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drawings/drawing6.xml" ContentType="application/vnd.openxmlformats-officedocument.drawing+xml"/>
  <Override PartName="/xl/tables/table1.xml" ContentType="application/vnd.openxmlformats-officedocument.spreadsheetml.tab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https://uowtsd-my.sharepoint.com/personal/2305581_student_uwtsd_ac_uk/Documents/Course Work/Level 6/Motorcycle Design/Assignments/"/>
    </mc:Choice>
  </mc:AlternateContent>
  <xr:revisionPtr revIDLastSave="1348" documentId="6_{738A5FFD-54AE-47C8-A5CE-D2B4D0535799}" xr6:coauthVersionLast="47" xr6:coauthVersionMax="47" xr10:uidLastSave="{CD10D706-C9CC-4E3C-B893-9580916F4FC8}"/>
  <bookViews>
    <workbookView xWindow="38280" yWindow="-120" windowWidth="29040" windowHeight="15720" activeTab="9" xr2:uid="{06002A1B-FD34-4FB0-802A-DEB919F6AF74}"/>
  </bookViews>
  <sheets>
    <sheet name="Home" sheetId="15" r:id="rId1"/>
    <sheet name="BikeData" sheetId="3" r:id="rId2"/>
    <sheet name="Dyno" sheetId="5" r:id="rId3"/>
    <sheet name="TrackData" sheetId="1" r:id="rId4"/>
    <sheet name="Gearing" sheetId="6" r:id="rId5"/>
    <sheet name="ReducedMass" sheetId="8" r:id="rId6"/>
    <sheet name="Acceleration" sheetId="7" r:id="rId7"/>
    <sheet name="Cornering" sheetId="2" r:id="rId8"/>
    <sheet name="Sections" sheetId="14" r:id="rId9"/>
    <sheet name="Full Lap Simulation" sheetId="11" r:id="rId10"/>
  </sheets>
  <definedNames>
    <definedName name="_xlnm._FilterDatabase" localSheetId="6" hidden="1">Acceleration!$G$4:$G$1584</definedName>
    <definedName name="_xlnm._FilterDatabase" localSheetId="2" hidden="1">Dyno!$A$2:$F$33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2" i="14" l="1"/>
  <c r="U2" i="14"/>
  <c r="T2" i="14"/>
  <c r="S2" i="14"/>
  <c r="R2" i="14"/>
  <c r="Q2" i="14"/>
  <c r="O2" i="14"/>
  <c r="N2" i="14"/>
  <c r="M2" i="14"/>
  <c r="P2" i="14" s="1"/>
  <c r="X2" i="14" s="1"/>
  <c r="L2" i="14"/>
  <c r="L6" i="7"/>
  <c r="H6" i="7"/>
  <c r="B30" i="11"/>
  <c r="F535" i="11"/>
  <c r="F4" i="1"/>
  <c r="B4" i="1"/>
  <c r="B5" i="1"/>
  <c r="B6" i="1"/>
  <c r="B7" i="1"/>
  <c r="B8" i="1"/>
  <c r="B9" i="1"/>
  <c r="B10" i="1"/>
  <c r="B11" i="1"/>
  <c r="B12" i="1"/>
  <c r="B13" i="1"/>
  <c r="B14" i="1"/>
  <c r="B15" i="1"/>
  <c r="B16" i="1"/>
  <c r="B17" i="1"/>
  <c r="B18" i="1"/>
  <c r="B19" i="1"/>
  <c r="B20" i="1"/>
  <c r="B21" i="1"/>
  <c r="B22" i="1"/>
  <c r="B23" i="1"/>
  <c r="B24" i="1"/>
  <c r="B25" i="1"/>
  <c r="B26" i="1"/>
  <c r="B3" i="1"/>
  <c r="I1" i="3"/>
  <c r="G8" i="3"/>
  <c r="I2" i="3"/>
  <c r="D2" i="3"/>
  <c r="D3" i="3"/>
  <c r="D4" i="3"/>
  <c r="D5" i="3"/>
  <c r="D6" i="3"/>
  <c r="D7" i="3"/>
  <c r="D1" i="3"/>
  <c r="B2" i="2" l="1"/>
  <c r="G3" i="1" l="1"/>
  <c r="D20" i="11"/>
  <c r="D17" i="11"/>
  <c r="D15" i="11"/>
  <c r="D13" i="11"/>
  <c r="D11" i="11"/>
  <c r="D9" i="11"/>
  <c r="D7" i="11"/>
  <c r="D6" i="11"/>
  <c r="D5" i="11"/>
  <c r="D4" i="11"/>
  <c r="D3" i="11"/>
  <c r="D5" i="14"/>
  <c r="D3" i="14"/>
  <c r="D2" i="14"/>
  <c r="GN27" i="14"/>
  <c r="HI27" i="14"/>
  <c r="FS27" i="14"/>
  <c r="EE27" i="14"/>
  <c r="D12" i="14"/>
  <c r="DJ14" i="14" s="1"/>
  <c r="DX26" i="14" s="1"/>
  <c r="DJ19" i="14" s="1"/>
  <c r="HI14" i="14"/>
  <c r="HW26" i="14" s="1"/>
  <c r="GN14" i="14"/>
  <c r="HB26" i="14" s="1"/>
  <c r="EY27" i="14"/>
  <c r="DJ27" i="14"/>
  <c r="DJ28" i="14" s="1"/>
  <c r="CO27" i="14"/>
  <c r="CO28" i="14" s="1"/>
  <c r="BU27" i="14"/>
  <c r="BU28" i="14" s="1"/>
  <c r="BU29" i="14" s="1"/>
  <c r="BU30" i="14" s="1"/>
  <c r="BU31" i="14" s="1"/>
  <c r="BU32" i="14" s="1"/>
  <c r="BU33" i="14" s="1"/>
  <c r="BU34" i="14" s="1"/>
  <c r="BU35" i="14" s="1"/>
  <c r="BU36" i="14" s="1"/>
  <c r="BU37" i="14" s="1"/>
  <c r="BU38" i="14" s="1"/>
  <c r="BU39" i="14" s="1"/>
  <c r="BU40" i="14" s="1"/>
  <c r="BU41" i="14" s="1"/>
  <c r="BU42" i="14" s="1"/>
  <c r="BU43" i="14" s="1"/>
  <c r="BU44" i="14" s="1"/>
  <c r="BU45" i="14" s="1"/>
  <c r="BU46" i="14" s="1"/>
  <c r="BU47" i="14" s="1"/>
  <c r="BU48" i="14" s="1"/>
  <c r="BU49" i="14" s="1"/>
  <c r="BU50" i="14" s="1"/>
  <c r="BU51" i="14" s="1"/>
  <c r="BU52" i="14" s="1"/>
  <c r="BU53" i="14" s="1"/>
  <c r="BU54" i="14" s="1"/>
  <c r="BU55" i="14" s="1"/>
  <c r="BU56" i="14" s="1"/>
  <c r="BU57" i="14" s="1"/>
  <c r="BU58" i="14" s="1"/>
  <c r="BU59" i="14" s="1"/>
  <c r="BU60" i="14" s="1"/>
  <c r="BU61" i="14" s="1"/>
  <c r="BU62" i="14" s="1"/>
  <c r="BU63" i="14" s="1"/>
  <c r="BU64" i="14" s="1"/>
  <c r="BU65" i="14" s="1"/>
  <c r="BU66" i="14" s="1"/>
  <c r="BU67" i="14" s="1"/>
  <c r="BU68" i="14" s="1"/>
  <c r="BU69" i="14" s="1"/>
  <c r="BU70" i="14" s="1"/>
  <c r="BU71" i="14" s="1"/>
  <c r="BU72" i="14" s="1"/>
  <c r="BU73" i="14" s="1"/>
  <c r="BU74" i="14" s="1"/>
  <c r="BU75" i="14" s="1"/>
  <c r="BU76" i="14" s="1"/>
  <c r="BU77" i="14" s="1"/>
  <c r="BU78" i="14" s="1"/>
  <c r="BU79" i="14" s="1"/>
  <c r="BU80" i="14" s="1"/>
  <c r="BU81" i="14" s="1"/>
  <c r="BU82" i="14" s="1"/>
  <c r="BU83" i="14" s="1"/>
  <c r="BU84" i="14" s="1"/>
  <c r="BU85" i="14" s="1"/>
  <c r="BU86" i="14" s="1"/>
  <c r="BU87" i="14" s="1"/>
  <c r="BU88" i="14" s="1"/>
  <c r="BU89" i="14" s="1"/>
  <c r="BU90" i="14" s="1"/>
  <c r="BU91" i="14" s="1"/>
  <c r="BU92" i="14" s="1"/>
  <c r="BU93" i="14" s="1"/>
  <c r="BU94" i="14" s="1"/>
  <c r="BU95" i="14" s="1"/>
  <c r="BU96" i="14" s="1"/>
  <c r="BU97" i="14" s="1"/>
  <c r="BU98" i="14" s="1"/>
  <c r="BU99" i="14" s="1"/>
  <c r="BU100" i="14" s="1"/>
  <c r="BU101" i="14" s="1"/>
  <c r="BU102" i="14" s="1"/>
  <c r="BU103" i="14" s="1"/>
  <c r="BU104" i="14" s="1"/>
  <c r="BU105" i="14" s="1"/>
  <c r="BU106" i="14" s="1"/>
  <c r="BU107" i="14" s="1"/>
  <c r="BU108" i="14" s="1"/>
  <c r="BU109" i="14" s="1"/>
  <c r="BU110" i="14" s="1"/>
  <c r="BU111" i="14" s="1"/>
  <c r="BU112" i="14" s="1"/>
  <c r="BU113" i="14" s="1"/>
  <c r="BU114" i="14" s="1"/>
  <c r="BU115" i="14" s="1"/>
  <c r="BU116" i="14" s="1"/>
  <c r="BU117" i="14" s="1"/>
  <c r="BU118" i="14" s="1"/>
  <c r="BU119" i="14" s="1"/>
  <c r="BU120" i="14" s="1"/>
  <c r="BU121" i="14" s="1"/>
  <c r="BU122" i="14" s="1"/>
  <c r="BU123" i="14" s="1"/>
  <c r="BU124" i="14" s="1"/>
  <c r="BU125" i="14" s="1"/>
  <c r="BU126" i="14" s="1"/>
  <c r="BU127" i="14" s="1"/>
  <c r="BU128" i="14" s="1"/>
  <c r="BU129" i="14" s="1"/>
  <c r="BU130" i="14" s="1"/>
  <c r="BA27" i="14"/>
  <c r="BA28" i="14" s="1"/>
  <c r="BA29" i="14" s="1"/>
  <c r="BA30" i="14" s="1"/>
  <c r="BA31" i="14" s="1"/>
  <c r="BA32" i="14" s="1"/>
  <c r="BA33" i="14" s="1"/>
  <c r="BA34" i="14" s="1"/>
  <c r="BA35" i="14" s="1"/>
  <c r="BA36" i="14" s="1"/>
  <c r="BA37" i="14" s="1"/>
  <c r="BA38" i="14" s="1"/>
  <c r="BA39" i="14" s="1"/>
  <c r="BA40" i="14" s="1"/>
  <c r="BA41" i="14" s="1"/>
  <c r="BA42" i="14" s="1"/>
  <c r="BA43" i="14" s="1"/>
  <c r="BA44" i="14" s="1"/>
  <c r="BA45" i="14" s="1"/>
  <c r="BA46" i="14" s="1"/>
  <c r="BA47" i="14" s="1"/>
  <c r="BA48" i="14" s="1"/>
  <c r="BA49" i="14" s="1"/>
  <c r="BA50" i="14" s="1"/>
  <c r="BA51" i="14" s="1"/>
  <c r="BA52" i="14" s="1"/>
  <c r="BA53" i="14" s="1"/>
  <c r="BA54" i="14" s="1"/>
  <c r="BA55" i="14" s="1"/>
  <c r="BA56" i="14" s="1"/>
  <c r="BA57" i="14" s="1"/>
  <c r="BA58" i="14" s="1"/>
  <c r="BA59" i="14" s="1"/>
  <c r="BA60" i="14" s="1"/>
  <c r="BA61" i="14" s="1"/>
  <c r="BA62" i="14" s="1"/>
  <c r="BA63" i="14" s="1"/>
  <c r="AG27" i="14"/>
  <c r="G28" i="11"/>
  <c r="G29" i="11"/>
  <c r="B28" i="11"/>
  <c r="C28" i="11"/>
  <c r="D28" i="11"/>
  <c r="E28" i="11"/>
  <c r="F28" i="11"/>
  <c r="B29" i="11"/>
  <c r="C29" i="11"/>
  <c r="D29" i="11"/>
  <c r="E29" i="11"/>
  <c r="I29" i="11"/>
  <c r="HW27" i="14" l="1"/>
  <c r="HB27" i="14"/>
  <c r="HI28" i="14"/>
  <c r="HI29" i="14" s="1"/>
  <c r="HI30" i="14" s="1"/>
  <c r="HI31" i="14" s="1"/>
  <c r="HI32" i="14" s="1"/>
  <c r="HI33" i="14" s="1"/>
  <c r="HI34" i="14" s="1"/>
  <c r="HI35" i="14" s="1"/>
  <c r="HI36" i="14" s="1"/>
  <c r="HI37" i="14" s="1"/>
  <c r="HI38" i="14" s="1"/>
  <c r="HI39" i="14" s="1"/>
  <c r="HI40" i="14" s="1"/>
  <c r="HI41" i="14" s="1"/>
  <c r="HI42" i="14" s="1"/>
  <c r="HI43" i="14" s="1"/>
  <c r="HI44" i="14" s="1"/>
  <c r="HI45" i="14" s="1"/>
  <c r="HI46" i="14" s="1"/>
  <c r="HI47" i="14" s="1"/>
  <c r="HI48" i="14" s="1"/>
  <c r="HI49" i="14" s="1"/>
  <c r="HI50" i="14" s="1"/>
  <c r="HI51" i="14" s="1"/>
  <c r="HI52" i="14" s="1"/>
  <c r="HI53" i="14" s="1"/>
  <c r="HI54" i="14" s="1"/>
  <c r="HI55" i="14" s="1"/>
  <c r="HW55" i="14" s="1"/>
  <c r="GN28" i="14"/>
  <c r="GN29" i="14" s="1"/>
  <c r="GN30" i="14" s="1"/>
  <c r="GN31" i="14" s="1"/>
  <c r="GN32" i="14" s="1"/>
  <c r="GN33" i="14" s="1"/>
  <c r="GN34" i="14" s="1"/>
  <c r="GN35" i="14" s="1"/>
  <c r="GN36" i="14" s="1"/>
  <c r="GN37" i="14" s="1"/>
  <c r="GN38" i="14" s="1"/>
  <c r="GN39" i="14" s="1"/>
  <c r="GN40" i="14" s="1"/>
  <c r="GN41" i="14" s="1"/>
  <c r="GN42" i="14" s="1"/>
  <c r="GN43" i="14" s="1"/>
  <c r="GN44" i="14" s="1"/>
  <c r="GN45" i="14" s="1"/>
  <c r="GN46" i="14" s="1"/>
  <c r="GN47" i="14" s="1"/>
  <c r="GN48" i="14" s="1"/>
  <c r="GN49" i="14" s="1"/>
  <c r="GN50" i="14" s="1"/>
  <c r="GN51" i="14" s="1"/>
  <c r="GN52" i="14" s="1"/>
  <c r="GN53" i="14" s="1"/>
  <c r="GN54" i="14" s="1"/>
  <c r="DJ74" i="14"/>
  <c r="DX74" i="14" s="1"/>
  <c r="DJ29" i="14"/>
  <c r="DX28" i="14"/>
  <c r="GN410" i="14"/>
  <c r="HB410" i="14" s="1"/>
  <c r="EE28" i="14"/>
  <c r="EE29" i="14" s="1"/>
  <c r="EE30" i="14" s="1"/>
  <c r="EE31" i="14" s="1"/>
  <c r="EE32" i="14" s="1"/>
  <c r="EY28" i="14"/>
  <c r="EY29" i="14" s="1"/>
  <c r="EY30" i="14" s="1"/>
  <c r="EY31" i="14" s="1"/>
  <c r="EY32" i="14" s="1"/>
  <c r="EY33" i="14" s="1"/>
  <c r="EY34" i="14" s="1"/>
  <c r="EY35" i="14" s="1"/>
  <c r="EY36" i="14" s="1"/>
  <c r="EY37" i="14" s="1"/>
  <c r="EY38" i="14" s="1"/>
  <c r="EY39" i="14" s="1"/>
  <c r="EY40" i="14" s="1"/>
  <c r="EY41" i="14" s="1"/>
  <c r="EY42" i="14" s="1"/>
  <c r="EY43" i="14" s="1"/>
  <c r="EY44" i="14" s="1"/>
  <c r="EY45" i="14" s="1"/>
  <c r="EY46" i="14" s="1"/>
  <c r="EY47" i="14" s="1"/>
  <c r="EY48" i="14" s="1"/>
  <c r="EY49" i="14" s="1"/>
  <c r="EY50" i="14" s="1"/>
  <c r="EY51" i="14" s="1"/>
  <c r="EY52" i="14" s="1"/>
  <c r="EY53" i="14" s="1"/>
  <c r="EY54" i="14" s="1"/>
  <c r="EY55" i="14" s="1"/>
  <c r="EY56" i="14" s="1"/>
  <c r="EY57" i="14" s="1"/>
  <c r="EY58" i="14" s="1"/>
  <c r="EY59" i="14" s="1"/>
  <c r="EY60" i="14" s="1"/>
  <c r="EY61" i="14" s="1"/>
  <c r="EY62" i="14" s="1"/>
  <c r="EY63" i="14" s="1"/>
  <c r="EY64" i="14" s="1"/>
  <c r="EY65" i="14" s="1"/>
  <c r="EY66" i="14" s="1"/>
  <c r="EY67" i="14" s="1"/>
  <c r="EY68" i="14" s="1"/>
  <c r="EY69" i="14" s="1"/>
  <c r="EY70" i="14" s="1"/>
  <c r="EY71" i="14" s="1"/>
  <c r="EY72" i="14" s="1"/>
  <c r="EY73" i="14" s="1"/>
  <c r="EY74" i="14" s="1"/>
  <c r="EY75" i="14" s="1"/>
  <c r="EY76" i="14" s="1"/>
  <c r="EY77" i="14" s="1"/>
  <c r="EY78" i="14" s="1"/>
  <c r="EY79" i="14" s="1"/>
  <c r="EY80" i="14" s="1"/>
  <c r="EY81" i="14" s="1"/>
  <c r="EY82" i="14" s="1"/>
  <c r="EY83" i="14" s="1"/>
  <c r="EY84" i="14" s="1"/>
  <c r="EY85" i="14" s="1"/>
  <c r="EY86" i="14" s="1"/>
  <c r="EY87" i="14" s="1"/>
  <c r="EY88" i="14" s="1"/>
  <c r="EY89" i="14" s="1"/>
  <c r="EY90" i="14" s="1"/>
  <c r="EY91" i="14" s="1"/>
  <c r="EY92" i="14" s="1"/>
  <c r="EY93" i="14" s="1"/>
  <c r="EY94" i="14" s="1"/>
  <c r="EY95" i="14" s="1"/>
  <c r="EY96" i="14" s="1"/>
  <c r="EY97" i="14" s="1"/>
  <c r="EY98" i="14" s="1"/>
  <c r="EY99" i="14" s="1"/>
  <c r="EY100" i="14" s="1"/>
  <c r="EY101" i="14" s="1"/>
  <c r="EY102" i="14" s="1"/>
  <c r="EY103" i="14" s="1"/>
  <c r="EY104" i="14" s="1"/>
  <c r="EY105" i="14" s="1"/>
  <c r="EY106" i="14" s="1"/>
  <c r="EY107" i="14" s="1"/>
  <c r="EY108" i="14" s="1"/>
  <c r="EY109" i="14" s="1"/>
  <c r="EY110" i="14" s="1"/>
  <c r="EY111" i="14" s="1"/>
  <c r="EY112" i="14" s="1"/>
  <c r="EY113" i="14" s="1"/>
  <c r="EY114" i="14" s="1"/>
  <c r="EY115" i="14" s="1"/>
  <c r="EY116" i="14" s="1"/>
  <c r="EY117" i="14" s="1"/>
  <c r="EY118" i="14" s="1"/>
  <c r="FS28" i="14"/>
  <c r="FS29" i="14" s="1"/>
  <c r="FS30" i="14" s="1"/>
  <c r="FS31" i="14" s="1"/>
  <c r="FS32" i="14" s="1"/>
  <c r="FS33" i="14" s="1"/>
  <c r="FS34" i="14" s="1"/>
  <c r="FS35" i="14" s="1"/>
  <c r="FS36" i="14" s="1"/>
  <c r="FS37" i="14" s="1"/>
  <c r="FS38" i="14" s="1"/>
  <c r="FS39" i="14" s="1"/>
  <c r="FS40" i="14" s="1"/>
  <c r="FS41" i="14" s="1"/>
  <c r="FS42" i="14" s="1"/>
  <c r="FS43" i="14" s="1"/>
  <c r="FS44" i="14" s="1"/>
  <c r="FS45" i="14" s="1"/>
  <c r="FS46" i="14" s="1"/>
  <c r="FS47" i="14" s="1"/>
  <c r="FS48" i="14" s="1"/>
  <c r="FS49" i="14" s="1"/>
  <c r="FS50" i="14" s="1"/>
  <c r="FS51" i="14" s="1"/>
  <c r="FS52" i="14" s="1"/>
  <c r="FS53" i="14" s="1"/>
  <c r="FS54" i="14" s="1"/>
  <c r="FS55" i="14" s="1"/>
  <c r="FS56" i="14" s="1"/>
  <c r="FS57" i="14" s="1"/>
  <c r="FS58" i="14" s="1"/>
  <c r="FS59" i="14" s="1"/>
  <c r="FS60" i="14" s="1"/>
  <c r="FS61" i="14" s="1"/>
  <c r="FS62" i="14" s="1"/>
  <c r="FS63" i="14" s="1"/>
  <c r="FS64" i="14" s="1"/>
  <c r="FS65" i="14" s="1"/>
  <c r="FS66" i="14" s="1"/>
  <c r="FS67" i="14" s="1"/>
  <c r="FS68" i="14" s="1"/>
  <c r="FS69" i="14" s="1"/>
  <c r="FS70" i="14" s="1"/>
  <c r="FS71" i="14" s="1"/>
  <c r="FS72" i="14" s="1"/>
  <c r="FS73" i="14" s="1"/>
  <c r="FS74" i="14" s="1"/>
  <c r="FS75" i="14" s="1"/>
  <c r="FS76" i="14" s="1"/>
  <c r="FS77" i="14" s="1"/>
  <c r="FS78" i="14" s="1"/>
  <c r="FS79" i="14" s="1"/>
  <c r="FS80" i="14" s="1"/>
  <c r="FS81" i="14" s="1"/>
  <c r="FS82" i="14" s="1"/>
  <c r="FS83" i="14" s="1"/>
  <c r="FS84" i="14" s="1"/>
  <c r="FS85" i="14" s="1"/>
  <c r="FS86" i="14" s="1"/>
  <c r="FS87" i="14" s="1"/>
  <c r="FS88" i="14" s="1"/>
  <c r="FS89" i="14" s="1"/>
  <c r="FS90" i="14" s="1"/>
  <c r="FS91" i="14" s="1"/>
  <c r="FS92" i="14" s="1"/>
  <c r="FS93" i="14" s="1"/>
  <c r="FS94" i="14" s="1"/>
  <c r="FS95" i="14" s="1"/>
  <c r="FS96" i="14" s="1"/>
  <c r="FS97" i="14" s="1"/>
  <c r="FS98" i="14" s="1"/>
  <c r="FS99" i="14" s="1"/>
  <c r="FS100" i="14" s="1"/>
  <c r="FS101" i="14" s="1"/>
  <c r="FS102" i="14" s="1"/>
  <c r="FS103" i="14" s="1"/>
  <c r="FS104" i="14" s="1"/>
  <c r="FS105" i="14" s="1"/>
  <c r="FS106" i="14" s="1"/>
  <c r="FS107" i="14" s="1"/>
  <c r="FS108" i="14" s="1"/>
  <c r="FS109" i="14" s="1"/>
  <c r="FS110" i="14" s="1"/>
  <c r="FS111" i="14" s="1"/>
  <c r="FS112" i="14" s="1"/>
  <c r="FS113" i="14" s="1"/>
  <c r="FS114" i="14" s="1"/>
  <c r="FS115" i="14" s="1"/>
  <c r="FS116" i="14" s="1"/>
  <c r="FS117" i="14" s="1"/>
  <c r="FS118" i="14" s="1"/>
  <c r="FS119" i="14" s="1"/>
  <c r="FS120" i="14" s="1"/>
  <c r="FS121" i="14" s="1"/>
  <c r="FS122" i="14" s="1"/>
  <c r="FS123" i="14" s="1"/>
  <c r="FS124" i="14" s="1"/>
  <c r="FS125" i="14" s="1"/>
  <c r="FS126" i="14" s="1"/>
  <c r="FS127" i="14" s="1"/>
  <c r="FS128" i="14" s="1"/>
  <c r="FS129" i="14" s="1"/>
  <c r="FS130" i="14" s="1"/>
  <c r="FS131" i="14" s="1"/>
  <c r="FS132" i="14" s="1"/>
  <c r="FS133" i="14" s="1"/>
  <c r="FS134" i="14" s="1"/>
  <c r="FS135" i="14" s="1"/>
  <c r="FS136" i="14" s="1"/>
  <c r="FS137" i="14" s="1"/>
  <c r="FS138" i="14" s="1"/>
  <c r="FS139" i="14" s="1"/>
  <c r="FS140" i="14" s="1"/>
  <c r="FS141" i="14" s="1"/>
  <c r="FS142" i="14" s="1"/>
  <c r="FS143" i="14" s="1"/>
  <c r="FS144" i="14" s="1"/>
  <c r="FS145" i="14" s="1"/>
  <c r="FS146" i="14" s="1"/>
  <c r="FS147" i="14" s="1"/>
  <c r="FS148" i="14" s="1"/>
  <c r="FS149" i="14" s="1"/>
  <c r="FS150" i="14" s="1"/>
  <c r="FS151" i="14" s="1"/>
  <c r="FS152" i="14" s="1"/>
  <c r="FS153" i="14" s="1"/>
  <c r="FS154" i="14" s="1"/>
  <c r="FS155" i="14" s="1"/>
  <c r="FS156" i="14" s="1"/>
  <c r="FS157" i="14" s="1"/>
  <c r="FS158" i="14" s="1"/>
  <c r="FS159" i="14" s="1"/>
  <c r="FS160" i="14" s="1"/>
  <c r="FS161" i="14" s="1"/>
  <c r="FS162" i="14" s="1"/>
  <c r="FS163" i="14" s="1"/>
  <c r="FS164" i="14" s="1"/>
  <c r="FS165" i="14" s="1"/>
  <c r="FS166" i="14" s="1"/>
  <c r="FS167" i="14" s="1"/>
  <c r="FS168" i="14" s="1"/>
  <c r="FS169" i="14" s="1"/>
  <c r="FS170" i="14" s="1"/>
  <c r="FS171" i="14" s="1"/>
  <c r="FS172" i="14" s="1"/>
  <c r="FS173" i="14" s="1"/>
  <c r="FS174" i="14" s="1"/>
  <c r="FS175" i="14" s="1"/>
  <c r="FS176" i="14" s="1"/>
  <c r="FS177" i="14" s="1"/>
  <c r="FS178" i="14" s="1"/>
  <c r="FS179" i="14" s="1"/>
  <c r="FS180" i="14" s="1"/>
  <c r="FS181" i="14" s="1"/>
  <c r="FS182" i="14" s="1"/>
  <c r="FS183" i="14" s="1"/>
  <c r="FS184" i="14" s="1"/>
  <c r="FS185" i="14" s="1"/>
  <c r="FS186" i="14" s="1"/>
  <c r="FS187" i="14" s="1"/>
  <c r="FS188" i="14" s="1"/>
  <c r="FS189" i="14" s="1"/>
  <c r="FS190" i="14" s="1"/>
  <c r="FS191" i="14" s="1"/>
  <c r="FS192" i="14" s="1"/>
  <c r="FS193" i="14" s="1"/>
  <c r="FS194" i="14" s="1"/>
  <c r="FS195" i="14" s="1"/>
  <c r="FS196" i="14" s="1"/>
  <c r="FS197" i="14" s="1"/>
  <c r="FS198" i="14" s="1"/>
  <c r="FS199" i="14" s="1"/>
  <c r="FS200" i="14" s="1"/>
  <c r="FS201" i="14" s="1"/>
  <c r="FS202" i="14" s="1"/>
  <c r="FS203" i="14" s="1"/>
  <c r="FS204" i="14" s="1"/>
  <c r="FS205" i="14" s="1"/>
  <c r="FS206" i="14" s="1"/>
  <c r="FS207" i="14" s="1"/>
  <c r="FS208" i="14" s="1"/>
  <c r="FS209" i="14" s="1"/>
  <c r="FS210" i="14" s="1"/>
  <c r="FS211" i="14" s="1"/>
  <c r="FS212" i="14" s="1"/>
  <c r="FS213" i="14" s="1"/>
  <c r="FS214" i="14" s="1"/>
  <c r="FS215" i="14" s="1"/>
  <c r="FS216" i="14" s="1"/>
  <c r="FS217" i="14" s="1"/>
  <c r="FS218" i="14" s="1"/>
  <c r="FS219" i="14" s="1"/>
  <c r="FS220" i="14" s="1"/>
  <c r="FS221" i="14" s="1"/>
  <c r="FS222" i="14" s="1"/>
  <c r="FS223" i="14" s="1"/>
  <c r="FS224" i="14" s="1"/>
  <c r="FS225" i="14" s="1"/>
  <c r="FS226" i="14" s="1"/>
  <c r="FS227" i="14" s="1"/>
  <c r="FS228" i="14" s="1"/>
  <c r="FS229" i="14" s="1"/>
  <c r="FS230" i="14" s="1"/>
  <c r="FS231" i="14" s="1"/>
  <c r="FS232" i="14" s="1"/>
  <c r="FS233" i="14" s="1"/>
  <c r="FS234" i="14" s="1"/>
  <c r="FS235" i="14" s="1"/>
  <c r="FS236" i="14" s="1"/>
  <c r="FS237" i="14" s="1"/>
  <c r="FS238" i="14" s="1"/>
  <c r="FS239" i="14" s="1"/>
  <c r="FS240" i="14" s="1"/>
  <c r="FS241" i="14" s="1"/>
  <c r="FS242" i="14" s="1"/>
  <c r="FS243" i="14" s="1"/>
  <c r="FS244" i="14" s="1"/>
  <c r="FS245" i="14" s="1"/>
  <c r="FS246" i="14" s="1"/>
  <c r="FS247" i="14" s="1"/>
  <c r="FS248" i="14" s="1"/>
  <c r="FS249" i="14" s="1"/>
  <c r="FS250" i="14" s="1"/>
  <c r="FS251" i="14" s="1"/>
  <c r="FS252" i="14" s="1"/>
  <c r="FS253" i="14" s="1"/>
  <c r="FS254" i="14" s="1"/>
  <c r="FS255" i="14" s="1"/>
  <c r="FS256" i="14" s="1"/>
  <c r="FS257" i="14" s="1"/>
  <c r="FS258" i="14" s="1"/>
  <c r="FS259" i="14" s="1"/>
  <c r="FS260" i="14" s="1"/>
  <c r="FS261" i="14" s="1"/>
  <c r="FS262" i="14" s="1"/>
  <c r="FS263" i="14" s="1"/>
  <c r="FS264" i="14" s="1"/>
  <c r="FS265" i="14" s="1"/>
  <c r="FS266" i="14" s="1"/>
  <c r="FS267" i="14" s="1"/>
  <c r="FS268" i="14" s="1"/>
  <c r="FS269" i="14" s="1"/>
  <c r="FS270" i="14" s="1"/>
  <c r="FS271" i="14" s="1"/>
  <c r="FS272" i="14" s="1"/>
  <c r="FS273" i="14" s="1"/>
  <c r="FS274" i="14" s="1"/>
  <c r="FS275" i="14" s="1"/>
  <c r="FS276" i="14" s="1"/>
  <c r="FS277" i="14" s="1"/>
  <c r="FS278" i="14" s="1"/>
  <c r="FS279" i="14" s="1"/>
  <c r="FS280" i="14" s="1"/>
  <c r="FS281" i="14" s="1"/>
  <c r="FS282" i="14" s="1"/>
  <c r="FS283" i="14" s="1"/>
  <c r="FS284" i="14" s="1"/>
  <c r="FS285" i="14" s="1"/>
  <c r="FS286" i="14" s="1"/>
  <c r="FS287" i="14" s="1"/>
  <c r="FS288" i="14" s="1"/>
  <c r="FS289" i="14" s="1"/>
  <c r="FS290" i="14" s="1"/>
  <c r="FS291" i="14" s="1"/>
  <c r="FS292" i="14" s="1"/>
  <c r="FS293" i="14" s="1"/>
  <c r="FS294" i="14" s="1"/>
  <c r="FS295" i="14" s="1"/>
  <c r="FS296" i="14" s="1"/>
  <c r="FS297" i="14" s="1"/>
  <c r="FS298" i="14" s="1"/>
  <c r="FS299" i="14" s="1"/>
  <c r="FS300" i="14" s="1"/>
  <c r="FS301" i="14" s="1"/>
  <c r="FS302" i="14" s="1"/>
  <c r="FS303" i="14" s="1"/>
  <c r="FS304" i="14" s="1"/>
  <c r="FS305" i="14" s="1"/>
  <c r="FS306" i="14" s="1"/>
  <c r="FS307" i="14" s="1"/>
  <c r="FS308" i="14" s="1"/>
  <c r="FS309" i="14" s="1"/>
  <c r="FS310" i="14" s="1"/>
  <c r="FS311" i="14" s="1"/>
  <c r="FS312" i="14" s="1"/>
  <c r="FS313" i="14" s="1"/>
  <c r="FS314" i="14" s="1"/>
  <c r="FS315" i="14" s="1"/>
  <c r="FS316" i="14" s="1"/>
  <c r="FS317" i="14" s="1"/>
  <c r="FS318" i="14" s="1"/>
  <c r="FS319" i="14" s="1"/>
  <c r="FS320" i="14" s="1"/>
  <c r="FS321" i="14" s="1"/>
  <c r="FS322" i="14" s="1"/>
  <c r="FS323" i="14" s="1"/>
  <c r="FS324" i="14" s="1"/>
  <c r="FS325" i="14" s="1"/>
  <c r="FS326" i="14" s="1"/>
  <c r="FS327" i="14" s="1"/>
  <c r="FS328" i="14" s="1"/>
  <c r="FS329" i="14" s="1"/>
  <c r="FS330" i="14" s="1"/>
  <c r="FS331" i="14" s="1"/>
  <c r="FS332" i="14" s="1"/>
  <c r="FS333" i="14" s="1"/>
  <c r="FS334" i="14" s="1"/>
  <c r="FS335" i="14" s="1"/>
  <c r="FS336" i="14" s="1"/>
  <c r="FS337" i="14" s="1"/>
  <c r="FS338" i="14" s="1"/>
  <c r="FS339" i="14" s="1"/>
  <c r="FS340" i="14" s="1"/>
  <c r="FS341" i="14" s="1"/>
  <c r="FS342" i="14" s="1"/>
  <c r="FS343" i="14" s="1"/>
  <c r="FS344" i="14" s="1"/>
  <c r="FS345" i="14" s="1"/>
  <c r="FS346" i="14" s="1"/>
  <c r="FS347" i="14" s="1"/>
  <c r="FS348" i="14" s="1"/>
  <c r="FS349" i="14" s="1"/>
  <c r="FS350" i="14" s="1"/>
  <c r="FS351" i="14" s="1"/>
  <c r="FS352" i="14" s="1"/>
  <c r="FS353" i="14" s="1"/>
  <c r="FS354" i="14" s="1"/>
  <c r="FS355" i="14" s="1"/>
  <c r="FS356" i="14" s="1"/>
  <c r="FS357" i="14" s="1"/>
  <c r="FS358" i="14" s="1"/>
  <c r="FS359" i="14" s="1"/>
  <c r="FS360" i="14" s="1"/>
  <c r="FS361" i="14" s="1"/>
  <c r="FS362" i="14" s="1"/>
  <c r="FS363" i="14" s="1"/>
  <c r="FS364" i="14" s="1"/>
  <c r="FS365" i="14" s="1"/>
  <c r="FS366" i="14" s="1"/>
  <c r="FS367" i="14" s="1"/>
  <c r="FS368" i="14" s="1"/>
  <c r="FS369" i="14" s="1"/>
  <c r="FS370" i="14" s="1"/>
  <c r="FS371" i="14" s="1"/>
  <c r="FS372" i="14" s="1"/>
  <c r="FS373" i="14" s="1"/>
  <c r="FS374" i="14" s="1"/>
  <c r="FS375" i="14" s="1"/>
  <c r="FS376" i="14" s="1"/>
  <c r="FS377" i="14" s="1"/>
  <c r="FS378" i="14" s="1"/>
  <c r="FS379" i="14" s="1"/>
  <c r="FS380" i="14" s="1"/>
  <c r="FS381" i="14" s="1"/>
  <c r="FS382" i="14" s="1"/>
  <c r="FS383" i="14" s="1"/>
  <c r="FS384" i="14" s="1"/>
  <c r="FS385" i="14" s="1"/>
  <c r="FS386" i="14" s="1"/>
  <c r="FS387" i="14" s="1"/>
  <c r="FS388" i="14" s="1"/>
  <c r="FS389" i="14" s="1"/>
  <c r="FS390" i="14" s="1"/>
  <c r="FS391" i="14" s="1"/>
  <c r="FS392" i="14" s="1"/>
  <c r="FS393" i="14" s="1"/>
  <c r="FS394" i="14" s="1"/>
  <c r="FS395" i="14" s="1"/>
  <c r="FS396" i="14" s="1"/>
  <c r="FS397" i="14" s="1"/>
  <c r="FS398" i="14" s="1"/>
  <c r="FS399" i="14" s="1"/>
  <c r="FS400" i="14" s="1"/>
  <c r="FS401" i="14" s="1"/>
  <c r="FS402" i="14" s="1"/>
  <c r="FS403" i="14" s="1"/>
  <c r="FS404" i="14" s="1"/>
  <c r="FS405" i="14" s="1"/>
  <c r="FS406" i="14" s="1"/>
  <c r="FS407" i="14" s="1"/>
  <c r="FS408" i="14" s="1"/>
  <c r="FS409" i="14" s="1"/>
  <c r="FS410" i="14" s="1"/>
  <c r="FS411" i="14" s="1"/>
  <c r="FS412" i="14" s="1"/>
  <c r="FS413" i="14" s="1"/>
  <c r="FS414" i="14" s="1"/>
  <c r="FS415" i="14" s="1"/>
  <c r="FS416" i="14" s="1"/>
  <c r="FS417" i="14" s="1"/>
  <c r="FS418" i="14" s="1"/>
  <c r="FS419" i="14" s="1"/>
  <c r="FS420" i="14" s="1"/>
  <c r="FS421" i="14" s="1"/>
  <c r="FS422" i="14" s="1"/>
  <c r="FS423" i="14" s="1"/>
  <c r="FS424" i="14" s="1"/>
  <c r="FS425" i="14" s="1"/>
  <c r="FS426" i="14" s="1"/>
  <c r="FS427" i="14" s="1"/>
  <c r="FS428" i="14" s="1"/>
  <c r="FS429" i="14" s="1"/>
  <c r="FS430" i="14" s="1"/>
  <c r="FS431" i="14" s="1"/>
  <c r="FS432" i="14" s="1"/>
  <c r="FS433" i="14" s="1"/>
  <c r="FS434" i="14" s="1"/>
  <c r="FS435" i="14" s="1"/>
  <c r="FS436" i="14" s="1"/>
  <c r="FS437" i="14" s="1"/>
  <c r="FS438" i="14" s="1"/>
  <c r="FS439" i="14" s="1"/>
  <c r="FS440" i="14" s="1"/>
  <c r="FS441" i="14" s="1"/>
  <c r="FS442" i="14" s="1"/>
  <c r="FS443" i="14" s="1"/>
  <c r="FS444" i="14" s="1"/>
  <c r="FS445" i="14" s="1"/>
  <c r="FS446" i="14" s="1"/>
  <c r="FS447" i="14" s="1"/>
  <c r="FS448" i="14" s="1"/>
  <c r="FS449" i="14" s="1"/>
  <c r="FS450" i="14" s="1"/>
  <c r="FS451" i="14" s="1"/>
  <c r="FS452" i="14" s="1"/>
  <c r="FS453" i="14" s="1"/>
  <c r="FS454" i="14" s="1"/>
  <c r="FS455" i="14" s="1"/>
  <c r="FS456" i="14" s="1"/>
  <c r="FS457" i="14" s="1"/>
  <c r="FS458" i="14" s="1"/>
  <c r="FS459" i="14" s="1"/>
  <c r="FS460" i="14" s="1"/>
  <c r="FS461" i="14" s="1"/>
  <c r="FS462" i="14" s="1"/>
  <c r="FS463" i="14" s="1"/>
  <c r="FS464" i="14" s="1"/>
  <c r="FS465" i="14" s="1"/>
  <c r="FS466" i="14" s="1"/>
  <c r="FS467" i="14" s="1"/>
  <c r="FS468" i="14" s="1"/>
  <c r="FS469" i="14" s="1"/>
  <c r="FS470" i="14" s="1"/>
  <c r="FS471" i="14" s="1"/>
  <c r="FS472" i="14" s="1"/>
  <c r="FS473" i="14" s="1"/>
  <c r="FS474" i="14" s="1"/>
  <c r="FS475" i="14" s="1"/>
  <c r="FS476" i="14" s="1"/>
  <c r="FS477" i="14" s="1"/>
  <c r="FS478" i="14" s="1"/>
  <c r="FS479" i="14" s="1"/>
  <c r="FS480" i="14" s="1"/>
  <c r="FS481" i="14" s="1"/>
  <c r="FS482" i="14" s="1"/>
  <c r="FS483" i="14" s="1"/>
  <c r="FS484" i="14" s="1"/>
  <c r="FS485" i="14" s="1"/>
  <c r="FS486" i="14" s="1"/>
  <c r="FS487" i="14" s="1"/>
  <c r="FS488" i="14" s="1"/>
  <c r="FS489" i="14" s="1"/>
  <c r="FS490" i="14" s="1"/>
  <c r="FS491" i="14" s="1"/>
  <c r="FS492" i="14" s="1"/>
  <c r="FS493" i="14" s="1"/>
  <c r="FS494" i="14" s="1"/>
  <c r="FS495" i="14" s="1"/>
  <c r="FS496" i="14" s="1"/>
  <c r="FS497" i="14" s="1"/>
  <c r="FS498" i="14" s="1"/>
  <c r="FS499" i="14" s="1"/>
  <c r="FS500" i="14" s="1"/>
  <c r="FS501" i="14" s="1"/>
  <c r="FS502" i="14" s="1"/>
  <c r="FS503" i="14" s="1"/>
  <c r="FS504" i="14" s="1"/>
  <c r="FS505" i="14" s="1"/>
  <c r="FS506" i="14" s="1"/>
  <c r="FS507" i="14" s="1"/>
  <c r="FS508" i="14" s="1"/>
  <c r="FS509" i="14" s="1"/>
  <c r="FS510" i="14" s="1"/>
  <c r="FS511" i="14" s="1"/>
  <c r="FS512" i="14" s="1"/>
  <c r="FS513" i="14" s="1"/>
  <c r="FS514" i="14" s="1"/>
  <c r="FS515" i="14" s="1"/>
  <c r="FS516" i="14" s="1"/>
  <c r="FS517" i="14" s="1"/>
  <c r="FS518" i="14" s="1"/>
  <c r="FS519" i="14" s="1"/>
  <c r="FS520" i="14" s="1"/>
  <c r="FS521" i="14" s="1"/>
  <c r="FS522" i="14" s="1"/>
  <c r="FS523" i="14" s="1"/>
  <c r="FS524" i="14" s="1"/>
  <c r="FS525" i="14" s="1"/>
  <c r="FS526" i="14" s="1"/>
  <c r="FS527" i="14" s="1"/>
  <c r="FS528" i="14" s="1"/>
  <c r="FS529" i="14" s="1"/>
  <c r="FS530" i="14" s="1"/>
  <c r="FS531" i="14" s="1"/>
  <c r="FS532" i="14" s="1"/>
  <c r="FS533" i="14" s="1"/>
  <c r="FS534" i="14" s="1"/>
  <c r="FS535" i="14" s="1"/>
  <c r="FS536" i="14" s="1"/>
  <c r="FS537" i="14" s="1"/>
  <c r="FS538" i="14" s="1"/>
  <c r="FS539" i="14" s="1"/>
  <c r="FS540" i="14" s="1"/>
  <c r="HI348" i="14"/>
  <c r="HW348" i="14" s="1"/>
  <c r="HW32" i="14"/>
  <c r="DX27" i="14"/>
  <c r="CO29" i="14"/>
  <c r="AG28" i="14"/>
  <c r="AG29" i="14" s="1"/>
  <c r="AG30" i="14" s="1"/>
  <c r="M27" i="14"/>
  <c r="B31" i="11" s="1"/>
  <c r="M530" i="14"/>
  <c r="B534" i="11" s="1"/>
  <c r="EE33" i="14" l="1"/>
  <c r="HB51" i="14"/>
  <c r="HB50" i="14"/>
  <c r="HB28" i="14"/>
  <c r="HB47" i="14"/>
  <c r="HB35" i="14"/>
  <c r="HB34" i="14"/>
  <c r="HW41" i="14"/>
  <c r="HW28" i="14"/>
  <c r="HW37" i="14"/>
  <c r="HW30" i="14"/>
  <c r="HB53" i="14"/>
  <c r="HW38" i="14"/>
  <c r="HB30" i="14"/>
  <c r="HW35" i="14"/>
  <c r="HB43" i="14"/>
  <c r="HB41" i="14"/>
  <c r="HW36" i="14"/>
  <c r="HB37" i="14"/>
  <c r="HW40" i="14"/>
  <c r="EY119" i="14"/>
  <c r="EY120" i="14" s="1"/>
  <c r="EY121" i="14" s="1"/>
  <c r="HW42" i="14"/>
  <c r="HB44" i="14"/>
  <c r="HB45" i="14"/>
  <c r="HW39" i="14"/>
  <c r="HW29" i="14"/>
  <c r="HB46" i="14"/>
  <c r="HB42" i="14"/>
  <c r="HB52" i="14"/>
  <c r="HB49" i="14"/>
  <c r="HB29" i="14"/>
  <c r="HB32" i="14"/>
  <c r="HB39" i="14"/>
  <c r="HW33" i="14"/>
  <c r="HW44" i="14"/>
  <c r="HW43" i="14"/>
  <c r="HW31" i="14"/>
  <c r="HW45" i="14"/>
  <c r="HW46" i="14"/>
  <c r="HW50" i="14"/>
  <c r="HW53" i="14"/>
  <c r="HI56" i="14"/>
  <c r="HI57" i="14" s="1"/>
  <c r="HW51" i="14"/>
  <c r="HW52" i="14"/>
  <c r="HW47" i="14"/>
  <c r="HW49" i="14"/>
  <c r="HW54" i="14"/>
  <c r="HW48" i="14"/>
  <c r="HW34" i="14"/>
  <c r="GN55" i="14"/>
  <c r="HB54" i="14"/>
  <c r="HB33" i="14"/>
  <c r="HB36" i="14"/>
  <c r="HB40" i="14"/>
  <c r="HB38" i="14"/>
  <c r="HB48" i="14"/>
  <c r="HB31" i="14"/>
  <c r="DJ30" i="14"/>
  <c r="DX29" i="14"/>
  <c r="CO30" i="14"/>
  <c r="M28" i="14"/>
  <c r="B32" i="11" s="1"/>
  <c r="AG31" i="14"/>
  <c r="AG14" i="14"/>
  <c r="AU26" i="14" s="1"/>
  <c r="M14" i="14"/>
  <c r="D4" i="14"/>
  <c r="D6" i="14"/>
  <c r="D8" i="14"/>
  <c r="BU14" i="14" s="1"/>
  <c r="AA4" i="6"/>
  <c r="D10" i="14"/>
  <c r="CO14" i="14" s="1"/>
  <c r="D14" i="14"/>
  <c r="EE14" i="14" s="1"/>
  <c r="ES27" i="14" s="1"/>
  <c r="D16" i="14"/>
  <c r="EY14" i="14" s="1"/>
  <c r="D19" i="14"/>
  <c r="FS14" i="14" s="1"/>
  <c r="D8" i="2"/>
  <c r="D6" i="2"/>
  <c r="F6" i="7"/>
  <c r="F7" i="7"/>
  <c r="F8" i="7"/>
  <c r="F9" i="7"/>
  <c r="F10" i="7"/>
  <c r="F11" i="7"/>
  <c r="F12" i="7"/>
  <c r="F13" i="7"/>
  <c r="F14" i="7"/>
  <c r="F15" i="7"/>
  <c r="F16" i="7"/>
  <c r="F17" i="7"/>
  <c r="F18" i="7"/>
  <c r="F19" i="7"/>
  <c r="F20" i="7"/>
  <c r="F21" i="7"/>
  <c r="F22" i="7"/>
  <c r="F23" i="7"/>
  <c r="F24" i="7"/>
  <c r="F25" i="7"/>
  <c r="F26" i="7"/>
  <c r="F27" i="7"/>
  <c r="F28" i="7"/>
  <c r="F29" i="7"/>
  <c r="F30" i="7"/>
  <c r="F31" i="7"/>
  <c r="F32" i="7"/>
  <c r="F33" i="7"/>
  <c r="F34" i="7"/>
  <c r="F35" i="7"/>
  <c r="F5" i="7"/>
  <c r="Y4" i="6"/>
  <c r="C6" i="8"/>
  <c r="C5" i="8"/>
  <c r="J6" i="8" s="1"/>
  <c r="C4" i="8"/>
  <c r="E19" i="8"/>
  <c r="E18" i="8"/>
  <c r="E17" i="8"/>
  <c r="E16" i="8"/>
  <c r="E15" i="8"/>
  <c r="E14" i="8"/>
  <c r="E13" i="8"/>
  <c r="E12" i="8"/>
  <c r="F6" i="2"/>
  <c r="W10" i="6"/>
  <c r="W11" i="6"/>
  <c r="W5" i="6"/>
  <c r="W6" i="6"/>
  <c r="W7" i="6"/>
  <c r="W8" i="6"/>
  <c r="W9" i="6"/>
  <c r="W4" i="6"/>
  <c r="C19" i="3"/>
  <c r="C18" i="3"/>
  <c r="C17" i="3"/>
  <c r="C16" i="3"/>
  <c r="C15" i="3"/>
  <c r="C14" i="3"/>
  <c r="C13" i="3"/>
  <c r="C11" i="3"/>
  <c r="F8" i="2"/>
  <c r="F9" i="2"/>
  <c r="F10" i="2"/>
  <c r="F11" i="2"/>
  <c r="F12" i="2"/>
  <c r="F13" i="2"/>
  <c r="F14" i="2"/>
  <c r="F15" i="2"/>
  <c r="F16" i="2"/>
  <c r="F17" i="2"/>
  <c r="F18" i="2"/>
  <c r="F19" i="2"/>
  <c r="F20" i="2"/>
  <c r="F7" i="2"/>
  <c r="D19" i="2"/>
  <c r="C19" i="2"/>
  <c r="C18" i="2"/>
  <c r="D18" i="2"/>
  <c r="D17" i="2"/>
  <c r="C17" i="2"/>
  <c r="C9" i="2"/>
  <c r="D20" i="2"/>
  <c r="D16" i="2"/>
  <c r="D15" i="2"/>
  <c r="D14" i="2"/>
  <c r="D13" i="2"/>
  <c r="D12" i="2"/>
  <c r="D11" i="2"/>
  <c r="D10" i="2"/>
  <c r="D9" i="2"/>
  <c r="D7" i="2"/>
  <c r="C20" i="2"/>
  <c r="G20" i="2" s="1"/>
  <c r="C16" i="2"/>
  <c r="C15" i="2"/>
  <c r="C14" i="2"/>
  <c r="C13" i="2"/>
  <c r="C12" i="2"/>
  <c r="C11" i="2"/>
  <c r="C10" i="2"/>
  <c r="C8" i="2"/>
  <c r="C7" i="2"/>
  <c r="C6" i="2"/>
  <c r="G6" i="2" s="1"/>
  <c r="J9" i="8" l="1"/>
  <c r="W7" i="8"/>
  <c r="J7" i="8"/>
  <c r="B4" i="6"/>
  <c r="M6" i="7" s="1"/>
  <c r="N6" i="7" s="1"/>
  <c r="E2" i="14"/>
  <c r="N26" i="14" s="1"/>
  <c r="HI17" i="14"/>
  <c r="E3" i="11"/>
  <c r="F26" i="11"/>
  <c r="F25" i="14"/>
  <c r="H20" i="2"/>
  <c r="J20" i="2"/>
  <c r="K6" i="8"/>
  <c r="K16" i="8"/>
  <c r="EE34" i="14"/>
  <c r="ES34" i="14" s="1"/>
  <c r="FM118" i="14"/>
  <c r="EY280" i="14"/>
  <c r="FM120" i="14"/>
  <c r="DC29" i="14"/>
  <c r="DC26" i="14"/>
  <c r="HW56" i="14"/>
  <c r="GG26" i="14"/>
  <c r="GG27" i="14"/>
  <c r="FM45" i="14"/>
  <c r="FM65" i="14"/>
  <c r="FM85" i="14"/>
  <c r="FM105" i="14"/>
  <c r="FM69" i="14"/>
  <c r="FM89" i="14"/>
  <c r="FM52" i="14"/>
  <c r="FM72" i="14"/>
  <c r="FM92" i="14"/>
  <c r="FM112" i="14"/>
  <c r="FM93" i="14"/>
  <c r="FM113" i="14"/>
  <c r="FM34" i="14"/>
  <c r="FM54" i="14"/>
  <c r="FM74" i="14"/>
  <c r="FM114" i="14"/>
  <c r="FM61" i="14"/>
  <c r="FM81" i="14"/>
  <c r="FM48" i="14"/>
  <c r="FM68" i="14"/>
  <c r="FM109" i="14"/>
  <c r="FM39" i="14"/>
  <c r="FM59" i="14"/>
  <c r="FM79" i="14"/>
  <c r="FM99" i="14"/>
  <c r="FM53" i="14"/>
  <c r="FM73" i="14"/>
  <c r="FM88" i="14"/>
  <c r="FM108" i="14"/>
  <c r="FM116" i="14"/>
  <c r="FM46" i="14"/>
  <c r="FM66" i="14"/>
  <c r="FM86" i="14"/>
  <c r="FM106" i="14"/>
  <c r="FM33" i="14"/>
  <c r="FM94" i="14"/>
  <c r="FM101" i="14"/>
  <c r="FM40" i="14"/>
  <c r="FM60" i="14"/>
  <c r="FM80" i="14"/>
  <c r="FM100" i="14"/>
  <c r="FM47" i="14"/>
  <c r="FM67" i="14"/>
  <c r="FM87" i="14"/>
  <c r="FM107" i="14"/>
  <c r="FM41" i="14"/>
  <c r="FM36" i="14"/>
  <c r="FM76" i="14"/>
  <c r="FM96" i="14"/>
  <c r="FM35" i="14"/>
  <c r="FM55" i="14"/>
  <c r="FM75" i="14"/>
  <c r="FM95" i="14"/>
  <c r="FM115" i="14"/>
  <c r="FM42" i="14"/>
  <c r="FM62" i="14"/>
  <c r="FM82" i="14"/>
  <c r="FM102" i="14"/>
  <c r="FM49" i="14"/>
  <c r="FM43" i="14"/>
  <c r="FM63" i="14"/>
  <c r="FM83" i="14"/>
  <c r="FM103" i="14"/>
  <c r="FM38" i="14"/>
  <c r="FM58" i="14"/>
  <c r="FM78" i="14"/>
  <c r="FM50" i="14"/>
  <c r="FM70" i="14"/>
  <c r="FM90" i="14"/>
  <c r="FM110" i="14"/>
  <c r="FM44" i="14"/>
  <c r="FM84" i="14"/>
  <c r="FM98" i="14"/>
  <c r="FM56" i="14"/>
  <c r="FM37" i="14"/>
  <c r="FM57" i="14"/>
  <c r="FM77" i="14"/>
  <c r="FM97" i="14"/>
  <c r="FM117" i="14"/>
  <c r="FM64" i="14"/>
  <c r="FM104" i="14"/>
  <c r="FM51" i="14"/>
  <c r="FM71" i="14"/>
  <c r="FM91" i="14"/>
  <c r="FM111" i="14"/>
  <c r="FM119" i="14"/>
  <c r="GN56" i="14"/>
  <c r="HB55" i="14"/>
  <c r="FM121" i="14"/>
  <c r="EY122" i="14"/>
  <c r="CI36" i="14"/>
  <c r="CI56" i="14"/>
  <c r="CI76" i="14"/>
  <c r="CI96" i="14"/>
  <c r="CI116" i="14"/>
  <c r="CI33" i="14"/>
  <c r="CI54" i="14"/>
  <c r="CI75" i="14"/>
  <c r="CI97" i="14"/>
  <c r="CI118" i="14"/>
  <c r="CI34" i="14"/>
  <c r="CI55" i="14"/>
  <c r="CI77" i="14"/>
  <c r="CI98" i="14"/>
  <c r="CI119" i="14"/>
  <c r="CI35" i="14"/>
  <c r="CI57" i="14"/>
  <c r="CI78" i="14"/>
  <c r="CI99" i="14"/>
  <c r="CI120" i="14"/>
  <c r="CI38" i="14"/>
  <c r="CI59" i="14"/>
  <c r="CI80" i="14"/>
  <c r="CI101" i="14"/>
  <c r="CI122" i="14"/>
  <c r="CI39" i="14"/>
  <c r="CI60" i="14"/>
  <c r="CI81" i="14"/>
  <c r="CI102" i="14"/>
  <c r="CI43" i="14"/>
  <c r="CI127" i="14"/>
  <c r="CI123" i="14"/>
  <c r="CI26" i="14"/>
  <c r="CI40" i="14"/>
  <c r="CI61" i="14"/>
  <c r="CI82" i="14"/>
  <c r="CI103" i="14"/>
  <c r="CI124" i="14"/>
  <c r="CI41" i="14"/>
  <c r="CI62" i="14"/>
  <c r="CI104" i="14"/>
  <c r="CI125" i="14"/>
  <c r="CI42" i="14"/>
  <c r="CI63" i="14"/>
  <c r="CI105" i="14"/>
  <c r="CI64" i="14"/>
  <c r="CI83" i="14"/>
  <c r="CI126" i="14"/>
  <c r="CI85" i="14"/>
  <c r="CI84" i="14"/>
  <c r="CI106" i="14"/>
  <c r="CI46" i="14"/>
  <c r="CI86" i="14"/>
  <c r="CI117" i="14"/>
  <c r="CI47" i="14"/>
  <c r="CI87" i="14"/>
  <c r="CI121" i="14"/>
  <c r="CI91" i="14"/>
  <c r="CI93" i="14"/>
  <c r="CI66" i="14"/>
  <c r="CI69" i="14"/>
  <c r="CI110" i="14"/>
  <c r="CI79" i="14"/>
  <c r="CI48" i="14"/>
  <c r="CI88" i="14"/>
  <c r="CI128" i="14"/>
  <c r="CI53" i="14"/>
  <c r="CI94" i="14"/>
  <c r="CI51" i="14"/>
  <c r="CI100" i="14"/>
  <c r="CI107" i="14"/>
  <c r="CI108" i="14"/>
  <c r="CI30" i="14"/>
  <c r="CI74" i="14"/>
  <c r="CI49" i="14"/>
  <c r="CI89" i="14"/>
  <c r="CI129" i="14"/>
  <c r="CI58" i="14"/>
  <c r="CI65" i="14"/>
  <c r="CI68" i="14"/>
  <c r="CI109" i="14"/>
  <c r="CI115" i="14"/>
  <c r="CI50" i="14"/>
  <c r="CI90" i="14"/>
  <c r="CI130" i="14"/>
  <c r="CI44" i="14"/>
  <c r="CI52" i="14"/>
  <c r="CI92" i="14"/>
  <c r="CI28" i="14"/>
  <c r="CI45" i="14"/>
  <c r="CI95" i="14"/>
  <c r="CI29" i="14"/>
  <c r="CI70" i="14"/>
  <c r="CI67" i="14"/>
  <c r="CI31" i="14"/>
  <c r="CI71" i="14"/>
  <c r="CI111" i="14"/>
  <c r="CI32" i="14"/>
  <c r="CI72" i="14"/>
  <c r="CI112" i="14"/>
  <c r="CI37" i="14"/>
  <c r="CI73" i="14"/>
  <c r="CI113" i="14"/>
  <c r="CI114" i="14"/>
  <c r="CI27" i="14"/>
  <c r="DJ31" i="14"/>
  <c r="DX30" i="14"/>
  <c r="HI58" i="14"/>
  <c r="HW57" i="14"/>
  <c r="FM29" i="14"/>
  <c r="FM28" i="14"/>
  <c r="FM30" i="14"/>
  <c r="FM32" i="14"/>
  <c r="FM31" i="14"/>
  <c r="FM26" i="14"/>
  <c r="FM27" i="14"/>
  <c r="EE64" i="14"/>
  <c r="ES64" i="14" s="1"/>
  <c r="ES32" i="14"/>
  <c r="ES33" i="14"/>
  <c r="ES28" i="14"/>
  <c r="ES29" i="14"/>
  <c r="ES31" i="14"/>
  <c r="EE19" i="14" s="1"/>
  <c r="ES30" i="14"/>
  <c r="ES26" i="14"/>
  <c r="GG38" i="14"/>
  <c r="GG48" i="14"/>
  <c r="GG58" i="14"/>
  <c r="GG68" i="14"/>
  <c r="GG78" i="14"/>
  <c r="GG88" i="14"/>
  <c r="GG98" i="14"/>
  <c r="GG108" i="14"/>
  <c r="GG118" i="14"/>
  <c r="GG128" i="14"/>
  <c r="GG138" i="14"/>
  <c r="GG148" i="14"/>
  <c r="GG158" i="14"/>
  <c r="GG168" i="14"/>
  <c r="GG178" i="14"/>
  <c r="GG188" i="14"/>
  <c r="GG198" i="14"/>
  <c r="GG208" i="14"/>
  <c r="GG218" i="14"/>
  <c r="GG228" i="14"/>
  <c r="GG238" i="14"/>
  <c r="GG248" i="14"/>
  <c r="GG258" i="14"/>
  <c r="GG268" i="14"/>
  <c r="GG278" i="14"/>
  <c r="GG288" i="14"/>
  <c r="GG298" i="14"/>
  <c r="GG308" i="14"/>
  <c r="GG318" i="14"/>
  <c r="GG328" i="14"/>
  <c r="GG338" i="14"/>
  <c r="GG348" i="14"/>
  <c r="GG358" i="14"/>
  <c r="GG368" i="14"/>
  <c r="GG378" i="14"/>
  <c r="GG388" i="14"/>
  <c r="GG398" i="14"/>
  <c r="GG408" i="14"/>
  <c r="GG418" i="14"/>
  <c r="GG428" i="14"/>
  <c r="GG438" i="14"/>
  <c r="GG448" i="14"/>
  <c r="GG458" i="14"/>
  <c r="GG468" i="14"/>
  <c r="GG478" i="14"/>
  <c r="GG488" i="14"/>
  <c r="GG498" i="14"/>
  <c r="GG508" i="14"/>
  <c r="GG518" i="14"/>
  <c r="GG528" i="14"/>
  <c r="GG538" i="14"/>
  <c r="GG29" i="14"/>
  <c r="GG39" i="14"/>
  <c r="GG49" i="14"/>
  <c r="GG59" i="14"/>
  <c r="GG69" i="14"/>
  <c r="GG79" i="14"/>
  <c r="GG89" i="14"/>
  <c r="GG99" i="14"/>
  <c r="GG109" i="14"/>
  <c r="GG119" i="14"/>
  <c r="GG129" i="14"/>
  <c r="GG139" i="14"/>
  <c r="GG149" i="14"/>
  <c r="GG159" i="14"/>
  <c r="GG169" i="14"/>
  <c r="GG179" i="14"/>
  <c r="GG189" i="14"/>
  <c r="GG199" i="14"/>
  <c r="GG209" i="14"/>
  <c r="GG219" i="14"/>
  <c r="GG229" i="14"/>
  <c r="GG239" i="14"/>
  <c r="GG249" i="14"/>
  <c r="GG259" i="14"/>
  <c r="GG269" i="14"/>
  <c r="GG279" i="14"/>
  <c r="GG289" i="14"/>
  <c r="GG299" i="14"/>
  <c r="GG309" i="14"/>
  <c r="GG319" i="14"/>
  <c r="GG329" i="14"/>
  <c r="GG339" i="14"/>
  <c r="GG349" i="14"/>
  <c r="GG359" i="14"/>
  <c r="GG369" i="14"/>
  <c r="GG379" i="14"/>
  <c r="GG389" i="14"/>
  <c r="GG399" i="14"/>
  <c r="GG409" i="14"/>
  <c r="GG419" i="14"/>
  <c r="GG429" i="14"/>
  <c r="GG439" i="14"/>
  <c r="GG449" i="14"/>
  <c r="GG459" i="14"/>
  <c r="GG469" i="14"/>
  <c r="GG479" i="14"/>
  <c r="GG489" i="14"/>
  <c r="GG499" i="14"/>
  <c r="GG509" i="14"/>
  <c r="GG519" i="14"/>
  <c r="GG40" i="14"/>
  <c r="GG51" i="14"/>
  <c r="GG62" i="14"/>
  <c r="GG73" i="14"/>
  <c r="GG84" i="14"/>
  <c r="GG95" i="14"/>
  <c r="GG106" i="14"/>
  <c r="GG117" i="14"/>
  <c r="GG30" i="14"/>
  <c r="GG41" i="14"/>
  <c r="GG52" i="14"/>
  <c r="GG63" i="14"/>
  <c r="GG74" i="14"/>
  <c r="GG85" i="14"/>
  <c r="GG96" i="14"/>
  <c r="GG107" i="14"/>
  <c r="GG130" i="14"/>
  <c r="GG141" i="14"/>
  <c r="GG152" i="14"/>
  <c r="GG163" i="14"/>
  <c r="GG174" i="14"/>
  <c r="GG185" i="14"/>
  <c r="GG196" i="14"/>
  <c r="GG207" i="14"/>
  <c r="GG230" i="14"/>
  <c r="GG241" i="14"/>
  <c r="GG252" i="14"/>
  <c r="GG263" i="14"/>
  <c r="GG274" i="14"/>
  <c r="GG285" i="14"/>
  <c r="GG296" i="14"/>
  <c r="GG307" i="14"/>
  <c r="GG330" i="14"/>
  <c r="GG341" i="14"/>
  <c r="GG352" i="14"/>
  <c r="GG363" i="14"/>
  <c r="GG374" i="14"/>
  <c r="GG385" i="14"/>
  <c r="GG396" i="14"/>
  <c r="GG407" i="14"/>
  <c r="GG430" i="14"/>
  <c r="GG441" i="14"/>
  <c r="GG452" i="14"/>
  <c r="GG463" i="14"/>
  <c r="GG474" i="14"/>
  <c r="GG485" i="14"/>
  <c r="GG496" i="14"/>
  <c r="GG507" i="14"/>
  <c r="GG540" i="14"/>
  <c r="GG31" i="14"/>
  <c r="GG42" i="14"/>
  <c r="GG53" i="14"/>
  <c r="GG64" i="14"/>
  <c r="GG75" i="14"/>
  <c r="GG86" i="14"/>
  <c r="GG97" i="14"/>
  <c r="GG120" i="14"/>
  <c r="GG131" i="14"/>
  <c r="GG531" i="14"/>
  <c r="GG32" i="14"/>
  <c r="GG43" i="14"/>
  <c r="GG54" i="14"/>
  <c r="GG65" i="14"/>
  <c r="GG76" i="14"/>
  <c r="GG87" i="14"/>
  <c r="GG110" i="14"/>
  <c r="GG121" i="14"/>
  <c r="GG132" i="14"/>
  <c r="GG143" i="14"/>
  <c r="GG154" i="14"/>
  <c r="GG165" i="14"/>
  <c r="GG176" i="14"/>
  <c r="GG187" i="14"/>
  <c r="GG210" i="14"/>
  <c r="GG221" i="14"/>
  <c r="GG232" i="14"/>
  <c r="GG243" i="14"/>
  <c r="GG254" i="14"/>
  <c r="GG265" i="14"/>
  <c r="GG276" i="14"/>
  <c r="GG287" i="14"/>
  <c r="GG310" i="14"/>
  <c r="GG321" i="14"/>
  <c r="GG332" i="14"/>
  <c r="GG343" i="14"/>
  <c r="GG354" i="14"/>
  <c r="GG365" i="14"/>
  <c r="GG376" i="14"/>
  <c r="GG387" i="14"/>
  <c r="GG410" i="14"/>
  <c r="GG421" i="14"/>
  <c r="GG432" i="14"/>
  <c r="GG443" i="14"/>
  <c r="GG454" i="14"/>
  <c r="GG465" i="14"/>
  <c r="GG476" i="14"/>
  <c r="GG487" i="14"/>
  <c r="GG510" i="14"/>
  <c r="GG521" i="14"/>
  <c r="GG33" i="14"/>
  <c r="GG44" i="14"/>
  <c r="GG55" i="14"/>
  <c r="GG66" i="14"/>
  <c r="GG77" i="14"/>
  <c r="GG100" i="14"/>
  <c r="GG111" i="14"/>
  <c r="GG122" i="14"/>
  <c r="GG133" i="14"/>
  <c r="GG144" i="14"/>
  <c r="GG155" i="14"/>
  <c r="GG166" i="14"/>
  <c r="GG177" i="14"/>
  <c r="GG200" i="14"/>
  <c r="GG211" i="14"/>
  <c r="GG222" i="14"/>
  <c r="GG233" i="14"/>
  <c r="GG244" i="14"/>
  <c r="GG255" i="14"/>
  <c r="GG266" i="14"/>
  <c r="GG277" i="14"/>
  <c r="GG300" i="14"/>
  <c r="GG311" i="14"/>
  <c r="GG322" i="14"/>
  <c r="GG333" i="14"/>
  <c r="GG344" i="14"/>
  <c r="GG355" i="14"/>
  <c r="GG366" i="14"/>
  <c r="GG377" i="14"/>
  <c r="GG400" i="14"/>
  <c r="GG411" i="14"/>
  <c r="GG422" i="14"/>
  <c r="GG433" i="14"/>
  <c r="GG444" i="14"/>
  <c r="GG455" i="14"/>
  <c r="GG466" i="14"/>
  <c r="GG477" i="14"/>
  <c r="GG500" i="14"/>
  <c r="GG511" i="14"/>
  <c r="GG522" i="14"/>
  <c r="GG34" i="14"/>
  <c r="GG45" i="14"/>
  <c r="GG56" i="14"/>
  <c r="GG67" i="14"/>
  <c r="GG90" i="14"/>
  <c r="GG101" i="14"/>
  <c r="GG112" i="14"/>
  <c r="GG123" i="14"/>
  <c r="GG134" i="14"/>
  <c r="GG145" i="14"/>
  <c r="GG156" i="14"/>
  <c r="GG167" i="14"/>
  <c r="GG190" i="14"/>
  <c r="GG201" i="14"/>
  <c r="GG212" i="14"/>
  <c r="GG223" i="14"/>
  <c r="GG234" i="14"/>
  <c r="GG245" i="14"/>
  <c r="GG256" i="14"/>
  <c r="GG267" i="14"/>
  <c r="GG290" i="14"/>
  <c r="GG301" i="14"/>
  <c r="GG312" i="14"/>
  <c r="GG323" i="14"/>
  <c r="GG334" i="14"/>
  <c r="GG345" i="14"/>
  <c r="GG356" i="14"/>
  <c r="GG367" i="14"/>
  <c r="GG390" i="14"/>
  <c r="GG401" i="14"/>
  <c r="GG412" i="14"/>
  <c r="GG423" i="14"/>
  <c r="GG434" i="14"/>
  <c r="GG445" i="14"/>
  <c r="GG456" i="14"/>
  <c r="GG467" i="14"/>
  <c r="GG490" i="14"/>
  <c r="GG501" i="14"/>
  <c r="GG512" i="14"/>
  <c r="GG523" i="14"/>
  <c r="GG36" i="14"/>
  <c r="GG113" i="14"/>
  <c r="GG170" i="14"/>
  <c r="GG195" i="14"/>
  <c r="GG236" i="14"/>
  <c r="GG250" i="14"/>
  <c r="GG291" i="14"/>
  <c r="GG372" i="14"/>
  <c r="GG425" i="14"/>
  <c r="GG493" i="14"/>
  <c r="GG532" i="14"/>
  <c r="GG83" i="14"/>
  <c r="GG127" i="14"/>
  <c r="GG142" i="14"/>
  <c r="GG183" i="14"/>
  <c r="GG264" i="14"/>
  <c r="GG304" i="14"/>
  <c r="GG317" i="14"/>
  <c r="GG331" i="14"/>
  <c r="GG413" i="14"/>
  <c r="GG453" i="14"/>
  <c r="GG481" i="14"/>
  <c r="GG506" i="14"/>
  <c r="GG520" i="14"/>
  <c r="GG184" i="14"/>
  <c r="GG197" i="14"/>
  <c r="GG280" i="14"/>
  <c r="GG305" i="14"/>
  <c r="GG414" i="14"/>
  <c r="GG482" i="14"/>
  <c r="GG57" i="14"/>
  <c r="GG72" i="14"/>
  <c r="GG116" i="14"/>
  <c r="GG146" i="14"/>
  <c r="GG160" i="14"/>
  <c r="GG173" i="14"/>
  <c r="GG186" i="14"/>
  <c r="GG226" i="14"/>
  <c r="GG240" i="14"/>
  <c r="GG294" i="14"/>
  <c r="GG335" i="14"/>
  <c r="GG362" i="14"/>
  <c r="GG457" i="14"/>
  <c r="GG471" i="14"/>
  <c r="GG524" i="14"/>
  <c r="GG535" i="14"/>
  <c r="FS541" i="14"/>
  <c r="GG541" i="14" s="1"/>
  <c r="GG103" i="14"/>
  <c r="GG214" i="14"/>
  <c r="GG282" i="14"/>
  <c r="GG403" i="14"/>
  <c r="GG416" i="14"/>
  <c r="GG484" i="14"/>
  <c r="GG497" i="14"/>
  <c r="GG147" i="14"/>
  <c r="GG161" i="14"/>
  <c r="GG227" i="14"/>
  <c r="GG270" i="14"/>
  <c r="GG295" i="14"/>
  <c r="GG336" i="14"/>
  <c r="GG350" i="14"/>
  <c r="GG391" i="14"/>
  <c r="GG472" i="14"/>
  <c r="GG525" i="14"/>
  <c r="GG536" i="14"/>
  <c r="GG46" i="14"/>
  <c r="GG61" i="14"/>
  <c r="GG92" i="14"/>
  <c r="GG136" i="14"/>
  <c r="GG150" i="14"/>
  <c r="GG191" i="14"/>
  <c r="GG272" i="14"/>
  <c r="GG325" i="14"/>
  <c r="GG393" i="14"/>
  <c r="GG447" i="14"/>
  <c r="GG461" i="14"/>
  <c r="GG527" i="14"/>
  <c r="GG164" i="14"/>
  <c r="GG204" i="14"/>
  <c r="GG217" i="14"/>
  <c r="GG231" i="14"/>
  <c r="GG313" i="14"/>
  <c r="GG353" i="14"/>
  <c r="GG381" i="14"/>
  <c r="GG406" i="14"/>
  <c r="GG420" i="14"/>
  <c r="GG475" i="14"/>
  <c r="GG502" i="14"/>
  <c r="GG515" i="14"/>
  <c r="GG539" i="14"/>
  <c r="GG124" i="14"/>
  <c r="GG235" i="14"/>
  <c r="GG281" i="14"/>
  <c r="GG326" i="14"/>
  <c r="FS19" i="14" s="1"/>
  <c r="GG342" i="14"/>
  <c r="GG386" i="14"/>
  <c r="GG417" i="14"/>
  <c r="GG494" i="14"/>
  <c r="GG140" i="14"/>
  <c r="GG157" i="14"/>
  <c r="GG251" i="14"/>
  <c r="GG373" i="14"/>
  <c r="GG402" i="14"/>
  <c r="GG480" i="14"/>
  <c r="GG526" i="14"/>
  <c r="GG60" i="14"/>
  <c r="GG93" i="14"/>
  <c r="GG125" i="14"/>
  <c r="GG205" i="14"/>
  <c r="GG220" i="14"/>
  <c r="GG297" i="14"/>
  <c r="GG327" i="14"/>
  <c r="GG464" i="14"/>
  <c r="GG495" i="14"/>
  <c r="GG28" i="14"/>
  <c r="GG175" i="14"/>
  <c r="GG237" i="14"/>
  <c r="GG283" i="14"/>
  <c r="GG314" i="14"/>
  <c r="GG360" i="14"/>
  <c r="GG435" i="14"/>
  <c r="GG94" i="14"/>
  <c r="GG126" i="14"/>
  <c r="GG192" i="14"/>
  <c r="GG206" i="14"/>
  <c r="GG253" i="14"/>
  <c r="GG375" i="14"/>
  <c r="GG404" i="14"/>
  <c r="GG450" i="14"/>
  <c r="GG513" i="14"/>
  <c r="GG80" i="14"/>
  <c r="GG284" i="14"/>
  <c r="GG315" i="14"/>
  <c r="GG346" i="14"/>
  <c r="GG361" i="14"/>
  <c r="GG436" i="14"/>
  <c r="GG483" i="14"/>
  <c r="GG529" i="14"/>
  <c r="GG193" i="14"/>
  <c r="GG405" i="14"/>
  <c r="GG451" i="14"/>
  <c r="GG514" i="14"/>
  <c r="GG516" i="14"/>
  <c r="GG47" i="14"/>
  <c r="GG81" i="14"/>
  <c r="GG162" i="14"/>
  <c r="GG224" i="14"/>
  <c r="GG271" i="14"/>
  <c r="GG316" i="14"/>
  <c r="GG347" i="14"/>
  <c r="GG392" i="14"/>
  <c r="GG437" i="14"/>
  <c r="GG530" i="14"/>
  <c r="GG114" i="14"/>
  <c r="GG194" i="14"/>
  <c r="GG286" i="14"/>
  <c r="GG302" i="14"/>
  <c r="GG424" i="14"/>
  <c r="GG364" i="14"/>
  <c r="GG470" i="14"/>
  <c r="GG82" i="14"/>
  <c r="GG180" i="14"/>
  <c r="GG225" i="14"/>
  <c r="GG242" i="14"/>
  <c r="GG257" i="14"/>
  <c r="GG486" i="14"/>
  <c r="GG115" i="14"/>
  <c r="GG273" i="14"/>
  <c r="GG303" i="14"/>
  <c r="GG380" i="14"/>
  <c r="GG394" i="14"/>
  <c r="GG50" i="14"/>
  <c r="GG181" i="14"/>
  <c r="GG426" i="14"/>
  <c r="GG440" i="14"/>
  <c r="GG503" i="14"/>
  <c r="GG517" i="14"/>
  <c r="GG533" i="14"/>
  <c r="GG213" i="14"/>
  <c r="GG320" i="14"/>
  <c r="GG351" i="14"/>
  <c r="GG395" i="14"/>
  <c r="GG71" i="14"/>
  <c r="GG215" i="14"/>
  <c r="GG261" i="14"/>
  <c r="GG292" i="14"/>
  <c r="GG383" i="14"/>
  <c r="GG397" i="14"/>
  <c r="GG491" i="14"/>
  <c r="GG505" i="14"/>
  <c r="GG37" i="14"/>
  <c r="GG104" i="14"/>
  <c r="GG153" i="14"/>
  <c r="GG247" i="14"/>
  <c r="GG370" i="14"/>
  <c r="GG460" i="14"/>
  <c r="GG151" i="14"/>
  <c r="GG262" i="14"/>
  <c r="GG337" i="14"/>
  <c r="GG70" i="14"/>
  <c r="GG293" i="14"/>
  <c r="GG171" i="14"/>
  <c r="GG504" i="14"/>
  <c r="GG135" i="14"/>
  <c r="GG246" i="14"/>
  <c r="GG357" i="14"/>
  <c r="GG431" i="14"/>
  <c r="GG172" i="14"/>
  <c r="GG137" i="14"/>
  <c r="GG473" i="14"/>
  <c r="GG492" i="14"/>
  <c r="GG182" i="14"/>
  <c r="GG446" i="14"/>
  <c r="GG340" i="14"/>
  <c r="GG415" i="14"/>
  <c r="GG324" i="14"/>
  <c r="GG442" i="14"/>
  <c r="GG102" i="14"/>
  <c r="GG306" i="14"/>
  <c r="GG275" i="14"/>
  <c r="GG382" i="14"/>
  <c r="GG105" i="14"/>
  <c r="GG216" i="14"/>
  <c r="GG384" i="14"/>
  <c r="GG534" i="14"/>
  <c r="GG91" i="14"/>
  <c r="GG202" i="14"/>
  <c r="GG462" i="14"/>
  <c r="GG537" i="14"/>
  <c r="GG35" i="14"/>
  <c r="GG203" i="14"/>
  <c r="GG260" i="14"/>
  <c r="GG371" i="14"/>
  <c r="GG427" i="14"/>
  <c r="CO99" i="14"/>
  <c r="DC99" i="14" s="1"/>
  <c r="DC27" i="14"/>
  <c r="DC28" i="14"/>
  <c r="CO31" i="14"/>
  <c r="DC30" i="14"/>
  <c r="BU131" i="14"/>
  <c r="CI131" i="14" s="1"/>
  <c r="BA14" i="14"/>
  <c r="BO32" i="14" s="1"/>
  <c r="AA26" i="14"/>
  <c r="M29" i="14"/>
  <c r="B33" i="11" s="1"/>
  <c r="AU31" i="14"/>
  <c r="AU27" i="14"/>
  <c r="AU28" i="14"/>
  <c r="AU29" i="14"/>
  <c r="AU30" i="14"/>
  <c r="AG32" i="14"/>
  <c r="AU32" i="14" s="1"/>
  <c r="AA27" i="14"/>
  <c r="AA530" i="14"/>
  <c r="AA28" i="14"/>
  <c r="K7" i="8"/>
  <c r="W16" i="8"/>
  <c r="Q6" i="8"/>
  <c r="W6" i="8"/>
  <c r="Q16" i="8"/>
  <c r="K17" i="8"/>
  <c r="Q7" i="8"/>
  <c r="Q17" i="8"/>
  <c r="W17" i="8"/>
  <c r="A4" i="6"/>
  <c r="P6" i="8"/>
  <c r="G9" i="2"/>
  <c r="G8" i="2"/>
  <c r="G10" i="2"/>
  <c r="G7" i="2"/>
  <c r="P19" i="8"/>
  <c r="J17" i="8"/>
  <c r="P8" i="8"/>
  <c r="V6" i="8"/>
  <c r="V7" i="8"/>
  <c r="P7" i="8"/>
  <c r="V8" i="8"/>
  <c r="J16" i="8"/>
  <c r="P16" i="8"/>
  <c r="P20" i="8"/>
  <c r="P17" i="8"/>
  <c r="J20" i="8"/>
  <c r="J18" i="8"/>
  <c r="P18" i="8"/>
  <c r="V16" i="8"/>
  <c r="V17" i="8"/>
  <c r="V18" i="8"/>
  <c r="V9" i="8"/>
  <c r="J10" i="8"/>
  <c r="V10" i="8"/>
  <c r="P9" i="8"/>
  <c r="J19" i="8"/>
  <c r="P10" i="8"/>
  <c r="V19" i="8"/>
  <c r="J8" i="8"/>
  <c r="V20" i="8"/>
  <c r="G19" i="2"/>
  <c r="G16" i="2"/>
  <c r="G11" i="2"/>
  <c r="G14" i="2"/>
  <c r="G15" i="2"/>
  <c r="G17" i="2"/>
  <c r="G12" i="2"/>
  <c r="G13" i="2"/>
  <c r="G18" i="2"/>
  <c r="A27" i="6"/>
  <c r="H29" i="7" s="1"/>
  <c r="A25" i="6"/>
  <c r="H27" i="7" s="1"/>
  <c r="A29" i="6"/>
  <c r="H31" i="7" s="1"/>
  <c r="A15" i="6"/>
  <c r="H17" i="7" s="1"/>
  <c r="A6" i="6"/>
  <c r="H8" i="7" s="1"/>
  <c r="A10" i="6"/>
  <c r="H12" i="7" s="1"/>
  <c r="A33" i="6"/>
  <c r="H35" i="7" s="1"/>
  <c r="A23" i="6"/>
  <c r="H25" i="7" s="1"/>
  <c r="A22" i="6"/>
  <c r="H24" i="7" s="1"/>
  <c r="A8" i="6"/>
  <c r="H10" i="7" s="1"/>
  <c r="A21" i="6"/>
  <c r="H23" i="7" s="1"/>
  <c r="A26" i="6"/>
  <c r="H28" i="7" s="1"/>
  <c r="A28" i="6"/>
  <c r="H30" i="7" s="1"/>
  <c r="A30" i="6"/>
  <c r="H32" i="7" s="1"/>
  <c r="A32" i="6"/>
  <c r="H34" i="7" s="1"/>
  <c r="A34" i="6"/>
  <c r="H36" i="7" s="1"/>
  <c r="A9" i="6"/>
  <c r="H11" i="7" s="1"/>
  <c r="A5" i="6"/>
  <c r="H7" i="7" s="1"/>
  <c r="A13" i="6"/>
  <c r="H15" i="7" s="1"/>
  <c r="A16" i="6"/>
  <c r="H18" i="7" s="1"/>
  <c r="A24" i="6"/>
  <c r="H26" i="7" s="1"/>
  <c r="A17" i="6"/>
  <c r="H19" i="7" s="1"/>
  <c r="A18" i="6"/>
  <c r="H20" i="7" s="1"/>
  <c r="A12" i="6"/>
  <c r="H14" i="7" s="1"/>
  <c r="A14" i="6"/>
  <c r="H16" i="7" s="1"/>
  <c r="A19" i="6"/>
  <c r="H21" i="7" s="1"/>
  <c r="A20" i="6"/>
  <c r="H22" i="7" s="1"/>
  <c r="A7" i="6"/>
  <c r="H9" i="7" s="1"/>
  <c r="A31" i="6"/>
  <c r="H33" i="7" s="1"/>
  <c r="A11" i="6"/>
  <c r="H13" i="7" s="1"/>
  <c r="E34" i="6"/>
  <c r="AB36" i="7" s="1"/>
  <c r="C31" i="6"/>
  <c r="R33" i="7" s="1"/>
  <c r="B31" i="6"/>
  <c r="M33" i="7" s="1"/>
  <c r="D25" i="6"/>
  <c r="W27" i="7" s="1"/>
  <c r="C25" i="6"/>
  <c r="R27" i="7" s="1"/>
  <c r="D34" i="6"/>
  <c r="W36" i="7" s="1"/>
  <c r="B32" i="6"/>
  <c r="M34" i="7" s="1"/>
  <c r="D32" i="6"/>
  <c r="W34" i="7" s="1"/>
  <c r="X34" i="7" s="1"/>
  <c r="C30" i="6"/>
  <c r="R32" i="7" s="1"/>
  <c r="S32" i="7" s="1"/>
  <c r="F34" i="6"/>
  <c r="AG36" i="7" s="1"/>
  <c r="E33" i="6"/>
  <c r="AB35" i="7" s="1"/>
  <c r="F29" i="6"/>
  <c r="AG31" i="7" s="1"/>
  <c r="E29" i="6"/>
  <c r="AB31" i="7" s="1"/>
  <c r="F33" i="6"/>
  <c r="AG35" i="7" s="1"/>
  <c r="C32" i="6"/>
  <c r="R34" i="7" s="1"/>
  <c r="D29" i="6"/>
  <c r="W31" i="7" s="1"/>
  <c r="C29" i="6"/>
  <c r="R31" i="7" s="1"/>
  <c r="D33" i="6"/>
  <c r="W35" i="7" s="1"/>
  <c r="B29" i="6"/>
  <c r="M31" i="7" s="1"/>
  <c r="C33" i="6"/>
  <c r="R35" i="7" s="1"/>
  <c r="E27" i="6"/>
  <c r="AB29" i="7" s="1"/>
  <c r="B33" i="6"/>
  <c r="M35" i="7" s="1"/>
  <c r="D27" i="6"/>
  <c r="W29" i="7" s="1"/>
  <c r="E14" i="6"/>
  <c r="AB16" i="7" s="1"/>
  <c r="C27" i="6"/>
  <c r="R29" i="7" s="1"/>
  <c r="C14" i="6"/>
  <c r="R16" i="7" s="1"/>
  <c r="H4" i="6"/>
  <c r="H6" i="6"/>
  <c r="H8" i="6"/>
  <c r="I4" i="6"/>
  <c r="I5" i="6"/>
  <c r="K5" i="6"/>
  <c r="J6" i="6"/>
  <c r="I10" i="6"/>
  <c r="L5" i="6"/>
  <c r="K6" i="6"/>
  <c r="J10" i="6"/>
  <c r="L6" i="6"/>
  <c r="K10" i="6"/>
  <c r="L10" i="6"/>
  <c r="J4" i="6"/>
  <c r="K7" i="6"/>
  <c r="K4" i="6"/>
  <c r="L7" i="6"/>
  <c r="L4" i="6"/>
  <c r="K11" i="6"/>
  <c r="K13" i="6"/>
  <c r="H5" i="6"/>
  <c r="L11" i="6"/>
  <c r="L13" i="6"/>
  <c r="H15" i="6"/>
  <c r="H17" i="6"/>
  <c r="L8" i="6"/>
  <c r="H9" i="6"/>
  <c r="J12" i="6"/>
  <c r="I9" i="6"/>
  <c r="K12" i="6"/>
  <c r="J9" i="6"/>
  <c r="L12" i="6"/>
  <c r="K9" i="6"/>
  <c r="L9" i="6"/>
  <c r="J14" i="6"/>
  <c r="I16" i="6"/>
  <c r="L19" i="6"/>
  <c r="L21" i="6"/>
  <c r="H10" i="6"/>
  <c r="H12" i="6"/>
  <c r="K14" i="6"/>
  <c r="J16" i="6"/>
  <c r="I6" i="6"/>
  <c r="I8" i="6"/>
  <c r="J17" i="6"/>
  <c r="J8" i="6"/>
  <c r="K8" i="6"/>
  <c r="L17" i="6"/>
  <c r="I7" i="6"/>
  <c r="H22" i="6"/>
  <c r="L24" i="6"/>
  <c r="L26" i="6"/>
  <c r="J5" i="6"/>
  <c r="J7" i="6"/>
  <c r="H18" i="6"/>
  <c r="I22" i="6"/>
  <c r="I15" i="6"/>
  <c r="L18" i="6"/>
  <c r="H14" i="6"/>
  <c r="J15" i="6"/>
  <c r="H19" i="6"/>
  <c r="I12" i="6"/>
  <c r="H13" i="6"/>
  <c r="I14" i="6"/>
  <c r="K15" i="6"/>
  <c r="I19" i="6"/>
  <c r="I13" i="6"/>
  <c r="L14" i="6"/>
  <c r="L15" i="6"/>
  <c r="J19" i="6"/>
  <c r="J13" i="6"/>
  <c r="K19" i="6"/>
  <c r="H20" i="6"/>
  <c r="L25" i="6"/>
  <c r="I20" i="6"/>
  <c r="J11" i="6"/>
  <c r="J18" i="6"/>
  <c r="K26" i="6"/>
  <c r="K18" i="6"/>
  <c r="H23" i="6"/>
  <c r="I23" i="6"/>
  <c r="J23" i="6"/>
  <c r="K23" i="6"/>
  <c r="H24" i="6"/>
  <c r="H30" i="6"/>
  <c r="I24" i="6"/>
  <c r="I30" i="6"/>
  <c r="H16" i="6"/>
  <c r="J31" i="6"/>
  <c r="H34" i="6"/>
  <c r="H7" i="6"/>
  <c r="K16" i="6"/>
  <c r="K31" i="6"/>
  <c r="L16" i="6"/>
  <c r="H25" i="6"/>
  <c r="L31" i="6"/>
  <c r="H32" i="6"/>
  <c r="J34" i="6"/>
  <c r="J22" i="6"/>
  <c r="I25" i="6"/>
  <c r="H29" i="6"/>
  <c r="I32" i="6"/>
  <c r="H21" i="6"/>
  <c r="K22" i="6"/>
  <c r="J25" i="6"/>
  <c r="I29" i="6"/>
  <c r="J32" i="6"/>
  <c r="L34" i="6"/>
  <c r="H27" i="6"/>
  <c r="I33" i="6"/>
  <c r="K25" i="6"/>
  <c r="I27" i="6"/>
  <c r="J33" i="6"/>
  <c r="G4" i="6"/>
  <c r="G12" i="6"/>
  <c r="G19" i="6"/>
  <c r="K27" i="6"/>
  <c r="L27" i="6"/>
  <c r="H11" i="6"/>
  <c r="J30" i="6"/>
  <c r="I11" i="6"/>
  <c r="J29" i="6"/>
  <c r="K30" i="6"/>
  <c r="H26" i="6"/>
  <c r="K29" i="6"/>
  <c r="L30" i="6"/>
  <c r="I26" i="6"/>
  <c r="L29" i="6"/>
  <c r="H31" i="6"/>
  <c r="J26" i="6"/>
  <c r="I31" i="6"/>
  <c r="K20" i="6"/>
  <c r="L22" i="6"/>
  <c r="I18" i="6"/>
  <c r="L20" i="6"/>
  <c r="G15" i="6"/>
  <c r="I17" i="6"/>
  <c r="K17" i="6"/>
  <c r="G10" i="6"/>
  <c r="J20" i="6"/>
  <c r="K32" i="6"/>
  <c r="G16" i="6"/>
  <c r="L32" i="6"/>
  <c r="G6" i="6"/>
  <c r="G18" i="6"/>
  <c r="G24" i="6"/>
  <c r="J21" i="6"/>
  <c r="L28" i="6"/>
  <c r="K28" i="6"/>
  <c r="I34" i="6"/>
  <c r="L23" i="6"/>
  <c r="K34" i="6"/>
  <c r="G9" i="6"/>
  <c r="G31" i="6"/>
  <c r="G13" i="6"/>
  <c r="G34" i="6"/>
  <c r="L33" i="6"/>
  <c r="G14" i="6"/>
  <c r="G29" i="6"/>
  <c r="G11" i="6"/>
  <c r="H28" i="6"/>
  <c r="J24" i="6"/>
  <c r="G30" i="6"/>
  <c r="G23" i="6"/>
  <c r="G32" i="6"/>
  <c r="G17" i="6"/>
  <c r="C4" i="6"/>
  <c r="R6" i="7" s="1"/>
  <c r="G27" i="6"/>
  <c r="D4" i="6"/>
  <c r="W6" i="7" s="1"/>
  <c r="G8" i="6"/>
  <c r="E4" i="6"/>
  <c r="AB6" i="7" s="1"/>
  <c r="J27" i="6"/>
  <c r="K33" i="6"/>
  <c r="G33" i="6"/>
  <c r="G20" i="6"/>
  <c r="D7" i="6"/>
  <c r="W9" i="7" s="1"/>
  <c r="C12" i="6"/>
  <c r="R14" i="7" s="1"/>
  <c r="F14" i="6"/>
  <c r="AG16" i="7" s="1"/>
  <c r="F16" i="6"/>
  <c r="AG18" i="7" s="1"/>
  <c r="F18" i="6"/>
  <c r="AG20" i="7" s="1"/>
  <c r="AH20" i="7" s="1"/>
  <c r="E7" i="6"/>
  <c r="AB9" i="7" s="1"/>
  <c r="D12" i="6"/>
  <c r="W14" i="7" s="1"/>
  <c r="X14" i="7" s="1"/>
  <c r="G22" i="6"/>
  <c r="F7" i="6"/>
  <c r="AG9" i="7" s="1"/>
  <c r="E12" i="6"/>
  <c r="AB14" i="7" s="1"/>
  <c r="AC14" i="7" s="1"/>
  <c r="F12" i="6"/>
  <c r="AG14" i="7" s="1"/>
  <c r="G7" i="6"/>
  <c r="B5" i="6"/>
  <c r="M7" i="7" s="1"/>
  <c r="C5" i="6"/>
  <c r="R7" i="7" s="1"/>
  <c r="B8" i="6"/>
  <c r="M10" i="7" s="1"/>
  <c r="B10" i="6"/>
  <c r="M12" i="7" s="1"/>
  <c r="D5" i="6"/>
  <c r="W7" i="7" s="1"/>
  <c r="C8" i="6"/>
  <c r="R10" i="7" s="1"/>
  <c r="C10" i="6"/>
  <c r="R12" i="7" s="1"/>
  <c r="S12" i="7" s="1"/>
  <c r="C13" i="6"/>
  <c r="R15" i="7" s="1"/>
  <c r="C15" i="6"/>
  <c r="R17" i="7" s="1"/>
  <c r="J28" i="6"/>
  <c r="H33" i="6"/>
  <c r="F5" i="6"/>
  <c r="AG7" i="7" s="1"/>
  <c r="B6" i="6"/>
  <c r="M8" i="7" s="1"/>
  <c r="E8" i="6"/>
  <c r="AB10" i="7" s="1"/>
  <c r="C9" i="6"/>
  <c r="R11" i="7" s="1"/>
  <c r="E10" i="6"/>
  <c r="AB12" i="7" s="1"/>
  <c r="AC12" i="7" s="1"/>
  <c r="C11" i="6"/>
  <c r="R13" i="7" s="1"/>
  <c r="C6" i="6"/>
  <c r="R8" i="7" s="1"/>
  <c r="F8" i="6"/>
  <c r="AG10" i="7" s="1"/>
  <c r="D9" i="6"/>
  <c r="W11" i="7" s="1"/>
  <c r="F10" i="6"/>
  <c r="AG12" i="7" s="1"/>
  <c r="E6" i="6"/>
  <c r="AB8" i="7" s="1"/>
  <c r="AC8" i="7" s="1"/>
  <c r="E11" i="6"/>
  <c r="AB13" i="7" s="1"/>
  <c r="B15" i="6"/>
  <c r="M17" i="7" s="1"/>
  <c r="B16" i="6"/>
  <c r="M18" i="7" s="1"/>
  <c r="D17" i="6"/>
  <c r="W19" i="7" s="1"/>
  <c r="F6" i="6"/>
  <c r="AG8" i="7" s="1"/>
  <c r="F11" i="6"/>
  <c r="AG13" i="7" s="1"/>
  <c r="D15" i="6"/>
  <c r="W17" i="7" s="1"/>
  <c r="C16" i="6"/>
  <c r="R18" i="7" s="1"/>
  <c r="E17" i="6"/>
  <c r="AB19" i="7" s="1"/>
  <c r="B18" i="6"/>
  <c r="M20" i="7" s="1"/>
  <c r="D8" i="6"/>
  <c r="W10" i="7" s="1"/>
  <c r="E15" i="6"/>
  <c r="AB17" i="7" s="1"/>
  <c r="D16" i="6"/>
  <c r="W18" i="7" s="1"/>
  <c r="F17" i="6"/>
  <c r="AG19" i="7" s="1"/>
  <c r="C18" i="6"/>
  <c r="R20" i="7" s="1"/>
  <c r="S20" i="7" s="1"/>
  <c r="F15" i="6"/>
  <c r="AG17" i="7" s="1"/>
  <c r="E16" i="6"/>
  <c r="AB18" i="7" s="1"/>
  <c r="D18" i="6"/>
  <c r="W20" i="7" s="1"/>
  <c r="X20" i="7" s="1"/>
  <c r="B21" i="6"/>
  <c r="M23" i="7" s="1"/>
  <c r="B23" i="6"/>
  <c r="M25" i="7" s="1"/>
  <c r="E5" i="6"/>
  <c r="AB7" i="7" s="1"/>
  <c r="G25" i="6"/>
  <c r="B12" i="6"/>
  <c r="M14" i="7" s="1"/>
  <c r="I21" i="6"/>
  <c r="I28" i="6"/>
  <c r="G21" i="6"/>
  <c r="G28" i="6"/>
  <c r="K21" i="6"/>
  <c r="B7" i="6"/>
  <c r="M9" i="7" s="1"/>
  <c r="B13" i="6"/>
  <c r="M15" i="7" s="1"/>
  <c r="B20" i="6"/>
  <c r="M22" i="7" s="1"/>
  <c r="D21" i="6"/>
  <c r="W23" i="7" s="1"/>
  <c r="B22" i="6"/>
  <c r="M24" i="7" s="1"/>
  <c r="D23" i="6"/>
  <c r="W25" i="7" s="1"/>
  <c r="B26" i="6"/>
  <c r="M28" i="7" s="1"/>
  <c r="E28" i="6"/>
  <c r="AB30" i="7" s="1"/>
  <c r="E30" i="6"/>
  <c r="AB32" i="7" s="1"/>
  <c r="AC32" i="7" s="1"/>
  <c r="E32" i="6"/>
  <c r="AB34" i="7" s="1"/>
  <c r="AC34" i="7" s="1"/>
  <c r="D13" i="6"/>
  <c r="W15" i="7" s="1"/>
  <c r="C20" i="6"/>
  <c r="R22" i="7" s="1"/>
  <c r="E21" i="6"/>
  <c r="AB23" i="7" s="1"/>
  <c r="C22" i="6"/>
  <c r="R24" i="7" s="1"/>
  <c r="E23" i="6"/>
  <c r="AB25" i="7" s="1"/>
  <c r="C26" i="6"/>
  <c r="R28" i="7" s="1"/>
  <c r="S28" i="7" s="1"/>
  <c r="F28" i="6"/>
  <c r="AG30" i="7" s="1"/>
  <c r="F30" i="6"/>
  <c r="AG32" i="7" s="1"/>
  <c r="F32" i="6"/>
  <c r="AG34" i="7" s="1"/>
  <c r="E13" i="6"/>
  <c r="AB15" i="7" s="1"/>
  <c r="B19" i="6"/>
  <c r="M21" i="7" s="1"/>
  <c r="D20" i="6"/>
  <c r="W22" i="7" s="1"/>
  <c r="F21" i="6"/>
  <c r="AG23" i="7" s="1"/>
  <c r="D22" i="6"/>
  <c r="W24" i="7" s="1"/>
  <c r="F23" i="6"/>
  <c r="AG25" i="7" s="1"/>
  <c r="B25" i="6"/>
  <c r="M27" i="7" s="1"/>
  <c r="D26" i="6"/>
  <c r="W28" i="7" s="1"/>
  <c r="D10" i="6"/>
  <c r="W12" i="7" s="1"/>
  <c r="F13" i="6"/>
  <c r="AG15" i="7" s="1"/>
  <c r="C19" i="6"/>
  <c r="R21" i="7" s="1"/>
  <c r="E20" i="6"/>
  <c r="AB22" i="7" s="1"/>
  <c r="E22" i="6"/>
  <c r="AB24" i="7" s="1"/>
  <c r="AC24" i="7" s="1"/>
  <c r="D19" i="6"/>
  <c r="W21" i="7" s="1"/>
  <c r="F20" i="6"/>
  <c r="AG22" i="7" s="1"/>
  <c r="AH22" i="7" s="1"/>
  <c r="F22" i="6"/>
  <c r="AG24" i="7" s="1"/>
  <c r="K24" i="6"/>
  <c r="E19" i="6"/>
  <c r="AB21" i="7" s="1"/>
  <c r="G26" i="6"/>
  <c r="F4" i="6"/>
  <c r="AG6" i="7" s="1"/>
  <c r="B17" i="6"/>
  <c r="M19" i="7" s="1"/>
  <c r="F19" i="6"/>
  <c r="AG21" i="7" s="1"/>
  <c r="AH21" i="7" s="1"/>
  <c r="C24" i="6"/>
  <c r="R26" i="7" s="1"/>
  <c r="F25" i="6"/>
  <c r="AG27" i="7" s="1"/>
  <c r="C7" i="6"/>
  <c r="R9" i="7" s="1"/>
  <c r="G5" i="6"/>
  <c r="B14" i="6"/>
  <c r="M16" i="7" s="1"/>
  <c r="E9" i="6"/>
  <c r="AB11" i="7" s="1"/>
  <c r="D14" i="6"/>
  <c r="W16" i="7" s="1"/>
  <c r="D6" i="6"/>
  <c r="W8" i="7" s="1"/>
  <c r="B24" i="6"/>
  <c r="M26" i="7" s="1"/>
  <c r="E25" i="6"/>
  <c r="AB27" i="7" s="1"/>
  <c r="F27" i="6"/>
  <c r="AG29" i="7" s="1"/>
  <c r="D31" i="6"/>
  <c r="W33" i="7" s="1"/>
  <c r="D24" i="6"/>
  <c r="W26" i="7" s="1"/>
  <c r="E26" i="6"/>
  <c r="AB28" i="7" s="1"/>
  <c r="AC28" i="7" s="1"/>
  <c r="E31" i="6"/>
  <c r="AB33" i="7" s="1"/>
  <c r="B9" i="6"/>
  <c r="M11" i="7" s="1"/>
  <c r="E24" i="6"/>
  <c r="AB26" i="7" s="1"/>
  <c r="F26" i="6"/>
  <c r="AG28" i="7" s="1"/>
  <c r="B28" i="6"/>
  <c r="M30" i="7" s="1"/>
  <c r="F31" i="6"/>
  <c r="AG33" i="7" s="1"/>
  <c r="F9" i="6"/>
  <c r="AG11" i="7" s="1"/>
  <c r="F24" i="6"/>
  <c r="AG26" i="7" s="1"/>
  <c r="C28" i="6"/>
  <c r="R30" i="7" s="1"/>
  <c r="B34" i="6"/>
  <c r="M36" i="7" s="1"/>
  <c r="B11" i="6"/>
  <c r="M13" i="7" s="1"/>
  <c r="D28" i="6"/>
  <c r="W30" i="7" s="1"/>
  <c r="C34" i="6"/>
  <c r="R36" i="7" s="1"/>
  <c r="D11" i="6"/>
  <c r="W13" i="7" s="1"/>
  <c r="E18" i="6"/>
  <c r="AB20" i="7" s="1"/>
  <c r="AC20" i="7" s="1"/>
  <c r="C23" i="6"/>
  <c r="R25" i="7" s="1"/>
  <c r="B30" i="6"/>
  <c r="M32" i="7" s="1"/>
  <c r="D30" i="6"/>
  <c r="W32" i="7" s="1"/>
  <c r="C17" i="6"/>
  <c r="R19" i="7" s="1"/>
  <c r="B27" i="6"/>
  <c r="M29" i="7" s="1"/>
  <c r="C21" i="6"/>
  <c r="R23" i="7" s="1"/>
  <c r="L5" i="8" l="1"/>
  <c r="O6" i="7"/>
  <c r="HU206" i="14"/>
  <c r="HU207" i="14"/>
  <c r="HU208" i="14"/>
  <c r="HU209" i="14"/>
  <c r="M4" i="6"/>
  <c r="Y14" i="7"/>
  <c r="Y20" i="7"/>
  <c r="Y34" i="7"/>
  <c r="AD34" i="7"/>
  <c r="AD24" i="7"/>
  <c r="B29" i="14"/>
  <c r="AD8" i="7"/>
  <c r="AD12" i="7"/>
  <c r="AD32" i="7"/>
  <c r="AD14" i="7"/>
  <c r="AH26" i="7"/>
  <c r="AI26" i="7"/>
  <c r="X22" i="7"/>
  <c r="Y22" i="7"/>
  <c r="X36" i="7"/>
  <c r="Y36" i="7"/>
  <c r="I36" i="7"/>
  <c r="J36" i="7"/>
  <c r="G20" i="11"/>
  <c r="G19" i="14"/>
  <c r="H15" i="2"/>
  <c r="J15" i="2"/>
  <c r="FK37" i="14"/>
  <c r="FK57" i="14"/>
  <c r="FK77" i="14"/>
  <c r="FK97" i="14"/>
  <c r="FK117" i="14"/>
  <c r="FK137" i="14"/>
  <c r="FK157" i="14"/>
  <c r="FK179" i="14"/>
  <c r="FK199" i="14"/>
  <c r="FK219" i="14"/>
  <c r="FK239" i="14"/>
  <c r="FK259" i="14"/>
  <c r="FK279" i="14"/>
  <c r="HU36" i="14"/>
  <c r="HU56" i="14"/>
  <c r="HU76" i="14"/>
  <c r="HU96" i="14"/>
  <c r="HU116" i="14"/>
  <c r="HU136" i="14"/>
  <c r="HU156" i="14"/>
  <c r="HU176" i="14"/>
  <c r="HU196" i="14"/>
  <c r="HU216" i="14"/>
  <c r="HU236" i="14"/>
  <c r="HU256" i="14"/>
  <c r="HU276" i="14"/>
  <c r="HU296" i="14"/>
  <c r="HU316" i="14"/>
  <c r="HU336" i="14"/>
  <c r="GZ35" i="14"/>
  <c r="GZ55" i="14"/>
  <c r="GZ75" i="14"/>
  <c r="GZ95" i="14"/>
  <c r="GZ115" i="14"/>
  <c r="GZ135" i="14"/>
  <c r="GZ155" i="14"/>
  <c r="GZ175" i="14"/>
  <c r="GZ195" i="14"/>
  <c r="GZ215" i="14"/>
  <c r="GZ235" i="14"/>
  <c r="GZ256" i="14"/>
  <c r="GZ276" i="14"/>
  <c r="GZ296" i="14"/>
  <c r="GZ316" i="14"/>
  <c r="GZ336" i="14"/>
  <c r="GZ356" i="14"/>
  <c r="GZ376" i="14"/>
  <c r="GZ396" i="14"/>
  <c r="GE33" i="14"/>
  <c r="GE53" i="14"/>
  <c r="GE73" i="14"/>
  <c r="GE93" i="14"/>
  <c r="GE113" i="14"/>
  <c r="GE133" i="14"/>
  <c r="GE153" i="14"/>
  <c r="GE173" i="14"/>
  <c r="GE193" i="14"/>
  <c r="GE213" i="14"/>
  <c r="GE233" i="14"/>
  <c r="GE253" i="14"/>
  <c r="GE273" i="14"/>
  <c r="GE293" i="14"/>
  <c r="GE313" i="14"/>
  <c r="GE333" i="14"/>
  <c r="GE353" i="14"/>
  <c r="GE373" i="14"/>
  <c r="GE393" i="14"/>
  <c r="GE413" i="14"/>
  <c r="GE433" i="14"/>
  <c r="GE453" i="14"/>
  <c r="GE473" i="14"/>
  <c r="GE493" i="14"/>
  <c r="GE513" i="14"/>
  <c r="GE533" i="14"/>
  <c r="EQ34" i="14"/>
  <c r="EQ54" i="14"/>
  <c r="DV37" i="14"/>
  <c r="DV57" i="14"/>
  <c r="DA29" i="14"/>
  <c r="DA49" i="14"/>
  <c r="DA69" i="14"/>
  <c r="DA89" i="14"/>
  <c r="FK38" i="14"/>
  <c r="FK58" i="14"/>
  <c r="FK78" i="14"/>
  <c r="FK98" i="14"/>
  <c r="FK118" i="14"/>
  <c r="FK138" i="14"/>
  <c r="FK158" i="14"/>
  <c r="FK180" i="14"/>
  <c r="FK200" i="14"/>
  <c r="FK220" i="14"/>
  <c r="FK240" i="14"/>
  <c r="FK260" i="14"/>
  <c r="FK280" i="14"/>
  <c r="HU37" i="14"/>
  <c r="HU57" i="14"/>
  <c r="HU77" i="14"/>
  <c r="HU97" i="14"/>
  <c r="HU117" i="14"/>
  <c r="HU137" i="14"/>
  <c r="HU157" i="14"/>
  <c r="HU177" i="14"/>
  <c r="HU197" i="14"/>
  <c r="HU217" i="14"/>
  <c r="HU237" i="14"/>
  <c r="HU257" i="14"/>
  <c r="HU277" i="14"/>
  <c r="HU297" i="14"/>
  <c r="HU317" i="14"/>
  <c r="HU337" i="14"/>
  <c r="GZ36" i="14"/>
  <c r="GZ56" i="14"/>
  <c r="GZ76" i="14"/>
  <c r="GZ96" i="14"/>
  <c r="GZ116" i="14"/>
  <c r="GZ136" i="14"/>
  <c r="GZ156" i="14"/>
  <c r="GZ176" i="14"/>
  <c r="GZ196" i="14"/>
  <c r="GZ216" i="14"/>
  <c r="GZ236" i="14"/>
  <c r="GZ257" i="14"/>
  <c r="GZ277" i="14"/>
  <c r="GZ297" i="14"/>
  <c r="GZ317" i="14"/>
  <c r="GZ337" i="14"/>
  <c r="GZ357" i="14"/>
  <c r="GZ377" i="14"/>
  <c r="GZ397" i="14"/>
  <c r="GE34" i="14"/>
  <c r="GE54" i="14"/>
  <c r="GE74" i="14"/>
  <c r="GE94" i="14"/>
  <c r="GE114" i="14"/>
  <c r="GE134" i="14"/>
  <c r="GE154" i="14"/>
  <c r="GE174" i="14"/>
  <c r="GE194" i="14"/>
  <c r="GE214" i="14"/>
  <c r="GE234" i="14"/>
  <c r="GE254" i="14"/>
  <c r="GE274" i="14"/>
  <c r="GE294" i="14"/>
  <c r="GE314" i="14"/>
  <c r="GE334" i="14"/>
  <c r="GE354" i="14"/>
  <c r="GE374" i="14"/>
  <c r="GE394" i="14"/>
  <c r="GE414" i="14"/>
  <c r="GE434" i="14"/>
  <c r="GE454" i="14"/>
  <c r="GE474" i="14"/>
  <c r="GE494" i="14"/>
  <c r="GE514" i="14"/>
  <c r="GE534" i="14"/>
  <c r="EQ35" i="14"/>
  <c r="EQ55" i="14"/>
  <c r="DV38" i="14"/>
  <c r="DV58" i="14"/>
  <c r="DA30" i="14"/>
  <c r="DA50" i="14"/>
  <c r="DA70" i="14"/>
  <c r="DA90" i="14"/>
  <c r="FK39" i="14"/>
  <c r="FK59" i="14"/>
  <c r="FK79" i="14"/>
  <c r="FK99" i="14"/>
  <c r="FK119" i="14"/>
  <c r="FK139" i="14"/>
  <c r="FK159" i="14"/>
  <c r="FK181" i="14"/>
  <c r="FK201" i="14"/>
  <c r="FK221" i="14"/>
  <c r="FK241" i="14"/>
  <c r="FK261" i="14"/>
  <c r="HU38" i="14"/>
  <c r="HU58" i="14"/>
  <c r="HU78" i="14"/>
  <c r="HU98" i="14"/>
  <c r="HU118" i="14"/>
  <c r="HU138" i="14"/>
  <c r="HU158" i="14"/>
  <c r="HU178" i="14"/>
  <c r="HU198" i="14"/>
  <c r="HU218" i="14"/>
  <c r="HU238" i="14"/>
  <c r="HU258" i="14"/>
  <c r="HU278" i="14"/>
  <c r="HU298" i="14"/>
  <c r="HU318" i="14"/>
  <c r="HU338" i="14"/>
  <c r="GZ37" i="14"/>
  <c r="GZ57" i="14"/>
  <c r="GZ77" i="14"/>
  <c r="GZ97" i="14"/>
  <c r="GZ117" i="14"/>
  <c r="GZ137" i="14"/>
  <c r="GZ157" i="14"/>
  <c r="GZ177" i="14"/>
  <c r="GZ197" i="14"/>
  <c r="GZ217" i="14"/>
  <c r="GZ237" i="14"/>
  <c r="GZ258" i="14"/>
  <c r="GZ278" i="14"/>
  <c r="GZ298" i="14"/>
  <c r="GZ318" i="14"/>
  <c r="GZ338" i="14"/>
  <c r="GZ358" i="14"/>
  <c r="GZ378" i="14"/>
  <c r="GZ398" i="14"/>
  <c r="GE35" i="14"/>
  <c r="GE55" i="14"/>
  <c r="GE75" i="14"/>
  <c r="GE95" i="14"/>
  <c r="GE115" i="14"/>
  <c r="GE135" i="14"/>
  <c r="GE155" i="14"/>
  <c r="GE175" i="14"/>
  <c r="GE195" i="14"/>
  <c r="GE215" i="14"/>
  <c r="GE235" i="14"/>
  <c r="GE255" i="14"/>
  <c r="GE275" i="14"/>
  <c r="GE295" i="14"/>
  <c r="GE315" i="14"/>
  <c r="GE335" i="14"/>
  <c r="GE355" i="14"/>
  <c r="GE375" i="14"/>
  <c r="GE395" i="14"/>
  <c r="GE415" i="14"/>
  <c r="GE435" i="14"/>
  <c r="GE455" i="14"/>
  <c r="GE475" i="14"/>
  <c r="GE495" i="14"/>
  <c r="GE515" i="14"/>
  <c r="GE535" i="14"/>
  <c r="EQ36" i="14"/>
  <c r="EQ56" i="14"/>
  <c r="DV39" i="14"/>
  <c r="DV59" i="14"/>
  <c r="DA31" i="14"/>
  <c r="DA51" i="14"/>
  <c r="DA71" i="14"/>
  <c r="FK42" i="14"/>
  <c r="FK62" i="14"/>
  <c r="FK82" i="14"/>
  <c r="FK102" i="14"/>
  <c r="FK122" i="14"/>
  <c r="FK142" i="14"/>
  <c r="FK162" i="14"/>
  <c r="FK184" i="14"/>
  <c r="FK204" i="14"/>
  <c r="FK224" i="14"/>
  <c r="FK244" i="14"/>
  <c r="FK264" i="14"/>
  <c r="HU41" i="14"/>
  <c r="HU61" i="14"/>
  <c r="HU81" i="14"/>
  <c r="HU101" i="14"/>
  <c r="HU121" i="14"/>
  <c r="HU141" i="14"/>
  <c r="HU161" i="14"/>
  <c r="HU181" i="14"/>
  <c r="HU201" i="14"/>
  <c r="HU221" i="14"/>
  <c r="HU241" i="14"/>
  <c r="HU261" i="14"/>
  <c r="HU281" i="14"/>
  <c r="HU301" i="14"/>
  <c r="HU321" i="14"/>
  <c r="HU341" i="14"/>
  <c r="GZ40" i="14"/>
  <c r="GZ60" i="14"/>
  <c r="GZ80" i="14"/>
  <c r="GZ100" i="14"/>
  <c r="GZ120" i="14"/>
  <c r="GZ140" i="14"/>
  <c r="GZ160" i="14"/>
  <c r="GZ180" i="14"/>
  <c r="GZ200" i="14"/>
  <c r="GZ220" i="14"/>
  <c r="GZ240" i="14"/>
  <c r="GZ261" i="14"/>
  <c r="GZ281" i="14"/>
  <c r="GZ301" i="14"/>
  <c r="GZ321" i="14"/>
  <c r="GZ341" i="14"/>
  <c r="GZ361" i="14"/>
  <c r="GZ381" i="14"/>
  <c r="GZ401" i="14"/>
  <c r="GE38" i="14"/>
  <c r="GE58" i="14"/>
  <c r="GE78" i="14"/>
  <c r="GE98" i="14"/>
  <c r="GE118" i="14"/>
  <c r="GE138" i="14"/>
  <c r="GE158" i="14"/>
  <c r="GE178" i="14"/>
  <c r="GE198" i="14"/>
  <c r="GE218" i="14"/>
  <c r="GE238" i="14"/>
  <c r="GE258" i="14"/>
  <c r="GE278" i="14"/>
  <c r="GE298" i="14"/>
  <c r="GE318" i="14"/>
  <c r="GE338" i="14"/>
  <c r="GE358" i="14"/>
  <c r="GE378" i="14"/>
  <c r="GE398" i="14"/>
  <c r="GE418" i="14"/>
  <c r="GE438" i="14"/>
  <c r="GE458" i="14"/>
  <c r="GE478" i="14"/>
  <c r="GE498" i="14"/>
  <c r="GE518" i="14"/>
  <c r="GE538" i="14"/>
  <c r="EQ39" i="14"/>
  <c r="EQ59" i="14"/>
  <c r="DV42" i="14"/>
  <c r="DV62" i="14"/>
  <c r="DA34" i="14"/>
  <c r="DA54" i="14"/>
  <c r="DA74" i="14"/>
  <c r="DA94" i="14"/>
  <c r="FK43" i="14"/>
  <c r="FK63" i="14"/>
  <c r="FK83" i="14"/>
  <c r="FK103" i="14"/>
  <c r="FK123" i="14"/>
  <c r="FK143" i="14"/>
  <c r="FK163" i="14"/>
  <c r="FK185" i="14"/>
  <c r="FK205" i="14"/>
  <c r="FK225" i="14"/>
  <c r="FK245" i="14"/>
  <c r="FK265" i="14"/>
  <c r="HU42" i="14"/>
  <c r="HU62" i="14"/>
  <c r="HU82" i="14"/>
  <c r="HU102" i="14"/>
  <c r="HU122" i="14"/>
  <c r="HU142" i="14"/>
  <c r="HU162" i="14"/>
  <c r="HU182" i="14"/>
  <c r="HU202" i="14"/>
  <c r="HU222" i="14"/>
  <c r="HU242" i="14"/>
  <c r="HU262" i="14"/>
  <c r="HU282" i="14"/>
  <c r="HU302" i="14"/>
  <c r="HU322" i="14"/>
  <c r="HU342" i="14"/>
  <c r="GZ41" i="14"/>
  <c r="GZ61" i="14"/>
  <c r="GZ81" i="14"/>
  <c r="GZ101" i="14"/>
  <c r="GZ121" i="14"/>
  <c r="GZ141" i="14"/>
  <c r="GZ161" i="14"/>
  <c r="GZ181" i="14"/>
  <c r="GZ201" i="14"/>
  <c r="GZ221" i="14"/>
  <c r="GZ241" i="14"/>
  <c r="GZ262" i="14"/>
  <c r="GZ282" i="14"/>
  <c r="GZ302" i="14"/>
  <c r="GZ322" i="14"/>
  <c r="GZ342" i="14"/>
  <c r="GZ362" i="14"/>
  <c r="GZ382" i="14"/>
  <c r="GZ402" i="14"/>
  <c r="GE39" i="14"/>
  <c r="GE59" i="14"/>
  <c r="GE79" i="14"/>
  <c r="GE99" i="14"/>
  <c r="GE119" i="14"/>
  <c r="GE139" i="14"/>
  <c r="GE159" i="14"/>
  <c r="GE179" i="14"/>
  <c r="GE199" i="14"/>
  <c r="GE219" i="14"/>
  <c r="GE239" i="14"/>
  <c r="GE259" i="14"/>
  <c r="GE279" i="14"/>
  <c r="GE299" i="14"/>
  <c r="GE319" i="14"/>
  <c r="GE339" i="14"/>
  <c r="GE359" i="14"/>
  <c r="GE379" i="14"/>
  <c r="GE399" i="14"/>
  <c r="GE419" i="14"/>
  <c r="GE439" i="14"/>
  <c r="GE459" i="14"/>
  <c r="GE479" i="14"/>
  <c r="GE499" i="14"/>
  <c r="GE519" i="14"/>
  <c r="GE539" i="14"/>
  <c r="EQ40" i="14"/>
  <c r="EQ60" i="14"/>
  <c r="DV43" i="14"/>
  <c r="DV63" i="14"/>
  <c r="DA35" i="14"/>
  <c r="DA55" i="14"/>
  <c r="DA75" i="14"/>
  <c r="DA95" i="14"/>
  <c r="GZ245" i="14"/>
  <c r="FK45" i="14"/>
  <c r="FK65" i="14"/>
  <c r="FK85" i="14"/>
  <c r="FK105" i="14"/>
  <c r="FK125" i="14"/>
  <c r="FK145" i="14"/>
  <c r="FK167" i="14"/>
  <c r="FK187" i="14"/>
  <c r="FK207" i="14"/>
  <c r="FK227" i="14"/>
  <c r="FK247" i="14"/>
  <c r="FK267" i="14"/>
  <c r="HU44" i="14"/>
  <c r="HU64" i="14"/>
  <c r="HU84" i="14"/>
  <c r="HU104" i="14"/>
  <c r="HU124" i="14"/>
  <c r="HU144" i="14"/>
  <c r="HU164" i="14"/>
  <c r="HU184" i="14"/>
  <c r="HU204" i="14"/>
  <c r="HU224" i="14"/>
  <c r="HU244" i="14"/>
  <c r="HU264" i="14"/>
  <c r="HU284" i="14"/>
  <c r="HU304" i="14"/>
  <c r="HU324" i="14"/>
  <c r="HU344" i="14"/>
  <c r="GZ43" i="14"/>
  <c r="GZ63" i="14"/>
  <c r="GZ83" i="14"/>
  <c r="GZ103" i="14"/>
  <c r="GZ123" i="14"/>
  <c r="GZ143" i="14"/>
  <c r="GZ163" i="14"/>
  <c r="GZ183" i="14"/>
  <c r="GZ203" i="14"/>
  <c r="GZ223" i="14"/>
  <c r="GZ243" i="14"/>
  <c r="GZ264" i="14"/>
  <c r="GZ284" i="14"/>
  <c r="GZ304" i="14"/>
  <c r="GZ324" i="14"/>
  <c r="GZ344" i="14"/>
  <c r="GZ364" i="14"/>
  <c r="GZ384" i="14"/>
  <c r="GZ404" i="14"/>
  <c r="GE41" i="14"/>
  <c r="GE61" i="14"/>
  <c r="GE81" i="14"/>
  <c r="GE101" i="14"/>
  <c r="GE121" i="14"/>
  <c r="GE141" i="14"/>
  <c r="GE161" i="14"/>
  <c r="GE181" i="14"/>
  <c r="GE201" i="14"/>
  <c r="GE221" i="14"/>
  <c r="GE241" i="14"/>
  <c r="GE261" i="14"/>
  <c r="GE281" i="14"/>
  <c r="GE301" i="14"/>
  <c r="GE321" i="14"/>
  <c r="GE341" i="14"/>
  <c r="GE361" i="14"/>
  <c r="GE381" i="14"/>
  <c r="GE401" i="14"/>
  <c r="GE421" i="14"/>
  <c r="GE441" i="14"/>
  <c r="GE461" i="14"/>
  <c r="GE481" i="14"/>
  <c r="GE501" i="14"/>
  <c r="GE521" i="14"/>
  <c r="GE541" i="14"/>
  <c r="EQ42" i="14"/>
  <c r="EQ62" i="14"/>
  <c r="DV45" i="14"/>
  <c r="DV65" i="14"/>
  <c r="DA37" i="14"/>
  <c r="DA57" i="14"/>
  <c r="DA77" i="14"/>
  <c r="GE27" i="14"/>
  <c r="FK50" i="14"/>
  <c r="FK70" i="14"/>
  <c r="FK90" i="14"/>
  <c r="FK110" i="14"/>
  <c r="FK130" i="14"/>
  <c r="FK150" i="14"/>
  <c r="FK172" i="14"/>
  <c r="FK192" i="14"/>
  <c r="FK212" i="14"/>
  <c r="FK232" i="14"/>
  <c r="FK252" i="14"/>
  <c r="FK272" i="14"/>
  <c r="HU29" i="14"/>
  <c r="HU49" i="14"/>
  <c r="HU69" i="14"/>
  <c r="HU89" i="14"/>
  <c r="HU109" i="14"/>
  <c r="HU129" i="14"/>
  <c r="HU149" i="14"/>
  <c r="HU169" i="14"/>
  <c r="HU189" i="14"/>
  <c r="HU229" i="14"/>
  <c r="HU249" i="14"/>
  <c r="HU269" i="14"/>
  <c r="HU289" i="14"/>
  <c r="HU309" i="14"/>
  <c r="HU329" i="14"/>
  <c r="GZ28" i="14"/>
  <c r="GZ48" i="14"/>
  <c r="GZ68" i="14"/>
  <c r="GZ88" i="14"/>
  <c r="GZ108" i="14"/>
  <c r="GZ128" i="14"/>
  <c r="GZ148" i="14"/>
  <c r="GZ168" i="14"/>
  <c r="GZ188" i="14"/>
  <c r="GZ208" i="14"/>
  <c r="GZ228" i="14"/>
  <c r="GZ249" i="14"/>
  <c r="GZ269" i="14"/>
  <c r="GZ289" i="14"/>
  <c r="GZ309" i="14"/>
  <c r="GZ329" i="14"/>
  <c r="GZ349" i="14"/>
  <c r="GZ369" i="14"/>
  <c r="GZ389" i="14"/>
  <c r="GZ409" i="14"/>
  <c r="GE46" i="14"/>
  <c r="GE66" i="14"/>
  <c r="GE86" i="14"/>
  <c r="GE106" i="14"/>
  <c r="GE126" i="14"/>
  <c r="GE146" i="14"/>
  <c r="GE166" i="14"/>
  <c r="GE186" i="14"/>
  <c r="GE206" i="14"/>
  <c r="GE226" i="14"/>
  <c r="GE246" i="14"/>
  <c r="GE266" i="14"/>
  <c r="GE286" i="14"/>
  <c r="GE306" i="14"/>
  <c r="GE326" i="14"/>
  <c r="GE346" i="14"/>
  <c r="GE366" i="14"/>
  <c r="GE386" i="14"/>
  <c r="GE406" i="14"/>
  <c r="GE426" i="14"/>
  <c r="GE446" i="14"/>
  <c r="GE466" i="14"/>
  <c r="GE486" i="14"/>
  <c r="GE506" i="14"/>
  <c r="GE526" i="14"/>
  <c r="FK32" i="14"/>
  <c r="EQ47" i="14"/>
  <c r="DV30" i="14"/>
  <c r="DV50" i="14"/>
  <c r="DV70" i="14"/>
  <c r="DA42" i="14"/>
  <c r="DA62" i="14"/>
  <c r="DA82" i="14"/>
  <c r="GE26" i="14"/>
  <c r="FK52" i="14"/>
  <c r="FK72" i="14"/>
  <c r="FK92" i="14"/>
  <c r="FK112" i="14"/>
  <c r="FK132" i="14"/>
  <c r="FK152" i="14"/>
  <c r="FK174" i="14"/>
  <c r="FK194" i="14"/>
  <c r="FK214" i="14"/>
  <c r="FK234" i="14"/>
  <c r="FK254" i="14"/>
  <c r="FK274" i="14"/>
  <c r="HU31" i="14"/>
  <c r="HU51" i="14"/>
  <c r="HU71" i="14"/>
  <c r="HU91" i="14"/>
  <c r="HU111" i="14"/>
  <c r="HU131" i="14"/>
  <c r="HU151" i="14"/>
  <c r="HU171" i="14"/>
  <c r="HU191" i="14"/>
  <c r="HU211" i="14"/>
  <c r="HU231" i="14"/>
  <c r="HU251" i="14"/>
  <c r="HU271" i="14"/>
  <c r="HU291" i="14"/>
  <c r="HU311" i="14"/>
  <c r="HU331" i="14"/>
  <c r="GZ30" i="14"/>
  <c r="GZ50" i="14"/>
  <c r="GZ70" i="14"/>
  <c r="GZ90" i="14"/>
  <c r="GZ110" i="14"/>
  <c r="GZ130" i="14"/>
  <c r="GZ150" i="14"/>
  <c r="GZ170" i="14"/>
  <c r="GZ190" i="14"/>
  <c r="GZ210" i="14"/>
  <c r="GZ230" i="14"/>
  <c r="GZ251" i="14"/>
  <c r="GZ271" i="14"/>
  <c r="GZ291" i="14"/>
  <c r="GZ311" i="14"/>
  <c r="GZ331" i="14"/>
  <c r="GZ351" i="14"/>
  <c r="GZ371" i="14"/>
  <c r="GZ391" i="14"/>
  <c r="GE28" i="14"/>
  <c r="GE48" i="14"/>
  <c r="GE68" i="14"/>
  <c r="GE88" i="14"/>
  <c r="GE108" i="14"/>
  <c r="GE128" i="14"/>
  <c r="GE148" i="14"/>
  <c r="GE168" i="14"/>
  <c r="GE188" i="14"/>
  <c r="GE208" i="14"/>
  <c r="GE228" i="14"/>
  <c r="GE248" i="14"/>
  <c r="GE268" i="14"/>
  <c r="GE288" i="14"/>
  <c r="GE308" i="14"/>
  <c r="GE328" i="14"/>
  <c r="GE348" i="14"/>
  <c r="GE368" i="14"/>
  <c r="GE388" i="14"/>
  <c r="GE408" i="14"/>
  <c r="GE428" i="14"/>
  <c r="FK33" i="14"/>
  <c r="FK53" i="14"/>
  <c r="FK73" i="14"/>
  <c r="FK93" i="14"/>
  <c r="FK113" i="14"/>
  <c r="FK133" i="14"/>
  <c r="FK153" i="14"/>
  <c r="FK175" i="14"/>
  <c r="FK195" i="14"/>
  <c r="FK215" i="14"/>
  <c r="FK235" i="14"/>
  <c r="FK255" i="14"/>
  <c r="FK275" i="14"/>
  <c r="HU32" i="14"/>
  <c r="HU52" i="14"/>
  <c r="HU72" i="14"/>
  <c r="HU92" i="14"/>
  <c r="HU112" i="14"/>
  <c r="HU132" i="14"/>
  <c r="HU152" i="14"/>
  <c r="HU172" i="14"/>
  <c r="HU192" i="14"/>
  <c r="HU212" i="14"/>
  <c r="HU232" i="14"/>
  <c r="HU252" i="14"/>
  <c r="HU272" i="14"/>
  <c r="HU292" i="14"/>
  <c r="HU312" i="14"/>
  <c r="HU332" i="14"/>
  <c r="GZ31" i="14"/>
  <c r="GZ51" i="14"/>
  <c r="GZ71" i="14"/>
  <c r="GZ91" i="14"/>
  <c r="GZ111" i="14"/>
  <c r="GZ131" i="14"/>
  <c r="GZ151" i="14"/>
  <c r="GZ171" i="14"/>
  <c r="GZ191" i="14"/>
  <c r="GZ211" i="14"/>
  <c r="GZ231" i="14"/>
  <c r="GZ252" i="14"/>
  <c r="GZ272" i="14"/>
  <c r="GZ292" i="14"/>
  <c r="GZ312" i="14"/>
  <c r="GZ332" i="14"/>
  <c r="GZ352" i="14"/>
  <c r="GZ372" i="14"/>
  <c r="GZ392" i="14"/>
  <c r="GE29" i="14"/>
  <c r="GE49" i="14"/>
  <c r="GE69" i="14"/>
  <c r="GE89" i="14"/>
  <c r="GE109" i="14"/>
  <c r="GE129" i="14"/>
  <c r="GE149" i="14"/>
  <c r="GE169" i="14"/>
  <c r="GE189" i="14"/>
  <c r="GE209" i="14"/>
  <c r="GE229" i="14"/>
  <c r="GE249" i="14"/>
  <c r="GE269" i="14"/>
  <c r="GE289" i="14"/>
  <c r="GE309" i="14"/>
  <c r="GE329" i="14"/>
  <c r="GE349" i="14"/>
  <c r="GE369" i="14"/>
  <c r="GE389" i="14"/>
  <c r="GE409" i="14"/>
  <c r="GE429" i="14"/>
  <c r="FK60" i="14"/>
  <c r="FK95" i="14"/>
  <c r="FK131" i="14"/>
  <c r="FK170" i="14"/>
  <c r="FK208" i="14"/>
  <c r="FK243" i="14"/>
  <c r="FK278" i="14"/>
  <c r="HU53" i="14"/>
  <c r="HU88" i="14"/>
  <c r="HU126" i="14"/>
  <c r="HU163" i="14"/>
  <c r="HU199" i="14"/>
  <c r="HU234" i="14"/>
  <c r="HU270" i="14"/>
  <c r="HU307" i="14"/>
  <c r="HU345" i="14"/>
  <c r="GZ59" i="14"/>
  <c r="GZ94" i="14"/>
  <c r="GZ132" i="14"/>
  <c r="GZ167" i="14"/>
  <c r="GZ205" i="14"/>
  <c r="GZ242" i="14"/>
  <c r="GZ279" i="14"/>
  <c r="GZ314" i="14"/>
  <c r="GZ350" i="14"/>
  <c r="GZ387" i="14"/>
  <c r="GE42" i="14"/>
  <c r="GE77" i="14"/>
  <c r="GE112" i="14"/>
  <c r="GE150" i="14"/>
  <c r="GE185" i="14"/>
  <c r="GE223" i="14"/>
  <c r="GE260" i="14"/>
  <c r="GE296" i="14"/>
  <c r="GE331" i="14"/>
  <c r="GE367" i="14"/>
  <c r="GE404" i="14"/>
  <c r="GE442" i="14"/>
  <c r="GE470" i="14"/>
  <c r="GE503" i="14"/>
  <c r="GE531" i="14"/>
  <c r="EQ45" i="14"/>
  <c r="DV36" i="14"/>
  <c r="DV69" i="14"/>
  <c r="DA52" i="14"/>
  <c r="DA83" i="14"/>
  <c r="CG41" i="14"/>
  <c r="CG61" i="14"/>
  <c r="CG81" i="14"/>
  <c r="CG101" i="14"/>
  <c r="CG121" i="14"/>
  <c r="HU95" i="14"/>
  <c r="HU279" i="14"/>
  <c r="GZ104" i="14"/>
  <c r="GZ248" i="14"/>
  <c r="GZ394" i="14"/>
  <c r="GE157" i="14"/>
  <c r="GE303" i="14"/>
  <c r="GE447" i="14"/>
  <c r="GE540" i="14"/>
  <c r="DA59" i="14"/>
  <c r="CG65" i="14"/>
  <c r="FK107" i="14"/>
  <c r="FK253" i="14"/>
  <c r="HU173" i="14"/>
  <c r="HU319" i="14"/>
  <c r="GZ214" i="14"/>
  <c r="GE51" i="14"/>
  <c r="GE270" i="14"/>
  <c r="GE449" i="14"/>
  <c r="EQ52" i="14"/>
  <c r="CG26" i="14"/>
  <c r="CG127" i="14"/>
  <c r="FK35" i="14"/>
  <c r="FK218" i="14"/>
  <c r="HU139" i="14"/>
  <c r="HU320" i="14"/>
  <c r="GZ145" i="14"/>
  <c r="GZ365" i="14"/>
  <c r="GE200" i="14"/>
  <c r="GE450" i="14"/>
  <c r="DA63" i="14"/>
  <c r="GZ26" i="14"/>
  <c r="FK61" i="14"/>
  <c r="FK96" i="14"/>
  <c r="FK134" i="14"/>
  <c r="FK171" i="14"/>
  <c r="FK209" i="14"/>
  <c r="FK246" i="14"/>
  <c r="HU54" i="14"/>
  <c r="HU90" i="14"/>
  <c r="HU127" i="14"/>
  <c r="HU165" i="14"/>
  <c r="HU200" i="14"/>
  <c r="HU235" i="14"/>
  <c r="HU273" i="14"/>
  <c r="HU308" i="14"/>
  <c r="HU346" i="14"/>
  <c r="GZ62" i="14"/>
  <c r="GZ98" i="14"/>
  <c r="GZ133" i="14"/>
  <c r="GZ169" i="14"/>
  <c r="GZ206" i="14"/>
  <c r="GZ244" i="14"/>
  <c r="GZ280" i="14"/>
  <c r="GZ315" i="14"/>
  <c r="GZ353" i="14"/>
  <c r="GZ388" i="14"/>
  <c r="GE43" i="14"/>
  <c r="GE80" i="14"/>
  <c r="GE116" i="14"/>
  <c r="GE151" i="14"/>
  <c r="GE187" i="14"/>
  <c r="GE224" i="14"/>
  <c r="GE262" i="14"/>
  <c r="GE297" i="14"/>
  <c r="GE332" i="14"/>
  <c r="GE370" i="14"/>
  <c r="GE405" i="14"/>
  <c r="GE443" i="14"/>
  <c r="GE471" i="14"/>
  <c r="GE504" i="14"/>
  <c r="GE532" i="14"/>
  <c r="EQ46" i="14"/>
  <c r="DV40" i="14"/>
  <c r="DV71" i="14"/>
  <c r="DA53" i="14"/>
  <c r="DA84" i="14"/>
  <c r="EQ26" i="14"/>
  <c r="CG42" i="14"/>
  <c r="CG62" i="14"/>
  <c r="CG82" i="14"/>
  <c r="CG102" i="14"/>
  <c r="CG122" i="14"/>
  <c r="FK140" i="14"/>
  <c r="GZ29" i="14"/>
  <c r="GZ174" i="14"/>
  <c r="GZ323" i="14"/>
  <c r="GE84" i="14"/>
  <c r="GE265" i="14"/>
  <c r="GE411" i="14"/>
  <c r="EQ50" i="14"/>
  <c r="CG105" i="14"/>
  <c r="FK34" i="14"/>
  <c r="FK182" i="14"/>
  <c r="HU135" i="14"/>
  <c r="HU283" i="14"/>
  <c r="GZ144" i="14"/>
  <c r="GZ326" i="14"/>
  <c r="GE124" i="14"/>
  <c r="GE305" i="14"/>
  <c r="GE482" i="14"/>
  <c r="DV48" i="14"/>
  <c r="CG47" i="14"/>
  <c r="FK183" i="14"/>
  <c r="HU103" i="14"/>
  <c r="HU210" i="14"/>
  <c r="GZ72" i="14"/>
  <c r="GZ290" i="14"/>
  <c r="GE125" i="14"/>
  <c r="GE382" i="14"/>
  <c r="EQ53" i="14"/>
  <c r="FK164" i="14"/>
  <c r="HU26" i="14"/>
  <c r="FK64" i="14"/>
  <c r="FK100" i="14"/>
  <c r="FK135" i="14"/>
  <c r="FK173" i="14"/>
  <c r="FK210" i="14"/>
  <c r="FK248" i="14"/>
  <c r="HU55" i="14"/>
  <c r="HU93" i="14"/>
  <c r="HU128" i="14"/>
  <c r="HU166" i="14"/>
  <c r="HU203" i="14"/>
  <c r="HU239" i="14"/>
  <c r="HU274" i="14"/>
  <c r="HU310" i="14"/>
  <c r="HU347" i="14"/>
  <c r="GZ64" i="14"/>
  <c r="GZ99" i="14"/>
  <c r="GZ134" i="14"/>
  <c r="GZ172" i="14"/>
  <c r="GZ207" i="14"/>
  <c r="GZ246" i="14"/>
  <c r="GZ283" i="14"/>
  <c r="GZ319" i="14"/>
  <c r="GZ354" i="14"/>
  <c r="GZ390" i="14"/>
  <c r="GE44" i="14"/>
  <c r="GE82" i="14"/>
  <c r="GE117" i="14"/>
  <c r="GE152" i="14"/>
  <c r="GE190" i="14"/>
  <c r="GE225" i="14"/>
  <c r="GE263" i="14"/>
  <c r="GE300" i="14"/>
  <c r="GE336" i="14"/>
  <c r="GE371" i="14"/>
  <c r="GE407" i="14"/>
  <c r="GE444" i="14"/>
  <c r="GE472" i="14"/>
  <c r="GE505" i="14"/>
  <c r="GE536" i="14"/>
  <c r="EQ48" i="14"/>
  <c r="DV41" i="14"/>
  <c r="DV72" i="14"/>
  <c r="DA56" i="14"/>
  <c r="DA85" i="14"/>
  <c r="DV26" i="14"/>
  <c r="CG43" i="14"/>
  <c r="CG63" i="14"/>
  <c r="CG83" i="14"/>
  <c r="CG103" i="14"/>
  <c r="CG123" i="14"/>
  <c r="HU27" i="14"/>
  <c r="FK67" i="14"/>
  <c r="FK177" i="14"/>
  <c r="FK250" i="14"/>
  <c r="HU60" i="14"/>
  <c r="HU168" i="14"/>
  <c r="HU314" i="14"/>
  <c r="GZ139" i="14"/>
  <c r="GZ286" i="14"/>
  <c r="GE47" i="14"/>
  <c r="GE192" i="14"/>
  <c r="GE340" i="14"/>
  <c r="GE508" i="14"/>
  <c r="DV74" i="14"/>
  <c r="CG45" i="14"/>
  <c r="CG125" i="14"/>
  <c r="FK69" i="14"/>
  <c r="FK144" i="14"/>
  <c r="FK217" i="14"/>
  <c r="HU100" i="14"/>
  <c r="GZ33" i="14"/>
  <c r="GZ179" i="14"/>
  <c r="GZ288" i="14"/>
  <c r="GZ399" i="14"/>
  <c r="GE162" i="14"/>
  <c r="GE343" i="14"/>
  <c r="GE510" i="14"/>
  <c r="DA61" i="14"/>
  <c r="CG87" i="14"/>
  <c r="HU66" i="14"/>
  <c r="GZ34" i="14"/>
  <c r="GZ254" i="14"/>
  <c r="GE90" i="14"/>
  <c r="GE271" i="14"/>
  <c r="GE483" i="14"/>
  <c r="DA32" i="14"/>
  <c r="FK165" i="14"/>
  <c r="FK66" i="14"/>
  <c r="FK101" i="14"/>
  <c r="FK136" i="14"/>
  <c r="FK176" i="14"/>
  <c r="FK211" i="14"/>
  <c r="FK249" i="14"/>
  <c r="HU59" i="14"/>
  <c r="HU94" i="14"/>
  <c r="HU130" i="14"/>
  <c r="HU167" i="14"/>
  <c r="HU205" i="14"/>
  <c r="HU240" i="14"/>
  <c r="HU275" i="14"/>
  <c r="HU313" i="14"/>
  <c r="HU348" i="14"/>
  <c r="GZ65" i="14"/>
  <c r="GZ102" i="14"/>
  <c r="GZ138" i="14"/>
  <c r="GZ173" i="14"/>
  <c r="GZ209" i="14"/>
  <c r="GZ247" i="14"/>
  <c r="GZ285" i="14"/>
  <c r="GZ320" i="14"/>
  <c r="GZ355" i="14"/>
  <c r="GZ393" i="14"/>
  <c r="GE45" i="14"/>
  <c r="GE83" i="14"/>
  <c r="GE120" i="14"/>
  <c r="GE156" i="14"/>
  <c r="GE191" i="14"/>
  <c r="GE227" i="14"/>
  <c r="GE264" i="14"/>
  <c r="GE302" i="14"/>
  <c r="GE337" i="14"/>
  <c r="GE372" i="14"/>
  <c r="GE410" i="14"/>
  <c r="GE445" i="14"/>
  <c r="GE476" i="14"/>
  <c r="GE507" i="14"/>
  <c r="GE537" i="14"/>
  <c r="EQ49" i="14"/>
  <c r="DV44" i="14"/>
  <c r="DV73" i="14"/>
  <c r="DA58" i="14"/>
  <c r="DA86" i="14"/>
  <c r="DA27" i="14"/>
  <c r="CG44" i="14"/>
  <c r="CG64" i="14"/>
  <c r="CG84" i="14"/>
  <c r="CG104" i="14"/>
  <c r="CG124" i="14"/>
  <c r="FK104" i="14"/>
  <c r="FK213" i="14"/>
  <c r="HU133" i="14"/>
  <c r="HU243" i="14"/>
  <c r="GZ66" i="14"/>
  <c r="GZ212" i="14"/>
  <c r="GZ359" i="14"/>
  <c r="GE122" i="14"/>
  <c r="GE230" i="14"/>
  <c r="GE376" i="14"/>
  <c r="GE477" i="14"/>
  <c r="DV46" i="14"/>
  <c r="DA87" i="14"/>
  <c r="CG85" i="14"/>
  <c r="HU65" i="14"/>
  <c r="GZ69" i="14"/>
  <c r="GZ363" i="14"/>
  <c r="GE197" i="14"/>
  <c r="GE416" i="14"/>
  <c r="DA28" i="14"/>
  <c r="CG67" i="14"/>
  <c r="FK256" i="14"/>
  <c r="HU247" i="14"/>
  <c r="GZ182" i="14"/>
  <c r="GE52" i="14"/>
  <c r="GE307" i="14"/>
  <c r="GE511" i="14"/>
  <c r="DA92" i="14"/>
  <c r="FK68" i="14"/>
  <c r="FK106" i="14"/>
  <c r="FK141" i="14"/>
  <c r="FK178" i="14"/>
  <c r="FK216" i="14"/>
  <c r="FK251" i="14"/>
  <c r="HU63" i="14"/>
  <c r="HU99" i="14"/>
  <c r="HU134" i="14"/>
  <c r="HU170" i="14"/>
  <c r="HU245" i="14"/>
  <c r="HU280" i="14"/>
  <c r="HU315" i="14"/>
  <c r="GZ32" i="14"/>
  <c r="GZ67" i="14"/>
  <c r="GZ105" i="14"/>
  <c r="GZ142" i="14"/>
  <c r="GZ178" i="14"/>
  <c r="GZ213" i="14"/>
  <c r="GZ250" i="14"/>
  <c r="GZ287" i="14"/>
  <c r="GZ325" i="14"/>
  <c r="GZ360" i="14"/>
  <c r="GZ395" i="14"/>
  <c r="GE50" i="14"/>
  <c r="GE85" i="14"/>
  <c r="GE123" i="14"/>
  <c r="GE160" i="14"/>
  <c r="GE196" i="14"/>
  <c r="GE231" i="14"/>
  <c r="GE267" i="14"/>
  <c r="GE304" i="14"/>
  <c r="GE342" i="14"/>
  <c r="GE377" i="14"/>
  <c r="GE412" i="14"/>
  <c r="GE448" i="14"/>
  <c r="GE480" i="14"/>
  <c r="GE509" i="14"/>
  <c r="FK28" i="14"/>
  <c r="EQ51" i="14"/>
  <c r="DV47" i="14"/>
  <c r="DA60" i="14"/>
  <c r="DA88" i="14"/>
  <c r="DA26" i="14"/>
  <c r="CG46" i="14"/>
  <c r="CG66" i="14"/>
  <c r="CG86" i="14"/>
  <c r="CG106" i="14"/>
  <c r="CG126" i="14"/>
  <c r="EQ27" i="14"/>
  <c r="HU246" i="14"/>
  <c r="GZ106" i="14"/>
  <c r="GZ253" i="14"/>
  <c r="GE87" i="14"/>
  <c r="GE232" i="14"/>
  <c r="GE380" i="14"/>
  <c r="FK29" i="14"/>
  <c r="DA91" i="14"/>
  <c r="CG107" i="14"/>
  <c r="FK71" i="14"/>
  <c r="FK108" i="14"/>
  <c r="FK146" i="14"/>
  <c r="HU28" i="14"/>
  <c r="HU174" i="14"/>
  <c r="HU285" i="14"/>
  <c r="GZ107" i="14"/>
  <c r="GZ218" i="14"/>
  <c r="GZ327" i="14"/>
  <c r="GZ400" i="14"/>
  <c r="GE163" i="14"/>
  <c r="GE236" i="14"/>
  <c r="GE344" i="14"/>
  <c r="GE417" i="14"/>
  <c r="FK30" i="14"/>
  <c r="DV49" i="14"/>
  <c r="CG28" i="14"/>
  <c r="CG88" i="14"/>
  <c r="FK49" i="14"/>
  <c r="FK87" i="14"/>
  <c r="FK124" i="14"/>
  <c r="FK160" i="14"/>
  <c r="FK197" i="14"/>
  <c r="FK233" i="14"/>
  <c r="FK270" i="14"/>
  <c r="HU45" i="14"/>
  <c r="HU80" i="14"/>
  <c r="HU115" i="14"/>
  <c r="HU153" i="14"/>
  <c r="HU188" i="14"/>
  <c r="HU226" i="14"/>
  <c r="HU263" i="14"/>
  <c r="HU299" i="14"/>
  <c r="HU334" i="14"/>
  <c r="GZ49" i="14"/>
  <c r="GZ86" i="14"/>
  <c r="GZ124" i="14"/>
  <c r="GZ159" i="14"/>
  <c r="GZ194" i="14"/>
  <c r="GZ232" i="14"/>
  <c r="GZ268" i="14"/>
  <c r="GZ306" i="14"/>
  <c r="GZ343" i="14"/>
  <c r="GZ379" i="14"/>
  <c r="GE31" i="14"/>
  <c r="GE67" i="14"/>
  <c r="GE104" i="14"/>
  <c r="GE142" i="14"/>
  <c r="GE177" i="14"/>
  <c r="GE212" i="14"/>
  <c r="GE250" i="14"/>
  <c r="GE285" i="14"/>
  <c r="GE323" i="14"/>
  <c r="GE360" i="14"/>
  <c r="GE396" i="14"/>
  <c r="GE431" i="14"/>
  <c r="GE464" i="14"/>
  <c r="GE492" i="14"/>
  <c r="GE525" i="14"/>
  <c r="EQ37" i="14"/>
  <c r="DV31" i="14"/>
  <c r="DV61" i="14"/>
  <c r="DA44" i="14"/>
  <c r="DA76" i="14"/>
  <c r="CG36" i="14"/>
  <c r="CG56" i="14"/>
  <c r="CG76" i="14"/>
  <c r="CG96" i="14"/>
  <c r="CG116" i="14"/>
  <c r="FK51" i="14"/>
  <c r="FK88" i="14"/>
  <c r="FK126" i="14"/>
  <c r="FK55" i="14"/>
  <c r="FK91" i="14"/>
  <c r="FK128" i="14"/>
  <c r="FK168" i="14"/>
  <c r="FK203" i="14"/>
  <c r="FK238" i="14"/>
  <c r="FK276" i="14"/>
  <c r="HU48" i="14"/>
  <c r="HU86" i="14"/>
  <c r="HU123" i="14"/>
  <c r="HU159" i="14"/>
  <c r="HU194" i="14"/>
  <c r="HU230" i="14"/>
  <c r="HU267" i="14"/>
  <c r="HU305" i="14"/>
  <c r="HU340" i="14"/>
  <c r="GZ54" i="14"/>
  <c r="GZ92" i="14"/>
  <c r="GZ127" i="14"/>
  <c r="GZ165" i="14"/>
  <c r="GZ202" i="14"/>
  <c r="GZ238" i="14"/>
  <c r="GZ274" i="14"/>
  <c r="GZ310" i="14"/>
  <c r="GZ347" i="14"/>
  <c r="GZ385" i="14"/>
  <c r="GE37" i="14"/>
  <c r="GE72" i="14"/>
  <c r="GE110" i="14"/>
  <c r="GE145" i="14"/>
  <c r="GE183" i="14"/>
  <c r="GE220" i="14"/>
  <c r="GE256" i="14"/>
  <c r="GE291" i="14"/>
  <c r="GE327" i="14"/>
  <c r="GE364" i="14"/>
  <c r="GE402" i="14"/>
  <c r="GE437" i="14"/>
  <c r="GE468" i="14"/>
  <c r="GE500" i="14"/>
  <c r="GE529" i="14"/>
  <c r="EQ43" i="14"/>
  <c r="DV34" i="14"/>
  <c r="DV67" i="14"/>
  <c r="DA47" i="14"/>
  <c r="DA80" i="14"/>
  <c r="FK26" i="14"/>
  <c r="CG39" i="14"/>
  <c r="CG59" i="14"/>
  <c r="CG79" i="14"/>
  <c r="CG99" i="14"/>
  <c r="CG119" i="14"/>
  <c r="GZ27" i="14"/>
  <c r="FK56" i="14"/>
  <c r="FK94" i="14"/>
  <c r="FK129" i="14"/>
  <c r="FK114" i="14"/>
  <c r="FK191" i="14"/>
  <c r="FK266" i="14"/>
  <c r="HU73" i="14"/>
  <c r="HU146" i="14"/>
  <c r="HU219" i="14"/>
  <c r="HU290" i="14"/>
  <c r="GZ44" i="14"/>
  <c r="GZ114" i="14"/>
  <c r="GZ187" i="14"/>
  <c r="GZ263" i="14"/>
  <c r="GZ334" i="14"/>
  <c r="GZ407" i="14"/>
  <c r="GE97" i="14"/>
  <c r="GE170" i="14"/>
  <c r="GE243" i="14"/>
  <c r="GE316" i="14"/>
  <c r="GE387" i="14"/>
  <c r="GE457" i="14"/>
  <c r="GE520" i="14"/>
  <c r="EQ63" i="14"/>
  <c r="DA38" i="14"/>
  <c r="DA97" i="14"/>
  <c r="CG48" i="14"/>
  <c r="CG78" i="14"/>
  <c r="CG117" i="14"/>
  <c r="GZ199" i="14"/>
  <c r="DA45" i="14"/>
  <c r="FK222" i="14"/>
  <c r="HU306" i="14"/>
  <c r="GZ275" i="14"/>
  <c r="GE184" i="14"/>
  <c r="GE469" i="14"/>
  <c r="CG93" i="14"/>
  <c r="GZ73" i="14"/>
  <c r="GE345" i="14"/>
  <c r="CG55" i="14"/>
  <c r="FK226" i="14"/>
  <c r="HU250" i="14"/>
  <c r="GZ222" i="14"/>
  <c r="GE203" i="14"/>
  <c r="GE485" i="14"/>
  <c r="HU34" i="14"/>
  <c r="HU180" i="14"/>
  <c r="GZ149" i="14"/>
  <c r="GE204" i="14"/>
  <c r="EQ29" i="14"/>
  <c r="HU35" i="14"/>
  <c r="GZ370" i="14"/>
  <c r="EQ30" i="14"/>
  <c r="FK75" i="14"/>
  <c r="HU185" i="14"/>
  <c r="GZ226" i="14"/>
  <c r="GE207" i="14"/>
  <c r="EQ31" i="14"/>
  <c r="CG100" i="14"/>
  <c r="FK76" i="14"/>
  <c r="HU330" i="14"/>
  <c r="GZ374" i="14"/>
  <c r="GE356" i="14"/>
  <c r="DA68" i="14"/>
  <c r="HU43" i="14"/>
  <c r="GZ85" i="14"/>
  <c r="GZ375" i="14"/>
  <c r="GE284" i="14"/>
  <c r="DV60" i="14"/>
  <c r="FK237" i="14"/>
  <c r="HU190" i="14"/>
  <c r="GZ233" i="14"/>
  <c r="GE143" i="14"/>
  <c r="GE496" i="14"/>
  <c r="CG33" i="14"/>
  <c r="DA81" i="14"/>
  <c r="FK262" i="14"/>
  <c r="GZ112" i="14"/>
  <c r="GE165" i="14"/>
  <c r="DA33" i="14"/>
  <c r="GZ42" i="14"/>
  <c r="GE96" i="14"/>
  <c r="GE517" i="14"/>
  <c r="FK115" i="14"/>
  <c r="FK193" i="14"/>
  <c r="FK268" i="14"/>
  <c r="HU74" i="14"/>
  <c r="HU147" i="14"/>
  <c r="HU220" i="14"/>
  <c r="HU293" i="14"/>
  <c r="GZ45" i="14"/>
  <c r="GZ118" i="14"/>
  <c r="GZ189" i="14"/>
  <c r="GZ265" i="14"/>
  <c r="GZ335" i="14"/>
  <c r="GZ408" i="14"/>
  <c r="GE100" i="14"/>
  <c r="GE171" i="14"/>
  <c r="GE244" i="14"/>
  <c r="GE317" i="14"/>
  <c r="GE390" i="14"/>
  <c r="GE460" i="14"/>
  <c r="GE522" i="14"/>
  <c r="EQ64" i="14"/>
  <c r="DA39" i="14"/>
  <c r="DA98" i="14"/>
  <c r="CG49" i="14"/>
  <c r="CG80" i="14"/>
  <c r="CG118" i="14"/>
  <c r="CG89" i="14"/>
  <c r="CG128" i="14"/>
  <c r="CG129" i="14"/>
  <c r="HU228" i="14"/>
  <c r="GZ346" i="14"/>
  <c r="GE325" i="14"/>
  <c r="FK27" i="14"/>
  <c r="HU233" i="14"/>
  <c r="GZ204" i="14"/>
  <c r="GE111" i="14"/>
  <c r="GE403" i="14"/>
  <c r="CG54" i="14"/>
  <c r="HU105" i="14"/>
  <c r="GZ219" i="14"/>
  <c r="GE272" i="14"/>
  <c r="DV51" i="14"/>
  <c r="GZ294" i="14"/>
  <c r="DV52" i="14"/>
  <c r="FK151" i="14"/>
  <c r="HU253" i="14"/>
  <c r="GZ368" i="14"/>
  <c r="GE277" i="14"/>
  <c r="DV53" i="14"/>
  <c r="CG97" i="14"/>
  <c r="HU108" i="14"/>
  <c r="GZ79" i="14"/>
  <c r="GE62" i="14"/>
  <c r="GE424" i="14"/>
  <c r="CG60" i="14"/>
  <c r="HU39" i="14"/>
  <c r="GZ82" i="14"/>
  <c r="GE63" i="14"/>
  <c r="GE352" i="14"/>
  <c r="DA67" i="14"/>
  <c r="FK156" i="14"/>
  <c r="HU186" i="14"/>
  <c r="GZ303" i="14"/>
  <c r="GE210" i="14"/>
  <c r="GE490" i="14"/>
  <c r="CG108" i="14"/>
  <c r="FK80" i="14"/>
  <c r="GZ158" i="14"/>
  <c r="GE211" i="14"/>
  <c r="DA72" i="14"/>
  <c r="HU46" i="14"/>
  <c r="HU119" i="14"/>
  <c r="HU335" i="14"/>
  <c r="GZ307" i="14"/>
  <c r="GE287" i="14"/>
  <c r="DA73" i="14"/>
  <c r="CG37" i="14"/>
  <c r="HU68" i="14"/>
  <c r="GZ39" i="14"/>
  <c r="GZ330" i="14"/>
  <c r="GE240" i="14"/>
  <c r="GE452" i="14"/>
  <c r="CG75" i="14"/>
  <c r="GZ406" i="14"/>
  <c r="CG115" i="14"/>
  <c r="FK36" i="14"/>
  <c r="FK116" i="14"/>
  <c r="FK196" i="14"/>
  <c r="FK269" i="14"/>
  <c r="HU75" i="14"/>
  <c r="HU148" i="14"/>
  <c r="HU223" i="14"/>
  <c r="HU294" i="14"/>
  <c r="GZ46" i="14"/>
  <c r="GZ119" i="14"/>
  <c r="GZ192" i="14"/>
  <c r="GZ266" i="14"/>
  <c r="GZ339" i="14"/>
  <c r="GZ410" i="14"/>
  <c r="GE102" i="14"/>
  <c r="GE172" i="14"/>
  <c r="GE245" i="14"/>
  <c r="GE320" i="14"/>
  <c r="GE391" i="14"/>
  <c r="GE462" i="14"/>
  <c r="GE523" i="14"/>
  <c r="DV28" i="14"/>
  <c r="DA40" i="14"/>
  <c r="DA99" i="14"/>
  <c r="CG50" i="14"/>
  <c r="CG120" i="14"/>
  <c r="FK127" i="14"/>
  <c r="FK206" i="14"/>
  <c r="HU85" i="14"/>
  <c r="HU303" i="14"/>
  <c r="GZ273" i="14"/>
  <c r="GE182" i="14"/>
  <c r="GE467" i="14"/>
  <c r="CG53" i="14"/>
  <c r="GZ58" i="14"/>
  <c r="GE40" i="14"/>
  <c r="GE530" i="14"/>
  <c r="CG131" i="14"/>
  <c r="FK223" i="14"/>
  <c r="HU248" i="14"/>
  <c r="GZ293" i="14"/>
  <c r="GE127" i="14"/>
  <c r="FK31" i="14"/>
  <c r="HU33" i="14"/>
  <c r="GE276" i="14"/>
  <c r="CG95" i="14"/>
  <c r="FK228" i="14"/>
  <c r="HU326" i="14"/>
  <c r="GE60" i="14"/>
  <c r="GE350" i="14"/>
  <c r="HU327" i="14"/>
  <c r="GE205" i="14"/>
  <c r="DA66" i="14"/>
  <c r="FK155" i="14"/>
  <c r="HU110" i="14"/>
  <c r="GZ153" i="14"/>
  <c r="GE136" i="14"/>
  <c r="GE489" i="14"/>
  <c r="CG68" i="14"/>
  <c r="GZ84" i="14"/>
  <c r="GE137" i="14"/>
  <c r="DV56" i="14"/>
  <c r="FK161" i="14"/>
  <c r="HU333" i="14"/>
  <c r="GE65" i="14"/>
  <c r="GE491" i="14"/>
  <c r="CG70" i="14"/>
  <c r="HU265" i="14"/>
  <c r="GE70" i="14"/>
  <c r="EQ38" i="14"/>
  <c r="CG74" i="14"/>
  <c r="FK109" i="14"/>
  <c r="GZ185" i="14"/>
  <c r="GE311" i="14"/>
  <c r="CG38" i="14"/>
  <c r="FK263" i="14"/>
  <c r="HU288" i="14"/>
  <c r="GZ186" i="14"/>
  <c r="GE242" i="14"/>
  <c r="EQ61" i="14"/>
  <c r="FK40" i="14"/>
  <c r="FK120" i="14"/>
  <c r="FK198" i="14"/>
  <c r="FK271" i="14"/>
  <c r="HU79" i="14"/>
  <c r="HU150" i="14"/>
  <c r="HU225" i="14"/>
  <c r="HU295" i="14"/>
  <c r="GZ47" i="14"/>
  <c r="GZ122" i="14"/>
  <c r="GZ193" i="14"/>
  <c r="GZ267" i="14"/>
  <c r="GZ340" i="14"/>
  <c r="GE30" i="14"/>
  <c r="GE103" i="14"/>
  <c r="GE176" i="14"/>
  <c r="GE247" i="14"/>
  <c r="GE322" i="14"/>
  <c r="GE392" i="14"/>
  <c r="GE463" i="14"/>
  <c r="GE524" i="14"/>
  <c r="DV29" i="14"/>
  <c r="DA41" i="14"/>
  <c r="CG51" i="14"/>
  <c r="CG90" i="14"/>
  <c r="FK277" i="14"/>
  <c r="GZ53" i="14"/>
  <c r="GE36" i="14"/>
  <c r="GE252" i="14"/>
  <c r="GE528" i="14"/>
  <c r="CG92" i="14"/>
  <c r="FK147" i="14"/>
  <c r="HU87" i="14"/>
  <c r="GZ129" i="14"/>
  <c r="GE257" i="14"/>
  <c r="DV35" i="14"/>
  <c r="FK47" i="14"/>
  <c r="HU323" i="14"/>
  <c r="GZ366" i="14"/>
  <c r="GE484" i="14"/>
  <c r="CG94" i="14"/>
  <c r="HU179" i="14"/>
  <c r="GZ147" i="14"/>
  <c r="GE130" i="14"/>
  <c r="EQ28" i="14"/>
  <c r="GZ295" i="14"/>
  <c r="DA65" i="14"/>
  <c r="FK154" i="14"/>
  <c r="GZ225" i="14"/>
  <c r="GE351" i="14"/>
  <c r="CG98" i="14"/>
  <c r="FK230" i="14"/>
  <c r="HU328" i="14"/>
  <c r="GZ300" i="14"/>
  <c r="GE282" i="14"/>
  <c r="DV55" i="14"/>
  <c r="FK231" i="14"/>
  <c r="GZ227" i="14"/>
  <c r="GE283" i="14"/>
  <c r="CG69" i="14"/>
  <c r="FK236" i="14"/>
  <c r="HU260" i="14"/>
  <c r="GZ229" i="14"/>
  <c r="GE140" i="14"/>
  <c r="EQ33" i="14"/>
  <c r="CG109" i="14"/>
  <c r="FK166" i="14"/>
  <c r="GZ87" i="14"/>
  <c r="GE216" i="14"/>
  <c r="DV64" i="14"/>
  <c r="CG110" i="14"/>
  <c r="GZ405" i="14"/>
  <c r="DA93" i="14"/>
  <c r="HU70" i="14"/>
  <c r="GZ113" i="14"/>
  <c r="GE167" i="14"/>
  <c r="GE456" i="14"/>
  <c r="CG77" i="14"/>
  <c r="FK41" i="14"/>
  <c r="FK121" i="14"/>
  <c r="FK202" i="14"/>
  <c r="FK273" i="14"/>
  <c r="HU83" i="14"/>
  <c r="HU154" i="14"/>
  <c r="HU227" i="14"/>
  <c r="HU300" i="14"/>
  <c r="GZ52" i="14"/>
  <c r="GZ125" i="14"/>
  <c r="GZ198" i="14"/>
  <c r="GZ270" i="14"/>
  <c r="GZ345" i="14"/>
  <c r="GE32" i="14"/>
  <c r="GE105" i="14"/>
  <c r="GE180" i="14"/>
  <c r="GE251" i="14"/>
  <c r="GE324" i="14"/>
  <c r="GE397" i="14"/>
  <c r="GE465" i="14"/>
  <c r="GE527" i="14"/>
  <c r="DV32" i="14"/>
  <c r="DA43" i="14"/>
  <c r="CG52" i="14"/>
  <c r="CG91" i="14"/>
  <c r="FK44" i="14"/>
  <c r="HU155" i="14"/>
  <c r="GZ126" i="14"/>
  <c r="GE107" i="14"/>
  <c r="DV33" i="14"/>
  <c r="CG130" i="14"/>
  <c r="FK46" i="14"/>
  <c r="HU160" i="14"/>
  <c r="GZ348" i="14"/>
  <c r="GE330" i="14"/>
  <c r="DA46" i="14"/>
  <c r="FK148" i="14"/>
  <c r="HU175" i="14"/>
  <c r="GZ146" i="14"/>
  <c r="GE56" i="14"/>
  <c r="GE420" i="14"/>
  <c r="DA48" i="14"/>
  <c r="FK48" i="14"/>
  <c r="HU325" i="14"/>
  <c r="GZ367" i="14"/>
  <c r="GE422" i="14"/>
  <c r="CG57" i="14"/>
  <c r="FK54" i="14"/>
  <c r="HU107" i="14"/>
  <c r="GZ78" i="14"/>
  <c r="GE131" i="14"/>
  <c r="GE487" i="14"/>
  <c r="CG58" i="14"/>
  <c r="FK74" i="14"/>
  <c r="HU254" i="14"/>
  <c r="GZ299" i="14"/>
  <c r="GE280" i="14"/>
  <c r="DV54" i="14"/>
  <c r="EQ32" i="14"/>
  <c r="GE357" i="14"/>
  <c r="CG32" i="14"/>
  <c r="GE432" i="14"/>
  <c r="HU143" i="14"/>
  <c r="GZ259" i="14"/>
  <c r="GE384" i="14"/>
  <c r="CG114" i="14"/>
  <c r="FK190" i="14"/>
  <c r="GZ333" i="14"/>
  <c r="GE385" i="14"/>
  <c r="CG40" i="14"/>
  <c r="GE400" i="14"/>
  <c r="HU30" i="14"/>
  <c r="GE202" i="14"/>
  <c r="DV27" i="14"/>
  <c r="FK149" i="14"/>
  <c r="HU106" i="14"/>
  <c r="GZ74" i="14"/>
  <c r="GE57" i="14"/>
  <c r="GE347" i="14"/>
  <c r="DA64" i="14"/>
  <c r="GZ224" i="14"/>
  <c r="GE423" i="14"/>
  <c r="FK229" i="14"/>
  <c r="HU183" i="14"/>
  <c r="GZ152" i="14"/>
  <c r="GE132" i="14"/>
  <c r="GE488" i="14"/>
  <c r="CG29" i="14"/>
  <c r="HU255" i="14"/>
  <c r="GZ373" i="14"/>
  <c r="GE425" i="14"/>
  <c r="CG30" i="14"/>
  <c r="HU40" i="14"/>
  <c r="HU113" i="14"/>
  <c r="HU259" i="14"/>
  <c r="GZ154" i="14"/>
  <c r="GE64" i="14"/>
  <c r="GE427" i="14"/>
  <c r="CG31" i="14"/>
  <c r="HU187" i="14"/>
  <c r="GZ305" i="14"/>
  <c r="GE430" i="14"/>
  <c r="FK81" i="14"/>
  <c r="GZ162" i="14"/>
  <c r="GE362" i="14"/>
  <c r="CG71" i="14"/>
  <c r="CG113" i="14"/>
  <c r="FK189" i="14"/>
  <c r="HU287" i="14"/>
  <c r="GE92" i="14"/>
  <c r="GE516" i="14"/>
  <c r="FK111" i="14"/>
  <c r="HU215" i="14"/>
  <c r="GZ260" i="14"/>
  <c r="GE312" i="14"/>
  <c r="DA36" i="14"/>
  <c r="GZ380" i="14"/>
  <c r="HU114" i="14"/>
  <c r="FK84" i="14"/>
  <c r="FK169" i="14"/>
  <c r="FK242" i="14"/>
  <c r="HU47" i="14"/>
  <c r="HU120" i="14"/>
  <c r="HU193" i="14"/>
  <c r="HU266" i="14"/>
  <c r="HU339" i="14"/>
  <c r="GZ89" i="14"/>
  <c r="GZ164" i="14"/>
  <c r="GZ234" i="14"/>
  <c r="GZ308" i="14"/>
  <c r="GZ383" i="14"/>
  <c r="GE71" i="14"/>
  <c r="GE144" i="14"/>
  <c r="GE217" i="14"/>
  <c r="GE290" i="14"/>
  <c r="GE363" i="14"/>
  <c r="GE436" i="14"/>
  <c r="GE497" i="14"/>
  <c r="EQ41" i="14"/>
  <c r="DV66" i="14"/>
  <c r="DA78" i="14"/>
  <c r="CG34" i="14"/>
  <c r="CG72" i="14"/>
  <c r="CG111" i="14"/>
  <c r="FK86" i="14"/>
  <c r="FK186" i="14"/>
  <c r="FK257" i="14"/>
  <c r="HU50" i="14"/>
  <c r="HU125" i="14"/>
  <c r="HU195" i="14"/>
  <c r="HU268" i="14"/>
  <c r="HU343" i="14"/>
  <c r="GZ93" i="14"/>
  <c r="GZ166" i="14"/>
  <c r="GZ239" i="14"/>
  <c r="GZ313" i="14"/>
  <c r="GZ386" i="14"/>
  <c r="GE76" i="14"/>
  <c r="GE147" i="14"/>
  <c r="GE222" i="14"/>
  <c r="GE292" i="14"/>
  <c r="GE365" i="14"/>
  <c r="GE440" i="14"/>
  <c r="GE502" i="14"/>
  <c r="EQ44" i="14"/>
  <c r="DV68" i="14"/>
  <c r="DA79" i="14"/>
  <c r="CG35" i="14"/>
  <c r="CG73" i="14"/>
  <c r="CG112" i="14"/>
  <c r="FK89" i="14"/>
  <c r="FK188" i="14"/>
  <c r="FK258" i="14"/>
  <c r="HU67" i="14"/>
  <c r="HU140" i="14"/>
  <c r="HU213" i="14"/>
  <c r="HU286" i="14"/>
  <c r="GZ38" i="14"/>
  <c r="GZ109" i="14"/>
  <c r="GZ184" i="14"/>
  <c r="GZ255" i="14"/>
  <c r="GZ328" i="14"/>
  <c r="GZ403" i="14"/>
  <c r="GE91" i="14"/>
  <c r="GE164" i="14"/>
  <c r="GE237" i="14"/>
  <c r="GE310" i="14"/>
  <c r="GE383" i="14"/>
  <c r="GE451" i="14"/>
  <c r="GE512" i="14"/>
  <c r="EQ57" i="14"/>
  <c r="HU214" i="14"/>
  <c r="EQ58" i="14"/>
  <c r="HU145" i="14"/>
  <c r="DA96" i="14"/>
  <c r="AI33" i="7"/>
  <c r="AH33" i="7"/>
  <c r="N21" i="7"/>
  <c r="O21" i="7"/>
  <c r="N9" i="7"/>
  <c r="O9" i="7"/>
  <c r="AC19" i="7"/>
  <c r="AD19" i="7"/>
  <c r="AH16" i="7"/>
  <c r="AI16" i="7"/>
  <c r="S29" i="7"/>
  <c r="T29" i="7"/>
  <c r="I34" i="7"/>
  <c r="J34" i="7"/>
  <c r="J14" i="2"/>
  <c r="H14" i="2"/>
  <c r="I6" i="7"/>
  <c r="J6" i="7"/>
  <c r="O30" i="7"/>
  <c r="N30" i="7"/>
  <c r="O19" i="7"/>
  <c r="N19" i="7"/>
  <c r="AD15" i="7"/>
  <c r="AC15" i="7"/>
  <c r="T18" i="7"/>
  <c r="S18" i="7"/>
  <c r="S14" i="7"/>
  <c r="T14" i="7"/>
  <c r="AC16" i="7"/>
  <c r="AD16" i="7"/>
  <c r="Y27" i="7"/>
  <c r="X27" i="7"/>
  <c r="I32" i="7"/>
  <c r="J32" i="7"/>
  <c r="G12" i="14"/>
  <c r="DJ17" i="14"/>
  <c r="G14" i="11"/>
  <c r="G13" i="14"/>
  <c r="F14" i="11"/>
  <c r="G13" i="11"/>
  <c r="F13" i="14"/>
  <c r="J11" i="2"/>
  <c r="H11" i="2"/>
  <c r="AD20" i="7"/>
  <c r="T27" i="7"/>
  <c r="S27" i="7"/>
  <c r="AH28" i="7"/>
  <c r="AI28" i="7"/>
  <c r="AH6" i="7"/>
  <c r="AI6" i="7"/>
  <c r="AH34" i="7"/>
  <c r="AI34" i="7"/>
  <c r="X17" i="7"/>
  <c r="Y17" i="7"/>
  <c r="T17" i="7"/>
  <c r="S17" i="7"/>
  <c r="X9" i="7"/>
  <c r="Y9" i="7"/>
  <c r="X29" i="7"/>
  <c r="Y29" i="7"/>
  <c r="O33" i="7"/>
  <c r="N33" i="7"/>
  <c r="I30" i="7"/>
  <c r="J30" i="7"/>
  <c r="F21" i="11"/>
  <c r="F22" i="11"/>
  <c r="F21" i="14"/>
  <c r="F20" i="14"/>
  <c r="FS17" i="14"/>
  <c r="H16" i="2"/>
  <c r="J16" i="2"/>
  <c r="AH11" i="7"/>
  <c r="AI11" i="7"/>
  <c r="AH7" i="7"/>
  <c r="AI7" i="7"/>
  <c r="H19" i="2"/>
  <c r="J19" i="2"/>
  <c r="AH30" i="7"/>
  <c r="AI30" i="7"/>
  <c r="S19" i="7"/>
  <c r="T19" i="7"/>
  <c r="Y32" i="7"/>
  <c r="X32" i="7"/>
  <c r="AD13" i="7"/>
  <c r="AC13" i="7"/>
  <c r="S31" i="7"/>
  <c r="T31" i="7"/>
  <c r="N32" i="7"/>
  <c r="O32" i="7"/>
  <c r="AH29" i="7"/>
  <c r="AI29" i="7"/>
  <c r="S22" i="7"/>
  <c r="T22" i="7"/>
  <c r="N25" i="7"/>
  <c r="O25" i="7"/>
  <c r="S7" i="7"/>
  <c r="T7" i="7"/>
  <c r="Y6" i="7"/>
  <c r="X6" i="7"/>
  <c r="X31" i="7"/>
  <c r="Y31" i="7"/>
  <c r="I21" i="7"/>
  <c r="J21" i="7"/>
  <c r="J12" i="7"/>
  <c r="I12" i="7"/>
  <c r="AI20" i="7"/>
  <c r="AJ20" i="7" s="1"/>
  <c r="J11" i="7"/>
  <c r="I11" i="7"/>
  <c r="T26" i="7"/>
  <c r="S26" i="7"/>
  <c r="N20" i="7"/>
  <c r="O20" i="7"/>
  <c r="S16" i="7"/>
  <c r="T16" i="7"/>
  <c r="AD29" i="7"/>
  <c r="AC29" i="7"/>
  <c r="AD25" i="7"/>
  <c r="AC25" i="7"/>
  <c r="O31" i="7"/>
  <c r="N31" i="7"/>
  <c r="I9" i="7"/>
  <c r="J9" i="7"/>
  <c r="AD7" i="7"/>
  <c r="AC7" i="7"/>
  <c r="I35" i="7"/>
  <c r="J35" i="7"/>
  <c r="T25" i="7"/>
  <c r="S25" i="7"/>
  <c r="AD27" i="7"/>
  <c r="AC27" i="7"/>
  <c r="AC22" i="7"/>
  <c r="AD22" i="7"/>
  <c r="X15" i="7"/>
  <c r="Y15" i="7"/>
  <c r="N23" i="7"/>
  <c r="O23" i="7"/>
  <c r="AH12" i="7"/>
  <c r="AI12" i="7"/>
  <c r="N7" i="7"/>
  <c r="O7" i="7"/>
  <c r="S34" i="7"/>
  <c r="T34" i="7"/>
  <c r="I16" i="7"/>
  <c r="J16" i="7"/>
  <c r="I8" i="7"/>
  <c r="J8" i="7"/>
  <c r="AI21" i="7"/>
  <c r="X7" i="7"/>
  <c r="Y7" i="7"/>
  <c r="O17" i="7"/>
  <c r="N17" i="7"/>
  <c r="AI35" i="7"/>
  <c r="AH35" i="7"/>
  <c r="Y13" i="7"/>
  <c r="X13" i="7"/>
  <c r="X8" i="7"/>
  <c r="Y8" i="7"/>
  <c r="AI15" i="7"/>
  <c r="AH15" i="7"/>
  <c r="AC18" i="7"/>
  <c r="AD18" i="7"/>
  <c r="AI10" i="7"/>
  <c r="AH10" i="7"/>
  <c r="AH14" i="7"/>
  <c r="AI14" i="7"/>
  <c r="AC31" i="7"/>
  <c r="AD31" i="7"/>
  <c r="J20" i="7"/>
  <c r="I20" i="7"/>
  <c r="J31" i="7"/>
  <c r="I31" i="7"/>
  <c r="AD33" i="7"/>
  <c r="AC33" i="7"/>
  <c r="I33" i="7"/>
  <c r="J33" i="7"/>
  <c r="S24" i="7"/>
  <c r="T24" i="7"/>
  <c r="X21" i="7"/>
  <c r="Y21" i="7"/>
  <c r="O10" i="7"/>
  <c r="N10" i="7"/>
  <c r="N26" i="7"/>
  <c r="O26" i="7"/>
  <c r="X11" i="7"/>
  <c r="Y11" i="7"/>
  <c r="I14" i="7"/>
  <c r="J14" i="7"/>
  <c r="S36" i="7"/>
  <c r="T36" i="7"/>
  <c r="X16" i="7"/>
  <c r="Y16" i="7"/>
  <c r="S8" i="7"/>
  <c r="T8" i="7"/>
  <c r="AI31" i="7"/>
  <c r="AH31" i="7"/>
  <c r="X30" i="7"/>
  <c r="Y30" i="7"/>
  <c r="AC11" i="7"/>
  <c r="AD11" i="7"/>
  <c r="X28" i="7"/>
  <c r="Y28" i="7"/>
  <c r="N28" i="7"/>
  <c r="O28" i="7"/>
  <c r="T13" i="7"/>
  <c r="S13" i="7"/>
  <c r="AI9" i="7"/>
  <c r="AH9" i="7"/>
  <c r="AC35" i="7"/>
  <c r="AD35" i="7"/>
  <c r="J26" i="7"/>
  <c r="I26" i="7"/>
  <c r="I29" i="7"/>
  <c r="J29" i="7"/>
  <c r="CO17" i="14"/>
  <c r="G11" i="14"/>
  <c r="G10" i="14"/>
  <c r="G11" i="11"/>
  <c r="F11" i="14"/>
  <c r="G12" i="11"/>
  <c r="F12" i="11"/>
  <c r="J10" i="2"/>
  <c r="H10" i="2"/>
  <c r="T20" i="7"/>
  <c r="AH27" i="7"/>
  <c r="AI27" i="7"/>
  <c r="AH23" i="7"/>
  <c r="AI23" i="7"/>
  <c r="X10" i="7"/>
  <c r="Y10" i="7"/>
  <c r="N8" i="7"/>
  <c r="O8" i="7"/>
  <c r="N34" i="7"/>
  <c r="O34" i="7"/>
  <c r="H17" i="2"/>
  <c r="J17" i="2"/>
  <c r="AC26" i="7"/>
  <c r="AD26" i="7"/>
  <c r="AI32" i="7"/>
  <c r="AH32" i="7"/>
  <c r="S15" i="7"/>
  <c r="T15" i="7"/>
  <c r="O35" i="7"/>
  <c r="N35" i="7"/>
  <c r="AC21" i="7"/>
  <c r="AD21" i="7"/>
  <c r="AI8" i="7"/>
  <c r="AH8" i="7"/>
  <c r="AC36" i="7"/>
  <c r="AD36" i="7"/>
  <c r="T23" i="7"/>
  <c r="S23" i="7"/>
  <c r="S10" i="7"/>
  <c r="T10" i="7"/>
  <c r="S35" i="7"/>
  <c r="T35" i="7"/>
  <c r="J10" i="7"/>
  <c r="I10" i="7"/>
  <c r="AI24" i="7"/>
  <c r="AH24" i="7"/>
  <c r="J24" i="7"/>
  <c r="I24" i="7"/>
  <c r="O12" i="7"/>
  <c r="N12" i="7"/>
  <c r="Y35" i="7"/>
  <c r="X35" i="7"/>
  <c r="Y33" i="7"/>
  <c r="X33" i="7"/>
  <c r="AC23" i="7"/>
  <c r="AD23" i="7"/>
  <c r="AC30" i="7"/>
  <c r="AD30" i="7"/>
  <c r="J19" i="7"/>
  <c r="I19" i="7"/>
  <c r="F5" i="11"/>
  <c r="F6" i="11"/>
  <c r="G6" i="11" s="1"/>
  <c r="AG17" i="14"/>
  <c r="F5" i="14"/>
  <c r="G5" i="14" s="1"/>
  <c r="F4" i="14"/>
  <c r="J7" i="2"/>
  <c r="H7" i="2"/>
  <c r="O13" i="7"/>
  <c r="N13" i="7"/>
  <c r="O16" i="7"/>
  <c r="N16" i="7"/>
  <c r="N27" i="7"/>
  <c r="O27" i="7"/>
  <c r="X25" i="7"/>
  <c r="Y25" i="7"/>
  <c r="AH19" i="7"/>
  <c r="AI19" i="7"/>
  <c r="AH36" i="7"/>
  <c r="AI36" i="7"/>
  <c r="I18" i="7"/>
  <c r="J18" i="7"/>
  <c r="G23" i="11"/>
  <c r="GN17" i="14"/>
  <c r="F23" i="14"/>
  <c r="F24" i="11"/>
  <c r="G22" i="14"/>
  <c r="H18" i="2"/>
  <c r="J18" i="2"/>
  <c r="BA17" i="14"/>
  <c r="F7" i="14"/>
  <c r="G7" i="14" s="1"/>
  <c r="G6" i="14"/>
  <c r="G7" i="11"/>
  <c r="F8" i="11"/>
  <c r="G8" i="11" s="1"/>
  <c r="H8" i="2"/>
  <c r="J8" i="2"/>
  <c r="T28" i="7"/>
  <c r="G26" i="11"/>
  <c r="AD6" i="7"/>
  <c r="AC6" i="7"/>
  <c r="J22" i="7"/>
  <c r="I22" i="7"/>
  <c r="T6" i="7"/>
  <c r="S6" i="7"/>
  <c r="AI22" i="7"/>
  <c r="AJ22" i="7" s="1"/>
  <c r="N24" i="7"/>
  <c r="O24" i="7"/>
  <c r="Y18" i="7"/>
  <c r="X18" i="7"/>
  <c r="S11" i="7"/>
  <c r="T11" i="7"/>
  <c r="I15" i="7"/>
  <c r="J15" i="7"/>
  <c r="EY17" i="14"/>
  <c r="G16" i="14"/>
  <c r="G17" i="11"/>
  <c r="F18" i="11"/>
  <c r="F17" i="14"/>
  <c r="J13" i="2"/>
  <c r="H13" i="2"/>
  <c r="G9" i="11"/>
  <c r="G8" i="14"/>
  <c r="BU17" i="14"/>
  <c r="F9" i="14"/>
  <c r="F10" i="11"/>
  <c r="H9" i="2"/>
  <c r="J9" i="2"/>
  <c r="T12" i="7"/>
  <c r="N22" i="7"/>
  <c r="O22" i="7"/>
  <c r="O15" i="7"/>
  <c r="N15" i="7"/>
  <c r="AH18" i="7"/>
  <c r="AI18" i="7"/>
  <c r="AI13" i="7"/>
  <c r="AH13" i="7"/>
  <c r="T33" i="7"/>
  <c r="S33" i="7"/>
  <c r="I28" i="7"/>
  <c r="J28" i="7"/>
  <c r="O11" i="7"/>
  <c r="N11" i="7"/>
  <c r="J23" i="7"/>
  <c r="I23" i="7"/>
  <c r="Y19" i="7"/>
  <c r="X19" i="7"/>
  <c r="J13" i="7"/>
  <c r="I13" i="7"/>
  <c r="N29" i="7"/>
  <c r="O29" i="7"/>
  <c r="N14" i="7"/>
  <c r="O14" i="7"/>
  <c r="O18" i="7"/>
  <c r="N18" i="7"/>
  <c r="AD28" i="7"/>
  <c r="X26" i="7"/>
  <c r="Y26" i="7"/>
  <c r="J25" i="7"/>
  <c r="I25" i="7"/>
  <c r="T21" i="7"/>
  <c r="S21" i="7"/>
  <c r="I17" i="7"/>
  <c r="J17" i="7"/>
  <c r="Y12" i="7"/>
  <c r="X12" i="7"/>
  <c r="AH17" i="7"/>
  <c r="AI17" i="7"/>
  <c r="J27" i="7"/>
  <c r="I27" i="7"/>
  <c r="O36" i="7"/>
  <c r="N36" i="7"/>
  <c r="AI25" i="7"/>
  <c r="AH25" i="7"/>
  <c r="S30" i="7"/>
  <c r="T30" i="7"/>
  <c r="S9" i="7"/>
  <c r="T9" i="7"/>
  <c r="X24" i="7"/>
  <c r="Y24" i="7"/>
  <c r="X23" i="7"/>
  <c r="Y23" i="7"/>
  <c r="AC17" i="7"/>
  <c r="AD17" i="7"/>
  <c r="AD10" i="7"/>
  <c r="AC10" i="7"/>
  <c r="AC9" i="7"/>
  <c r="AD9" i="7"/>
  <c r="J7" i="7"/>
  <c r="I7" i="7"/>
  <c r="G15" i="14"/>
  <c r="F15" i="14"/>
  <c r="G14" i="14"/>
  <c r="F16" i="11"/>
  <c r="G16" i="11"/>
  <c r="EE17" i="14"/>
  <c r="G15" i="11"/>
  <c r="J12" i="2"/>
  <c r="H12" i="2"/>
  <c r="F4" i="11"/>
  <c r="F3" i="14"/>
  <c r="G2" i="14"/>
  <c r="M17" i="14"/>
  <c r="G3" i="11"/>
  <c r="C535" i="11"/>
  <c r="J6" i="2"/>
  <c r="H6" i="2"/>
  <c r="T32" i="7"/>
  <c r="G25" i="14"/>
  <c r="M16" i="14"/>
  <c r="EE35" i="14"/>
  <c r="BO34" i="14"/>
  <c r="BO39" i="14"/>
  <c r="BO31" i="14"/>
  <c r="GN57" i="14"/>
  <c r="HB56" i="14"/>
  <c r="FM122" i="14"/>
  <c r="EY123" i="14"/>
  <c r="BO28" i="14"/>
  <c r="BO30" i="14"/>
  <c r="BA64" i="14"/>
  <c r="BO38" i="14"/>
  <c r="HI59" i="14"/>
  <c r="HW58" i="14"/>
  <c r="BO42" i="14"/>
  <c r="DJ32" i="14"/>
  <c r="DX31" i="14"/>
  <c r="BO43" i="14"/>
  <c r="BO29" i="14"/>
  <c r="BO40" i="14"/>
  <c r="BO35" i="14"/>
  <c r="BO36" i="14"/>
  <c r="BO33" i="14"/>
  <c r="CO32" i="14"/>
  <c r="DC31" i="14"/>
  <c r="BM49" i="14"/>
  <c r="BM29" i="14"/>
  <c r="AS75" i="14"/>
  <c r="AS55" i="14"/>
  <c r="AS35" i="14"/>
  <c r="BM48" i="14"/>
  <c r="BM28" i="14"/>
  <c r="AS74" i="14"/>
  <c r="AS54" i="14"/>
  <c r="AS34" i="14"/>
  <c r="BM47" i="14"/>
  <c r="BM27" i="14"/>
  <c r="AS73" i="14"/>
  <c r="AS53" i="14"/>
  <c r="AS33" i="14"/>
  <c r="BM26" i="14"/>
  <c r="BM46" i="14"/>
  <c r="AS72" i="14"/>
  <c r="AS52" i="14"/>
  <c r="AS32" i="14"/>
  <c r="Y345" i="14"/>
  <c r="BM45" i="14"/>
  <c r="Y26" i="14"/>
  <c r="AS71" i="14"/>
  <c r="AS51" i="14"/>
  <c r="BM58" i="14"/>
  <c r="AS84" i="14"/>
  <c r="AS64" i="14"/>
  <c r="AS44" i="14"/>
  <c r="BM56" i="14"/>
  <c r="AS82" i="14"/>
  <c r="AS62" i="14"/>
  <c r="AS42" i="14"/>
  <c r="BM32" i="14"/>
  <c r="BM31" i="14"/>
  <c r="BM50" i="14"/>
  <c r="AS76" i="14"/>
  <c r="AS56" i="14"/>
  <c r="AS36" i="14"/>
  <c r="AS31" i="14"/>
  <c r="AS41" i="14"/>
  <c r="AS80" i="14"/>
  <c r="AS40" i="14"/>
  <c r="AS79" i="14"/>
  <c r="AS58" i="14"/>
  <c r="AS77" i="14"/>
  <c r="BM64" i="14"/>
  <c r="BM44" i="14"/>
  <c r="AS26" i="14"/>
  <c r="AS70" i="14"/>
  <c r="AS50" i="14"/>
  <c r="AS30" i="14"/>
  <c r="BM63" i="14"/>
  <c r="BM43" i="14"/>
  <c r="AS89" i="14"/>
  <c r="AS69" i="14"/>
  <c r="AS49" i="14"/>
  <c r="AS29" i="14"/>
  <c r="AS86" i="14"/>
  <c r="AS66" i="14"/>
  <c r="AS46" i="14"/>
  <c r="BM59" i="14"/>
  <c r="AS85" i="14"/>
  <c r="AS45" i="14"/>
  <c r="BM38" i="14"/>
  <c r="BM55" i="14"/>
  <c r="BM35" i="14"/>
  <c r="AS61" i="14"/>
  <c r="BM54" i="14"/>
  <c r="BM34" i="14"/>
  <c r="AS60" i="14"/>
  <c r="AS39" i="14"/>
  <c r="BM62" i="14"/>
  <c r="BM42" i="14"/>
  <c r="AS88" i="14"/>
  <c r="AS68" i="14"/>
  <c r="AS48" i="14"/>
  <c r="AS28" i="14"/>
  <c r="BM61" i="14"/>
  <c r="BM41" i="14"/>
  <c r="AS87" i="14"/>
  <c r="AS67" i="14"/>
  <c r="AS27" i="14"/>
  <c r="BM60" i="14"/>
  <c r="BM51" i="14"/>
  <c r="AS47" i="14"/>
  <c r="BM40" i="14"/>
  <c r="BM39" i="14"/>
  <c r="AS65" i="14"/>
  <c r="BM36" i="14"/>
  <c r="AS81" i="14"/>
  <c r="BM33" i="14"/>
  <c r="AS37" i="14"/>
  <c r="BM30" i="14"/>
  <c r="BM57" i="14"/>
  <c r="BM37" i="14"/>
  <c r="AS83" i="14"/>
  <c r="AS63" i="14"/>
  <c r="AS43" i="14"/>
  <c r="BM53" i="14"/>
  <c r="AS59" i="14"/>
  <c r="CG27" i="14"/>
  <c r="BM52" i="14"/>
  <c r="AS78" i="14"/>
  <c r="AS38" i="14"/>
  <c r="AS57" i="14"/>
  <c r="Y40" i="14"/>
  <c r="Y60" i="14"/>
  <c r="Y80" i="14"/>
  <c r="Y100" i="14"/>
  <c r="Y120" i="14"/>
  <c r="Y140" i="14"/>
  <c r="Y160" i="14"/>
  <c r="Y180" i="14"/>
  <c r="Y200" i="14"/>
  <c r="Y220" i="14"/>
  <c r="Y240" i="14"/>
  <c r="Y260" i="14"/>
  <c r="Y280" i="14"/>
  <c r="Y300" i="14"/>
  <c r="Y320" i="14"/>
  <c r="Y340" i="14"/>
  <c r="Y361" i="14"/>
  <c r="Y381" i="14"/>
  <c r="Y401" i="14"/>
  <c r="Y421" i="14"/>
  <c r="Y441" i="14"/>
  <c r="Y461" i="14"/>
  <c r="Y481" i="14"/>
  <c r="Y501" i="14"/>
  <c r="Y521" i="14"/>
  <c r="Y42" i="14"/>
  <c r="Y62" i="14"/>
  <c r="Y82" i="14"/>
  <c r="Y122" i="14"/>
  <c r="Y142" i="14"/>
  <c r="Y182" i="14"/>
  <c r="Y202" i="14"/>
  <c r="Y242" i="14"/>
  <c r="Y262" i="14"/>
  <c r="Y282" i="14"/>
  <c r="Y322" i="14"/>
  <c r="Y383" i="14"/>
  <c r="Y423" i="14"/>
  <c r="Y463" i="14"/>
  <c r="Y503" i="14"/>
  <c r="Y424" i="14"/>
  <c r="Y44" i="14"/>
  <c r="Y64" i="14"/>
  <c r="Y104" i="14"/>
  <c r="Y144" i="14"/>
  <c r="Y184" i="14"/>
  <c r="Y244" i="14"/>
  <c r="Y304" i="14"/>
  <c r="Y344" i="14"/>
  <c r="Y385" i="14"/>
  <c r="Y425" i="14"/>
  <c r="Y465" i="14"/>
  <c r="Y505" i="14"/>
  <c r="Y45" i="14"/>
  <c r="Y85" i="14"/>
  <c r="Y145" i="14"/>
  <c r="Y185" i="14"/>
  <c r="Y225" i="14"/>
  <c r="Y265" i="14"/>
  <c r="Y325" i="14"/>
  <c r="Y366" i="14"/>
  <c r="Y426" i="14"/>
  <c r="Y466" i="14"/>
  <c r="Y526" i="14"/>
  <c r="Y41" i="14"/>
  <c r="Y61" i="14"/>
  <c r="Y81" i="14"/>
  <c r="Y101" i="14"/>
  <c r="Y121" i="14"/>
  <c r="Y141" i="14"/>
  <c r="Y161" i="14"/>
  <c r="Y181" i="14"/>
  <c r="Y201" i="14"/>
  <c r="Y221" i="14"/>
  <c r="Y241" i="14"/>
  <c r="Y261" i="14"/>
  <c r="Y281" i="14"/>
  <c r="Y301" i="14"/>
  <c r="Y321" i="14"/>
  <c r="Y341" i="14"/>
  <c r="Y362" i="14"/>
  <c r="Y382" i="14"/>
  <c r="Y402" i="14"/>
  <c r="Y422" i="14"/>
  <c r="Y442" i="14"/>
  <c r="Y462" i="14"/>
  <c r="Y482" i="14"/>
  <c r="Y502" i="14"/>
  <c r="Y522" i="14"/>
  <c r="Y102" i="14"/>
  <c r="Y162" i="14"/>
  <c r="Y222" i="14"/>
  <c r="Y302" i="14"/>
  <c r="Y342" i="14"/>
  <c r="Y363" i="14"/>
  <c r="Y403" i="14"/>
  <c r="Y443" i="14"/>
  <c r="Y483" i="14"/>
  <c r="Y523" i="14"/>
  <c r="Y43" i="14"/>
  <c r="Y63" i="14"/>
  <c r="Y83" i="14"/>
  <c r="Y103" i="14"/>
  <c r="Y123" i="14"/>
  <c r="Y143" i="14"/>
  <c r="Y163" i="14"/>
  <c r="Y183" i="14"/>
  <c r="Y203" i="14"/>
  <c r="Y223" i="14"/>
  <c r="Y243" i="14"/>
  <c r="Y263" i="14"/>
  <c r="Y283" i="14"/>
  <c r="Y303" i="14"/>
  <c r="Y323" i="14"/>
  <c r="Y343" i="14"/>
  <c r="Y364" i="14"/>
  <c r="Y384" i="14"/>
  <c r="Y404" i="14"/>
  <c r="Y444" i="14"/>
  <c r="Y464" i="14"/>
  <c r="Y484" i="14"/>
  <c r="Y504" i="14"/>
  <c r="Y524" i="14"/>
  <c r="Y84" i="14"/>
  <c r="Y124" i="14"/>
  <c r="Y164" i="14"/>
  <c r="Y224" i="14"/>
  <c r="Y264" i="14"/>
  <c r="Y284" i="14"/>
  <c r="Y324" i="14"/>
  <c r="Y365" i="14"/>
  <c r="Y405" i="14"/>
  <c r="Y445" i="14"/>
  <c r="Y485" i="14"/>
  <c r="Y65" i="14"/>
  <c r="Y125" i="14"/>
  <c r="Y165" i="14"/>
  <c r="Y205" i="14"/>
  <c r="Y245" i="14"/>
  <c r="Y285" i="14"/>
  <c r="Y346" i="14"/>
  <c r="Y406" i="14"/>
  <c r="Y446" i="14"/>
  <c r="Y506" i="14"/>
  <c r="Y46" i="14"/>
  <c r="Y204" i="14"/>
  <c r="Y525" i="14"/>
  <c r="Y105" i="14"/>
  <c r="Y305" i="14"/>
  <c r="Y386" i="14"/>
  <c r="Y486" i="14"/>
  <c r="Y66" i="14"/>
  <c r="Y106" i="14"/>
  <c r="Y126" i="14"/>
  <c r="Y27" i="14"/>
  <c r="Y54" i="14"/>
  <c r="Y87" i="14"/>
  <c r="Y114" i="14"/>
  <c r="Y147" i="14"/>
  <c r="Y173" i="14"/>
  <c r="Y199" i="14"/>
  <c r="Y231" i="14"/>
  <c r="Y257" i="14"/>
  <c r="Y289" i="14"/>
  <c r="Y315" i="14"/>
  <c r="Y348" i="14"/>
  <c r="Y374" i="14"/>
  <c r="Y400" i="14"/>
  <c r="Y432" i="14"/>
  <c r="Y458" i="14"/>
  <c r="Y490" i="14"/>
  <c r="Y516" i="14"/>
  <c r="Y28" i="14"/>
  <c r="Y55" i="14"/>
  <c r="Y88" i="14"/>
  <c r="Y115" i="14"/>
  <c r="Y148" i="14"/>
  <c r="Y174" i="14"/>
  <c r="Y206" i="14"/>
  <c r="Y232" i="14"/>
  <c r="Y258" i="14"/>
  <c r="Y290" i="14"/>
  <c r="Y316" i="14"/>
  <c r="Y349" i="14"/>
  <c r="Y375" i="14"/>
  <c r="Y407" i="14"/>
  <c r="Y433" i="14"/>
  <c r="Y459" i="14"/>
  <c r="Y491" i="14"/>
  <c r="Y517" i="14"/>
  <c r="Y56" i="14"/>
  <c r="Y89" i="14"/>
  <c r="Y116" i="14"/>
  <c r="Y175" i="14"/>
  <c r="Y207" i="14"/>
  <c r="Y233" i="14"/>
  <c r="Y259" i="14"/>
  <c r="Y291" i="14"/>
  <c r="Y317" i="14"/>
  <c r="Y350" i="14"/>
  <c r="Y376" i="14"/>
  <c r="Y434" i="14"/>
  <c r="Y460" i="14"/>
  <c r="Y492" i="14"/>
  <c r="Y518" i="14"/>
  <c r="Y30" i="14"/>
  <c r="Y57" i="14"/>
  <c r="Y90" i="14"/>
  <c r="Y117" i="14"/>
  <c r="Y150" i="14"/>
  <c r="Y176" i="14"/>
  <c r="Y234" i="14"/>
  <c r="Y266" i="14"/>
  <c r="Y292" i="14"/>
  <c r="Y351" i="14"/>
  <c r="Y377" i="14"/>
  <c r="Y467" i="14"/>
  <c r="Y118" i="14"/>
  <c r="Y177" i="14"/>
  <c r="Y235" i="14"/>
  <c r="Y293" i="14"/>
  <c r="Y352" i="14"/>
  <c r="Y410" i="14"/>
  <c r="Y468" i="14"/>
  <c r="Y520" i="14"/>
  <c r="Y119" i="14"/>
  <c r="Y210" i="14"/>
  <c r="Y294" i="14"/>
  <c r="Y379" i="14"/>
  <c r="Y437" i="14"/>
  <c r="Y495" i="14"/>
  <c r="Y187" i="14"/>
  <c r="Y297" i="14"/>
  <c r="Y414" i="14"/>
  <c r="Y530" i="14"/>
  <c r="Y70" i="14"/>
  <c r="Y156" i="14"/>
  <c r="Y29" i="14"/>
  <c r="Y149" i="14"/>
  <c r="Y408" i="14"/>
  <c r="Y208" i="14"/>
  <c r="Y318" i="14"/>
  <c r="Y409" i="14"/>
  <c r="Y435" i="14"/>
  <c r="Y493" i="14"/>
  <c r="Y519" i="14"/>
  <c r="Y31" i="14"/>
  <c r="Y58" i="14"/>
  <c r="Y91" i="14"/>
  <c r="Y151" i="14"/>
  <c r="Y209" i="14"/>
  <c r="Y267" i="14"/>
  <c r="Y319" i="14"/>
  <c r="Y378" i="14"/>
  <c r="Y436" i="14"/>
  <c r="Y494" i="14"/>
  <c r="Y32" i="14"/>
  <c r="Y59" i="14"/>
  <c r="Y152" i="14"/>
  <c r="Y178" i="14"/>
  <c r="Y236" i="14"/>
  <c r="Y268" i="14"/>
  <c r="Y326" i="14"/>
  <c r="Y353" i="14"/>
  <c r="Y411" i="14"/>
  <c r="Y469" i="14"/>
  <c r="Y527" i="14"/>
  <c r="Y35" i="14"/>
  <c r="Y239" i="14"/>
  <c r="Y356" i="14"/>
  <c r="Y498" i="14"/>
  <c r="Y36" i="14"/>
  <c r="Y96" i="14"/>
  <c r="Y188" i="14"/>
  <c r="Y92" i="14"/>
  <c r="Y472" i="14"/>
  <c r="Y33" i="14"/>
  <c r="Y67" i="14"/>
  <c r="Y93" i="14"/>
  <c r="Y127" i="14"/>
  <c r="Y153" i="14"/>
  <c r="Y179" i="14"/>
  <c r="Y211" i="14"/>
  <c r="Y237" i="14"/>
  <c r="Y269" i="14"/>
  <c r="Y295" i="14"/>
  <c r="Y327" i="14"/>
  <c r="Y354" i="14"/>
  <c r="Y380" i="14"/>
  <c r="Y412" i="14"/>
  <c r="Y438" i="14"/>
  <c r="Y470" i="14"/>
  <c r="Y496" i="14"/>
  <c r="Y528" i="14"/>
  <c r="Y34" i="14"/>
  <c r="Y68" i="14"/>
  <c r="Y94" i="14"/>
  <c r="Y128" i="14"/>
  <c r="Y154" i="14"/>
  <c r="Y186" i="14"/>
  <c r="Y212" i="14"/>
  <c r="Y238" i="14"/>
  <c r="Y270" i="14"/>
  <c r="Y296" i="14"/>
  <c r="Y328" i="14"/>
  <c r="Y355" i="14"/>
  <c r="Y387" i="14"/>
  <c r="Y413" i="14"/>
  <c r="Y439" i="14"/>
  <c r="Y471" i="14"/>
  <c r="Y497" i="14"/>
  <c r="Y529" i="14"/>
  <c r="Y69" i="14"/>
  <c r="Y95" i="14"/>
  <c r="Y129" i="14"/>
  <c r="Y155" i="14"/>
  <c r="Y213" i="14"/>
  <c r="Y271" i="14"/>
  <c r="Y329" i="14"/>
  <c r="Y388" i="14"/>
  <c r="Y440" i="14"/>
  <c r="Y130" i="14"/>
  <c r="Y49" i="14"/>
  <c r="Y109" i="14"/>
  <c r="Y168" i="14"/>
  <c r="Y219" i="14"/>
  <c r="Y275" i="14"/>
  <c r="Y331" i="14"/>
  <c r="Y373" i="14"/>
  <c r="Y429" i="14"/>
  <c r="Y479" i="14"/>
  <c r="Y276" i="14"/>
  <c r="Y389" i="14"/>
  <c r="Y430" i="14"/>
  <c r="Y51" i="14"/>
  <c r="Y111" i="14"/>
  <c r="Y170" i="14"/>
  <c r="Y277" i="14"/>
  <c r="Y333" i="14"/>
  <c r="Y431" i="14"/>
  <c r="Y52" i="14"/>
  <c r="Y171" i="14"/>
  <c r="Y278" i="14"/>
  <c r="Y391" i="14"/>
  <c r="Y447" i="14"/>
  <c r="Y396" i="14"/>
  <c r="Y193" i="14"/>
  <c r="Y249" i="14"/>
  <c r="Y397" i="14"/>
  <c r="Y194" i="14"/>
  <c r="Y357" i="14"/>
  <c r="Y510" i="14"/>
  <c r="Y77" i="14"/>
  <c r="Y195" i="14"/>
  <c r="Y358" i="14"/>
  <c r="Y511" i="14"/>
  <c r="Y196" i="14"/>
  <c r="Y308" i="14"/>
  <c r="Y415" i="14"/>
  <c r="Y50" i="14"/>
  <c r="Y110" i="14"/>
  <c r="Y169" i="14"/>
  <c r="Y226" i="14"/>
  <c r="Y332" i="14"/>
  <c r="Y480" i="14"/>
  <c r="Y227" i="14"/>
  <c r="Y390" i="14"/>
  <c r="Y487" i="14"/>
  <c r="Y112" i="14"/>
  <c r="Y228" i="14"/>
  <c r="Y334" i="14"/>
  <c r="Y488" i="14"/>
  <c r="Y339" i="14"/>
  <c r="Y509" i="14"/>
  <c r="Y250" i="14"/>
  <c r="Y398" i="14"/>
  <c r="Y399" i="14"/>
  <c r="Y138" i="14"/>
  <c r="Y456" i="14"/>
  <c r="Y197" i="14"/>
  <c r="Y360" i="14"/>
  <c r="Y513" i="14"/>
  <c r="Y473" i="14"/>
  <c r="Y97" i="14"/>
  <c r="Y368" i="14"/>
  <c r="Y515" i="14"/>
  <c r="Y38" i="14"/>
  <c r="Y215" i="14"/>
  <c r="Y369" i="14"/>
  <c r="Y159" i="14"/>
  <c r="Y313" i="14"/>
  <c r="Y476" i="14"/>
  <c r="Y107" i="14"/>
  <c r="Y217" i="14"/>
  <c r="Y371" i="14"/>
  <c r="Y477" i="14"/>
  <c r="Y48" i="14"/>
  <c r="Y218" i="14"/>
  <c r="Y330" i="14"/>
  <c r="Y478" i="14"/>
  <c r="Y53" i="14"/>
  <c r="Y113" i="14"/>
  <c r="Y172" i="14"/>
  <c r="Y229" i="14"/>
  <c r="Y279" i="14"/>
  <c r="Y335" i="14"/>
  <c r="Y392" i="14"/>
  <c r="Y448" i="14"/>
  <c r="Y489" i="14"/>
  <c r="Y132" i="14"/>
  <c r="Y287" i="14"/>
  <c r="Y394" i="14"/>
  <c r="Y500" i="14"/>
  <c r="Y73" i="14"/>
  <c r="Y191" i="14"/>
  <c r="Y288" i="14"/>
  <c r="Y395" i="14"/>
  <c r="Y507" i="14"/>
  <c r="Y134" i="14"/>
  <c r="Y248" i="14"/>
  <c r="Y508" i="14"/>
  <c r="Y75" i="14"/>
  <c r="Y299" i="14"/>
  <c r="Y453" i="14"/>
  <c r="Y76" i="14"/>
  <c r="Y136" i="14"/>
  <c r="Y306" i="14"/>
  <c r="Y454" i="14"/>
  <c r="Y137" i="14"/>
  <c r="Y251" i="14"/>
  <c r="Y455" i="14"/>
  <c r="Y78" i="14"/>
  <c r="Y252" i="14"/>
  <c r="Y512" i="14"/>
  <c r="Y79" i="14"/>
  <c r="Y253" i="14"/>
  <c r="Y416" i="14"/>
  <c r="Y146" i="14"/>
  <c r="Y254" i="14"/>
  <c r="Y367" i="14"/>
  <c r="Y514" i="14"/>
  <c r="Y37" i="14"/>
  <c r="Y214" i="14"/>
  <c r="Y255" i="14"/>
  <c r="Y311" i="14"/>
  <c r="Y474" i="14"/>
  <c r="Y98" i="14"/>
  <c r="Y158" i="14"/>
  <c r="Y312" i="14"/>
  <c r="Y419" i="14"/>
  <c r="Y39" i="14"/>
  <c r="Y216" i="14"/>
  <c r="Y370" i="14"/>
  <c r="Y47" i="14"/>
  <c r="Y273" i="14"/>
  <c r="Y427" i="14"/>
  <c r="Y108" i="14"/>
  <c r="Y274" i="14"/>
  <c r="Y428" i="14"/>
  <c r="Y71" i="14"/>
  <c r="Y131" i="14"/>
  <c r="Y189" i="14"/>
  <c r="Y230" i="14"/>
  <c r="Y286" i="14"/>
  <c r="Y336" i="14"/>
  <c r="Y393" i="14"/>
  <c r="Y449" i="14"/>
  <c r="Y499" i="14"/>
  <c r="Y72" i="14"/>
  <c r="Y190" i="14"/>
  <c r="Y246" i="14"/>
  <c r="Y337" i="14"/>
  <c r="Y450" i="14"/>
  <c r="Y133" i="14"/>
  <c r="Y247" i="14"/>
  <c r="Y338" i="14"/>
  <c r="Y451" i="14"/>
  <c r="Y74" i="14"/>
  <c r="Y192" i="14"/>
  <c r="Y298" i="14"/>
  <c r="Y452" i="14"/>
  <c r="Y135" i="14"/>
  <c r="Y347" i="14"/>
  <c r="Y307" i="14"/>
  <c r="Y359" i="14"/>
  <c r="Y139" i="14"/>
  <c r="Y309" i="14"/>
  <c r="Y457" i="14"/>
  <c r="Y86" i="14"/>
  <c r="Y198" i="14"/>
  <c r="Y310" i="14"/>
  <c r="Y417" i="14"/>
  <c r="Y157" i="14"/>
  <c r="Y418" i="14"/>
  <c r="Y256" i="14"/>
  <c r="Y475" i="14"/>
  <c r="Y99" i="14"/>
  <c r="Y272" i="14"/>
  <c r="Y420" i="14"/>
  <c r="Y166" i="14"/>
  <c r="Y314" i="14"/>
  <c r="Y167" i="14"/>
  <c r="Y372" i="14"/>
  <c r="BO26" i="14"/>
  <c r="BO27" i="14"/>
  <c r="BO37" i="14"/>
  <c r="BO41" i="14"/>
  <c r="M30" i="14"/>
  <c r="B34" i="11" s="1"/>
  <c r="BO44" i="14"/>
  <c r="AG33" i="14"/>
  <c r="AU33" i="14" s="1"/>
  <c r="W18" i="6"/>
  <c r="W17" i="6"/>
  <c r="W21" i="6"/>
  <c r="V16" i="6"/>
  <c r="E29" i="14" s="1"/>
  <c r="W19" i="6"/>
  <c r="W16" i="6"/>
  <c r="W20" i="6"/>
  <c r="R5" i="8"/>
  <c r="B30" i="14" s="1"/>
  <c r="X15" i="8"/>
  <c r="B34" i="14" s="1"/>
  <c r="R15" i="8"/>
  <c r="B33" i="14" s="1"/>
  <c r="L15" i="8"/>
  <c r="B32" i="14" s="1"/>
  <c r="X5" i="8"/>
  <c r="B31" i="14" s="1"/>
  <c r="V17" i="6"/>
  <c r="E30" i="14" s="1"/>
  <c r="U17" i="6"/>
  <c r="V21" i="6"/>
  <c r="E34" i="14" s="1"/>
  <c r="U21" i="6"/>
  <c r="F34" i="14" s="1"/>
  <c r="U16" i="6"/>
  <c r="F29" i="14" s="1"/>
  <c r="F6" i="1"/>
  <c r="F8" i="1"/>
  <c r="F10" i="1"/>
  <c r="F12" i="1"/>
  <c r="F14" i="1"/>
  <c r="F16" i="1"/>
  <c r="F18" i="1"/>
  <c r="F19" i="1"/>
  <c r="F21" i="1"/>
  <c r="F22" i="1"/>
  <c r="F23" i="1"/>
  <c r="F24" i="1"/>
  <c r="F25" i="1"/>
  <c r="F26" i="1"/>
  <c r="AJ32" i="7" l="1"/>
  <c r="AK32" i="7" s="1"/>
  <c r="AJ12" i="7"/>
  <c r="P36" i="7"/>
  <c r="AJ26" i="7"/>
  <c r="AK26" i="7" s="1"/>
  <c r="Z25" i="7"/>
  <c r="AJ14" i="7"/>
  <c r="AK14" i="7" s="1"/>
  <c r="AJ30" i="7"/>
  <c r="AK30" i="7" s="1"/>
  <c r="Z31" i="7"/>
  <c r="AA31" i="7" s="1"/>
  <c r="U27" i="7"/>
  <c r="V27" i="7" s="1"/>
  <c r="Z11" i="7"/>
  <c r="AA11" i="7" s="1"/>
  <c r="Z13" i="7"/>
  <c r="AA13" i="7" s="1"/>
  <c r="AJ10" i="7"/>
  <c r="AK10" i="7" s="1"/>
  <c r="Z23" i="7"/>
  <c r="AA23" i="7" s="1"/>
  <c r="AJ28" i="7"/>
  <c r="AK28" i="7" s="1"/>
  <c r="Z15" i="7"/>
  <c r="AA15" i="7" s="1"/>
  <c r="Z17" i="7"/>
  <c r="AA17" i="7" s="1"/>
  <c r="AJ16" i="7"/>
  <c r="AK16" i="7" s="1"/>
  <c r="Z21" i="7"/>
  <c r="AA21" i="7" s="1"/>
  <c r="G535" i="11"/>
  <c r="H535" i="11"/>
  <c r="D535" i="11"/>
  <c r="Z6" i="7"/>
  <c r="AA6" i="7" s="1"/>
  <c r="Z19" i="7"/>
  <c r="AA19" i="7" s="1"/>
  <c r="P20" i="7"/>
  <c r="EE36" i="14"/>
  <c r="ES35" i="14"/>
  <c r="GN58" i="14"/>
  <c r="HB57" i="14"/>
  <c r="FM123" i="14"/>
  <c r="EY124" i="14"/>
  <c r="DJ33" i="14"/>
  <c r="DX32" i="14"/>
  <c r="HI60" i="14"/>
  <c r="HW59" i="14"/>
  <c r="CO33" i="14"/>
  <c r="DC32" i="14"/>
  <c r="F30" i="14"/>
  <c r="M31" i="14"/>
  <c r="B35" i="11" s="1"/>
  <c r="BO45" i="14"/>
  <c r="AG34" i="14"/>
  <c r="AU34" i="14" s="1"/>
  <c r="AA29" i="14"/>
  <c r="P8" i="7"/>
  <c r="P18" i="7"/>
  <c r="P16" i="7"/>
  <c r="P22" i="7"/>
  <c r="P14" i="7"/>
  <c r="P34" i="7"/>
  <c r="K36" i="7"/>
  <c r="L36" i="7" s="1"/>
  <c r="Z33" i="7"/>
  <c r="AA33" i="7" s="1"/>
  <c r="Z27" i="7"/>
  <c r="AA27" i="7" s="1"/>
  <c r="U11" i="7"/>
  <c r="V11" i="7" s="1"/>
  <c r="U23" i="7"/>
  <c r="V23" i="7" s="1"/>
  <c r="AE26" i="7"/>
  <c r="AF26" i="7" s="1"/>
  <c r="U21" i="7"/>
  <c r="V21" i="7" s="1"/>
  <c r="K8" i="7"/>
  <c r="L8" i="7" s="1"/>
  <c r="AJ36" i="7"/>
  <c r="AK36" i="7" s="1"/>
  <c r="K21" i="7"/>
  <c r="L21" i="7" s="1"/>
  <c r="U30" i="7"/>
  <c r="V30" i="7" s="1"/>
  <c r="U15" i="7"/>
  <c r="V15" i="7" s="1"/>
  <c r="K7" i="7"/>
  <c r="L7" i="7" s="1"/>
  <c r="AJ31" i="7"/>
  <c r="AK31" i="7" s="1"/>
  <c r="U28" i="7"/>
  <c r="V28" i="7" s="1"/>
  <c r="P28" i="7"/>
  <c r="K28" i="7"/>
  <c r="L28" i="7" s="1"/>
  <c r="AE25" i="7"/>
  <c r="AF25" i="7" s="1"/>
  <c r="AK12" i="7"/>
  <c r="K16" i="7"/>
  <c r="L16" i="7" s="1"/>
  <c r="AJ24" i="7"/>
  <c r="AK24" i="7" s="1"/>
  <c r="AK22" i="7"/>
  <c r="Z9" i="7"/>
  <c r="AA9" i="7" s="1"/>
  <c r="K27" i="7"/>
  <c r="L27" i="7" s="1"/>
  <c r="U36" i="7"/>
  <c r="V36" i="7" s="1"/>
  <c r="U26" i="7"/>
  <c r="V26" i="7" s="1"/>
  <c r="P30" i="7"/>
  <c r="K32" i="7"/>
  <c r="L32" i="7" s="1"/>
  <c r="AE20" i="7"/>
  <c r="AF20" i="7" s="1"/>
  <c r="Z8" i="7"/>
  <c r="AA8" i="7" s="1"/>
  <c r="Z36" i="7"/>
  <c r="AA36" i="7" s="1"/>
  <c r="AJ8" i="7"/>
  <c r="AK8" i="7" s="1"/>
  <c r="AJ34" i="7"/>
  <c r="AK34" i="7" s="1"/>
  <c r="Q14" i="7"/>
  <c r="AE13" i="7"/>
  <c r="AF13" i="7" s="1"/>
  <c r="AE16" i="7"/>
  <c r="AF16" i="7" s="1"/>
  <c r="AE12" i="7"/>
  <c r="AF12" i="7" s="1"/>
  <c r="K12" i="7"/>
  <c r="L12" i="7" s="1"/>
  <c r="P24" i="7"/>
  <c r="Z29" i="7"/>
  <c r="AA29" i="7" s="1"/>
  <c r="Z7" i="7"/>
  <c r="AA7" i="7" s="1"/>
  <c r="K24" i="7"/>
  <c r="L24" i="7" s="1"/>
  <c r="AJ11" i="7"/>
  <c r="AK11" i="7" s="1"/>
  <c r="K18" i="7"/>
  <c r="L18" i="7" s="1"/>
  <c r="AE34" i="7"/>
  <c r="AF34" i="7" s="1"/>
  <c r="AE15" i="7"/>
  <c r="AF15" i="7" s="1"/>
  <c r="Z20" i="7"/>
  <c r="AA20" i="7" s="1"/>
  <c r="K10" i="7"/>
  <c r="L10" i="7" s="1"/>
  <c r="AE9" i="7"/>
  <c r="AF9" i="7" s="1"/>
  <c r="AJ25" i="7"/>
  <c r="AK25" i="7" s="1"/>
  <c r="AE14" i="7"/>
  <c r="AF14" i="7" s="1"/>
  <c r="AE11" i="7"/>
  <c r="AF11" i="7" s="1"/>
  <c r="K14" i="7"/>
  <c r="L14" i="7" s="1"/>
  <c r="Z32" i="7"/>
  <c r="AA32" i="7" s="1"/>
  <c r="U33" i="7"/>
  <c r="V33" i="7" s="1"/>
  <c r="Z34" i="7"/>
  <c r="AA34" i="7" s="1"/>
  <c r="U20" i="7"/>
  <c r="V20" i="7" s="1"/>
  <c r="AE7" i="7"/>
  <c r="AF7" i="7" s="1"/>
  <c r="Q34" i="7"/>
  <c r="Q26" i="7"/>
  <c r="AJ21" i="7"/>
  <c r="AK21" i="7" s="1"/>
  <c r="Z24" i="7"/>
  <c r="AA24" i="7" s="1"/>
  <c r="K26" i="7"/>
  <c r="L26" i="7" s="1"/>
  <c r="AE21" i="7"/>
  <c r="AF21" i="7" s="1"/>
  <c r="AE29" i="7"/>
  <c r="AF29" i="7" s="1"/>
  <c r="Z14" i="7"/>
  <c r="AA14" i="7" s="1"/>
  <c r="U13" i="7"/>
  <c r="V13" i="7" s="1"/>
  <c r="U22" i="7"/>
  <c r="V22" i="7" s="1"/>
  <c r="Z35" i="7"/>
  <c r="AA35" i="7" s="1"/>
  <c r="U31" i="7"/>
  <c r="V31" i="7" s="1"/>
  <c r="P17" i="7"/>
  <c r="Q17" i="7"/>
  <c r="P9" i="7"/>
  <c r="Q9" i="7"/>
  <c r="Q22" i="7"/>
  <c r="P33" i="7"/>
  <c r="Q33" i="7"/>
  <c r="K19" i="7"/>
  <c r="L19" i="7" s="1"/>
  <c r="K31" i="7"/>
  <c r="L31" i="7" s="1"/>
  <c r="Z26" i="7"/>
  <c r="AA26" i="7" s="1"/>
  <c r="AJ15" i="7"/>
  <c r="AK15" i="7" s="1"/>
  <c r="Q32" i="7"/>
  <c r="Q28" i="7"/>
  <c r="U7" i="7"/>
  <c r="V7" i="7" s="1"/>
  <c r="U17" i="7"/>
  <c r="V17" i="7" s="1"/>
  <c r="P21" i="7"/>
  <c r="Q21" i="7"/>
  <c r="AJ19" i="7"/>
  <c r="AK19" i="7" s="1"/>
  <c r="K20" i="7"/>
  <c r="L20" i="7" s="1"/>
  <c r="AE8" i="7"/>
  <c r="AF8" i="7" s="1"/>
  <c r="U18" i="7"/>
  <c r="V18" i="7" s="1"/>
  <c r="P32" i="7"/>
  <c r="Q24" i="7"/>
  <c r="P27" i="7"/>
  <c r="Q27" i="7"/>
  <c r="AE22" i="7"/>
  <c r="AF22" i="7" s="1"/>
  <c r="P7" i="7"/>
  <c r="Q7" i="7"/>
  <c r="AJ13" i="7"/>
  <c r="AK13" i="7" s="1"/>
  <c r="K15" i="7"/>
  <c r="L15" i="7" s="1"/>
  <c r="AJ9" i="7"/>
  <c r="AK9" i="7" s="1"/>
  <c r="AE31" i="7"/>
  <c r="AF31" i="7" s="1"/>
  <c r="U34" i="7"/>
  <c r="V34" i="7" s="1"/>
  <c r="P13" i="7"/>
  <c r="Q13" i="7"/>
  <c r="P23" i="7"/>
  <c r="Q23" i="7"/>
  <c r="U32" i="7"/>
  <c r="V32" i="7" s="1"/>
  <c r="Q20" i="7"/>
  <c r="AA25" i="7"/>
  <c r="K6" i="7"/>
  <c r="K34" i="7"/>
  <c r="L34" i="7" s="1"/>
  <c r="U35" i="7"/>
  <c r="V35" i="7" s="1"/>
  <c r="U8" i="7"/>
  <c r="V8" i="7" s="1"/>
  <c r="U19" i="7"/>
  <c r="V19" i="7" s="1"/>
  <c r="AE27" i="7"/>
  <c r="AF27" i="7" s="1"/>
  <c r="U25" i="7"/>
  <c r="V25" i="7" s="1"/>
  <c r="P31" i="7"/>
  <c r="Q31" i="7"/>
  <c r="Q10" i="7"/>
  <c r="Q8" i="7"/>
  <c r="K23" i="7"/>
  <c r="L23" i="7" s="1"/>
  <c r="P35" i="7"/>
  <c r="Q35" i="7"/>
  <c r="Z10" i="7"/>
  <c r="AA10" i="7" s="1"/>
  <c r="U29" i="7"/>
  <c r="V29" i="7" s="1"/>
  <c r="AE10" i="7"/>
  <c r="AF10" i="7" s="1"/>
  <c r="Z28" i="7"/>
  <c r="AA28" i="7" s="1"/>
  <c r="K13" i="7"/>
  <c r="L13" i="7" s="1"/>
  <c r="AJ17" i="7"/>
  <c r="AK17" i="7" s="1"/>
  <c r="K17" i="7"/>
  <c r="L17" i="7" s="1"/>
  <c r="AJ29" i="7"/>
  <c r="AK29" i="7" s="1"/>
  <c r="AJ33" i="7"/>
  <c r="AK33" i="7" s="1"/>
  <c r="AK20" i="7"/>
  <c r="Z18" i="7"/>
  <c r="AA18" i="7" s="1"/>
  <c r="AE33" i="7"/>
  <c r="AF33" i="7" s="1"/>
  <c r="Q36" i="7"/>
  <c r="P10" i="7"/>
  <c r="AE36" i="7"/>
  <c r="AF36" i="7" s="1"/>
  <c r="AE17" i="7"/>
  <c r="AF17" i="7" s="1"/>
  <c r="AE28" i="7"/>
  <c r="AF28" i="7" s="1"/>
  <c r="AE30" i="7"/>
  <c r="AF30" i="7" s="1"/>
  <c r="AE23" i="7"/>
  <c r="AF23" i="7" s="1"/>
  <c r="P29" i="7"/>
  <c r="Q29" i="7"/>
  <c r="Q16" i="7"/>
  <c r="K25" i="7"/>
  <c r="L25" i="7" s="1"/>
  <c r="U14" i="7"/>
  <c r="V14" i="7" s="1"/>
  <c r="U16" i="7"/>
  <c r="V16" i="7" s="1"/>
  <c r="K29" i="7"/>
  <c r="L29" i="7" s="1"/>
  <c r="K33" i="7"/>
  <c r="L33" i="7" s="1"/>
  <c r="P25" i="7"/>
  <c r="Q25" i="7"/>
  <c r="Q30" i="7"/>
  <c r="Z30" i="7"/>
  <c r="AA30" i="7" s="1"/>
  <c r="Z12" i="7"/>
  <c r="AA12" i="7" s="1"/>
  <c r="AJ35" i="7"/>
  <c r="AK35" i="7" s="1"/>
  <c r="P15" i="7"/>
  <c r="Q15" i="7"/>
  <c r="K35" i="7"/>
  <c r="L35" i="7" s="1"/>
  <c r="P19" i="7"/>
  <c r="Q19" i="7"/>
  <c r="K11" i="7"/>
  <c r="L11" i="7" s="1"/>
  <c r="U24" i="7"/>
  <c r="V24" i="7" s="1"/>
  <c r="AE24" i="7"/>
  <c r="AF24" i="7" s="1"/>
  <c r="Q12" i="7"/>
  <c r="Q18" i="7"/>
  <c r="P26" i="7"/>
  <c r="P12" i="7"/>
  <c r="K22" i="7"/>
  <c r="L22" i="7" s="1"/>
  <c r="K9" i="7"/>
  <c r="L9" i="7" s="1"/>
  <c r="U10" i="7"/>
  <c r="V10" i="7" s="1"/>
  <c r="Z22" i="7"/>
  <c r="AA22" i="7" s="1"/>
  <c r="AE19" i="7"/>
  <c r="AF19" i="7" s="1"/>
  <c r="U9" i="7"/>
  <c r="V9" i="7" s="1"/>
  <c r="Z16" i="7"/>
  <c r="AA16" i="7" s="1"/>
  <c r="AJ27" i="7"/>
  <c r="AK27" i="7" s="1"/>
  <c r="AE18" i="7"/>
  <c r="AF18" i="7" s="1"/>
  <c r="AJ7" i="7"/>
  <c r="AK7" i="7" s="1"/>
  <c r="P11" i="7"/>
  <c r="Q11" i="7"/>
  <c r="AJ18" i="7"/>
  <c r="AK18" i="7" s="1"/>
  <c r="U12" i="7"/>
  <c r="V12" i="7" s="1"/>
  <c r="K30" i="7"/>
  <c r="L30" i="7" s="1"/>
  <c r="AE35" i="7"/>
  <c r="AF35" i="7" s="1"/>
  <c r="AE32" i="7"/>
  <c r="AF32" i="7" s="1"/>
  <c r="AJ23" i="7"/>
  <c r="AK23" i="7" s="1"/>
  <c r="AE6" i="7"/>
  <c r="AF6" i="7" s="1"/>
  <c r="P6" i="7"/>
  <c r="Q6" i="7"/>
  <c r="U6" i="7"/>
  <c r="V6" i="7" s="1"/>
  <c r="AJ6" i="7"/>
  <c r="AK6" i="7" s="1"/>
  <c r="O4" i="6"/>
  <c r="O5" i="6"/>
  <c r="Q4" i="6"/>
  <c r="Q5" i="6"/>
  <c r="Q6" i="6"/>
  <c r="Q7" i="6"/>
  <c r="R4" i="6"/>
  <c r="R5" i="6"/>
  <c r="O6" i="6"/>
  <c r="O10" i="6"/>
  <c r="M8" i="6"/>
  <c r="P10" i="6"/>
  <c r="N8" i="6"/>
  <c r="Q10" i="6"/>
  <c r="M6" i="6"/>
  <c r="O8" i="6"/>
  <c r="R10" i="6"/>
  <c r="N6" i="6"/>
  <c r="P8" i="6"/>
  <c r="P6" i="6"/>
  <c r="Q8" i="6"/>
  <c r="N4" i="6"/>
  <c r="M5" i="6"/>
  <c r="R6" i="6"/>
  <c r="P4" i="6"/>
  <c r="N5" i="6"/>
  <c r="O7" i="6"/>
  <c r="M10" i="6"/>
  <c r="M11" i="6"/>
  <c r="M12" i="6"/>
  <c r="N10" i="6"/>
  <c r="O9" i="6"/>
  <c r="M7" i="6"/>
  <c r="Q13" i="6"/>
  <c r="N7" i="6"/>
  <c r="R13" i="6"/>
  <c r="M14" i="6"/>
  <c r="P7" i="6"/>
  <c r="N14" i="6"/>
  <c r="R7" i="6"/>
  <c r="N12" i="6"/>
  <c r="R8" i="6"/>
  <c r="O12" i="6"/>
  <c r="P12" i="6"/>
  <c r="M9" i="6"/>
  <c r="Q9" i="6"/>
  <c r="R9" i="6"/>
  <c r="M16" i="6"/>
  <c r="M17" i="6"/>
  <c r="M18" i="6"/>
  <c r="M19" i="6"/>
  <c r="P9" i="6"/>
  <c r="N13" i="6"/>
  <c r="P14" i="6"/>
  <c r="O16" i="6"/>
  <c r="O17" i="6"/>
  <c r="O18" i="6"/>
  <c r="O13" i="6"/>
  <c r="Q14" i="6"/>
  <c r="P16" i="6"/>
  <c r="P13" i="6"/>
  <c r="R14" i="6"/>
  <c r="M15" i="6"/>
  <c r="Q16" i="6"/>
  <c r="N15" i="6"/>
  <c r="R16" i="6"/>
  <c r="Q12" i="6"/>
  <c r="R12" i="6"/>
  <c r="P15" i="6"/>
  <c r="N11" i="6"/>
  <c r="Q11" i="6"/>
  <c r="M13" i="6"/>
  <c r="O14" i="6"/>
  <c r="Q18" i="6"/>
  <c r="O15" i="6"/>
  <c r="R18" i="6"/>
  <c r="Q15" i="6"/>
  <c r="N16" i="6"/>
  <c r="R15" i="6"/>
  <c r="P17" i="6"/>
  <c r="P5" i="6"/>
  <c r="N9" i="6"/>
  <c r="Q17" i="6"/>
  <c r="P11" i="6"/>
  <c r="P19" i="6"/>
  <c r="R21" i="6"/>
  <c r="R17" i="6"/>
  <c r="R19" i="6"/>
  <c r="M20" i="6"/>
  <c r="M22" i="6"/>
  <c r="Q23" i="6"/>
  <c r="Q25" i="6"/>
  <c r="N17" i="6"/>
  <c r="R23" i="6"/>
  <c r="R25" i="6"/>
  <c r="O11" i="6"/>
  <c r="R11" i="6"/>
  <c r="N18" i="6"/>
  <c r="N19" i="6"/>
  <c r="P18" i="6"/>
  <c r="O19" i="6"/>
  <c r="Q19" i="6"/>
  <c r="P20" i="6"/>
  <c r="Q20" i="6"/>
  <c r="Q24" i="6"/>
  <c r="R20" i="6"/>
  <c r="N22" i="6"/>
  <c r="P24" i="6"/>
  <c r="Q28" i="6"/>
  <c r="O22" i="6"/>
  <c r="R24" i="6"/>
  <c r="R28" i="6"/>
  <c r="Q22" i="6"/>
  <c r="R22" i="6"/>
  <c r="P26" i="6"/>
  <c r="M27" i="6"/>
  <c r="M21" i="6"/>
  <c r="P21" i="6"/>
  <c r="N20" i="6"/>
  <c r="N26" i="6"/>
  <c r="N28" i="6"/>
  <c r="N30" i="6"/>
  <c r="Q31" i="6"/>
  <c r="Q32" i="6"/>
  <c r="O20" i="6"/>
  <c r="O26" i="6"/>
  <c r="O28" i="6"/>
  <c r="O30" i="6"/>
  <c r="P22" i="6"/>
  <c r="Q26" i="6"/>
  <c r="P28" i="6"/>
  <c r="P30" i="6"/>
  <c r="R26" i="6"/>
  <c r="Q30" i="6"/>
  <c r="R30" i="6"/>
  <c r="M23" i="6"/>
  <c r="O23" i="6"/>
  <c r="P23" i="6"/>
  <c r="M24" i="6"/>
  <c r="M25" i="6"/>
  <c r="N27" i="6"/>
  <c r="N24" i="6"/>
  <c r="N25" i="6"/>
  <c r="O27" i="6"/>
  <c r="M29" i="6"/>
  <c r="O24" i="6"/>
  <c r="O25" i="6"/>
  <c r="P27" i="6"/>
  <c r="Q21" i="6"/>
  <c r="Q27" i="6"/>
  <c r="O29" i="6"/>
  <c r="M30" i="6"/>
  <c r="O31" i="6"/>
  <c r="N32" i="6"/>
  <c r="R33" i="6"/>
  <c r="R34" i="6"/>
  <c r="R27" i="6"/>
  <c r="P29" i="6"/>
  <c r="P31" i="6"/>
  <c r="O32" i="6"/>
  <c r="Q29" i="6"/>
  <c r="R31" i="6"/>
  <c r="P32" i="6"/>
  <c r="R29" i="6"/>
  <c r="R32" i="6"/>
  <c r="M26" i="6"/>
  <c r="N23" i="6"/>
  <c r="N21" i="6"/>
  <c r="O33" i="6"/>
  <c r="M33" i="6"/>
  <c r="N33" i="6"/>
  <c r="O21" i="6"/>
  <c r="P33" i="6"/>
  <c r="Q33" i="6"/>
  <c r="M32" i="6"/>
  <c r="O34" i="6"/>
  <c r="P25" i="6"/>
  <c r="M31" i="6"/>
  <c r="N34" i="6"/>
  <c r="P34" i="6"/>
  <c r="N29" i="6"/>
  <c r="N31" i="6"/>
  <c r="M34" i="6"/>
  <c r="Q34" i="6"/>
  <c r="M28" i="6"/>
  <c r="ES36" i="14" l="1"/>
  <c r="EE37" i="14"/>
  <c r="GN59" i="14"/>
  <c r="HB58" i="14"/>
  <c r="FM124" i="14"/>
  <c r="EY125" i="14"/>
  <c r="HI61" i="14"/>
  <c r="HW60" i="14"/>
  <c r="DJ34" i="14"/>
  <c r="DX33" i="14"/>
  <c r="CO34" i="14"/>
  <c r="DC33" i="14"/>
  <c r="M32" i="14"/>
  <c r="B36" i="11" s="1"/>
  <c r="BO46" i="14"/>
  <c r="AG35" i="14"/>
  <c r="AU35" i="14" s="1"/>
  <c r="AA30" i="14"/>
  <c r="K20" i="2"/>
  <c r="X19" i="6"/>
  <c r="X20" i="6"/>
  <c r="X21" i="6"/>
  <c r="X17" i="6"/>
  <c r="X18" i="6"/>
  <c r="X16" i="6"/>
  <c r="ES37" i="14" l="1"/>
  <c r="EE38" i="14"/>
  <c r="GN60" i="14"/>
  <c r="HB59" i="14"/>
  <c r="FM125" i="14"/>
  <c r="EY126" i="14"/>
  <c r="DJ35" i="14"/>
  <c r="DX34" i="14"/>
  <c r="HI62" i="14"/>
  <c r="HW61" i="14"/>
  <c r="CO35" i="14"/>
  <c r="DC34" i="14"/>
  <c r="M33" i="14"/>
  <c r="B37" i="11" s="1"/>
  <c r="BO47" i="14"/>
  <c r="AG36" i="14"/>
  <c r="AU36" i="14" s="1"/>
  <c r="AA31" i="14"/>
  <c r="U20" i="6"/>
  <c r="F33" i="14" s="1"/>
  <c r="V20" i="6"/>
  <c r="E33" i="14" s="1"/>
  <c r="ES38" i="14" l="1"/>
  <c r="EE39" i="14"/>
  <c r="GN61" i="14"/>
  <c r="HB60" i="14"/>
  <c r="FM126" i="14"/>
  <c r="EY127" i="14"/>
  <c r="DJ36" i="14"/>
  <c r="DX35" i="14"/>
  <c r="HI63" i="14"/>
  <c r="HW62" i="14"/>
  <c r="CO36" i="14"/>
  <c r="DC35" i="14"/>
  <c r="M34" i="14"/>
  <c r="B38" i="11" s="1"/>
  <c r="BO48" i="14"/>
  <c r="AG37" i="14"/>
  <c r="AU37" i="14" s="1"/>
  <c r="AA32" i="14"/>
  <c r="ES39" i="14" l="1"/>
  <c r="EE40" i="14"/>
  <c r="GN62" i="14"/>
  <c r="HB61" i="14"/>
  <c r="FM127" i="14"/>
  <c r="EY128" i="14"/>
  <c r="HI64" i="14"/>
  <c r="HW63" i="14"/>
  <c r="DJ37" i="14"/>
  <c r="DX36" i="14"/>
  <c r="CO37" i="14"/>
  <c r="DC36" i="14"/>
  <c r="M35" i="14"/>
  <c r="B39" i="11" s="1"/>
  <c r="BO49" i="14"/>
  <c r="AG38" i="14"/>
  <c r="AU38" i="14" s="1"/>
  <c r="AA33" i="14"/>
  <c r="V19" i="6"/>
  <c r="E32" i="14" s="1"/>
  <c r="V18" i="6"/>
  <c r="E31" i="14" s="1"/>
  <c r="U19" i="6"/>
  <c r="F32" i="14" s="1"/>
  <c r="U18" i="6"/>
  <c r="I18" i="2" l="1" a="1"/>
  <c r="I18" i="2" s="1"/>
  <c r="I6" i="2" a="1"/>
  <c r="I6" i="2" s="1"/>
  <c r="I13" i="2" a="1"/>
  <c r="I13" i="2" s="1"/>
  <c r="I12" i="2" a="1"/>
  <c r="I12" i="2" s="1"/>
  <c r="I14" i="2" a="1"/>
  <c r="I14" i="2" s="1"/>
  <c r="I16" i="2" a="1"/>
  <c r="I16" i="2" s="1"/>
  <c r="I15" i="2" a="1"/>
  <c r="I15" i="2" s="1"/>
  <c r="I20" i="2" a="1"/>
  <c r="I20" i="2" s="1"/>
  <c r="F31" i="14"/>
  <c r="I9" i="2" a="1"/>
  <c r="I9" i="2" s="1"/>
  <c r="I8" i="2" a="1"/>
  <c r="I8" i="2" s="1"/>
  <c r="I7" i="2" a="1"/>
  <c r="I7" i="2" s="1"/>
  <c r="I10" i="2" a="1"/>
  <c r="I10" i="2" s="1"/>
  <c r="I17" i="2" a="1"/>
  <c r="I17" i="2" s="1"/>
  <c r="I11" i="2" a="1"/>
  <c r="I11" i="2" s="1"/>
  <c r="I19" i="2" a="1"/>
  <c r="I19" i="2" s="1"/>
  <c r="EE41" i="14"/>
  <c r="ES40" i="14"/>
  <c r="GN63" i="14"/>
  <c r="HB62" i="14"/>
  <c r="FM128" i="14"/>
  <c r="EY129" i="14"/>
  <c r="DJ38" i="14"/>
  <c r="DX37" i="14"/>
  <c r="HI65" i="14"/>
  <c r="HW64" i="14"/>
  <c r="CO38" i="14"/>
  <c r="DC37" i="14"/>
  <c r="M36" i="14"/>
  <c r="B40" i="11" s="1"/>
  <c r="BO50" i="14"/>
  <c r="AG39" i="14"/>
  <c r="AU39" i="14" s="1"/>
  <c r="AA34" i="14"/>
  <c r="EE42" i="14" l="1"/>
  <c r="ES41" i="14"/>
  <c r="GN64" i="14"/>
  <c r="HB63" i="14"/>
  <c r="FM129" i="14"/>
  <c r="EY130" i="14"/>
  <c r="DJ39" i="14"/>
  <c r="DX38" i="14"/>
  <c r="HI66" i="14"/>
  <c r="HW65" i="14"/>
  <c r="CO39" i="14"/>
  <c r="DC38" i="14"/>
  <c r="M37" i="14"/>
  <c r="B41" i="11" s="1"/>
  <c r="BO51" i="14"/>
  <c r="AG40" i="14"/>
  <c r="AU40" i="14" s="1"/>
  <c r="AA35" i="14"/>
  <c r="ES42" i="14" l="1"/>
  <c r="EE43" i="14"/>
  <c r="GN65" i="14"/>
  <c r="HB64" i="14"/>
  <c r="FM130" i="14"/>
  <c r="EY131" i="14"/>
  <c r="DJ40" i="14"/>
  <c r="DX39" i="14"/>
  <c r="HI67" i="14"/>
  <c r="HW66" i="14"/>
  <c r="CO40" i="14"/>
  <c r="DC39" i="14"/>
  <c r="M38" i="14"/>
  <c r="B42" i="11" s="1"/>
  <c r="BO52" i="14"/>
  <c r="AG41" i="14"/>
  <c r="AU41" i="14" s="1"/>
  <c r="AA36" i="14"/>
  <c r="EE44" i="14" l="1"/>
  <c r="ES43" i="14"/>
  <c r="GN66" i="14"/>
  <c r="HB65" i="14"/>
  <c r="FM131" i="14"/>
  <c r="EY132" i="14"/>
  <c r="HI68" i="14"/>
  <c r="HW67" i="14"/>
  <c r="DJ41" i="14"/>
  <c r="DX40" i="14"/>
  <c r="CO41" i="14"/>
  <c r="DC40" i="14"/>
  <c r="M39" i="14"/>
  <c r="B43" i="11" s="1"/>
  <c r="BO53" i="14"/>
  <c r="AG42" i="14"/>
  <c r="AU42" i="14" s="1"/>
  <c r="AA37" i="14"/>
  <c r="EE45" i="14" l="1"/>
  <c r="ES44" i="14"/>
  <c r="GN67" i="14"/>
  <c r="HB66" i="14"/>
  <c r="FM132" i="14"/>
  <c r="EY133" i="14"/>
  <c r="DJ42" i="14"/>
  <c r="DX41" i="14"/>
  <c r="HI69" i="14"/>
  <c r="HW68" i="14"/>
  <c r="CO42" i="14"/>
  <c r="DC41" i="14"/>
  <c r="M40" i="14"/>
  <c r="B44" i="11" s="1"/>
  <c r="BO54" i="14"/>
  <c r="AG43" i="14"/>
  <c r="AU43" i="14" s="1"/>
  <c r="AA38" i="14"/>
  <c r="ES45" i="14" l="1"/>
  <c r="EE46" i="14"/>
  <c r="GN68" i="14"/>
  <c r="HB67" i="14"/>
  <c r="FM133" i="14"/>
  <c r="EY134" i="14"/>
  <c r="DJ43" i="14"/>
  <c r="DX42" i="14"/>
  <c r="HI70" i="14"/>
  <c r="HW69" i="14"/>
  <c r="CO43" i="14"/>
  <c r="DC42" i="14"/>
  <c r="M41" i="14"/>
  <c r="B45" i="11" s="1"/>
  <c r="BO55" i="14"/>
  <c r="AG44" i="14"/>
  <c r="AU44" i="14" s="1"/>
  <c r="AA39" i="14"/>
  <c r="EE47" i="14" l="1"/>
  <c r="ES46" i="14"/>
  <c r="GN69" i="14"/>
  <c r="HB68" i="14"/>
  <c r="FM134" i="14"/>
  <c r="EY135" i="14"/>
  <c r="HI71" i="14"/>
  <c r="HW70" i="14"/>
  <c r="DJ44" i="14"/>
  <c r="DX43" i="14"/>
  <c r="CO44" i="14"/>
  <c r="DC43" i="14"/>
  <c r="M42" i="14"/>
  <c r="B46" i="11" s="1"/>
  <c r="BO56" i="14"/>
  <c r="AG45" i="14"/>
  <c r="AU45" i="14" s="1"/>
  <c r="AA40" i="14"/>
  <c r="EE48" i="14" l="1"/>
  <c r="ES47" i="14"/>
  <c r="GN70" i="14"/>
  <c r="HB69" i="14"/>
  <c r="FM135" i="14"/>
  <c r="EY136" i="14"/>
  <c r="DJ45" i="14"/>
  <c r="DX44" i="14"/>
  <c r="HI72" i="14"/>
  <c r="HW71" i="14"/>
  <c r="CO45" i="14"/>
  <c r="DC44" i="14"/>
  <c r="M43" i="14"/>
  <c r="B47" i="11" s="1"/>
  <c r="BO57" i="14"/>
  <c r="AG46" i="14"/>
  <c r="AU46" i="14" s="1"/>
  <c r="AA41" i="14"/>
  <c r="ES48" i="14" l="1"/>
  <c r="EE49" i="14"/>
  <c r="GN71" i="14"/>
  <c r="HB70" i="14"/>
  <c r="FM136" i="14"/>
  <c r="EY137" i="14"/>
  <c r="HI73" i="14"/>
  <c r="HW72" i="14"/>
  <c r="DJ46" i="14"/>
  <c r="DX45" i="14"/>
  <c r="CO46" i="14"/>
  <c r="DC45" i="14"/>
  <c r="M44" i="14"/>
  <c r="B48" i="11" s="1"/>
  <c r="BO58" i="14"/>
  <c r="AG47" i="14"/>
  <c r="AU47" i="14" s="1"/>
  <c r="AA42" i="14"/>
  <c r="EE50" i="14" l="1"/>
  <c r="ES49" i="14"/>
  <c r="GN72" i="14"/>
  <c r="HB71" i="14"/>
  <c r="FM137" i="14"/>
  <c r="EY138" i="14"/>
  <c r="DJ47" i="14"/>
  <c r="DX46" i="14"/>
  <c r="HI74" i="14"/>
  <c r="HW73" i="14"/>
  <c r="CO47" i="14"/>
  <c r="DC46" i="14"/>
  <c r="M45" i="14"/>
  <c r="B49" i="11" s="1"/>
  <c r="BO59" i="14"/>
  <c r="AG48" i="14"/>
  <c r="AU48" i="14" s="1"/>
  <c r="AA43" i="14"/>
  <c r="EE51" i="14" l="1"/>
  <c r="ES50" i="14"/>
  <c r="GN73" i="14"/>
  <c r="HB72" i="14"/>
  <c r="FM138" i="14"/>
  <c r="EY139" i="14"/>
  <c r="HI75" i="14"/>
  <c r="HW74" i="14"/>
  <c r="DJ48" i="14"/>
  <c r="DX47" i="14"/>
  <c r="CO48" i="14"/>
  <c r="DC47" i="14"/>
  <c r="M46" i="14"/>
  <c r="B50" i="11" s="1"/>
  <c r="BO60" i="14"/>
  <c r="AG49" i="14"/>
  <c r="AU49" i="14" s="1"/>
  <c r="AA44" i="14"/>
  <c r="EE52" i="14" l="1"/>
  <c r="ES51" i="14"/>
  <c r="GN74" i="14"/>
  <c r="HB73" i="14"/>
  <c r="FM139" i="14"/>
  <c r="EY140" i="14"/>
  <c r="HI76" i="14"/>
  <c r="HW75" i="14"/>
  <c r="DJ49" i="14"/>
  <c r="DX48" i="14"/>
  <c r="CO49" i="14"/>
  <c r="DC48" i="14"/>
  <c r="M47" i="14"/>
  <c r="B51" i="11" s="1"/>
  <c r="BO61" i="14"/>
  <c r="AG50" i="14"/>
  <c r="AU50" i="14" s="1"/>
  <c r="AA45" i="14"/>
  <c r="EE53" i="14" l="1"/>
  <c r="ES52" i="14"/>
  <c r="GN75" i="14"/>
  <c r="HB74" i="14"/>
  <c r="FM140" i="14"/>
  <c r="EY141" i="14"/>
  <c r="DJ50" i="14"/>
  <c r="DX49" i="14"/>
  <c r="HI77" i="14"/>
  <c r="HW76" i="14"/>
  <c r="CO50" i="14"/>
  <c r="DC49" i="14"/>
  <c r="M48" i="14"/>
  <c r="B52" i="11" s="1"/>
  <c r="BO62" i="14"/>
  <c r="AG51" i="14"/>
  <c r="AU51" i="14" s="1"/>
  <c r="AA46" i="14"/>
  <c r="ES53" i="14" l="1"/>
  <c r="EE54" i="14"/>
  <c r="GN76" i="14"/>
  <c r="HB75" i="14"/>
  <c r="FM141" i="14"/>
  <c r="EY142" i="14"/>
  <c r="HI78" i="14"/>
  <c r="HW77" i="14"/>
  <c r="DJ51" i="14"/>
  <c r="DX50" i="14"/>
  <c r="CO51" i="14"/>
  <c r="DC50" i="14"/>
  <c r="M49" i="14"/>
  <c r="B53" i="11" s="1"/>
  <c r="BO63" i="14"/>
  <c r="AG52" i="14"/>
  <c r="AU52" i="14" s="1"/>
  <c r="AA47" i="14"/>
  <c r="EE55" i="14" l="1"/>
  <c r="ES54" i="14"/>
  <c r="GN77" i="14"/>
  <c r="HB76" i="14"/>
  <c r="FM142" i="14"/>
  <c r="EY143" i="14"/>
  <c r="HI79" i="14"/>
  <c r="HW78" i="14"/>
  <c r="DJ52" i="14"/>
  <c r="DX51" i="14"/>
  <c r="CO52" i="14"/>
  <c r="DC51" i="14"/>
  <c r="M50" i="14"/>
  <c r="B54" i="11" s="1"/>
  <c r="BO64" i="14"/>
  <c r="AG53" i="14"/>
  <c r="AU53" i="14" s="1"/>
  <c r="AA48" i="14"/>
  <c r="EE56" i="14" l="1"/>
  <c r="ES55" i="14"/>
  <c r="GN78" i="14"/>
  <c r="HB77" i="14"/>
  <c r="FM143" i="14"/>
  <c r="EY144" i="14"/>
  <c r="DJ53" i="14"/>
  <c r="DX52" i="14"/>
  <c r="HI80" i="14"/>
  <c r="HW79" i="14"/>
  <c r="CO53" i="14"/>
  <c r="DC52" i="14"/>
  <c r="M51" i="14"/>
  <c r="B55" i="11" s="1"/>
  <c r="AG54" i="14"/>
  <c r="AU54" i="14" s="1"/>
  <c r="AA49" i="14"/>
  <c r="EE57" i="14" l="1"/>
  <c r="ES56" i="14"/>
  <c r="GN79" i="14"/>
  <c r="HB78" i="14"/>
  <c r="FM144" i="14"/>
  <c r="EY145" i="14"/>
  <c r="DJ54" i="14"/>
  <c r="DX53" i="14"/>
  <c r="HI81" i="14"/>
  <c r="HW80" i="14"/>
  <c r="CO54" i="14"/>
  <c r="DC53" i="14"/>
  <c r="M52" i="14"/>
  <c r="B56" i="11" s="1"/>
  <c r="AG55" i="14"/>
  <c r="AU55" i="14" s="1"/>
  <c r="AA50" i="14"/>
  <c r="EE58" i="14" l="1"/>
  <c r="ES57" i="14"/>
  <c r="GN80" i="14"/>
  <c r="HB79" i="14"/>
  <c r="FM145" i="14"/>
  <c r="EY146" i="14"/>
  <c r="HI82" i="14"/>
  <c r="HW81" i="14"/>
  <c r="DJ55" i="14"/>
  <c r="DX54" i="14"/>
  <c r="CO55" i="14"/>
  <c r="DC54" i="14"/>
  <c r="M53" i="14"/>
  <c r="B57" i="11" s="1"/>
  <c r="AG56" i="14"/>
  <c r="AU56" i="14" s="1"/>
  <c r="AA51" i="14"/>
  <c r="ES58" i="14" l="1"/>
  <c r="EE59" i="14"/>
  <c r="GN81" i="14"/>
  <c r="HB80" i="14"/>
  <c r="FM146" i="14"/>
  <c r="EY147" i="14"/>
  <c r="DJ56" i="14"/>
  <c r="DX55" i="14"/>
  <c r="HI83" i="14"/>
  <c r="HW82" i="14"/>
  <c r="CO56" i="14"/>
  <c r="DC55" i="14"/>
  <c r="M54" i="14"/>
  <c r="B58" i="11" s="1"/>
  <c r="AG57" i="14"/>
  <c r="AU57" i="14" s="1"/>
  <c r="AA52" i="14"/>
  <c r="ES59" i="14" l="1"/>
  <c r="EE60" i="14"/>
  <c r="GN82" i="14"/>
  <c r="HB81" i="14"/>
  <c r="FM147" i="14"/>
  <c r="EY148" i="14"/>
  <c r="HI84" i="14"/>
  <c r="HW83" i="14"/>
  <c r="DX56" i="14"/>
  <c r="DJ57" i="14"/>
  <c r="CO57" i="14"/>
  <c r="DC56" i="14"/>
  <c r="M55" i="14"/>
  <c r="B59" i="11" s="1"/>
  <c r="AG58" i="14"/>
  <c r="AU58" i="14" s="1"/>
  <c r="AA53" i="14"/>
  <c r="EE61" i="14" l="1"/>
  <c r="ES60" i="14"/>
  <c r="GN83" i="14"/>
  <c r="HB82" i="14"/>
  <c r="FM148" i="14"/>
  <c r="EY149" i="14"/>
  <c r="DX57" i="14"/>
  <c r="DJ58" i="14"/>
  <c r="HI85" i="14"/>
  <c r="HW84" i="14"/>
  <c r="CO58" i="14"/>
  <c r="DC57" i="14"/>
  <c r="M56" i="14"/>
  <c r="B60" i="11" s="1"/>
  <c r="AG59" i="14"/>
  <c r="AU59" i="14" s="1"/>
  <c r="AA54" i="14"/>
  <c r="EE62" i="14" l="1"/>
  <c r="ES61" i="14"/>
  <c r="GN84" i="14"/>
  <c r="HB83" i="14"/>
  <c r="FM149" i="14"/>
  <c r="EY150" i="14"/>
  <c r="HI86" i="14"/>
  <c r="HW85" i="14"/>
  <c r="DJ59" i="14"/>
  <c r="DX58" i="14"/>
  <c r="CO59" i="14"/>
  <c r="DC58" i="14"/>
  <c r="M57" i="14"/>
  <c r="B61" i="11" s="1"/>
  <c r="AG60" i="14"/>
  <c r="AU60" i="14" s="1"/>
  <c r="AA55" i="14"/>
  <c r="EE63" i="14" l="1"/>
  <c r="ES62" i="14"/>
  <c r="GN85" i="14"/>
  <c r="HB84" i="14"/>
  <c r="FM150" i="14"/>
  <c r="EY151" i="14"/>
  <c r="DJ60" i="14"/>
  <c r="DX59" i="14"/>
  <c r="HI87" i="14"/>
  <c r="HW86" i="14"/>
  <c r="CO60" i="14"/>
  <c r="DC59" i="14"/>
  <c r="CO19" i="14" s="1"/>
  <c r="M58" i="14"/>
  <c r="B62" i="11" s="1"/>
  <c r="AG61" i="14"/>
  <c r="AU61" i="14" s="1"/>
  <c r="AA56" i="14"/>
  <c r="ES63" i="14" l="1"/>
  <c r="GN86" i="14"/>
  <c r="HB85" i="14"/>
  <c r="FM151" i="14"/>
  <c r="EY152" i="14"/>
  <c r="HI88" i="14"/>
  <c r="HW87" i="14"/>
  <c r="DJ61" i="14"/>
  <c r="DX60" i="14"/>
  <c r="CO61" i="14"/>
  <c r="DC60" i="14"/>
  <c r="M59" i="14"/>
  <c r="B63" i="11" s="1"/>
  <c r="AG62" i="14"/>
  <c r="AU62" i="14" s="1"/>
  <c r="AA57" i="14"/>
  <c r="GN87" i="14" l="1"/>
  <c r="HB86" i="14"/>
  <c r="FM152" i="14"/>
  <c r="EY153" i="14"/>
  <c r="DJ62" i="14"/>
  <c r="DX61" i="14"/>
  <c r="HI89" i="14"/>
  <c r="HW88" i="14"/>
  <c r="CO62" i="14"/>
  <c r="DC61" i="14"/>
  <c r="M60" i="14"/>
  <c r="B64" i="11" s="1"/>
  <c r="AG63" i="14"/>
  <c r="AU63" i="14" s="1"/>
  <c r="AA58" i="14"/>
  <c r="GN88" i="14" l="1"/>
  <c r="HB87" i="14"/>
  <c r="FM153" i="14"/>
  <c r="EY154" i="14"/>
  <c r="HI90" i="14"/>
  <c r="HW89" i="14"/>
  <c r="DJ63" i="14"/>
  <c r="DX62" i="14"/>
  <c r="CO63" i="14"/>
  <c r="DC62" i="14"/>
  <c r="M61" i="14"/>
  <c r="B65" i="11" s="1"/>
  <c r="AG64" i="14"/>
  <c r="AU64" i="14" s="1"/>
  <c r="AA59" i="14"/>
  <c r="GN89" i="14" l="1"/>
  <c r="HB88" i="14"/>
  <c r="FM154" i="14"/>
  <c r="EY155" i="14"/>
  <c r="DJ64" i="14"/>
  <c r="DX63" i="14"/>
  <c r="HI91" i="14"/>
  <c r="HW90" i="14"/>
  <c r="CO64" i="14"/>
  <c r="DC63" i="14"/>
  <c r="M62" i="14"/>
  <c r="B66" i="11" s="1"/>
  <c r="AG65" i="14"/>
  <c r="AU65" i="14" s="1"/>
  <c r="AA60" i="14"/>
  <c r="GN90" i="14" l="1"/>
  <c r="HB89" i="14"/>
  <c r="FM155" i="14"/>
  <c r="EY156" i="14"/>
  <c r="HI92" i="14"/>
  <c r="HW91" i="14"/>
  <c r="DJ65" i="14"/>
  <c r="DX64" i="14"/>
  <c r="CO65" i="14"/>
  <c r="DC64" i="14"/>
  <c r="M63" i="14"/>
  <c r="B67" i="11" s="1"/>
  <c r="AG66" i="14"/>
  <c r="AU66" i="14" s="1"/>
  <c r="AA61" i="14"/>
  <c r="GN91" i="14" l="1"/>
  <c r="HB90" i="14"/>
  <c r="FM156" i="14"/>
  <c r="EY157" i="14"/>
  <c r="HI93" i="14"/>
  <c r="HW92" i="14"/>
  <c r="DJ66" i="14"/>
  <c r="DX65" i="14"/>
  <c r="CO66" i="14"/>
  <c r="DC65" i="14"/>
  <c r="M64" i="14"/>
  <c r="B68" i="11" s="1"/>
  <c r="AG67" i="14"/>
  <c r="AU67" i="14" s="1"/>
  <c r="AA62" i="14"/>
  <c r="GN92" i="14" l="1"/>
  <c r="HB91" i="14"/>
  <c r="FM157" i="14"/>
  <c r="EY158" i="14"/>
  <c r="DJ67" i="14"/>
  <c r="DX66" i="14"/>
  <c r="HI94" i="14"/>
  <c r="HW93" i="14"/>
  <c r="CO67" i="14"/>
  <c r="DC66" i="14"/>
  <c r="M65" i="14"/>
  <c r="B69" i="11" s="1"/>
  <c r="AG68" i="14"/>
  <c r="AU68" i="14" s="1"/>
  <c r="AA63" i="14"/>
  <c r="GN93" i="14" l="1"/>
  <c r="HB92" i="14"/>
  <c r="EY159" i="14"/>
  <c r="FM158" i="14"/>
  <c r="HI95" i="14"/>
  <c r="HW94" i="14"/>
  <c r="DJ68" i="14"/>
  <c r="DX67" i="14"/>
  <c r="CO68" i="14"/>
  <c r="DC67" i="14"/>
  <c r="M66" i="14"/>
  <c r="B70" i="11" s="1"/>
  <c r="AG69" i="14"/>
  <c r="AU69" i="14" s="1"/>
  <c r="AA64" i="14"/>
  <c r="GN94" i="14" l="1"/>
  <c r="HB93" i="14"/>
  <c r="EY160" i="14"/>
  <c r="FM159" i="14"/>
  <c r="DJ69" i="14"/>
  <c r="DX68" i="14"/>
  <c r="HI96" i="14"/>
  <c r="HW95" i="14"/>
  <c r="CO69" i="14"/>
  <c r="DC68" i="14"/>
  <c r="M67" i="14"/>
  <c r="B71" i="11" s="1"/>
  <c r="AG70" i="14"/>
  <c r="AU70" i="14" s="1"/>
  <c r="AA65" i="14"/>
  <c r="GN95" i="14" l="1"/>
  <c r="HB94" i="14"/>
  <c r="FM160" i="14"/>
  <c r="EY161" i="14"/>
  <c r="HI97" i="14"/>
  <c r="HW96" i="14"/>
  <c r="DJ70" i="14"/>
  <c r="DX69" i="14"/>
  <c r="CO70" i="14"/>
  <c r="DC69" i="14"/>
  <c r="M68" i="14"/>
  <c r="B72" i="11" s="1"/>
  <c r="AG71" i="14"/>
  <c r="AU71" i="14" s="1"/>
  <c r="AA66" i="14"/>
  <c r="GN96" i="14" l="1"/>
  <c r="HB95" i="14"/>
  <c r="EY162" i="14"/>
  <c r="FM161" i="14"/>
  <c r="HI98" i="14"/>
  <c r="HW97" i="14"/>
  <c r="DJ71" i="14"/>
  <c r="DX70" i="14"/>
  <c r="CO71" i="14"/>
  <c r="DC70" i="14"/>
  <c r="M69" i="14"/>
  <c r="B73" i="11" s="1"/>
  <c r="AG72" i="14"/>
  <c r="AU72" i="14" s="1"/>
  <c r="AA67" i="14"/>
  <c r="GN97" i="14" l="1"/>
  <c r="HB96" i="14"/>
  <c r="FM162" i="14"/>
  <c r="EY163" i="14"/>
  <c r="EY164" i="14" s="1"/>
  <c r="DJ72" i="14"/>
  <c r="DX71" i="14"/>
  <c r="HI99" i="14"/>
  <c r="HW98" i="14"/>
  <c r="CO72" i="14"/>
  <c r="DC71" i="14"/>
  <c r="M70" i="14"/>
  <c r="B74" i="11" s="1"/>
  <c r="AG73" i="14"/>
  <c r="AU73" i="14" s="1"/>
  <c r="AA68" i="14"/>
  <c r="FM164" i="14" l="1"/>
  <c r="EY165" i="14"/>
  <c r="FM165" i="14" s="1"/>
  <c r="GN98" i="14"/>
  <c r="HB97" i="14"/>
  <c r="FM163" i="14"/>
  <c r="HI100" i="14"/>
  <c r="HW99" i="14"/>
  <c r="DJ73" i="14"/>
  <c r="DX73" i="14" s="1"/>
  <c r="DX72" i="14"/>
  <c r="CO73" i="14"/>
  <c r="DC72" i="14"/>
  <c r="M71" i="14"/>
  <c r="B75" i="11" s="1"/>
  <c r="AG74" i="14"/>
  <c r="AU74" i="14" s="1"/>
  <c r="AA69" i="14"/>
  <c r="GN99" i="14" l="1"/>
  <c r="HB98" i="14"/>
  <c r="EY19" i="14"/>
  <c r="HI101" i="14"/>
  <c r="HW100" i="14"/>
  <c r="CO74" i="14"/>
  <c r="DC73" i="14"/>
  <c r="M72" i="14"/>
  <c r="B76" i="11" s="1"/>
  <c r="AG75" i="14"/>
  <c r="AU75" i="14" s="1"/>
  <c r="AA70" i="14"/>
  <c r="GN100" i="14" l="1"/>
  <c r="HB99" i="14"/>
  <c r="EY166" i="14"/>
  <c r="HI102" i="14"/>
  <c r="HW101" i="14"/>
  <c r="CO75" i="14"/>
  <c r="DC74" i="14"/>
  <c r="M73" i="14"/>
  <c r="B77" i="11" s="1"/>
  <c r="AG76" i="14"/>
  <c r="AU76" i="14" s="1"/>
  <c r="AA71" i="14"/>
  <c r="GN101" i="14" l="1"/>
  <c r="HB100" i="14"/>
  <c r="FM166" i="14"/>
  <c r="EY167" i="14"/>
  <c r="HI103" i="14"/>
  <c r="HW102" i="14"/>
  <c r="CO76" i="14"/>
  <c r="DC75" i="14"/>
  <c r="M74" i="14"/>
  <c r="B78" i="11" s="1"/>
  <c r="AG77" i="14"/>
  <c r="AU77" i="14" s="1"/>
  <c r="AA72" i="14"/>
  <c r="GN102" i="14" l="1"/>
  <c r="HB101" i="14"/>
  <c r="EY168" i="14"/>
  <c r="FM167" i="14"/>
  <c r="HI104" i="14"/>
  <c r="HW103" i="14"/>
  <c r="CO77" i="14"/>
  <c r="DC76" i="14"/>
  <c r="M75" i="14"/>
  <c r="B79" i="11" s="1"/>
  <c r="AG78" i="14"/>
  <c r="AU78" i="14" s="1"/>
  <c r="AA73" i="14"/>
  <c r="GN103" i="14" l="1"/>
  <c r="HB102" i="14"/>
  <c r="FM168" i="14"/>
  <c r="EY169" i="14"/>
  <c r="HI105" i="14"/>
  <c r="HW104" i="14"/>
  <c r="CO78" i="14"/>
  <c r="DC77" i="14"/>
  <c r="M76" i="14"/>
  <c r="B80" i="11" s="1"/>
  <c r="AG79" i="14"/>
  <c r="AU79" i="14" s="1"/>
  <c r="AA74" i="14"/>
  <c r="GN104" i="14" l="1"/>
  <c r="HB103" i="14"/>
  <c r="FM169" i="14"/>
  <c r="EY170" i="14"/>
  <c r="HI106" i="14"/>
  <c r="HW105" i="14"/>
  <c r="CO79" i="14"/>
  <c r="DC78" i="14"/>
  <c r="M77" i="14"/>
  <c r="B81" i="11" s="1"/>
  <c r="AG80" i="14"/>
  <c r="AU80" i="14" s="1"/>
  <c r="AA75" i="14"/>
  <c r="GN105" i="14" l="1"/>
  <c r="HB104" i="14"/>
  <c r="EY171" i="14"/>
  <c r="FM170" i="14"/>
  <c r="HI107" i="14"/>
  <c r="HW106" i="14"/>
  <c r="CO80" i="14"/>
  <c r="DC79" i="14"/>
  <c r="M78" i="14"/>
  <c r="B82" i="11" s="1"/>
  <c r="AG81" i="14"/>
  <c r="AU81" i="14" s="1"/>
  <c r="AA76" i="14"/>
  <c r="GN106" i="14" l="1"/>
  <c r="HB105" i="14"/>
  <c r="EY172" i="14"/>
  <c r="FM171" i="14"/>
  <c r="HI108" i="14"/>
  <c r="HW107" i="14"/>
  <c r="CO81" i="14"/>
  <c r="DC80" i="14"/>
  <c r="M79" i="14"/>
  <c r="B83" i="11" s="1"/>
  <c r="AG82" i="14"/>
  <c r="AU82" i="14" s="1"/>
  <c r="AA77" i="14"/>
  <c r="GN107" i="14" l="1"/>
  <c r="HB106" i="14"/>
  <c r="FM172" i="14"/>
  <c r="EY173" i="14"/>
  <c r="HI109" i="14"/>
  <c r="HW108" i="14"/>
  <c r="CO82" i="14"/>
  <c r="DC81" i="14"/>
  <c r="M80" i="14"/>
  <c r="B84" i="11" s="1"/>
  <c r="AG83" i="14"/>
  <c r="AU83" i="14" s="1"/>
  <c r="AA78" i="14"/>
  <c r="GN108" i="14" l="1"/>
  <c r="HB107" i="14"/>
  <c r="EY174" i="14"/>
  <c r="FM173" i="14"/>
  <c r="HI110" i="14"/>
  <c r="HW109" i="14"/>
  <c r="CO83" i="14"/>
  <c r="DC82" i="14"/>
  <c r="M81" i="14"/>
  <c r="B85" i="11" s="1"/>
  <c r="AG84" i="14"/>
  <c r="AU84" i="14" s="1"/>
  <c r="AA79" i="14"/>
  <c r="GN109" i="14" l="1"/>
  <c r="HB108" i="14"/>
  <c r="FM174" i="14"/>
  <c r="EY175" i="14"/>
  <c r="HI111" i="14"/>
  <c r="HW110" i="14"/>
  <c r="CO84" i="14"/>
  <c r="DC83" i="14"/>
  <c r="M82" i="14"/>
  <c r="B86" i="11" s="1"/>
  <c r="AG85" i="14"/>
  <c r="AU85" i="14" s="1"/>
  <c r="AA80" i="14"/>
  <c r="GN110" i="14" l="1"/>
  <c r="HB109" i="14"/>
  <c r="EY176" i="14"/>
  <c r="FM175" i="14"/>
  <c r="HI112" i="14"/>
  <c r="HW111" i="14"/>
  <c r="CO85" i="14"/>
  <c r="DC84" i="14"/>
  <c r="M83" i="14"/>
  <c r="B87" i="11" s="1"/>
  <c r="AG86" i="14"/>
  <c r="AU86" i="14" s="1"/>
  <c r="AA81" i="14"/>
  <c r="GN111" i="14" l="1"/>
  <c r="HB110" i="14"/>
  <c r="FM176" i="14"/>
  <c r="EY177" i="14"/>
  <c r="HI113" i="14"/>
  <c r="HW112" i="14"/>
  <c r="CO86" i="14"/>
  <c r="DC85" i="14"/>
  <c r="M84" i="14"/>
  <c r="B88" i="11" s="1"/>
  <c r="AG87" i="14"/>
  <c r="AU87" i="14" s="1"/>
  <c r="AA82" i="14"/>
  <c r="GN112" i="14" l="1"/>
  <c r="HB111" i="14"/>
  <c r="EY178" i="14"/>
  <c r="FM177" i="14"/>
  <c r="HI114" i="14"/>
  <c r="HW113" i="14"/>
  <c r="CO87" i="14"/>
  <c r="DC86" i="14"/>
  <c r="M85" i="14"/>
  <c r="B89" i="11" s="1"/>
  <c r="AG88" i="14"/>
  <c r="AA83" i="14"/>
  <c r="GN113" i="14" l="1"/>
  <c r="HB112" i="14"/>
  <c r="FM178" i="14"/>
  <c r="EY179" i="14"/>
  <c r="HI115" i="14"/>
  <c r="HW114" i="14"/>
  <c r="CO88" i="14"/>
  <c r="DC87" i="14"/>
  <c r="M86" i="14"/>
  <c r="B90" i="11" s="1"/>
  <c r="AU88" i="14"/>
  <c r="AG89" i="14"/>
  <c r="AU89" i="14" s="1"/>
  <c r="AA84" i="14"/>
  <c r="GN114" i="14" l="1"/>
  <c r="HB113" i="14"/>
  <c r="EY180" i="14"/>
  <c r="FM179" i="14"/>
  <c r="HI116" i="14"/>
  <c r="HW115" i="14"/>
  <c r="CO89" i="14"/>
  <c r="DC88" i="14"/>
  <c r="M87" i="14"/>
  <c r="B91" i="11" s="1"/>
  <c r="AA85" i="14"/>
  <c r="GN115" i="14" l="1"/>
  <c r="HB114" i="14"/>
  <c r="FM180" i="14"/>
  <c r="EY181" i="14"/>
  <c r="HI117" i="14"/>
  <c r="HW116" i="14"/>
  <c r="CO90" i="14"/>
  <c r="DC89" i="14"/>
  <c r="M88" i="14"/>
  <c r="B92" i="11" s="1"/>
  <c r="AA86" i="14"/>
  <c r="GN116" i="14" l="1"/>
  <c r="HB115" i="14"/>
  <c r="EY182" i="14"/>
  <c r="FM181" i="14"/>
  <c r="HI118" i="14"/>
  <c r="HW117" i="14"/>
  <c r="CO91" i="14"/>
  <c r="DC90" i="14"/>
  <c r="M89" i="14"/>
  <c r="B93" i="11" s="1"/>
  <c r="AA87" i="14"/>
  <c r="GN117" i="14" l="1"/>
  <c r="HB116" i="14"/>
  <c r="EY183" i="14"/>
  <c r="FM182" i="14"/>
  <c r="HI119" i="14"/>
  <c r="HW118" i="14"/>
  <c r="CO92" i="14"/>
  <c r="DC91" i="14"/>
  <c r="M90" i="14"/>
  <c r="B94" i="11" s="1"/>
  <c r="AA88" i="14"/>
  <c r="GN118" i="14" l="1"/>
  <c r="HB117" i="14"/>
  <c r="EY184" i="14"/>
  <c r="FM183" i="14"/>
  <c r="HI120" i="14"/>
  <c r="HW119" i="14"/>
  <c r="CO93" i="14"/>
  <c r="DC92" i="14"/>
  <c r="M91" i="14"/>
  <c r="B95" i="11" s="1"/>
  <c r="AA89" i="14"/>
  <c r="GN119" i="14" l="1"/>
  <c r="HB118" i="14"/>
  <c r="FM184" i="14"/>
  <c r="EY185" i="14"/>
  <c r="HI121" i="14"/>
  <c r="HW120" i="14"/>
  <c r="CO94" i="14"/>
  <c r="DC93" i="14"/>
  <c r="M92" i="14"/>
  <c r="B96" i="11" s="1"/>
  <c r="AA90" i="14"/>
  <c r="GN120" i="14" l="1"/>
  <c r="HB119" i="14"/>
  <c r="FM185" i="14"/>
  <c r="EY186" i="14"/>
  <c r="HI122" i="14"/>
  <c r="HW121" i="14"/>
  <c r="CO95" i="14"/>
  <c r="DC94" i="14"/>
  <c r="M93" i="14"/>
  <c r="B97" i="11" s="1"/>
  <c r="AA91" i="14"/>
  <c r="GN121" i="14" l="1"/>
  <c r="HB120" i="14"/>
  <c r="FM186" i="14"/>
  <c r="EY187" i="14"/>
  <c r="HI123" i="14"/>
  <c r="HW122" i="14"/>
  <c r="CO96" i="14"/>
  <c r="DC95" i="14"/>
  <c r="M94" i="14"/>
  <c r="B98" i="11" s="1"/>
  <c r="AA92" i="14"/>
  <c r="GN122" i="14" l="1"/>
  <c r="HB121" i="14"/>
  <c r="FM187" i="14"/>
  <c r="EY188" i="14"/>
  <c r="HI124" i="14"/>
  <c r="HW123" i="14"/>
  <c r="CO97" i="14"/>
  <c r="DC96" i="14"/>
  <c r="M95" i="14"/>
  <c r="B99" i="11" s="1"/>
  <c r="AA93" i="14"/>
  <c r="GN123" i="14" l="1"/>
  <c r="HB122" i="14"/>
  <c r="FM188" i="14"/>
  <c r="EY189" i="14"/>
  <c r="HI125" i="14"/>
  <c r="HW124" i="14"/>
  <c r="CO98" i="14"/>
  <c r="DC98" i="14" s="1"/>
  <c r="DC97" i="14"/>
  <c r="M96" i="14"/>
  <c r="B100" i="11" s="1"/>
  <c r="AA94" i="14"/>
  <c r="GN124" i="14" l="1"/>
  <c r="HB123" i="14"/>
  <c r="EY190" i="14"/>
  <c r="FM189" i="14"/>
  <c r="HI126" i="14"/>
  <c r="HW125" i="14"/>
  <c r="M97" i="14"/>
  <c r="B101" i="11" s="1"/>
  <c r="AA95" i="14"/>
  <c r="GN125" i="14" l="1"/>
  <c r="HB124" i="14"/>
  <c r="FM190" i="14"/>
  <c r="EY191" i="14"/>
  <c r="HI127" i="14"/>
  <c r="HW126" i="14"/>
  <c r="M98" i="14"/>
  <c r="B102" i="11" s="1"/>
  <c r="AA96" i="14"/>
  <c r="GN126" i="14" l="1"/>
  <c r="HB125" i="14"/>
  <c r="EY192" i="14"/>
  <c r="FM191" i="14"/>
  <c r="HI128" i="14"/>
  <c r="HW127" i="14"/>
  <c r="M99" i="14"/>
  <c r="B103" i="11" s="1"/>
  <c r="AA97" i="14"/>
  <c r="GN127" i="14" l="1"/>
  <c r="HB126" i="14"/>
  <c r="FM192" i="14"/>
  <c r="EY193" i="14"/>
  <c r="HI129" i="14"/>
  <c r="HW128" i="14"/>
  <c r="M100" i="14"/>
  <c r="B104" i="11" s="1"/>
  <c r="AA98" i="14"/>
  <c r="GN128" i="14" l="1"/>
  <c r="HB127" i="14"/>
  <c r="EY194" i="14"/>
  <c r="FM193" i="14"/>
  <c r="HI130" i="14"/>
  <c r="HW129" i="14"/>
  <c r="M101" i="14"/>
  <c r="B105" i="11" s="1"/>
  <c r="AA99" i="14"/>
  <c r="GN129" i="14" l="1"/>
  <c r="HB128" i="14"/>
  <c r="FM194" i="14"/>
  <c r="EY195" i="14"/>
  <c r="HI131" i="14"/>
  <c r="HW130" i="14"/>
  <c r="M102" i="14"/>
  <c r="B106" i="11" s="1"/>
  <c r="AA100" i="14"/>
  <c r="GN130" i="14" l="1"/>
  <c r="HB129" i="14"/>
  <c r="FM195" i="14"/>
  <c r="EY196" i="14"/>
  <c r="HI132" i="14"/>
  <c r="HW131" i="14"/>
  <c r="M103" i="14"/>
  <c r="B107" i="11" s="1"/>
  <c r="AA101" i="14"/>
  <c r="GN131" i="14" l="1"/>
  <c r="HB130" i="14"/>
  <c r="EY197" i="14"/>
  <c r="FM196" i="14"/>
  <c r="HI133" i="14"/>
  <c r="HW132" i="14"/>
  <c r="M104" i="14"/>
  <c r="B108" i="11" s="1"/>
  <c r="AA102" i="14"/>
  <c r="GN132" i="14" l="1"/>
  <c r="HB131" i="14"/>
  <c r="EY198" i="14"/>
  <c r="FM197" i="14"/>
  <c r="HI134" i="14"/>
  <c r="HW133" i="14"/>
  <c r="M105" i="14"/>
  <c r="B109" i="11" s="1"/>
  <c r="AA103" i="14"/>
  <c r="GN133" i="14" l="1"/>
  <c r="HB132" i="14"/>
  <c r="FM198" i="14"/>
  <c r="EY199" i="14"/>
  <c r="HI135" i="14"/>
  <c r="HW134" i="14"/>
  <c r="M106" i="14"/>
  <c r="B110" i="11" s="1"/>
  <c r="AA104" i="14"/>
  <c r="GN134" i="14" l="1"/>
  <c r="HB133" i="14"/>
  <c r="EY200" i="14"/>
  <c r="FM199" i="14"/>
  <c r="HI136" i="14"/>
  <c r="HW135" i="14"/>
  <c r="M107" i="14"/>
  <c r="B111" i="11" s="1"/>
  <c r="AA105" i="14"/>
  <c r="GN135" i="14" l="1"/>
  <c r="HB134" i="14"/>
  <c r="EY201" i="14"/>
  <c r="FM200" i="14"/>
  <c r="HI137" i="14"/>
  <c r="HW136" i="14"/>
  <c r="M108" i="14"/>
  <c r="B112" i="11" s="1"/>
  <c r="AA106" i="14"/>
  <c r="GN136" i="14" l="1"/>
  <c r="HB135" i="14"/>
  <c r="FM201" i="14"/>
  <c r="EY202" i="14"/>
  <c r="HI138" i="14"/>
  <c r="HW137" i="14"/>
  <c r="M109" i="14"/>
  <c r="B113" i="11" s="1"/>
  <c r="AA107" i="14"/>
  <c r="GN137" i="14" l="1"/>
  <c r="HB136" i="14"/>
  <c r="FM202" i="14"/>
  <c r="EY203" i="14"/>
  <c r="HI139" i="14"/>
  <c r="HW138" i="14"/>
  <c r="M110" i="14"/>
  <c r="B114" i="11" s="1"/>
  <c r="AA108" i="14"/>
  <c r="GN138" i="14" l="1"/>
  <c r="HB137" i="14"/>
  <c r="EY204" i="14"/>
  <c r="FM203" i="14"/>
  <c r="HI140" i="14"/>
  <c r="HW139" i="14"/>
  <c r="M111" i="14"/>
  <c r="B115" i="11" s="1"/>
  <c r="AA109" i="14"/>
  <c r="GN139" i="14" l="1"/>
  <c r="HB138" i="14"/>
  <c r="EY205" i="14"/>
  <c r="FM204" i="14"/>
  <c r="HI141" i="14"/>
  <c r="HW140" i="14"/>
  <c r="M112" i="14"/>
  <c r="B116" i="11" s="1"/>
  <c r="AA110" i="14"/>
  <c r="GN140" i="14" l="1"/>
  <c r="HB139" i="14"/>
  <c r="FM205" i="14"/>
  <c r="EY206" i="14"/>
  <c r="HI142" i="14"/>
  <c r="HW141" i="14"/>
  <c r="M113" i="14"/>
  <c r="B117" i="11" s="1"/>
  <c r="AA111" i="14"/>
  <c r="GN141" i="14" l="1"/>
  <c r="HB140" i="14"/>
  <c r="FM206" i="14"/>
  <c r="EY207" i="14"/>
  <c r="HI143" i="14"/>
  <c r="HW142" i="14"/>
  <c r="M114" i="14"/>
  <c r="B118" i="11" s="1"/>
  <c r="AA112" i="14"/>
  <c r="GN142" i="14" l="1"/>
  <c r="HB141" i="14"/>
  <c r="FM207" i="14"/>
  <c r="EY208" i="14"/>
  <c r="HI144" i="14"/>
  <c r="HW143" i="14"/>
  <c r="M115" i="14"/>
  <c r="B119" i="11" s="1"/>
  <c r="AA113" i="14"/>
  <c r="GN143" i="14" l="1"/>
  <c r="HB142" i="14"/>
  <c r="FM208" i="14"/>
  <c r="EY209" i="14"/>
  <c r="HI145" i="14"/>
  <c r="HW144" i="14"/>
  <c r="M116" i="14"/>
  <c r="B120" i="11" s="1"/>
  <c r="AA114" i="14"/>
  <c r="GN144" i="14" l="1"/>
  <c r="HB143" i="14"/>
  <c r="FM209" i="14"/>
  <c r="EY210" i="14"/>
  <c r="HI146" i="14"/>
  <c r="HW145" i="14"/>
  <c r="M117" i="14"/>
  <c r="B121" i="11" s="1"/>
  <c r="AA115" i="14"/>
  <c r="GN145" i="14" l="1"/>
  <c r="HB144" i="14"/>
  <c r="FM210" i="14"/>
  <c r="EY211" i="14"/>
  <c r="HI147" i="14"/>
  <c r="HW146" i="14"/>
  <c r="M118" i="14"/>
  <c r="B122" i="11" s="1"/>
  <c r="AA116" i="14"/>
  <c r="GN146" i="14" l="1"/>
  <c r="HB145" i="14"/>
  <c r="EY212" i="14"/>
  <c r="FM211" i="14"/>
  <c r="HI148" i="14"/>
  <c r="HW147" i="14"/>
  <c r="M119" i="14"/>
  <c r="B123" i="11" s="1"/>
  <c r="AA117" i="14"/>
  <c r="GN147" i="14" l="1"/>
  <c r="HB146" i="14"/>
  <c r="FM212" i="14"/>
  <c r="EY213" i="14"/>
  <c r="HI149" i="14"/>
  <c r="HW148" i="14"/>
  <c r="M120" i="14"/>
  <c r="B124" i="11" s="1"/>
  <c r="AA118" i="14"/>
  <c r="GN148" i="14" l="1"/>
  <c r="HB147" i="14"/>
  <c r="EY214" i="14"/>
  <c r="FM213" i="14"/>
  <c r="HI150" i="14"/>
  <c r="HW149" i="14"/>
  <c r="M121" i="14"/>
  <c r="B125" i="11" s="1"/>
  <c r="AA119" i="14"/>
  <c r="GN149" i="14" l="1"/>
  <c r="HB148" i="14"/>
  <c r="EY215" i="14"/>
  <c r="FM214" i="14"/>
  <c r="HI151" i="14"/>
  <c r="HW150" i="14"/>
  <c r="M122" i="14"/>
  <c r="B126" i="11" s="1"/>
  <c r="AA120" i="14"/>
  <c r="GN150" i="14" l="1"/>
  <c r="HB149" i="14"/>
  <c r="FM215" i="14"/>
  <c r="EY216" i="14"/>
  <c r="HI152" i="14"/>
  <c r="HW151" i="14"/>
  <c r="M123" i="14"/>
  <c r="B127" i="11" s="1"/>
  <c r="AA121" i="14"/>
  <c r="GN151" i="14" l="1"/>
  <c r="HB150" i="14"/>
  <c r="FM216" i="14"/>
  <c r="EY217" i="14"/>
  <c r="HI153" i="14"/>
  <c r="HW152" i="14"/>
  <c r="M124" i="14"/>
  <c r="B128" i="11" s="1"/>
  <c r="AA122" i="14"/>
  <c r="GN152" i="14" l="1"/>
  <c r="HB151" i="14"/>
  <c r="EY218" i="14"/>
  <c r="FM217" i="14"/>
  <c r="HI154" i="14"/>
  <c r="HW153" i="14"/>
  <c r="M125" i="14"/>
  <c r="B129" i="11" s="1"/>
  <c r="AA123" i="14"/>
  <c r="GN153" i="14" l="1"/>
  <c r="HB152" i="14"/>
  <c r="EY219" i="14"/>
  <c r="FM218" i="14"/>
  <c r="HI155" i="14"/>
  <c r="HW154" i="14"/>
  <c r="M126" i="14"/>
  <c r="B130" i="11" s="1"/>
  <c r="AA124" i="14"/>
  <c r="GN154" i="14" l="1"/>
  <c r="HB153" i="14"/>
  <c r="EY220" i="14"/>
  <c r="FM219" i="14"/>
  <c r="HI156" i="14"/>
  <c r="HW155" i="14"/>
  <c r="M127" i="14"/>
  <c r="B131" i="11" s="1"/>
  <c r="AA125" i="14"/>
  <c r="GN155" i="14" l="1"/>
  <c r="HB154" i="14"/>
  <c r="FM220" i="14"/>
  <c r="EY221" i="14"/>
  <c r="HI157" i="14"/>
  <c r="HW156" i="14"/>
  <c r="M128" i="14"/>
  <c r="B132" i="11" s="1"/>
  <c r="AA126" i="14"/>
  <c r="GN156" i="14" l="1"/>
  <c r="HB155" i="14"/>
  <c r="FM221" i="14"/>
  <c r="EY222" i="14"/>
  <c r="HI158" i="14"/>
  <c r="HW157" i="14"/>
  <c r="M129" i="14"/>
  <c r="B133" i="11" s="1"/>
  <c r="AA127" i="14"/>
  <c r="GN157" i="14" l="1"/>
  <c r="HB156" i="14"/>
  <c r="FM222" i="14"/>
  <c r="EY223" i="14"/>
  <c r="HI159" i="14"/>
  <c r="HW158" i="14"/>
  <c r="M130" i="14"/>
  <c r="B134" i="11" s="1"/>
  <c r="AA128" i="14"/>
  <c r="GN158" i="14" l="1"/>
  <c r="HB157" i="14"/>
  <c r="FM223" i="14"/>
  <c r="EY224" i="14"/>
  <c r="HI160" i="14"/>
  <c r="HW159" i="14"/>
  <c r="M131" i="14"/>
  <c r="B135" i="11" s="1"/>
  <c r="AA129" i="14"/>
  <c r="GN159" i="14" l="1"/>
  <c r="HB158" i="14"/>
  <c r="FM224" i="14"/>
  <c r="EY225" i="14"/>
  <c r="HI161" i="14"/>
  <c r="HW160" i="14"/>
  <c r="M132" i="14"/>
  <c r="B136" i="11" s="1"/>
  <c r="AA130" i="14"/>
  <c r="GN160" i="14" l="1"/>
  <c r="HB159" i="14"/>
  <c r="EY226" i="14"/>
  <c r="FM225" i="14"/>
  <c r="HI162" i="14"/>
  <c r="HW161" i="14"/>
  <c r="M133" i="14"/>
  <c r="B137" i="11" s="1"/>
  <c r="AA131" i="14"/>
  <c r="GN161" i="14" l="1"/>
  <c r="HB160" i="14"/>
  <c r="FM226" i="14"/>
  <c r="EY227" i="14"/>
  <c r="HI163" i="14"/>
  <c r="HW162" i="14"/>
  <c r="M134" i="14"/>
  <c r="B138" i="11" s="1"/>
  <c r="AA132" i="14"/>
  <c r="GN162" i="14" l="1"/>
  <c r="HB161" i="14"/>
  <c r="EY228" i="14"/>
  <c r="FM227" i="14"/>
  <c r="HI164" i="14"/>
  <c r="HW163" i="14"/>
  <c r="M135" i="14"/>
  <c r="B139" i="11" s="1"/>
  <c r="AA133" i="14"/>
  <c r="GN163" i="14" l="1"/>
  <c r="HB162" i="14"/>
  <c r="FM228" i="14"/>
  <c r="EY229" i="14"/>
  <c r="HI165" i="14"/>
  <c r="HW164" i="14"/>
  <c r="M136" i="14"/>
  <c r="B140" i="11" s="1"/>
  <c r="AA134" i="14"/>
  <c r="GN164" i="14" l="1"/>
  <c r="HB163" i="14"/>
  <c r="FM229" i="14"/>
  <c r="EY230" i="14"/>
  <c r="HI166" i="14"/>
  <c r="HW165" i="14"/>
  <c r="M137" i="14"/>
  <c r="B141" i="11" s="1"/>
  <c r="AA135" i="14"/>
  <c r="GN165" i="14" l="1"/>
  <c r="HB164" i="14"/>
  <c r="FM230" i="14"/>
  <c r="EY231" i="14"/>
  <c r="HI167" i="14"/>
  <c r="HW166" i="14"/>
  <c r="M138" i="14"/>
  <c r="B142" i="11" s="1"/>
  <c r="AA136" i="14"/>
  <c r="GN166" i="14" l="1"/>
  <c r="HB165" i="14"/>
  <c r="EY232" i="14"/>
  <c r="FM231" i="14"/>
  <c r="HI168" i="14"/>
  <c r="HW167" i="14"/>
  <c r="M139" i="14"/>
  <c r="B143" i="11" s="1"/>
  <c r="AA137" i="14"/>
  <c r="GN167" i="14" l="1"/>
  <c r="HB166" i="14"/>
  <c r="EY233" i="14"/>
  <c r="FM232" i="14"/>
  <c r="HI169" i="14"/>
  <c r="HW168" i="14"/>
  <c r="M140" i="14"/>
  <c r="B144" i="11" s="1"/>
  <c r="AA138" i="14"/>
  <c r="GN168" i="14" l="1"/>
  <c r="HB167" i="14"/>
  <c r="EY234" i="14"/>
  <c r="FM233" i="14"/>
  <c r="HI170" i="14"/>
  <c r="HW169" i="14"/>
  <c r="M141" i="14"/>
  <c r="B145" i="11" s="1"/>
  <c r="AA139" i="14"/>
  <c r="GN169" i="14" l="1"/>
  <c r="HB168" i="14"/>
  <c r="FM234" i="14"/>
  <c r="EY235" i="14"/>
  <c r="HI171" i="14"/>
  <c r="HW170" i="14"/>
  <c r="M142" i="14"/>
  <c r="B146" i="11" s="1"/>
  <c r="AA140" i="14"/>
  <c r="GN170" i="14" l="1"/>
  <c r="HB169" i="14"/>
  <c r="FM235" i="14"/>
  <c r="EY236" i="14"/>
  <c r="HI172" i="14"/>
  <c r="HW171" i="14"/>
  <c r="M143" i="14"/>
  <c r="B147" i="11" s="1"/>
  <c r="AA141" i="14"/>
  <c r="GN171" i="14" l="1"/>
  <c r="HB170" i="14"/>
  <c r="FM236" i="14"/>
  <c r="EY237" i="14"/>
  <c r="HI173" i="14"/>
  <c r="HW172" i="14"/>
  <c r="M144" i="14"/>
  <c r="B148" i="11" s="1"/>
  <c r="AA142" i="14"/>
  <c r="GN172" i="14" l="1"/>
  <c r="HB171" i="14"/>
  <c r="FM237" i="14"/>
  <c r="EY238" i="14"/>
  <c r="HI174" i="14"/>
  <c r="HW173" i="14"/>
  <c r="M145" i="14"/>
  <c r="B149" i="11" s="1"/>
  <c r="AA143" i="14"/>
  <c r="GN173" i="14" l="1"/>
  <c r="HB172" i="14"/>
  <c r="FM238" i="14"/>
  <c r="EY239" i="14"/>
  <c r="HI175" i="14"/>
  <c r="HW174" i="14"/>
  <c r="M146" i="14"/>
  <c r="B150" i="11" s="1"/>
  <c r="AA144" i="14"/>
  <c r="GN174" i="14" l="1"/>
  <c r="HB173" i="14"/>
  <c r="EY240" i="14"/>
  <c r="FM239" i="14"/>
  <c r="HI176" i="14"/>
  <c r="HW175" i="14"/>
  <c r="M147" i="14"/>
  <c r="B151" i="11" s="1"/>
  <c r="AA145" i="14"/>
  <c r="GN175" i="14" l="1"/>
  <c r="HB174" i="14"/>
  <c r="FM240" i="14"/>
  <c r="EY241" i="14"/>
  <c r="HI177" i="14"/>
  <c r="HW176" i="14"/>
  <c r="M148" i="14"/>
  <c r="B152" i="11" s="1"/>
  <c r="AA146" i="14"/>
  <c r="GN176" i="14" l="1"/>
  <c r="HB175" i="14"/>
  <c r="FM241" i="14"/>
  <c r="EY242" i="14"/>
  <c r="HI178" i="14"/>
  <c r="HW177" i="14"/>
  <c r="M149" i="14"/>
  <c r="B153" i="11" s="1"/>
  <c r="AA147" i="14"/>
  <c r="GN177" i="14" l="1"/>
  <c r="HB176" i="14"/>
  <c r="FM242" i="14"/>
  <c r="EY243" i="14"/>
  <c r="HI179" i="14"/>
  <c r="HW178" i="14"/>
  <c r="M150" i="14"/>
  <c r="B154" i="11" s="1"/>
  <c r="AA148" i="14"/>
  <c r="GN178" i="14" l="1"/>
  <c r="HB177" i="14"/>
  <c r="FM243" i="14"/>
  <c r="EY244" i="14"/>
  <c r="HI180" i="14"/>
  <c r="HW179" i="14"/>
  <c r="M151" i="14"/>
  <c r="B155" i="11" s="1"/>
  <c r="AA149" i="14"/>
  <c r="GN179" i="14" l="1"/>
  <c r="HB178" i="14"/>
  <c r="FM244" i="14"/>
  <c r="EY245" i="14"/>
  <c r="HI181" i="14"/>
  <c r="HW180" i="14"/>
  <c r="M152" i="14"/>
  <c r="B156" i="11" s="1"/>
  <c r="AA150" i="14"/>
  <c r="GN180" i="14" l="1"/>
  <c r="HB179" i="14"/>
  <c r="FM245" i="14"/>
  <c r="EY246" i="14"/>
  <c r="HI182" i="14"/>
  <c r="HW181" i="14"/>
  <c r="M153" i="14"/>
  <c r="B157" i="11" s="1"/>
  <c r="AA151" i="14"/>
  <c r="GN181" i="14" l="1"/>
  <c r="HB180" i="14"/>
  <c r="FM246" i="14"/>
  <c r="EY247" i="14"/>
  <c r="HI183" i="14"/>
  <c r="HW182" i="14"/>
  <c r="M154" i="14"/>
  <c r="B158" i="11" s="1"/>
  <c r="AA152" i="14"/>
  <c r="GN182" i="14" l="1"/>
  <c r="HB181" i="14"/>
  <c r="EY248" i="14"/>
  <c r="FM247" i="14"/>
  <c r="HI184" i="14"/>
  <c r="HW183" i="14"/>
  <c r="M155" i="14"/>
  <c r="B159" i="11" s="1"/>
  <c r="AA153" i="14"/>
  <c r="GN183" i="14" l="1"/>
  <c r="HB182" i="14"/>
  <c r="FM248" i="14"/>
  <c r="EY249" i="14"/>
  <c r="HI185" i="14"/>
  <c r="HW184" i="14"/>
  <c r="M156" i="14"/>
  <c r="B160" i="11" s="1"/>
  <c r="AA154" i="14"/>
  <c r="GN184" i="14" l="1"/>
  <c r="HB183" i="14"/>
  <c r="FM249" i="14"/>
  <c r="EY250" i="14"/>
  <c r="HI186" i="14"/>
  <c r="HW185" i="14"/>
  <c r="M157" i="14"/>
  <c r="B161" i="11" s="1"/>
  <c r="AA155" i="14"/>
  <c r="GN185" i="14" l="1"/>
  <c r="HB184" i="14"/>
  <c r="FM250" i="14"/>
  <c r="EY251" i="14"/>
  <c r="HI187" i="14"/>
  <c r="HW186" i="14"/>
  <c r="M158" i="14"/>
  <c r="B162" i="11" s="1"/>
  <c r="AA156" i="14"/>
  <c r="GN186" i="14" l="1"/>
  <c r="HB185" i="14"/>
  <c r="FM251" i="14"/>
  <c r="EY252" i="14"/>
  <c r="HI188" i="14"/>
  <c r="HW187" i="14"/>
  <c r="M159" i="14"/>
  <c r="B163" i="11" s="1"/>
  <c r="AA157" i="14"/>
  <c r="GN187" i="14" l="1"/>
  <c r="HB186" i="14"/>
  <c r="FM252" i="14"/>
  <c r="EY253" i="14"/>
  <c r="HI189" i="14"/>
  <c r="HW188" i="14"/>
  <c r="M160" i="14"/>
  <c r="B164" i="11" s="1"/>
  <c r="AA158" i="14"/>
  <c r="GN188" i="14" l="1"/>
  <c r="HB187" i="14"/>
  <c r="FM253" i="14"/>
  <c r="EY254" i="14"/>
  <c r="HI190" i="14"/>
  <c r="HW189" i="14"/>
  <c r="M161" i="14"/>
  <c r="B165" i="11" s="1"/>
  <c r="AA159" i="14"/>
  <c r="GN189" i="14" l="1"/>
  <c r="HB188" i="14"/>
  <c r="FM254" i="14"/>
  <c r="EY255" i="14"/>
  <c r="HI191" i="14"/>
  <c r="HW190" i="14"/>
  <c r="M162" i="14"/>
  <c r="B166" i="11" s="1"/>
  <c r="AA160" i="14"/>
  <c r="GN190" i="14" l="1"/>
  <c r="HB189" i="14"/>
  <c r="EY256" i="14"/>
  <c r="FM255" i="14"/>
  <c r="HI192" i="14"/>
  <c r="HW191" i="14"/>
  <c r="M163" i="14"/>
  <c r="B167" i="11" s="1"/>
  <c r="AA161" i="14"/>
  <c r="GN191" i="14" l="1"/>
  <c r="HB190" i="14"/>
  <c r="FM256" i="14"/>
  <c r="EY257" i="14"/>
  <c r="HI193" i="14"/>
  <c r="HW192" i="14"/>
  <c r="M164" i="14"/>
  <c r="B168" i="11" s="1"/>
  <c r="AA162" i="14"/>
  <c r="GN192" i="14" l="1"/>
  <c r="HB191" i="14"/>
  <c r="FM257" i="14"/>
  <c r="EY258" i="14"/>
  <c r="HI194" i="14"/>
  <c r="HW193" i="14"/>
  <c r="M165" i="14"/>
  <c r="B169" i="11" s="1"/>
  <c r="AA163" i="14"/>
  <c r="GN193" i="14" l="1"/>
  <c r="HB192" i="14"/>
  <c r="FM258" i="14"/>
  <c r="EY259" i="14"/>
  <c r="HI195" i="14"/>
  <c r="HW194" i="14"/>
  <c r="M166" i="14"/>
  <c r="B170" i="11" s="1"/>
  <c r="AA164" i="14"/>
  <c r="GN194" i="14" l="1"/>
  <c r="HB193" i="14"/>
  <c r="EY260" i="14"/>
  <c r="FM259" i="14"/>
  <c r="HI196" i="14"/>
  <c r="HW195" i="14"/>
  <c r="M167" i="14"/>
  <c r="B171" i="11" s="1"/>
  <c r="AA165" i="14"/>
  <c r="GN195" i="14" l="1"/>
  <c r="HB194" i="14"/>
  <c r="FM260" i="14"/>
  <c r="EY261" i="14"/>
  <c r="HI197" i="14"/>
  <c r="HW196" i="14"/>
  <c r="M168" i="14"/>
  <c r="B172" i="11" s="1"/>
  <c r="AA166" i="14"/>
  <c r="GN196" i="14" l="1"/>
  <c r="HB195" i="14"/>
  <c r="EY262" i="14"/>
  <c r="FM261" i="14"/>
  <c r="HI198" i="14"/>
  <c r="HW197" i="14"/>
  <c r="M169" i="14"/>
  <c r="B173" i="11" s="1"/>
  <c r="AA167" i="14"/>
  <c r="GN197" i="14" l="1"/>
  <c r="HB196" i="14"/>
  <c r="FM262" i="14"/>
  <c r="EY263" i="14"/>
  <c r="HI199" i="14"/>
  <c r="HW198" i="14"/>
  <c r="M170" i="14"/>
  <c r="B174" i="11" s="1"/>
  <c r="AA168" i="14"/>
  <c r="GN198" i="14" l="1"/>
  <c r="HB197" i="14"/>
  <c r="EY264" i="14"/>
  <c r="FM263" i="14"/>
  <c r="HI200" i="14"/>
  <c r="HW199" i="14"/>
  <c r="M171" i="14"/>
  <c r="B175" i="11" s="1"/>
  <c r="AA169" i="14"/>
  <c r="GN199" i="14" l="1"/>
  <c r="HB198" i="14"/>
  <c r="FM264" i="14"/>
  <c r="EY265" i="14"/>
  <c r="HI201" i="14"/>
  <c r="HW200" i="14"/>
  <c r="M172" i="14"/>
  <c r="B176" i="11" s="1"/>
  <c r="AA170" i="14"/>
  <c r="GN200" i="14" l="1"/>
  <c r="HB199" i="14"/>
  <c r="EY266" i="14"/>
  <c r="FM265" i="14"/>
  <c r="HI202" i="14"/>
  <c r="HW201" i="14"/>
  <c r="M173" i="14"/>
  <c r="B177" i="11" s="1"/>
  <c r="AA171" i="14"/>
  <c r="GN201" i="14" l="1"/>
  <c r="HB200" i="14"/>
  <c r="FM266" i="14"/>
  <c r="EY267" i="14"/>
  <c r="HI203" i="14"/>
  <c r="HW202" i="14"/>
  <c r="M174" i="14"/>
  <c r="B178" i="11" s="1"/>
  <c r="AA172" i="14"/>
  <c r="GN202" i="14" l="1"/>
  <c r="HB201" i="14"/>
  <c r="FM267" i="14"/>
  <c r="EY268" i="14"/>
  <c r="HI204" i="14"/>
  <c r="HW203" i="14"/>
  <c r="M175" i="14"/>
  <c r="B179" i="11" s="1"/>
  <c r="AA173" i="14"/>
  <c r="GN203" i="14" l="1"/>
  <c r="HB202" i="14"/>
  <c r="FM268" i="14"/>
  <c r="EY269" i="14"/>
  <c r="HI205" i="14"/>
  <c r="HI206" i="14" s="1"/>
  <c r="HW204" i="14"/>
  <c r="M176" i="14"/>
  <c r="B180" i="11" s="1"/>
  <c r="AA174" i="14"/>
  <c r="HW206" i="14" l="1"/>
  <c r="HI207" i="14"/>
  <c r="GN204" i="14"/>
  <c r="HB203" i="14"/>
  <c r="FM269" i="14"/>
  <c r="EY270" i="14"/>
  <c r="HW205" i="14"/>
  <c r="M177" i="14"/>
  <c r="B181" i="11" s="1"/>
  <c r="AA175" i="14"/>
  <c r="HI208" i="14" l="1"/>
  <c r="HW207" i="14"/>
  <c r="GN205" i="14"/>
  <c r="HB204" i="14"/>
  <c r="FM270" i="14"/>
  <c r="EY271" i="14"/>
  <c r="M178" i="14"/>
  <c r="B182" i="11" s="1"/>
  <c r="AA176" i="14"/>
  <c r="HW208" i="14" l="1"/>
  <c r="HI209" i="14"/>
  <c r="HW209" i="14" s="1"/>
  <c r="GN206" i="14"/>
  <c r="HB205" i="14"/>
  <c r="EY272" i="14"/>
  <c r="FM271" i="14"/>
  <c r="M179" i="14"/>
  <c r="B183" i="11" s="1"/>
  <c r="AA177" i="14"/>
  <c r="GN207" i="14" l="1"/>
  <c r="HB206" i="14"/>
  <c r="EY273" i="14"/>
  <c r="FM272" i="14"/>
  <c r="HI19" i="14"/>
  <c r="M180" i="14"/>
  <c r="B184" i="11" s="1"/>
  <c r="AA178" i="14"/>
  <c r="GN208" i="14" l="1"/>
  <c r="HB207" i="14"/>
  <c r="EY274" i="14"/>
  <c r="FM273" i="14"/>
  <c r="HI210" i="14"/>
  <c r="M181" i="14"/>
  <c r="B185" i="11" s="1"/>
  <c r="AA179" i="14"/>
  <c r="GN209" i="14" l="1"/>
  <c r="HB208" i="14"/>
  <c r="FM274" i="14"/>
  <c r="EY275" i="14"/>
  <c r="HI211" i="14"/>
  <c r="HW210" i="14"/>
  <c r="M182" i="14"/>
  <c r="B186" i="11" s="1"/>
  <c r="AA180" i="14"/>
  <c r="GN210" i="14" l="1"/>
  <c r="HB209" i="14"/>
  <c r="FM275" i="14"/>
  <c r="EY276" i="14"/>
  <c r="HI212" i="14"/>
  <c r="HW211" i="14"/>
  <c r="M183" i="14"/>
  <c r="B187" i="11" s="1"/>
  <c r="AA181" i="14"/>
  <c r="GN211" i="14" l="1"/>
  <c r="HB210" i="14"/>
  <c r="FM276" i="14"/>
  <c r="EY277" i="14"/>
  <c r="HI213" i="14"/>
  <c r="HW212" i="14"/>
  <c r="M184" i="14"/>
  <c r="B188" i="11" s="1"/>
  <c r="AA182" i="14"/>
  <c r="GN212" i="14" l="1"/>
  <c r="HB211" i="14"/>
  <c r="EY278" i="14"/>
  <c r="FM277" i="14"/>
  <c r="HI214" i="14"/>
  <c r="HW213" i="14"/>
  <c r="M185" i="14"/>
  <c r="B189" i="11" s="1"/>
  <c r="AA183" i="14"/>
  <c r="GN213" i="14" l="1"/>
  <c r="HB212" i="14"/>
  <c r="EY279" i="14"/>
  <c r="FM278" i="14"/>
  <c r="HI215" i="14"/>
  <c r="HW214" i="14"/>
  <c r="M186" i="14"/>
  <c r="B190" i="11" s="1"/>
  <c r="AA184" i="14"/>
  <c r="GN214" i="14" l="1"/>
  <c r="HB213" i="14"/>
  <c r="FM279" i="14"/>
  <c r="FM280" i="14"/>
  <c r="HI216" i="14"/>
  <c r="HW215" i="14"/>
  <c r="M187" i="14"/>
  <c r="B191" i="11" s="1"/>
  <c r="AA185" i="14"/>
  <c r="GN215" i="14" l="1"/>
  <c r="HB214" i="14"/>
  <c r="HI217" i="14"/>
  <c r="HW216" i="14"/>
  <c r="M188" i="14"/>
  <c r="B192" i="11" s="1"/>
  <c r="AA186" i="14"/>
  <c r="GN216" i="14" l="1"/>
  <c r="HB215" i="14"/>
  <c r="HI218" i="14"/>
  <c r="HW217" i="14"/>
  <c r="M189" i="14"/>
  <c r="B193" i="11" s="1"/>
  <c r="AA187" i="14"/>
  <c r="GN217" i="14" l="1"/>
  <c r="HB216" i="14"/>
  <c r="HI219" i="14"/>
  <c r="HW218" i="14"/>
  <c r="M190" i="14"/>
  <c r="B194" i="11" s="1"/>
  <c r="AA188" i="14"/>
  <c r="GN218" i="14" l="1"/>
  <c r="HB217" i="14"/>
  <c r="HI220" i="14"/>
  <c r="HW219" i="14"/>
  <c r="M191" i="14"/>
  <c r="B195" i="11" s="1"/>
  <c r="AA189" i="14"/>
  <c r="GN219" i="14" l="1"/>
  <c r="HB218" i="14"/>
  <c r="HI221" i="14"/>
  <c r="HW220" i="14"/>
  <c r="M192" i="14"/>
  <c r="B196" i="11" s="1"/>
  <c r="AA190" i="14"/>
  <c r="GN220" i="14" l="1"/>
  <c r="HB219" i="14"/>
  <c r="HI222" i="14"/>
  <c r="HW221" i="14"/>
  <c r="M193" i="14"/>
  <c r="B197" i="11" s="1"/>
  <c r="AA191" i="14"/>
  <c r="GN221" i="14" l="1"/>
  <c r="HB220" i="14"/>
  <c r="HI223" i="14"/>
  <c r="HW222" i="14"/>
  <c r="M194" i="14"/>
  <c r="B198" i="11" s="1"/>
  <c r="AA192" i="14"/>
  <c r="GN222" i="14" l="1"/>
  <c r="HB221" i="14"/>
  <c r="HI224" i="14"/>
  <c r="HW223" i="14"/>
  <c r="M195" i="14"/>
  <c r="B199" i="11" s="1"/>
  <c r="AA193" i="14"/>
  <c r="GN223" i="14" l="1"/>
  <c r="HB222" i="14"/>
  <c r="HI225" i="14"/>
  <c r="HW224" i="14"/>
  <c r="M196" i="14"/>
  <c r="B200" i="11" s="1"/>
  <c r="AA194" i="14"/>
  <c r="GN224" i="14" l="1"/>
  <c r="HB223" i="14"/>
  <c r="HI226" i="14"/>
  <c r="HW225" i="14"/>
  <c r="M197" i="14"/>
  <c r="B201" i="11" s="1"/>
  <c r="AA195" i="14"/>
  <c r="GN225" i="14" l="1"/>
  <c r="HB224" i="14"/>
  <c r="HI227" i="14"/>
  <c r="HW226" i="14"/>
  <c r="M198" i="14"/>
  <c r="B202" i="11" s="1"/>
  <c r="AA196" i="14"/>
  <c r="GN226" i="14" l="1"/>
  <c r="HB225" i="14"/>
  <c r="HI228" i="14"/>
  <c r="HW227" i="14"/>
  <c r="M199" i="14"/>
  <c r="B203" i="11" s="1"/>
  <c r="AA197" i="14"/>
  <c r="GN227" i="14" l="1"/>
  <c r="HB226" i="14"/>
  <c r="HI229" i="14"/>
  <c r="HW228" i="14"/>
  <c r="M200" i="14"/>
  <c r="B204" i="11" s="1"/>
  <c r="AA198" i="14"/>
  <c r="GN228" i="14" l="1"/>
  <c r="HB227" i="14"/>
  <c r="HI230" i="14"/>
  <c r="HW229" i="14"/>
  <c r="M201" i="14"/>
  <c r="B205" i="11" s="1"/>
  <c r="AA199" i="14"/>
  <c r="GN229" i="14" l="1"/>
  <c r="HB228" i="14"/>
  <c r="HI231" i="14"/>
  <c r="HW230" i="14"/>
  <c r="M202" i="14"/>
  <c r="B206" i="11" s="1"/>
  <c r="AA200" i="14"/>
  <c r="GN230" i="14" l="1"/>
  <c r="HB229" i="14"/>
  <c r="HI232" i="14"/>
  <c r="HW231" i="14"/>
  <c r="M203" i="14"/>
  <c r="B207" i="11" s="1"/>
  <c r="AA201" i="14"/>
  <c r="GN231" i="14" l="1"/>
  <c r="HB230" i="14"/>
  <c r="HI233" i="14"/>
  <c r="HW232" i="14"/>
  <c r="M204" i="14"/>
  <c r="B208" i="11" s="1"/>
  <c r="AA202" i="14"/>
  <c r="GN232" i="14" l="1"/>
  <c r="HB231" i="14"/>
  <c r="HI234" i="14"/>
  <c r="HW233" i="14"/>
  <c r="M205" i="14"/>
  <c r="B209" i="11" s="1"/>
  <c r="AA203" i="14"/>
  <c r="GN233" i="14" l="1"/>
  <c r="HB232" i="14"/>
  <c r="HI235" i="14"/>
  <c r="HW234" i="14"/>
  <c r="M206" i="14"/>
  <c r="B210" i="11" s="1"/>
  <c r="AA204" i="14"/>
  <c r="GN234" i="14" l="1"/>
  <c r="HB233" i="14"/>
  <c r="HI236" i="14"/>
  <c r="HW235" i="14"/>
  <c r="M207" i="14"/>
  <c r="B211" i="11" s="1"/>
  <c r="AA205" i="14"/>
  <c r="GN235" i="14" l="1"/>
  <c r="HB234" i="14"/>
  <c r="HI237" i="14"/>
  <c r="HW236" i="14"/>
  <c r="M208" i="14"/>
  <c r="B212" i="11" s="1"/>
  <c r="AA206" i="14"/>
  <c r="GN236" i="14" l="1"/>
  <c r="HB235" i="14"/>
  <c r="HI238" i="14"/>
  <c r="HW237" i="14"/>
  <c r="M209" i="14"/>
  <c r="B213" i="11" s="1"/>
  <c r="AA207" i="14"/>
  <c r="GN237" i="14" l="1"/>
  <c r="HB236" i="14"/>
  <c r="HI239" i="14"/>
  <c r="HW238" i="14"/>
  <c r="M210" i="14"/>
  <c r="B214" i="11" s="1"/>
  <c r="AA208" i="14"/>
  <c r="GN238" i="14" l="1"/>
  <c r="HB237" i="14"/>
  <c r="HI240" i="14"/>
  <c r="HW239" i="14"/>
  <c r="M211" i="14"/>
  <c r="B215" i="11" s="1"/>
  <c r="AA209" i="14"/>
  <c r="GN239" i="14" l="1"/>
  <c r="HB238" i="14"/>
  <c r="HI241" i="14"/>
  <c r="HW240" i="14"/>
  <c r="M212" i="14"/>
  <c r="B216" i="11" s="1"/>
  <c r="AA210" i="14"/>
  <c r="GN240" i="14" l="1"/>
  <c r="HB239" i="14"/>
  <c r="HI242" i="14"/>
  <c r="HW241" i="14"/>
  <c r="M213" i="14"/>
  <c r="B217" i="11" s="1"/>
  <c r="AA211" i="14"/>
  <c r="GN241" i="14" l="1"/>
  <c r="HB240" i="14"/>
  <c r="HI243" i="14"/>
  <c r="HW242" i="14"/>
  <c r="M214" i="14"/>
  <c r="B218" i="11" s="1"/>
  <c r="AA212" i="14"/>
  <c r="GN242" i="14" l="1"/>
  <c r="HB241" i="14"/>
  <c r="HI244" i="14"/>
  <c r="HW243" i="14"/>
  <c r="M215" i="14"/>
  <c r="B219" i="11" s="1"/>
  <c r="AA213" i="14"/>
  <c r="GN243" i="14" l="1"/>
  <c r="HB242" i="14"/>
  <c r="HI245" i="14"/>
  <c r="HW244" i="14"/>
  <c r="M216" i="14"/>
  <c r="B220" i="11" s="1"/>
  <c r="AA214" i="14"/>
  <c r="GN244" i="14" l="1"/>
  <c r="HB243" i="14"/>
  <c r="HI246" i="14"/>
  <c r="HW245" i="14"/>
  <c r="M217" i="14"/>
  <c r="B221" i="11" s="1"/>
  <c r="AA215" i="14"/>
  <c r="GN245" i="14" l="1"/>
  <c r="HB244" i="14"/>
  <c r="HI247" i="14"/>
  <c r="HW246" i="14"/>
  <c r="M218" i="14"/>
  <c r="B222" i="11" s="1"/>
  <c r="AA216" i="14"/>
  <c r="HB245" i="14" l="1"/>
  <c r="GN246" i="14"/>
  <c r="HI248" i="14"/>
  <c r="HW247" i="14"/>
  <c r="M219" i="14"/>
  <c r="B223" i="11" s="1"/>
  <c r="AA217" i="14"/>
  <c r="GN247" i="14" l="1"/>
  <c r="HB246" i="14"/>
  <c r="HI249" i="14"/>
  <c r="HW248" i="14"/>
  <c r="M220" i="14"/>
  <c r="B224" i="11" s="1"/>
  <c r="AA218" i="14"/>
  <c r="GN248" i="14" l="1"/>
  <c r="HB247" i="14"/>
  <c r="HI250" i="14"/>
  <c r="HW249" i="14"/>
  <c r="M221" i="14"/>
  <c r="B225" i="11" s="1"/>
  <c r="AA219" i="14"/>
  <c r="GN249" i="14" l="1"/>
  <c r="HB248" i="14"/>
  <c r="HI251" i="14"/>
  <c r="HW250" i="14"/>
  <c r="M222" i="14"/>
  <c r="B226" i="11" s="1"/>
  <c r="AA220" i="14"/>
  <c r="GN250" i="14" l="1"/>
  <c r="HB249" i="14"/>
  <c r="HI252" i="14"/>
  <c r="HW251" i="14"/>
  <c r="M223" i="14"/>
  <c r="B227" i="11" s="1"/>
  <c r="AA221" i="14"/>
  <c r="GN251" i="14" l="1"/>
  <c r="HB250" i="14"/>
  <c r="HI253" i="14"/>
  <c r="HW252" i="14"/>
  <c r="M224" i="14"/>
  <c r="B228" i="11" s="1"/>
  <c r="AA222" i="14"/>
  <c r="GN252" i="14" l="1"/>
  <c r="HB251" i="14"/>
  <c r="HI254" i="14"/>
  <c r="HW253" i="14"/>
  <c r="M225" i="14"/>
  <c r="B229" i="11" s="1"/>
  <c r="AA223" i="14"/>
  <c r="GN253" i="14" l="1"/>
  <c r="HB252" i="14"/>
  <c r="HI255" i="14"/>
  <c r="HW254" i="14"/>
  <c r="M226" i="14"/>
  <c r="B230" i="11" s="1"/>
  <c r="AA224" i="14"/>
  <c r="GN254" i="14" l="1"/>
  <c r="HB253" i="14"/>
  <c r="HI256" i="14"/>
  <c r="HW255" i="14"/>
  <c r="M227" i="14"/>
  <c r="B231" i="11" s="1"/>
  <c r="AA225" i="14"/>
  <c r="GN255" i="14" l="1"/>
  <c r="HB254" i="14"/>
  <c r="HI257" i="14"/>
  <c r="HW256" i="14"/>
  <c r="M228" i="14"/>
  <c r="B232" i="11" s="1"/>
  <c r="AA226" i="14"/>
  <c r="GN256" i="14" l="1"/>
  <c r="HB255" i="14"/>
  <c r="HI258" i="14"/>
  <c r="HW257" i="14"/>
  <c r="M229" i="14"/>
  <c r="B233" i="11" s="1"/>
  <c r="AA227" i="14"/>
  <c r="GN257" i="14" l="1"/>
  <c r="HB256" i="14"/>
  <c r="HI259" i="14"/>
  <c r="HW258" i="14"/>
  <c r="M230" i="14"/>
  <c r="B234" i="11" s="1"/>
  <c r="AA228" i="14"/>
  <c r="GN258" i="14" l="1"/>
  <c r="HB257" i="14"/>
  <c r="HI260" i="14"/>
  <c r="HW259" i="14"/>
  <c r="M231" i="14"/>
  <c r="B235" i="11" s="1"/>
  <c r="AA229" i="14"/>
  <c r="GN259" i="14" l="1"/>
  <c r="HB258" i="14"/>
  <c r="HI261" i="14"/>
  <c r="HW260" i="14"/>
  <c r="M232" i="14"/>
  <c r="B236" i="11" s="1"/>
  <c r="AA230" i="14"/>
  <c r="GN260" i="14" l="1"/>
  <c r="HB259" i="14"/>
  <c r="HI262" i="14"/>
  <c r="HW261" i="14"/>
  <c r="M233" i="14"/>
  <c r="B237" i="11" s="1"/>
  <c r="AA231" i="14"/>
  <c r="GN261" i="14" l="1"/>
  <c r="HB260" i="14"/>
  <c r="HI263" i="14"/>
  <c r="HW262" i="14"/>
  <c r="M234" i="14"/>
  <c r="B238" i="11" s="1"/>
  <c r="AA232" i="14"/>
  <c r="GN262" i="14" l="1"/>
  <c r="HB261" i="14"/>
  <c r="HI264" i="14"/>
  <c r="HW263" i="14"/>
  <c r="M235" i="14"/>
  <c r="B239" i="11" s="1"/>
  <c r="AA233" i="14"/>
  <c r="GN263" i="14" l="1"/>
  <c r="HB262" i="14"/>
  <c r="HI265" i="14"/>
  <c r="HW264" i="14"/>
  <c r="M236" i="14"/>
  <c r="B240" i="11" s="1"/>
  <c r="AA234" i="14"/>
  <c r="GN264" i="14" l="1"/>
  <c r="HB263" i="14"/>
  <c r="HI266" i="14"/>
  <c r="HW265" i="14"/>
  <c r="M237" i="14"/>
  <c r="B241" i="11" s="1"/>
  <c r="AA235" i="14"/>
  <c r="GN265" i="14" l="1"/>
  <c r="HB264" i="14"/>
  <c r="HI267" i="14"/>
  <c r="HW266" i="14"/>
  <c r="M238" i="14"/>
  <c r="B242" i="11" s="1"/>
  <c r="AA236" i="14"/>
  <c r="GN266" i="14" l="1"/>
  <c r="HB265" i="14"/>
  <c r="HI268" i="14"/>
  <c r="HW267" i="14"/>
  <c r="M239" i="14"/>
  <c r="B243" i="11" s="1"/>
  <c r="AA237" i="14"/>
  <c r="GN267" i="14" l="1"/>
  <c r="HB266" i="14"/>
  <c r="HI269" i="14"/>
  <c r="HW268" i="14"/>
  <c r="M240" i="14"/>
  <c r="B244" i="11" s="1"/>
  <c r="AA238" i="14"/>
  <c r="GN268" i="14" l="1"/>
  <c r="HB267" i="14"/>
  <c r="HI270" i="14"/>
  <c r="HW269" i="14"/>
  <c r="M241" i="14"/>
  <c r="B245" i="11" s="1"/>
  <c r="AA239" i="14"/>
  <c r="GN269" i="14" l="1"/>
  <c r="HB268" i="14"/>
  <c r="HI271" i="14"/>
  <c r="HW270" i="14"/>
  <c r="M242" i="14"/>
  <c r="B246" i="11" s="1"/>
  <c r="AA240" i="14"/>
  <c r="GN270" i="14" l="1"/>
  <c r="HB269" i="14"/>
  <c r="HI272" i="14"/>
  <c r="HW271" i="14"/>
  <c r="M243" i="14"/>
  <c r="B247" i="11" s="1"/>
  <c r="AA241" i="14"/>
  <c r="GN271" i="14" l="1"/>
  <c r="HB270" i="14"/>
  <c r="HI273" i="14"/>
  <c r="HW272" i="14"/>
  <c r="M244" i="14"/>
  <c r="B248" i="11" s="1"/>
  <c r="AA242" i="14"/>
  <c r="GN272" i="14" l="1"/>
  <c r="HB271" i="14"/>
  <c r="HI274" i="14"/>
  <c r="HW273" i="14"/>
  <c r="M245" i="14"/>
  <c r="B249" i="11" s="1"/>
  <c r="AA243" i="14"/>
  <c r="GN273" i="14" l="1"/>
  <c r="HB272" i="14"/>
  <c r="HI275" i="14"/>
  <c r="HW274" i="14"/>
  <c r="M246" i="14"/>
  <c r="B250" i="11" s="1"/>
  <c r="AA244" i="14"/>
  <c r="GN274" i="14" l="1"/>
  <c r="HB273" i="14"/>
  <c r="HI276" i="14"/>
  <c r="HW275" i="14"/>
  <c r="M247" i="14"/>
  <c r="B251" i="11" s="1"/>
  <c r="AA245" i="14"/>
  <c r="GN275" i="14" l="1"/>
  <c r="HB274" i="14"/>
  <c r="HI277" i="14"/>
  <c r="HW276" i="14"/>
  <c r="M248" i="14"/>
  <c r="B252" i="11" s="1"/>
  <c r="AA246" i="14"/>
  <c r="GN276" i="14" l="1"/>
  <c r="HB275" i="14"/>
  <c r="HI278" i="14"/>
  <c r="HW277" i="14"/>
  <c r="M249" i="14"/>
  <c r="B253" i="11" s="1"/>
  <c r="AA247" i="14"/>
  <c r="GN277" i="14" l="1"/>
  <c r="HB276" i="14"/>
  <c r="HI279" i="14"/>
  <c r="HW278" i="14"/>
  <c r="M250" i="14"/>
  <c r="B254" i="11" s="1"/>
  <c r="AA248" i="14"/>
  <c r="GN278" i="14" l="1"/>
  <c r="HB277" i="14"/>
  <c r="HI280" i="14"/>
  <c r="HW279" i="14"/>
  <c r="M251" i="14"/>
  <c r="B255" i="11" s="1"/>
  <c r="AA249" i="14"/>
  <c r="GN279" i="14" l="1"/>
  <c r="HB278" i="14"/>
  <c r="HI281" i="14"/>
  <c r="HW280" i="14"/>
  <c r="M252" i="14"/>
  <c r="B256" i="11" s="1"/>
  <c r="AA250" i="14"/>
  <c r="GN280" i="14" l="1"/>
  <c r="HB279" i="14"/>
  <c r="HI282" i="14"/>
  <c r="HW281" i="14"/>
  <c r="M253" i="14"/>
  <c r="B257" i="11" s="1"/>
  <c r="AA251" i="14"/>
  <c r="GN281" i="14" l="1"/>
  <c r="HB280" i="14"/>
  <c r="HI283" i="14"/>
  <c r="HW282" i="14"/>
  <c r="M254" i="14"/>
  <c r="B258" i="11" s="1"/>
  <c r="AA252" i="14"/>
  <c r="GN282" i="14" l="1"/>
  <c r="HB281" i="14"/>
  <c r="HI284" i="14"/>
  <c r="HW283" i="14"/>
  <c r="M255" i="14"/>
  <c r="B259" i="11" s="1"/>
  <c r="AA253" i="14"/>
  <c r="GN283" i="14" l="1"/>
  <c r="HB282" i="14"/>
  <c r="HI285" i="14"/>
  <c r="HW284" i="14"/>
  <c r="M256" i="14"/>
  <c r="B260" i="11" s="1"/>
  <c r="AA254" i="14"/>
  <c r="GN284" i="14" l="1"/>
  <c r="HB283" i="14"/>
  <c r="HI286" i="14"/>
  <c r="HW285" i="14"/>
  <c r="M257" i="14"/>
  <c r="B261" i="11" s="1"/>
  <c r="AA255" i="14"/>
  <c r="GN285" i="14" l="1"/>
  <c r="HB284" i="14"/>
  <c r="HI287" i="14"/>
  <c r="HW286" i="14"/>
  <c r="M258" i="14"/>
  <c r="B262" i="11" s="1"/>
  <c r="AA256" i="14"/>
  <c r="GN286" i="14" l="1"/>
  <c r="HB285" i="14"/>
  <c r="HI288" i="14"/>
  <c r="HW287" i="14"/>
  <c r="M259" i="14"/>
  <c r="B263" i="11" s="1"/>
  <c r="AA257" i="14"/>
  <c r="GN287" i="14" l="1"/>
  <c r="HB286" i="14"/>
  <c r="HI289" i="14"/>
  <c r="HW288" i="14"/>
  <c r="M260" i="14"/>
  <c r="B264" i="11" s="1"/>
  <c r="AA258" i="14"/>
  <c r="GN288" i="14" l="1"/>
  <c r="HB287" i="14"/>
  <c r="HI290" i="14"/>
  <c r="HW289" i="14"/>
  <c r="M261" i="14"/>
  <c r="B265" i="11" s="1"/>
  <c r="AA259" i="14"/>
  <c r="GN289" i="14" l="1"/>
  <c r="HB288" i="14"/>
  <c r="HI291" i="14"/>
  <c r="HW290" i="14"/>
  <c r="M262" i="14"/>
  <c r="B266" i="11" s="1"/>
  <c r="AA260" i="14"/>
  <c r="GN290" i="14" l="1"/>
  <c r="HB289" i="14"/>
  <c r="HI292" i="14"/>
  <c r="HW291" i="14"/>
  <c r="M263" i="14"/>
  <c r="B267" i="11" s="1"/>
  <c r="AA261" i="14"/>
  <c r="GN291" i="14" l="1"/>
  <c r="HB290" i="14"/>
  <c r="HI293" i="14"/>
  <c r="HW292" i="14"/>
  <c r="M264" i="14"/>
  <c r="B268" i="11" s="1"/>
  <c r="AA262" i="14"/>
  <c r="GN292" i="14" l="1"/>
  <c r="HB291" i="14"/>
  <c r="HI294" i="14"/>
  <c r="HW293" i="14"/>
  <c r="M265" i="14"/>
  <c r="B269" i="11" s="1"/>
  <c r="AA263" i="14"/>
  <c r="GN293" i="14" l="1"/>
  <c r="HB292" i="14"/>
  <c r="HI295" i="14"/>
  <c r="HW294" i="14"/>
  <c r="M266" i="14"/>
  <c r="B270" i="11" s="1"/>
  <c r="AA264" i="14"/>
  <c r="GN294" i="14" l="1"/>
  <c r="HB293" i="14"/>
  <c r="HI296" i="14"/>
  <c r="HW295" i="14"/>
  <c r="M267" i="14"/>
  <c r="B271" i="11" s="1"/>
  <c r="AA265" i="14"/>
  <c r="GN295" i="14" l="1"/>
  <c r="HB294" i="14"/>
  <c r="HI297" i="14"/>
  <c r="HW296" i="14"/>
  <c r="M268" i="14"/>
  <c r="B272" i="11" s="1"/>
  <c r="AA266" i="14"/>
  <c r="GN296" i="14" l="1"/>
  <c r="HB295" i="14"/>
  <c r="HI298" i="14"/>
  <c r="HW297" i="14"/>
  <c r="M269" i="14"/>
  <c r="B273" i="11" s="1"/>
  <c r="AA267" i="14"/>
  <c r="GN297" i="14" l="1"/>
  <c r="HB296" i="14"/>
  <c r="HI299" i="14"/>
  <c r="HW298" i="14"/>
  <c r="M270" i="14"/>
  <c r="B274" i="11" s="1"/>
  <c r="AA268" i="14"/>
  <c r="GN298" i="14" l="1"/>
  <c r="HB297" i="14"/>
  <c r="HI300" i="14"/>
  <c r="HW299" i="14"/>
  <c r="M271" i="14"/>
  <c r="B275" i="11" s="1"/>
  <c r="AA269" i="14"/>
  <c r="GN299" i="14" l="1"/>
  <c r="HB298" i="14"/>
  <c r="HI301" i="14"/>
  <c r="HW300" i="14"/>
  <c r="M272" i="14"/>
  <c r="B276" i="11" s="1"/>
  <c r="AA270" i="14"/>
  <c r="GN300" i="14" l="1"/>
  <c r="HB299" i="14"/>
  <c r="HI302" i="14"/>
  <c r="HW301" i="14"/>
  <c r="M273" i="14"/>
  <c r="B277" i="11" s="1"/>
  <c r="AA271" i="14"/>
  <c r="GN301" i="14" l="1"/>
  <c r="HB300" i="14"/>
  <c r="HI303" i="14"/>
  <c r="HW302" i="14"/>
  <c r="M274" i="14"/>
  <c r="B278" i="11" s="1"/>
  <c r="AA272" i="14"/>
  <c r="GN302" i="14" l="1"/>
  <c r="HB301" i="14"/>
  <c r="HI304" i="14"/>
  <c r="HW303" i="14"/>
  <c r="M275" i="14"/>
  <c r="B279" i="11" s="1"/>
  <c r="AA273" i="14"/>
  <c r="GN303" i="14" l="1"/>
  <c r="HB302" i="14"/>
  <c r="HI305" i="14"/>
  <c r="HW304" i="14"/>
  <c r="M276" i="14"/>
  <c r="B280" i="11" s="1"/>
  <c r="AA274" i="14"/>
  <c r="GN304" i="14" l="1"/>
  <c r="HB303" i="14"/>
  <c r="HI306" i="14"/>
  <c r="HW305" i="14"/>
  <c r="M277" i="14"/>
  <c r="B281" i="11" s="1"/>
  <c r="AA275" i="14"/>
  <c r="GN305" i="14" l="1"/>
  <c r="HB304" i="14"/>
  <c r="HI307" i="14"/>
  <c r="HW306" i="14"/>
  <c r="M278" i="14"/>
  <c r="B282" i="11" s="1"/>
  <c r="AA276" i="14"/>
  <c r="GN306" i="14" l="1"/>
  <c r="HB305" i="14"/>
  <c r="HI308" i="14"/>
  <c r="HW307" i="14"/>
  <c r="M279" i="14"/>
  <c r="B283" i="11" s="1"/>
  <c r="AA277" i="14"/>
  <c r="GN307" i="14" l="1"/>
  <c r="HB306" i="14"/>
  <c r="HI309" i="14"/>
  <c r="HW308" i="14"/>
  <c r="M280" i="14"/>
  <c r="B284" i="11" s="1"/>
  <c r="AA278" i="14"/>
  <c r="GN308" i="14" l="1"/>
  <c r="HB307" i="14"/>
  <c r="HI310" i="14"/>
  <c r="HW309" i="14"/>
  <c r="M281" i="14"/>
  <c r="B285" i="11" s="1"/>
  <c r="AA279" i="14"/>
  <c r="GN309" i="14" l="1"/>
  <c r="HB308" i="14"/>
  <c r="HI311" i="14"/>
  <c r="HW310" i="14"/>
  <c r="M282" i="14"/>
  <c r="B286" i="11" s="1"/>
  <c r="AA280" i="14"/>
  <c r="GN310" i="14" l="1"/>
  <c r="HB309" i="14"/>
  <c r="HI312" i="14"/>
  <c r="HW311" i="14"/>
  <c r="M283" i="14"/>
  <c r="B287" i="11" s="1"/>
  <c r="AA281" i="14"/>
  <c r="GN311" i="14" l="1"/>
  <c r="HB310" i="14"/>
  <c r="HI313" i="14"/>
  <c r="HW312" i="14"/>
  <c r="M284" i="14"/>
  <c r="B288" i="11" s="1"/>
  <c r="AA282" i="14"/>
  <c r="GN312" i="14" l="1"/>
  <c r="HB311" i="14"/>
  <c r="HI314" i="14"/>
  <c r="HW313" i="14"/>
  <c r="M285" i="14"/>
  <c r="B289" i="11" s="1"/>
  <c r="AA283" i="14"/>
  <c r="GN313" i="14" l="1"/>
  <c r="HB312" i="14"/>
  <c r="HI315" i="14"/>
  <c r="HW314" i="14"/>
  <c r="M286" i="14"/>
  <c r="B290" i="11" s="1"/>
  <c r="AA284" i="14"/>
  <c r="GN314" i="14" l="1"/>
  <c r="HB313" i="14"/>
  <c r="HI316" i="14"/>
  <c r="HW315" i="14"/>
  <c r="M287" i="14"/>
  <c r="B291" i="11" s="1"/>
  <c r="AA285" i="14"/>
  <c r="GN315" i="14" l="1"/>
  <c r="HB314" i="14"/>
  <c r="HI317" i="14"/>
  <c r="HW316" i="14"/>
  <c r="M288" i="14"/>
  <c r="B292" i="11" s="1"/>
  <c r="AA286" i="14"/>
  <c r="GN316" i="14" l="1"/>
  <c r="HB315" i="14"/>
  <c r="HI318" i="14"/>
  <c r="HW317" i="14"/>
  <c r="M289" i="14"/>
  <c r="B293" i="11" s="1"/>
  <c r="AA287" i="14"/>
  <c r="GN317" i="14" l="1"/>
  <c r="HB316" i="14"/>
  <c r="HI319" i="14"/>
  <c r="HW318" i="14"/>
  <c r="M290" i="14"/>
  <c r="B294" i="11" s="1"/>
  <c r="AA288" i="14"/>
  <c r="GN318" i="14" l="1"/>
  <c r="HB317" i="14"/>
  <c r="HI320" i="14"/>
  <c r="HW319" i="14"/>
  <c r="M291" i="14"/>
  <c r="B295" i="11" s="1"/>
  <c r="AA289" i="14"/>
  <c r="GN319" i="14" l="1"/>
  <c r="HB318" i="14"/>
  <c r="HI321" i="14"/>
  <c r="HW320" i="14"/>
  <c r="M292" i="14"/>
  <c r="B296" i="11" s="1"/>
  <c r="AA290" i="14"/>
  <c r="GN320" i="14" l="1"/>
  <c r="HB319" i="14"/>
  <c r="HI322" i="14"/>
  <c r="HW321" i="14"/>
  <c r="M293" i="14"/>
  <c r="B297" i="11" s="1"/>
  <c r="AA291" i="14"/>
  <c r="GN321" i="14" l="1"/>
  <c r="HB320" i="14"/>
  <c r="HI323" i="14"/>
  <c r="HW322" i="14"/>
  <c r="M294" i="14"/>
  <c r="B298" i="11" s="1"/>
  <c r="AA292" i="14"/>
  <c r="GN322" i="14" l="1"/>
  <c r="HB321" i="14"/>
  <c r="HI324" i="14"/>
  <c r="HW323" i="14"/>
  <c r="M295" i="14"/>
  <c r="B299" i="11" s="1"/>
  <c r="AA293" i="14"/>
  <c r="GN323" i="14" l="1"/>
  <c r="HB322" i="14"/>
  <c r="HI325" i="14"/>
  <c r="HW324" i="14"/>
  <c r="M296" i="14"/>
  <c r="B300" i="11" s="1"/>
  <c r="AA294" i="14"/>
  <c r="GN324" i="14" l="1"/>
  <c r="HB323" i="14"/>
  <c r="HI326" i="14"/>
  <c r="HW325" i="14"/>
  <c r="M297" i="14"/>
  <c r="B301" i="11" s="1"/>
  <c r="AA295" i="14"/>
  <c r="GN325" i="14" l="1"/>
  <c r="HB324" i="14"/>
  <c r="HI327" i="14"/>
  <c r="HW326" i="14"/>
  <c r="M298" i="14"/>
  <c r="B302" i="11" s="1"/>
  <c r="AA296" i="14"/>
  <c r="GN326" i="14" l="1"/>
  <c r="HB325" i="14"/>
  <c r="HI328" i="14"/>
  <c r="HW327" i="14"/>
  <c r="M299" i="14"/>
  <c r="B303" i="11" s="1"/>
  <c r="AA297" i="14"/>
  <c r="GN327" i="14" l="1"/>
  <c r="HB326" i="14"/>
  <c r="HI329" i="14"/>
  <c r="HW328" i="14"/>
  <c r="M300" i="14"/>
  <c r="B304" i="11" s="1"/>
  <c r="AA298" i="14"/>
  <c r="GN328" i="14" l="1"/>
  <c r="HB327" i="14"/>
  <c r="HI330" i="14"/>
  <c r="HW329" i="14"/>
  <c r="M301" i="14"/>
  <c r="B305" i="11" s="1"/>
  <c r="AA299" i="14"/>
  <c r="GN329" i="14" l="1"/>
  <c r="HB328" i="14"/>
  <c r="HI331" i="14"/>
  <c r="HW330" i="14"/>
  <c r="M302" i="14"/>
  <c r="B306" i="11" s="1"/>
  <c r="AA300" i="14"/>
  <c r="GN330" i="14" l="1"/>
  <c r="HB329" i="14"/>
  <c r="HI332" i="14"/>
  <c r="HW331" i="14"/>
  <c r="M303" i="14"/>
  <c r="B307" i="11" s="1"/>
  <c r="AA301" i="14"/>
  <c r="GN331" i="14" l="1"/>
  <c r="HB330" i="14"/>
  <c r="HI333" i="14"/>
  <c r="HW332" i="14"/>
  <c r="M304" i="14"/>
  <c r="B308" i="11" s="1"/>
  <c r="AA302" i="14"/>
  <c r="GN332" i="14" l="1"/>
  <c r="HB331" i="14"/>
  <c r="HI334" i="14"/>
  <c r="HW333" i="14"/>
  <c r="M305" i="14"/>
  <c r="B309" i="11" s="1"/>
  <c r="AA303" i="14"/>
  <c r="GN333" i="14" l="1"/>
  <c r="HB332" i="14"/>
  <c r="HI335" i="14"/>
  <c r="HW334" i="14"/>
  <c r="M306" i="14"/>
  <c r="B310" i="11" s="1"/>
  <c r="AA304" i="14"/>
  <c r="GN334" i="14" l="1"/>
  <c r="HB333" i="14"/>
  <c r="HI336" i="14"/>
  <c r="HW335" i="14"/>
  <c r="M307" i="14"/>
  <c r="B311" i="11" s="1"/>
  <c r="AA305" i="14"/>
  <c r="GN335" i="14" l="1"/>
  <c r="HB334" i="14"/>
  <c r="HI337" i="14"/>
  <c r="HW336" i="14"/>
  <c r="M308" i="14"/>
  <c r="B312" i="11" s="1"/>
  <c r="AA306" i="14"/>
  <c r="GN336" i="14" l="1"/>
  <c r="HB335" i="14"/>
  <c r="HI338" i="14"/>
  <c r="HW337" i="14"/>
  <c r="M309" i="14"/>
  <c r="B313" i="11" s="1"/>
  <c r="AA307" i="14"/>
  <c r="GN337" i="14" l="1"/>
  <c r="HB336" i="14"/>
  <c r="HI339" i="14"/>
  <c r="HW338" i="14"/>
  <c r="M310" i="14"/>
  <c r="B314" i="11" s="1"/>
  <c r="AA308" i="14"/>
  <c r="GN338" i="14" l="1"/>
  <c r="HB337" i="14"/>
  <c r="HI340" i="14"/>
  <c r="HW339" i="14"/>
  <c r="M311" i="14"/>
  <c r="B315" i="11" s="1"/>
  <c r="AA309" i="14"/>
  <c r="GN339" i="14" l="1"/>
  <c r="HB338" i="14"/>
  <c r="HI341" i="14"/>
  <c r="HW340" i="14"/>
  <c r="M312" i="14"/>
  <c r="B316" i="11" s="1"/>
  <c r="AA310" i="14"/>
  <c r="GN340" i="14" l="1"/>
  <c r="HB339" i="14"/>
  <c r="HI342" i="14"/>
  <c r="HW341" i="14"/>
  <c r="M313" i="14"/>
  <c r="B317" i="11" s="1"/>
  <c r="AA311" i="14"/>
  <c r="GN341" i="14" l="1"/>
  <c r="HB340" i="14"/>
  <c r="HI343" i="14"/>
  <c r="HW342" i="14"/>
  <c r="M314" i="14"/>
  <c r="B318" i="11" s="1"/>
  <c r="AA312" i="14"/>
  <c r="GN342" i="14" l="1"/>
  <c r="HB341" i="14"/>
  <c r="HI344" i="14"/>
  <c r="HW343" i="14"/>
  <c r="M315" i="14"/>
  <c r="B319" i="11" s="1"/>
  <c r="AA313" i="14"/>
  <c r="GN343" i="14" l="1"/>
  <c r="HB342" i="14"/>
  <c r="HI345" i="14"/>
  <c r="HW344" i="14"/>
  <c r="M316" i="14"/>
  <c r="B320" i="11" s="1"/>
  <c r="AA314" i="14"/>
  <c r="GN344" i="14" l="1"/>
  <c r="HB343" i="14"/>
  <c r="HI346" i="14"/>
  <c r="HW345" i="14"/>
  <c r="M317" i="14"/>
  <c r="B321" i="11" s="1"/>
  <c r="AA315" i="14"/>
  <c r="GN345" i="14" l="1"/>
  <c r="HB344" i="14"/>
  <c r="HI347" i="14"/>
  <c r="HW347" i="14" s="1"/>
  <c r="HW346" i="14"/>
  <c r="M318" i="14"/>
  <c r="B322" i="11" s="1"/>
  <c r="AA316" i="14"/>
  <c r="GN346" i="14" l="1"/>
  <c r="HB345" i="14"/>
  <c r="M319" i="14"/>
  <c r="B323" i="11" s="1"/>
  <c r="AA317" i="14"/>
  <c r="GN347" i="14" l="1"/>
  <c r="HB346" i="14"/>
  <c r="M320" i="14"/>
  <c r="B324" i="11" s="1"/>
  <c r="AA318" i="14"/>
  <c r="GN348" i="14" l="1"/>
  <c r="HB347" i="14"/>
  <c r="M321" i="14"/>
  <c r="B325" i="11" s="1"/>
  <c r="AA319" i="14"/>
  <c r="GN349" i="14" l="1"/>
  <c r="HB348" i="14"/>
  <c r="M322" i="14"/>
  <c r="B326" i="11" s="1"/>
  <c r="AA320" i="14"/>
  <c r="GN350" i="14" l="1"/>
  <c r="HB349" i="14"/>
  <c r="M323" i="14"/>
  <c r="B327" i="11" s="1"/>
  <c r="AA321" i="14"/>
  <c r="GN351" i="14" l="1"/>
  <c r="HB350" i="14"/>
  <c r="M324" i="14"/>
  <c r="B328" i="11" s="1"/>
  <c r="AA322" i="14"/>
  <c r="GN352" i="14" l="1"/>
  <c r="HB351" i="14"/>
  <c r="M325" i="14"/>
  <c r="B329" i="11" s="1"/>
  <c r="AA323" i="14"/>
  <c r="GN353" i="14" l="1"/>
  <c r="HB352" i="14"/>
  <c r="M326" i="14"/>
  <c r="B330" i="11" s="1"/>
  <c r="AA324" i="14"/>
  <c r="GN354" i="14" l="1"/>
  <c r="HB353" i="14"/>
  <c r="M327" i="14"/>
  <c r="B331" i="11" s="1"/>
  <c r="AA325" i="14"/>
  <c r="GN355" i="14" l="1"/>
  <c r="HB354" i="14"/>
  <c r="M328" i="14"/>
  <c r="B332" i="11" s="1"/>
  <c r="AA326" i="14"/>
  <c r="GN356" i="14" l="1"/>
  <c r="HB355" i="14"/>
  <c r="M329" i="14"/>
  <c r="B333" i="11" s="1"/>
  <c r="AA327" i="14"/>
  <c r="GN357" i="14" l="1"/>
  <c r="HB356" i="14"/>
  <c r="M330" i="14"/>
  <c r="B334" i="11" s="1"/>
  <c r="AA328" i="14"/>
  <c r="GN358" i="14" l="1"/>
  <c r="HB357" i="14"/>
  <c r="M331" i="14"/>
  <c r="B335" i="11" s="1"/>
  <c r="AA329" i="14"/>
  <c r="GN359" i="14" l="1"/>
  <c r="HB358" i="14"/>
  <c r="M332" i="14"/>
  <c r="B336" i="11" s="1"/>
  <c r="AA330" i="14"/>
  <c r="GN360" i="14" l="1"/>
  <c r="HB359" i="14"/>
  <c r="M333" i="14"/>
  <c r="B337" i="11" s="1"/>
  <c r="AA331" i="14"/>
  <c r="GN361" i="14" l="1"/>
  <c r="HB360" i="14"/>
  <c r="M334" i="14"/>
  <c r="B338" i="11" s="1"/>
  <c r="AA332" i="14"/>
  <c r="GN362" i="14" l="1"/>
  <c r="HB361" i="14"/>
  <c r="M335" i="14"/>
  <c r="B339" i="11" s="1"/>
  <c r="AA333" i="14"/>
  <c r="GN363" i="14" l="1"/>
  <c r="HB362" i="14"/>
  <c r="M336" i="14"/>
  <c r="B340" i="11" s="1"/>
  <c r="AA334" i="14"/>
  <c r="GN364" i="14" l="1"/>
  <c r="HB363" i="14"/>
  <c r="M337" i="14"/>
  <c r="B341" i="11" s="1"/>
  <c r="AA335" i="14"/>
  <c r="GN365" i="14" l="1"/>
  <c r="HB364" i="14"/>
  <c r="M338" i="14"/>
  <c r="B342" i="11" s="1"/>
  <c r="AA336" i="14"/>
  <c r="GN366" i="14" l="1"/>
  <c r="HB365" i="14"/>
  <c r="M339" i="14"/>
  <c r="B343" i="11" s="1"/>
  <c r="AA337" i="14"/>
  <c r="GN367" i="14" l="1"/>
  <c r="HB366" i="14"/>
  <c r="M340" i="14"/>
  <c r="B344" i="11" s="1"/>
  <c r="AA338" i="14"/>
  <c r="GN368" i="14" l="1"/>
  <c r="HB367" i="14"/>
  <c r="M341" i="14"/>
  <c r="B345" i="11" s="1"/>
  <c r="AA339" i="14"/>
  <c r="GN369" i="14" l="1"/>
  <c r="HB368" i="14"/>
  <c r="M342" i="14"/>
  <c r="B346" i="11" s="1"/>
  <c r="AA340" i="14"/>
  <c r="GN370" i="14" l="1"/>
  <c r="HB369" i="14"/>
  <c r="M343" i="14"/>
  <c r="B347" i="11" s="1"/>
  <c r="AA341" i="14"/>
  <c r="GN371" i="14" l="1"/>
  <c r="HB370" i="14"/>
  <c r="M344" i="14"/>
  <c r="B348" i="11" s="1"/>
  <c r="AA342" i="14"/>
  <c r="GN372" i="14" l="1"/>
  <c r="HB371" i="14"/>
  <c r="M345" i="14"/>
  <c r="B349" i="11" s="1"/>
  <c r="AA343" i="14"/>
  <c r="GN373" i="14" l="1"/>
  <c r="HB372" i="14"/>
  <c r="M346" i="14"/>
  <c r="B350" i="11" s="1"/>
  <c r="AA345" i="14"/>
  <c r="AA344" i="14"/>
  <c r="M19" i="14" s="1"/>
  <c r="GN374" i="14" l="1"/>
  <c r="HB373" i="14"/>
  <c r="M347" i="14"/>
  <c r="B351" i="11" s="1"/>
  <c r="AA346" i="14"/>
  <c r="GN375" i="14" l="1"/>
  <c r="HB374" i="14"/>
  <c r="M348" i="14"/>
  <c r="B352" i="11" s="1"/>
  <c r="AA347" i="14"/>
  <c r="GN376" i="14" l="1"/>
  <c r="HB375" i="14"/>
  <c r="M349" i="14"/>
  <c r="B353" i="11" s="1"/>
  <c r="AA348" i="14"/>
  <c r="GN377" i="14" l="1"/>
  <c r="HB376" i="14"/>
  <c r="M350" i="14"/>
  <c r="B354" i="11" s="1"/>
  <c r="AA349" i="14"/>
  <c r="GN378" i="14" l="1"/>
  <c r="HB377" i="14"/>
  <c r="M351" i="14"/>
  <c r="B355" i="11" s="1"/>
  <c r="AA350" i="14"/>
  <c r="GN379" i="14" l="1"/>
  <c r="HB378" i="14"/>
  <c r="M352" i="14"/>
  <c r="B356" i="11" s="1"/>
  <c r="AA351" i="14"/>
  <c r="GN380" i="14" l="1"/>
  <c r="HB379" i="14"/>
  <c r="M353" i="14"/>
  <c r="B357" i="11" s="1"/>
  <c r="AA352" i="14"/>
  <c r="GN381" i="14" l="1"/>
  <c r="HB380" i="14"/>
  <c r="M354" i="14"/>
  <c r="B358" i="11" s="1"/>
  <c r="AA353" i="14"/>
  <c r="GN382" i="14" l="1"/>
  <c r="HB381" i="14"/>
  <c r="M355" i="14"/>
  <c r="B359" i="11" s="1"/>
  <c r="AA354" i="14"/>
  <c r="GN383" i="14" l="1"/>
  <c r="HB382" i="14"/>
  <c r="M356" i="14"/>
  <c r="B360" i="11" s="1"/>
  <c r="AA355" i="14"/>
  <c r="GN384" i="14" l="1"/>
  <c r="HB383" i="14"/>
  <c r="M357" i="14"/>
  <c r="B361" i="11" s="1"/>
  <c r="AA356" i="14"/>
  <c r="GN385" i="14" l="1"/>
  <c r="HB384" i="14"/>
  <c r="M358" i="14"/>
  <c r="B362" i="11" s="1"/>
  <c r="AA357" i="14"/>
  <c r="GN386" i="14" l="1"/>
  <c r="HB385" i="14"/>
  <c r="M359" i="14"/>
  <c r="B363" i="11" s="1"/>
  <c r="AA358" i="14"/>
  <c r="GN387" i="14" l="1"/>
  <c r="HB386" i="14"/>
  <c r="M360" i="14"/>
  <c r="B364" i="11" s="1"/>
  <c r="AA359" i="14"/>
  <c r="GN388" i="14" l="1"/>
  <c r="HB387" i="14"/>
  <c r="M361" i="14"/>
  <c r="B365" i="11" s="1"/>
  <c r="AA360" i="14"/>
  <c r="GN389" i="14" l="1"/>
  <c r="HB388" i="14"/>
  <c r="M362" i="14"/>
  <c r="B366" i="11" s="1"/>
  <c r="AA361" i="14"/>
  <c r="GN390" i="14" l="1"/>
  <c r="HB389" i="14"/>
  <c r="M363" i="14"/>
  <c r="B367" i="11" s="1"/>
  <c r="AA362" i="14"/>
  <c r="GN391" i="14" l="1"/>
  <c r="HB390" i="14"/>
  <c r="M364" i="14"/>
  <c r="B368" i="11" s="1"/>
  <c r="AA363" i="14"/>
  <c r="GN392" i="14" l="1"/>
  <c r="HB391" i="14"/>
  <c r="M365" i="14"/>
  <c r="B369" i="11" s="1"/>
  <c r="AA364" i="14"/>
  <c r="GN393" i="14" l="1"/>
  <c r="HB392" i="14"/>
  <c r="M366" i="14"/>
  <c r="B370" i="11" s="1"/>
  <c r="AA365" i="14"/>
  <c r="GN394" i="14" l="1"/>
  <c r="HB393" i="14"/>
  <c r="M367" i="14"/>
  <c r="B371" i="11" s="1"/>
  <c r="AA366" i="14"/>
  <c r="GN395" i="14" l="1"/>
  <c r="HB394" i="14"/>
  <c r="M368" i="14"/>
  <c r="B372" i="11" s="1"/>
  <c r="AA367" i="14"/>
  <c r="GN396" i="14" l="1"/>
  <c r="HB395" i="14"/>
  <c r="M369" i="14"/>
  <c r="B373" i="11" s="1"/>
  <c r="AA368" i="14"/>
  <c r="GN397" i="14" l="1"/>
  <c r="HB396" i="14"/>
  <c r="M370" i="14"/>
  <c r="B374" i="11" s="1"/>
  <c r="AA369" i="14"/>
  <c r="GN398" i="14" l="1"/>
  <c r="HB397" i="14"/>
  <c r="M371" i="14"/>
  <c r="B375" i="11" s="1"/>
  <c r="AA370" i="14"/>
  <c r="GN399" i="14" l="1"/>
  <c r="HB398" i="14"/>
  <c r="M372" i="14"/>
  <c r="B376" i="11" s="1"/>
  <c r="AA371" i="14"/>
  <c r="GN400" i="14" l="1"/>
  <c r="HB399" i="14"/>
  <c r="M373" i="14"/>
  <c r="B377" i="11" s="1"/>
  <c r="AA372" i="14"/>
  <c r="GN401" i="14" l="1"/>
  <c r="HB400" i="14"/>
  <c r="M374" i="14"/>
  <c r="B378" i="11" s="1"/>
  <c r="AA373" i="14"/>
  <c r="GN402" i="14" l="1"/>
  <c r="HB401" i="14"/>
  <c r="M375" i="14"/>
  <c r="B379" i="11" s="1"/>
  <c r="AA374" i="14"/>
  <c r="GN403" i="14" l="1"/>
  <c r="HB402" i="14"/>
  <c r="M376" i="14"/>
  <c r="B380" i="11" s="1"/>
  <c r="AA375" i="14"/>
  <c r="GN404" i="14" l="1"/>
  <c r="HB403" i="14"/>
  <c r="M377" i="14"/>
  <c r="B381" i="11" s="1"/>
  <c r="AA376" i="14"/>
  <c r="GN405" i="14" l="1"/>
  <c r="HB404" i="14"/>
  <c r="M378" i="14"/>
  <c r="B382" i="11" s="1"/>
  <c r="AA377" i="14"/>
  <c r="GN406" i="14" l="1"/>
  <c r="HB405" i="14"/>
  <c r="M379" i="14"/>
  <c r="B383" i="11" s="1"/>
  <c r="AA378" i="14"/>
  <c r="GN407" i="14" l="1"/>
  <c r="HB406" i="14"/>
  <c r="M380" i="14"/>
  <c r="B384" i="11" s="1"/>
  <c r="AA379" i="14"/>
  <c r="GN408" i="14" l="1"/>
  <c r="HB407" i="14"/>
  <c r="M381" i="14"/>
  <c r="B385" i="11" s="1"/>
  <c r="AA380" i="14"/>
  <c r="GN409" i="14" l="1"/>
  <c r="HB408" i="14"/>
  <c r="M382" i="14"/>
  <c r="B386" i="11" s="1"/>
  <c r="AA381" i="14"/>
  <c r="HB409" i="14" l="1"/>
  <c r="M383" i="14"/>
  <c r="B387" i="11" s="1"/>
  <c r="AA382" i="14"/>
  <c r="M384" i="14" l="1"/>
  <c r="B388" i="11" s="1"/>
  <c r="AA383" i="14"/>
  <c r="M385" i="14" l="1"/>
  <c r="B389" i="11" s="1"/>
  <c r="AA384" i="14"/>
  <c r="M386" i="14" l="1"/>
  <c r="B390" i="11" s="1"/>
  <c r="AA385" i="14"/>
  <c r="M387" i="14" l="1"/>
  <c r="B391" i="11" s="1"/>
  <c r="AA386" i="14"/>
  <c r="M388" i="14" l="1"/>
  <c r="B392" i="11" s="1"/>
  <c r="AA387" i="14"/>
  <c r="M389" i="14" l="1"/>
  <c r="B393" i="11" s="1"/>
  <c r="AA388" i="14"/>
  <c r="M390" i="14" l="1"/>
  <c r="B394" i="11" s="1"/>
  <c r="AA389" i="14"/>
  <c r="M391" i="14" l="1"/>
  <c r="B395" i="11" s="1"/>
  <c r="AA390" i="14"/>
  <c r="M392" i="14" l="1"/>
  <c r="B396" i="11" s="1"/>
  <c r="AA391" i="14"/>
  <c r="M393" i="14" l="1"/>
  <c r="B397" i="11" s="1"/>
  <c r="AA392" i="14"/>
  <c r="M394" i="14" l="1"/>
  <c r="B398" i="11" s="1"/>
  <c r="AA393" i="14"/>
  <c r="M395" i="14" l="1"/>
  <c r="B399" i="11" s="1"/>
  <c r="AA394" i="14"/>
  <c r="M396" i="14" l="1"/>
  <c r="B400" i="11" s="1"/>
  <c r="AA395" i="14"/>
  <c r="M397" i="14" l="1"/>
  <c r="B401" i="11" s="1"/>
  <c r="AA396" i="14"/>
  <c r="M398" i="14" l="1"/>
  <c r="B402" i="11" s="1"/>
  <c r="AA397" i="14"/>
  <c r="M399" i="14" l="1"/>
  <c r="B403" i="11" s="1"/>
  <c r="AA398" i="14"/>
  <c r="M400" i="14" l="1"/>
  <c r="B404" i="11" s="1"/>
  <c r="AA399" i="14"/>
  <c r="M401" i="14" l="1"/>
  <c r="B405" i="11" s="1"/>
  <c r="AA400" i="14"/>
  <c r="M402" i="14" l="1"/>
  <c r="B406" i="11" s="1"/>
  <c r="AA401" i="14"/>
  <c r="M403" i="14" l="1"/>
  <c r="B407" i="11" s="1"/>
  <c r="AA402" i="14"/>
  <c r="M404" i="14" l="1"/>
  <c r="B408" i="11" s="1"/>
  <c r="AA403" i="14"/>
  <c r="M405" i="14" l="1"/>
  <c r="B409" i="11" s="1"/>
  <c r="AA404" i="14"/>
  <c r="M406" i="14" l="1"/>
  <c r="B410" i="11" s="1"/>
  <c r="AA405" i="14"/>
  <c r="M407" i="14" l="1"/>
  <c r="B411" i="11" s="1"/>
  <c r="AA406" i="14"/>
  <c r="M408" i="14" l="1"/>
  <c r="B412" i="11" s="1"/>
  <c r="AA407" i="14"/>
  <c r="M409" i="14" l="1"/>
  <c r="B413" i="11" s="1"/>
  <c r="AA408" i="14"/>
  <c r="M410" i="14" l="1"/>
  <c r="B414" i="11" s="1"/>
  <c r="AA409" i="14"/>
  <c r="M411" i="14" l="1"/>
  <c r="B415" i="11" s="1"/>
  <c r="AA410" i="14"/>
  <c r="M412" i="14" l="1"/>
  <c r="B416" i="11" s="1"/>
  <c r="AA411" i="14"/>
  <c r="M413" i="14" l="1"/>
  <c r="B417" i="11" s="1"/>
  <c r="AA412" i="14"/>
  <c r="M414" i="14" l="1"/>
  <c r="B418" i="11" s="1"/>
  <c r="AA413" i="14"/>
  <c r="M415" i="14" l="1"/>
  <c r="B419" i="11" s="1"/>
  <c r="AA414" i="14"/>
  <c r="M416" i="14" l="1"/>
  <c r="B420" i="11" s="1"/>
  <c r="AA415" i="14"/>
  <c r="M417" i="14" l="1"/>
  <c r="B421" i="11" s="1"/>
  <c r="AA416" i="14"/>
  <c r="M418" i="14" l="1"/>
  <c r="B422" i="11" s="1"/>
  <c r="AA417" i="14"/>
  <c r="M419" i="14" l="1"/>
  <c r="B423" i="11" s="1"/>
  <c r="AA418" i="14"/>
  <c r="M420" i="14" l="1"/>
  <c r="B424" i="11" s="1"/>
  <c r="AA419" i="14"/>
  <c r="M421" i="14" l="1"/>
  <c r="B425" i="11" s="1"/>
  <c r="AA420" i="14"/>
  <c r="M422" i="14" l="1"/>
  <c r="B426" i="11" s="1"/>
  <c r="AA421" i="14"/>
  <c r="M423" i="14" l="1"/>
  <c r="B427" i="11" s="1"/>
  <c r="AA422" i="14"/>
  <c r="M424" i="14" l="1"/>
  <c r="B428" i="11" s="1"/>
  <c r="AA423" i="14"/>
  <c r="M425" i="14" l="1"/>
  <c r="B429" i="11" s="1"/>
  <c r="AA424" i="14"/>
  <c r="M426" i="14" l="1"/>
  <c r="B430" i="11" s="1"/>
  <c r="AA425" i="14"/>
  <c r="M427" i="14" l="1"/>
  <c r="B431" i="11" s="1"/>
  <c r="AA426" i="14"/>
  <c r="M428" i="14" l="1"/>
  <c r="B432" i="11" s="1"/>
  <c r="AA427" i="14"/>
  <c r="M429" i="14" l="1"/>
  <c r="B433" i="11" s="1"/>
  <c r="AA428" i="14"/>
  <c r="M430" i="14" l="1"/>
  <c r="B434" i="11" s="1"/>
  <c r="AA429" i="14"/>
  <c r="M431" i="14" l="1"/>
  <c r="B435" i="11" s="1"/>
  <c r="AA430" i="14"/>
  <c r="M432" i="14" l="1"/>
  <c r="B436" i="11" s="1"/>
  <c r="AA431" i="14"/>
  <c r="M433" i="14" l="1"/>
  <c r="B437" i="11" s="1"/>
  <c r="AA432" i="14"/>
  <c r="M434" i="14" l="1"/>
  <c r="B438" i="11" s="1"/>
  <c r="AA433" i="14"/>
  <c r="M435" i="14" l="1"/>
  <c r="B439" i="11" s="1"/>
  <c r="AA434" i="14"/>
  <c r="M436" i="14" l="1"/>
  <c r="B440" i="11" s="1"/>
  <c r="AA435" i="14"/>
  <c r="M437" i="14" l="1"/>
  <c r="B441" i="11" s="1"/>
  <c r="AA436" i="14"/>
  <c r="M438" i="14" l="1"/>
  <c r="B442" i="11" s="1"/>
  <c r="AA437" i="14"/>
  <c r="M439" i="14" l="1"/>
  <c r="B443" i="11" s="1"/>
  <c r="AA438" i="14"/>
  <c r="M440" i="14" l="1"/>
  <c r="B444" i="11" s="1"/>
  <c r="AA439" i="14"/>
  <c r="M441" i="14" l="1"/>
  <c r="B445" i="11" s="1"/>
  <c r="AA440" i="14"/>
  <c r="M442" i="14" l="1"/>
  <c r="B446" i="11" s="1"/>
  <c r="AA441" i="14"/>
  <c r="M443" i="14" l="1"/>
  <c r="B447" i="11" s="1"/>
  <c r="AA442" i="14"/>
  <c r="M444" i="14" l="1"/>
  <c r="B448" i="11" s="1"/>
  <c r="AA443" i="14"/>
  <c r="M445" i="14" l="1"/>
  <c r="B449" i="11" s="1"/>
  <c r="AA444" i="14"/>
  <c r="M446" i="14" l="1"/>
  <c r="B450" i="11" s="1"/>
  <c r="AA445" i="14"/>
  <c r="M447" i="14" l="1"/>
  <c r="B451" i="11" s="1"/>
  <c r="AA446" i="14"/>
  <c r="M448" i="14" l="1"/>
  <c r="B452" i="11" s="1"/>
  <c r="AA447" i="14"/>
  <c r="M449" i="14" l="1"/>
  <c r="B453" i="11" s="1"/>
  <c r="AA448" i="14"/>
  <c r="M450" i="14" l="1"/>
  <c r="B454" i="11" s="1"/>
  <c r="AA449" i="14"/>
  <c r="M451" i="14" l="1"/>
  <c r="B455" i="11" s="1"/>
  <c r="AA450" i="14"/>
  <c r="M452" i="14" l="1"/>
  <c r="B456" i="11" s="1"/>
  <c r="AA451" i="14"/>
  <c r="M453" i="14" l="1"/>
  <c r="B457" i="11" s="1"/>
  <c r="AA452" i="14"/>
  <c r="M454" i="14" l="1"/>
  <c r="B458" i="11" s="1"/>
  <c r="AA453" i="14"/>
  <c r="M455" i="14" l="1"/>
  <c r="B459" i="11" s="1"/>
  <c r="AA454" i="14"/>
  <c r="M456" i="14" l="1"/>
  <c r="B460" i="11" s="1"/>
  <c r="AA455" i="14"/>
  <c r="M457" i="14" l="1"/>
  <c r="B461" i="11" s="1"/>
  <c r="AA456" i="14"/>
  <c r="M458" i="14" l="1"/>
  <c r="B462" i="11" s="1"/>
  <c r="AA457" i="14"/>
  <c r="M459" i="14" l="1"/>
  <c r="B463" i="11" s="1"/>
  <c r="AA458" i="14"/>
  <c r="M460" i="14" l="1"/>
  <c r="B464" i="11" s="1"/>
  <c r="AA459" i="14"/>
  <c r="M461" i="14" l="1"/>
  <c r="B465" i="11" s="1"/>
  <c r="AA460" i="14"/>
  <c r="M462" i="14" l="1"/>
  <c r="B466" i="11" s="1"/>
  <c r="AA461" i="14"/>
  <c r="M463" i="14" l="1"/>
  <c r="B467" i="11" s="1"/>
  <c r="AA462" i="14"/>
  <c r="M464" i="14" l="1"/>
  <c r="B468" i="11" s="1"/>
  <c r="AA463" i="14"/>
  <c r="M465" i="14" l="1"/>
  <c r="B469" i="11" s="1"/>
  <c r="AA464" i="14"/>
  <c r="M466" i="14" l="1"/>
  <c r="B470" i="11" s="1"/>
  <c r="AA465" i="14"/>
  <c r="M467" i="14" l="1"/>
  <c r="B471" i="11" s="1"/>
  <c r="AA466" i="14"/>
  <c r="M468" i="14" l="1"/>
  <c r="B472" i="11" s="1"/>
  <c r="AA467" i="14"/>
  <c r="M469" i="14" l="1"/>
  <c r="B473" i="11" s="1"/>
  <c r="AA468" i="14"/>
  <c r="M470" i="14" l="1"/>
  <c r="B474" i="11" s="1"/>
  <c r="AA469" i="14"/>
  <c r="M471" i="14" l="1"/>
  <c r="B475" i="11" s="1"/>
  <c r="AA470" i="14"/>
  <c r="M472" i="14" l="1"/>
  <c r="B476" i="11" s="1"/>
  <c r="AA471" i="14"/>
  <c r="M473" i="14" l="1"/>
  <c r="B477" i="11" s="1"/>
  <c r="AA472" i="14"/>
  <c r="M474" i="14" l="1"/>
  <c r="B478" i="11" s="1"/>
  <c r="AA473" i="14"/>
  <c r="M475" i="14" l="1"/>
  <c r="B479" i="11" s="1"/>
  <c r="AA474" i="14"/>
  <c r="M476" i="14" l="1"/>
  <c r="B480" i="11" s="1"/>
  <c r="AA475" i="14"/>
  <c r="M477" i="14" l="1"/>
  <c r="B481" i="11" s="1"/>
  <c r="AA476" i="14"/>
  <c r="M478" i="14" l="1"/>
  <c r="B482" i="11" s="1"/>
  <c r="AA477" i="14"/>
  <c r="M479" i="14" l="1"/>
  <c r="B483" i="11" s="1"/>
  <c r="AA478" i="14"/>
  <c r="M480" i="14" l="1"/>
  <c r="B484" i="11" s="1"/>
  <c r="AA479" i="14"/>
  <c r="M481" i="14" l="1"/>
  <c r="B485" i="11" s="1"/>
  <c r="AA480" i="14"/>
  <c r="M482" i="14" l="1"/>
  <c r="B486" i="11" s="1"/>
  <c r="AA481" i="14"/>
  <c r="M483" i="14" l="1"/>
  <c r="B487" i="11" s="1"/>
  <c r="AA482" i="14"/>
  <c r="M484" i="14" l="1"/>
  <c r="B488" i="11" s="1"/>
  <c r="AA483" i="14"/>
  <c r="M485" i="14" l="1"/>
  <c r="B489" i="11" s="1"/>
  <c r="AA484" i="14"/>
  <c r="M486" i="14" l="1"/>
  <c r="B490" i="11" s="1"/>
  <c r="AA485" i="14"/>
  <c r="M487" i="14" l="1"/>
  <c r="B491" i="11" s="1"/>
  <c r="AA486" i="14"/>
  <c r="M488" i="14" l="1"/>
  <c r="B492" i="11" s="1"/>
  <c r="AA487" i="14"/>
  <c r="M489" i="14" l="1"/>
  <c r="B493" i="11" s="1"/>
  <c r="AA488" i="14"/>
  <c r="M490" i="14" l="1"/>
  <c r="B494" i="11" s="1"/>
  <c r="AA489" i="14"/>
  <c r="M491" i="14" l="1"/>
  <c r="B495" i="11" s="1"/>
  <c r="AA490" i="14"/>
  <c r="M492" i="14" l="1"/>
  <c r="B496" i="11" s="1"/>
  <c r="AA491" i="14"/>
  <c r="M493" i="14" l="1"/>
  <c r="B497" i="11" s="1"/>
  <c r="AA492" i="14"/>
  <c r="M494" i="14" l="1"/>
  <c r="B498" i="11" s="1"/>
  <c r="AA493" i="14"/>
  <c r="M495" i="14" l="1"/>
  <c r="B499" i="11" s="1"/>
  <c r="AA494" i="14"/>
  <c r="M496" i="14" l="1"/>
  <c r="B500" i="11" s="1"/>
  <c r="AA495" i="14"/>
  <c r="M497" i="14" l="1"/>
  <c r="B501" i="11" s="1"/>
  <c r="AA496" i="14"/>
  <c r="M498" i="14" l="1"/>
  <c r="B502" i="11" s="1"/>
  <c r="AA497" i="14"/>
  <c r="M499" i="14" l="1"/>
  <c r="B503" i="11" s="1"/>
  <c r="AA498" i="14"/>
  <c r="M500" i="14" l="1"/>
  <c r="B504" i="11" s="1"/>
  <c r="AA499" i="14"/>
  <c r="M501" i="14" l="1"/>
  <c r="B505" i="11" s="1"/>
  <c r="AA500" i="14"/>
  <c r="M502" i="14" l="1"/>
  <c r="B506" i="11" s="1"/>
  <c r="AA501" i="14"/>
  <c r="M503" i="14" l="1"/>
  <c r="B507" i="11" s="1"/>
  <c r="AA502" i="14"/>
  <c r="M504" i="14" l="1"/>
  <c r="B508" i="11" s="1"/>
  <c r="AA503" i="14"/>
  <c r="M505" i="14" l="1"/>
  <c r="B509" i="11" s="1"/>
  <c r="AA504" i="14"/>
  <c r="M506" i="14" l="1"/>
  <c r="B510" i="11" s="1"/>
  <c r="AA505" i="14"/>
  <c r="M507" i="14" l="1"/>
  <c r="B511" i="11" s="1"/>
  <c r="AA506" i="14"/>
  <c r="M508" i="14" l="1"/>
  <c r="B512" i="11" s="1"/>
  <c r="AA507" i="14"/>
  <c r="M509" i="14" l="1"/>
  <c r="B513" i="11" s="1"/>
  <c r="AA508" i="14"/>
  <c r="M510" i="14" l="1"/>
  <c r="B514" i="11" s="1"/>
  <c r="AA509" i="14"/>
  <c r="M511" i="14" l="1"/>
  <c r="B515" i="11" s="1"/>
  <c r="AA510" i="14"/>
  <c r="M512" i="14" l="1"/>
  <c r="B516" i="11" s="1"/>
  <c r="AA511" i="14"/>
  <c r="M513" i="14" l="1"/>
  <c r="B517" i="11" s="1"/>
  <c r="AA512" i="14"/>
  <c r="M514" i="14" l="1"/>
  <c r="B518" i="11" s="1"/>
  <c r="AA513" i="14"/>
  <c r="M515" i="14" l="1"/>
  <c r="B519" i="11" s="1"/>
  <c r="AA514" i="14"/>
  <c r="M516" i="14" l="1"/>
  <c r="B520" i="11" s="1"/>
  <c r="AA515" i="14"/>
  <c r="M517" i="14" l="1"/>
  <c r="B521" i="11" s="1"/>
  <c r="AA516" i="14"/>
  <c r="M518" i="14" l="1"/>
  <c r="B522" i="11" s="1"/>
  <c r="AA517" i="14"/>
  <c r="M519" i="14" l="1"/>
  <c r="B523" i="11" s="1"/>
  <c r="AA518" i="14"/>
  <c r="M520" i="14" l="1"/>
  <c r="B524" i="11" s="1"/>
  <c r="AA519" i="14"/>
  <c r="M521" i="14" l="1"/>
  <c r="B525" i="11" s="1"/>
  <c r="AA520" i="14"/>
  <c r="M522" i="14" l="1"/>
  <c r="B526" i="11" s="1"/>
  <c r="AA521" i="14"/>
  <c r="M523" i="14" l="1"/>
  <c r="B527" i="11" s="1"/>
  <c r="AA522" i="14"/>
  <c r="M524" i="14" l="1"/>
  <c r="B528" i="11" s="1"/>
  <c r="AA523" i="14"/>
  <c r="M525" i="14" l="1"/>
  <c r="B529" i="11" s="1"/>
  <c r="AA524" i="14"/>
  <c r="M526" i="14" l="1"/>
  <c r="B530" i="11" s="1"/>
  <c r="AA525" i="14"/>
  <c r="M527" i="14" l="1"/>
  <c r="B531" i="11" s="1"/>
  <c r="AA526" i="14"/>
  <c r="M528" i="14" l="1"/>
  <c r="B532" i="11" s="1"/>
  <c r="AA527" i="14"/>
  <c r="M529" i="14" l="1"/>
  <c r="B533" i="11" s="1"/>
  <c r="AA528" i="14"/>
  <c r="AA529" i="14" l="1"/>
  <c r="X26" i="14" l="1"/>
  <c r="Z26" i="14" s="1"/>
  <c r="AB26" i="14" s="1"/>
  <c r="AC26" i="14" s="1"/>
  <c r="P26" i="14" s="1"/>
  <c r="O26" i="14"/>
  <c r="D30" i="11" s="1"/>
  <c r="W26" i="14"/>
  <c r="G30" i="11" s="1"/>
  <c r="C30" i="11"/>
  <c r="AZ26" i="14" l="1"/>
  <c r="Q26" i="14" a="1"/>
  <c r="Q26" i="14" s="1"/>
  <c r="L26" i="14"/>
  <c r="S26" i="14" s="1"/>
  <c r="E30" i="11"/>
  <c r="R26" i="14" l="1"/>
  <c r="T26" i="14" s="1"/>
  <c r="U26" i="14" l="1"/>
  <c r="V26" i="14" s="1"/>
  <c r="AD26" i="14"/>
  <c r="F30" i="11" s="1"/>
  <c r="N27" i="14" l="1"/>
  <c r="H30" i="11"/>
  <c r="C31" i="11" l="1"/>
  <c r="O27" i="14"/>
  <c r="D31" i="11" s="1"/>
  <c r="W27" i="14"/>
  <c r="G31" i="11" s="1"/>
  <c r="X27" i="14"/>
  <c r="Z27" i="14" s="1"/>
  <c r="AB27" i="14" s="1"/>
  <c r="AC27" i="14" s="1"/>
  <c r="P27" i="14" s="1"/>
  <c r="I30" i="11"/>
  <c r="L27" i="14" l="1"/>
  <c r="E31" i="11"/>
  <c r="Q27" i="14" a="1"/>
  <c r="Q27" i="14" s="1"/>
  <c r="T27" i="14" s="1"/>
  <c r="AD27" i="14" l="1"/>
  <c r="F31" i="11" s="1"/>
  <c r="U27" i="14"/>
  <c r="V27" i="14" s="1"/>
  <c r="S27" i="14"/>
  <c r="R27" i="14"/>
  <c r="H31" i="11" l="1"/>
  <c r="N28" i="14"/>
  <c r="I31" i="11" l="1"/>
  <c r="W28" i="14"/>
  <c r="G32" i="11" s="1"/>
  <c r="O28" i="14"/>
  <c r="D32" i="11" s="1"/>
  <c r="X28" i="14"/>
  <c r="Z28" i="14" s="1"/>
  <c r="AB28" i="14" s="1"/>
  <c r="AC28" i="14" s="1"/>
  <c r="P28" i="14" s="1"/>
  <c r="C32" i="11"/>
  <c r="L28" i="14" l="1"/>
  <c r="E32" i="11"/>
  <c r="Q28" i="14" a="1"/>
  <c r="Q28" i="14" s="1"/>
  <c r="T28" i="14" s="1"/>
  <c r="AD28" i="14" l="1"/>
  <c r="F32" i="11" s="1"/>
  <c r="U28" i="14"/>
  <c r="V28" i="14" s="1"/>
  <c r="R28" i="14"/>
  <c r="S28" i="14"/>
  <c r="H32" i="11" l="1"/>
  <c r="N29" i="14"/>
  <c r="I32" i="11" l="1"/>
  <c r="W29" i="14"/>
  <c r="G33" i="11" s="1"/>
  <c r="C33" i="11"/>
  <c r="X29" i="14"/>
  <c r="Z29" i="14" s="1"/>
  <c r="AB29" i="14" s="1"/>
  <c r="AC29" i="14" s="1"/>
  <c r="P29" i="14" s="1"/>
  <c r="O29" i="14"/>
  <c r="D33" i="11" s="1"/>
  <c r="E33" i="11" l="1"/>
  <c r="L29" i="14"/>
  <c r="Q29" i="14" a="1"/>
  <c r="Q29" i="14" s="1"/>
  <c r="T29" i="14" s="1"/>
  <c r="AD29" i="14" l="1"/>
  <c r="F33" i="11" s="1"/>
  <c r="U29" i="14"/>
  <c r="V29" i="14" s="1"/>
  <c r="S29" i="14"/>
  <c r="R29" i="14"/>
  <c r="H33" i="11" l="1"/>
  <c r="N30" i="14"/>
  <c r="X30" i="14" l="1"/>
  <c r="Z30" i="14" s="1"/>
  <c r="AB30" i="14" s="1"/>
  <c r="AC30" i="14" s="1"/>
  <c r="P30" i="14" s="1"/>
  <c r="Q30" i="14" s="1" a="1"/>
  <c r="Q30" i="14" s="1"/>
  <c r="T30" i="14" s="1"/>
  <c r="W30" i="14"/>
  <c r="G34" i="11" s="1"/>
  <c r="O30" i="14"/>
  <c r="D34" i="11" s="1"/>
  <c r="C34" i="11"/>
  <c r="I33" i="11"/>
  <c r="AD30" i="14" l="1"/>
  <c r="F34" i="11" s="1"/>
  <c r="U30" i="14"/>
  <c r="V30" i="14" s="1"/>
  <c r="L30" i="14"/>
  <c r="E34" i="11"/>
  <c r="S30" i="14" l="1"/>
  <c r="R30" i="14"/>
  <c r="H34" i="11"/>
  <c r="N31" i="14"/>
  <c r="I34" i="11" l="1"/>
  <c r="C35" i="11"/>
  <c r="W31" i="14"/>
  <c r="G35" i="11" s="1"/>
  <c r="X31" i="14"/>
  <c r="Z31" i="14" s="1"/>
  <c r="AB31" i="14" s="1"/>
  <c r="AC31" i="14" s="1"/>
  <c r="P31" i="14" s="1"/>
  <c r="O31" i="14"/>
  <c r="D35" i="11" s="1"/>
  <c r="E35" i="11" l="1"/>
  <c r="L31" i="14"/>
  <c r="Q31" i="14" a="1"/>
  <c r="Q31" i="14" s="1"/>
  <c r="T31" i="14" s="1"/>
  <c r="AD31" i="14" l="1"/>
  <c r="F35" i="11" s="1"/>
  <c r="U31" i="14"/>
  <c r="V31" i="14" s="1"/>
  <c r="R31" i="14"/>
  <c r="S31" i="14"/>
  <c r="N32" i="14" l="1"/>
  <c r="H35" i="11"/>
  <c r="I35" i="11"/>
  <c r="X32" i="14" l="1"/>
  <c r="Z32" i="14" s="1"/>
  <c r="AB32" i="14" s="1"/>
  <c r="AC32" i="14" s="1"/>
  <c r="P32" i="14" s="1"/>
  <c r="W32" i="14"/>
  <c r="G36" i="11" s="1"/>
  <c r="O32" i="14"/>
  <c r="D36" i="11" s="1"/>
  <c r="C36" i="11"/>
  <c r="E36" i="11" l="1"/>
  <c r="L32" i="14"/>
  <c r="Q32" i="14" a="1"/>
  <c r="Q32" i="14" s="1"/>
  <c r="T32" i="14" s="1"/>
  <c r="AD32" i="14" l="1"/>
  <c r="F36" i="11" s="1"/>
  <c r="U32" i="14"/>
  <c r="V32" i="14" s="1"/>
  <c r="R32" i="14"/>
  <c r="S32" i="14"/>
  <c r="N33" i="14" l="1"/>
  <c r="H36" i="11"/>
  <c r="I36" i="11"/>
  <c r="X33" i="14" l="1"/>
  <c r="Z33" i="14" s="1"/>
  <c r="AB33" i="14" s="1"/>
  <c r="AC33" i="14" s="1"/>
  <c r="P33" i="14" s="1"/>
  <c r="W33" i="14"/>
  <c r="G37" i="11" s="1"/>
  <c r="O33" i="14"/>
  <c r="D37" i="11" s="1"/>
  <c r="C37" i="11"/>
  <c r="E37" i="11" l="1"/>
  <c r="L33" i="14"/>
  <c r="Q33" i="14" a="1"/>
  <c r="Q33" i="14" s="1"/>
  <c r="T33" i="14" s="1"/>
  <c r="S33" i="14" l="1"/>
  <c r="R33" i="14"/>
  <c r="AD33" i="14"/>
  <c r="F37" i="11" s="1"/>
  <c r="U33" i="14"/>
  <c r="V33" i="14" s="1"/>
  <c r="N34" i="14" l="1"/>
  <c r="H37" i="11"/>
  <c r="I37" i="11"/>
  <c r="X34" i="14" l="1"/>
  <c r="Z34" i="14" s="1"/>
  <c r="AB34" i="14" s="1"/>
  <c r="AC34" i="14" s="1"/>
  <c r="P34" i="14" s="1"/>
  <c r="O34" i="14"/>
  <c r="D38" i="11" s="1"/>
  <c r="C38" i="11"/>
  <c r="W34" i="14"/>
  <c r="G38" i="11" s="1"/>
  <c r="E38" i="11" l="1"/>
  <c r="L34" i="14"/>
  <c r="Q34" i="14" a="1"/>
  <c r="Q34" i="14" s="1"/>
  <c r="T34" i="14" s="1"/>
  <c r="AD34" i="14" l="1"/>
  <c r="F38" i="11" s="1"/>
  <c r="U34" i="14"/>
  <c r="V34" i="14" s="1"/>
  <c r="S34" i="14"/>
  <c r="R34" i="14"/>
  <c r="N35" i="14" l="1"/>
  <c r="H38" i="11"/>
  <c r="I38" i="11"/>
  <c r="W35" i="14" l="1"/>
  <c r="G39" i="11" s="1"/>
  <c r="C39" i="11"/>
  <c r="O35" i="14"/>
  <c r="D39" i="11" s="1"/>
  <c r="X35" i="14"/>
  <c r="Z35" i="14" s="1"/>
  <c r="AB35" i="14" s="1"/>
  <c r="AC35" i="14" s="1"/>
  <c r="P35" i="14" s="1"/>
  <c r="E39" i="11" l="1"/>
  <c r="L35" i="14"/>
  <c r="Q35" i="14" a="1"/>
  <c r="Q35" i="14" s="1"/>
  <c r="T35" i="14" s="1"/>
  <c r="R35" i="14" l="1"/>
  <c r="S35" i="14"/>
  <c r="AD35" i="14"/>
  <c r="F39" i="11" s="1"/>
  <c r="U35" i="14"/>
  <c r="V35" i="14" s="1"/>
  <c r="N36" i="14" l="1"/>
  <c r="H39" i="11"/>
  <c r="I39" i="11"/>
  <c r="W36" i="14" l="1"/>
  <c r="G40" i="11" s="1"/>
  <c r="X36" i="14"/>
  <c r="Z36" i="14" s="1"/>
  <c r="AB36" i="14" s="1"/>
  <c r="AC36" i="14" s="1"/>
  <c r="P36" i="14" s="1"/>
  <c r="C40" i="11"/>
  <c r="O36" i="14"/>
  <c r="D40" i="11" s="1"/>
  <c r="E40" i="11" l="1"/>
  <c r="L36" i="14"/>
  <c r="Q36" i="14" a="1"/>
  <c r="Q36" i="14" s="1"/>
  <c r="T36" i="14" s="1"/>
  <c r="AD36" i="14" l="1"/>
  <c r="F40" i="11" s="1"/>
  <c r="U36" i="14"/>
  <c r="V36" i="14" s="1"/>
  <c r="S36" i="14"/>
  <c r="R36" i="14"/>
  <c r="H40" i="11" l="1"/>
  <c r="N37" i="14"/>
  <c r="I40" i="11"/>
  <c r="C41" i="11" l="1"/>
  <c r="X37" i="14"/>
  <c r="Z37" i="14" s="1"/>
  <c r="AB37" i="14" s="1"/>
  <c r="AC37" i="14" s="1"/>
  <c r="P37" i="14" s="1"/>
  <c r="O37" i="14"/>
  <c r="D41" i="11" s="1"/>
  <c r="W37" i="14"/>
  <c r="G41" i="11" s="1"/>
  <c r="L37" i="14" l="1"/>
  <c r="E41" i="11"/>
  <c r="Q37" i="14" a="1"/>
  <c r="Q37" i="14" s="1"/>
  <c r="T37" i="14" s="1"/>
  <c r="AD37" i="14" l="1"/>
  <c r="F41" i="11" s="1"/>
  <c r="U37" i="14"/>
  <c r="V37" i="14" s="1"/>
  <c r="R37" i="14"/>
  <c r="S37" i="14"/>
  <c r="H41" i="11" l="1"/>
  <c r="N38" i="14"/>
  <c r="I41" i="11"/>
  <c r="W38" i="14" l="1"/>
  <c r="G42" i="11" s="1"/>
  <c r="X38" i="14"/>
  <c r="Z38" i="14" s="1"/>
  <c r="AB38" i="14" s="1"/>
  <c r="AC38" i="14" s="1"/>
  <c r="P38" i="14" s="1"/>
  <c r="O38" i="14"/>
  <c r="D42" i="11" s="1"/>
  <c r="C42" i="11"/>
  <c r="L38" i="14" l="1"/>
  <c r="E42" i="11"/>
  <c r="Q38" i="14" a="1"/>
  <c r="Q38" i="14" s="1"/>
  <c r="T38" i="14" s="1"/>
  <c r="AD38" i="14" l="1"/>
  <c r="F42" i="11" s="1"/>
  <c r="U38" i="14"/>
  <c r="V38" i="14" s="1"/>
  <c r="S38" i="14"/>
  <c r="R38" i="14"/>
  <c r="H42" i="11" l="1"/>
  <c r="N39" i="14"/>
  <c r="I42" i="11"/>
  <c r="W39" i="14" l="1"/>
  <c r="G43" i="11" s="1"/>
  <c r="C43" i="11"/>
  <c r="X39" i="14"/>
  <c r="Z39" i="14" s="1"/>
  <c r="AB39" i="14" s="1"/>
  <c r="AC39" i="14" s="1"/>
  <c r="P39" i="14" s="1"/>
  <c r="O39" i="14"/>
  <c r="D43" i="11" s="1"/>
  <c r="L39" i="14" l="1"/>
  <c r="E43" i="11"/>
  <c r="Q39" i="14" a="1"/>
  <c r="Q39" i="14" s="1"/>
  <c r="T39" i="14" s="1"/>
  <c r="AD39" i="14" l="1"/>
  <c r="F43" i="11" s="1"/>
  <c r="U39" i="14"/>
  <c r="V39" i="14" s="1"/>
  <c r="R39" i="14"/>
  <c r="S39" i="14"/>
  <c r="H43" i="11" l="1"/>
  <c r="N40" i="14"/>
  <c r="I43" i="11"/>
  <c r="X40" i="14" l="1"/>
  <c r="Z40" i="14" s="1"/>
  <c r="AB40" i="14" s="1"/>
  <c r="AC40" i="14" s="1"/>
  <c r="P40" i="14" s="1"/>
  <c r="Q40" i="14" s="1" a="1"/>
  <c r="Q40" i="14" s="1"/>
  <c r="T40" i="14" s="1"/>
  <c r="AD40" i="14" s="1"/>
  <c r="F44" i="11" s="1"/>
  <c r="C44" i="11"/>
  <c r="W40" i="14"/>
  <c r="G44" i="11" s="1"/>
  <c r="O40" i="14"/>
  <c r="D44" i="11" s="1"/>
  <c r="U40" i="14" l="1"/>
  <c r="V40" i="14" s="1"/>
  <c r="E44" i="11"/>
  <c r="L40" i="14"/>
  <c r="R40" i="14" l="1"/>
  <c r="S40" i="14"/>
  <c r="H44" i="11"/>
  <c r="N41" i="14"/>
  <c r="I44" i="11"/>
  <c r="C45" i="11" l="1"/>
  <c r="O41" i="14"/>
  <c r="D45" i="11" s="1"/>
  <c r="W41" i="14"/>
  <c r="G45" i="11" s="1"/>
  <c r="X41" i="14"/>
  <c r="Z41" i="14" s="1"/>
  <c r="AB41" i="14" s="1"/>
  <c r="AC41" i="14" s="1"/>
  <c r="P41" i="14" s="1"/>
  <c r="E45" i="11" l="1"/>
  <c r="L41" i="14"/>
  <c r="Q41" i="14" a="1"/>
  <c r="Q41" i="14" s="1"/>
  <c r="T41" i="14" s="1"/>
  <c r="R41" i="14" l="1"/>
  <c r="S41" i="14"/>
  <c r="AD41" i="14"/>
  <c r="F45" i="11" s="1"/>
  <c r="U41" i="14"/>
  <c r="V41" i="14" s="1"/>
  <c r="H45" i="11" l="1"/>
  <c r="N42" i="14"/>
  <c r="I45" i="11"/>
  <c r="X42" i="14" l="1"/>
  <c r="Z42" i="14" s="1"/>
  <c r="AB42" i="14" s="1"/>
  <c r="AC42" i="14" s="1"/>
  <c r="P42" i="14" s="1"/>
  <c r="C46" i="11"/>
  <c r="W42" i="14"/>
  <c r="G46" i="11" s="1"/>
  <c r="O42" i="14"/>
  <c r="D46" i="11" s="1"/>
  <c r="L42" i="14" l="1"/>
  <c r="E46" i="11"/>
  <c r="Q42" i="14" a="1"/>
  <c r="Q42" i="14" s="1"/>
  <c r="T42" i="14" s="1"/>
  <c r="AD42" i="14" l="1"/>
  <c r="F46" i="11" s="1"/>
  <c r="U42" i="14"/>
  <c r="V42" i="14" s="1"/>
  <c r="R42" i="14"/>
  <c r="S42" i="14"/>
  <c r="H46" i="11" l="1"/>
  <c r="N43" i="14"/>
  <c r="I46" i="11"/>
  <c r="W43" i="14" l="1"/>
  <c r="G47" i="11" s="1"/>
  <c r="X43" i="14"/>
  <c r="Z43" i="14" s="1"/>
  <c r="AB43" i="14" s="1"/>
  <c r="AC43" i="14" s="1"/>
  <c r="P43" i="14" s="1"/>
  <c r="O43" i="14"/>
  <c r="D47" i="11" s="1"/>
  <c r="C47" i="11"/>
  <c r="E47" i="11" l="1"/>
  <c r="L43" i="14"/>
  <c r="Q43" i="14" a="1"/>
  <c r="Q43" i="14" s="1"/>
  <c r="T43" i="14" s="1"/>
  <c r="AD43" i="14" l="1"/>
  <c r="F47" i="11" s="1"/>
  <c r="U43" i="14"/>
  <c r="V43" i="14" s="1"/>
  <c r="R43" i="14"/>
  <c r="S43" i="14"/>
  <c r="N44" i="14" l="1"/>
  <c r="H47" i="11"/>
  <c r="I47" i="11"/>
  <c r="X44" i="14" l="1"/>
  <c r="Z44" i="14" s="1"/>
  <c r="AB44" i="14" s="1"/>
  <c r="AC44" i="14" s="1"/>
  <c r="P44" i="14" s="1"/>
  <c r="Q44" i="14" s="1" a="1"/>
  <c r="Q44" i="14" s="1"/>
  <c r="T44" i="14" s="1"/>
  <c r="W44" i="14"/>
  <c r="G48" i="11" s="1"/>
  <c r="C48" i="11"/>
  <c r="O44" i="14"/>
  <c r="D48" i="11" s="1"/>
  <c r="AD44" i="14" l="1"/>
  <c r="F48" i="11" s="1"/>
  <c r="U44" i="14"/>
  <c r="V44" i="14" s="1"/>
  <c r="L44" i="14"/>
  <c r="E48" i="11"/>
  <c r="N45" i="14" l="1"/>
  <c r="H48" i="11"/>
  <c r="I48" i="11"/>
  <c r="R44" i="14"/>
  <c r="S44" i="14"/>
  <c r="W45" i="14" l="1"/>
  <c r="G49" i="11" s="1"/>
  <c r="C49" i="11"/>
  <c r="X45" i="14"/>
  <c r="Z45" i="14" s="1"/>
  <c r="AB45" i="14" s="1"/>
  <c r="AC45" i="14" s="1"/>
  <c r="P45" i="14" s="1"/>
  <c r="O45" i="14"/>
  <c r="D49" i="11" s="1"/>
  <c r="L45" i="14" l="1"/>
  <c r="E49" i="11"/>
  <c r="Q45" i="14" a="1"/>
  <c r="Q45" i="14" s="1"/>
  <c r="T45" i="14" s="1"/>
  <c r="AD45" i="14" l="1"/>
  <c r="F49" i="11" s="1"/>
  <c r="U45" i="14"/>
  <c r="V45" i="14" s="1"/>
  <c r="R45" i="14"/>
  <c r="S45" i="14"/>
  <c r="H49" i="11" l="1"/>
  <c r="N46" i="14"/>
  <c r="I49" i="11"/>
  <c r="W46" i="14" l="1"/>
  <c r="G50" i="11" s="1"/>
  <c r="O46" i="14"/>
  <c r="D50" i="11" s="1"/>
  <c r="C50" i="11"/>
  <c r="X46" i="14"/>
  <c r="Z46" i="14" s="1"/>
  <c r="AB46" i="14" s="1"/>
  <c r="AC46" i="14" s="1"/>
  <c r="P46" i="14" s="1"/>
  <c r="L46" i="14" l="1"/>
  <c r="E50" i="11"/>
  <c r="Q46" i="14" a="1"/>
  <c r="Q46" i="14" s="1"/>
  <c r="T46" i="14" s="1"/>
  <c r="AD46" i="14" l="1"/>
  <c r="F50" i="11" s="1"/>
  <c r="U46" i="14"/>
  <c r="V46" i="14" s="1"/>
  <c r="R46" i="14"/>
  <c r="S46" i="14"/>
  <c r="H50" i="11" l="1"/>
  <c r="N47" i="14"/>
  <c r="I50" i="11"/>
  <c r="C51" i="11" l="1"/>
  <c r="O47" i="14"/>
  <c r="D51" i="11" s="1"/>
  <c r="X47" i="14"/>
  <c r="Z47" i="14" s="1"/>
  <c r="AB47" i="14" s="1"/>
  <c r="AC47" i="14" s="1"/>
  <c r="P47" i="14" s="1"/>
  <c r="W47" i="14"/>
  <c r="G51" i="11" s="1"/>
  <c r="L47" i="14" l="1"/>
  <c r="E51" i="11"/>
  <c r="Q47" i="14" a="1"/>
  <c r="Q47" i="14" s="1"/>
  <c r="T47" i="14" s="1"/>
  <c r="AD47" i="14" l="1"/>
  <c r="F51" i="11" s="1"/>
  <c r="U47" i="14"/>
  <c r="V47" i="14" s="1"/>
  <c r="S47" i="14"/>
  <c r="R47" i="14"/>
  <c r="N48" i="14" l="1"/>
  <c r="H51" i="11"/>
  <c r="I51" i="11"/>
  <c r="X48" i="14" l="1"/>
  <c r="Z48" i="14" s="1"/>
  <c r="AB48" i="14" s="1"/>
  <c r="AC48" i="14" s="1"/>
  <c r="P48" i="14" s="1"/>
  <c r="C52" i="11"/>
  <c r="W48" i="14"/>
  <c r="G52" i="11" s="1"/>
  <c r="O48" i="14"/>
  <c r="D52" i="11" s="1"/>
  <c r="L48" i="14" l="1"/>
  <c r="E52" i="11"/>
  <c r="Q48" i="14" a="1"/>
  <c r="Q48" i="14" s="1"/>
  <c r="T48" i="14" s="1"/>
  <c r="AD48" i="14" l="1"/>
  <c r="F52" i="11" s="1"/>
  <c r="U48" i="14"/>
  <c r="V48" i="14" s="1"/>
  <c r="R48" i="14"/>
  <c r="S48" i="14"/>
  <c r="N49" i="14" l="1"/>
  <c r="H52" i="11"/>
  <c r="I52" i="11"/>
  <c r="X49" i="14" l="1"/>
  <c r="Z49" i="14" s="1"/>
  <c r="AB49" i="14" s="1"/>
  <c r="AC49" i="14" s="1"/>
  <c r="P49" i="14" s="1"/>
  <c r="C53" i="11"/>
  <c r="O49" i="14"/>
  <c r="D53" i="11" s="1"/>
  <c r="W49" i="14"/>
  <c r="G53" i="11" s="1"/>
  <c r="E53" i="11" l="1"/>
  <c r="L49" i="14"/>
  <c r="Q49" i="14" a="1"/>
  <c r="Q49" i="14" s="1"/>
  <c r="T49" i="14" s="1"/>
  <c r="R49" i="14" l="1"/>
  <c r="S49" i="14"/>
  <c r="AD49" i="14"/>
  <c r="F53" i="11" s="1"/>
  <c r="U49" i="14"/>
  <c r="V49" i="14" s="1"/>
  <c r="H53" i="11" l="1"/>
  <c r="N50" i="14"/>
  <c r="I53" i="11"/>
  <c r="X50" i="14" l="1"/>
  <c r="Z50" i="14" s="1"/>
  <c r="AB50" i="14" s="1"/>
  <c r="AC50" i="14" s="1"/>
  <c r="P50" i="14" s="1"/>
  <c r="Q50" i="14" s="1" a="1"/>
  <c r="Q50" i="14" s="1"/>
  <c r="T50" i="14" s="1"/>
  <c r="W50" i="14"/>
  <c r="G54" i="11" s="1"/>
  <c r="O50" i="14"/>
  <c r="D54" i="11" s="1"/>
  <c r="C54" i="11"/>
  <c r="AD50" i="14" l="1"/>
  <c r="F54" i="11" s="1"/>
  <c r="U50" i="14"/>
  <c r="V50" i="14" s="1"/>
  <c r="L50" i="14"/>
  <c r="E54" i="11"/>
  <c r="R50" i="14" l="1"/>
  <c r="S50" i="14"/>
  <c r="H54" i="11"/>
  <c r="N51" i="14"/>
  <c r="I54" i="11"/>
  <c r="O51" i="14" l="1"/>
  <c r="D55" i="11" s="1"/>
  <c r="X51" i="14"/>
  <c r="Z51" i="14" s="1"/>
  <c r="AB51" i="14" s="1"/>
  <c r="AC51" i="14" s="1"/>
  <c r="P51" i="14" s="1"/>
  <c r="C55" i="11"/>
  <c r="W51" i="14"/>
  <c r="G55" i="11" s="1"/>
  <c r="E55" i="11" l="1"/>
  <c r="L51" i="14"/>
  <c r="Q51" i="14" a="1"/>
  <c r="Q51" i="14" s="1"/>
  <c r="T51" i="14" s="1"/>
  <c r="S51" i="14" l="1"/>
  <c r="R51" i="14"/>
  <c r="AD51" i="14"/>
  <c r="F55" i="11" s="1"/>
  <c r="U51" i="14"/>
  <c r="V51" i="14" s="1"/>
  <c r="H55" i="11" l="1"/>
  <c r="N52" i="14"/>
  <c r="I55" i="11"/>
  <c r="X52" i="14" l="1"/>
  <c r="Z52" i="14" s="1"/>
  <c r="AB52" i="14" s="1"/>
  <c r="AC52" i="14" s="1"/>
  <c r="P52" i="14" s="1"/>
  <c r="C56" i="11"/>
  <c r="O52" i="14"/>
  <c r="D56" i="11" s="1"/>
  <c r="W52" i="14"/>
  <c r="G56" i="11" s="1"/>
  <c r="L52" i="14" l="1"/>
  <c r="E56" i="11"/>
  <c r="Q52" i="14" a="1"/>
  <c r="Q52" i="14" s="1"/>
  <c r="T52" i="14" s="1"/>
  <c r="AD52" i="14" l="1"/>
  <c r="F56" i="11" s="1"/>
  <c r="U52" i="14"/>
  <c r="V52" i="14" s="1"/>
  <c r="S52" i="14"/>
  <c r="R52" i="14"/>
  <c r="H56" i="11" l="1"/>
  <c r="N53" i="14"/>
  <c r="I56" i="11"/>
  <c r="C57" i="11" l="1"/>
  <c r="W53" i="14"/>
  <c r="G57" i="11" s="1"/>
  <c r="O53" i="14"/>
  <c r="D57" i="11" s="1"/>
  <c r="X53" i="14"/>
  <c r="Z53" i="14" s="1"/>
  <c r="AB53" i="14" s="1"/>
  <c r="AC53" i="14" s="1"/>
  <c r="P53" i="14" s="1"/>
  <c r="E57" i="11" l="1"/>
  <c r="L53" i="14"/>
  <c r="Q53" i="14" a="1"/>
  <c r="Q53" i="14" s="1"/>
  <c r="T53" i="14" s="1"/>
  <c r="R53" i="14" l="1"/>
  <c r="S53" i="14"/>
  <c r="AD53" i="14"/>
  <c r="F57" i="11" s="1"/>
  <c r="U53" i="14"/>
  <c r="V53" i="14" s="1"/>
  <c r="N54" i="14" l="1"/>
  <c r="H57" i="11"/>
  <c r="I57" i="11"/>
  <c r="C58" i="11" l="1"/>
  <c r="X54" i="14"/>
  <c r="Z54" i="14" s="1"/>
  <c r="AB54" i="14" s="1"/>
  <c r="AC54" i="14" s="1"/>
  <c r="P54" i="14" s="1"/>
  <c r="O54" i="14"/>
  <c r="D58" i="11" s="1"/>
  <c r="W54" i="14"/>
  <c r="G58" i="11" s="1"/>
  <c r="E58" i="11" l="1"/>
  <c r="L54" i="14"/>
  <c r="Q54" i="14" a="1"/>
  <c r="Q54" i="14" s="1"/>
  <c r="T54" i="14" s="1"/>
  <c r="AD54" i="14" l="1"/>
  <c r="F58" i="11" s="1"/>
  <c r="U54" i="14"/>
  <c r="V54" i="14" s="1"/>
  <c r="S54" i="14"/>
  <c r="R54" i="14"/>
  <c r="H58" i="11" l="1"/>
  <c r="N55" i="14"/>
  <c r="I58" i="11"/>
  <c r="W55" i="14" l="1"/>
  <c r="G59" i="11" s="1"/>
  <c r="C59" i="11"/>
  <c r="X55" i="14"/>
  <c r="Z55" i="14" s="1"/>
  <c r="AB55" i="14" s="1"/>
  <c r="AC55" i="14" s="1"/>
  <c r="P55" i="14" s="1"/>
  <c r="O55" i="14"/>
  <c r="D59" i="11" s="1"/>
  <c r="L55" i="14" l="1"/>
  <c r="E59" i="11"/>
  <c r="Q55" i="14" a="1"/>
  <c r="Q55" i="14" s="1"/>
  <c r="T55" i="14" s="1"/>
  <c r="AD55" i="14" l="1"/>
  <c r="F59" i="11" s="1"/>
  <c r="U55" i="14"/>
  <c r="V55" i="14" s="1"/>
  <c r="R55" i="14"/>
  <c r="S55" i="14"/>
  <c r="N56" i="14" l="1"/>
  <c r="H59" i="11"/>
  <c r="I59" i="11"/>
  <c r="W56" i="14" l="1"/>
  <c r="G60" i="11" s="1"/>
  <c r="X56" i="14"/>
  <c r="Z56" i="14" s="1"/>
  <c r="AB56" i="14" s="1"/>
  <c r="AC56" i="14" s="1"/>
  <c r="P56" i="14" s="1"/>
  <c r="O56" i="14"/>
  <c r="D60" i="11" s="1"/>
  <c r="C60" i="11"/>
  <c r="E60" i="11" l="1"/>
  <c r="L56" i="14"/>
  <c r="Q56" i="14" a="1"/>
  <c r="Q56" i="14" s="1"/>
  <c r="T56" i="14" s="1"/>
  <c r="AD56" i="14" l="1"/>
  <c r="F60" i="11" s="1"/>
  <c r="U56" i="14"/>
  <c r="V56" i="14" s="1"/>
  <c r="R56" i="14"/>
  <c r="S56" i="14"/>
  <c r="H60" i="11" l="1"/>
  <c r="N57" i="14"/>
  <c r="I60" i="11"/>
  <c r="W57" i="14" l="1"/>
  <c r="G61" i="11" s="1"/>
  <c r="X57" i="14"/>
  <c r="Z57" i="14" s="1"/>
  <c r="AB57" i="14" s="1"/>
  <c r="AC57" i="14" s="1"/>
  <c r="P57" i="14" s="1"/>
  <c r="C61" i="11"/>
  <c r="O57" i="14"/>
  <c r="D61" i="11" s="1"/>
  <c r="E61" i="11" l="1"/>
  <c r="L57" i="14"/>
  <c r="Q57" i="14" a="1"/>
  <c r="Q57" i="14" s="1"/>
  <c r="T57" i="14" s="1"/>
  <c r="AD57" i="14" l="1"/>
  <c r="F61" i="11" s="1"/>
  <c r="U57" i="14"/>
  <c r="V57" i="14" s="1"/>
  <c r="R57" i="14"/>
  <c r="S57" i="14"/>
  <c r="N58" i="14" l="1"/>
  <c r="H61" i="11"/>
  <c r="I61" i="11"/>
  <c r="C62" i="11" l="1"/>
  <c r="W58" i="14"/>
  <c r="G62" i="11" s="1"/>
  <c r="O58" i="14"/>
  <c r="D62" i="11" s="1"/>
  <c r="X58" i="14"/>
  <c r="Z58" i="14" s="1"/>
  <c r="AB58" i="14" s="1"/>
  <c r="AC58" i="14" s="1"/>
  <c r="P58" i="14" s="1"/>
  <c r="L58" i="14" l="1"/>
  <c r="E62" i="11"/>
  <c r="Q58" i="14" a="1"/>
  <c r="Q58" i="14" s="1"/>
  <c r="T58" i="14" s="1"/>
  <c r="AD58" i="14" l="1"/>
  <c r="F62" i="11" s="1"/>
  <c r="U58" i="14"/>
  <c r="V58" i="14" s="1"/>
  <c r="S58" i="14"/>
  <c r="R58" i="14"/>
  <c r="H62" i="11" l="1"/>
  <c r="N59" i="14"/>
  <c r="I62" i="11"/>
  <c r="W59" i="14" l="1"/>
  <c r="G63" i="11" s="1"/>
  <c r="O59" i="14"/>
  <c r="D63" i="11" s="1"/>
  <c r="X59" i="14"/>
  <c r="Z59" i="14" s="1"/>
  <c r="AB59" i="14" s="1"/>
  <c r="AC59" i="14" s="1"/>
  <c r="P59" i="14" s="1"/>
  <c r="Q59" i="14" s="1" a="1"/>
  <c r="Q59" i="14" s="1"/>
  <c r="T59" i="14" s="1"/>
  <c r="C63" i="11"/>
  <c r="AD59" i="14" l="1"/>
  <c r="F63" i="11" s="1"/>
  <c r="U59" i="14"/>
  <c r="V59" i="14" s="1"/>
  <c r="L59" i="14"/>
  <c r="E63" i="11"/>
  <c r="S59" i="14" l="1"/>
  <c r="R59" i="14"/>
  <c r="H63" i="11"/>
  <c r="N60" i="14"/>
  <c r="I63" i="11"/>
  <c r="X60" i="14" l="1"/>
  <c r="Z60" i="14" s="1"/>
  <c r="AB60" i="14" s="1"/>
  <c r="AC60" i="14" s="1"/>
  <c r="P60" i="14" s="1"/>
  <c r="Q60" i="14" s="1" a="1"/>
  <c r="Q60" i="14" s="1"/>
  <c r="T60" i="14" s="1"/>
  <c r="AD60" i="14" s="1"/>
  <c r="F64" i="11" s="1"/>
  <c r="C64" i="11"/>
  <c r="O60" i="14"/>
  <c r="D64" i="11" s="1"/>
  <c r="W60" i="14"/>
  <c r="G64" i="11" s="1"/>
  <c r="U60" i="14" l="1"/>
  <c r="V60" i="14" s="1"/>
  <c r="L60" i="14"/>
  <c r="E64" i="11"/>
  <c r="S60" i="14" l="1"/>
  <c r="R60" i="14"/>
  <c r="H64" i="11"/>
  <c r="N61" i="14"/>
  <c r="I64" i="11"/>
  <c r="X61" i="14" l="1"/>
  <c r="Z61" i="14" s="1"/>
  <c r="AB61" i="14" s="1"/>
  <c r="AC61" i="14" s="1"/>
  <c r="P61" i="14" s="1"/>
  <c r="O61" i="14"/>
  <c r="D65" i="11" s="1"/>
  <c r="W61" i="14"/>
  <c r="G65" i="11" s="1"/>
  <c r="C65" i="11"/>
  <c r="L61" i="14" l="1"/>
  <c r="E65" i="11"/>
  <c r="Q61" i="14" a="1"/>
  <c r="Q61" i="14" s="1"/>
  <c r="T61" i="14" s="1"/>
  <c r="AD61" i="14" l="1"/>
  <c r="F65" i="11" s="1"/>
  <c r="U61" i="14"/>
  <c r="V61" i="14" s="1"/>
  <c r="R61" i="14"/>
  <c r="S61" i="14"/>
  <c r="N62" i="14" l="1"/>
  <c r="H65" i="11"/>
  <c r="I65" i="11"/>
  <c r="X62" i="14" l="1"/>
  <c r="Z62" i="14" s="1"/>
  <c r="AB62" i="14" s="1"/>
  <c r="AC62" i="14" s="1"/>
  <c r="P62" i="14" s="1"/>
  <c r="C66" i="11"/>
  <c r="O62" i="14"/>
  <c r="D66" i="11" s="1"/>
  <c r="W62" i="14"/>
  <c r="G66" i="11" s="1"/>
  <c r="L62" i="14" l="1"/>
  <c r="E66" i="11"/>
  <c r="Q62" i="14" a="1"/>
  <c r="Q62" i="14" s="1"/>
  <c r="T62" i="14" s="1"/>
  <c r="AD62" i="14" l="1"/>
  <c r="F66" i="11" s="1"/>
  <c r="U62" i="14"/>
  <c r="V62" i="14" s="1"/>
  <c r="S62" i="14"/>
  <c r="R62" i="14"/>
  <c r="H66" i="11" l="1"/>
  <c r="N63" i="14"/>
  <c r="I66" i="11"/>
  <c r="C67" i="11" l="1"/>
  <c r="X63" i="14"/>
  <c r="Z63" i="14" s="1"/>
  <c r="AB63" i="14" s="1"/>
  <c r="AC63" i="14" s="1"/>
  <c r="P63" i="14" s="1"/>
  <c r="W63" i="14"/>
  <c r="G67" i="11" s="1"/>
  <c r="O63" i="14"/>
  <c r="D67" i="11" s="1"/>
  <c r="E67" i="11" l="1"/>
  <c r="L63" i="14"/>
  <c r="Q63" i="14" a="1"/>
  <c r="Q63" i="14" s="1"/>
  <c r="T63" i="14" s="1"/>
  <c r="AD63" i="14" l="1"/>
  <c r="F67" i="11" s="1"/>
  <c r="U63" i="14"/>
  <c r="V63" i="14" s="1"/>
  <c r="S63" i="14"/>
  <c r="R63" i="14"/>
  <c r="N64" i="14" l="1"/>
  <c r="H67" i="11"/>
  <c r="I67" i="11"/>
  <c r="X64" i="14" l="1"/>
  <c r="Z64" i="14" s="1"/>
  <c r="AB64" i="14" s="1"/>
  <c r="AC64" i="14" s="1"/>
  <c r="P64" i="14" s="1"/>
  <c r="O64" i="14"/>
  <c r="D68" i="11" s="1"/>
  <c r="W64" i="14"/>
  <c r="G68" i="11" s="1"/>
  <c r="C68" i="11"/>
  <c r="E68" i="11" l="1"/>
  <c r="L64" i="14"/>
  <c r="Q64" i="14" a="1"/>
  <c r="Q64" i="14" s="1"/>
  <c r="T64" i="14" s="1"/>
  <c r="S64" i="14" l="1"/>
  <c r="R64" i="14"/>
  <c r="AD64" i="14"/>
  <c r="F68" i="11" s="1"/>
  <c r="U64" i="14"/>
  <c r="V64" i="14" s="1"/>
  <c r="H68" i="11" l="1"/>
  <c r="N65" i="14"/>
  <c r="I68" i="11"/>
  <c r="O65" i="14" l="1"/>
  <c r="D69" i="11" s="1"/>
  <c r="C69" i="11"/>
  <c r="X65" i="14"/>
  <c r="Z65" i="14" s="1"/>
  <c r="AB65" i="14" s="1"/>
  <c r="AC65" i="14" s="1"/>
  <c r="P65" i="14" s="1"/>
  <c r="W65" i="14"/>
  <c r="G69" i="11" s="1"/>
  <c r="L65" i="14" l="1"/>
  <c r="E69" i="11"/>
  <c r="Q65" i="14" a="1"/>
  <c r="Q65" i="14" s="1"/>
  <c r="T65" i="14" s="1"/>
  <c r="AD65" i="14" l="1"/>
  <c r="F69" i="11" s="1"/>
  <c r="U65" i="14"/>
  <c r="V65" i="14" s="1"/>
  <c r="S65" i="14"/>
  <c r="R65" i="14"/>
  <c r="H69" i="11" l="1"/>
  <c r="N66" i="14"/>
  <c r="I69" i="11"/>
  <c r="O66" i="14" l="1"/>
  <c r="D70" i="11" s="1"/>
  <c r="X66" i="14"/>
  <c r="Z66" i="14" s="1"/>
  <c r="AB66" i="14" s="1"/>
  <c r="AC66" i="14" s="1"/>
  <c r="P66" i="14" s="1"/>
  <c r="W66" i="14"/>
  <c r="G70" i="11" s="1"/>
  <c r="C70" i="11"/>
  <c r="L66" i="14" l="1"/>
  <c r="E70" i="11"/>
  <c r="Q66" i="14" a="1"/>
  <c r="Q66" i="14" s="1"/>
  <c r="T66" i="14" s="1"/>
  <c r="AD66" i="14" l="1"/>
  <c r="F70" i="11" s="1"/>
  <c r="U66" i="14"/>
  <c r="V66" i="14" s="1"/>
  <c r="R66" i="14"/>
  <c r="S66" i="14"/>
  <c r="H70" i="11" l="1"/>
  <c r="N67" i="14"/>
  <c r="I70" i="11"/>
  <c r="W67" i="14" l="1"/>
  <c r="G71" i="11" s="1"/>
  <c r="X67" i="14"/>
  <c r="Z67" i="14" s="1"/>
  <c r="AB67" i="14" s="1"/>
  <c r="AC67" i="14" s="1"/>
  <c r="P67" i="14" s="1"/>
  <c r="Q67" i="14" s="1" a="1"/>
  <c r="Q67" i="14" s="1"/>
  <c r="T67" i="14" s="1"/>
  <c r="AD67" i="14" s="1"/>
  <c r="F71" i="11" s="1"/>
  <c r="C71" i="11"/>
  <c r="O67" i="14"/>
  <c r="D71" i="11" s="1"/>
  <c r="U67" i="14" l="1"/>
  <c r="V67" i="14" s="1"/>
  <c r="L67" i="14"/>
  <c r="E71" i="11"/>
  <c r="R67" i="14" l="1"/>
  <c r="S67" i="14"/>
  <c r="N68" i="14"/>
  <c r="H71" i="11"/>
  <c r="I71" i="11"/>
  <c r="W68" i="14" l="1"/>
  <c r="G72" i="11" s="1"/>
  <c r="C72" i="11"/>
  <c r="O68" i="14"/>
  <c r="D72" i="11" s="1"/>
  <c r="X68" i="14"/>
  <c r="Z68" i="14" s="1"/>
  <c r="AB68" i="14" s="1"/>
  <c r="AC68" i="14" s="1"/>
  <c r="P68" i="14" s="1"/>
  <c r="L68" i="14" l="1"/>
  <c r="E72" i="11"/>
  <c r="Q68" i="14" a="1"/>
  <c r="Q68" i="14" s="1"/>
  <c r="T68" i="14" s="1"/>
  <c r="AD68" i="14" l="1"/>
  <c r="F72" i="11" s="1"/>
  <c r="U68" i="14"/>
  <c r="V68" i="14" s="1"/>
  <c r="S68" i="14"/>
  <c r="R68" i="14"/>
  <c r="N69" i="14" l="1"/>
  <c r="H72" i="11"/>
  <c r="I72" i="11"/>
  <c r="W69" i="14" l="1"/>
  <c r="G73" i="11" s="1"/>
  <c r="O69" i="14"/>
  <c r="D73" i="11" s="1"/>
  <c r="X69" i="14"/>
  <c r="Z69" i="14" s="1"/>
  <c r="AB69" i="14" s="1"/>
  <c r="AC69" i="14" s="1"/>
  <c r="P69" i="14" s="1"/>
  <c r="C73" i="11"/>
  <c r="E73" i="11" l="1"/>
  <c r="L69" i="14"/>
  <c r="Q69" i="14" a="1"/>
  <c r="Q69" i="14" s="1"/>
  <c r="T69" i="14" s="1"/>
  <c r="AD69" i="14" l="1"/>
  <c r="F73" i="11" s="1"/>
  <c r="U69" i="14"/>
  <c r="V69" i="14" s="1"/>
  <c r="S69" i="14"/>
  <c r="R69" i="14"/>
  <c r="H73" i="11" l="1"/>
  <c r="N70" i="14"/>
  <c r="I73" i="11"/>
  <c r="X70" i="14" l="1"/>
  <c r="Z70" i="14" s="1"/>
  <c r="AB70" i="14" s="1"/>
  <c r="AC70" i="14" s="1"/>
  <c r="P70" i="14" s="1"/>
  <c r="O70" i="14"/>
  <c r="D74" i="11" s="1"/>
  <c r="C74" i="11"/>
  <c r="W70" i="14"/>
  <c r="G74" i="11" s="1"/>
  <c r="L70" i="14" l="1"/>
  <c r="E74" i="11"/>
  <c r="Q70" i="14" a="1"/>
  <c r="Q70" i="14" s="1"/>
  <c r="T70" i="14" s="1"/>
  <c r="AD70" i="14" l="1"/>
  <c r="F74" i="11" s="1"/>
  <c r="U70" i="14"/>
  <c r="V70" i="14" s="1"/>
  <c r="S70" i="14"/>
  <c r="R70" i="14"/>
  <c r="H74" i="11" l="1"/>
  <c r="N71" i="14"/>
  <c r="I74" i="11"/>
  <c r="C75" i="11" l="1"/>
  <c r="W71" i="14"/>
  <c r="G75" i="11" s="1"/>
  <c r="X71" i="14"/>
  <c r="Z71" i="14" s="1"/>
  <c r="AB71" i="14" s="1"/>
  <c r="AC71" i="14" s="1"/>
  <c r="P71" i="14" s="1"/>
  <c r="O71" i="14"/>
  <c r="D75" i="11" s="1"/>
  <c r="E75" i="11" l="1"/>
  <c r="L71" i="14"/>
  <c r="Q71" i="14" a="1"/>
  <c r="Q71" i="14" s="1"/>
  <c r="T71" i="14" s="1"/>
  <c r="AD71" i="14" l="1"/>
  <c r="F75" i="11" s="1"/>
  <c r="U71" i="14"/>
  <c r="V71" i="14" s="1"/>
  <c r="R71" i="14"/>
  <c r="S71" i="14"/>
  <c r="H75" i="11" l="1"/>
  <c r="N72" i="14"/>
  <c r="I75" i="11"/>
  <c r="X72" i="14" l="1"/>
  <c r="Z72" i="14" s="1"/>
  <c r="AB72" i="14" s="1"/>
  <c r="AC72" i="14" s="1"/>
  <c r="P72" i="14" s="1"/>
  <c r="O72" i="14"/>
  <c r="D76" i="11" s="1"/>
  <c r="C76" i="11"/>
  <c r="W72" i="14"/>
  <c r="G76" i="11" s="1"/>
  <c r="E76" i="11" l="1"/>
  <c r="L72" i="14"/>
  <c r="Q72" i="14" a="1"/>
  <c r="Q72" i="14" s="1"/>
  <c r="T72" i="14" s="1"/>
  <c r="AD72" i="14" l="1"/>
  <c r="F76" i="11" s="1"/>
  <c r="U72" i="14"/>
  <c r="V72" i="14" s="1"/>
  <c r="S72" i="14"/>
  <c r="R72" i="14"/>
  <c r="H76" i="11" l="1"/>
  <c r="N73" i="14"/>
  <c r="I76" i="11"/>
  <c r="C77" i="11" l="1"/>
  <c r="O73" i="14"/>
  <c r="D77" i="11" s="1"/>
  <c r="W73" i="14"/>
  <c r="G77" i="11" s="1"/>
  <c r="X73" i="14"/>
  <c r="Z73" i="14" s="1"/>
  <c r="AB73" i="14" s="1"/>
  <c r="AC73" i="14" s="1"/>
  <c r="P73" i="14" s="1"/>
  <c r="E77" i="11" l="1"/>
  <c r="L73" i="14"/>
  <c r="Q73" i="14" a="1"/>
  <c r="Q73" i="14" s="1"/>
  <c r="T73" i="14" s="1"/>
  <c r="S73" i="14" l="1"/>
  <c r="R73" i="14"/>
  <c r="AD73" i="14"/>
  <c r="F77" i="11" s="1"/>
  <c r="U73" i="14"/>
  <c r="V73" i="14" s="1"/>
  <c r="N74" i="14" l="1"/>
  <c r="H77" i="11"/>
  <c r="I77" i="11"/>
  <c r="X74" i="14" l="1"/>
  <c r="Z74" i="14" s="1"/>
  <c r="AB74" i="14" s="1"/>
  <c r="AC74" i="14" s="1"/>
  <c r="P74" i="14" s="1"/>
  <c r="Q74" i="14" s="1" a="1"/>
  <c r="Q74" i="14" s="1"/>
  <c r="T74" i="14" s="1"/>
  <c r="AD74" i="14" s="1"/>
  <c r="F78" i="11" s="1"/>
  <c r="O74" i="14"/>
  <c r="D78" i="11" s="1"/>
  <c r="C78" i="11"/>
  <c r="W74" i="14"/>
  <c r="G78" i="11" s="1"/>
  <c r="U74" i="14" l="1"/>
  <c r="V74" i="14" s="1"/>
  <c r="L74" i="14"/>
  <c r="E78" i="11"/>
  <c r="R74" i="14" l="1"/>
  <c r="S74" i="14"/>
  <c r="H78" i="11"/>
  <c r="N75" i="14"/>
  <c r="I78" i="11"/>
  <c r="X75" i="14" l="1"/>
  <c r="Z75" i="14" s="1"/>
  <c r="AB75" i="14" s="1"/>
  <c r="AC75" i="14" s="1"/>
  <c r="P75" i="14" s="1"/>
  <c r="Q75" i="14" s="1" a="1"/>
  <c r="Q75" i="14" s="1"/>
  <c r="T75" i="14" s="1"/>
  <c r="AD75" i="14" s="1"/>
  <c r="F79" i="11" s="1"/>
  <c r="O75" i="14"/>
  <c r="D79" i="11" s="1"/>
  <c r="C79" i="11"/>
  <c r="W75" i="14"/>
  <c r="G79" i="11" s="1"/>
  <c r="U75" i="14" l="1"/>
  <c r="V75" i="14" s="1"/>
  <c r="L75" i="14"/>
  <c r="E79" i="11"/>
  <c r="S75" i="14" l="1"/>
  <c r="R75" i="14"/>
  <c r="H79" i="11"/>
  <c r="N76" i="14"/>
  <c r="I79" i="11"/>
  <c r="X76" i="14" l="1"/>
  <c r="Z76" i="14" s="1"/>
  <c r="AB76" i="14" s="1"/>
  <c r="AC76" i="14" s="1"/>
  <c r="P76" i="14" s="1"/>
  <c r="W76" i="14"/>
  <c r="G80" i="11" s="1"/>
  <c r="C80" i="11"/>
  <c r="O76" i="14"/>
  <c r="D80" i="11" s="1"/>
  <c r="E80" i="11" l="1"/>
  <c r="L76" i="14"/>
  <c r="Q76" i="14" a="1"/>
  <c r="Q76" i="14" s="1"/>
  <c r="T76" i="14" s="1"/>
  <c r="R76" i="14" l="1"/>
  <c r="S76" i="14"/>
  <c r="AD76" i="14"/>
  <c r="F80" i="11" s="1"/>
  <c r="U76" i="14"/>
  <c r="V76" i="14" s="1"/>
  <c r="H80" i="11" l="1"/>
  <c r="N77" i="14"/>
  <c r="I80" i="11"/>
  <c r="C81" i="11" l="1"/>
  <c r="X77" i="14"/>
  <c r="Z77" i="14" s="1"/>
  <c r="AB77" i="14" s="1"/>
  <c r="AC77" i="14" s="1"/>
  <c r="P77" i="14" s="1"/>
  <c r="O77" i="14"/>
  <c r="D81" i="11" s="1"/>
  <c r="W77" i="14"/>
  <c r="G81" i="11" s="1"/>
  <c r="E81" i="11" l="1"/>
  <c r="L77" i="14"/>
  <c r="Q77" i="14" a="1"/>
  <c r="Q77" i="14" s="1"/>
  <c r="T77" i="14" s="1"/>
  <c r="AD77" i="14" l="1"/>
  <c r="F81" i="11" s="1"/>
  <c r="U77" i="14"/>
  <c r="V77" i="14" s="1"/>
  <c r="R77" i="14"/>
  <c r="S77" i="14"/>
  <c r="N78" i="14" l="1"/>
  <c r="H81" i="11"/>
  <c r="I81" i="11"/>
  <c r="X78" i="14" l="1"/>
  <c r="Z78" i="14" s="1"/>
  <c r="AB78" i="14" s="1"/>
  <c r="AC78" i="14" s="1"/>
  <c r="P78" i="14" s="1"/>
  <c r="Q78" i="14" s="1" a="1"/>
  <c r="Q78" i="14" s="1"/>
  <c r="T78" i="14" s="1"/>
  <c r="AD78" i="14" s="1"/>
  <c r="F82" i="11" s="1"/>
  <c r="C82" i="11"/>
  <c r="O78" i="14"/>
  <c r="D82" i="11" s="1"/>
  <c r="W78" i="14"/>
  <c r="G82" i="11" s="1"/>
  <c r="E82" i="11" l="1"/>
  <c r="L78" i="14"/>
  <c r="U78" i="14"/>
  <c r="V78" i="14" s="1"/>
  <c r="N79" i="14" l="1"/>
  <c r="H82" i="11"/>
  <c r="I82" i="11"/>
  <c r="R78" i="14"/>
  <c r="S78" i="14"/>
  <c r="C83" i="11" l="1"/>
  <c r="O79" i="14"/>
  <c r="D83" i="11" s="1"/>
  <c r="X79" i="14"/>
  <c r="Z79" i="14" s="1"/>
  <c r="AB79" i="14" s="1"/>
  <c r="AC79" i="14" s="1"/>
  <c r="P79" i="14" s="1"/>
  <c r="W79" i="14"/>
  <c r="G83" i="11" s="1"/>
  <c r="E83" i="11" l="1"/>
  <c r="L79" i="14"/>
  <c r="Q79" i="14" a="1"/>
  <c r="Q79" i="14" s="1"/>
  <c r="T79" i="14" s="1"/>
  <c r="S79" i="14" l="1"/>
  <c r="R79" i="14"/>
  <c r="AD79" i="14"/>
  <c r="F83" i="11" s="1"/>
  <c r="U79" i="14"/>
  <c r="V79" i="14" s="1"/>
  <c r="N80" i="14" l="1"/>
  <c r="H83" i="11"/>
  <c r="I83" i="11"/>
  <c r="C84" i="11" l="1"/>
  <c r="X80" i="14"/>
  <c r="Z80" i="14" s="1"/>
  <c r="AB80" i="14" s="1"/>
  <c r="AC80" i="14" s="1"/>
  <c r="P80" i="14" s="1"/>
  <c r="W80" i="14"/>
  <c r="G84" i="11" s="1"/>
  <c r="O80" i="14"/>
  <c r="D84" i="11" s="1"/>
  <c r="E84" i="11" l="1"/>
  <c r="L80" i="14"/>
  <c r="Q80" i="14" a="1"/>
  <c r="Q80" i="14" s="1"/>
  <c r="T80" i="14" s="1"/>
  <c r="R80" i="14" l="1"/>
  <c r="S80" i="14"/>
  <c r="AD80" i="14"/>
  <c r="F84" i="11" s="1"/>
  <c r="U80" i="14"/>
  <c r="V80" i="14" s="1"/>
  <c r="H84" i="11" l="1"/>
  <c r="N81" i="14"/>
  <c r="I84" i="11"/>
  <c r="C85" i="11" l="1"/>
  <c r="W81" i="14"/>
  <c r="G85" i="11" s="1"/>
  <c r="O81" i="14"/>
  <c r="D85" i="11" s="1"/>
  <c r="X81" i="14"/>
  <c r="Z81" i="14" s="1"/>
  <c r="AB81" i="14" s="1"/>
  <c r="AC81" i="14" s="1"/>
  <c r="P81" i="14" s="1"/>
  <c r="E85" i="11" l="1"/>
  <c r="L81" i="14"/>
  <c r="Q81" i="14" a="1"/>
  <c r="Q81" i="14" s="1"/>
  <c r="T81" i="14" s="1"/>
  <c r="S81" i="14" l="1"/>
  <c r="R81" i="14"/>
  <c r="AD81" i="14"/>
  <c r="F85" i="11" s="1"/>
  <c r="U81" i="14"/>
  <c r="V81" i="14" s="1"/>
  <c r="N82" i="14" l="1"/>
  <c r="H85" i="11"/>
  <c r="I85" i="11"/>
  <c r="X82" i="14" l="1"/>
  <c r="Z82" i="14" s="1"/>
  <c r="AB82" i="14" s="1"/>
  <c r="AC82" i="14" s="1"/>
  <c r="P82" i="14" s="1"/>
  <c r="Q82" i="14" s="1" a="1"/>
  <c r="Q82" i="14" s="1"/>
  <c r="T82" i="14" s="1"/>
  <c r="O82" i="14"/>
  <c r="D86" i="11" s="1"/>
  <c r="C86" i="11"/>
  <c r="W82" i="14"/>
  <c r="G86" i="11" s="1"/>
  <c r="AD82" i="14" l="1"/>
  <c r="F86" i="11" s="1"/>
  <c r="U82" i="14"/>
  <c r="V82" i="14" s="1"/>
  <c r="E86" i="11"/>
  <c r="L82" i="14"/>
  <c r="H86" i="11" l="1"/>
  <c r="N83" i="14"/>
  <c r="I86" i="11"/>
  <c r="S82" i="14"/>
  <c r="R82" i="14"/>
  <c r="W83" i="14" l="1"/>
  <c r="G87" i="11" s="1"/>
  <c r="X83" i="14"/>
  <c r="Z83" i="14" s="1"/>
  <c r="AB83" i="14" s="1"/>
  <c r="AC83" i="14" s="1"/>
  <c r="P83" i="14" s="1"/>
  <c r="C87" i="11"/>
  <c r="O83" i="14"/>
  <c r="D87" i="11" s="1"/>
  <c r="E87" i="11" l="1"/>
  <c r="L83" i="14"/>
  <c r="Q83" i="14" a="1"/>
  <c r="Q83" i="14" s="1"/>
  <c r="T83" i="14" s="1"/>
  <c r="AD83" i="14" l="1"/>
  <c r="F87" i="11" s="1"/>
  <c r="U83" i="14"/>
  <c r="V83" i="14" s="1"/>
  <c r="S83" i="14"/>
  <c r="R83" i="14"/>
  <c r="N84" i="14" l="1"/>
  <c r="H87" i="11"/>
  <c r="I87" i="11"/>
  <c r="X84" i="14" l="1"/>
  <c r="Z84" i="14" s="1"/>
  <c r="AB84" i="14" s="1"/>
  <c r="AC84" i="14" s="1"/>
  <c r="P84" i="14" s="1"/>
  <c r="W84" i="14"/>
  <c r="G88" i="11" s="1"/>
  <c r="O84" i="14"/>
  <c r="D88" i="11" s="1"/>
  <c r="C88" i="11"/>
  <c r="E88" i="11" l="1"/>
  <c r="L84" i="14"/>
  <c r="Q84" i="14" a="1"/>
  <c r="Q84" i="14" s="1"/>
  <c r="T84" i="14" s="1"/>
  <c r="S84" i="14" l="1"/>
  <c r="R84" i="14"/>
  <c r="AD84" i="14"/>
  <c r="F88" i="11" s="1"/>
  <c r="U84" i="14"/>
  <c r="V84" i="14" s="1"/>
  <c r="N85" i="14" l="1"/>
  <c r="H88" i="11"/>
  <c r="I88" i="11"/>
  <c r="C89" i="11" l="1"/>
  <c r="X85" i="14"/>
  <c r="Z85" i="14" s="1"/>
  <c r="AB85" i="14" s="1"/>
  <c r="AC85" i="14" s="1"/>
  <c r="P85" i="14" s="1"/>
  <c r="O85" i="14"/>
  <c r="D89" i="11" s="1"/>
  <c r="W85" i="14"/>
  <c r="G89" i="11" s="1"/>
  <c r="E89" i="11" l="1"/>
  <c r="L85" i="14"/>
  <c r="Q85" i="14" a="1"/>
  <c r="Q85" i="14" s="1"/>
  <c r="T85" i="14" s="1"/>
  <c r="R85" i="14" l="1"/>
  <c r="S85" i="14"/>
  <c r="AD85" i="14"/>
  <c r="F89" i="11" s="1"/>
  <c r="U85" i="14"/>
  <c r="V85" i="14" s="1"/>
  <c r="H89" i="11" l="1"/>
  <c r="N86" i="14"/>
  <c r="I89" i="11"/>
  <c r="W86" i="14" l="1"/>
  <c r="G90" i="11" s="1"/>
  <c r="C90" i="11"/>
  <c r="O86" i="14"/>
  <c r="D90" i="11" s="1"/>
  <c r="X86" i="14"/>
  <c r="Z86" i="14" s="1"/>
  <c r="AB86" i="14" s="1"/>
  <c r="AC86" i="14" s="1"/>
  <c r="P86" i="14" s="1"/>
  <c r="E90" i="11" l="1"/>
  <c r="L86" i="14"/>
  <c r="Q86" i="14" a="1"/>
  <c r="Q86" i="14" s="1"/>
  <c r="T86" i="14" s="1"/>
  <c r="R86" i="14" l="1"/>
  <c r="S86" i="14"/>
  <c r="AD86" i="14"/>
  <c r="F90" i="11" s="1"/>
  <c r="U86" i="14"/>
  <c r="V86" i="14" s="1"/>
  <c r="N87" i="14" l="1"/>
  <c r="H90" i="11"/>
  <c r="I90" i="11"/>
  <c r="O87" i="14" l="1"/>
  <c r="D91" i="11" s="1"/>
  <c r="X87" i="14"/>
  <c r="Z87" i="14" s="1"/>
  <c r="AB87" i="14" s="1"/>
  <c r="AC87" i="14" s="1"/>
  <c r="P87" i="14" s="1"/>
  <c r="W87" i="14"/>
  <c r="G91" i="11" s="1"/>
  <c r="C91" i="11"/>
  <c r="E91" i="11" l="1"/>
  <c r="L87" i="14"/>
  <c r="Q87" i="14" a="1"/>
  <c r="Q87" i="14" s="1"/>
  <c r="T87" i="14" s="1"/>
  <c r="S87" i="14" l="1"/>
  <c r="R87" i="14"/>
  <c r="AD87" i="14"/>
  <c r="F91" i="11" s="1"/>
  <c r="U87" i="14"/>
  <c r="V87" i="14" s="1"/>
  <c r="H91" i="11" l="1"/>
  <c r="N88" i="14"/>
  <c r="I91" i="11"/>
  <c r="X88" i="14" l="1"/>
  <c r="Z88" i="14" s="1"/>
  <c r="AB88" i="14" s="1"/>
  <c r="AC88" i="14" s="1"/>
  <c r="P88" i="14" s="1"/>
  <c r="O88" i="14"/>
  <c r="D92" i="11" s="1"/>
  <c r="W88" i="14"/>
  <c r="G92" i="11" s="1"/>
  <c r="C92" i="11"/>
  <c r="E92" i="11" l="1"/>
  <c r="L88" i="14"/>
  <c r="Q88" i="14" a="1"/>
  <c r="Q88" i="14" s="1"/>
  <c r="T88" i="14" s="1"/>
  <c r="AD88" i="14" l="1"/>
  <c r="F92" i="11" s="1"/>
  <c r="U88" i="14"/>
  <c r="V88" i="14" s="1"/>
  <c r="S88" i="14"/>
  <c r="R88" i="14"/>
  <c r="H92" i="11" l="1"/>
  <c r="N89" i="14"/>
  <c r="I92" i="11"/>
  <c r="X89" i="14" l="1"/>
  <c r="Z89" i="14" s="1"/>
  <c r="AB89" i="14" s="1"/>
  <c r="AC89" i="14" s="1"/>
  <c r="P89" i="14" s="1"/>
  <c r="O89" i="14"/>
  <c r="D93" i="11" s="1"/>
  <c r="W89" i="14"/>
  <c r="G93" i="11" s="1"/>
  <c r="C93" i="11"/>
  <c r="L89" i="14" l="1"/>
  <c r="E93" i="11"/>
  <c r="Q89" i="14" a="1"/>
  <c r="Q89" i="14" s="1"/>
  <c r="T89" i="14" s="1"/>
  <c r="AD89" i="14" l="1"/>
  <c r="F93" i="11" s="1"/>
  <c r="U89" i="14"/>
  <c r="V89" i="14" s="1"/>
  <c r="R89" i="14"/>
  <c r="S89" i="14"/>
  <c r="H93" i="11" l="1"/>
  <c r="N90" i="14"/>
  <c r="I93" i="11"/>
  <c r="X90" i="14" l="1"/>
  <c r="Z90" i="14" s="1"/>
  <c r="AB90" i="14" s="1"/>
  <c r="AC90" i="14" s="1"/>
  <c r="P90" i="14" s="1"/>
  <c r="W90" i="14"/>
  <c r="G94" i="11" s="1"/>
  <c r="O90" i="14"/>
  <c r="D94" i="11" s="1"/>
  <c r="C94" i="11"/>
  <c r="L90" i="14" l="1"/>
  <c r="E94" i="11"/>
  <c r="Q90" i="14" a="1"/>
  <c r="Q90" i="14" s="1"/>
  <c r="T90" i="14" s="1"/>
  <c r="AD90" i="14" l="1"/>
  <c r="F94" i="11" s="1"/>
  <c r="U90" i="14"/>
  <c r="V90" i="14" s="1"/>
  <c r="R90" i="14"/>
  <c r="S90" i="14"/>
  <c r="H94" i="11" l="1"/>
  <c r="N91" i="14"/>
  <c r="I94" i="11"/>
  <c r="C95" i="11" l="1"/>
  <c r="W91" i="14"/>
  <c r="G95" i="11" s="1"/>
  <c r="O91" i="14"/>
  <c r="D95" i="11" s="1"/>
  <c r="X91" i="14"/>
  <c r="Z91" i="14" s="1"/>
  <c r="AB91" i="14" s="1"/>
  <c r="AC91" i="14" s="1"/>
  <c r="P91" i="14" s="1"/>
  <c r="L91" i="14" l="1"/>
  <c r="E95" i="11"/>
  <c r="Q91" i="14" a="1"/>
  <c r="Q91" i="14" s="1"/>
  <c r="T91" i="14" s="1"/>
  <c r="AD91" i="14" l="1"/>
  <c r="F95" i="11" s="1"/>
  <c r="U91" i="14"/>
  <c r="V91" i="14" s="1"/>
  <c r="R91" i="14"/>
  <c r="S91" i="14"/>
  <c r="H95" i="11" l="1"/>
  <c r="N92" i="14"/>
  <c r="I95" i="11"/>
  <c r="C96" i="11" l="1"/>
  <c r="W92" i="14"/>
  <c r="G96" i="11" s="1"/>
  <c r="X92" i="14"/>
  <c r="Z92" i="14" s="1"/>
  <c r="AB92" i="14" s="1"/>
  <c r="AC92" i="14" s="1"/>
  <c r="P92" i="14" s="1"/>
  <c r="O92" i="14"/>
  <c r="D96" i="11" s="1"/>
  <c r="E96" i="11" l="1"/>
  <c r="L92" i="14"/>
  <c r="Q92" i="14" a="1"/>
  <c r="Q92" i="14" s="1"/>
  <c r="T92" i="14" s="1"/>
  <c r="AD92" i="14" l="1"/>
  <c r="F96" i="11" s="1"/>
  <c r="U92" i="14"/>
  <c r="V92" i="14" s="1"/>
  <c r="S92" i="14"/>
  <c r="R92" i="14"/>
  <c r="H96" i="11" l="1"/>
  <c r="N93" i="14"/>
  <c r="I96" i="11"/>
  <c r="W93" i="14" l="1"/>
  <c r="G97" i="11" s="1"/>
  <c r="X93" i="14"/>
  <c r="Z93" i="14" s="1"/>
  <c r="AB93" i="14" s="1"/>
  <c r="AC93" i="14" s="1"/>
  <c r="P93" i="14" s="1"/>
  <c r="C97" i="11"/>
  <c r="O93" i="14"/>
  <c r="D97" i="11" s="1"/>
  <c r="L93" i="14" l="1"/>
  <c r="E97" i="11"/>
  <c r="Q93" i="14" a="1"/>
  <c r="Q93" i="14" s="1"/>
  <c r="T93" i="14" s="1"/>
  <c r="AD93" i="14" l="1"/>
  <c r="F97" i="11" s="1"/>
  <c r="U93" i="14"/>
  <c r="V93" i="14" s="1"/>
  <c r="S93" i="14"/>
  <c r="R93" i="14"/>
  <c r="N94" i="14" l="1"/>
  <c r="H97" i="11"/>
  <c r="I97" i="11"/>
  <c r="W94" i="14" l="1"/>
  <c r="G98" i="11" s="1"/>
  <c r="C98" i="11"/>
  <c r="X94" i="14"/>
  <c r="Z94" i="14" s="1"/>
  <c r="AB94" i="14" s="1"/>
  <c r="AC94" i="14" s="1"/>
  <c r="P94" i="14" s="1"/>
  <c r="O94" i="14"/>
  <c r="D98" i="11" s="1"/>
  <c r="L94" i="14" l="1"/>
  <c r="E98" i="11"/>
  <c r="Q94" i="14" a="1"/>
  <c r="Q94" i="14" s="1"/>
  <c r="T94" i="14" s="1"/>
  <c r="AD94" i="14" l="1"/>
  <c r="F98" i="11" s="1"/>
  <c r="U94" i="14"/>
  <c r="V94" i="14" s="1"/>
  <c r="S94" i="14"/>
  <c r="R94" i="14"/>
  <c r="H98" i="11" l="1"/>
  <c r="N95" i="14"/>
  <c r="I98" i="11"/>
  <c r="C99" i="11" l="1"/>
  <c r="O95" i="14"/>
  <c r="D99" i="11" s="1"/>
  <c r="X95" i="14"/>
  <c r="Z95" i="14" s="1"/>
  <c r="AB95" i="14" s="1"/>
  <c r="AC95" i="14" s="1"/>
  <c r="P95" i="14" s="1"/>
  <c r="W95" i="14"/>
  <c r="G99" i="11" s="1"/>
  <c r="L95" i="14" l="1"/>
  <c r="E99" i="11"/>
  <c r="Q95" i="14" a="1"/>
  <c r="Q95" i="14" s="1"/>
  <c r="T95" i="14" s="1"/>
  <c r="AD95" i="14" l="1"/>
  <c r="F99" i="11" s="1"/>
  <c r="U95" i="14"/>
  <c r="V95" i="14" s="1"/>
  <c r="S95" i="14"/>
  <c r="R95" i="14"/>
  <c r="H99" i="11" l="1"/>
  <c r="N96" i="14"/>
  <c r="I99" i="11"/>
  <c r="O96" i="14" l="1"/>
  <c r="D100" i="11" s="1"/>
  <c r="X96" i="14"/>
  <c r="Z96" i="14" s="1"/>
  <c r="AB96" i="14" s="1"/>
  <c r="AC96" i="14" s="1"/>
  <c r="P96" i="14" s="1"/>
  <c r="C100" i="11"/>
  <c r="W96" i="14"/>
  <c r="G100" i="11" s="1"/>
  <c r="L96" i="14" l="1"/>
  <c r="E100" i="11"/>
  <c r="Q96" i="14" a="1"/>
  <c r="Q96" i="14" s="1"/>
  <c r="T96" i="14" s="1"/>
  <c r="AD96" i="14" l="1"/>
  <c r="F100" i="11" s="1"/>
  <c r="U96" i="14"/>
  <c r="V96" i="14" s="1"/>
  <c r="S96" i="14"/>
  <c r="R96" i="14"/>
  <c r="H100" i="11" l="1"/>
  <c r="N97" i="14"/>
  <c r="I100" i="11"/>
  <c r="O97" i="14" l="1"/>
  <c r="D101" i="11" s="1"/>
  <c r="X97" i="14"/>
  <c r="Z97" i="14" s="1"/>
  <c r="AB97" i="14" s="1"/>
  <c r="AC97" i="14" s="1"/>
  <c r="P97" i="14" s="1"/>
  <c r="C101" i="11"/>
  <c r="W97" i="14"/>
  <c r="G101" i="11" s="1"/>
  <c r="L97" i="14" l="1"/>
  <c r="E101" i="11"/>
  <c r="Q97" i="14" a="1"/>
  <c r="Q97" i="14" s="1"/>
  <c r="T97" i="14" s="1"/>
  <c r="AD97" i="14" l="1"/>
  <c r="F101" i="11" s="1"/>
  <c r="U97" i="14"/>
  <c r="V97" i="14" s="1"/>
  <c r="R97" i="14"/>
  <c r="S97" i="14"/>
  <c r="H101" i="11" l="1"/>
  <c r="N98" i="14"/>
  <c r="I101" i="11"/>
  <c r="C102" i="11" l="1"/>
  <c r="X98" i="14"/>
  <c r="Z98" i="14" s="1"/>
  <c r="AB98" i="14" s="1"/>
  <c r="AC98" i="14" s="1"/>
  <c r="P98" i="14" s="1"/>
  <c r="Q98" i="14" s="1" a="1"/>
  <c r="Q98" i="14" s="1"/>
  <c r="T98" i="14" s="1"/>
  <c r="AD98" i="14" s="1"/>
  <c r="F102" i="11" s="1"/>
  <c r="O98" i="14"/>
  <c r="D102" i="11" s="1"/>
  <c r="W98" i="14"/>
  <c r="G102" i="11" s="1"/>
  <c r="U98" i="14" l="1"/>
  <c r="V98" i="14" s="1"/>
  <c r="L98" i="14"/>
  <c r="E102" i="11"/>
  <c r="R98" i="14" l="1"/>
  <c r="S98" i="14"/>
  <c r="H102" i="11"/>
  <c r="N99" i="14"/>
  <c r="I102" i="11"/>
  <c r="X99" i="14" l="1"/>
  <c r="Z99" i="14" s="1"/>
  <c r="AB99" i="14" s="1"/>
  <c r="AC99" i="14" s="1"/>
  <c r="P99" i="14" s="1"/>
  <c r="W99" i="14"/>
  <c r="G103" i="11" s="1"/>
  <c r="O99" i="14"/>
  <c r="D103" i="11" s="1"/>
  <c r="C103" i="11"/>
  <c r="E103" i="11" l="1"/>
  <c r="L99" i="14"/>
  <c r="Q99" i="14" a="1"/>
  <c r="Q99" i="14" s="1"/>
  <c r="T99" i="14" s="1"/>
  <c r="AD99" i="14" l="1"/>
  <c r="F103" i="11" s="1"/>
  <c r="U99" i="14"/>
  <c r="V99" i="14" s="1"/>
  <c r="R99" i="14"/>
  <c r="S99" i="14"/>
  <c r="H103" i="11" l="1"/>
  <c r="N100" i="14"/>
  <c r="I103" i="11"/>
  <c r="X100" i="14" l="1"/>
  <c r="Z100" i="14" s="1"/>
  <c r="AB100" i="14" s="1"/>
  <c r="AC100" i="14" s="1"/>
  <c r="P100" i="14" s="1"/>
  <c r="W100" i="14"/>
  <c r="G104" i="11" s="1"/>
  <c r="O100" i="14"/>
  <c r="D104" i="11" s="1"/>
  <c r="C104" i="11"/>
  <c r="L100" i="14" l="1"/>
  <c r="E104" i="11"/>
  <c r="Q100" i="14" a="1"/>
  <c r="Q100" i="14" s="1"/>
  <c r="T100" i="14" s="1"/>
  <c r="AD100" i="14" l="1"/>
  <c r="F104" i="11" s="1"/>
  <c r="U100" i="14"/>
  <c r="V100" i="14" s="1"/>
  <c r="R100" i="14"/>
  <c r="S100" i="14"/>
  <c r="H104" i="11" l="1"/>
  <c r="N101" i="14"/>
  <c r="I104" i="11"/>
  <c r="O101" i="14" l="1"/>
  <c r="D105" i="11" s="1"/>
  <c r="W101" i="14"/>
  <c r="G105" i="11" s="1"/>
  <c r="X101" i="14"/>
  <c r="Z101" i="14" s="1"/>
  <c r="AB101" i="14" s="1"/>
  <c r="AC101" i="14" s="1"/>
  <c r="P101" i="14" s="1"/>
  <c r="C105" i="11"/>
  <c r="E105" i="11" l="1"/>
  <c r="L101" i="14"/>
  <c r="Q101" i="14" a="1"/>
  <c r="Q101" i="14" s="1"/>
  <c r="T101" i="14" s="1"/>
  <c r="R101" i="14" l="1"/>
  <c r="S101" i="14"/>
  <c r="AD101" i="14"/>
  <c r="F105" i="11" s="1"/>
  <c r="U101" i="14"/>
  <c r="V101" i="14" s="1"/>
  <c r="N102" i="14" l="1"/>
  <c r="H105" i="11"/>
  <c r="I105" i="11"/>
  <c r="X102" i="14" l="1"/>
  <c r="Z102" i="14" s="1"/>
  <c r="AB102" i="14" s="1"/>
  <c r="AC102" i="14" s="1"/>
  <c r="P102" i="14" s="1"/>
  <c r="O102" i="14"/>
  <c r="D106" i="11" s="1"/>
  <c r="C106" i="11"/>
  <c r="W102" i="14"/>
  <c r="G106" i="11" s="1"/>
  <c r="E106" i="11" l="1"/>
  <c r="L102" i="14"/>
  <c r="Q102" i="14" a="1"/>
  <c r="Q102" i="14" s="1"/>
  <c r="T102" i="14" s="1"/>
  <c r="R102" i="14" l="1"/>
  <c r="S102" i="14"/>
  <c r="AD102" i="14"/>
  <c r="F106" i="11" s="1"/>
  <c r="U102" i="14"/>
  <c r="V102" i="14" s="1"/>
  <c r="H106" i="11" l="1"/>
  <c r="N103" i="14"/>
  <c r="I106" i="11"/>
  <c r="W103" i="14" l="1"/>
  <c r="G107" i="11" s="1"/>
  <c r="C107" i="11"/>
  <c r="X103" i="14"/>
  <c r="Z103" i="14" s="1"/>
  <c r="AB103" i="14" s="1"/>
  <c r="AC103" i="14" s="1"/>
  <c r="P103" i="14" s="1"/>
  <c r="O103" i="14"/>
  <c r="D107" i="11" s="1"/>
  <c r="L103" i="14" l="1"/>
  <c r="E107" i="11"/>
  <c r="Q103" i="14" a="1"/>
  <c r="Q103" i="14" s="1"/>
  <c r="T103" i="14" s="1"/>
  <c r="AD103" i="14" l="1"/>
  <c r="F107" i="11" s="1"/>
  <c r="U103" i="14"/>
  <c r="V103" i="14" s="1"/>
  <c r="S103" i="14"/>
  <c r="R103" i="14"/>
  <c r="N104" i="14" l="1"/>
  <c r="H107" i="11"/>
  <c r="I107" i="11"/>
  <c r="O104" i="14" l="1"/>
  <c r="D108" i="11" s="1"/>
  <c r="X104" i="14"/>
  <c r="Z104" i="14" s="1"/>
  <c r="AB104" i="14" s="1"/>
  <c r="AC104" i="14" s="1"/>
  <c r="P104" i="14" s="1"/>
  <c r="C108" i="11"/>
  <c r="W104" i="14"/>
  <c r="G108" i="11" s="1"/>
  <c r="L104" i="14" l="1"/>
  <c r="E108" i="11"/>
  <c r="Q104" i="14" a="1"/>
  <c r="Q104" i="14" s="1"/>
  <c r="T104" i="14" s="1"/>
  <c r="AD104" i="14" l="1"/>
  <c r="F108" i="11" s="1"/>
  <c r="U104" i="14"/>
  <c r="V104" i="14" s="1"/>
  <c r="S104" i="14"/>
  <c r="R104" i="14"/>
  <c r="H108" i="11" l="1"/>
  <c r="N105" i="14"/>
  <c r="I108" i="11"/>
  <c r="C109" i="11" l="1"/>
  <c r="O105" i="14"/>
  <c r="D109" i="11" s="1"/>
  <c r="X105" i="14"/>
  <c r="Z105" i="14" s="1"/>
  <c r="AB105" i="14" s="1"/>
  <c r="AC105" i="14" s="1"/>
  <c r="P105" i="14" s="1"/>
  <c r="W105" i="14"/>
  <c r="G109" i="11" s="1"/>
  <c r="L105" i="14" l="1"/>
  <c r="E109" i="11"/>
  <c r="Q105" i="14" a="1"/>
  <c r="Q105" i="14" s="1"/>
  <c r="T105" i="14" s="1"/>
  <c r="AD105" i="14" l="1"/>
  <c r="F109" i="11" s="1"/>
  <c r="U105" i="14"/>
  <c r="V105" i="14" s="1"/>
  <c r="R105" i="14"/>
  <c r="S105" i="14"/>
  <c r="H109" i="11" l="1"/>
  <c r="N106" i="14"/>
  <c r="I109" i="11"/>
  <c r="X106" i="14" l="1"/>
  <c r="Z106" i="14" s="1"/>
  <c r="AB106" i="14" s="1"/>
  <c r="AC106" i="14" s="1"/>
  <c r="P106" i="14" s="1"/>
  <c r="O106" i="14"/>
  <c r="D110" i="11" s="1"/>
  <c r="W106" i="14"/>
  <c r="G110" i="11" s="1"/>
  <c r="C110" i="11"/>
  <c r="L106" i="14" l="1"/>
  <c r="E110" i="11"/>
  <c r="Q106" i="14" a="1"/>
  <c r="Q106" i="14" s="1"/>
  <c r="T106" i="14" s="1"/>
  <c r="AD106" i="14" l="1"/>
  <c r="F110" i="11" s="1"/>
  <c r="U106" i="14"/>
  <c r="V106" i="14" s="1"/>
  <c r="R106" i="14"/>
  <c r="S106" i="14"/>
  <c r="H110" i="11" l="1"/>
  <c r="N107" i="14"/>
  <c r="I110" i="11"/>
  <c r="W107" i="14" l="1"/>
  <c r="G111" i="11" s="1"/>
  <c r="X107" i="14"/>
  <c r="Z107" i="14" s="1"/>
  <c r="AB107" i="14" s="1"/>
  <c r="AC107" i="14" s="1"/>
  <c r="P107" i="14" s="1"/>
  <c r="C111" i="11"/>
  <c r="O107" i="14"/>
  <c r="D111" i="11" s="1"/>
  <c r="L107" i="14" l="1"/>
  <c r="E111" i="11"/>
  <c r="Q107" i="14" a="1"/>
  <c r="Q107" i="14" s="1"/>
  <c r="T107" i="14" s="1"/>
  <c r="AD107" i="14" l="1"/>
  <c r="F111" i="11" s="1"/>
  <c r="U107" i="14"/>
  <c r="V107" i="14" s="1"/>
  <c r="S107" i="14"/>
  <c r="R107" i="14"/>
  <c r="H111" i="11" l="1"/>
  <c r="N108" i="14"/>
  <c r="I111" i="11"/>
  <c r="C112" i="11" l="1"/>
  <c r="W108" i="14"/>
  <c r="G112" i="11" s="1"/>
  <c r="O108" i="14"/>
  <c r="D112" i="11" s="1"/>
  <c r="X108" i="14"/>
  <c r="Z108" i="14" s="1"/>
  <c r="AB108" i="14" s="1"/>
  <c r="AC108" i="14" s="1"/>
  <c r="P108" i="14" s="1"/>
  <c r="L108" i="14" l="1"/>
  <c r="E112" i="11"/>
  <c r="Q108" i="14" a="1"/>
  <c r="Q108" i="14" s="1"/>
  <c r="T108" i="14" s="1"/>
  <c r="AD108" i="14" l="1"/>
  <c r="F112" i="11" s="1"/>
  <c r="U108" i="14"/>
  <c r="V108" i="14" s="1"/>
  <c r="S108" i="14"/>
  <c r="R108" i="14"/>
  <c r="H112" i="11" l="1"/>
  <c r="N109" i="14"/>
  <c r="I112" i="11"/>
  <c r="O109" i="14" l="1"/>
  <c r="D113" i="11" s="1"/>
  <c r="X109" i="14"/>
  <c r="Z109" i="14" s="1"/>
  <c r="AB109" i="14" s="1"/>
  <c r="AC109" i="14" s="1"/>
  <c r="P109" i="14" s="1"/>
  <c r="W109" i="14"/>
  <c r="G113" i="11" s="1"/>
  <c r="C113" i="11"/>
  <c r="E113" i="11" l="1"/>
  <c r="L109" i="14"/>
  <c r="Q109" i="14" a="1"/>
  <c r="Q109" i="14" s="1"/>
  <c r="T109" i="14" s="1"/>
  <c r="AD109" i="14" l="1"/>
  <c r="F113" i="11" s="1"/>
  <c r="U109" i="14"/>
  <c r="V109" i="14" s="1"/>
  <c r="S109" i="14"/>
  <c r="R109" i="14"/>
  <c r="H113" i="11" l="1"/>
  <c r="N110" i="14"/>
  <c r="I113" i="11"/>
  <c r="X110" i="14" l="1"/>
  <c r="Z110" i="14" s="1"/>
  <c r="AB110" i="14" s="1"/>
  <c r="AC110" i="14" s="1"/>
  <c r="P110" i="14" s="1"/>
  <c r="C114" i="11"/>
  <c r="W110" i="14"/>
  <c r="G114" i="11" s="1"/>
  <c r="O110" i="14"/>
  <c r="D114" i="11" s="1"/>
  <c r="E114" i="11" l="1"/>
  <c r="L110" i="14"/>
  <c r="Q110" i="14" a="1"/>
  <c r="Q110" i="14" s="1"/>
  <c r="T110" i="14" s="1"/>
  <c r="R110" i="14" l="1"/>
  <c r="S110" i="14"/>
  <c r="AD110" i="14"/>
  <c r="F114" i="11" s="1"/>
  <c r="U110" i="14"/>
  <c r="V110" i="14" s="1"/>
  <c r="H114" i="11" l="1"/>
  <c r="N111" i="14"/>
  <c r="I114" i="11"/>
  <c r="O111" i="14" l="1"/>
  <c r="D115" i="11" s="1"/>
  <c r="C115" i="11"/>
  <c r="X111" i="14"/>
  <c r="Z111" i="14" s="1"/>
  <c r="AB111" i="14" s="1"/>
  <c r="AC111" i="14" s="1"/>
  <c r="P111" i="14" s="1"/>
  <c r="W111" i="14"/>
  <c r="G115" i="11" s="1"/>
  <c r="L111" i="14" l="1"/>
  <c r="E115" i="11"/>
  <c r="Q111" i="14" a="1"/>
  <c r="Q111" i="14" s="1"/>
  <c r="T111" i="14" s="1"/>
  <c r="AD111" i="14" l="1"/>
  <c r="F115" i="11" s="1"/>
  <c r="U111" i="14"/>
  <c r="V111" i="14" s="1"/>
  <c r="R111" i="14"/>
  <c r="S111" i="14"/>
  <c r="N112" i="14" l="1"/>
  <c r="H115" i="11"/>
  <c r="I115" i="11"/>
  <c r="W112" i="14" l="1"/>
  <c r="G116" i="11" s="1"/>
  <c r="X112" i="14"/>
  <c r="Z112" i="14" s="1"/>
  <c r="AB112" i="14" s="1"/>
  <c r="AC112" i="14" s="1"/>
  <c r="P112" i="14" s="1"/>
  <c r="O112" i="14"/>
  <c r="D116" i="11" s="1"/>
  <c r="C116" i="11"/>
  <c r="E116" i="11" l="1"/>
  <c r="L112" i="14"/>
  <c r="Q112" i="14" a="1"/>
  <c r="Q112" i="14" s="1"/>
  <c r="T112" i="14" s="1"/>
  <c r="S112" i="14" l="1"/>
  <c r="R112" i="14"/>
  <c r="AD112" i="14"/>
  <c r="F116" i="11" s="1"/>
  <c r="U112" i="14"/>
  <c r="V112" i="14" l="1"/>
  <c r="I116" i="11" s="1"/>
  <c r="N113" i="14"/>
  <c r="H116" i="11"/>
  <c r="O113" i="14" l="1"/>
  <c r="D117" i="11" s="1"/>
  <c r="W113" i="14"/>
  <c r="G117" i="11" s="1"/>
  <c r="X113" i="14"/>
  <c r="Z113" i="14" s="1"/>
  <c r="AB113" i="14" s="1"/>
  <c r="AC113" i="14" s="1"/>
  <c r="P113" i="14" s="1"/>
  <c r="C117" i="11"/>
  <c r="E117" i="11" l="1"/>
  <c r="L113" i="14"/>
  <c r="Q113" i="14" a="1"/>
  <c r="Q113" i="14" s="1"/>
  <c r="T113" i="14" s="1"/>
  <c r="AD113" i="14" l="1"/>
  <c r="F117" i="11" s="1"/>
  <c r="U113" i="14"/>
  <c r="V113" i="14" s="1"/>
  <c r="S113" i="14"/>
  <c r="R113" i="14"/>
  <c r="H117" i="11" l="1"/>
  <c r="N114" i="14"/>
  <c r="I117" i="11"/>
  <c r="O114" i="14" l="1"/>
  <c r="D118" i="11" s="1"/>
  <c r="X114" i="14"/>
  <c r="Z114" i="14" s="1"/>
  <c r="AB114" i="14" s="1"/>
  <c r="AC114" i="14" s="1"/>
  <c r="P114" i="14" s="1"/>
  <c r="Q114" i="14" s="1" a="1"/>
  <c r="Q114" i="14" s="1"/>
  <c r="T114" i="14" s="1"/>
  <c r="C118" i="11"/>
  <c r="W114" i="14"/>
  <c r="G118" i="11" s="1"/>
  <c r="AD114" i="14" l="1"/>
  <c r="F118" i="11" s="1"/>
  <c r="U114" i="14"/>
  <c r="V114" i="14" s="1"/>
  <c r="L114" i="14"/>
  <c r="E118" i="11"/>
  <c r="H118" i="11" l="1"/>
  <c r="N115" i="14"/>
  <c r="I118" i="11"/>
  <c r="S114" i="14"/>
  <c r="R114" i="14"/>
  <c r="C119" i="11" l="1"/>
  <c r="X115" i="14"/>
  <c r="Z115" i="14" s="1"/>
  <c r="AB115" i="14" s="1"/>
  <c r="AC115" i="14" s="1"/>
  <c r="P115" i="14" s="1"/>
  <c r="O115" i="14"/>
  <c r="D119" i="11" s="1"/>
  <c r="W115" i="14"/>
  <c r="G119" i="11" s="1"/>
  <c r="E119" i="11" l="1"/>
  <c r="L115" i="14"/>
  <c r="Q115" i="14" a="1"/>
  <c r="Q115" i="14" s="1"/>
  <c r="T115" i="14" s="1"/>
  <c r="AD115" i="14" l="1"/>
  <c r="F119" i="11" s="1"/>
  <c r="U115" i="14"/>
  <c r="V115" i="14" s="1"/>
  <c r="S115" i="14"/>
  <c r="R115" i="14"/>
  <c r="H119" i="11" l="1"/>
  <c r="N116" i="14"/>
  <c r="I119" i="11"/>
  <c r="O116" i="14" l="1"/>
  <c r="D120" i="11" s="1"/>
  <c r="X116" i="14"/>
  <c r="Z116" i="14" s="1"/>
  <c r="AB116" i="14" s="1"/>
  <c r="AC116" i="14" s="1"/>
  <c r="P116" i="14" s="1"/>
  <c r="W116" i="14"/>
  <c r="G120" i="11" s="1"/>
  <c r="C120" i="11"/>
  <c r="E120" i="11" l="1"/>
  <c r="L116" i="14"/>
  <c r="Q116" i="14" a="1"/>
  <c r="Q116" i="14" s="1"/>
  <c r="T116" i="14" s="1"/>
  <c r="S116" i="14" l="1"/>
  <c r="R116" i="14"/>
  <c r="AD116" i="14"/>
  <c r="F120" i="11" s="1"/>
  <c r="U116" i="14"/>
  <c r="V116" i="14" s="1"/>
  <c r="H120" i="11" l="1"/>
  <c r="N117" i="14"/>
  <c r="I120" i="11"/>
  <c r="X117" i="14" l="1"/>
  <c r="Z117" i="14" s="1"/>
  <c r="AB117" i="14" s="1"/>
  <c r="AC117" i="14" s="1"/>
  <c r="P117" i="14" s="1"/>
  <c r="C121" i="11"/>
  <c r="O117" i="14"/>
  <c r="D121" i="11" s="1"/>
  <c r="W117" i="14"/>
  <c r="G121" i="11" s="1"/>
  <c r="L117" i="14" l="1"/>
  <c r="E121" i="11"/>
  <c r="Q117" i="14" a="1"/>
  <c r="Q117" i="14" s="1"/>
  <c r="T117" i="14" s="1"/>
  <c r="AD117" i="14" l="1"/>
  <c r="F121" i="11" s="1"/>
  <c r="U117" i="14"/>
  <c r="V117" i="14" s="1"/>
  <c r="S117" i="14"/>
  <c r="R117" i="14"/>
  <c r="H121" i="11" l="1"/>
  <c r="N118" i="14"/>
  <c r="I121" i="11"/>
  <c r="C122" i="11" l="1"/>
  <c r="W118" i="14"/>
  <c r="G122" i="11" s="1"/>
  <c r="X118" i="14"/>
  <c r="Z118" i="14" s="1"/>
  <c r="AB118" i="14" s="1"/>
  <c r="AC118" i="14" s="1"/>
  <c r="P118" i="14" s="1"/>
  <c r="O118" i="14"/>
  <c r="D122" i="11" s="1"/>
  <c r="L118" i="14" l="1"/>
  <c r="E122" i="11"/>
  <c r="Q118" i="14" a="1"/>
  <c r="Q118" i="14" s="1"/>
  <c r="T118" i="14" s="1"/>
  <c r="AD118" i="14" l="1"/>
  <c r="F122" i="11" s="1"/>
  <c r="U118" i="14"/>
  <c r="V118" i="14" s="1"/>
  <c r="S118" i="14"/>
  <c r="R118" i="14"/>
  <c r="H122" i="11" l="1"/>
  <c r="N119" i="14"/>
  <c r="I122" i="11"/>
  <c r="C123" i="11" l="1"/>
  <c r="O119" i="14"/>
  <c r="D123" i="11" s="1"/>
  <c r="W119" i="14"/>
  <c r="G123" i="11" s="1"/>
  <c r="X119" i="14"/>
  <c r="Z119" i="14" s="1"/>
  <c r="AB119" i="14" s="1"/>
  <c r="AC119" i="14" s="1"/>
  <c r="P119" i="14" s="1"/>
  <c r="E123" i="11" l="1"/>
  <c r="L119" i="14"/>
  <c r="Q119" i="14" a="1"/>
  <c r="Q119" i="14" s="1"/>
  <c r="T119" i="14" s="1"/>
  <c r="S119" i="14" l="1"/>
  <c r="R119" i="14"/>
  <c r="AD119" i="14"/>
  <c r="F123" i="11" s="1"/>
  <c r="U119" i="14"/>
  <c r="V119" i="14" s="1"/>
  <c r="H123" i="11" l="1"/>
  <c r="N120" i="14"/>
  <c r="I123" i="11"/>
  <c r="X120" i="14" l="1"/>
  <c r="Z120" i="14" s="1"/>
  <c r="AB120" i="14" s="1"/>
  <c r="AC120" i="14" s="1"/>
  <c r="P120" i="14" s="1"/>
  <c r="C124" i="11"/>
  <c r="W120" i="14"/>
  <c r="G124" i="11" s="1"/>
  <c r="O120" i="14"/>
  <c r="D124" i="11" s="1"/>
  <c r="E124" i="11" l="1"/>
  <c r="L120" i="14"/>
  <c r="Q120" i="14" a="1"/>
  <c r="Q120" i="14" s="1"/>
  <c r="T120" i="14" s="1"/>
  <c r="AD120" i="14" l="1"/>
  <c r="F124" i="11" s="1"/>
  <c r="U120" i="14"/>
  <c r="V120" i="14" s="1"/>
  <c r="R120" i="14"/>
  <c r="S120" i="14"/>
  <c r="H124" i="11" l="1"/>
  <c r="N121" i="14"/>
  <c r="I124" i="11"/>
  <c r="O121" i="14" l="1"/>
  <c r="D125" i="11" s="1"/>
  <c r="W121" i="14"/>
  <c r="G125" i="11" s="1"/>
  <c r="C125" i="11"/>
  <c r="X121" i="14"/>
  <c r="Z121" i="14" s="1"/>
  <c r="AB121" i="14" s="1"/>
  <c r="AC121" i="14" s="1"/>
  <c r="P121" i="14" s="1"/>
  <c r="L121" i="14" l="1"/>
  <c r="E125" i="11"/>
  <c r="Q121" i="14" a="1"/>
  <c r="Q121" i="14" s="1"/>
  <c r="T121" i="14" s="1"/>
  <c r="AD121" i="14" l="1"/>
  <c r="F125" i="11" s="1"/>
  <c r="U121" i="14"/>
  <c r="V121" i="14" s="1"/>
  <c r="S121" i="14"/>
  <c r="R121" i="14"/>
  <c r="H125" i="11" l="1"/>
  <c r="N122" i="14"/>
  <c r="I125" i="11"/>
  <c r="W122" i="14" l="1"/>
  <c r="G126" i="11" s="1"/>
  <c r="X122" i="14"/>
  <c r="Z122" i="14" s="1"/>
  <c r="AB122" i="14" s="1"/>
  <c r="AC122" i="14" s="1"/>
  <c r="P122" i="14" s="1"/>
  <c r="O122" i="14"/>
  <c r="D126" i="11" s="1"/>
  <c r="C126" i="11"/>
  <c r="L122" i="14" l="1"/>
  <c r="E126" i="11"/>
  <c r="Q122" i="14" a="1"/>
  <c r="Q122" i="14" s="1"/>
  <c r="T122" i="14" s="1"/>
  <c r="AD122" i="14" l="1"/>
  <c r="F126" i="11" s="1"/>
  <c r="U122" i="14"/>
  <c r="V122" i="14" s="1"/>
  <c r="R122" i="14"/>
  <c r="S122" i="14"/>
  <c r="H126" i="11" l="1"/>
  <c r="N123" i="14"/>
  <c r="I126" i="11"/>
  <c r="X123" i="14" l="1"/>
  <c r="Z123" i="14" s="1"/>
  <c r="AB123" i="14" s="1"/>
  <c r="AC123" i="14" s="1"/>
  <c r="P123" i="14" s="1"/>
  <c r="O123" i="14"/>
  <c r="D127" i="11" s="1"/>
  <c r="W123" i="14"/>
  <c r="G127" i="11" s="1"/>
  <c r="C127" i="11"/>
  <c r="E127" i="11" l="1"/>
  <c r="L123" i="14"/>
  <c r="Q123" i="14" a="1"/>
  <c r="Q123" i="14" s="1"/>
  <c r="T123" i="14" s="1"/>
  <c r="R123" i="14" l="1"/>
  <c r="S123" i="14"/>
  <c r="AD123" i="14"/>
  <c r="F127" i="11" s="1"/>
  <c r="U123" i="14"/>
  <c r="V123" i="14" s="1"/>
  <c r="H127" i="11" l="1"/>
  <c r="N124" i="14"/>
  <c r="I127" i="11"/>
  <c r="O124" i="14" l="1"/>
  <c r="D128" i="11" s="1"/>
  <c r="X124" i="14"/>
  <c r="Z124" i="14" s="1"/>
  <c r="AB124" i="14" s="1"/>
  <c r="AC124" i="14" s="1"/>
  <c r="P124" i="14" s="1"/>
  <c r="W124" i="14"/>
  <c r="G128" i="11" s="1"/>
  <c r="C128" i="11"/>
  <c r="L124" i="14" l="1"/>
  <c r="E128" i="11"/>
  <c r="Q124" i="14" a="1"/>
  <c r="Q124" i="14" s="1"/>
  <c r="T124" i="14" s="1"/>
  <c r="AD124" i="14" l="1"/>
  <c r="F128" i="11" s="1"/>
  <c r="U124" i="14"/>
  <c r="V124" i="14" s="1"/>
  <c r="R124" i="14"/>
  <c r="S124" i="14"/>
  <c r="H128" i="11" l="1"/>
  <c r="N125" i="14"/>
  <c r="I128" i="11"/>
  <c r="X125" i="14" l="1"/>
  <c r="Z125" i="14" s="1"/>
  <c r="AB125" i="14" s="1"/>
  <c r="AC125" i="14" s="1"/>
  <c r="P125" i="14" s="1"/>
  <c r="Q125" i="14" s="1" a="1"/>
  <c r="Q125" i="14" s="1"/>
  <c r="T125" i="14" s="1"/>
  <c r="AD125" i="14" s="1"/>
  <c r="F129" i="11" s="1"/>
  <c r="C129" i="11"/>
  <c r="W125" i="14"/>
  <c r="G129" i="11" s="1"/>
  <c r="O125" i="14"/>
  <c r="D129" i="11" s="1"/>
  <c r="U125" i="14" l="1"/>
  <c r="V125" i="14" s="1"/>
  <c r="E129" i="11"/>
  <c r="L125" i="14"/>
  <c r="R125" i="14" l="1"/>
  <c r="S125" i="14"/>
  <c r="N126" i="14"/>
  <c r="H129" i="11"/>
  <c r="I129" i="11"/>
  <c r="C130" i="11" l="1"/>
  <c r="O126" i="14"/>
  <c r="D130" i="11" s="1"/>
  <c r="X126" i="14"/>
  <c r="Z126" i="14" s="1"/>
  <c r="AB126" i="14" s="1"/>
  <c r="AC126" i="14" s="1"/>
  <c r="P126" i="14" s="1"/>
  <c r="W126" i="14"/>
  <c r="G130" i="11" s="1"/>
  <c r="E130" i="11" l="1"/>
  <c r="L126" i="14"/>
  <c r="Q126" i="14" a="1"/>
  <c r="Q126" i="14" s="1"/>
  <c r="T126" i="14" s="1"/>
  <c r="R126" i="14" l="1"/>
  <c r="S126" i="14"/>
  <c r="AD126" i="14"/>
  <c r="F130" i="11" s="1"/>
  <c r="U126" i="14"/>
  <c r="V126" i="14" s="1"/>
  <c r="H130" i="11" l="1"/>
  <c r="N127" i="14"/>
  <c r="I130" i="11"/>
  <c r="X127" i="14" l="1"/>
  <c r="Z127" i="14" s="1"/>
  <c r="AB127" i="14" s="1"/>
  <c r="AC127" i="14" s="1"/>
  <c r="P127" i="14" s="1"/>
  <c r="O127" i="14"/>
  <c r="D131" i="11" s="1"/>
  <c r="W127" i="14"/>
  <c r="G131" i="11" s="1"/>
  <c r="C131" i="11"/>
  <c r="L127" i="14" l="1"/>
  <c r="E131" i="11"/>
  <c r="Q127" i="14" a="1"/>
  <c r="Q127" i="14" s="1"/>
  <c r="T127" i="14" s="1"/>
  <c r="AD127" i="14" l="1"/>
  <c r="F131" i="11" s="1"/>
  <c r="U127" i="14"/>
  <c r="V127" i="14" s="1"/>
  <c r="S127" i="14"/>
  <c r="R127" i="14"/>
  <c r="H131" i="11" l="1"/>
  <c r="N128" i="14"/>
  <c r="I131" i="11"/>
  <c r="O128" i="14" l="1"/>
  <c r="D132" i="11" s="1"/>
  <c r="C132" i="11"/>
  <c r="X128" i="14"/>
  <c r="Z128" i="14" s="1"/>
  <c r="AB128" i="14" s="1"/>
  <c r="AC128" i="14" s="1"/>
  <c r="P128" i="14" s="1"/>
  <c r="W128" i="14"/>
  <c r="G132" i="11" s="1"/>
  <c r="L128" i="14" l="1"/>
  <c r="E132" i="11"/>
  <c r="Q128" i="14" a="1"/>
  <c r="Q128" i="14" s="1"/>
  <c r="T128" i="14" s="1"/>
  <c r="AD128" i="14" l="1"/>
  <c r="F132" i="11" s="1"/>
  <c r="U128" i="14"/>
  <c r="V128" i="14" s="1"/>
  <c r="S128" i="14"/>
  <c r="R128" i="14"/>
  <c r="H132" i="11" l="1"/>
  <c r="N129" i="14"/>
  <c r="I132" i="11"/>
  <c r="C133" i="11" l="1"/>
  <c r="O129" i="14"/>
  <c r="D133" i="11" s="1"/>
  <c r="X129" i="14"/>
  <c r="Z129" i="14" s="1"/>
  <c r="AB129" i="14" s="1"/>
  <c r="AC129" i="14" s="1"/>
  <c r="P129" i="14" s="1"/>
  <c r="W129" i="14"/>
  <c r="G133" i="11" s="1"/>
  <c r="E133" i="11" l="1"/>
  <c r="L129" i="14"/>
  <c r="Q129" i="14" a="1"/>
  <c r="Q129" i="14" s="1"/>
  <c r="T129" i="14" s="1"/>
  <c r="AD129" i="14" l="1"/>
  <c r="F133" i="11" s="1"/>
  <c r="U129" i="14"/>
  <c r="V129" i="14" s="1"/>
  <c r="R129" i="14"/>
  <c r="S129" i="14"/>
  <c r="H133" i="11" l="1"/>
  <c r="N130" i="14"/>
  <c r="I133" i="11"/>
  <c r="X130" i="14" l="1"/>
  <c r="Z130" i="14" s="1"/>
  <c r="AB130" i="14" s="1"/>
  <c r="AC130" i="14" s="1"/>
  <c r="P130" i="14" s="1"/>
  <c r="Q130" i="14" s="1" a="1"/>
  <c r="Q130" i="14" s="1"/>
  <c r="T130" i="14" s="1"/>
  <c r="AD130" i="14" s="1"/>
  <c r="F134" i="11" s="1"/>
  <c r="C134" i="11"/>
  <c r="O130" i="14"/>
  <c r="D134" i="11" s="1"/>
  <c r="W130" i="14"/>
  <c r="G134" i="11" s="1"/>
  <c r="U130" i="14" l="1"/>
  <c r="V130" i="14" s="1"/>
  <c r="L130" i="14"/>
  <c r="E134" i="11"/>
  <c r="R130" i="14" l="1"/>
  <c r="S130" i="14"/>
  <c r="H134" i="11"/>
  <c r="N131" i="14"/>
  <c r="I134" i="11"/>
  <c r="W131" i="14" l="1"/>
  <c r="G135" i="11" s="1"/>
  <c r="O131" i="14"/>
  <c r="D135" i="11" s="1"/>
  <c r="C135" i="11"/>
  <c r="X131" i="14"/>
  <c r="Z131" i="14" s="1"/>
  <c r="AB131" i="14" s="1"/>
  <c r="AC131" i="14" s="1"/>
  <c r="P131" i="14" s="1"/>
  <c r="L131" i="14" l="1"/>
  <c r="E135" i="11"/>
  <c r="Q131" i="14" a="1"/>
  <c r="Q131" i="14" s="1"/>
  <c r="T131" i="14" s="1"/>
  <c r="AD131" i="14" l="1"/>
  <c r="F135" i="11" s="1"/>
  <c r="U131" i="14"/>
  <c r="V131" i="14" s="1"/>
  <c r="S131" i="14"/>
  <c r="R131" i="14"/>
  <c r="H135" i="11" l="1"/>
  <c r="N132" i="14"/>
  <c r="I135" i="11"/>
  <c r="O132" i="14" l="1"/>
  <c r="D136" i="11" s="1"/>
  <c r="C136" i="11"/>
  <c r="X132" i="14"/>
  <c r="Z132" i="14" s="1"/>
  <c r="AB132" i="14" s="1"/>
  <c r="AC132" i="14" s="1"/>
  <c r="P132" i="14" s="1"/>
  <c r="W132" i="14"/>
  <c r="G136" i="11" s="1"/>
  <c r="E136" i="11" l="1"/>
  <c r="L132" i="14"/>
  <c r="Q132" i="14" a="1"/>
  <c r="Q132" i="14" s="1"/>
  <c r="T132" i="14" s="1"/>
  <c r="R132" i="14" l="1"/>
  <c r="S132" i="14"/>
  <c r="AD132" i="14"/>
  <c r="F136" i="11" s="1"/>
  <c r="U132" i="14"/>
  <c r="V132" i="14" s="1"/>
  <c r="H136" i="11" l="1"/>
  <c r="N133" i="14"/>
  <c r="I136" i="11"/>
  <c r="X133" i="14" l="1"/>
  <c r="Z133" i="14" s="1"/>
  <c r="AB133" i="14" s="1"/>
  <c r="AC133" i="14" s="1"/>
  <c r="P133" i="14" s="1"/>
  <c r="C137" i="11"/>
  <c r="O133" i="14"/>
  <c r="D137" i="11" s="1"/>
  <c r="W133" i="14"/>
  <c r="G137" i="11" s="1"/>
  <c r="L133" i="14" l="1"/>
  <c r="E137" i="11"/>
  <c r="Q133" i="14" a="1"/>
  <c r="Q133" i="14" s="1"/>
  <c r="T133" i="14" s="1"/>
  <c r="AD133" i="14" l="1"/>
  <c r="F137" i="11" s="1"/>
  <c r="U133" i="14"/>
  <c r="V133" i="14" s="1"/>
  <c r="S133" i="14"/>
  <c r="R133" i="14"/>
  <c r="H137" i="11" l="1"/>
  <c r="N134" i="14"/>
  <c r="I137" i="11"/>
  <c r="C138" i="11" l="1"/>
  <c r="W134" i="14"/>
  <c r="G138" i="11" s="1"/>
  <c r="X134" i="14"/>
  <c r="Z134" i="14" s="1"/>
  <c r="AB134" i="14" s="1"/>
  <c r="AC134" i="14" s="1"/>
  <c r="P134" i="14" s="1"/>
  <c r="O134" i="14"/>
  <c r="D138" i="11" s="1"/>
  <c r="L134" i="14" l="1"/>
  <c r="E138" i="11"/>
  <c r="Q134" i="14" a="1"/>
  <c r="Q134" i="14" s="1"/>
  <c r="T134" i="14" s="1"/>
  <c r="AD134" i="14" l="1"/>
  <c r="F138" i="11" s="1"/>
  <c r="U134" i="14"/>
  <c r="V134" i="14" s="1"/>
  <c r="S134" i="14"/>
  <c r="R134" i="14"/>
  <c r="H138" i="11" l="1"/>
  <c r="N135" i="14"/>
  <c r="I138" i="11"/>
  <c r="X135" i="14" l="1"/>
  <c r="Z135" i="14" s="1"/>
  <c r="AB135" i="14" s="1"/>
  <c r="AC135" i="14" s="1"/>
  <c r="P135" i="14" s="1"/>
  <c r="C139" i="11"/>
  <c r="W135" i="14"/>
  <c r="G139" i="11" s="1"/>
  <c r="O135" i="14"/>
  <c r="D139" i="11" s="1"/>
  <c r="E139" i="11" l="1"/>
  <c r="L135" i="14"/>
  <c r="Q135" i="14" a="1"/>
  <c r="Q135" i="14" s="1"/>
  <c r="T135" i="14" s="1"/>
  <c r="AD135" i="14" l="1"/>
  <c r="F139" i="11" s="1"/>
  <c r="U135" i="14"/>
  <c r="V135" i="14" s="1"/>
  <c r="S135" i="14"/>
  <c r="R135" i="14"/>
  <c r="H139" i="11" l="1"/>
  <c r="N136" i="14"/>
  <c r="I139" i="11"/>
  <c r="C140" i="11" l="1"/>
  <c r="O136" i="14"/>
  <c r="D140" i="11" s="1"/>
  <c r="W136" i="14"/>
  <c r="G140" i="11" s="1"/>
  <c r="X136" i="14"/>
  <c r="Z136" i="14" s="1"/>
  <c r="AB136" i="14" s="1"/>
  <c r="AC136" i="14" s="1"/>
  <c r="P136" i="14" s="1"/>
  <c r="E140" i="11" l="1"/>
  <c r="L136" i="14"/>
  <c r="Q136" i="14" a="1"/>
  <c r="Q136" i="14" s="1"/>
  <c r="T136" i="14" s="1"/>
  <c r="AD136" i="14" l="1"/>
  <c r="F140" i="11" s="1"/>
  <c r="U136" i="14"/>
  <c r="V136" i="14" s="1"/>
  <c r="R136" i="14"/>
  <c r="S136" i="14"/>
  <c r="H140" i="11" l="1"/>
  <c r="N137" i="14"/>
  <c r="I140" i="11"/>
  <c r="X137" i="14" l="1"/>
  <c r="Z137" i="14" s="1"/>
  <c r="AB137" i="14" s="1"/>
  <c r="AC137" i="14" s="1"/>
  <c r="P137" i="14" s="1"/>
  <c r="C141" i="11"/>
  <c r="O137" i="14"/>
  <c r="D141" i="11" s="1"/>
  <c r="W137" i="14"/>
  <c r="G141" i="11" s="1"/>
  <c r="E141" i="11" l="1"/>
  <c r="L137" i="14"/>
  <c r="Q137" i="14" a="1"/>
  <c r="Q137" i="14" s="1"/>
  <c r="T137" i="14" s="1"/>
  <c r="AD137" i="14" l="1"/>
  <c r="F141" i="11" s="1"/>
  <c r="U137" i="14"/>
  <c r="V137" i="14" s="1"/>
  <c r="S137" i="14"/>
  <c r="R137" i="14"/>
  <c r="H141" i="11" l="1"/>
  <c r="N138" i="14"/>
  <c r="I141" i="11"/>
  <c r="O138" i="14" l="1"/>
  <c r="D142" i="11" s="1"/>
  <c r="C142" i="11"/>
  <c r="X138" i="14"/>
  <c r="Z138" i="14" s="1"/>
  <c r="AB138" i="14" s="1"/>
  <c r="AC138" i="14" s="1"/>
  <c r="P138" i="14" s="1"/>
  <c r="W138" i="14"/>
  <c r="G142" i="11" s="1"/>
  <c r="L138" i="14" l="1"/>
  <c r="E142" i="11"/>
  <c r="Q138" i="14" a="1"/>
  <c r="Q138" i="14" s="1"/>
  <c r="T138" i="14" s="1"/>
  <c r="AD138" i="14" l="1"/>
  <c r="F142" i="11" s="1"/>
  <c r="U138" i="14"/>
  <c r="V138" i="14" s="1"/>
  <c r="S138" i="14"/>
  <c r="R138" i="14"/>
  <c r="H142" i="11" l="1"/>
  <c r="N139" i="14"/>
  <c r="I142" i="11"/>
  <c r="O139" i="14" l="1"/>
  <c r="D143" i="11" s="1"/>
  <c r="X139" i="14"/>
  <c r="Z139" i="14" s="1"/>
  <c r="AB139" i="14" s="1"/>
  <c r="AC139" i="14" s="1"/>
  <c r="P139" i="14" s="1"/>
  <c r="W139" i="14"/>
  <c r="G143" i="11" s="1"/>
  <c r="C143" i="11"/>
  <c r="E143" i="11" l="1"/>
  <c r="L139" i="14"/>
  <c r="Q139" i="14" a="1"/>
  <c r="Q139" i="14" s="1"/>
  <c r="T139" i="14" s="1"/>
  <c r="AD139" i="14" l="1"/>
  <c r="F143" i="11" s="1"/>
  <c r="U139" i="14"/>
  <c r="V139" i="14" s="1"/>
  <c r="S139" i="14"/>
  <c r="R139" i="14"/>
  <c r="H143" i="11" l="1"/>
  <c r="N140" i="14"/>
  <c r="I143" i="11"/>
  <c r="C144" i="11" l="1"/>
  <c r="X140" i="14"/>
  <c r="Z140" i="14" s="1"/>
  <c r="AB140" i="14" s="1"/>
  <c r="AC140" i="14" s="1"/>
  <c r="P140" i="14" s="1"/>
  <c r="W140" i="14"/>
  <c r="G144" i="11" s="1"/>
  <c r="O140" i="14"/>
  <c r="D144" i="11" s="1"/>
  <c r="E144" i="11" l="1"/>
  <c r="L140" i="14"/>
  <c r="Q140" i="14" a="1"/>
  <c r="Q140" i="14" s="1"/>
  <c r="T140" i="14" s="1"/>
  <c r="S140" i="14" l="1"/>
  <c r="R140" i="14"/>
  <c r="AD140" i="14"/>
  <c r="F144" i="11" s="1"/>
  <c r="U140" i="14"/>
  <c r="V140" i="14" s="1"/>
  <c r="H144" i="11" l="1"/>
  <c r="N141" i="14"/>
  <c r="I144" i="11"/>
  <c r="O141" i="14" l="1"/>
  <c r="D145" i="11" s="1"/>
  <c r="W141" i="14"/>
  <c r="G145" i="11" s="1"/>
  <c r="X141" i="14"/>
  <c r="Z141" i="14" s="1"/>
  <c r="AB141" i="14" s="1"/>
  <c r="AC141" i="14" s="1"/>
  <c r="P141" i="14" s="1"/>
  <c r="C145" i="11"/>
  <c r="L141" i="14" l="1"/>
  <c r="E145" i="11"/>
  <c r="Q141" i="14" a="1"/>
  <c r="Q141" i="14" s="1"/>
  <c r="T141" i="14" s="1"/>
  <c r="AD141" i="14" l="1"/>
  <c r="F145" i="11" s="1"/>
  <c r="U141" i="14"/>
  <c r="V141" i="14" s="1"/>
  <c r="R141" i="14"/>
  <c r="S141" i="14"/>
  <c r="H145" i="11" l="1"/>
  <c r="N142" i="14"/>
  <c r="I145" i="11"/>
  <c r="W142" i="14" l="1"/>
  <c r="G146" i="11" s="1"/>
  <c r="X142" i="14"/>
  <c r="Z142" i="14" s="1"/>
  <c r="AB142" i="14" s="1"/>
  <c r="AC142" i="14" s="1"/>
  <c r="P142" i="14" s="1"/>
  <c r="O142" i="14"/>
  <c r="D146" i="11" s="1"/>
  <c r="C146" i="11"/>
  <c r="E146" i="11" l="1"/>
  <c r="L142" i="14"/>
  <c r="Q142" i="14" a="1"/>
  <c r="Q142" i="14" s="1"/>
  <c r="T142" i="14" s="1"/>
  <c r="R142" i="14" l="1"/>
  <c r="S142" i="14"/>
  <c r="AD142" i="14"/>
  <c r="F146" i="11" s="1"/>
  <c r="U142" i="14"/>
  <c r="V142" i="14" s="1"/>
  <c r="H146" i="11" l="1"/>
  <c r="N143" i="14"/>
  <c r="I146" i="11"/>
  <c r="O143" i="14" l="1"/>
  <c r="D147" i="11" s="1"/>
  <c r="W143" i="14"/>
  <c r="G147" i="11" s="1"/>
  <c r="X143" i="14"/>
  <c r="Z143" i="14" s="1"/>
  <c r="AB143" i="14" s="1"/>
  <c r="AC143" i="14" s="1"/>
  <c r="P143" i="14" s="1"/>
  <c r="C147" i="11"/>
  <c r="L143" i="14" l="1"/>
  <c r="E147" i="11"/>
  <c r="Q143" i="14" a="1"/>
  <c r="Q143" i="14" s="1"/>
  <c r="T143" i="14" s="1"/>
  <c r="AD143" i="14" l="1"/>
  <c r="F147" i="11" s="1"/>
  <c r="U143" i="14"/>
  <c r="V143" i="14" s="1"/>
  <c r="R143" i="14"/>
  <c r="S143" i="14"/>
  <c r="H147" i="11" l="1"/>
  <c r="N144" i="14"/>
  <c r="I147" i="11"/>
  <c r="O144" i="14" l="1"/>
  <c r="D148" i="11" s="1"/>
  <c r="X144" i="14"/>
  <c r="Z144" i="14" s="1"/>
  <c r="AB144" i="14" s="1"/>
  <c r="AC144" i="14" s="1"/>
  <c r="P144" i="14" s="1"/>
  <c r="W144" i="14"/>
  <c r="G148" i="11" s="1"/>
  <c r="C148" i="11"/>
  <c r="L144" i="14" l="1"/>
  <c r="E148" i="11"/>
  <c r="Q144" i="14" a="1"/>
  <c r="Q144" i="14" s="1"/>
  <c r="T144" i="14" s="1"/>
  <c r="AD144" i="14" l="1"/>
  <c r="F148" i="11" s="1"/>
  <c r="U144" i="14"/>
  <c r="V144" i="14" s="1"/>
  <c r="R144" i="14"/>
  <c r="S144" i="14"/>
  <c r="H148" i="11" l="1"/>
  <c r="N145" i="14"/>
  <c r="I148" i="11"/>
  <c r="C149" i="11" l="1"/>
  <c r="W145" i="14"/>
  <c r="G149" i="11" s="1"/>
  <c r="O145" i="14"/>
  <c r="D149" i="11" s="1"/>
  <c r="X145" i="14"/>
  <c r="Z145" i="14" s="1"/>
  <c r="AB145" i="14" s="1"/>
  <c r="AC145" i="14" s="1"/>
  <c r="P145" i="14" s="1"/>
  <c r="L145" i="14" l="1"/>
  <c r="E149" i="11"/>
  <c r="Q145" i="14" a="1"/>
  <c r="Q145" i="14" s="1"/>
  <c r="T145" i="14" s="1"/>
  <c r="AD145" i="14" l="1"/>
  <c r="F149" i="11" s="1"/>
  <c r="U145" i="14"/>
  <c r="V145" i="14" s="1"/>
  <c r="S145" i="14"/>
  <c r="R145" i="14"/>
  <c r="H149" i="11" l="1"/>
  <c r="N146" i="14"/>
  <c r="I149" i="11"/>
  <c r="X146" i="14" l="1"/>
  <c r="Z146" i="14" s="1"/>
  <c r="C150" i="11"/>
  <c r="O146" i="14"/>
  <c r="D150" i="11" s="1"/>
  <c r="W146" i="14"/>
  <c r="G150" i="11" s="1"/>
  <c r="AB146" i="14"/>
  <c r="AC146" i="14" s="1"/>
  <c r="P146" i="14" s="1"/>
  <c r="E150" i="11" l="1"/>
  <c r="L146" i="14"/>
  <c r="Q146" i="14" a="1"/>
  <c r="Q146" i="14" s="1"/>
  <c r="T146" i="14" s="1"/>
  <c r="AD146" i="14" l="1"/>
  <c r="F150" i="11" s="1"/>
  <c r="U146" i="14"/>
  <c r="V146" i="14" s="1"/>
  <c r="S146" i="14"/>
  <c r="R146" i="14"/>
  <c r="N147" i="14" l="1"/>
  <c r="H150" i="11"/>
  <c r="I150" i="11"/>
  <c r="X147" i="14" l="1"/>
  <c r="Z147" i="14" s="1"/>
  <c r="AB147" i="14" s="1"/>
  <c r="AC147" i="14" s="1"/>
  <c r="P147" i="14" s="1"/>
  <c r="W147" i="14"/>
  <c r="G151" i="11" s="1"/>
  <c r="O147" i="14"/>
  <c r="D151" i="11" s="1"/>
  <c r="C151" i="11"/>
  <c r="L147" i="14" l="1"/>
  <c r="E151" i="11"/>
  <c r="Q147" i="14" a="1"/>
  <c r="Q147" i="14" s="1"/>
  <c r="T147" i="14" s="1"/>
  <c r="AD147" i="14" l="1"/>
  <c r="F151" i="11" s="1"/>
  <c r="U147" i="14"/>
  <c r="V147" i="14" s="1"/>
  <c r="S147" i="14"/>
  <c r="R147" i="14"/>
  <c r="H151" i="11" l="1"/>
  <c r="N148" i="14"/>
  <c r="I151" i="11"/>
  <c r="C152" i="11" l="1"/>
  <c r="W148" i="14"/>
  <c r="G152" i="11" s="1"/>
  <c r="X148" i="14"/>
  <c r="Z148" i="14" s="1"/>
  <c r="AB148" i="14" s="1"/>
  <c r="AC148" i="14" s="1"/>
  <c r="P148" i="14" s="1"/>
  <c r="O148" i="14"/>
  <c r="D152" i="11" s="1"/>
  <c r="E152" i="11" l="1"/>
  <c r="L148" i="14"/>
  <c r="Q148" i="14" a="1"/>
  <c r="Q148" i="14" s="1"/>
  <c r="T148" i="14" s="1"/>
  <c r="S148" i="14" l="1"/>
  <c r="R148" i="14"/>
  <c r="AD148" i="14"/>
  <c r="F152" i="11" s="1"/>
  <c r="U148" i="14"/>
  <c r="V148" i="14" s="1"/>
  <c r="H152" i="11" l="1"/>
  <c r="N149" i="14"/>
  <c r="C153" i="11" s="1"/>
  <c r="I152" i="11"/>
  <c r="O149" i="14" l="1"/>
  <c r="D153" i="11" s="1"/>
  <c r="X149" i="14"/>
  <c r="Z149" i="14" s="1"/>
  <c r="AB149" i="14" s="1"/>
  <c r="AC149" i="14" s="1"/>
  <c r="P149" i="14" s="1"/>
  <c r="E153" i="11" s="1"/>
  <c r="W149" i="14"/>
  <c r="G153" i="11" s="1"/>
  <c r="Q149" i="14" l="1" a="1"/>
  <c r="Q149" i="14" s="1"/>
  <c r="T149" i="14" s="1"/>
  <c r="AD149" i="14" s="1"/>
  <c r="F153" i="11" s="1"/>
  <c r="L149" i="14"/>
  <c r="U149" i="14" l="1"/>
  <c r="H153" i="11" s="1"/>
  <c r="S149" i="14"/>
  <c r="R149" i="14"/>
  <c r="N150" i="14" l="1"/>
  <c r="V149" i="14"/>
  <c r="I153" i="11" s="1"/>
  <c r="X150" i="14"/>
  <c r="Z150" i="14" s="1"/>
  <c r="AB150" i="14" s="1"/>
  <c r="AC150" i="14" s="1"/>
  <c r="P150" i="14" s="1"/>
  <c r="C154" i="11"/>
  <c r="W150" i="14"/>
  <c r="G154" i="11" s="1"/>
  <c r="O150" i="14"/>
  <c r="D154" i="11" s="1"/>
  <c r="L150" i="14" l="1"/>
  <c r="E154" i="11"/>
  <c r="Q150" i="14" a="1"/>
  <c r="Q150" i="14" s="1"/>
  <c r="T150" i="14" s="1"/>
  <c r="AD150" i="14" l="1"/>
  <c r="F154" i="11" s="1"/>
  <c r="U150" i="14"/>
  <c r="V150" i="14" s="1"/>
  <c r="I154" i="11" s="1"/>
  <c r="R150" i="14"/>
  <c r="S150" i="14"/>
  <c r="H154" i="11" l="1"/>
  <c r="N151" i="14"/>
  <c r="O151" i="14" l="1"/>
  <c r="D155" i="11" s="1"/>
  <c r="W151" i="14"/>
  <c r="G155" i="11" s="1"/>
  <c r="X151" i="14"/>
  <c r="Z151" i="14" s="1"/>
  <c r="AB151" i="14" s="1"/>
  <c r="AC151" i="14" s="1"/>
  <c r="P151" i="14" s="1"/>
  <c r="C155" i="11"/>
  <c r="L151" i="14" l="1"/>
  <c r="E155" i="11"/>
  <c r="Q151" i="14" a="1"/>
  <c r="Q151" i="14" s="1"/>
  <c r="T151" i="14" s="1"/>
  <c r="AD151" i="14" l="1"/>
  <c r="F155" i="11" s="1"/>
  <c r="U151" i="14"/>
  <c r="V151" i="14" s="1"/>
  <c r="S151" i="14"/>
  <c r="R151" i="14"/>
  <c r="H155" i="11" l="1"/>
  <c r="N152" i="14"/>
  <c r="I155" i="11"/>
  <c r="W152" i="14" l="1"/>
  <c r="G156" i="11" s="1"/>
  <c r="X152" i="14"/>
  <c r="Z152" i="14" s="1"/>
  <c r="AB152" i="14" s="1"/>
  <c r="AC152" i="14" s="1"/>
  <c r="P152" i="14" s="1"/>
  <c r="C156" i="11"/>
  <c r="O152" i="14"/>
  <c r="D156" i="11" s="1"/>
  <c r="E156" i="11" l="1"/>
  <c r="L152" i="14"/>
  <c r="Q152" i="14" a="1"/>
  <c r="Q152" i="14" s="1"/>
  <c r="T152" i="14" s="1"/>
  <c r="AD152" i="14" l="1"/>
  <c r="F156" i="11" s="1"/>
  <c r="U152" i="14"/>
  <c r="V152" i="14" s="1"/>
  <c r="R152" i="14"/>
  <c r="S152" i="14"/>
  <c r="H156" i="11" l="1"/>
  <c r="N153" i="14"/>
  <c r="I156" i="11"/>
  <c r="X153" i="14" l="1"/>
  <c r="Z153" i="14" s="1"/>
  <c r="AB153" i="14" s="1"/>
  <c r="AC153" i="14" s="1"/>
  <c r="P153" i="14" s="1"/>
  <c r="C157" i="11"/>
  <c r="O153" i="14"/>
  <c r="D157" i="11" s="1"/>
  <c r="W153" i="14"/>
  <c r="G157" i="11" s="1"/>
  <c r="L153" i="14" l="1"/>
  <c r="E157" i="11"/>
  <c r="Q153" i="14" a="1"/>
  <c r="Q153" i="14" s="1"/>
  <c r="T153" i="14" s="1"/>
  <c r="AD153" i="14" l="1"/>
  <c r="F157" i="11" s="1"/>
  <c r="U153" i="14"/>
  <c r="V153" i="14" s="1"/>
  <c r="S153" i="14"/>
  <c r="R153" i="14"/>
  <c r="H157" i="11" l="1"/>
  <c r="N154" i="14"/>
  <c r="I157" i="11"/>
  <c r="W154" i="14" l="1"/>
  <c r="G158" i="11" s="1"/>
  <c r="C158" i="11"/>
  <c r="X154" i="14"/>
  <c r="Z154" i="14" s="1"/>
  <c r="AB154" i="14" s="1"/>
  <c r="AC154" i="14" s="1"/>
  <c r="P154" i="14" s="1"/>
  <c r="O154" i="14"/>
  <c r="D158" i="11" s="1"/>
  <c r="L154" i="14" l="1"/>
  <c r="E158" i="11"/>
  <c r="Q154" i="14" a="1"/>
  <c r="Q154" i="14" s="1"/>
  <c r="T154" i="14" s="1"/>
  <c r="AD154" i="14" l="1"/>
  <c r="F158" i="11" s="1"/>
  <c r="U154" i="14"/>
  <c r="V154" i="14" s="1"/>
  <c r="S154" i="14"/>
  <c r="R154" i="14"/>
  <c r="H158" i="11" l="1"/>
  <c r="N155" i="14"/>
  <c r="I158" i="11"/>
  <c r="X155" i="14" l="1"/>
  <c r="Z155" i="14" s="1"/>
  <c r="AB155" i="14" s="1"/>
  <c r="AC155" i="14" s="1"/>
  <c r="P155" i="14" s="1"/>
  <c r="C159" i="11"/>
  <c r="O155" i="14"/>
  <c r="D159" i="11" s="1"/>
  <c r="W155" i="14"/>
  <c r="G159" i="11" s="1"/>
  <c r="E159" i="11" l="1"/>
  <c r="L155" i="14"/>
  <c r="Q155" i="14" a="1"/>
  <c r="Q155" i="14" s="1"/>
  <c r="T155" i="14" s="1"/>
  <c r="AD155" i="14" l="1"/>
  <c r="F159" i="11" s="1"/>
  <c r="U155" i="14"/>
  <c r="V155" i="14" s="1"/>
  <c r="S155" i="14"/>
  <c r="R155" i="14"/>
  <c r="H159" i="11" l="1"/>
  <c r="N156" i="14"/>
  <c r="I159" i="11"/>
  <c r="X156" i="14" l="1"/>
  <c r="Z156" i="14" s="1"/>
  <c r="AB156" i="14" s="1"/>
  <c r="AC156" i="14" s="1"/>
  <c r="P156" i="14" s="1"/>
  <c r="C160" i="11"/>
  <c r="O156" i="14"/>
  <c r="D160" i="11" s="1"/>
  <c r="W156" i="14"/>
  <c r="G160" i="11" s="1"/>
  <c r="E160" i="11" l="1"/>
  <c r="L156" i="14"/>
  <c r="Q156" i="14" a="1"/>
  <c r="Q156" i="14" s="1"/>
  <c r="T156" i="14" s="1"/>
  <c r="AD156" i="14" l="1"/>
  <c r="F160" i="11" s="1"/>
  <c r="U156" i="14"/>
  <c r="V156" i="14" s="1"/>
  <c r="R156" i="14"/>
  <c r="S156" i="14"/>
  <c r="H160" i="11" l="1"/>
  <c r="N157" i="14"/>
  <c r="I160" i="11"/>
  <c r="X157" i="14" l="1"/>
  <c r="Z157" i="14" s="1"/>
  <c r="AB157" i="14" s="1"/>
  <c r="AC157" i="14" s="1"/>
  <c r="P157" i="14" s="1"/>
  <c r="W157" i="14"/>
  <c r="G161" i="11" s="1"/>
  <c r="O157" i="14"/>
  <c r="D161" i="11" s="1"/>
  <c r="C161" i="11"/>
  <c r="E161" i="11" l="1"/>
  <c r="L157" i="14"/>
  <c r="Q157" i="14" a="1"/>
  <c r="Q157" i="14" s="1"/>
  <c r="T157" i="14" s="1"/>
  <c r="AD157" i="14" l="1"/>
  <c r="F161" i="11" s="1"/>
  <c r="U157" i="14"/>
  <c r="V157" i="14" s="1"/>
  <c r="S157" i="14"/>
  <c r="R157" i="14"/>
  <c r="H161" i="11" l="1"/>
  <c r="N158" i="14"/>
  <c r="I161" i="11"/>
  <c r="C162" i="11" l="1"/>
  <c r="W158" i="14"/>
  <c r="G162" i="11" s="1"/>
  <c r="X158" i="14"/>
  <c r="Z158" i="14" s="1"/>
  <c r="AB158" i="14" s="1"/>
  <c r="AC158" i="14" s="1"/>
  <c r="P158" i="14" s="1"/>
  <c r="O158" i="14"/>
  <c r="D162" i="11" s="1"/>
  <c r="E162" i="11" l="1"/>
  <c r="L158" i="14"/>
  <c r="Q158" i="14" a="1"/>
  <c r="Q158" i="14" s="1"/>
  <c r="T158" i="14" s="1"/>
  <c r="AD158" i="14" l="1"/>
  <c r="F162" i="11" s="1"/>
  <c r="U158" i="14"/>
  <c r="V158" i="14" s="1"/>
  <c r="R158" i="14"/>
  <c r="S158" i="14"/>
  <c r="H162" i="11" l="1"/>
  <c r="N159" i="14"/>
  <c r="I162" i="11"/>
  <c r="X159" i="14" l="1"/>
  <c r="Z159" i="14" s="1"/>
  <c r="C163" i="11"/>
  <c r="W159" i="14"/>
  <c r="G163" i="11" s="1"/>
  <c r="AB159" i="14"/>
  <c r="AC159" i="14" s="1"/>
  <c r="P159" i="14" s="1"/>
  <c r="Q159" i="14" s="1" a="1"/>
  <c r="Q159" i="14" s="1"/>
  <c r="T159" i="14" s="1"/>
  <c r="O159" i="14"/>
  <c r="D163" i="11" s="1"/>
  <c r="AD159" i="14" l="1"/>
  <c r="F163" i="11" s="1"/>
  <c r="U159" i="14"/>
  <c r="V159" i="14" s="1"/>
  <c r="E163" i="11"/>
  <c r="L159" i="14"/>
  <c r="S159" i="14" l="1"/>
  <c r="R159" i="14"/>
  <c r="H163" i="11"/>
  <c r="N160" i="14"/>
  <c r="I163" i="11"/>
  <c r="W160" i="14" l="1"/>
  <c r="G164" i="11" s="1"/>
  <c r="C164" i="11"/>
  <c r="X160" i="14"/>
  <c r="Z160" i="14" s="1"/>
  <c r="AB160" i="14" s="1"/>
  <c r="AC160" i="14" s="1"/>
  <c r="P160" i="14" s="1"/>
  <c r="O160" i="14"/>
  <c r="D164" i="11" s="1"/>
  <c r="L160" i="14" l="1"/>
  <c r="E164" i="11"/>
  <c r="Q160" i="14" a="1"/>
  <c r="Q160" i="14" s="1"/>
  <c r="T160" i="14" s="1"/>
  <c r="AD160" i="14" l="1"/>
  <c r="F164" i="11" s="1"/>
  <c r="U160" i="14"/>
  <c r="V160" i="14" s="1"/>
  <c r="R160" i="14"/>
  <c r="S160" i="14"/>
  <c r="H164" i="11" l="1"/>
  <c r="N161" i="14"/>
  <c r="I164" i="11"/>
  <c r="O161" i="14" l="1"/>
  <c r="D165" i="11" s="1"/>
  <c r="C165" i="11"/>
  <c r="W161" i="14"/>
  <c r="G165" i="11" s="1"/>
  <c r="X161" i="14"/>
  <c r="Z161" i="14" s="1"/>
  <c r="AB161" i="14" s="1"/>
  <c r="AC161" i="14" s="1"/>
  <c r="P161" i="14" s="1"/>
  <c r="L161" i="14" l="1"/>
  <c r="E165" i="11"/>
  <c r="Q161" i="14" a="1"/>
  <c r="Q161" i="14" s="1"/>
  <c r="T161" i="14" s="1"/>
  <c r="AD161" i="14" l="1"/>
  <c r="F165" i="11" s="1"/>
  <c r="U161" i="14"/>
  <c r="V161" i="14" s="1"/>
  <c r="S161" i="14"/>
  <c r="R161" i="14"/>
  <c r="H165" i="11" l="1"/>
  <c r="N162" i="14"/>
  <c r="I165" i="11"/>
  <c r="O162" i="14" l="1"/>
  <c r="D166" i="11" s="1"/>
  <c r="X162" i="14"/>
  <c r="Z162" i="14" s="1"/>
  <c r="AB162" i="14" s="1"/>
  <c r="AC162" i="14" s="1"/>
  <c r="P162" i="14" s="1"/>
  <c r="W162" i="14"/>
  <c r="G166" i="11" s="1"/>
  <c r="C166" i="11"/>
  <c r="L162" i="14" l="1"/>
  <c r="E166" i="11"/>
  <c r="Q162" i="14" a="1"/>
  <c r="Q162" i="14" s="1"/>
  <c r="T162" i="14" s="1"/>
  <c r="AD162" i="14" l="1"/>
  <c r="F166" i="11" s="1"/>
  <c r="U162" i="14"/>
  <c r="V162" i="14" s="1"/>
  <c r="S162" i="14"/>
  <c r="R162" i="14"/>
  <c r="H166" i="11" l="1"/>
  <c r="N163" i="14"/>
  <c r="I166" i="11"/>
  <c r="C167" i="11" l="1"/>
  <c r="W163" i="14"/>
  <c r="G167" i="11" s="1"/>
  <c r="O163" i="14"/>
  <c r="D167" i="11" s="1"/>
  <c r="X163" i="14"/>
  <c r="Z163" i="14" s="1"/>
  <c r="AB163" i="14" s="1"/>
  <c r="AC163" i="14" s="1"/>
  <c r="P163" i="14" s="1"/>
  <c r="L163" i="14" l="1"/>
  <c r="E167" i="11"/>
  <c r="Q163" i="14" a="1"/>
  <c r="Q163" i="14" s="1"/>
  <c r="T163" i="14" s="1"/>
  <c r="AD163" i="14" l="1"/>
  <c r="F167" i="11" s="1"/>
  <c r="U163" i="14"/>
  <c r="V163" i="14" s="1"/>
  <c r="S163" i="14"/>
  <c r="R163" i="14"/>
  <c r="H167" i="11" l="1"/>
  <c r="N164" i="14"/>
  <c r="I167" i="11"/>
  <c r="C168" i="11" l="1"/>
  <c r="O164" i="14"/>
  <c r="D168" i="11" s="1"/>
  <c r="W164" i="14"/>
  <c r="G168" i="11" s="1"/>
  <c r="X164" i="14"/>
  <c r="Z164" i="14" s="1"/>
  <c r="AB164" i="14" s="1"/>
  <c r="AC164" i="14" s="1"/>
  <c r="P164" i="14" s="1"/>
  <c r="L164" i="14" l="1"/>
  <c r="E168" i="11"/>
  <c r="Q164" i="14" a="1"/>
  <c r="Q164" i="14" s="1"/>
  <c r="T164" i="14" s="1"/>
  <c r="AD164" i="14" l="1"/>
  <c r="F168" i="11" s="1"/>
  <c r="U164" i="14"/>
  <c r="V164" i="14" s="1"/>
  <c r="S164" i="14"/>
  <c r="R164" i="14"/>
  <c r="H168" i="11" l="1"/>
  <c r="N165" i="14"/>
  <c r="I168" i="11"/>
  <c r="X165" i="14" l="1"/>
  <c r="Z165" i="14" s="1"/>
  <c r="AB165" i="14" s="1"/>
  <c r="AC165" i="14" s="1"/>
  <c r="P165" i="14" s="1"/>
  <c r="W165" i="14"/>
  <c r="G169" i="11" s="1"/>
  <c r="C169" i="11"/>
  <c r="O165" i="14"/>
  <c r="D169" i="11" s="1"/>
  <c r="E169" i="11" l="1"/>
  <c r="L165" i="14"/>
  <c r="Q165" i="14" a="1"/>
  <c r="Q165" i="14" s="1"/>
  <c r="T165" i="14" s="1"/>
  <c r="AD165" i="14" l="1"/>
  <c r="F169" i="11" s="1"/>
  <c r="U165" i="14"/>
  <c r="V165" i="14" s="1"/>
  <c r="R165" i="14"/>
  <c r="S165" i="14"/>
  <c r="H169" i="11" l="1"/>
  <c r="N166" i="14"/>
  <c r="I169" i="11"/>
  <c r="X166" i="14" l="1"/>
  <c r="Z166" i="14" s="1"/>
  <c r="AB166" i="14" s="1"/>
  <c r="AC166" i="14" s="1"/>
  <c r="P166" i="14" s="1"/>
  <c r="C170" i="11"/>
  <c r="O166" i="14"/>
  <c r="D170" i="11" s="1"/>
  <c r="W166" i="14"/>
  <c r="G170" i="11" s="1"/>
  <c r="E170" i="11" l="1"/>
  <c r="L166" i="14"/>
  <c r="Q166" i="14" a="1"/>
  <c r="Q166" i="14" s="1"/>
  <c r="T166" i="14" s="1"/>
  <c r="AD166" i="14" l="1"/>
  <c r="F170" i="11" s="1"/>
  <c r="U166" i="14"/>
  <c r="V166" i="14" s="1"/>
  <c r="R166" i="14"/>
  <c r="S166" i="14"/>
  <c r="H170" i="11" l="1"/>
  <c r="N167" i="14"/>
  <c r="I170" i="11"/>
  <c r="X167" i="14" l="1"/>
  <c r="Z167" i="14" s="1"/>
  <c r="AB167" i="14" s="1"/>
  <c r="AC167" i="14" s="1"/>
  <c r="P167" i="14" s="1"/>
  <c r="W167" i="14"/>
  <c r="G171" i="11" s="1"/>
  <c r="O167" i="14"/>
  <c r="D171" i="11" s="1"/>
  <c r="C171" i="11"/>
  <c r="L167" i="14" l="1"/>
  <c r="E171" i="11"/>
  <c r="Q167" i="14" a="1"/>
  <c r="Q167" i="14" s="1"/>
  <c r="T167" i="14" s="1"/>
  <c r="AD167" i="14" l="1"/>
  <c r="F171" i="11" s="1"/>
  <c r="U167" i="14"/>
  <c r="V167" i="14" s="1"/>
  <c r="R167" i="14"/>
  <c r="S167" i="14"/>
  <c r="H171" i="11" l="1"/>
  <c r="N168" i="14"/>
  <c r="I171" i="11"/>
  <c r="X168" i="14" l="1"/>
  <c r="Z168" i="14" s="1"/>
  <c r="AB168" i="14" s="1"/>
  <c r="AC168" i="14" s="1"/>
  <c r="P168" i="14" s="1"/>
  <c r="O168" i="14"/>
  <c r="D172" i="11" s="1"/>
  <c r="W168" i="14"/>
  <c r="G172" i="11" s="1"/>
  <c r="C172" i="11"/>
  <c r="L168" i="14" l="1"/>
  <c r="E172" i="11"/>
  <c r="Q168" i="14" a="1"/>
  <c r="Q168" i="14" s="1"/>
  <c r="T168" i="14" s="1"/>
  <c r="AD168" i="14" l="1"/>
  <c r="F172" i="11" s="1"/>
  <c r="U168" i="14"/>
  <c r="V168" i="14" s="1"/>
  <c r="R168" i="14"/>
  <c r="S168" i="14"/>
  <c r="H172" i="11" l="1"/>
  <c r="N169" i="14"/>
  <c r="I172" i="11"/>
  <c r="W169" i="14" l="1"/>
  <c r="G173" i="11" s="1"/>
  <c r="C173" i="11"/>
  <c r="O169" i="14"/>
  <c r="D173" i="11" s="1"/>
  <c r="X169" i="14"/>
  <c r="Z169" i="14" s="1"/>
  <c r="AB169" i="14" s="1"/>
  <c r="AC169" i="14" s="1"/>
  <c r="P169" i="14" s="1"/>
  <c r="E173" i="11" l="1"/>
  <c r="L169" i="14"/>
  <c r="Q169" i="14" a="1"/>
  <c r="Q169" i="14" s="1"/>
  <c r="T169" i="14" s="1"/>
  <c r="AD169" i="14" l="1"/>
  <c r="F173" i="11" s="1"/>
  <c r="U169" i="14"/>
  <c r="V169" i="14" s="1"/>
  <c r="R169" i="14"/>
  <c r="S169" i="14"/>
  <c r="H173" i="11" l="1"/>
  <c r="N170" i="14"/>
  <c r="I173" i="11"/>
  <c r="W170" i="14" l="1"/>
  <c r="G174" i="11" s="1"/>
  <c r="X170" i="14"/>
  <c r="Z170" i="14" s="1"/>
  <c r="AB170" i="14" s="1"/>
  <c r="AC170" i="14" s="1"/>
  <c r="P170" i="14" s="1"/>
  <c r="O170" i="14"/>
  <c r="D174" i="11" s="1"/>
  <c r="C174" i="11"/>
  <c r="E174" i="11" l="1"/>
  <c r="L170" i="14"/>
  <c r="Q170" i="14" a="1"/>
  <c r="Q170" i="14" s="1"/>
  <c r="T170" i="14" s="1"/>
  <c r="AD170" i="14" l="1"/>
  <c r="F174" i="11" s="1"/>
  <c r="U170" i="14"/>
  <c r="V170" i="14" s="1"/>
  <c r="S170" i="14"/>
  <c r="R170" i="14"/>
  <c r="H174" i="11" l="1"/>
  <c r="N171" i="14"/>
  <c r="I174" i="11"/>
  <c r="X171" i="14" l="1"/>
  <c r="Z171" i="14" s="1"/>
  <c r="AB171" i="14" s="1"/>
  <c r="AC171" i="14" s="1"/>
  <c r="P171" i="14" s="1"/>
  <c r="C175" i="11"/>
  <c r="W171" i="14"/>
  <c r="G175" i="11" s="1"/>
  <c r="O171" i="14"/>
  <c r="D175" i="11" s="1"/>
  <c r="E175" i="11" l="1"/>
  <c r="L171" i="14"/>
  <c r="Q171" i="14" a="1"/>
  <c r="Q171" i="14" s="1"/>
  <c r="T171" i="14" s="1"/>
  <c r="AD171" i="14" l="1"/>
  <c r="F175" i="11" s="1"/>
  <c r="U171" i="14"/>
  <c r="V171" i="14" s="1"/>
  <c r="R171" i="14"/>
  <c r="S171" i="14"/>
  <c r="H175" i="11" l="1"/>
  <c r="N172" i="14"/>
  <c r="I175" i="11"/>
  <c r="X172" i="14" l="1"/>
  <c r="Z172" i="14" s="1"/>
  <c r="AB172" i="14" s="1"/>
  <c r="AC172" i="14" s="1"/>
  <c r="P172" i="14" s="1"/>
  <c r="W172" i="14"/>
  <c r="G176" i="11" s="1"/>
  <c r="O172" i="14"/>
  <c r="D176" i="11" s="1"/>
  <c r="C176" i="11"/>
  <c r="L172" i="14" l="1"/>
  <c r="E176" i="11"/>
  <c r="Q172" i="14" a="1"/>
  <c r="Q172" i="14" s="1"/>
  <c r="T172" i="14" s="1"/>
  <c r="AD172" i="14" l="1"/>
  <c r="F176" i="11" s="1"/>
  <c r="U172" i="14"/>
  <c r="V172" i="14" s="1"/>
  <c r="S172" i="14"/>
  <c r="R172" i="14"/>
  <c r="H176" i="11" l="1"/>
  <c r="N173" i="14"/>
  <c r="I176" i="11"/>
  <c r="W173" i="14" l="1"/>
  <c r="G177" i="11" s="1"/>
  <c r="O173" i="14"/>
  <c r="D177" i="11" s="1"/>
  <c r="C177" i="11"/>
  <c r="X173" i="14"/>
  <c r="Z173" i="14" s="1"/>
  <c r="AB173" i="14" s="1"/>
  <c r="AC173" i="14" s="1"/>
  <c r="P173" i="14" s="1"/>
  <c r="L173" i="14" l="1"/>
  <c r="E177" i="11"/>
  <c r="Q173" i="14" a="1"/>
  <c r="Q173" i="14" s="1"/>
  <c r="T173" i="14" s="1"/>
  <c r="AD173" i="14" l="1"/>
  <c r="F177" i="11" s="1"/>
  <c r="U173" i="14"/>
  <c r="V173" i="14" s="1"/>
  <c r="R173" i="14"/>
  <c r="S173" i="14"/>
  <c r="N174" i="14" l="1"/>
  <c r="H177" i="11"/>
  <c r="I177" i="11"/>
  <c r="X174" i="14" l="1"/>
  <c r="Z174" i="14" s="1"/>
  <c r="AB174" i="14" s="1"/>
  <c r="AC174" i="14" s="1"/>
  <c r="P174" i="14" s="1"/>
  <c r="Q174" i="14" s="1" a="1"/>
  <c r="Q174" i="14" s="1"/>
  <c r="T174" i="14" s="1"/>
  <c r="O174" i="14"/>
  <c r="D178" i="11" s="1"/>
  <c r="W174" i="14"/>
  <c r="G178" i="11" s="1"/>
  <c r="C178" i="11"/>
  <c r="AD174" i="14" l="1"/>
  <c r="F178" i="11" s="1"/>
  <c r="U174" i="14"/>
  <c r="V174" i="14" s="1"/>
  <c r="L174" i="14"/>
  <c r="E178" i="11"/>
  <c r="H178" i="11" l="1"/>
  <c r="N175" i="14"/>
  <c r="I178" i="11"/>
  <c r="R174" i="14"/>
  <c r="S174" i="14"/>
  <c r="W175" i="14" l="1"/>
  <c r="G179" i="11" s="1"/>
  <c r="X175" i="14"/>
  <c r="Z175" i="14" s="1"/>
  <c r="AB175" i="14" s="1"/>
  <c r="AC175" i="14" s="1"/>
  <c r="P175" i="14" s="1"/>
  <c r="C179" i="11"/>
  <c r="O175" i="14"/>
  <c r="D179" i="11" s="1"/>
  <c r="E179" i="11" l="1"/>
  <c r="L175" i="14"/>
  <c r="Q175" i="14" a="1"/>
  <c r="Q175" i="14" s="1"/>
  <c r="T175" i="14" s="1"/>
  <c r="AD175" i="14" l="1"/>
  <c r="F179" i="11" s="1"/>
  <c r="U175" i="14"/>
  <c r="V175" i="14" s="1"/>
  <c r="R175" i="14"/>
  <c r="S175" i="14"/>
  <c r="H179" i="11" l="1"/>
  <c r="N176" i="14"/>
  <c r="I179" i="11"/>
  <c r="X176" i="14" l="1"/>
  <c r="Z176" i="14" s="1"/>
  <c r="AB176" i="14" s="1"/>
  <c r="AC176" i="14" s="1"/>
  <c r="P176" i="14" s="1"/>
  <c r="O176" i="14"/>
  <c r="D180" i="11" s="1"/>
  <c r="C180" i="11"/>
  <c r="W176" i="14"/>
  <c r="G180" i="11" s="1"/>
  <c r="L176" i="14" l="1"/>
  <c r="E180" i="11"/>
  <c r="Q176" i="14" a="1"/>
  <c r="Q176" i="14" s="1"/>
  <c r="T176" i="14" s="1"/>
  <c r="AD176" i="14" l="1"/>
  <c r="F180" i="11" s="1"/>
  <c r="U176" i="14"/>
  <c r="V176" i="14" s="1"/>
  <c r="R176" i="14"/>
  <c r="S176" i="14"/>
  <c r="H180" i="11" l="1"/>
  <c r="N177" i="14"/>
  <c r="I180" i="11"/>
  <c r="C181" i="11" l="1"/>
  <c r="W177" i="14"/>
  <c r="G181" i="11" s="1"/>
  <c r="O177" i="14"/>
  <c r="D181" i="11" s="1"/>
  <c r="X177" i="14"/>
  <c r="Z177" i="14" s="1"/>
  <c r="AB177" i="14" s="1"/>
  <c r="AC177" i="14" s="1"/>
  <c r="P177" i="14" s="1"/>
  <c r="E181" i="11" l="1"/>
  <c r="L177" i="14"/>
  <c r="Q177" i="14" a="1"/>
  <c r="Q177" i="14" s="1"/>
  <c r="T177" i="14" s="1"/>
  <c r="AD177" i="14" l="1"/>
  <c r="F181" i="11" s="1"/>
  <c r="U177" i="14"/>
  <c r="V177" i="14" s="1"/>
  <c r="R177" i="14"/>
  <c r="S177" i="14"/>
  <c r="H181" i="11" l="1"/>
  <c r="N178" i="14"/>
  <c r="I181" i="11"/>
  <c r="X178" i="14" l="1"/>
  <c r="Z178" i="14" s="1"/>
  <c r="AB178" i="14" s="1"/>
  <c r="AC178" i="14" s="1"/>
  <c r="P178" i="14" s="1"/>
  <c r="O178" i="14"/>
  <c r="D182" i="11" s="1"/>
  <c r="C182" i="11"/>
  <c r="W178" i="14"/>
  <c r="G182" i="11" s="1"/>
  <c r="E182" i="11" l="1"/>
  <c r="L178" i="14"/>
  <c r="Q178" i="14" a="1"/>
  <c r="Q178" i="14" s="1"/>
  <c r="T178" i="14" s="1"/>
  <c r="AD178" i="14" l="1"/>
  <c r="F182" i="11" s="1"/>
  <c r="U178" i="14"/>
  <c r="V178" i="14" s="1"/>
  <c r="R178" i="14"/>
  <c r="S178" i="14"/>
  <c r="H182" i="11" l="1"/>
  <c r="N179" i="14"/>
  <c r="I182" i="11"/>
  <c r="X179" i="14" l="1"/>
  <c r="Z179" i="14" s="1"/>
  <c r="AB179" i="14" s="1"/>
  <c r="AC179" i="14" s="1"/>
  <c r="P179" i="14" s="1"/>
  <c r="O179" i="14"/>
  <c r="D183" i="11" s="1"/>
  <c r="W179" i="14"/>
  <c r="G183" i="11" s="1"/>
  <c r="C183" i="11"/>
  <c r="E183" i="11" l="1"/>
  <c r="L179" i="14"/>
  <c r="Q179" i="14" a="1"/>
  <c r="Q179" i="14" s="1"/>
  <c r="T179" i="14" s="1"/>
  <c r="AD179" i="14" l="1"/>
  <c r="F183" i="11" s="1"/>
  <c r="U179" i="14"/>
  <c r="V179" i="14" s="1"/>
  <c r="S179" i="14"/>
  <c r="R179" i="14"/>
  <c r="H183" i="11" l="1"/>
  <c r="N180" i="14"/>
  <c r="I183" i="11"/>
  <c r="C184" i="11" l="1"/>
  <c r="X180" i="14"/>
  <c r="Z180" i="14" s="1"/>
  <c r="AB180" i="14" s="1"/>
  <c r="AC180" i="14" s="1"/>
  <c r="P180" i="14" s="1"/>
  <c r="W180" i="14"/>
  <c r="G184" i="11" s="1"/>
  <c r="O180" i="14"/>
  <c r="D184" i="11" s="1"/>
  <c r="L180" i="14" l="1"/>
  <c r="E184" i="11"/>
  <c r="Q180" i="14" a="1"/>
  <c r="Q180" i="14" s="1"/>
  <c r="T180" i="14" s="1"/>
  <c r="AD180" i="14" l="1"/>
  <c r="F184" i="11" s="1"/>
  <c r="U180" i="14"/>
  <c r="V180" i="14" s="1"/>
  <c r="R180" i="14"/>
  <c r="S180" i="14"/>
  <c r="H184" i="11" l="1"/>
  <c r="N181" i="14"/>
  <c r="I184" i="11"/>
  <c r="C185" i="11" l="1"/>
  <c r="X181" i="14"/>
  <c r="Z181" i="14" s="1"/>
  <c r="AB181" i="14" s="1"/>
  <c r="AC181" i="14" s="1"/>
  <c r="P181" i="14" s="1"/>
  <c r="O181" i="14"/>
  <c r="D185" i="11" s="1"/>
  <c r="W181" i="14"/>
  <c r="G185" i="11" s="1"/>
  <c r="L181" i="14" l="1"/>
  <c r="E185" i="11"/>
  <c r="Q181" i="14" a="1"/>
  <c r="Q181" i="14" s="1"/>
  <c r="T181" i="14" s="1"/>
  <c r="AD181" i="14" l="1"/>
  <c r="F185" i="11" s="1"/>
  <c r="U181" i="14"/>
  <c r="V181" i="14" s="1"/>
  <c r="R181" i="14"/>
  <c r="S181" i="14"/>
  <c r="H185" i="11" l="1"/>
  <c r="N182" i="14"/>
  <c r="I185" i="11"/>
  <c r="X182" i="14" l="1"/>
  <c r="Z182" i="14" s="1"/>
  <c r="AB182" i="14" s="1"/>
  <c r="AC182" i="14" s="1"/>
  <c r="P182" i="14" s="1"/>
  <c r="C186" i="11"/>
  <c r="W182" i="14"/>
  <c r="G186" i="11" s="1"/>
  <c r="O182" i="14"/>
  <c r="D186" i="11" s="1"/>
  <c r="E186" i="11" l="1"/>
  <c r="L182" i="14"/>
  <c r="Q182" i="14" a="1"/>
  <c r="Q182" i="14" s="1"/>
  <c r="T182" i="14" s="1"/>
  <c r="AD182" i="14" l="1"/>
  <c r="F186" i="11" s="1"/>
  <c r="U182" i="14"/>
  <c r="V182" i="14" s="1"/>
  <c r="R182" i="14"/>
  <c r="S182" i="14"/>
  <c r="H186" i="11" l="1"/>
  <c r="N183" i="14"/>
  <c r="I186" i="11"/>
  <c r="O183" i="14" l="1"/>
  <c r="D187" i="11" s="1"/>
  <c r="W183" i="14"/>
  <c r="G187" i="11" s="1"/>
  <c r="X183" i="14"/>
  <c r="Z183" i="14" s="1"/>
  <c r="AB183" i="14" s="1"/>
  <c r="AC183" i="14" s="1"/>
  <c r="P183" i="14" s="1"/>
  <c r="C187" i="11"/>
  <c r="E187" i="11" l="1"/>
  <c r="L183" i="14"/>
  <c r="Q183" i="14" a="1"/>
  <c r="Q183" i="14" s="1"/>
  <c r="T183" i="14" s="1"/>
  <c r="AD183" i="14" l="1"/>
  <c r="F187" i="11" s="1"/>
  <c r="U183" i="14"/>
  <c r="V183" i="14" s="1"/>
  <c r="R183" i="14"/>
  <c r="S183" i="14"/>
  <c r="H187" i="11" l="1"/>
  <c r="N184" i="14"/>
  <c r="I187" i="11"/>
  <c r="O184" i="14" l="1"/>
  <c r="D188" i="11" s="1"/>
  <c r="W184" i="14"/>
  <c r="G188" i="11" s="1"/>
  <c r="X184" i="14"/>
  <c r="Z184" i="14" s="1"/>
  <c r="AB184" i="14" s="1"/>
  <c r="AC184" i="14" s="1"/>
  <c r="P184" i="14" s="1"/>
  <c r="C188" i="11"/>
  <c r="E188" i="11" l="1"/>
  <c r="L184" i="14"/>
  <c r="Q184" i="14" a="1"/>
  <c r="Q184" i="14" s="1"/>
  <c r="T184" i="14" s="1"/>
  <c r="AD184" i="14" l="1"/>
  <c r="F188" i="11" s="1"/>
  <c r="U184" i="14"/>
  <c r="V184" i="14" s="1"/>
  <c r="R184" i="14"/>
  <c r="S184" i="14"/>
  <c r="H188" i="11" l="1"/>
  <c r="N185" i="14"/>
  <c r="I188" i="11"/>
  <c r="C189" i="11" l="1"/>
  <c r="X185" i="14"/>
  <c r="Z185" i="14" s="1"/>
  <c r="AB185" i="14" s="1"/>
  <c r="AC185" i="14" s="1"/>
  <c r="P185" i="14" s="1"/>
  <c r="O185" i="14"/>
  <c r="D189" i="11" s="1"/>
  <c r="W185" i="14"/>
  <c r="G189" i="11" s="1"/>
  <c r="L185" i="14" l="1"/>
  <c r="E189" i="11"/>
  <c r="Q185" i="14" a="1"/>
  <c r="Q185" i="14" s="1"/>
  <c r="T185" i="14" s="1"/>
  <c r="AD185" i="14" l="1"/>
  <c r="F189" i="11" s="1"/>
  <c r="U185" i="14"/>
  <c r="V185" i="14" s="1"/>
  <c r="S185" i="14"/>
  <c r="R185" i="14"/>
  <c r="H189" i="11" l="1"/>
  <c r="N186" i="14"/>
  <c r="I189" i="11"/>
  <c r="X186" i="14" l="1"/>
  <c r="Z186" i="14" s="1"/>
  <c r="AB186" i="14" s="1"/>
  <c r="AC186" i="14" s="1"/>
  <c r="P186" i="14" s="1"/>
  <c r="O186" i="14"/>
  <c r="D190" i="11" s="1"/>
  <c r="W186" i="14"/>
  <c r="G190" i="11" s="1"/>
  <c r="C190" i="11"/>
  <c r="L186" i="14" l="1"/>
  <c r="E190" i="11"/>
  <c r="Q186" i="14" a="1"/>
  <c r="Q186" i="14" s="1"/>
  <c r="T186" i="14" s="1"/>
  <c r="AD186" i="14" l="1"/>
  <c r="F190" i="11" s="1"/>
  <c r="U186" i="14"/>
  <c r="V186" i="14" s="1"/>
  <c r="S186" i="14"/>
  <c r="R186" i="14"/>
  <c r="H190" i="11" l="1"/>
  <c r="N187" i="14"/>
  <c r="I190" i="11"/>
  <c r="X187" i="14" l="1"/>
  <c r="Z187" i="14" s="1"/>
  <c r="AB187" i="14" s="1"/>
  <c r="AC187" i="14" s="1"/>
  <c r="P187" i="14" s="1"/>
  <c r="C191" i="11"/>
  <c r="O187" i="14"/>
  <c r="D191" i="11" s="1"/>
  <c r="W187" i="14"/>
  <c r="G191" i="11" s="1"/>
  <c r="L187" i="14" l="1"/>
  <c r="E191" i="11"/>
  <c r="Q187" i="14" a="1"/>
  <c r="Q187" i="14" s="1"/>
  <c r="T187" i="14" s="1"/>
  <c r="AD187" i="14" l="1"/>
  <c r="F191" i="11" s="1"/>
  <c r="U187" i="14"/>
  <c r="V187" i="14" s="1"/>
  <c r="S187" i="14"/>
  <c r="R187" i="14"/>
  <c r="H191" i="11" l="1"/>
  <c r="N188" i="14"/>
  <c r="I191" i="11"/>
  <c r="X188" i="14" l="1"/>
  <c r="Z188" i="14" s="1"/>
  <c r="AB188" i="14" s="1"/>
  <c r="AC188" i="14" s="1"/>
  <c r="P188" i="14" s="1"/>
  <c r="O188" i="14"/>
  <c r="D192" i="11" s="1"/>
  <c r="W188" i="14"/>
  <c r="G192" i="11" s="1"/>
  <c r="C192" i="11"/>
  <c r="L188" i="14" l="1"/>
  <c r="E192" i="11"/>
  <c r="Q188" i="14" a="1"/>
  <c r="Q188" i="14" s="1"/>
  <c r="T188" i="14" s="1"/>
  <c r="AD188" i="14" l="1"/>
  <c r="F192" i="11" s="1"/>
  <c r="U188" i="14"/>
  <c r="V188" i="14" s="1"/>
  <c r="S188" i="14"/>
  <c r="R188" i="14"/>
  <c r="H192" i="11" l="1"/>
  <c r="N189" i="14"/>
  <c r="I192" i="11"/>
  <c r="C193" i="11" l="1"/>
  <c r="O189" i="14"/>
  <c r="D193" i="11" s="1"/>
  <c r="W189" i="14"/>
  <c r="G193" i="11" s="1"/>
  <c r="X189" i="14"/>
  <c r="Z189" i="14" s="1"/>
  <c r="AB189" i="14" s="1"/>
  <c r="AC189" i="14" s="1"/>
  <c r="P189" i="14" s="1"/>
  <c r="E193" i="11" l="1"/>
  <c r="L189" i="14"/>
  <c r="Q189" i="14" a="1"/>
  <c r="Q189" i="14" s="1"/>
  <c r="T189" i="14" s="1"/>
  <c r="S189" i="14" l="1"/>
  <c r="R189" i="14"/>
  <c r="AD189" i="14"/>
  <c r="F193" i="11" s="1"/>
  <c r="U189" i="14"/>
  <c r="V189" i="14" s="1"/>
  <c r="H193" i="11" l="1"/>
  <c r="N190" i="14"/>
  <c r="I193" i="11"/>
  <c r="C194" i="11" l="1"/>
  <c r="O190" i="14"/>
  <c r="D194" i="11" s="1"/>
  <c r="W190" i="14"/>
  <c r="G194" i="11" s="1"/>
  <c r="X190" i="14"/>
  <c r="Z190" i="14" s="1"/>
  <c r="AB190" i="14" s="1"/>
  <c r="AC190" i="14" s="1"/>
  <c r="P190" i="14" s="1"/>
  <c r="L190" i="14" l="1"/>
  <c r="E194" i="11"/>
  <c r="Q190" i="14" a="1"/>
  <c r="Q190" i="14" s="1"/>
  <c r="T190" i="14" s="1"/>
  <c r="AD190" i="14" l="1"/>
  <c r="F194" i="11" s="1"/>
  <c r="U190" i="14"/>
  <c r="V190" i="14" s="1"/>
  <c r="S190" i="14"/>
  <c r="R190" i="14"/>
  <c r="H194" i="11" l="1"/>
  <c r="N191" i="14"/>
  <c r="I194" i="11"/>
  <c r="X191" i="14" l="1"/>
  <c r="Z191" i="14" s="1"/>
  <c r="AB191" i="14" s="1"/>
  <c r="AC191" i="14" s="1"/>
  <c r="P191" i="14" s="1"/>
  <c r="W191" i="14"/>
  <c r="G195" i="11" s="1"/>
  <c r="O191" i="14"/>
  <c r="D195" i="11" s="1"/>
  <c r="C195" i="11"/>
  <c r="E195" i="11" l="1"/>
  <c r="L191" i="14"/>
  <c r="Q191" i="14" a="1"/>
  <c r="Q191" i="14" s="1"/>
  <c r="T191" i="14" s="1"/>
  <c r="AD191" i="14" l="1"/>
  <c r="F195" i="11" s="1"/>
  <c r="U191" i="14"/>
  <c r="V191" i="14" s="1"/>
  <c r="S191" i="14"/>
  <c r="R191" i="14"/>
  <c r="H195" i="11" l="1"/>
  <c r="N192" i="14"/>
  <c r="I195" i="11"/>
  <c r="W192" i="14" l="1"/>
  <c r="G196" i="11" s="1"/>
  <c r="O192" i="14"/>
  <c r="D196" i="11" s="1"/>
  <c r="C196" i="11"/>
  <c r="X192" i="14"/>
  <c r="Z192" i="14" s="1"/>
  <c r="AB192" i="14" s="1"/>
  <c r="AC192" i="14" s="1"/>
  <c r="P192" i="14" s="1"/>
  <c r="L192" i="14" l="1"/>
  <c r="E196" i="11"/>
  <c r="Q192" i="14" a="1"/>
  <c r="Q192" i="14" s="1"/>
  <c r="T192" i="14" s="1"/>
  <c r="AD192" i="14" l="1"/>
  <c r="F196" i="11" s="1"/>
  <c r="U192" i="14"/>
  <c r="V192" i="14" s="1"/>
  <c r="R192" i="14"/>
  <c r="S192" i="14"/>
  <c r="H196" i="11" l="1"/>
  <c r="N193" i="14"/>
  <c r="I196" i="11"/>
  <c r="W193" i="14" l="1"/>
  <c r="G197" i="11" s="1"/>
  <c r="C197" i="11"/>
  <c r="O193" i="14"/>
  <c r="D197" i="11" s="1"/>
  <c r="X193" i="14"/>
  <c r="Z193" i="14" s="1"/>
  <c r="AB193" i="14" s="1"/>
  <c r="AC193" i="14" s="1"/>
  <c r="P193" i="14" s="1"/>
  <c r="E197" i="11" l="1"/>
  <c r="L193" i="14"/>
  <c r="Q193" i="14" a="1"/>
  <c r="Q193" i="14" s="1"/>
  <c r="T193" i="14" s="1"/>
  <c r="AD193" i="14" l="1"/>
  <c r="F197" i="11" s="1"/>
  <c r="U193" i="14"/>
  <c r="V193" i="14" s="1"/>
  <c r="S193" i="14"/>
  <c r="R193" i="14"/>
  <c r="H197" i="11" l="1"/>
  <c r="N194" i="14"/>
  <c r="I197" i="11"/>
  <c r="W194" i="14" l="1"/>
  <c r="G198" i="11" s="1"/>
  <c r="O194" i="14"/>
  <c r="D198" i="11" s="1"/>
  <c r="X194" i="14"/>
  <c r="Z194" i="14" s="1"/>
  <c r="AB194" i="14" s="1"/>
  <c r="AC194" i="14" s="1"/>
  <c r="P194" i="14" s="1"/>
  <c r="C198" i="11"/>
  <c r="L194" i="14" l="1"/>
  <c r="E198" i="11"/>
  <c r="Q194" i="14" a="1"/>
  <c r="Q194" i="14" s="1"/>
  <c r="T194" i="14" s="1"/>
  <c r="AD194" i="14" l="1"/>
  <c r="F198" i="11" s="1"/>
  <c r="U194" i="14"/>
  <c r="V194" i="14" s="1"/>
  <c r="S194" i="14"/>
  <c r="R194" i="14"/>
  <c r="H198" i="11" l="1"/>
  <c r="N195" i="14"/>
  <c r="I198" i="11"/>
  <c r="W195" i="14" l="1"/>
  <c r="G199" i="11" s="1"/>
  <c r="X195" i="14"/>
  <c r="Z195" i="14" s="1"/>
  <c r="AB195" i="14" s="1"/>
  <c r="AC195" i="14" s="1"/>
  <c r="P195" i="14" s="1"/>
  <c r="C199" i="11"/>
  <c r="O195" i="14"/>
  <c r="D199" i="11" s="1"/>
  <c r="L195" i="14" l="1"/>
  <c r="E199" i="11"/>
  <c r="Q195" i="14" a="1"/>
  <c r="Q195" i="14" s="1"/>
  <c r="T195" i="14" s="1"/>
  <c r="AD195" i="14" l="1"/>
  <c r="F199" i="11" s="1"/>
  <c r="U195" i="14"/>
  <c r="V195" i="14" s="1"/>
  <c r="R195" i="14"/>
  <c r="S195" i="14"/>
  <c r="H199" i="11" l="1"/>
  <c r="N196" i="14"/>
  <c r="I199" i="11"/>
  <c r="X196" i="14" l="1"/>
  <c r="Z196" i="14" s="1"/>
  <c r="AB196" i="14" s="1"/>
  <c r="AC196" i="14" s="1"/>
  <c r="P196" i="14" s="1"/>
  <c r="C200" i="11"/>
  <c r="W196" i="14"/>
  <c r="G200" i="11" s="1"/>
  <c r="O196" i="14"/>
  <c r="D200" i="11" s="1"/>
  <c r="L196" i="14" l="1"/>
  <c r="E200" i="11"/>
  <c r="Q196" i="14" a="1"/>
  <c r="Q196" i="14" s="1"/>
  <c r="T196" i="14" s="1"/>
  <c r="AD196" i="14" l="1"/>
  <c r="F200" i="11" s="1"/>
  <c r="U196" i="14"/>
  <c r="V196" i="14" s="1"/>
  <c r="R196" i="14"/>
  <c r="S196" i="14"/>
  <c r="H200" i="11" l="1"/>
  <c r="N197" i="14"/>
  <c r="I200" i="11"/>
  <c r="X197" i="14" l="1"/>
  <c r="Z197" i="14" s="1"/>
  <c r="AB197" i="14" s="1"/>
  <c r="AC197" i="14" s="1"/>
  <c r="P197" i="14" s="1"/>
  <c r="O197" i="14"/>
  <c r="D201" i="11" s="1"/>
  <c r="C201" i="11"/>
  <c r="W197" i="14"/>
  <c r="G201" i="11" s="1"/>
  <c r="L197" i="14" l="1"/>
  <c r="E201" i="11"/>
  <c r="Q197" i="14" a="1"/>
  <c r="Q197" i="14" s="1"/>
  <c r="T197" i="14" s="1"/>
  <c r="AD197" i="14" l="1"/>
  <c r="F201" i="11" s="1"/>
  <c r="U197" i="14"/>
  <c r="V197" i="14" s="1"/>
  <c r="S197" i="14"/>
  <c r="R197" i="14"/>
  <c r="H201" i="11" l="1"/>
  <c r="N198" i="14"/>
  <c r="I201" i="11"/>
  <c r="X198" i="14" l="1"/>
  <c r="Z198" i="14" s="1"/>
  <c r="AB198" i="14" s="1"/>
  <c r="AC198" i="14" s="1"/>
  <c r="P198" i="14" s="1"/>
  <c r="W198" i="14"/>
  <c r="G202" i="11" s="1"/>
  <c r="O198" i="14"/>
  <c r="D202" i="11" s="1"/>
  <c r="C202" i="11"/>
  <c r="E202" i="11" l="1"/>
  <c r="L198" i="14"/>
  <c r="Q198" i="14" a="1"/>
  <c r="Q198" i="14" s="1"/>
  <c r="T198" i="14" s="1"/>
  <c r="AD198" i="14" l="1"/>
  <c r="F202" i="11" s="1"/>
  <c r="U198" i="14"/>
  <c r="V198" i="14" s="1"/>
  <c r="R198" i="14"/>
  <c r="S198" i="14"/>
  <c r="H202" i="11" l="1"/>
  <c r="N199" i="14"/>
  <c r="I202" i="11"/>
  <c r="C203" i="11" l="1"/>
  <c r="O199" i="14"/>
  <c r="D203" i="11" s="1"/>
  <c r="W199" i="14"/>
  <c r="G203" i="11" s="1"/>
  <c r="X199" i="14"/>
  <c r="Z199" i="14" s="1"/>
  <c r="AB199" i="14" s="1"/>
  <c r="AC199" i="14" s="1"/>
  <c r="P199" i="14" s="1"/>
  <c r="L199" i="14" l="1"/>
  <c r="E203" i="11"/>
  <c r="Q199" i="14" a="1"/>
  <c r="Q199" i="14" s="1"/>
  <c r="T199" i="14" s="1"/>
  <c r="AD199" i="14" l="1"/>
  <c r="F203" i="11" s="1"/>
  <c r="U199" i="14"/>
  <c r="V199" i="14" s="1"/>
  <c r="R199" i="14"/>
  <c r="S199" i="14"/>
  <c r="H203" i="11" l="1"/>
  <c r="N200" i="14"/>
  <c r="I203" i="11"/>
  <c r="W200" i="14" l="1"/>
  <c r="G204" i="11" s="1"/>
  <c r="C204" i="11"/>
  <c r="X200" i="14"/>
  <c r="Z200" i="14" s="1"/>
  <c r="AB200" i="14" s="1"/>
  <c r="AC200" i="14" s="1"/>
  <c r="P200" i="14" s="1"/>
  <c r="O200" i="14"/>
  <c r="D204" i="11" s="1"/>
  <c r="L200" i="14" l="1"/>
  <c r="E204" i="11"/>
  <c r="Q200" i="14" a="1"/>
  <c r="Q200" i="14" s="1"/>
  <c r="T200" i="14" s="1"/>
  <c r="AD200" i="14" l="1"/>
  <c r="F204" i="11" s="1"/>
  <c r="U200" i="14"/>
  <c r="V200" i="14" s="1"/>
  <c r="R200" i="14"/>
  <c r="S200" i="14"/>
  <c r="H204" i="11" l="1"/>
  <c r="N201" i="14"/>
  <c r="I204" i="11"/>
  <c r="O201" i="14" l="1"/>
  <c r="D205" i="11" s="1"/>
  <c r="C205" i="11"/>
  <c r="X201" i="14"/>
  <c r="Z201" i="14" s="1"/>
  <c r="AB201" i="14" s="1"/>
  <c r="AC201" i="14" s="1"/>
  <c r="P201" i="14" s="1"/>
  <c r="W201" i="14"/>
  <c r="G205" i="11" s="1"/>
  <c r="L201" i="14" l="1"/>
  <c r="E205" i="11"/>
  <c r="Q201" i="14" a="1"/>
  <c r="Q201" i="14" s="1"/>
  <c r="T201" i="14" s="1"/>
  <c r="AD201" i="14" l="1"/>
  <c r="F205" i="11" s="1"/>
  <c r="U201" i="14"/>
  <c r="V201" i="14" s="1"/>
  <c r="S201" i="14"/>
  <c r="R201" i="14"/>
  <c r="H205" i="11" l="1"/>
  <c r="N202" i="14"/>
  <c r="I205" i="11"/>
  <c r="W202" i="14" l="1"/>
  <c r="G206" i="11" s="1"/>
  <c r="O202" i="14"/>
  <c r="D206" i="11" s="1"/>
  <c r="C206" i="11"/>
  <c r="X202" i="14"/>
  <c r="Z202" i="14" s="1"/>
  <c r="AB202" i="14" s="1"/>
  <c r="AC202" i="14" s="1"/>
  <c r="P202" i="14" s="1"/>
  <c r="L202" i="14" l="1"/>
  <c r="E206" i="11"/>
  <c r="Q202" i="14" a="1"/>
  <c r="Q202" i="14" s="1"/>
  <c r="T202" i="14" s="1"/>
  <c r="AD202" i="14" l="1"/>
  <c r="F206" i="11" s="1"/>
  <c r="U202" i="14"/>
  <c r="V202" i="14" s="1"/>
  <c r="S202" i="14"/>
  <c r="R202" i="14"/>
  <c r="H206" i="11" l="1"/>
  <c r="N203" i="14"/>
  <c r="I206" i="11"/>
  <c r="X203" i="14" l="1"/>
  <c r="Z203" i="14" s="1"/>
  <c r="AB203" i="14" s="1"/>
  <c r="AC203" i="14" s="1"/>
  <c r="P203" i="14" s="1"/>
  <c r="Q203" i="14" s="1" a="1"/>
  <c r="Q203" i="14" s="1"/>
  <c r="T203" i="14" s="1"/>
  <c r="W203" i="14"/>
  <c r="G207" i="11" s="1"/>
  <c r="O203" i="14"/>
  <c r="D207" i="11" s="1"/>
  <c r="C207" i="11"/>
  <c r="AD203" i="14" l="1"/>
  <c r="F207" i="11" s="1"/>
  <c r="U203" i="14"/>
  <c r="V203" i="14" s="1"/>
  <c r="L203" i="14"/>
  <c r="E207" i="11"/>
  <c r="S203" i="14" l="1"/>
  <c r="R203" i="14"/>
  <c r="H207" i="11"/>
  <c r="N204" i="14"/>
  <c r="I207" i="11"/>
  <c r="W204" i="14" l="1"/>
  <c r="G208" i="11" s="1"/>
  <c r="O204" i="14"/>
  <c r="D208" i="11" s="1"/>
  <c r="C208" i="11"/>
  <c r="X204" i="14"/>
  <c r="Z204" i="14" s="1"/>
  <c r="AB204" i="14" s="1"/>
  <c r="AC204" i="14" s="1"/>
  <c r="P204" i="14" s="1"/>
  <c r="L204" i="14" l="1"/>
  <c r="E208" i="11"/>
  <c r="Q204" i="14" a="1"/>
  <c r="Q204" i="14" s="1"/>
  <c r="T204" i="14" s="1"/>
  <c r="AD204" i="14" l="1"/>
  <c r="F208" i="11" s="1"/>
  <c r="U204" i="14"/>
  <c r="V204" i="14" s="1"/>
  <c r="S204" i="14"/>
  <c r="R204" i="14"/>
  <c r="H208" i="11" l="1"/>
  <c r="N205" i="14"/>
  <c r="I208" i="11"/>
  <c r="W205" i="14" l="1"/>
  <c r="G209" i="11" s="1"/>
  <c r="X205" i="14"/>
  <c r="Z205" i="14" s="1"/>
  <c r="AB205" i="14" s="1"/>
  <c r="AC205" i="14" s="1"/>
  <c r="P205" i="14" s="1"/>
  <c r="O205" i="14"/>
  <c r="D209" i="11" s="1"/>
  <c r="C209" i="11"/>
  <c r="L205" i="14" l="1"/>
  <c r="E209" i="11"/>
  <c r="Q205" i="14" a="1"/>
  <c r="Q205" i="14" s="1"/>
  <c r="T205" i="14" s="1"/>
  <c r="AD205" i="14" l="1"/>
  <c r="F209" i="11" s="1"/>
  <c r="U205" i="14"/>
  <c r="V205" i="14" s="1"/>
  <c r="R205" i="14"/>
  <c r="S205" i="14"/>
  <c r="H209" i="11" l="1"/>
  <c r="N206" i="14"/>
  <c r="I209" i="11"/>
  <c r="X206" i="14" l="1"/>
  <c r="Z206" i="14" s="1"/>
  <c r="AB206" i="14" s="1"/>
  <c r="AC206" i="14" s="1"/>
  <c r="P206" i="14" s="1"/>
  <c r="O206" i="14"/>
  <c r="D210" i="11" s="1"/>
  <c r="W206" i="14"/>
  <c r="G210" i="11" s="1"/>
  <c r="C210" i="11"/>
  <c r="L206" i="14" l="1"/>
  <c r="E210" i="11"/>
  <c r="Q206" i="14" a="1"/>
  <c r="Q206" i="14" s="1"/>
  <c r="T206" i="14" s="1"/>
  <c r="AD206" i="14" l="1"/>
  <c r="F210" i="11" s="1"/>
  <c r="U206" i="14"/>
  <c r="V206" i="14" s="1"/>
  <c r="R206" i="14"/>
  <c r="S206" i="14"/>
  <c r="H210" i="11" l="1"/>
  <c r="N207" i="14"/>
  <c r="I210" i="11"/>
  <c r="X207" i="14" l="1"/>
  <c r="Z207" i="14" s="1"/>
  <c r="AB207" i="14" s="1"/>
  <c r="AC207" i="14" s="1"/>
  <c r="P207" i="14" s="1"/>
  <c r="C211" i="11"/>
  <c r="W207" i="14"/>
  <c r="G211" i="11" s="1"/>
  <c r="O207" i="14"/>
  <c r="D211" i="11" s="1"/>
  <c r="L207" i="14" l="1"/>
  <c r="E211" i="11"/>
  <c r="Q207" i="14" a="1"/>
  <c r="Q207" i="14" s="1"/>
  <c r="T207" i="14" s="1"/>
  <c r="AD207" i="14" l="1"/>
  <c r="F211" i="11" s="1"/>
  <c r="U207" i="14"/>
  <c r="V207" i="14" s="1"/>
  <c r="R207" i="14"/>
  <c r="S207" i="14"/>
  <c r="H211" i="11" l="1"/>
  <c r="N208" i="14"/>
  <c r="I211" i="11"/>
  <c r="X208" i="14" l="1"/>
  <c r="Z208" i="14" s="1"/>
  <c r="AB208" i="14" s="1"/>
  <c r="AC208" i="14" s="1"/>
  <c r="P208" i="14" s="1"/>
  <c r="W208" i="14"/>
  <c r="G212" i="11" s="1"/>
  <c r="O208" i="14"/>
  <c r="D212" i="11" s="1"/>
  <c r="C212" i="11"/>
  <c r="L208" i="14" l="1"/>
  <c r="E212" i="11"/>
  <c r="Q208" i="14" a="1"/>
  <c r="Q208" i="14" s="1"/>
  <c r="T208" i="14" s="1"/>
  <c r="AD208" i="14" l="1"/>
  <c r="F212" i="11" s="1"/>
  <c r="U208" i="14"/>
  <c r="V208" i="14" s="1"/>
  <c r="S208" i="14"/>
  <c r="R208" i="14"/>
  <c r="H212" i="11" l="1"/>
  <c r="N209" i="14"/>
  <c r="I212" i="11"/>
  <c r="C213" i="11" l="1"/>
  <c r="W209" i="14"/>
  <c r="G213" i="11" s="1"/>
  <c r="O209" i="14"/>
  <c r="D213" i="11" s="1"/>
  <c r="X209" i="14"/>
  <c r="Z209" i="14" s="1"/>
  <c r="AB209" i="14" s="1"/>
  <c r="AC209" i="14" s="1"/>
  <c r="P209" i="14" s="1"/>
  <c r="E213" i="11" l="1"/>
  <c r="L209" i="14"/>
  <c r="Q209" i="14" a="1"/>
  <c r="Q209" i="14" s="1"/>
  <c r="T209" i="14" s="1"/>
  <c r="AD209" i="14" l="1"/>
  <c r="F213" i="11" s="1"/>
  <c r="U209" i="14"/>
  <c r="V209" i="14" s="1"/>
  <c r="S209" i="14"/>
  <c r="R209" i="14"/>
  <c r="H213" i="11" l="1"/>
  <c r="N210" i="14"/>
  <c r="I213" i="11"/>
  <c r="X210" i="14" l="1"/>
  <c r="Z210" i="14" s="1"/>
  <c r="AB210" i="14" s="1"/>
  <c r="AC210" i="14" s="1"/>
  <c r="P210" i="14" s="1"/>
  <c r="W210" i="14"/>
  <c r="G214" i="11" s="1"/>
  <c r="C214" i="11"/>
  <c r="O210" i="14"/>
  <c r="D214" i="11" s="1"/>
  <c r="E214" i="11" l="1"/>
  <c r="L210" i="14"/>
  <c r="Q210" i="14" a="1"/>
  <c r="Q210" i="14" s="1"/>
  <c r="T210" i="14" s="1"/>
  <c r="AD210" i="14" l="1"/>
  <c r="F214" i="11" s="1"/>
  <c r="U210" i="14"/>
  <c r="V210" i="14" s="1"/>
  <c r="S210" i="14"/>
  <c r="R210" i="14"/>
  <c r="H214" i="11" l="1"/>
  <c r="N211" i="14"/>
  <c r="I214" i="11"/>
  <c r="X211" i="14" l="1"/>
  <c r="Z211" i="14" s="1"/>
  <c r="AB211" i="14" s="1"/>
  <c r="AC211" i="14" s="1"/>
  <c r="P211" i="14" s="1"/>
  <c r="Q211" i="14" s="1" a="1"/>
  <c r="Q211" i="14" s="1"/>
  <c r="T211" i="14" s="1"/>
  <c r="AD211" i="14" s="1"/>
  <c r="F215" i="11" s="1"/>
  <c r="C215" i="11"/>
  <c r="O211" i="14"/>
  <c r="D215" i="11" s="1"/>
  <c r="W211" i="14"/>
  <c r="G215" i="11" s="1"/>
  <c r="U211" i="14" l="1"/>
  <c r="V211" i="14" s="1"/>
  <c r="E215" i="11"/>
  <c r="L211" i="14"/>
  <c r="R211" i="14" l="1"/>
  <c r="S211" i="14"/>
  <c r="H215" i="11"/>
  <c r="N212" i="14"/>
  <c r="I215" i="11"/>
  <c r="O212" i="14" l="1"/>
  <c r="D216" i="11" s="1"/>
  <c r="W212" i="14"/>
  <c r="G216" i="11" s="1"/>
  <c r="C216" i="11"/>
  <c r="X212" i="14"/>
  <c r="Z212" i="14" s="1"/>
  <c r="AB212" i="14" s="1"/>
  <c r="AC212" i="14" s="1"/>
  <c r="P212" i="14" s="1"/>
  <c r="L212" i="14" l="1"/>
  <c r="E216" i="11"/>
  <c r="Q212" i="14" a="1"/>
  <c r="Q212" i="14" s="1"/>
  <c r="T212" i="14" s="1"/>
  <c r="AD212" i="14" l="1"/>
  <c r="F216" i="11" s="1"/>
  <c r="U212" i="14"/>
  <c r="V212" i="14" s="1"/>
  <c r="R212" i="14"/>
  <c r="S212" i="14"/>
  <c r="H216" i="11" l="1"/>
  <c r="N213" i="14"/>
  <c r="I216" i="11"/>
  <c r="O213" i="14" l="1"/>
  <c r="D217" i="11" s="1"/>
  <c r="X213" i="14"/>
  <c r="Z213" i="14" s="1"/>
  <c r="AB213" i="14" s="1"/>
  <c r="AC213" i="14" s="1"/>
  <c r="P213" i="14" s="1"/>
  <c r="C217" i="11"/>
  <c r="W213" i="14"/>
  <c r="G217" i="11" s="1"/>
  <c r="E217" i="11" l="1"/>
  <c r="L213" i="14"/>
  <c r="Q213" i="14" a="1"/>
  <c r="Q213" i="14" s="1"/>
  <c r="T213" i="14" s="1"/>
  <c r="R213" i="14" l="1"/>
  <c r="S213" i="14"/>
  <c r="AD213" i="14"/>
  <c r="F217" i="11" s="1"/>
  <c r="U213" i="14"/>
  <c r="V213" i="14" s="1"/>
  <c r="H217" i="11" l="1"/>
  <c r="N214" i="14"/>
  <c r="I217" i="11"/>
  <c r="O214" i="14" l="1"/>
  <c r="D218" i="11" s="1"/>
  <c r="W214" i="14"/>
  <c r="G218" i="11" s="1"/>
  <c r="X214" i="14"/>
  <c r="Z214" i="14" s="1"/>
  <c r="AB214" i="14" s="1"/>
  <c r="AC214" i="14" s="1"/>
  <c r="P214" i="14" s="1"/>
  <c r="C218" i="11"/>
  <c r="L214" i="14" l="1"/>
  <c r="E218" i="11"/>
  <c r="Q214" i="14" a="1"/>
  <c r="Q214" i="14" s="1"/>
  <c r="T214" i="14" s="1"/>
  <c r="AD214" i="14" l="1"/>
  <c r="F218" i="11" s="1"/>
  <c r="U214" i="14"/>
  <c r="V214" i="14" s="1"/>
  <c r="R214" i="14"/>
  <c r="S214" i="14"/>
  <c r="H218" i="11" l="1"/>
  <c r="N215" i="14"/>
  <c r="I218" i="11"/>
  <c r="X215" i="14" l="1"/>
  <c r="Z215" i="14" s="1"/>
  <c r="AB215" i="14" s="1"/>
  <c r="AC215" i="14" s="1"/>
  <c r="P215" i="14" s="1"/>
  <c r="C219" i="11"/>
  <c r="W215" i="14"/>
  <c r="G219" i="11" s="1"/>
  <c r="O215" i="14"/>
  <c r="D219" i="11" s="1"/>
  <c r="L215" i="14" l="1"/>
  <c r="E219" i="11"/>
  <c r="Q215" i="14" a="1"/>
  <c r="Q215" i="14" s="1"/>
  <c r="T215" i="14" s="1"/>
  <c r="AD215" i="14" l="1"/>
  <c r="F219" i="11" s="1"/>
  <c r="U215" i="14"/>
  <c r="V215" i="14" s="1"/>
  <c r="R215" i="14"/>
  <c r="S215" i="14"/>
  <c r="H219" i="11" l="1"/>
  <c r="N216" i="14"/>
  <c r="I219" i="11"/>
  <c r="X216" i="14" l="1"/>
  <c r="Z216" i="14" s="1"/>
  <c r="AB216" i="14" s="1"/>
  <c r="AC216" i="14" s="1"/>
  <c r="P216" i="14" s="1"/>
  <c r="W216" i="14"/>
  <c r="G220" i="11" s="1"/>
  <c r="O216" i="14"/>
  <c r="D220" i="11" s="1"/>
  <c r="C220" i="11"/>
  <c r="L216" i="14" l="1"/>
  <c r="E220" i="11"/>
  <c r="Q216" i="14" a="1"/>
  <c r="Q216" i="14" s="1"/>
  <c r="T216" i="14" s="1"/>
  <c r="AD216" i="14" l="1"/>
  <c r="F220" i="11" s="1"/>
  <c r="U216" i="14"/>
  <c r="V216" i="14" s="1"/>
  <c r="R216" i="14"/>
  <c r="S216" i="14"/>
  <c r="H220" i="11" l="1"/>
  <c r="N217" i="14"/>
  <c r="I220" i="11"/>
  <c r="X217" i="14" l="1"/>
  <c r="Z217" i="14" s="1"/>
  <c r="AB217" i="14" s="1"/>
  <c r="AC217" i="14" s="1"/>
  <c r="P217" i="14" s="1"/>
  <c r="O217" i="14"/>
  <c r="D221" i="11" s="1"/>
  <c r="W217" i="14"/>
  <c r="G221" i="11" s="1"/>
  <c r="C221" i="11"/>
  <c r="L217" i="14" l="1"/>
  <c r="E221" i="11"/>
  <c r="Q217" i="14" a="1"/>
  <c r="Q217" i="14" s="1"/>
  <c r="T217" i="14" s="1"/>
  <c r="AD217" i="14" l="1"/>
  <c r="F221" i="11" s="1"/>
  <c r="U217" i="14"/>
  <c r="V217" i="14" s="1"/>
  <c r="S217" i="14"/>
  <c r="R217" i="14"/>
  <c r="H221" i="11" l="1"/>
  <c r="N218" i="14"/>
  <c r="I221" i="11"/>
  <c r="O218" i="14" l="1"/>
  <c r="D222" i="11" s="1"/>
  <c r="C222" i="11"/>
  <c r="W218" i="14"/>
  <c r="G222" i="11" s="1"/>
  <c r="X218" i="14"/>
  <c r="Z218" i="14" s="1"/>
  <c r="AB218" i="14" s="1"/>
  <c r="AC218" i="14" s="1"/>
  <c r="P218" i="14" s="1"/>
  <c r="L218" i="14" l="1"/>
  <c r="E222" i="11"/>
  <c r="Q218" i="14" a="1"/>
  <c r="Q218" i="14" s="1"/>
  <c r="T218" i="14" s="1"/>
  <c r="AD218" i="14" l="1"/>
  <c r="F222" i="11" s="1"/>
  <c r="U218" i="14"/>
  <c r="V218" i="14" s="1"/>
  <c r="R218" i="14"/>
  <c r="S218" i="14"/>
  <c r="H222" i="11" l="1"/>
  <c r="N219" i="14"/>
  <c r="I222" i="11"/>
  <c r="O219" i="14" l="1"/>
  <c r="D223" i="11" s="1"/>
  <c r="C223" i="11"/>
  <c r="W219" i="14"/>
  <c r="G223" i="11" s="1"/>
  <c r="X219" i="14"/>
  <c r="Z219" i="14" s="1"/>
  <c r="AB219" i="14" s="1"/>
  <c r="AC219" i="14" s="1"/>
  <c r="P219" i="14" s="1"/>
  <c r="E223" i="11" l="1"/>
  <c r="L219" i="14"/>
  <c r="Q219" i="14" a="1"/>
  <c r="Q219" i="14" s="1"/>
  <c r="T219" i="14" s="1"/>
  <c r="AD219" i="14" l="1"/>
  <c r="F223" i="11" s="1"/>
  <c r="U219" i="14"/>
  <c r="V219" i="14" s="1"/>
  <c r="R219" i="14"/>
  <c r="S219" i="14"/>
  <c r="H223" i="11" l="1"/>
  <c r="N220" i="14"/>
  <c r="I223" i="11"/>
  <c r="O220" i="14" l="1"/>
  <c r="D224" i="11" s="1"/>
  <c r="C224" i="11"/>
  <c r="X220" i="14"/>
  <c r="Z220" i="14" s="1"/>
  <c r="AB220" i="14" s="1"/>
  <c r="AC220" i="14" s="1"/>
  <c r="P220" i="14" s="1"/>
  <c r="W220" i="14"/>
  <c r="G224" i="11" s="1"/>
  <c r="L220" i="14" l="1"/>
  <c r="E224" i="11"/>
  <c r="Q220" i="14" a="1"/>
  <c r="Q220" i="14" s="1"/>
  <c r="T220" i="14" s="1"/>
  <c r="AD220" i="14" l="1"/>
  <c r="F224" i="11" s="1"/>
  <c r="U220" i="14"/>
  <c r="V220" i="14" s="1"/>
  <c r="R220" i="14"/>
  <c r="S220" i="14"/>
  <c r="H224" i="11" l="1"/>
  <c r="N221" i="14"/>
  <c r="I224" i="11"/>
  <c r="X221" i="14" l="1"/>
  <c r="Z221" i="14" s="1"/>
  <c r="AB221" i="14" s="1"/>
  <c r="AC221" i="14" s="1"/>
  <c r="P221" i="14" s="1"/>
  <c r="Q221" i="14" s="1" a="1"/>
  <c r="Q221" i="14" s="1"/>
  <c r="T221" i="14" s="1"/>
  <c r="W221" i="14"/>
  <c r="G225" i="11" s="1"/>
  <c r="C225" i="11"/>
  <c r="O221" i="14"/>
  <c r="D225" i="11" s="1"/>
  <c r="AD221" i="14" l="1"/>
  <c r="F225" i="11" s="1"/>
  <c r="U221" i="14"/>
  <c r="V221" i="14" s="1"/>
  <c r="E225" i="11"/>
  <c r="L221" i="14"/>
  <c r="R221" i="14" l="1"/>
  <c r="S221" i="14"/>
  <c r="H225" i="11"/>
  <c r="N222" i="14"/>
  <c r="I225" i="11"/>
  <c r="W222" i="14" l="1"/>
  <c r="G226" i="11" s="1"/>
  <c r="C226" i="11"/>
  <c r="O222" i="14"/>
  <c r="D226" i="11" s="1"/>
  <c r="X222" i="14"/>
  <c r="Z222" i="14" s="1"/>
  <c r="AB222" i="14" s="1"/>
  <c r="AC222" i="14" s="1"/>
  <c r="P222" i="14" s="1"/>
  <c r="L222" i="14" l="1"/>
  <c r="E226" i="11"/>
  <c r="Q222" i="14" a="1"/>
  <c r="Q222" i="14" s="1"/>
  <c r="T222" i="14" s="1"/>
  <c r="AD222" i="14" l="1"/>
  <c r="F226" i="11" s="1"/>
  <c r="U222" i="14"/>
  <c r="V222" i="14" s="1"/>
  <c r="R222" i="14"/>
  <c r="S222" i="14"/>
  <c r="H226" i="11" l="1"/>
  <c r="N223" i="14"/>
  <c r="I226" i="11"/>
  <c r="X223" i="14" l="1"/>
  <c r="Z223" i="14" s="1"/>
  <c r="AB223" i="14" s="1"/>
  <c r="AC223" i="14" s="1"/>
  <c r="P223" i="14" s="1"/>
  <c r="Q223" i="14" s="1" a="1"/>
  <c r="Q223" i="14" s="1"/>
  <c r="T223" i="14" s="1"/>
  <c r="AD223" i="14" s="1"/>
  <c r="F227" i="11" s="1"/>
  <c r="W223" i="14"/>
  <c r="G227" i="11" s="1"/>
  <c r="C227" i="11"/>
  <c r="O223" i="14"/>
  <c r="D227" i="11" s="1"/>
  <c r="U223" i="14" l="1"/>
  <c r="V223" i="14" s="1"/>
  <c r="E227" i="11"/>
  <c r="L223" i="14"/>
  <c r="S223" i="14" l="1"/>
  <c r="R223" i="14"/>
  <c r="H227" i="11"/>
  <c r="N224" i="14"/>
  <c r="I227" i="11"/>
  <c r="O224" i="14" l="1"/>
  <c r="D228" i="11" s="1"/>
  <c r="W224" i="14"/>
  <c r="G228" i="11" s="1"/>
  <c r="X224" i="14"/>
  <c r="Z224" i="14" s="1"/>
  <c r="AB224" i="14" s="1"/>
  <c r="AC224" i="14" s="1"/>
  <c r="P224" i="14" s="1"/>
  <c r="C228" i="11"/>
  <c r="L224" i="14" l="1"/>
  <c r="E228" i="11"/>
  <c r="Q224" i="14" a="1"/>
  <c r="Q224" i="14" s="1"/>
  <c r="T224" i="14" s="1"/>
  <c r="AD224" i="14" l="1"/>
  <c r="F228" i="11" s="1"/>
  <c r="U224" i="14"/>
  <c r="V224" i="14" s="1"/>
  <c r="R224" i="14"/>
  <c r="S224" i="14"/>
  <c r="H228" i="11" l="1"/>
  <c r="N225" i="14"/>
  <c r="I228" i="11"/>
  <c r="X225" i="14" l="1"/>
  <c r="Z225" i="14" s="1"/>
  <c r="AB225" i="14" s="1"/>
  <c r="AC225" i="14" s="1"/>
  <c r="P225" i="14" s="1"/>
  <c r="C229" i="11"/>
  <c r="W225" i="14"/>
  <c r="G229" i="11" s="1"/>
  <c r="O225" i="14"/>
  <c r="D229" i="11" s="1"/>
  <c r="L225" i="14" l="1"/>
  <c r="E229" i="11"/>
  <c r="Q225" i="14" a="1"/>
  <c r="Q225" i="14" s="1"/>
  <c r="T225" i="14" s="1"/>
  <c r="AD225" i="14" l="1"/>
  <c r="F229" i="11" s="1"/>
  <c r="U225" i="14"/>
  <c r="V225" i="14" s="1"/>
  <c r="R225" i="14"/>
  <c r="S225" i="14"/>
  <c r="H229" i="11" l="1"/>
  <c r="N226" i="14"/>
  <c r="I229" i="11"/>
  <c r="C230" i="11" l="1"/>
  <c r="X226" i="14"/>
  <c r="Z226" i="14" s="1"/>
  <c r="AB226" i="14" s="1"/>
  <c r="AC226" i="14" s="1"/>
  <c r="P226" i="14" s="1"/>
  <c r="W226" i="14"/>
  <c r="G230" i="11" s="1"/>
  <c r="O226" i="14"/>
  <c r="D230" i="11" s="1"/>
  <c r="L226" i="14" l="1"/>
  <c r="E230" i="11"/>
  <c r="Q226" i="14" a="1"/>
  <c r="Q226" i="14" s="1"/>
  <c r="T226" i="14" s="1"/>
  <c r="AD226" i="14" l="1"/>
  <c r="F230" i="11" s="1"/>
  <c r="U226" i="14"/>
  <c r="V226" i="14" s="1"/>
  <c r="S226" i="14"/>
  <c r="R226" i="14"/>
  <c r="H230" i="11" l="1"/>
  <c r="N227" i="14"/>
  <c r="I230" i="11"/>
  <c r="X227" i="14" l="1"/>
  <c r="Z227" i="14" s="1"/>
  <c r="AB227" i="14" s="1"/>
  <c r="AC227" i="14" s="1"/>
  <c r="P227" i="14" s="1"/>
  <c r="W227" i="14"/>
  <c r="G231" i="11" s="1"/>
  <c r="O227" i="14"/>
  <c r="D231" i="11" s="1"/>
  <c r="C231" i="11"/>
  <c r="L227" i="14" l="1"/>
  <c r="E231" i="11"/>
  <c r="Q227" i="14" a="1"/>
  <c r="Q227" i="14" s="1"/>
  <c r="T227" i="14" s="1"/>
  <c r="AD227" i="14" l="1"/>
  <c r="F231" i="11" s="1"/>
  <c r="U227" i="14"/>
  <c r="V227" i="14" s="1"/>
  <c r="S227" i="14"/>
  <c r="R227" i="14"/>
  <c r="H231" i="11" l="1"/>
  <c r="N228" i="14"/>
  <c r="I231" i="11"/>
  <c r="X228" i="14" l="1"/>
  <c r="Z228" i="14" s="1"/>
  <c r="AB228" i="14" s="1"/>
  <c r="AC228" i="14" s="1"/>
  <c r="P228" i="14" s="1"/>
  <c r="C232" i="11"/>
  <c r="W228" i="14"/>
  <c r="G232" i="11" s="1"/>
  <c r="O228" i="14"/>
  <c r="D232" i="11" s="1"/>
  <c r="L228" i="14" l="1"/>
  <c r="E232" i="11"/>
  <c r="Q228" i="14" a="1"/>
  <c r="Q228" i="14" s="1"/>
  <c r="T228" i="14" s="1"/>
  <c r="AD228" i="14" l="1"/>
  <c r="F232" i="11" s="1"/>
  <c r="U228" i="14"/>
  <c r="V228" i="14" s="1"/>
  <c r="R228" i="14"/>
  <c r="S228" i="14"/>
  <c r="H232" i="11" l="1"/>
  <c r="N229" i="14"/>
  <c r="I232" i="11"/>
  <c r="W229" i="14" l="1"/>
  <c r="G233" i="11" s="1"/>
  <c r="C233" i="11"/>
  <c r="X229" i="14"/>
  <c r="Z229" i="14" s="1"/>
  <c r="AB229" i="14" s="1"/>
  <c r="AC229" i="14" s="1"/>
  <c r="P229" i="14" s="1"/>
  <c r="O229" i="14"/>
  <c r="D233" i="11" s="1"/>
  <c r="E233" i="11" l="1"/>
  <c r="L229" i="14"/>
  <c r="Q229" i="14" a="1"/>
  <c r="Q229" i="14" s="1"/>
  <c r="T229" i="14" s="1"/>
  <c r="S229" i="14" l="1"/>
  <c r="R229" i="14"/>
  <c r="AD229" i="14"/>
  <c r="F233" i="11" s="1"/>
  <c r="U229" i="14"/>
  <c r="V229" i="14" s="1"/>
  <c r="H233" i="11" l="1"/>
  <c r="N230" i="14"/>
  <c r="I233" i="11"/>
  <c r="W230" i="14" l="1"/>
  <c r="G234" i="11" s="1"/>
  <c r="C234" i="11"/>
  <c r="X230" i="14"/>
  <c r="Z230" i="14" s="1"/>
  <c r="AB230" i="14" s="1"/>
  <c r="AC230" i="14" s="1"/>
  <c r="P230" i="14" s="1"/>
  <c r="O230" i="14"/>
  <c r="D234" i="11" s="1"/>
  <c r="L230" i="14" l="1"/>
  <c r="E234" i="11"/>
  <c r="Q230" i="14" a="1"/>
  <c r="Q230" i="14" s="1"/>
  <c r="T230" i="14" s="1"/>
  <c r="AD230" i="14" l="1"/>
  <c r="F234" i="11" s="1"/>
  <c r="U230" i="14"/>
  <c r="V230" i="14" s="1"/>
  <c r="R230" i="14"/>
  <c r="S230" i="14"/>
  <c r="H234" i="11" l="1"/>
  <c r="N231" i="14"/>
  <c r="I234" i="11"/>
  <c r="X231" i="14" l="1"/>
  <c r="Z231" i="14" s="1"/>
  <c r="AB231" i="14" s="1"/>
  <c r="AC231" i="14" s="1"/>
  <c r="P231" i="14" s="1"/>
  <c r="Q231" i="14" s="1" a="1"/>
  <c r="Q231" i="14" s="1"/>
  <c r="T231" i="14" s="1"/>
  <c r="AD231" i="14" s="1"/>
  <c r="F235" i="11" s="1"/>
  <c r="O231" i="14"/>
  <c r="D235" i="11" s="1"/>
  <c r="C235" i="11"/>
  <c r="W231" i="14"/>
  <c r="G235" i="11" s="1"/>
  <c r="E235" i="11" l="1"/>
  <c r="L231" i="14"/>
  <c r="U231" i="14"/>
  <c r="V231" i="14" s="1"/>
  <c r="H235" i="11" l="1"/>
  <c r="N232" i="14"/>
  <c r="I235" i="11"/>
  <c r="S231" i="14"/>
  <c r="R231" i="14"/>
  <c r="X232" i="14" l="1"/>
  <c r="Z232" i="14" s="1"/>
  <c r="AB232" i="14" s="1"/>
  <c r="AC232" i="14" s="1"/>
  <c r="P232" i="14" s="1"/>
  <c r="O232" i="14"/>
  <c r="D236" i="11" s="1"/>
  <c r="W232" i="14"/>
  <c r="G236" i="11" s="1"/>
  <c r="C236" i="11"/>
  <c r="E236" i="11" l="1"/>
  <c r="L232" i="14"/>
  <c r="Q232" i="14" a="1"/>
  <c r="Q232" i="14" s="1"/>
  <c r="T232" i="14" s="1"/>
  <c r="AD232" i="14" l="1"/>
  <c r="F236" i="11" s="1"/>
  <c r="U232" i="14"/>
  <c r="V232" i="14" s="1"/>
  <c r="R232" i="14"/>
  <c r="S232" i="14"/>
  <c r="H236" i="11" l="1"/>
  <c r="N233" i="14"/>
  <c r="I236" i="11"/>
  <c r="O233" i="14" l="1"/>
  <c r="D237" i="11" s="1"/>
  <c r="W233" i="14"/>
  <c r="G237" i="11" s="1"/>
  <c r="C237" i="11"/>
  <c r="X233" i="14"/>
  <c r="Z233" i="14" s="1"/>
  <c r="AB233" i="14" s="1"/>
  <c r="AC233" i="14" s="1"/>
  <c r="P233" i="14" s="1"/>
  <c r="E237" i="11" l="1"/>
  <c r="L233" i="14"/>
  <c r="Q233" i="14" a="1"/>
  <c r="Q233" i="14" s="1"/>
  <c r="T233" i="14" s="1"/>
  <c r="AD233" i="14" l="1"/>
  <c r="F237" i="11" s="1"/>
  <c r="U233" i="14"/>
  <c r="V233" i="14" s="1"/>
  <c r="S233" i="14"/>
  <c r="R233" i="14"/>
  <c r="H237" i="11" l="1"/>
  <c r="N234" i="14"/>
  <c r="I237" i="11"/>
  <c r="O234" i="14" l="1"/>
  <c r="D238" i="11" s="1"/>
  <c r="X234" i="14"/>
  <c r="Z234" i="14" s="1"/>
  <c r="AB234" i="14" s="1"/>
  <c r="AC234" i="14" s="1"/>
  <c r="P234" i="14" s="1"/>
  <c r="C238" i="11"/>
  <c r="W234" i="14"/>
  <c r="G238" i="11" s="1"/>
  <c r="L234" i="14" l="1"/>
  <c r="E238" i="11"/>
  <c r="Q234" i="14" a="1"/>
  <c r="Q234" i="14" s="1"/>
  <c r="T234" i="14" s="1"/>
  <c r="AD234" i="14" l="1"/>
  <c r="F238" i="11" s="1"/>
  <c r="U234" i="14"/>
  <c r="V234" i="14" s="1"/>
  <c r="R234" i="14"/>
  <c r="S234" i="14"/>
  <c r="H238" i="11" l="1"/>
  <c r="N235" i="14"/>
  <c r="I238" i="11"/>
  <c r="C239" i="11" l="1"/>
  <c r="O235" i="14"/>
  <c r="D239" i="11" s="1"/>
  <c r="X235" i="14"/>
  <c r="Z235" i="14" s="1"/>
  <c r="AB235" i="14" s="1"/>
  <c r="AC235" i="14" s="1"/>
  <c r="P235" i="14" s="1"/>
  <c r="W235" i="14"/>
  <c r="G239" i="11" s="1"/>
  <c r="L235" i="14" l="1"/>
  <c r="E239" i="11"/>
  <c r="Q235" i="14" a="1"/>
  <c r="Q235" i="14" s="1"/>
  <c r="T235" i="14" s="1"/>
  <c r="AD235" i="14" l="1"/>
  <c r="F239" i="11" s="1"/>
  <c r="U235" i="14"/>
  <c r="V235" i="14" s="1"/>
  <c r="S235" i="14"/>
  <c r="R235" i="14"/>
  <c r="H239" i="11" l="1"/>
  <c r="N236" i="14"/>
  <c r="I239" i="11"/>
  <c r="C240" i="11" l="1"/>
  <c r="O236" i="14"/>
  <c r="D240" i="11" s="1"/>
  <c r="X236" i="14"/>
  <c r="Z236" i="14" s="1"/>
  <c r="AB236" i="14" s="1"/>
  <c r="AC236" i="14" s="1"/>
  <c r="P236" i="14" s="1"/>
  <c r="W236" i="14"/>
  <c r="G240" i="11" s="1"/>
  <c r="L236" i="14" l="1"/>
  <c r="E240" i="11"/>
  <c r="Q236" i="14" a="1"/>
  <c r="Q236" i="14" s="1"/>
  <c r="T236" i="14" s="1"/>
  <c r="AD236" i="14" l="1"/>
  <c r="F240" i="11" s="1"/>
  <c r="U236" i="14"/>
  <c r="V236" i="14" s="1"/>
  <c r="S236" i="14"/>
  <c r="R236" i="14"/>
  <c r="H240" i="11" l="1"/>
  <c r="N237" i="14"/>
  <c r="I240" i="11"/>
  <c r="X237" i="14" l="1"/>
  <c r="Z237" i="14" s="1"/>
  <c r="AB237" i="14" s="1"/>
  <c r="AC237" i="14" s="1"/>
  <c r="P237" i="14" s="1"/>
  <c r="C241" i="11"/>
  <c r="W237" i="14"/>
  <c r="G241" i="11" s="1"/>
  <c r="O237" i="14"/>
  <c r="D241" i="11" s="1"/>
  <c r="L237" i="14" l="1"/>
  <c r="E241" i="11"/>
  <c r="Q237" i="14" a="1"/>
  <c r="Q237" i="14" s="1"/>
  <c r="T237" i="14" s="1"/>
  <c r="AD237" i="14" l="1"/>
  <c r="F241" i="11" s="1"/>
  <c r="U237" i="14"/>
  <c r="V237" i="14" s="1"/>
  <c r="S237" i="14"/>
  <c r="R237" i="14"/>
  <c r="H241" i="11" l="1"/>
  <c r="N238" i="14"/>
  <c r="I241" i="11"/>
  <c r="X238" i="14" l="1"/>
  <c r="Z238" i="14" s="1"/>
  <c r="AB238" i="14" s="1"/>
  <c r="AC238" i="14" s="1"/>
  <c r="P238" i="14" s="1"/>
  <c r="C242" i="11"/>
  <c r="O238" i="14"/>
  <c r="D242" i="11" s="1"/>
  <c r="W238" i="14"/>
  <c r="G242" i="11" s="1"/>
  <c r="L238" i="14" l="1"/>
  <c r="E242" i="11"/>
  <c r="Q238" i="14" a="1"/>
  <c r="Q238" i="14" s="1"/>
  <c r="T238" i="14" s="1"/>
  <c r="AD238" i="14" l="1"/>
  <c r="F242" i="11" s="1"/>
  <c r="U238" i="14"/>
  <c r="V238" i="14" s="1"/>
  <c r="R238" i="14"/>
  <c r="S238" i="14"/>
  <c r="H242" i="11" l="1"/>
  <c r="N239" i="14"/>
  <c r="I242" i="11"/>
  <c r="C243" i="11" l="1"/>
  <c r="W239" i="14"/>
  <c r="G243" i="11" s="1"/>
  <c r="O239" i="14"/>
  <c r="D243" i="11" s="1"/>
  <c r="X239" i="14"/>
  <c r="Z239" i="14" s="1"/>
  <c r="AB239" i="14" s="1"/>
  <c r="AC239" i="14" s="1"/>
  <c r="P239" i="14" s="1"/>
  <c r="L239" i="14" l="1"/>
  <c r="E243" i="11"/>
  <c r="Q239" i="14" a="1"/>
  <c r="Q239" i="14" s="1"/>
  <c r="T239" i="14" s="1"/>
  <c r="AD239" i="14" l="1"/>
  <c r="F243" i="11" s="1"/>
  <c r="U239" i="14"/>
  <c r="V239" i="14" s="1"/>
  <c r="R239" i="14"/>
  <c r="S239" i="14"/>
  <c r="H243" i="11" l="1"/>
  <c r="N240" i="14"/>
  <c r="I243" i="11"/>
  <c r="W240" i="14" l="1"/>
  <c r="G244" i="11" s="1"/>
  <c r="C244" i="11"/>
  <c r="X240" i="14"/>
  <c r="Z240" i="14" s="1"/>
  <c r="AB240" i="14" s="1"/>
  <c r="AC240" i="14" s="1"/>
  <c r="P240" i="14" s="1"/>
  <c r="O240" i="14"/>
  <c r="D244" i="11" s="1"/>
  <c r="E244" i="11" l="1"/>
  <c r="L240" i="14"/>
  <c r="Q240" i="14" a="1"/>
  <c r="Q240" i="14" s="1"/>
  <c r="T240" i="14" s="1"/>
  <c r="AD240" i="14" l="1"/>
  <c r="F244" i="11" s="1"/>
  <c r="U240" i="14"/>
  <c r="V240" i="14" s="1"/>
  <c r="R240" i="14"/>
  <c r="S240" i="14"/>
  <c r="H244" i="11" l="1"/>
  <c r="N241" i="14"/>
  <c r="I244" i="11"/>
  <c r="C245" i="11" l="1"/>
  <c r="O241" i="14"/>
  <c r="D245" i="11" s="1"/>
  <c r="W241" i="14"/>
  <c r="G245" i="11" s="1"/>
  <c r="X241" i="14"/>
  <c r="Z241" i="14" s="1"/>
  <c r="AB241" i="14" s="1"/>
  <c r="AC241" i="14" s="1"/>
  <c r="P241" i="14" s="1"/>
  <c r="Q241" i="14" s="1" a="1"/>
  <c r="Q241" i="14" s="1"/>
  <c r="T241" i="14" s="1"/>
  <c r="AD241" i="14" s="1"/>
  <c r="F245" i="11" s="1"/>
  <c r="U241" i="14" l="1"/>
  <c r="V241" i="14" s="1"/>
  <c r="L241" i="14"/>
  <c r="E245" i="11"/>
  <c r="S241" i="14" l="1"/>
  <c r="R241" i="14"/>
  <c r="H245" i="11"/>
  <c r="N242" i="14"/>
  <c r="I245" i="11"/>
  <c r="X242" i="14" l="1"/>
  <c r="Z242" i="14" s="1"/>
  <c r="AB242" i="14" s="1"/>
  <c r="AC242" i="14" s="1"/>
  <c r="P242" i="14" s="1"/>
  <c r="Q242" i="14" s="1" a="1"/>
  <c r="Q242" i="14" s="1"/>
  <c r="T242" i="14" s="1"/>
  <c r="O242" i="14"/>
  <c r="D246" i="11" s="1"/>
  <c r="W242" i="14"/>
  <c r="G246" i="11" s="1"/>
  <c r="C246" i="11"/>
  <c r="AD242" i="14" l="1"/>
  <c r="F246" i="11" s="1"/>
  <c r="U242" i="14"/>
  <c r="V242" i="14" s="1"/>
  <c r="E246" i="11"/>
  <c r="L242" i="14"/>
  <c r="S242" i="14" l="1"/>
  <c r="R242" i="14"/>
  <c r="H246" i="11"/>
  <c r="N243" i="14"/>
  <c r="I246" i="11"/>
  <c r="O243" i="14" l="1"/>
  <c r="D247" i="11" s="1"/>
  <c r="C247" i="11"/>
  <c r="X243" i="14"/>
  <c r="Z243" i="14" s="1"/>
  <c r="AB243" i="14" s="1"/>
  <c r="AC243" i="14" s="1"/>
  <c r="P243" i="14" s="1"/>
  <c r="W243" i="14"/>
  <c r="G247" i="11" s="1"/>
  <c r="L243" i="14" l="1"/>
  <c r="E247" i="11"/>
  <c r="Q243" i="14" a="1"/>
  <c r="Q243" i="14" s="1"/>
  <c r="T243" i="14" s="1"/>
  <c r="AD243" i="14" l="1"/>
  <c r="F247" i="11" s="1"/>
  <c r="U243" i="14"/>
  <c r="V243" i="14" s="1"/>
  <c r="S243" i="14"/>
  <c r="R243" i="14"/>
  <c r="H247" i="11" l="1"/>
  <c r="N244" i="14"/>
  <c r="I247" i="11"/>
  <c r="O244" i="14" l="1"/>
  <c r="D248" i="11" s="1"/>
  <c r="W244" i="14"/>
  <c r="G248" i="11" s="1"/>
  <c r="X244" i="14"/>
  <c r="Z244" i="14" s="1"/>
  <c r="AB244" i="14" s="1"/>
  <c r="AC244" i="14" s="1"/>
  <c r="P244" i="14" s="1"/>
  <c r="C248" i="11"/>
  <c r="L244" i="14" l="1"/>
  <c r="E248" i="11"/>
  <c r="Q244" i="14" a="1"/>
  <c r="Q244" i="14" s="1"/>
  <c r="T244" i="14" s="1"/>
  <c r="AD244" i="14" l="1"/>
  <c r="F248" i="11" s="1"/>
  <c r="U244" i="14"/>
  <c r="V244" i="14" s="1"/>
  <c r="S244" i="14"/>
  <c r="R244" i="14"/>
  <c r="H248" i="11" l="1"/>
  <c r="N245" i="14"/>
  <c r="I248" i="11"/>
  <c r="W245" i="14" l="1"/>
  <c r="G249" i="11" s="1"/>
  <c r="C249" i="11"/>
  <c r="O245" i="14"/>
  <c r="D249" i="11" s="1"/>
  <c r="X245" i="14"/>
  <c r="Z245" i="14" s="1"/>
  <c r="AB245" i="14" s="1"/>
  <c r="AC245" i="14" s="1"/>
  <c r="P245" i="14" s="1"/>
  <c r="L245" i="14" l="1"/>
  <c r="E249" i="11"/>
  <c r="Q245" i="14" a="1"/>
  <c r="Q245" i="14" s="1"/>
  <c r="T245" i="14" s="1"/>
  <c r="AD245" i="14" l="1"/>
  <c r="F249" i="11" s="1"/>
  <c r="U245" i="14"/>
  <c r="V245" i="14" s="1"/>
  <c r="S245" i="14"/>
  <c r="R245" i="14"/>
  <c r="H249" i="11" l="1"/>
  <c r="N246" i="14"/>
  <c r="I249" i="11"/>
  <c r="X246" i="14" l="1"/>
  <c r="Z246" i="14" s="1"/>
  <c r="AB246" i="14" s="1"/>
  <c r="AC246" i="14" s="1"/>
  <c r="P246" i="14" s="1"/>
  <c r="C250" i="11"/>
  <c r="W246" i="14"/>
  <c r="G250" i="11" s="1"/>
  <c r="O246" i="14"/>
  <c r="D250" i="11" s="1"/>
  <c r="L246" i="14" l="1"/>
  <c r="E250" i="11"/>
  <c r="Q246" i="14" a="1"/>
  <c r="Q246" i="14" s="1"/>
  <c r="T246" i="14" s="1"/>
  <c r="AD246" i="14" l="1"/>
  <c r="F250" i="11" s="1"/>
  <c r="U246" i="14"/>
  <c r="V246" i="14" s="1"/>
  <c r="R246" i="14"/>
  <c r="S246" i="14"/>
  <c r="H250" i="11" l="1"/>
  <c r="N247" i="14"/>
  <c r="I250" i="11"/>
  <c r="X247" i="14" l="1"/>
  <c r="Z247" i="14" s="1"/>
  <c r="AB247" i="14" s="1"/>
  <c r="AC247" i="14" s="1"/>
  <c r="P247" i="14" s="1"/>
  <c r="C251" i="11"/>
  <c r="W247" i="14"/>
  <c r="G251" i="11" s="1"/>
  <c r="O247" i="14"/>
  <c r="D251" i="11" s="1"/>
  <c r="L247" i="14" l="1"/>
  <c r="E251" i="11"/>
  <c r="Q247" i="14" a="1"/>
  <c r="Q247" i="14" s="1"/>
  <c r="T247" i="14" s="1"/>
  <c r="AD247" i="14" l="1"/>
  <c r="F251" i="11" s="1"/>
  <c r="U247" i="14"/>
  <c r="V247" i="14" s="1"/>
  <c r="S247" i="14"/>
  <c r="R247" i="14"/>
  <c r="H251" i="11" l="1"/>
  <c r="N248" i="14"/>
  <c r="I251" i="11"/>
  <c r="X248" i="14" l="1"/>
  <c r="Z248" i="14" s="1"/>
  <c r="AB248" i="14" s="1"/>
  <c r="AC248" i="14" s="1"/>
  <c r="P248" i="14" s="1"/>
  <c r="C252" i="11"/>
  <c r="W248" i="14"/>
  <c r="G252" i="11" s="1"/>
  <c r="O248" i="14"/>
  <c r="D252" i="11" s="1"/>
  <c r="L248" i="14" l="1"/>
  <c r="E252" i="11"/>
  <c r="Q248" i="14" a="1"/>
  <c r="Q248" i="14" s="1"/>
  <c r="T248" i="14" s="1"/>
  <c r="AD248" i="14" l="1"/>
  <c r="F252" i="11" s="1"/>
  <c r="U248" i="14"/>
  <c r="V248" i="14" s="1"/>
  <c r="R248" i="14"/>
  <c r="S248" i="14"/>
  <c r="H252" i="11" l="1"/>
  <c r="N249" i="14"/>
  <c r="I252" i="11"/>
  <c r="O249" i="14" l="1"/>
  <c r="D253" i="11" s="1"/>
  <c r="C253" i="11"/>
  <c r="X249" i="14"/>
  <c r="Z249" i="14" s="1"/>
  <c r="AB249" i="14" s="1"/>
  <c r="AC249" i="14" s="1"/>
  <c r="P249" i="14" s="1"/>
  <c r="W249" i="14"/>
  <c r="G253" i="11" s="1"/>
  <c r="E253" i="11" l="1"/>
  <c r="L249" i="14"/>
  <c r="Q249" i="14" a="1"/>
  <c r="Q249" i="14" s="1"/>
  <c r="T249" i="14" s="1"/>
  <c r="AD249" i="14" l="1"/>
  <c r="F253" i="11" s="1"/>
  <c r="U249" i="14"/>
  <c r="V249" i="14" s="1"/>
  <c r="R249" i="14"/>
  <c r="S249" i="14"/>
  <c r="H253" i="11" l="1"/>
  <c r="N250" i="14"/>
  <c r="I253" i="11"/>
  <c r="C254" i="11" l="1"/>
  <c r="W250" i="14"/>
  <c r="G254" i="11" s="1"/>
  <c r="X250" i="14"/>
  <c r="Z250" i="14" s="1"/>
  <c r="AB250" i="14" s="1"/>
  <c r="AC250" i="14" s="1"/>
  <c r="P250" i="14" s="1"/>
  <c r="O250" i="14"/>
  <c r="D254" i="11" s="1"/>
  <c r="E254" i="11" l="1"/>
  <c r="L250" i="14"/>
  <c r="Q250" i="14" a="1"/>
  <c r="Q250" i="14" s="1"/>
  <c r="T250" i="14" s="1"/>
  <c r="R250" i="14" l="1"/>
  <c r="S250" i="14"/>
  <c r="AD250" i="14"/>
  <c r="F254" i="11" s="1"/>
  <c r="U250" i="14"/>
  <c r="V250" i="14" s="1"/>
  <c r="H254" i="11" l="1"/>
  <c r="N251" i="14"/>
  <c r="I254" i="11"/>
  <c r="X251" i="14" l="1"/>
  <c r="Z251" i="14" s="1"/>
  <c r="AB251" i="14" s="1"/>
  <c r="AC251" i="14" s="1"/>
  <c r="P251" i="14" s="1"/>
  <c r="W251" i="14"/>
  <c r="G255" i="11" s="1"/>
  <c r="C255" i="11"/>
  <c r="O251" i="14"/>
  <c r="D255" i="11" s="1"/>
  <c r="L251" i="14" l="1"/>
  <c r="E255" i="11"/>
  <c r="Q251" i="14" a="1"/>
  <c r="Q251" i="14" s="1"/>
  <c r="T251" i="14" s="1"/>
  <c r="AD251" i="14" l="1"/>
  <c r="F255" i="11" s="1"/>
  <c r="U251" i="14"/>
  <c r="V251" i="14" s="1"/>
  <c r="S251" i="14"/>
  <c r="R251" i="14"/>
  <c r="H255" i="11" l="1"/>
  <c r="N252" i="14"/>
  <c r="I255" i="11"/>
  <c r="O252" i="14" l="1"/>
  <c r="D256" i="11" s="1"/>
  <c r="W252" i="14"/>
  <c r="G256" i="11" s="1"/>
  <c r="X252" i="14"/>
  <c r="Z252" i="14" s="1"/>
  <c r="AB252" i="14" s="1"/>
  <c r="AC252" i="14" s="1"/>
  <c r="P252" i="14" s="1"/>
  <c r="C256" i="11"/>
  <c r="L252" i="14" l="1"/>
  <c r="E256" i="11"/>
  <c r="Q252" i="14" a="1"/>
  <c r="Q252" i="14" s="1"/>
  <c r="T252" i="14" s="1"/>
  <c r="AD252" i="14" l="1"/>
  <c r="F256" i="11" s="1"/>
  <c r="U252" i="14"/>
  <c r="V252" i="14" s="1"/>
  <c r="R252" i="14"/>
  <c r="S252" i="14"/>
  <c r="H256" i="11" l="1"/>
  <c r="N253" i="14"/>
  <c r="I256" i="11"/>
  <c r="W253" i="14" l="1"/>
  <c r="G257" i="11" s="1"/>
  <c r="C257" i="11"/>
  <c r="O253" i="14"/>
  <c r="D257" i="11" s="1"/>
  <c r="X253" i="14"/>
  <c r="Z253" i="14" s="1"/>
  <c r="AB253" i="14" s="1"/>
  <c r="AC253" i="14" s="1"/>
  <c r="P253" i="14" s="1"/>
  <c r="L253" i="14" l="1"/>
  <c r="E257" i="11"/>
  <c r="Q253" i="14" a="1"/>
  <c r="Q253" i="14" s="1"/>
  <c r="T253" i="14" s="1"/>
  <c r="AD253" i="14" l="1"/>
  <c r="F257" i="11" s="1"/>
  <c r="U253" i="14"/>
  <c r="V253" i="14" s="1"/>
  <c r="S253" i="14"/>
  <c r="R253" i="14"/>
  <c r="H257" i="11" l="1"/>
  <c r="N254" i="14"/>
  <c r="I257" i="11"/>
  <c r="O254" i="14" l="1"/>
  <c r="D258" i="11" s="1"/>
  <c r="X254" i="14"/>
  <c r="Z254" i="14" s="1"/>
  <c r="AB254" i="14" s="1"/>
  <c r="AC254" i="14" s="1"/>
  <c r="P254" i="14" s="1"/>
  <c r="Q254" i="14" s="1" a="1"/>
  <c r="Q254" i="14" s="1"/>
  <c r="T254" i="14" s="1"/>
  <c r="W254" i="14"/>
  <c r="G258" i="11" s="1"/>
  <c r="C258" i="11"/>
  <c r="AD254" i="14" l="1"/>
  <c r="F258" i="11" s="1"/>
  <c r="U254" i="14"/>
  <c r="V254" i="14" s="1"/>
  <c r="E258" i="11"/>
  <c r="L254" i="14"/>
  <c r="R254" i="14" l="1"/>
  <c r="S254" i="14"/>
  <c r="H258" i="11"/>
  <c r="N255" i="14"/>
  <c r="I258" i="11"/>
  <c r="C259" i="11" l="1"/>
  <c r="O255" i="14"/>
  <c r="D259" i="11" s="1"/>
  <c r="X255" i="14"/>
  <c r="Z255" i="14" s="1"/>
  <c r="AB255" i="14" s="1"/>
  <c r="AC255" i="14" s="1"/>
  <c r="P255" i="14" s="1"/>
  <c r="W255" i="14"/>
  <c r="G259" i="11" s="1"/>
  <c r="L255" i="14" l="1"/>
  <c r="E259" i="11"/>
  <c r="Q255" i="14" a="1"/>
  <c r="Q255" i="14" s="1"/>
  <c r="T255" i="14" s="1"/>
  <c r="AD255" i="14" l="1"/>
  <c r="F259" i="11" s="1"/>
  <c r="U255" i="14"/>
  <c r="V255" i="14" s="1"/>
  <c r="S255" i="14"/>
  <c r="R255" i="14"/>
  <c r="H259" i="11" l="1"/>
  <c r="N256" i="14"/>
  <c r="I259" i="11"/>
  <c r="X256" i="14" l="1"/>
  <c r="Z256" i="14" s="1"/>
  <c r="AB256" i="14" s="1"/>
  <c r="AC256" i="14" s="1"/>
  <c r="P256" i="14" s="1"/>
  <c r="Q256" i="14" s="1" a="1"/>
  <c r="Q256" i="14" s="1"/>
  <c r="T256" i="14" s="1"/>
  <c r="O256" i="14"/>
  <c r="D260" i="11" s="1"/>
  <c r="C260" i="11"/>
  <c r="W256" i="14"/>
  <c r="G260" i="11" s="1"/>
  <c r="AD256" i="14" l="1"/>
  <c r="F260" i="11" s="1"/>
  <c r="U256" i="14"/>
  <c r="V256" i="14" s="1"/>
  <c r="L256" i="14"/>
  <c r="E260" i="11"/>
  <c r="H260" i="11" l="1"/>
  <c r="N257" i="14"/>
  <c r="I260" i="11"/>
  <c r="S256" i="14"/>
  <c r="R256" i="14"/>
  <c r="C261" i="11" l="1"/>
  <c r="X257" i="14"/>
  <c r="Z257" i="14" s="1"/>
  <c r="AB257" i="14" s="1"/>
  <c r="AC257" i="14" s="1"/>
  <c r="P257" i="14" s="1"/>
  <c r="O257" i="14"/>
  <c r="D261" i="11" s="1"/>
  <c r="W257" i="14"/>
  <c r="G261" i="11" s="1"/>
  <c r="L257" i="14" l="1"/>
  <c r="E261" i="11"/>
  <c r="Q257" i="14" a="1"/>
  <c r="Q257" i="14" s="1"/>
  <c r="T257" i="14" s="1"/>
  <c r="AD257" i="14" l="1"/>
  <c r="F261" i="11" s="1"/>
  <c r="U257" i="14"/>
  <c r="V257" i="14" s="1"/>
  <c r="R257" i="14"/>
  <c r="S257" i="14"/>
  <c r="H261" i="11" l="1"/>
  <c r="N258" i="14"/>
  <c r="I261" i="11"/>
  <c r="O258" i="14" l="1"/>
  <c r="D262" i="11" s="1"/>
  <c r="W258" i="14"/>
  <c r="G262" i="11" s="1"/>
  <c r="X258" i="14"/>
  <c r="Z258" i="14" s="1"/>
  <c r="AB258" i="14" s="1"/>
  <c r="AC258" i="14" s="1"/>
  <c r="P258" i="14" s="1"/>
  <c r="C262" i="11"/>
  <c r="L258" i="14" l="1"/>
  <c r="E262" i="11"/>
  <c r="Q258" i="14" a="1"/>
  <c r="Q258" i="14" s="1"/>
  <c r="T258" i="14" s="1"/>
  <c r="AD258" i="14" l="1"/>
  <c r="F262" i="11" s="1"/>
  <c r="U258" i="14"/>
  <c r="V258" i="14" s="1"/>
  <c r="S258" i="14"/>
  <c r="R258" i="14"/>
  <c r="H262" i="11" l="1"/>
  <c r="N259" i="14"/>
  <c r="I262" i="11"/>
  <c r="C263" i="11" l="1"/>
  <c r="O259" i="14"/>
  <c r="D263" i="11" s="1"/>
  <c r="X259" i="14"/>
  <c r="Z259" i="14" s="1"/>
  <c r="AB259" i="14" s="1"/>
  <c r="AC259" i="14" s="1"/>
  <c r="P259" i="14" s="1"/>
  <c r="W259" i="14"/>
  <c r="G263" i="11" s="1"/>
  <c r="L259" i="14" l="1"/>
  <c r="E263" i="11"/>
  <c r="Q259" i="14" a="1"/>
  <c r="Q259" i="14" s="1"/>
  <c r="T259" i="14" s="1"/>
  <c r="AD259" i="14" l="1"/>
  <c r="F263" i="11" s="1"/>
  <c r="U259" i="14"/>
  <c r="V259" i="14" s="1"/>
  <c r="R259" i="14"/>
  <c r="S259" i="14"/>
  <c r="H263" i="11" l="1"/>
  <c r="N260" i="14"/>
  <c r="I263" i="11"/>
  <c r="X260" i="14" l="1"/>
  <c r="Z260" i="14" s="1"/>
  <c r="AB260" i="14" s="1"/>
  <c r="AC260" i="14" s="1"/>
  <c r="P260" i="14" s="1"/>
  <c r="O260" i="14"/>
  <c r="D264" i="11" s="1"/>
  <c r="C264" i="11"/>
  <c r="W260" i="14"/>
  <c r="G264" i="11" s="1"/>
  <c r="L260" i="14" l="1"/>
  <c r="E264" i="11"/>
  <c r="Q260" i="14" a="1"/>
  <c r="Q260" i="14" s="1"/>
  <c r="T260" i="14" s="1"/>
  <c r="AD260" i="14" l="1"/>
  <c r="F264" i="11" s="1"/>
  <c r="U260" i="14"/>
  <c r="V260" i="14" s="1"/>
  <c r="R260" i="14"/>
  <c r="S260" i="14"/>
  <c r="H264" i="11" l="1"/>
  <c r="N261" i="14"/>
  <c r="I264" i="11"/>
  <c r="C265" i="11" l="1"/>
  <c r="X261" i="14"/>
  <c r="Z261" i="14" s="1"/>
  <c r="AB261" i="14" s="1"/>
  <c r="AC261" i="14" s="1"/>
  <c r="P261" i="14" s="1"/>
  <c r="W261" i="14"/>
  <c r="G265" i="11" s="1"/>
  <c r="O261" i="14"/>
  <c r="D265" i="11" s="1"/>
  <c r="L261" i="14" l="1"/>
  <c r="E265" i="11"/>
  <c r="Q261" i="14" a="1"/>
  <c r="Q261" i="14" s="1"/>
  <c r="T261" i="14" s="1"/>
  <c r="AD261" i="14" l="1"/>
  <c r="F265" i="11" s="1"/>
  <c r="U261" i="14"/>
  <c r="V261" i="14" s="1"/>
  <c r="R261" i="14"/>
  <c r="S261" i="14"/>
  <c r="H265" i="11" l="1"/>
  <c r="N262" i="14"/>
  <c r="I265" i="11"/>
  <c r="C266" i="11" l="1"/>
  <c r="O262" i="14"/>
  <c r="D266" i="11" s="1"/>
  <c r="X262" i="14"/>
  <c r="Z262" i="14" s="1"/>
  <c r="AB262" i="14" s="1"/>
  <c r="AC262" i="14" s="1"/>
  <c r="P262" i="14" s="1"/>
  <c r="W262" i="14"/>
  <c r="G266" i="11" s="1"/>
  <c r="E266" i="11" l="1"/>
  <c r="L262" i="14"/>
  <c r="Q262" i="14" a="1"/>
  <c r="Q262" i="14" s="1"/>
  <c r="T262" i="14" s="1"/>
  <c r="AD262" i="14" l="1"/>
  <c r="F266" i="11" s="1"/>
  <c r="U262" i="14"/>
  <c r="V262" i="14" s="1"/>
  <c r="S262" i="14"/>
  <c r="R262" i="14"/>
  <c r="H266" i="11" l="1"/>
  <c r="N263" i="14"/>
  <c r="I266" i="11"/>
  <c r="X263" i="14" l="1"/>
  <c r="Z263" i="14" s="1"/>
  <c r="AB263" i="14" s="1"/>
  <c r="AC263" i="14" s="1"/>
  <c r="P263" i="14" s="1"/>
  <c r="W263" i="14"/>
  <c r="G267" i="11" s="1"/>
  <c r="O263" i="14"/>
  <c r="D267" i="11" s="1"/>
  <c r="C267" i="11"/>
  <c r="L263" i="14" l="1"/>
  <c r="E267" i="11"/>
  <c r="Q263" i="14" a="1"/>
  <c r="Q263" i="14" s="1"/>
  <c r="T263" i="14" s="1"/>
  <c r="AD263" i="14" l="1"/>
  <c r="F267" i="11" s="1"/>
  <c r="U263" i="14"/>
  <c r="V263" i="14" s="1"/>
  <c r="R263" i="14"/>
  <c r="S263" i="14"/>
  <c r="H267" i="11" l="1"/>
  <c r="N264" i="14"/>
  <c r="I267" i="11"/>
  <c r="W264" i="14" l="1"/>
  <c r="G268" i="11" s="1"/>
  <c r="X264" i="14"/>
  <c r="Z264" i="14" s="1"/>
  <c r="AB264" i="14" s="1"/>
  <c r="AC264" i="14" s="1"/>
  <c r="P264" i="14" s="1"/>
  <c r="C268" i="11"/>
  <c r="O264" i="14"/>
  <c r="D268" i="11" s="1"/>
  <c r="E268" i="11" l="1"/>
  <c r="L264" i="14"/>
  <c r="Q264" i="14" a="1"/>
  <c r="Q264" i="14" s="1"/>
  <c r="T264" i="14" s="1"/>
  <c r="AD264" i="14" l="1"/>
  <c r="F268" i="11" s="1"/>
  <c r="U264" i="14"/>
  <c r="V264" i="14" s="1"/>
  <c r="S264" i="14"/>
  <c r="R264" i="14"/>
  <c r="H268" i="11" l="1"/>
  <c r="N265" i="14"/>
  <c r="I268" i="11"/>
  <c r="W265" i="14" l="1"/>
  <c r="G269" i="11" s="1"/>
  <c r="X265" i="14"/>
  <c r="Z265" i="14" s="1"/>
  <c r="AB265" i="14" s="1"/>
  <c r="AC265" i="14" s="1"/>
  <c r="P265" i="14" s="1"/>
  <c r="C269" i="11"/>
  <c r="O265" i="14"/>
  <c r="D269" i="11" s="1"/>
  <c r="L265" i="14" l="1"/>
  <c r="E269" i="11"/>
  <c r="Q265" i="14" a="1"/>
  <c r="Q265" i="14" s="1"/>
  <c r="T265" i="14" s="1"/>
  <c r="AD265" i="14" l="1"/>
  <c r="F269" i="11" s="1"/>
  <c r="U265" i="14"/>
  <c r="V265" i="14" s="1"/>
  <c r="S265" i="14"/>
  <c r="R265" i="14"/>
  <c r="H269" i="11" l="1"/>
  <c r="N266" i="14"/>
  <c r="I269" i="11"/>
  <c r="C270" i="11" l="1"/>
  <c r="W266" i="14"/>
  <c r="G270" i="11" s="1"/>
  <c r="X266" i="14"/>
  <c r="Z266" i="14" s="1"/>
  <c r="AB266" i="14" s="1"/>
  <c r="AC266" i="14" s="1"/>
  <c r="P266" i="14" s="1"/>
  <c r="O266" i="14"/>
  <c r="D270" i="11" s="1"/>
  <c r="L266" i="14" l="1"/>
  <c r="E270" i="11"/>
  <c r="Q266" i="14" a="1"/>
  <c r="Q266" i="14" s="1"/>
  <c r="T266" i="14" s="1"/>
  <c r="AD266" i="14" l="1"/>
  <c r="F270" i="11" s="1"/>
  <c r="U266" i="14"/>
  <c r="V266" i="14" s="1"/>
  <c r="R266" i="14"/>
  <c r="S266" i="14"/>
  <c r="H270" i="11" l="1"/>
  <c r="N267" i="14"/>
  <c r="I270" i="11"/>
  <c r="X267" i="14" l="1"/>
  <c r="Z267" i="14" s="1"/>
  <c r="AB267" i="14" s="1"/>
  <c r="AC267" i="14" s="1"/>
  <c r="P267" i="14" s="1"/>
  <c r="C271" i="11"/>
  <c r="O267" i="14"/>
  <c r="D271" i="11" s="1"/>
  <c r="W267" i="14"/>
  <c r="G271" i="11" s="1"/>
  <c r="L267" i="14" l="1"/>
  <c r="E271" i="11"/>
  <c r="Q267" i="14" a="1"/>
  <c r="Q267" i="14" s="1"/>
  <c r="T267" i="14" s="1"/>
  <c r="AD267" i="14" l="1"/>
  <c r="F271" i="11" s="1"/>
  <c r="U267" i="14"/>
  <c r="V267" i="14" s="1"/>
  <c r="R267" i="14"/>
  <c r="S267" i="14"/>
  <c r="H271" i="11" l="1"/>
  <c r="N268" i="14"/>
  <c r="I271" i="11"/>
  <c r="W268" i="14" l="1"/>
  <c r="G272" i="11" s="1"/>
  <c r="X268" i="14"/>
  <c r="Z268" i="14" s="1"/>
  <c r="AB268" i="14" s="1"/>
  <c r="AC268" i="14" s="1"/>
  <c r="P268" i="14" s="1"/>
  <c r="O268" i="14"/>
  <c r="D272" i="11" s="1"/>
  <c r="C272" i="11"/>
  <c r="E272" i="11" l="1"/>
  <c r="L268" i="14"/>
  <c r="Q268" i="14" a="1"/>
  <c r="Q268" i="14" s="1"/>
  <c r="T268" i="14" s="1"/>
  <c r="AD268" i="14" l="1"/>
  <c r="F272" i="11" s="1"/>
  <c r="U268" i="14"/>
  <c r="V268" i="14" s="1"/>
  <c r="R268" i="14"/>
  <c r="S268" i="14"/>
  <c r="H272" i="11" l="1"/>
  <c r="N269" i="14"/>
  <c r="I272" i="11"/>
  <c r="X269" i="14" l="1"/>
  <c r="Z269" i="14" s="1"/>
  <c r="AB269" i="14" s="1"/>
  <c r="AC269" i="14" s="1"/>
  <c r="P269" i="14" s="1"/>
  <c r="O269" i="14"/>
  <c r="D273" i="11" s="1"/>
  <c r="C273" i="11"/>
  <c r="W269" i="14"/>
  <c r="G273" i="11" s="1"/>
  <c r="E273" i="11" l="1"/>
  <c r="L269" i="14"/>
  <c r="Q269" i="14" a="1"/>
  <c r="Q269" i="14" s="1"/>
  <c r="T269" i="14" s="1"/>
  <c r="S269" i="14" l="1"/>
  <c r="R269" i="14"/>
  <c r="AD269" i="14"/>
  <c r="F273" i="11" s="1"/>
  <c r="U269" i="14"/>
  <c r="V269" i="14" s="1"/>
  <c r="H273" i="11" l="1"/>
  <c r="N270" i="14"/>
  <c r="I273" i="11"/>
  <c r="X270" i="14" l="1"/>
  <c r="Z270" i="14" s="1"/>
  <c r="AB270" i="14" s="1"/>
  <c r="AC270" i="14" s="1"/>
  <c r="P270" i="14" s="1"/>
  <c r="Q270" i="14" s="1" a="1"/>
  <c r="Q270" i="14" s="1"/>
  <c r="T270" i="14" s="1"/>
  <c r="AD270" i="14" s="1"/>
  <c r="F274" i="11" s="1"/>
  <c r="W270" i="14"/>
  <c r="G274" i="11" s="1"/>
  <c r="O270" i="14"/>
  <c r="D274" i="11" s="1"/>
  <c r="C274" i="11"/>
  <c r="U270" i="14" l="1"/>
  <c r="V270" i="14" s="1"/>
  <c r="L270" i="14"/>
  <c r="E274" i="11"/>
  <c r="S270" i="14" l="1"/>
  <c r="R270" i="14"/>
  <c r="H274" i="11"/>
  <c r="N271" i="14"/>
  <c r="I274" i="11"/>
  <c r="X271" i="14" l="1"/>
  <c r="Z271" i="14" s="1"/>
  <c r="AB271" i="14" s="1"/>
  <c r="AC271" i="14" s="1"/>
  <c r="P271" i="14" s="1"/>
  <c r="W271" i="14"/>
  <c r="G275" i="11" s="1"/>
  <c r="C275" i="11"/>
  <c r="O271" i="14"/>
  <c r="D275" i="11" s="1"/>
  <c r="L271" i="14" l="1"/>
  <c r="E275" i="11"/>
  <c r="Q271" i="14" a="1"/>
  <c r="Q271" i="14" s="1"/>
  <c r="T271" i="14" s="1"/>
  <c r="AD271" i="14" l="1"/>
  <c r="F275" i="11" s="1"/>
  <c r="U271" i="14"/>
  <c r="V271" i="14" s="1"/>
  <c r="R271" i="14"/>
  <c r="S271" i="14"/>
  <c r="H275" i="11" l="1"/>
  <c r="N272" i="14"/>
  <c r="I275" i="11"/>
  <c r="X272" i="14" l="1"/>
  <c r="Z272" i="14" s="1"/>
  <c r="AB272" i="14" s="1"/>
  <c r="AC272" i="14" s="1"/>
  <c r="P272" i="14" s="1"/>
  <c r="Q272" i="14" s="1" a="1"/>
  <c r="Q272" i="14" s="1"/>
  <c r="T272" i="14" s="1"/>
  <c r="AD272" i="14" s="1"/>
  <c r="F276" i="11" s="1"/>
  <c r="C276" i="11"/>
  <c r="W272" i="14"/>
  <c r="G276" i="11" s="1"/>
  <c r="O272" i="14"/>
  <c r="D276" i="11" s="1"/>
  <c r="U272" i="14" l="1"/>
  <c r="V272" i="14" s="1"/>
  <c r="E276" i="11"/>
  <c r="L272" i="14"/>
  <c r="S272" i="14" l="1"/>
  <c r="R272" i="14"/>
  <c r="H276" i="11"/>
  <c r="N273" i="14"/>
  <c r="I276" i="11"/>
  <c r="O273" i="14" l="1"/>
  <c r="D277" i="11" s="1"/>
  <c r="C277" i="11"/>
  <c r="X273" i="14"/>
  <c r="Z273" i="14" s="1"/>
  <c r="AB273" i="14" s="1"/>
  <c r="AC273" i="14" s="1"/>
  <c r="P273" i="14" s="1"/>
  <c r="W273" i="14"/>
  <c r="G277" i="11" s="1"/>
  <c r="L273" i="14" l="1"/>
  <c r="E277" i="11"/>
  <c r="Q273" i="14" a="1"/>
  <c r="Q273" i="14" s="1"/>
  <c r="T273" i="14" s="1"/>
  <c r="AD273" i="14" l="1"/>
  <c r="F277" i="11" s="1"/>
  <c r="U273" i="14"/>
  <c r="V273" i="14" s="1"/>
  <c r="R273" i="14"/>
  <c r="S273" i="14"/>
  <c r="H277" i="11" l="1"/>
  <c r="N274" i="14"/>
  <c r="I277" i="11"/>
  <c r="O274" i="14" l="1"/>
  <c r="D278" i="11" s="1"/>
  <c r="X274" i="14"/>
  <c r="Z274" i="14" s="1"/>
  <c r="AB274" i="14" s="1"/>
  <c r="AC274" i="14" s="1"/>
  <c r="P274" i="14" s="1"/>
  <c r="C278" i="11"/>
  <c r="W274" i="14"/>
  <c r="G278" i="11" s="1"/>
  <c r="E278" i="11" l="1"/>
  <c r="L274" i="14"/>
  <c r="Q274" i="14" a="1"/>
  <c r="Q274" i="14" s="1"/>
  <c r="T274" i="14" s="1"/>
  <c r="AD274" i="14" l="1"/>
  <c r="F278" i="11" s="1"/>
  <c r="U274" i="14"/>
  <c r="V274" i="14" s="1"/>
  <c r="S274" i="14"/>
  <c r="R274" i="14"/>
  <c r="H278" i="11" l="1"/>
  <c r="N275" i="14"/>
  <c r="I278" i="11"/>
  <c r="W275" i="14" l="1"/>
  <c r="G279" i="11" s="1"/>
  <c r="C279" i="11"/>
  <c r="O275" i="14"/>
  <c r="D279" i="11" s="1"/>
  <c r="X275" i="14"/>
  <c r="Z275" i="14" s="1"/>
  <c r="AB275" i="14" s="1"/>
  <c r="AC275" i="14" s="1"/>
  <c r="P275" i="14" s="1"/>
  <c r="L275" i="14" l="1"/>
  <c r="E279" i="11"/>
  <c r="Q275" i="14" a="1"/>
  <c r="Q275" i="14" s="1"/>
  <c r="T275" i="14" s="1"/>
  <c r="AD275" i="14" l="1"/>
  <c r="F279" i="11" s="1"/>
  <c r="U275" i="14"/>
  <c r="V275" i="14" s="1"/>
  <c r="R275" i="14"/>
  <c r="S275" i="14"/>
  <c r="H279" i="11" l="1"/>
  <c r="N276" i="14"/>
  <c r="I279" i="11"/>
  <c r="O276" i="14" l="1"/>
  <c r="D280" i="11" s="1"/>
  <c r="W276" i="14"/>
  <c r="G280" i="11" s="1"/>
  <c r="X276" i="14"/>
  <c r="Z276" i="14" s="1"/>
  <c r="AB276" i="14" s="1"/>
  <c r="AC276" i="14" s="1"/>
  <c r="P276" i="14" s="1"/>
  <c r="C280" i="11"/>
  <c r="L276" i="14" l="1"/>
  <c r="E280" i="11"/>
  <c r="Q276" i="14" a="1"/>
  <c r="Q276" i="14" s="1"/>
  <c r="T276" i="14" s="1"/>
  <c r="AD276" i="14" l="1"/>
  <c r="F280" i="11" s="1"/>
  <c r="U276" i="14"/>
  <c r="V276" i="14" s="1"/>
  <c r="S276" i="14"/>
  <c r="R276" i="14"/>
  <c r="H280" i="11" l="1"/>
  <c r="N277" i="14"/>
  <c r="I280" i="11"/>
  <c r="C281" i="11" l="1"/>
  <c r="X277" i="14"/>
  <c r="Z277" i="14" s="1"/>
  <c r="AB277" i="14" s="1"/>
  <c r="AC277" i="14" s="1"/>
  <c r="P277" i="14" s="1"/>
  <c r="O277" i="14"/>
  <c r="D281" i="11" s="1"/>
  <c r="W277" i="14"/>
  <c r="G281" i="11" s="1"/>
  <c r="L277" i="14" l="1"/>
  <c r="E281" i="11"/>
  <c r="Q277" i="14" a="1"/>
  <c r="Q277" i="14" s="1"/>
  <c r="T277" i="14" s="1"/>
  <c r="AD277" i="14" l="1"/>
  <c r="F281" i="11" s="1"/>
  <c r="U277" i="14"/>
  <c r="V277" i="14" s="1"/>
  <c r="R277" i="14"/>
  <c r="S277" i="14"/>
  <c r="H281" i="11" l="1"/>
  <c r="N278" i="14"/>
  <c r="I281" i="11"/>
  <c r="X278" i="14" l="1"/>
  <c r="Z278" i="14" s="1"/>
  <c r="AB278" i="14" s="1"/>
  <c r="AC278" i="14" s="1"/>
  <c r="P278" i="14" s="1"/>
  <c r="C282" i="11"/>
  <c r="W278" i="14"/>
  <c r="G282" i="11" s="1"/>
  <c r="O278" i="14"/>
  <c r="D282" i="11" s="1"/>
  <c r="L278" i="14" l="1"/>
  <c r="E282" i="11"/>
  <c r="Q278" i="14" a="1"/>
  <c r="Q278" i="14" s="1"/>
  <c r="T278" i="14" s="1"/>
  <c r="AD278" i="14" l="1"/>
  <c r="F282" i="11" s="1"/>
  <c r="U278" i="14"/>
  <c r="V278" i="14" s="1"/>
  <c r="R278" i="14"/>
  <c r="S278" i="14"/>
  <c r="H282" i="11" l="1"/>
  <c r="N279" i="14"/>
  <c r="I282" i="11"/>
  <c r="X279" i="14" l="1"/>
  <c r="Z279" i="14" s="1"/>
  <c r="AB279" i="14" s="1"/>
  <c r="AC279" i="14" s="1"/>
  <c r="P279" i="14" s="1"/>
  <c r="Q279" i="14" s="1" a="1"/>
  <c r="Q279" i="14" s="1"/>
  <c r="T279" i="14" s="1"/>
  <c r="O279" i="14"/>
  <c r="D283" i="11" s="1"/>
  <c r="C283" i="11"/>
  <c r="W279" i="14"/>
  <c r="G283" i="11" s="1"/>
  <c r="AD279" i="14" l="1"/>
  <c r="F283" i="11" s="1"/>
  <c r="U279" i="14"/>
  <c r="V279" i="14" s="1"/>
  <c r="E283" i="11"/>
  <c r="L279" i="14"/>
  <c r="R279" i="14" l="1"/>
  <c r="S279" i="14"/>
  <c r="H283" i="11"/>
  <c r="N280" i="14"/>
  <c r="I283" i="11"/>
  <c r="X280" i="14" l="1"/>
  <c r="Z280" i="14" s="1"/>
  <c r="AB280" i="14" s="1"/>
  <c r="AC280" i="14" s="1"/>
  <c r="P280" i="14" s="1"/>
  <c r="C284" i="11"/>
  <c r="W280" i="14"/>
  <c r="G284" i="11" s="1"/>
  <c r="O280" i="14"/>
  <c r="D284" i="11" s="1"/>
  <c r="E284" i="11" l="1"/>
  <c r="L280" i="14"/>
  <c r="Q280" i="14" a="1"/>
  <c r="Q280" i="14" s="1"/>
  <c r="T280" i="14" s="1"/>
  <c r="AD280" i="14" l="1"/>
  <c r="F284" i="11" s="1"/>
  <c r="U280" i="14"/>
  <c r="V280" i="14" s="1"/>
  <c r="S280" i="14"/>
  <c r="R280" i="14"/>
  <c r="H284" i="11" l="1"/>
  <c r="N281" i="14"/>
  <c r="I284" i="11"/>
  <c r="X281" i="14" l="1"/>
  <c r="Z281" i="14" s="1"/>
  <c r="AB281" i="14" s="1"/>
  <c r="AC281" i="14" s="1"/>
  <c r="P281" i="14" s="1"/>
  <c r="C285" i="11"/>
  <c r="W281" i="14"/>
  <c r="G285" i="11" s="1"/>
  <c r="O281" i="14"/>
  <c r="D285" i="11" s="1"/>
  <c r="E285" i="11" l="1"/>
  <c r="L281" i="14"/>
  <c r="Q281" i="14" a="1"/>
  <c r="Q281" i="14" s="1"/>
  <c r="T281" i="14" s="1"/>
  <c r="AD281" i="14" l="1"/>
  <c r="F285" i="11" s="1"/>
  <c r="U281" i="14"/>
  <c r="V281" i="14" s="1"/>
  <c r="S281" i="14"/>
  <c r="R281" i="14"/>
  <c r="H285" i="11" l="1"/>
  <c r="N282" i="14"/>
  <c r="I285" i="11"/>
  <c r="X282" i="14" l="1"/>
  <c r="Z282" i="14" s="1"/>
  <c r="AB282" i="14" s="1"/>
  <c r="AC282" i="14" s="1"/>
  <c r="P282" i="14" s="1"/>
  <c r="C286" i="11"/>
  <c r="W282" i="14"/>
  <c r="G286" i="11" s="1"/>
  <c r="O282" i="14"/>
  <c r="D286" i="11" s="1"/>
  <c r="L282" i="14" l="1"/>
  <c r="E286" i="11"/>
  <c r="Q282" i="14" a="1"/>
  <c r="Q282" i="14" s="1"/>
  <c r="T282" i="14" s="1"/>
  <c r="AD282" i="14" l="1"/>
  <c r="F286" i="11" s="1"/>
  <c r="U282" i="14"/>
  <c r="V282" i="14" s="1"/>
  <c r="S282" i="14"/>
  <c r="R282" i="14"/>
  <c r="H286" i="11" l="1"/>
  <c r="N283" i="14"/>
  <c r="I286" i="11"/>
  <c r="X283" i="14" l="1"/>
  <c r="Z283" i="14" s="1"/>
  <c r="AB283" i="14" s="1"/>
  <c r="AC283" i="14" s="1"/>
  <c r="P283" i="14" s="1"/>
  <c r="O283" i="14"/>
  <c r="D287" i="11" s="1"/>
  <c r="W283" i="14"/>
  <c r="G287" i="11" s="1"/>
  <c r="C287" i="11"/>
  <c r="L283" i="14" l="1"/>
  <c r="E287" i="11"/>
  <c r="Q283" i="14" a="1"/>
  <c r="Q283" i="14" s="1"/>
  <c r="T283" i="14" s="1"/>
  <c r="AD283" i="14" l="1"/>
  <c r="F287" i="11" s="1"/>
  <c r="U283" i="14"/>
  <c r="V283" i="14" s="1"/>
  <c r="R283" i="14"/>
  <c r="S283" i="14"/>
  <c r="H287" i="11" l="1"/>
  <c r="N284" i="14"/>
  <c r="I287" i="11"/>
  <c r="X284" i="14" l="1"/>
  <c r="Z284" i="14" s="1"/>
  <c r="AB284" i="14" s="1"/>
  <c r="AC284" i="14" s="1"/>
  <c r="P284" i="14" s="1"/>
  <c r="O284" i="14"/>
  <c r="D288" i="11" s="1"/>
  <c r="W284" i="14"/>
  <c r="G288" i="11" s="1"/>
  <c r="C288" i="11"/>
  <c r="L284" i="14" l="1"/>
  <c r="E288" i="11"/>
  <c r="Q284" i="14" a="1"/>
  <c r="Q284" i="14" s="1"/>
  <c r="T284" i="14" s="1"/>
  <c r="AD284" i="14" l="1"/>
  <c r="F288" i="11" s="1"/>
  <c r="U284" i="14"/>
  <c r="V284" i="14" s="1"/>
  <c r="R284" i="14"/>
  <c r="S284" i="14"/>
  <c r="H288" i="11" l="1"/>
  <c r="N285" i="14"/>
  <c r="I288" i="11"/>
  <c r="O285" i="14" l="1"/>
  <c r="D289" i="11" s="1"/>
  <c r="W285" i="14"/>
  <c r="G289" i="11" s="1"/>
  <c r="X285" i="14"/>
  <c r="Z285" i="14" s="1"/>
  <c r="AB285" i="14" s="1"/>
  <c r="AC285" i="14" s="1"/>
  <c r="P285" i="14" s="1"/>
  <c r="Q285" i="14" s="1" a="1"/>
  <c r="Q285" i="14" s="1"/>
  <c r="T285" i="14" s="1"/>
  <c r="C289" i="11"/>
  <c r="AD285" i="14" l="1"/>
  <c r="F289" i="11" s="1"/>
  <c r="U285" i="14"/>
  <c r="V285" i="14" s="1"/>
  <c r="L285" i="14"/>
  <c r="E289" i="11"/>
  <c r="H289" i="11" l="1"/>
  <c r="N286" i="14"/>
  <c r="I289" i="11"/>
  <c r="R285" i="14"/>
  <c r="S285" i="14"/>
  <c r="O286" i="14" l="1"/>
  <c r="D290" i="11" s="1"/>
  <c r="W286" i="14"/>
  <c r="G290" i="11" s="1"/>
  <c r="X286" i="14"/>
  <c r="Z286" i="14" s="1"/>
  <c r="AB286" i="14" s="1"/>
  <c r="AC286" i="14" s="1"/>
  <c r="P286" i="14" s="1"/>
  <c r="Q286" i="14" s="1" a="1"/>
  <c r="Q286" i="14" s="1"/>
  <c r="T286" i="14" s="1"/>
  <c r="AD286" i="14" s="1"/>
  <c r="F290" i="11" s="1"/>
  <c r="C290" i="11"/>
  <c r="U286" i="14" l="1"/>
  <c r="V286" i="14" s="1"/>
  <c r="L286" i="14"/>
  <c r="E290" i="11"/>
  <c r="S286" i="14" l="1"/>
  <c r="R286" i="14"/>
  <c r="H290" i="11"/>
  <c r="N287" i="14"/>
  <c r="I290" i="11"/>
  <c r="O287" i="14" l="1"/>
  <c r="D291" i="11" s="1"/>
  <c r="X287" i="14"/>
  <c r="Z287" i="14" s="1"/>
  <c r="AB287" i="14" s="1"/>
  <c r="AC287" i="14" s="1"/>
  <c r="P287" i="14" s="1"/>
  <c r="C291" i="11"/>
  <c r="W287" i="14"/>
  <c r="G291" i="11" s="1"/>
  <c r="L287" i="14" l="1"/>
  <c r="E291" i="11"/>
  <c r="Q287" i="14" a="1"/>
  <c r="Q287" i="14" s="1"/>
  <c r="T287" i="14" s="1"/>
  <c r="AD287" i="14" l="1"/>
  <c r="F291" i="11" s="1"/>
  <c r="U287" i="14"/>
  <c r="V287" i="14" s="1"/>
  <c r="R287" i="14"/>
  <c r="S287" i="14"/>
  <c r="H291" i="11" l="1"/>
  <c r="N288" i="14"/>
  <c r="I291" i="11"/>
  <c r="W288" i="14" l="1"/>
  <c r="G292" i="11" s="1"/>
  <c r="X288" i="14"/>
  <c r="Z288" i="14" s="1"/>
  <c r="AB288" i="14" s="1"/>
  <c r="AC288" i="14" s="1"/>
  <c r="P288" i="14" s="1"/>
  <c r="C292" i="11"/>
  <c r="O288" i="14"/>
  <c r="D292" i="11" s="1"/>
  <c r="L288" i="14" l="1"/>
  <c r="E292" i="11"/>
  <c r="Q288" i="14" a="1"/>
  <c r="Q288" i="14" s="1"/>
  <c r="T288" i="14" s="1"/>
  <c r="AD288" i="14" l="1"/>
  <c r="F292" i="11" s="1"/>
  <c r="U288" i="14"/>
  <c r="V288" i="14" s="1"/>
  <c r="S288" i="14"/>
  <c r="R288" i="14"/>
  <c r="H292" i="11" l="1"/>
  <c r="N289" i="14"/>
  <c r="I292" i="11"/>
  <c r="X289" i="14" l="1"/>
  <c r="Z289" i="14" s="1"/>
  <c r="AB289" i="14" s="1"/>
  <c r="AC289" i="14" s="1"/>
  <c r="P289" i="14" s="1"/>
  <c r="W289" i="14"/>
  <c r="G293" i="11" s="1"/>
  <c r="C293" i="11"/>
  <c r="O289" i="14"/>
  <c r="D293" i="11" s="1"/>
  <c r="E293" i="11" l="1"/>
  <c r="L289" i="14"/>
  <c r="Q289" i="14" a="1"/>
  <c r="Q289" i="14" s="1"/>
  <c r="T289" i="14" s="1"/>
  <c r="AD289" i="14" l="1"/>
  <c r="F293" i="11" s="1"/>
  <c r="U289" i="14"/>
  <c r="V289" i="14" s="1"/>
  <c r="R289" i="14"/>
  <c r="S289" i="14"/>
  <c r="H293" i="11" l="1"/>
  <c r="N290" i="14"/>
  <c r="I293" i="11"/>
  <c r="O290" i="14" l="1"/>
  <c r="D294" i="11" s="1"/>
  <c r="C294" i="11"/>
  <c r="W290" i="14"/>
  <c r="G294" i="11" s="1"/>
  <c r="X290" i="14"/>
  <c r="Z290" i="14" s="1"/>
  <c r="AB290" i="14" s="1"/>
  <c r="AC290" i="14" s="1"/>
  <c r="P290" i="14" s="1"/>
  <c r="L290" i="14" l="1"/>
  <c r="E294" i="11"/>
  <c r="Q290" i="14" a="1"/>
  <c r="Q290" i="14" s="1"/>
  <c r="T290" i="14" s="1"/>
  <c r="AD290" i="14" l="1"/>
  <c r="F294" i="11" s="1"/>
  <c r="U290" i="14"/>
  <c r="V290" i="14" s="1"/>
  <c r="R290" i="14"/>
  <c r="S290" i="14"/>
  <c r="H294" i="11" l="1"/>
  <c r="N291" i="14"/>
  <c r="I294" i="11"/>
  <c r="X291" i="14" l="1"/>
  <c r="Z291" i="14" s="1"/>
  <c r="AB291" i="14" s="1"/>
  <c r="AC291" i="14" s="1"/>
  <c r="P291" i="14" s="1"/>
  <c r="C295" i="11"/>
  <c r="O291" i="14"/>
  <c r="D295" i="11" s="1"/>
  <c r="W291" i="14"/>
  <c r="G295" i="11" s="1"/>
  <c r="E295" i="11" l="1"/>
  <c r="L291" i="14"/>
  <c r="Q291" i="14" a="1"/>
  <c r="Q291" i="14" s="1"/>
  <c r="T291" i="14" s="1"/>
  <c r="S291" i="14" l="1"/>
  <c r="R291" i="14"/>
  <c r="AD291" i="14"/>
  <c r="F295" i="11" s="1"/>
  <c r="U291" i="14"/>
  <c r="V291" i="14" s="1"/>
  <c r="H295" i="11" l="1"/>
  <c r="N292" i="14"/>
  <c r="I295" i="11"/>
  <c r="X292" i="14" l="1"/>
  <c r="Z292" i="14" s="1"/>
  <c r="AB292" i="14" s="1"/>
  <c r="AC292" i="14" s="1"/>
  <c r="P292" i="14" s="1"/>
  <c r="C296" i="11"/>
  <c r="O292" i="14"/>
  <c r="D296" i="11" s="1"/>
  <c r="W292" i="14"/>
  <c r="G296" i="11" s="1"/>
  <c r="E296" i="11" l="1"/>
  <c r="L292" i="14"/>
  <c r="Q292" i="14" a="1"/>
  <c r="Q292" i="14" s="1"/>
  <c r="T292" i="14" s="1"/>
  <c r="AD292" i="14" l="1"/>
  <c r="F296" i="11" s="1"/>
  <c r="U292" i="14"/>
  <c r="V292" i="14" s="1"/>
  <c r="S292" i="14"/>
  <c r="R292" i="14"/>
  <c r="H296" i="11" l="1"/>
  <c r="N293" i="14"/>
  <c r="I296" i="11"/>
  <c r="X293" i="14" l="1"/>
  <c r="Z293" i="14" s="1"/>
  <c r="AB293" i="14" s="1"/>
  <c r="AC293" i="14" s="1"/>
  <c r="P293" i="14" s="1"/>
  <c r="Q293" i="14" s="1" a="1"/>
  <c r="Q293" i="14" s="1"/>
  <c r="T293" i="14" s="1"/>
  <c r="AD293" i="14" s="1"/>
  <c r="F297" i="11" s="1"/>
  <c r="O293" i="14"/>
  <c r="D297" i="11" s="1"/>
  <c r="C297" i="11"/>
  <c r="W293" i="14"/>
  <c r="G297" i="11" s="1"/>
  <c r="U293" i="14" l="1"/>
  <c r="V293" i="14" s="1"/>
  <c r="L293" i="14"/>
  <c r="E297" i="11"/>
  <c r="R293" i="14" l="1"/>
  <c r="S293" i="14"/>
  <c r="H297" i="11"/>
  <c r="N294" i="14"/>
  <c r="I297" i="11"/>
  <c r="W294" i="14" l="1"/>
  <c r="G298" i="11" s="1"/>
  <c r="O294" i="14"/>
  <c r="D298" i="11" s="1"/>
  <c r="C298" i="11"/>
  <c r="X294" i="14"/>
  <c r="Z294" i="14" s="1"/>
  <c r="AB294" i="14" s="1"/>
  <c r="AC294" i="14" s="1"/>
  <c r="P294" i="14" s="1"/>
  <c r="L294" i="14" l="1"/>
  <c r="E298" i="11"/>
  <c r="Q294" i="14" a="1"/>
  <c r="Q294" i="14" s="1"/>
  <c r="T294" i="14" s="1"/>
  <c r="AD294" i="14" l="1"/>
  <c r="F298" i="11" s="1"/>
  <c r="U294" i="14"/>
  <c r="V294" i="14" s="1"/>
  <c r="S294" i="14"/>
  <c r="R294" i="14"/>
  <c r="H298" i="11" l="1"/>
  <c r="N295" i="14"/>
  <c r="I298" i="11"/>
  <c r="O295" i="14" l="1"/>
  <c r="D299" i="11" s="1"/>
  <c r="C299" i="11"/>
  <c r="W295" i="14"/>
  <c r="G299" i="11" s="1"/>
  <c r="X295" i="14"/>
  <c r="Z295" i="14" s="1"/>
  <c r="AB295" i="14" s="1"/>
  <c r="AC295" i="14" s="1"/>
  <c r="P295" i="14" s="1"/>
  <c r="L295" i="14" l="1"/>
  <c r="E299" i="11"/>
  <c r="Q295" i="14" a="1"/>
  <c r="Q295" i="14" s="1"/>
  <c r="T295" i="14" s="1"/>
  <c r="AD295" i="14" l="1"/>
  <c r="F299" i="11" s="1"/>
  <c r="U295" i="14"/>
  <c r="V295" i="14" s="1"/>
  <c r="S295" i="14"/>
  <c r="R295" i="14"/>
  <c r="H299" i="11" l="1"/>
  <c r="N296" i="14"/>
  <c r="I299" i="11"/>
  <c r="O296" i="14" l="1"/>
  <c r="D300" i="11" s="1"/>
  <c r="W296" i="14"/>
  <c r="G300" i="11" s="1"/>
  <c r="X296" i="14"/>
  <c r="Z296" i="14" s="1"/>
  <c r="AB296" i="14" s="1"/>
  <c r="AC296" i="14" s="1"/>
  <c r="P296" i="14" s="1"/>
  <c r="C300" i="11"/>
  <c r="L296" i="14" l="1"/>
  <c r="E300" i="11"/>
  <c r="Q296" i="14" a="1"/>
  <c r="Q296" i="14" s="1"/>
  <c r="T296" i="14" s="1"/>
  <c r="AD296" i="14" l="1"/>
  <c r="F300" i="11" s="1"/>
  <c r="U296" i="14"/>
  <c r="V296" i="14" s="1"/>
  <c r="R296" i="14"/>
  <c r="S296" i="14"/>
  <c r="H300" i="11" l="1"/>
  <c r="N297" i="14"/>
  <c r="I300" i="11"/>
  <c r="C301" i="11" l="1"/>
  <c r="X297" i="14"/>
  <c r="Z297" i="14" s="1"/>
  <c r="AB297" i="14" s="1"/>
  <c r="AC297" i="14" s="1"/>
  <c r="P297" i="14" s="1"/>
  <c r="O297" i="14"/>
  <c r="D301" i="11" s="1"/>
  <c r="W297" i="14"/>
  <c r="G301" i="11" s="1"/>
  <c r="L297" i="14" l="1"/>
  <c r="E301" i="11"/>
  <c r="Q297" i="14" a="1"/>
  <c r="Q297" i="14" s="1"/>
  <c r="T297" i="14" s="1"/>
  <c r="AD297" i="14" l="1"/>
  <c r="F301" i="11" s="1"/>
  <c r="U297" i="14"/>
  <c r="V297" i="14" s="1"/>
  <c r="S297" i="14"/>
  <c r="R297" i="14"/>
  <c r="H301" i="11" l="1"/>
  <c r="N298" i="14"/>
  <c r="I301" i="11"/>
  <c r="O298" i="14" l="1"/>
  <c r="D302" i="11" s="1"/>
  <c r="X298" i="14"/>
  <c r="Z298" i="14" s="1"/>
  <c r="AB298" i="14" s="1"/>
  <c r="AC298" i="14" s="1"/>
  <c r="P298" i="14" s="1"/>
  <c r="C302" i="11"/>
  <c r="W298" i="14"/>
  <c r="G302" i="11" s="1"/>
  <c r="L298" i="14" l="1"/>
  <c r="E302" i="11"/>
  <c r="Q298" i="14" a="1"/>
  <c r="Q298" i="14" s="1"/>
  <c r="T298" i="14" s="1"/>
  <c r="AD298" i="14" l="1"/>
  <c r="F302" i="11" s="1"/>
  <c r="U298" i="14"/>
  <c r="V298" i="14" s="1"/>
  <c r="S298" i="14"/>
  <c r="R298" i="14"/>
  <c r="H302" i="11" l="1"/>
  <c r="N299" i="14"/>
  <c r="I302" i="11"/>
  <c r="X299" i="14" l="1"/>
  <c r="Z299" i="14" s="1"/>
  <c r="AB299" i="14" s="1"/>
  <c r="AC299" i="14" s="1"/>
  <c r="P299" i="14" s="1"/>
  <c r="C303" i="11"/>
  <c r="O299" i="14"/>
  <c r="D303" i="11" s="1"/>
  <c r="W299" i="14"/>
  <c r="G303" i="11" s="1"/>
  <c r="L299" i="14" l="1"/>
  <c r="E303" i="11"/>
  <c r="Q299" i="14" a="1"/>
  <c r="Q299" i="14" s="1"/>
  <c r="T299" i="14" s="1"/>
  <c r="AD299" i="14" l="1"/>
  <c r="F303" i="11" s="1"/>
  <c r="U299" i="14"/>
  <c r="V299" i="14" s="1"/>
  <c r="R299" i="14"/>
  <c r="S299" i="14"/>
  <c r="H303" i="11" l="1"/>
  <c r="N300" i="14"/>
  <c r="I303" i="11"/>
  <c r="X300" i="14" l="1"/>
  <c r="Z300" i="14" s="1"/>
  <c r="AB300" i="14" s="1"/>
  <c r="AC300" i="14" s="1"/>
  <c r="P300" i="14" s="1"/>
  <c r="W300" i="14"/>
  <c r="G304" i="11" s="1"/>
  <c r="O300" i="14"/>
  <c r="D304" i="11" s="1"/>
  <c r="C304" i="11"/>
  <c r="E304" i="11" l="1"/>
  <c r="L300" i="14"/>
  <c r="Q300" i="14" a="1"/>
  <c r="Q300" i="14" s="1"/>
  <c r="T300" i="14" s="1"/>
  <c r="AD300" i="14" l="1"/>
  <c r="F304" i="11" s="1"/>
  <c r="U300" i="14"/>
  <c r="V300" i="14" s="1"/>
  <c r="S300" i="14"/>
  <c r="R300" i="14"/>
  <c r="H304" i="11" l="1"/>
  <c r="N301" i="14"/>
  <c r="I304" i="11"/>
  <c r="X301" i="14" l="1"/>
  <c r="Z301" i="14" s="1"/>
  <c r="AB301" i="14" s="1"/>
  <c r="AC301" i="14" s="1"/>
  <c r="P301" i="14" s="1"/>
  <c r="O301" i="14"/>
  <c r="D305" i="11" s="1"/>
  <c r="C305" i="11"/>
  <c r="W301" i="14"/>
  <c r="G305" i="11" s="1"/>
  <c r="L301" i="14" l="1"/>
  <c r="E305" i="11"/>
  <c r="Q301" i="14" a="1"/>
  <c r="Q301" i="14" s="1"/>
  <c r="T301" i="14" s="1"/>
  <c r="AD301" i="14" l="1"/>
  <c r="F305" i="11" s="1"/>
  <c r="U301" i="14"/>
  <c r="V301" i="14" s="1"/>
  <c r="S301" i="14"/>
  <c r="R301" i="14"/>
  <c r="H305" i="11" l="1"/>
  <c r="N302" i="14"/>
  <c r="I305" i="11"/>
  <c r="X302" i="14" l="1"/>
  <c r="Z302" i="14" s="1"/>
  <c r="AB302" i="14" s="1"/>
  <c r="AC302" i="14" s="1"/>
  <c r="P302" i="14" s="1"/>
  <c r="C306" i="11"/>
  <c r="O302" i="14"/>
  <c r="D306" i="11" s="1"/>
  <c r="W302" i="14"/>
  <c r="G306" i="11" s="1"/>
  <c r="L302" i="14" l="1"/>
  <c r="E306" i="11"/>
  <c r="Q302" i="14" a="1"/>
  <c r="Q302" i="14" s="1"/>
  <c r="T302" i="14" s="1"/>
  <c r="AD302" i="14" l="1"/>
  <c r="F306" i="11" s="1"/>
  <c r="U302" i="14"/>
  <c r="V302" i="14" s="1"/>
  <c r="S302" i="14"/>
  <c r="R302" i="14"/>
  <c r="H306" i="11" l="1"/>
  <c r="N303" i="14"/>
  <c r="I306" i="11"/>
  <c r="X303" i="14" l="1"/>
  <c r="Z303" i="14" s="1"/>
  <c r="AB303" i="14" s="1"/>
  <c r="AC303" i="14" s="1"/>
  <c r="P303" i="14" s="1"/>
  <c r="O303" i="14"/>
  <c r="D307" i="11" s="1"/>
  <c r="C307" i="11"/>
  <c r="W303" i="14"/>
  <c r="G307" i="11" s="1"/>
  <c r="E307" i="11" l="1"/>
  <c r="L303" i="14"/>
  <c r="Q303" i="14" a="1"/>
  <c r="Q303" i="14" s="1"/>
  <c r="T303" i="14" s="1"/>
  <c r="S303" i="14" l="1"/>
  <c r="R303" i="14"/>
  <c r="AD303" i="14"/>
  <c r="F307" i="11" s="1"/>
  <c r="U303" i="14"/>
  <c r="V303" i="14" s="1"/>
  <c r="H307" i="11" l="1"/>
  <c r="N304" i="14"/>
  <c r="I307" i="11"/>
  <c r="X304" i="14" l="1"/>
  <c r="Z304" i="14" s="1"/>
  <c r="AB304" i="14" s="1"/>
  <c r="AC304" i="14" s="1"/>
  <c r="P304" i="14" s="1"/>
  <c r="C308" i="11"/>
  <c r="W304" i="14"/>
  <c r="G308" i="11" s="1"/>
  <c r="O304" i="14"/>
  <c r="D308" i="11" s="1"/>
  <c r="E308" i="11" l="1"/>
  <c r="L304" i="14"/>
  <c r="Q304" i="14" a="1"/>
  <c r="Q304" i="14" s="1"/>
  <c r="T304" i="14" s="1"/>
  <c r="AD304" i="14" l="1"/>
  <c r="F308" i="11" s="1"/>
  <c r="U304" i="14"/>
  <c r="V304" i="14" s="1"/>
  <c r="S304" i="14"/>
  <c r="R304" i="14"/>
  <c r="H308" i="11" l="1"/>
  <c r="N305" i="14"/>
  <c r="I308" i="11"/>
  <c r="C309" i="11" l="1"/>
  <c r="W305" i="14"/>
  <c r="G309" i="11" s="1"/>
  <c r="O305" i="14"/>
  <c r="D309" i="11" s="1"/>
  <c r="X305" i="14"/>
  <c r="Z305" i="14" s="1"/>
  <c r="AB305" i="14" s="1"/>
  <c r="AC305" i="14" s="1"/>
  <c r="P305" i="14" s="1"/>
  <c r="L305" i="14" l="1"/>
  <c r="E309" i="11"/>
  <c r="Q305" i="14" a="1"/>
  <c r="Q305" i="14" s="1"/>
  <c r="T305" i="14" s="1"/>
  <c r="AD305" i="14" l="1"/>
  <c r="F309" i="11" s="1"/>
  <c r="U305" i="14"/>
  <c r="V305" i="14" s="1"/>
  <c r="R305" i="14"/>
  <c r="S305" i="14"/>
  <c r="H309" i="11" l="1"/>
  <c r="N306" i="14"/>
  <c r="I309" i="11"/>
  <c r="O306" i="14" l="1"/>
  <c r="D310" i="11" s="1"/>
  <c r="C310" i="11"/>
  <c r="W306" i="14"/>
  <c r="G310" i="11" s="1"/>
  <c r="X306" i="14"/>
  <c r="Z306" i="14" s="1"/>
  <c r="AB306" i="14" s="1"/>
  <c r="AC306" i="14" s="1"/>
  <c r="P306" i="14" s="1"/>
  <c r="L306" i="14" l="1"/>
  <c r="E310" i="11"/>
  <c r="Q306" i="14" a="1"/>
  <c r="Q306" i="14" s="1"/>
  <c r="T306" i="14" s="1"/>
  <c r="AD306" i="14" l="1"/>
  <c r="F310" i="11" s="1"/>
  <c r="U306" i="14"/>
  <c r="V306" i="14" s="1"/>
  <c r="S306" i="14"/>
  <c r="R306" i="14"/>
  <c r="H310" i="11" l="1"/>
  <c r="N307" i="14"/>
  <c r="I310" i="11"/>
  <c r="O307" i="14" l="1"/>
  <c r="D311" i="11" s="1"/>
  <c r="X307" i="14"/>
  <c r="Z307" i="14" s="1"/>
  <c r="AB307" i="14" s="1"/>
  <c r="AC307" i="14" s="1"/>
  <c r="P307" i="14" s="1"/>
  <c r="C311" i="11"/>
  <c r="W307" i="14"/>
  <c r="G311" i="11" s="1"/>
  <c r="L307" i="14" l="1"/>
  <c r="E311" i="11"/>
  <c r="Q307" i="14" a="1"/>
  <c r="Q307" i="14" s="1"/>
  <c r="T307" i="14" s="1"/>
  <c r="AD307" i="14" l="1"/>
  <c r="F311" i="11" s="1"/>
  <c r="U307" i="14"/>
  <c r="V307" i="14" s="1"/>
  <c r="S307" i="14"/>
  <c r="R307" i="14"/>
  <c r="H311" i="11" l="1"/>
  <c r="N308" i="14"/>
  <c r="I311" i="11"/>
  <c r="W308" i="14" l="1"/>
  <c r="G312" i="11" s="1"/>
  <c r="X308" i="14"/>
  <c r="Z308" i="14" s="1"/>
  <c r="AB308" i="14" s="1"/>
  <c r="AC308" i="14" s="1"/>
  <c r="P308" i="14" s="1"/>
  <c r="O308" i="14"/>
  <c r="D312" i="11" s="1"/>
  <c r="C312" i="11"/>
  <c r="L308" i="14" l="1"/>
  <c r="E312" i="11"/>
  <c r="Q308" i="14" a="1"/>
  <c r="Q308" i="14" s="1"/>
  <c r="T308" i="14" s="1"/>
  <c r="AD308" i="14" l="1"/>
  <c r="F312" i="11" s="1"/>
  <c r="U308" i="14"/>
  <c r="V308" i="14" s="1"/>
  <c r="S308" i="14"/>
  <c r="R308" i="14"/>
  <c r="H312" i="11" l="1"/>
  <c r="N309" i="14"/>
  <c r="I312" i="11"/>
  <c r="W309" i="14" l="1"/>
  <c r="G313" i="11" s="1"/>
  <c r="C313" i="11"/>
  <c r="X309" i="14"/>
  <c r="Z309" i="14" s="1"/>
  <c r="AB309" i="14" s="1"/>
  <c r="AC309" i="14" s="1"/>
  <c r="P309" i="14" s="1"/>
  <c r="O309" i="14"/>
  <c r="D313" i="11" s="1"/>
  <c r="L309" i="14" l="1"/>
  <c r="E313" i="11"/>
  <c r="Q309" i="14" a="1"/>
  <c r="Q309" i="14" s="1"/>
  <c r="T309" i="14" s="1"/>
  <c r="AD309" i="14" l="1"/>
  <c r="F313" i="11" s="1"/>
  <c r="U309" i="14"/>
  <c r="V309" i="14" s="1"/>
  <c r="S309" i="14"/>
  <c r="R309" i="14"/>
  <c r="H313" i="11" l="1"/>
  <c r="N310" i="14"/>
  <c r="I313" i="11"/>
  <c r="X310" i="14" l="1"/>
  <c r="Z310" i="14" s="1"/>
  <c r="AB310" i="14" s="1"/>
  <c r="AC310" i="14" s="1"/>
  <c r="P310" i="14" s="1"/>
  <c r="C314" i="11"/>
  <c r="O310" i="14"/>
  <c r="D314" i="11" s="1"/>
  <c r="W310" i="14"/>
  <c r="G314" i="11" s="1"/>
  <c r="E314" i="11" l="1"/>
  <c r="L310" i="14"/>
  <c r="Q310" i="14" a="1"/>
  <c r="Q310" i="14" s="1"/>
  <c r="T310" i="14" s="1"/>
  <c r="AD310" i="14" l="1"/>
  <c r="F314" i="11" s="1"/>
  <c r="U310" i="14"/>
  <c r="V310" i="14" s="1"/>
  <c r="S310" i="14"/>
  <c r="R310" i="14"/>
  <c r="H314" i="11" l="1"/>
  <c r="N311" i="14"/>
  <c r="I314" i="11"/>
  <c r="X311" i="14" l="1"/>
  <c r="Z311" i="14" s="1"/>
  <c r="AB311" i="14" s="1"/>
  <c r="AC311" i="14" s="1"/>
  <c r="P311" i="14" s="1"/>
  <c r="C315" i="11"/>
  <c r="O311" i="14"/>
  <c r="D315" i="11" s="1"/>
  <c r="W311" i="14"/>
  <c r="G315" i="11" s="1"/>
  <c r="E315" i="11" l="1"/>
  <c r="L311" i="14"/>
  <c r="Q311" i="14" a="1"/>
  <c r="Q311" i="14" s="1"/>
  <c r="T311" i="14" s="1"/>
  <c r="AD311" i="14" l="1"/>
  <c r="F315" i="11" s="1"/>
  <c r="U311" i="14"/>
  <c r="V311" i="14" s="1"/>
  <c r="S311" i="14"/>
  <c r="R311" i="14"/>
  <c r="H315" i="11" l="1"/>
  <c r="N312" i="14"/>
  <c r="I315" i="11"/>
  <c r="X312" i="14" l="1"/>
  <c r="Z312" i="14" s="1"/>
  <c r="AB312" i="14" s="1"/>
  <c r="AC312" i="14" s="1"/>
  <c r="P312" i="14" s="1"/>
  <c r="C316" i="11"/>
  <c r="O312" i="14"/>
  <c r="D316" i="11" s="1"/>
  <c r="W312" i="14"/>
  <c r="G316" i="11" s="1"/>
  <c r="E316" i="11" l="1"/>
  <c r="L312" i="14"/>
  <c r="Q312" i="14" a="1"/>
  <c r="Q312" i="14" s="1"/>
  <c r="T312" i="14" s="1"/>
  <c r="R312" i="14" l="1"/>
  <c r="S312" i="14"/>
  <c r="AD312" i="14"/>
  <c r="F316" i="11" s="1"/>
  <c r="U312" i="14"/>
  <c r="V312" i="14" s="1"/>
  <c r="H316" i="11" l="1"/>
  <c r="N313" i="14"/>
  <c r="I316" i="11"/>
  <c r="C317" i="11" l="1"/>
  <c r="X313" i="14"/>
  <c r="Z313" i="14" s="1"/>
  <c r="AB313" i="14" s="1"/>
  <c r="AC313" i="14" s="1"/>
  <c r="P313" i="14" s="1"/>
  <c r="O313" i="14"/>
  <c r="D317" i="11" s="1"/>
  <c r="W313" i="14"/>
  <c r="G317" i="11" s="1"/>
  <c r="E317" i="11" l="1"/>
  <c r="L313" i="14"/>
  <c r="Q313" i="14" a="1"/>
  <c r="Q313" i="14" s="1"/>
  <c r="T313" i="14" s="1"/>
  <c r="R313" i="14" l="1"/>
  <c r="S313" i="14"/>
  <c r="AD313" i="14"/>
  <c r="F317" i="11" s="1"/>
  <c r="U313" i="14"/>
  <c r="V313" i="14" s="1"/>
  <c r="H317" i="11" l="1"/>
  <c r="N314" i="14"/>
  <c r="I317" i="11"/>
  <c r="C318" i="11" l="1"/>
  <c r="W314" i="14"/>
  <c r="G318" i="11" s="1"/>
  <c r="X314" i="14"/>
  <c r="Z314" i="14" s="1"/>
  <c r="AB314" i="14" s="1"/>
  <c r="AC314" i="14" s="1"/>
  <c r="P314" i="14" s="1"/>
  <c r="O314" i="14"/>
  <c r="D318" i="11" s="1"/>
  <c r="E318" i="11" l="1"/>
  <c r="L314" i="14"/>
  <c r="Q314" i="14" a="1"/>
  <c r="Q314" i="14" s="1"/>
  <c r="T314" i="14" s="1"/>
  <c r="AD314" i="14" l="1"/>
  <c r="F318" i="11" s="1"/>
  <c r="U314" i="14"/>
  <c r="V314" i="14" s="1"/>
  <c r="S314" i="14"/>
  <c r="R314" i="14"/>
  <c r="H318" i="11" l="1"/>
  <c r="N315" i="14"/>
  <c r="I318" i="11"/>
  <c r="W315" i="14" l="1"/>
  <c r="G319" i="11" s="1"/>
  <c r="O315" i="14"/>
  <c r="D319" i="11" s="1"/>
  <c r="C319" i="11"/>
  <c r="X315" i="14"/>
  <c r="Z315" i="14" s="1"/>
  <c r="AB315" i="14" s="1"/>
  <c r="AC315" i="14" s="1"/>
  <c r="P315" i="14" s="1"/>
  <c r="L315" i="14" l="1"/>
  <c r="E319" i="11"/>
  <c r="Q315" i="14" a="1"/>
  <c r="Q315" i="14" s="1"/>
  <c r="T315" i="14" s="1"/>
  <c r="AD315" i="14" l="1"/>
  <c r="F319" i="11" s="1"/>
  <c r="U315" i="14"/>
  <c r="V315" i="14" s="1"/>
  <c r="S315" i="14"/>
  <c r="R315" i="14"/>
  <c r="H319" i="11" l="1"/>
  <c r="N316" i="14"/>
  <c r="I319" i="11"/>
  <c r="W316" i="14" l="1"/>
  <c r="G320" i="11" s="1"/>
  <c r="O316" i="14"/>
  <c r="D320" i="11" s="1"/>
  <c r="C320" i="11"/>
  <c r="X316" i="14"/>
  <c r="Z316" i="14" s="1"/>
  <c r="AB316" i="14" s="1"/>
  <c r="AC316" i="14" s="1"/>
  <c r="P316" i="14" s="1"/>
  <c r="L316" i="14" l="1"/>
  <c r="E320" i="11"/>
  <c r="Q316" i="14" a="1"/>
  <c r="Q316" i="14" s="1"/>
  <c r="T316" i="14" s="1"/>
  <c r="AD316" i="14" l="1"/>
  <c r="F320" i="11" s="1"/>
  <c r="U316" i="14"/>
  <c r="V316" i="14" s="1"/>
  <c r="S316" i="14"/>
  <c r="R316" i="14"/>
  <c r="H320" i="11" l="1"/>
  <c r="N317" i="14"/>
  <c r="I320" i="11"/>
  <c r="C321" i="11" l="1"/>
  <c r="X317" i="14"/>
  <c r="Z317" i="14" s="1"/>
  <c r="AB317" i="14" s="1"/>
  <c r="AC317" i="14" s="1"/>
  <c r="P317" i="14" s="1"/>
  <c r="O317" i="14"/>
  <c r="D321" i="11" s="1"/>
  <c r="W317" i="14"/>
  <c r="G321" i="11" s="1"/>
  <c r="L317" i="14" l="1"/>
  <c r="E321" i="11"/>
  <c r="Q317" i="14" a="1"/>
  <c r="Q317" i="14" s="1"/>
  <c r="T317" i="14" s="1"/>
  <c r="AD317" i="14" l="1"/>
  <c r="F321" i="11" s="1"/>
  <c r="U317" i="14"/>
  <c r="V317" i="14" s="1"/>
  <c r="R317" i="14"/>
  <c r="S317" i="14"/>
  <c r="H321" i="11" l="1"/>
  <c r="N318" i="14"/>
  <c r="I321" i="11"/>
  <c r="W318" i="14" l="1"/>
  <c r="G322" i="11" s="1"/>
  <c r="X318" i="14"/>
  <c r="Z318" i="14" s="1"/>
  <c r="AB318" i="14" s="1"/>
  <c r="AC318" i="14" s="1"/>
  <c r="P318" i="14" s="1"/>
  <c r="C322" i="11"/>
  <c r="O318" i="14"/>
  <c r="D322" i="11" s="1"/>
  <c r="L318" i="14" l="1"/>
  <c r="E322" i="11"/>
  <c r="Q318" i="14" a="1"/>
  <c r="Q318" i="14" s="1"/>
  <c r="T318" i="14" s="1"/>
  <c r="R318" i="14" l="1"/>
  <c r="S318" i="14"/>
  <c r="AD318" i="14"/>
  <c r="F322" i="11" s="1"/>
  <c r="U318" i="14"/>
  <c r="V318" i="14" s="1"/>
  <c r="H322" i="11" l="1"/>
  <c r="N319" i="14"/>
  <c r="I322" i="11"/>
  <c r="W319" i="14" l="1"/>
  <c r="G323" i="11" s="1"/>
  <c r="X319" i="14"/>
  <c r="Z319" i="14" s="1"/>
  <c r="AB319" i="14" s="1"/>
  <c r="AC319" i="14" s="1"/>
  <c r="P319" i="14" s="1"/>
  <c r="O319" i="14"/>
  <c r="D323" i="11" s="1"/>
  <c r="C323" i="11"/>
  <c r="E323" i="11" l="1"/>
  <c r="L319" i="14"/>
  <c r="Q319" i="14" a="1"/>
  <c r="Q319" i="14" s="1"/>
  <c r="T319" i="14" s="1"/>
  <c r="AD319" i="14" l="1"/>
  <c r="F323" i="11" s="1"/>
  <c r="U319" i="14"/>
  <c r="V319" i="14" s="1"/>
  <c r="S319" i="14"/>
  <c r="R319" i="14"/>
  <c r="H323" i="11" l="1"/>
  <c r="N320" i="14"/>
  <c r="I323" i="11"/>
  <c r="X320" i="14" l="1"/>
  <c r="Z320" i="14" s="1"/>
  <c r="AB320" i="14" s="1"/>
  <c r="AC320" i="14" s="1"/>
  <c r="P320" i="14" s="1"/>
  <c r="C324" i="11"/>
  <c r="O320" i="14"/>
  <c r="D324" i="11" s="1"/>
  <c r="W320" i="14"/>
  <c r="G324" i="11" s="1"/>
  <c r="E324" i="11" l="1"/>
  <c r="L320" i="14"/>
  <c r="Q320" i="14" a="1"/>
  <c r="Q320" i="14" s="1"/>
  <c r="T320" i="14" s="1"/>
  <c r="AD320" i="14" l="1"/>
  <c r="F324" i="11" s="1"/>
  <c r="U320" i="14"/>
  <c r="V320" i="14" s="1"/>
  <c r="R320" i="14"/>
  <c r="S320" i="14"/>
  <c r="H324" i="11" l="1"/>
  <c r="N321" i="14"/>
  <c r="I324" i="11"/>
  <c r="X321" i="14" l="1"/>
  <c r="Z321" i="14" s="1"/>
  <c r="AB321" i="14" s="1"/>
  <c r="AC321" i="14" s="1"/>
  <c r="P321" i="14" s="1"/>
  <c r="E325" i="11" s="1"/>
  <c r="W321" i="14"/>
  <c r="G325" i="11" s="1"/>
  <c r="C325" i="11"/>
  <c r="O321" i="14"/>
  <c r="D325" i="11" s="1"/>
  <c r="L321" i="14" l="1"/>
  <c r="Q321" i="14" a="1"/>
  <c r="Q321" i="14" s="1"/>
  <c r="T321" i="14" s="1"/>
  <c r="AD321" i="14" l="1"/>
  <c r="F325" i="11" s="1"/>
  <c r="U321" i="14"/>
  <c r="V321" i="14" s="1"/>
  <c r="R321" i="14"/>
  <c r="S321" i="14"/>
  <c r="H325" i="11" l="1"/>
  <c r="N322" i="14"/>
  <c r="I325" i="11"/>
  <c r="X322" i="14" l="1"/>
  <c r="Z322" i="14" s="1"/>
  <c r="AB322" i="14" s="1"/>
  <c r="AC322" i="14" s="1"/>
  <c r="P322" i="14" s="1"/>
  <c r="O322" i="14"/>
  <c r="D326" i="11" s="1"/>
  <c r="W322" i="14"/>
  <c r="G326" i="11" s="1"/>
  <c r="C326" i="11"/>
  <c r="E326" i="11" l="1"/>
  <c r="L322" i="14"/>
  <c r="Q322" i="14" a="1"/>
  <c r="Q322" i="14" s="1"/>
  <c r="T322" i="14" s="1"/>
  <c r="AD322" i="14" l="1"/>
  <c r="F326" i="11" s="1"/>
  <c r="U322" i="14"/>
  <c r="V322" i="14" s="1"/>
  <c r="R322" i="14"/>
  <c r="S322" i="14"/>
  <c r="H326" i="11" l="1"/>
  <c r="N323" i="14"/>
  <c r="I326" i="11"/>
  <c r="X323" i="14" l="1"/>
  <c r="Z323" i="14" s="1"/>
  <c r="AB323" i="14" s="1"/>
  <c r="AC323" i="14" s="1"/>
  <c r="C327" i="11"/>
  <c r="O323" i="14"/>
  <c r="D327" i="11" s="1"/>
  <c r="W323" i="14"/>
  <c r="G327" i="11" s="1"/>
  <c r="P323" i="14" l="1"/>
  <c r="Q323" i="14" s="1" a="1"/>
  <c r="Q323" i="14" s="1"/>
  <c r="T323" i="14" s="1"/>
  <c r="L323" i="14" l="1"/>
  <c r="S323" i="14" s="1"/>
  <c r="E327" i="11"/>
  <c r="U323" i="14"/>
  <c r="V323" i="14" s="1"/>
  <c r="I327" i="11" s="1"/>
  <c r="AD323" i="14"/>
  <c r="F327" i="11" s="1"/>
  <c r="R323" i="14" l="1"/>
  <c r="H327" i="11"/>
  <c r="N324" i="14"/>
  <c r="X324" i="14" s="1"/>
  <c r="Z324" i="14" s="1"/>
  <c r="AB324" i="14" s="1"/>
  <c r="AC324" i="14" s="1"/>
  <c r="W324" i="14" l="1"/>
  <c r="G328" i="11" s="1"/>
  <c r="C328" i="11"/>
  <c r="O324" i="14"/>
  <c r="D328" i="11" s="1"/>
  <c r="P324" i="14"/>
  <c r="Q324" i="14" s="1" a="1"/>
  <c r="Q324" i="14" s="1"/>
  <c r="T324" i="14" s="1"/>
  <c r="L324" i="14" l="1"/>
  <c r="AD324" i="14"/>
  <c r="F328" i="11" s="1"/>
  <c r="U324" i="14"/>
  <c r="V324" i="14" s="1"/>
  <c r="I328" i="11" s="1"/>
  <c r="E328" i="11"/>
  <c r="S324" i="14"/>
  <c r="R324" i="14"/>
  <c r="H328" i="11" l="1"/>
  <c r="N325" i="14"/>
  <c r="X325" i="14" s="1"/>
  <c r="Z325" i="14" s="1"/>
  <c r="AB325" i="14" s="1"/>
  <c r="AC325" i="14" s="1"/>
  <c r="P325" i="14" s="1"/>
  <c r="C329" i="11" l="1"/>
  <c r="O325" i="14"/>
  <c r="D329" i="11" s="1"/>
  <c r="W325" i="14"/>
  <c r="G329" i="11" s="1"/>
  <c r="L325" i="14"/>
  <c r="E329" i="11"/>
  <c r="Q325" i="14" a="1"/>
  <c r="Q325" i="14" s="1"/>
  <c r="T325" i="14" s="1"/>
  <c r="AD325" i="14" l="1"/>
  <c r="F329" i="11" s="1"/>
  <c r="U325" i="14"/>
  <c r="V325" i="14" s="1"/>
  <c r="R325" i="14"/>
  <c r="S325" i="14"/>
  <c r="H329" i="11" l="1"/>
  <c r="N326" i="14"/>
  <c r="I329" i="11"/>
  <c r="C330" i="11" l="1"/>
  <c r="O326" i="14"/>
  <c r="D330" i="11" s="1"/>
  <c r="W326" i="14"/>
  <c r="G330" i="11" s="1"/>
  <c r="X326" i="14"/>
  <c r="Z326" i="14" s="1"/>
  <c r="AB326" i="14" s="1"/>
  <c r="AC326" i="14" s="1"/>
  <c r="P326" i="14" s="1"/>
  <c r="E330" i="11" l="1"/>
  <c r="L326" i="14"/>
  <c r="Q326" i="14" a="1"/>
  <c r="Q326" i="14" s="1"/>
  <c r="T326" i="14" s="1"/>
  <c r="AD326" i="14" l="1"/>
  <c r="F330" i="11" s="1"/>
  <c r="U326" i="14"/>
  <c r="V326" i="14" s="1"/>
  <c r="S326" i="14"/>
  <c r="R326" i="14"/>
  <c r="H330" i="11" l="1"/>
  <c r="N327" i="14"/>
  <c r="I330" i="11"/>
  <c r="C331" i="11" l="1"/>
  <c r="W327" i="14"/>
  <c r="G331" i="11" s="1"/>
  <c r="O327" i="14"/>
  <c r="D331" i="11" s="1"/>
  <c r="X327" i="14"/>
  <c r="Z327" i="14" s="1"/>
  <c r="AB327" i="14" s="1"/>
  <c r="AC327" i="14" s="1"/>
  <c r="P327" i="14" s="1"/>
  <c r="L327" i="14" l="1"/>
  <c r="E331" i="11"/>
  <c r="Q327" i="14" a="1"/>
  <c r="Q327" i="14" s="1"/>
  <c r="T327" i="14" s="1"/>
  <c r="AD327" i="14" l="1"/>
  <c r="F331" i="11" s="1"/>
  <c r="U327" i="14"/>
  <c r="V327" i="14" s="1"/>
  <c r="S327" i="14"/>
  <c r="R327" i="14"/>
  <c r="H331" i="11" l="1"/>
  <c r="N328" i="14"/>
  <c r="I331" i="11"/>
  <c r="W328" i="14" l="1"/>
  <c r="G332" i="11" s="1"/>
  <c r="O328" i="14"/>
  <c r="D332" i="11" s="1"/>
  <c r="C332" i="11"/>
  <c r="X328" i="14"/>
  <c r="Z328" i="14" s="1"/>
  <c r="AB328" i="14" s="1"/>
  <c r="AC328" i="14" s="1"/>
  <c r="P328" i="14" s="1"/>
  <c r="E332" i="11" l="1"/>
  <c r="L328" i="14"/>
  <c r="Q328" i="14" a="1"/>
  <c r="Q328" i="14" s="1"/>
  <c r="T328" i="14" s="1"/>
  <c r="AD328" i="14" l="1"/>
  <c r="F332" i="11" s="1"/>
  <c r="U328" i="14"/>
  <c r="V328" i="14" s="1"/>
  <c r="R328" i="14"/>
  <c r="S328" i="14"/>
  <c r="H332" i="11" l="1"/>
  <c r="N329" i="14"/>
  <c r="I332" i="11"/>
  <c r="W329" i="14" l="1"/>
  <c r="G333" i="11" s="1"/>
  <c r="C333" i="11"/>
  <c r="X329" i="14"/>
  <c r="Z329" i="14" s="1"/>
  <c r="AB329" i="14" s="1"/>
  <c r="AC329" i="14" s="1"/>
  <c r="P329" i="14" s="1"/>
  <c r="O329" i="14"/>
  <c r="D333" i="11" s="1"/>
  <c r="E333" i="11" l="1"/>
  <c r="L329" i="14"/>
  <c r="Q329" i="14" a="1"/>
  <c r="Q329" i="14" s="1"/>
  <c r="T329" i="14" s="1"/>
  <c r="AD329" i="14" l="1"/>
  <c r="F333" i="11" s="1"/>
  <c r="U329" i="14"/>
  <c r="V329" i="14" s="1"/>
  <c r="R329" i="14"/>
  <c r="S329" i="14"/>
  <c r="H333" i="11" l="1"/>
  <c r="N330" i="14"/>
  <c r="I333" i="11"/>
  <c r="C334" i="11" l="1"/>
  <c r="O330" i="14"/>
  <c r="D334" i="11" s="1"/>
  <c r="X330" i="14"/>
  <c r="Z330" i="14" s="1"/>
  <c r="AB330" i="14" s="1"/>
  <c r="AC330" i="14" s="1"/>
  <c r="P330" i="14" s="1"/>
  <c r="Q330" i="14" s="1" a="1"/>
  <c r="Q330" i="14" s="1"/>
  <c r="T330" i="14" s="1"/>
  <c r="W330" i="14"/>
  <c r="G334" i="11" s="1"/>
  <c r="AD330" i="14" l="1"/>
  <c r="F334" i="11" s="1"/>
  <c r="U330" i="14"/>
  <c r="V330" i="14" s="1"/>
  <c r="E334" i="11"/>
  <c r="L330" i="14"/>
  <c r="R330" i="14" l="1"/>
  <c r="S330" i="14"/>
  <c r="H334" i="11"/>
  <c r="N331" i="14"/>
  <c r="I334" i="11"/>
  <c r="C335" i="11" l="1"/>
  <c r="X331" i="14"/>
  <c r="Z331" i="14" s="1"/>
  <c r="AB331" i="14" s="1"/>
  <c r="AC331" i="14" s="1"/>
  <c r="P331" i="14" s="1"/>
  <c r="Q331" i="14" s="1" a="1"/>
  <c r="Q331" i="14" s="1"/>
  <c r="T331" i="14" s="1"/>
  <c r="AD331" i="14" s="1"/>
  <c r="F335" i="11" s="1"/>
  <c r="O331" i="14"/>
  <c r="D335" i="11" s="1"/>
  <c r="W331" i="14"/>
  <c r="G335" i="11" s="1"/>
  <c r="U331" i="14" l="1"/>
  <c r="V331" i="14" s="1"/>
  <c r="L331" i="14"/>
  <c r="E335" i="11"/>
  <c r="R331" i="14" l="1"/>
  <c r="S331" i="14"/>
  <c r="H335" i="11"/>
  <c r="N332" i="14"/>
  <c r="I335" i="11"/>
  <c r="C336" i="11" l="1"/>
  <c r="O332" i="14"/>
  <c r="D336" i="11" s="1"/>
  <c r="X332" i="14"/>
  <c r="Z332" i="14" s="1"/>
  <c r="AB332" i="14" s="1"/>
  <c r="AC332" i="14" s="1"/>
  <c r="P332" i="14" s="1"/>
  <c r="Q332" i="14" s="1" a="1"/>
  <c r="Q332" i="14" s="1"/>
  <c r="T332" i="14" s="1"/>
  <c r="W332" i="14"/>
  <c r="G336" i="11" s="1"/>
  <c r="AD332" i="14" l="1"/>
  <c r="F336" i="11" s="1"/>
  <c r="U332" i="14"/>
  <c r="V332" i="14" s="1"/>
  <c r="L332" i="14"/>
  <c r="E336" i="11"/>
  <c r="S332" i="14" l="1"/>
  <c r="R332" i="14"/>
  <c r="H336" i="11"/>
  <c r="N333" i="14"/>
  <c r="I336" i="11"/>
  <c r="C337" i="11" l="1"/>
  <c r="O333" i="14"/>
  <c r="D337" i="11" s="1"/>
  <c r="X333" i="14"/>
  <c r="Z333" i="14" s="1"/>
  <c r="AB333" i="14" s="1"/>
  <c r="AC333" i="14" s="1"/>
  <c r="P333" i="14" s="1"/>
  <c r="W333" i="14"/>
  <c r="G337" i="11" s="1"/>
  <c r="L333" i="14" l="1"/>
  <c r="E337" i="11"/>
  <c r="Q333" i="14" a="1"/>
  <c r="Q333" i="14" s="1"/>
  <c r="T333" i="14" s="1"/>
  <c r="AD333" i="14" l="1"/>
  <c r="F337" i="11" s="1"/>
  <c r="U333" i="14"/>
  <c r="V333" i="14" s="1"/>
  <c r="S333" i="14"/>
  <c r="R333" i="14"/>
  <c r="H337" i="11" l="1"/>
  <c r="N334" i="14"/>
  <c r="I337" i="11"/>
  <c r="O334" i="14" l="1"/>
  <c r="D338" i="11" s="1"/>
  <c r="W334" i="14"/>
  <c r="G338" i="11" s="1"/>
  <c r="X334" i="14"/>
  <c r="Z334" i="14" s="1"/>
  <c r="AB334" i="14" s="1"/>
  <c r="AC334" i="14" s="1"/>
  <c r="P334" i="14" s="1"/>
  <c r="C338" i="11"/>
  <c r="L334" i="14" l="1"/>
  <c r="E338" i="11"/>
  <c r="Q334" i="14" a="1"/>
  <c r="Q334" i="14" s="1"/>
  <c r="T334" i="14" s="1"/>
  <c r="AD334" i="14" l="1"/>
  <c r="F338" i="11" s="1"/>
  <c r="U334" i="14"/>
  <c r="V334" i="14" s="1"/>
  <c r="R334" i="14"/>
  <c r="S334" i="14"/>
  <c r="H338" i="11" l="1"/>
  <c r="N335" i="14"/>
  <c r="I338" i="11"/>
  <c r="W335" i="14" l="1"/>
  <c r="G339" i="11" s="1"/>
  <c r="C339" i="11"/>
  <c r="X335" i="14"/>
  <c r="Z335" i="14" s="1"/>
  <c r="AB335" i="14" s="1"/>
  <c r="AC335" i="14" s="1"/>
  <c r="P335" i="14" s="1"/>
  <c r="O335" i="14"/>
  <c r="D339" i="11" s="1"/>
  <c r="L335" i="14" l="1"/>
  <c r="E339" i="11"/>
  <c r="Q335" i="14" a="1"/>
  <c r="Q335" i="14" s="1"/>
  <c r="T335" i="14" s="1"/>
  <c r="AD335" i="14" l="1"/>
  <c r="F339" i="11" s="1"/>
  <c r="U335" i="14"/>
  <c r="V335" i="14" s="1"/>
  <c r="S335" i="14"/>
  <c r="R335" i="14"/>
  <c r="H339" i="11" l="1"/>
  <c r="N336" i="14"/>
  <c r="I339" i="11"/>
  <c r="O336" i="14" l="1"/>
  <c r="D340" i="11" s="1"/>
  <c r="C340" i="11"/>
  <c r="X336" i="14"/>
  <c r="Z336" i="14" s="1"/>
  <c r="AB336" i="14" s="1"/>
  <c r="AC336" i="14" s="1"/>
  <c r="P336" i="14" s="1"/>
  <c r="W336" i="14"/>
  <c r="G340" i="11" s="1"/>
  <c r="L336" i="14" l="1"/>
  <c r="E340" i="11"/>
  <c r="Q336" i="14" a="1"/>
  <c r="Q336" i="14" s="1"/>
  <c r="T336" i="14" s="1"/>
  <c r="AD336" i="14" l="1"/>
  <c r="F340" i="11" s="1"/>
  <c r="U336" i="14"/>
  <c r="V336" i="14" s="1"/>
  <c r="R336" i="14"/>
  <c r="S336" i="14"/>
  <c r="H340" i="11" l="1"/>
  <c r="N337" i="14"/>
  <c r="I340" i="11"/>
  <c r="W337" i="14" l="1"/>
  <c r="G341" i="11" s="1"/>
  <c r="X337" i="14"/>
  <c r="Z337" i="14" s="1"/>
  <c r="AB337" i="14" s="1"/>
  <c r="AC337" i="14" s="1"/>
  <c r="P337" i="14" s="1"/>
  <c r="C341" i="11"/>
  <c r="O337" i="14"/>
  <c r="D341" i="11" s="1"/>
  <c r="L337" i="14" l="1"/>
  <c r="E341" i="11"/>
  <c r="Q337" i="14" a="1"/>
  <c r="Q337" i="14" s="1"/>
  <c r="T337" i="14" s="1"/>
  <c r="AD337" i="14" l="1"/>
  <c r="F341" i="11" s="1"/>
  <c r="U337" i="14"/>
  <c r="V337" i="14" s="1"/>
  <c r="S337" i="14"/>
  <c r="R337" i="14"/>
  <c r="H341" i="11" l="1"/>
  <c r="N338" i="14"/>
  <c r="I341" i="11"/>
  <c r="X338" i="14" l="1"/>
  <c r="Z338" i="14" s="1"/>
  <c r="C342" i="11"/>
  <c r="W338" i="14"/>
  <c r="G342" i="11" s="1"/>
  <c r="O338" i="14"/>
  <c r="D342" i="11" s="1"/>
  <c r="AB338" i="14" l="1"/>
  <c r="AC338" i="14" s="1"/>
  <c r="P338" i="14" s="1"/>
  <c r="E342" i="11" s="1"/>
  <c r="U338" i="14"/>
  <c r="V338" i="14" s="1"/>
  <c r="Q338" i="14" l="1" a="1"/>
  <c r="Q338" i="14" s="1"/>
  <c r="T338" i="14" s="1"/>
  <c r="AD338" i="14" s="1"/>
  <c r="F342" i="11" s="1"/>
  <c r="L338" i="14"/>
  <c r="R338" i="14" s="1"/>
  <c r="S338" i="14" l="1"/>
  <c r="H342" i="11"/>
  <c r="N339" i="14"/>
  <c r="I342" i="11"/>
  <c r="W339" i="14" l="1"/>
  <c r="G343" i="11" s="1"/>
  <c r="O339" i="14"/>
  <c r="D343" i="11" s="1"/>
  <c r="X339" i="14"/>
  <c r="Z339" i="14" s="1"/>
  <c r="AB339" i="14" s="1"/>
  <c r="AC339" i="14" s="1"/>
  <c r="P339" i="14" s="1"/>
  <c r="C343" i="11"/>
  <c r="U339" i="14" l="1"/>
  <c r="V339" i="14" s="1"/>
  <c r="L339" i="14"/>
  <c r="E343" i="11"/>
  <c r="Q339" i="14" a="1"/>
  <c r="Q339" i="14" s="1"/>
  <c r="T339" i="14" s="1"/>
  <c r="AD339" i="14" l="1"/>
  <c r="F343" i="11" s="1"/>
  <c r="R339" i="14"/>
  <c r="S339" i="14"/>
  <c r="H343" i="11" l="1"/>
  <c r="N340" i="14"/>
  <c r="I343" i="11"/>
  <c r="X340" i="14" l="1"/>
  <c r="Z340" i="14" s="1"/>
  <c r="AB340" i="14" s="1"/>
  <c r="AC340" i="14" s="1"/>
  <c r="P340" i="14" s="1"/>
  <c r="W340" i="14"/>
  <c r="G344" i="11" s="1"/>
  <c r="O340" i="14"/>
  <c r="D344" i="11" s="1"/>
  <c r="C344" i="11"/>
  <c r="U340" i="14" l="1"/>
  <c r="V340" i="14" s="1"/>
  <c r="L340" i="14"/>
  <c r="E344" i="11"/>
  <c r="Q340" i="14" a="1"/>
  <c r="Q340" i="14" s="1"/>
  <c r="T340" i="14" s="1"/>
  <c r="AD340" i="14" l="1"/>
  <c r="F344" i="11" s="1"/>
  <c r="S340" i="14"/>
  <c r="R340" i="14"/>
  <c r="H344" i="11" l="1"/>
  <c r="N341" i="14"/>
  <c r="I344" i="11"/>
  <c r="X341" i="14" l="1"/>
  <c r="Z341" i="14" s="1"/>
  <c r="AB341" i="14" s="1"/>
  <c r="AC341" i="14" s="1"/>
  <c r="P341" i="14" s="1"/>
  <c r="O341" i="14"/>
  <c r="D345" i="11" s="1"/>
  <c r="C345" i="11"/>
  <c r="W341" i="14"/>
  <c r="G345" i="11" s="1"/>
  <c r="U341" i="14" l="1"/>
  <c r="V341" i="14" s="1"/>
  <c r="E345" i="11"/>
  <c r="L341" i="14"/>
  <c r="Q341" i="14" a="1"/>
  <c r="Q341" i="14" s="1"/>
  <c r="T341" i="14" s="1"/>
  <c r="R341" i="14" l="1"/>
  <c r="S341" i="14"/>
  <c r="AD341" i="14"/>
  <c r="F345" i="11" s="1"/>
  <c r="H345" i="11" l="1"/>
  <c r="N342" i="14"/>
  <c r="I345" i="11"/>
  <c r="C346" i="11" l="1"/>
  <c r="X342" i="14"/>
  <c r="Z342" i="14" s="1"/>
  <c r="AB342" i="14" s="1"/>
  <c r="AC342" i="14" s="1"/>
  <c r="P342" i="14" s="1"/>
  <c r="O342" i="14"/>
  <c r="D346" i="11" s="1"/>
  <c r="W342" i="14"/>
  <c r="G346" i="11" s="1"/>
  <c r="U342" i="14" l="1"/>
  <c r="V342" i="14" s="1"/>
  <c r="E346" i="11"/>
  <c r="L342" i="14"/>
  <c r="Q342" i="14" a="1"/>
  <c r="Q342" i="14" s="1"/>
  <c r="T342" i="14" s="1"/>
  <c r="AD342" i="14" l="1"/>
  <c r="F346" i="11" s="1"/>
  <c r="S342" i="14"/>
  <c r="R342" i="14"/>
  <c r="H346" i="11" l="1"/>
  <c r="N343" i="14"/>
  <c r="I346" i="11"/>
  <c r="X343" i="14" l="1"/>
  <c r="Z343" i="14" s="1"/>
  <c r="AB343" i="14" s="1"/>
  <c r="AC343" i="14" s="1"/>
  <c r="P343" i="14" s="1"/>
  <c r="W343" i="14"/>
  <c r="G347" i="11" s="1"/>
  <c r="O343" i="14"/>
  <c r="D347" i="11" s="1"/>
  <c r="C347" i="11"/>
  <c r="U343" i="14" l="1"/>
  <c r="V343" i="14" s="1"/>
  <c r="E347" i="11"/>
  <c r="L343" i="14"/>
  <c r="Q343" i="14" a="1"/>
  <c r="Q343" i="14" s="1"/>
  <c r="T343" i="14" s="1"/>
  <c r="R343" i="14" l="1"/>
  <c r="S343" i="14"/>
  <c r="AD343" i="14"/>
  <c r="F347" i="11" s="1"/>
  <c r="H347" i="11" l="1"/>
  <c r="N344" i="14"/>
  <c r="I347" i="11"/>
  <c r="C348" i="11" l="1"/>
  <c r="W344" i="14"/>
  <c r="G348" i="11" s="1"/>
  <c r="X344" i="14"/>
  <c r="Z344" i="14" s="1"/>
  <c r="AD344" i="14" s="1"/>
  <c r="F348" i="11" s="1"/>
  <c r="O344" i="14"/>
  <c r="D348" i="11" s="1"/>
  <c r="U344" i="14" l="1"/>
  <c r="V344" i="14" s="1"/>
  <c r="AB344" i="14"/>
  <c r="AC344" i="14" s="1"/>
  <c r="P344" i="14" s="1"/>
  <c r="L344" i="14" l="1"/>
  <c r="E348" i="11"/>
  <c r="Q344" i="14" a="1"/>
  <c r="Q344" i="14" s="1"/>
  <c r="T344" i="14" s="1"/>
  <c r="H348" i="11"/>
  <c r="N345" i="14"/>
  <c r="I348" i="11"/>
  <c r="W345" i="14" l="1"/>
  <c r="G349" i="11" s="1"/>
  <c r="X345" i="14"/>
  <c r="Z345" i="14" s="1"/>
  <c r="AD345" i="14" s="1"/>
  <c r="F349" i="11" s="1"/>
  <c r="O345" i="14"/>
  <c r="D349" i="11" s="1"/>
  <c r="C349" i="11"/>
  <c r="S344" i="14"/>
  <c r="R344" i="14"/>
  <c r="U345" i="14" l="1"/>
  <c r="V345" i="14" s="1"/>
  <c r="AB345" i="14"/>
  <c r="AC345" i="14" s="1"/>
  <c r="P345" i="14" s="1"/>
  <c r="Q345" i="14" s="1" a="1"/>
  <c r="Q345" i="14" s="1"/>
  <c r="T345" i="14" s="1"/>
  <c r="H349" i="11"/>
  <c r="N346" i="14"/>
  <c r="I349" i="11"/>
  <c r="L345" i="14" l="1"/>
  <c r="S345" i="14" s="1"/>
  <c r="E349" i="11"/>
  <c r="X346" i="14"/>
  <c r="Z346" i="14" s="1"/>
  <c r="AD346" i="14" s="1"/>
  <c r="F350" i="11" s="1"/>
  <c r="O346" i="14"/>
  <c r="D350" i="11" s="1"/>
  <c r="W346" i="14"/>
  <c r="G350" i="11" s="1"/>
  <c r="C350" i="11"/>
  <c r="R345" i="14" l="1"/>
  <c r="U346" i="14"/>
  <c r="V346" i="14" s="1"/>
  <c r="I350" i="11" s="1"/>
  <c r="AB346" i="14"/>
  <c r="AC346" i="14" s="1"/>
  <c r="P346" i="14" s="1"/>
  <c r="L346" i="14" s="1"/>
  <c r="Q346" i="14" l="1" a="1"/>
  <c r="Q346" i="14" s="1"/>
  <c r="T346" i="14" s="1"/>
  <c r="N347" i="14"/>
  <c r="O347" i="14" s="1"/>
  <c r="D351" i="11" s="1"/>
  <c r="H350" i="11"/>
  <c r="E350" i="11"/>
  <c r="S346" i="14"/>
  <c r="R346" i="14"/>
  <c r="C351" i="11" l="1"/>
  <c r="W347" i="14"/>
  <c r="G351" i="11" s="1"/>
  <c r="X347" i="14"/>
  <c r="Z347" i="14" s="1"/>
  <c r="AD347" i="14" s="1"/>
  <c r="F351" i="11" s="1"/>
  <c r="AB347" i="14" l="1"/>
  <c r="AC347" i="14" s="1"/>
  <c r="P347" i="14" s="1"/>
  <c r="L347" i="14" s="1"/>
  <c r="U347" i="14"/>
  <c r="V347" i="14" s="1"/>
  <c r="I351" i="11" s="1"/>
  <c r="N348" i="14" l="1"/>
  <c r="Q347" i="14" a="1"/>
  <c r="Q347" i="14" s="1"/>
  <c r="T347" i="14" s="1"/>
  <c r="H351" i="11"/>
  <c r="E351" i="11"/>
  <c r="X348" i="14"/>
  <c r="Z348" i="14" s="1"/>
  <c r="AD348" i="14" s="1"/>
  <c r="F352" i="11" s="1"/>
  <c r="O348" i="14"/>
  <c r="D352" i="11" s="1"/>
  <c r="C352" i="11"/>
  <c r="W348" i="14"/>
  <c r="G352" i="11" s="1"/>
  <c r="S347" i="14"/>
  <c r="R347" i="14"/>
  <c r="U348" i="14" l="1"/>
  <c r="V348" i="14" s="1"/>
  <c r="I352" i="11" s="1"/>
  <c r="AB348" i="14"/>
  <c r="AC348" i="14" s="1"/>
  <c r="P348" i="14" s="1"/>
  <c r="Q348" i="14" s="1" a="1"/>
  <c r="Q348" i="14" s="1"/>
  <c r="T348" i="14" s="1"/>
  <c r="N349" i="14" l="1"/>
  <c r="H352" i="11"/>
  <c r="L348" i="14"/>
  <c r="R348" i="14" s="1"/>
  <c r="E352" i="11"/>
  <c r="W349" i="14"/>
  <c r="G353" i="11" s="1"/>
  <c r="X349" i="14"/>
  <c r="Z349" i="14" s="1"/>
  <c r="AD349" i="14" s="1"/>
  <c r="F353" i="11" s="1"/>
  <c r="O349" i="14"/>
  <c r="D353" i="11" s="1"/>
  <c r="C353" i="11"/>
  <c r="S348" i="14" l="1"/>
  <c r="U349" i="14"/>
  <c r="V349" i="14" s="1"/>
  <c r="I353" i="11" s="1"/>
  <c r="AB349" i="14"/>
  <c r="AC349" i="14" s="1"/>
  <c r="P349" i="14" s="1"/>
  <c r="N350" i="14" l="1"/>
  <c r="X350" i="14" s="1"/>
  <c r="Z350" i="14" s="1"/>
  <c r="AD350" i="14" s="1"/>
  <c r="F354" i="11" s="1"/>
  <c r="H353" i="11"/>
  <c r="L349" i="14"/>
  <c r="E353" i="11"/>
  <c r="Q349" i="14" a="1"/>
  <c r="Q349" i="14" s="1"/>
  <c r="T349" i="14" s="1"/>
  <c r="C354" i="11"/>
  <c r="O350" i="14"/>
  <c r="D354" i="11" s="1"/>
  <c r="W350" i="14"/>
  <c r="G354" i="11" s="1"/>
  <c r="U350" i="14" l="1"/>
  <c r="V350" i="14" s="1"/>
  <c r="I354" i="11" s="1"/>
  <c r="AB350" i="14"/>
  <c r="AC350" i="14" s="1"/>
  <c r="P350" i="14" s="1"/>
  <c r="L350" i="14" s="1"/>
  <c r="R349" i="14"/>
  <c r="S349" i="14"/>
  <c r="N351" i="14" l="1"/>
  <c r="X351" i="14" s="1"/>
  <c r="Z351" i="14" s="1"/>
  <c r="AD351" i="14" s="1"/>
  <c r="F355" i="11" s="1"/>
  <c r="H354" i="11"/>
  <c r="Q350" i="14" a="1"/>
  <c r="Q350" i="14" s="1"/>
  <c r="T350" i="14" s="1"/>
  <c r="E354" i="11"/>
  <c r="R350" i="14"/>
  <c r="S350" i="14"/>
  <c r="C355" i="11" l="1"/>
  <c r="O351" i="14"/>
  <c r="D355" i="11" s="1"/>
  <c r="W351" i="14"/>
  <c r="G355" i="11" s="1"/>
  <c r="U351" i="14"/>
  <c r="V351" i="14" s="1"/>
  <c r="I355" i="11" s="1"/>
  <c r="AB351" i="14"/>
  <c r="AC351" i="14" s="1"/>
  <c r="P351" i="14" s="1"/>
  <c r="Q351" i="14" s="1" a="1"/>
  <c r="Q351" i="14" s="1"/>
  <c r="T351" i="14" s="1"/>
  <c r="N352" i="14" l="1"/>
  <c r="H355" i="11"/>
  <c r="E355" i="11"/>
  <c r="L351" i="14"/>
  <c r="S351" i="14" s="1"/>
  <c r="X352" i="14"/>
  <c r="Z352" i="14" s="1"/>
  <c r="AD352" i="14" s="1"/>
  <c r="F356" i="11" s="1"/>
  <c r="O352" i="14"/>
  <c r="D356" i="11" s="1"/>
  <c r="C356" i="11"/>
  <c r="W352" i="14"/>
  <c r="G356" i="11" s="1"/>
  <c r="R351" i="14" l="1"/>
  <c r="U352" i="14"/>
  <c r="V352" i="14" s="1"/>
  <c r="I356" i="11" s="1"/>
  <c r="AB352" i="14"/>
  <c r="AC352" i="14" s="1"/>
  <c r="P352" i="14" s="1"/>
  <c r="N353" i="14" l="1"/>
  <c r="X353" i="14" s="1"/>
  <c r="Z353" i="14" s="1"/>
  <c r="H356" i="11"/>
  <c r="L352" i="14"/>
  <c r="E356" i="11"/>
  <c r="Q352" i="14" a="1"/>
  <c r="Q352" i="14" s="1"/>
  <c r="T352" i="14" s="1"/>
  <c r="AD353" i="14" l="1"/>
  <c r="F357" i="11" s="1"/>
  <c r="U353" i="14"/>
  <c r="V353" i="14" s="1"/>
  <c r="I357" i="11" s="1"/>
  <c r="O353" i="14"/>
  <c r="D357" i="11" s="1"/>
  <c r="C357" i="11"/>
  <c r="W353" i="14"/>
  <c r="G357" i="11" s="1"/>
  <c r="AB353" i="14"/>
  <c r="AC353" i="14" s="1"/>
  <c r="P353" i="14" s="1"/>
  <c r="Q353" i="14" s="1" a="1"/>
  <c r="Q353" i="14" s="1"/>
  <c r="T353" i="14" s="1"/>
  <c r="H357" i="11"/>
  <c r="N354" i="14"/>
  <c r="R352" i="14"/>
  <c r="S352" i="14"/>
  <c r="E357" i="11" l="1"/>
  <c r="L353" i="14"/>
  <c r="S353" i="14" s="1"/>
  <c r="W354" i="14"/>
  <c r="G358" i="11" s="1"/>
  <c r="X354" i="14"/>
  <c r="Z354" i="14" s="1"/>
  <c r="AD354" i="14" s="1"/>
  <c r="F358" i="11" s="1"/>
  <c r="O354" i="14"/>
  <c r="D358" i="11" s="1"/>
  <c r="C358" i="11"/>
  <c r="R353" i="14" l="1"/>
  <c r="U354" i="14"/>
  <c r="V354" i="14" s="1"/>
  <c r="I358" i="11" s="1"/>
  <c r="AB354" i="14"/>
  <c r="AC354" i="14" s="1"/>
  <c r="P354" i="14" s="1"/>
  <c r="N355" i="14" l="1"/>
  <c r="C359" i="11" s="1"/>
  <c r="H358" i="11"/>
  <c r="O355" i="14"/>
  <c r="D359" i="11" s="1"/>
  <c r="X355" i="14"/>
  <c r="Z355" i="14" s="1"/>
  <c r="AD355" i="14" s="1"/>
  <c r="F359" i="11" s="1"/>
  <c r="E358" i="11"/>
  <c r="L354" i="14"/>
  <c r="Q354" i="14" a="1"/>
  <c r="Q354" i="14" s="1"/>
  <c r="T354" i="14" s="1"/>
  <c r="W355" i="14" l="1"/>
  <c r="G359" i="11" s="1"/>
  <c r="S354" i="14"/>
  <c r="R354" i="14"/>
  <c r="U355" i="14"/>
  <c r="V355" i="14" s="1"/>
  <c r="AB355" i="14"/>
  <c r="AC355" i="14" s="1"/>
  <c r="P355" i="14" s="1"/>
  <c r="E359" i="11" l="1"/>
  <c r="L355" i="14"/>
  <c r="Q355" i="14" a="1"/>
  <c r="Q355" i="14" s="1"/>
  <c r="T355" i="14" s="1"/>
  <c r="H359" i="11"/>
  <c r="N356" i="14"/>
  <c r="I359" i="11"/>
  <c r="S355" i="14" l="1"/>
  <c r="R355" i="14"/>
  <c r="O356" i="14"/>
  <c r="D360" i="11" s="1"/>
  <c r="W356" i="14"/>
  <c r="G360" i="11" s="1"/>
  <c r="C360" i="11"/>
  <c r="X356" i="14"/>
  <c r="Z356" i="14" s="1"/>
  <c r="AD356" i="14" s="1"/>
  <c r="F360" i="11" s="1"/>
  <c r="U356" i="14" l="1"/>
  <c r="V356" i="14" s="1"/>
  <c r="AB356" i="14"/>
  <c r="AC356" i="14" s="1"/>
  <c r="P356" i="14" s="1"/>
  <c r="E360" i="11" l="1"/>
  <c r="L356" i="14"/>
  <c r="Q356" i="14" a="1"/>
  <c r="Q356" i="14" s="1"/>
  <c r="T356" i="14" s="1"/>
  <c r="H360" i="11"/>
  <c r="N357" i="14"/>
  <c r="I360" i="11"/>
  <c r="O357" i="14" l="1"/>
  <c r="D361" i="11" s="1"/>
  <c r="W357" i="14"/>
  <c r="G361" i="11" s="1"/>
  <c r="C361" i="11"/>
  <c r="X357" i="14"/>
  <c r="Z357" i="14" s="1"/>
  <c r="AD357" i="14" s="1"/>
  <c r="F361" i="11" s="1"/>
  <c r="S356" i="14"/>
  <c r="R356" i="14"/>
  <c r="AB357" i="14" l="1"/>
  <c r="AC357" i="14" s="1"/>
  <c r="P357" i="14" s="1"/>
  <c r="U357" i="14"/>
  <c r="V357" i="14" s="1"/>
  <c r="H361" i="11" l="1"/>
  <c r="N358" i="14"/>
  <c r="I361" i="11"/>
  <c r="E361" i="11"/>
  <c r="L357" i="14"/>
  <c r="Q357" i="14" a="1"/>
  <c r="Q357" i="14" s="1"/>
  <c r="T357" i="14" s="1"/>
  <c r="S357" i="14" l="1"/>
  <c r="R357" i="14"/>
  <c r="O358" i="14"/>
  <c r="D362" i="11" s="1"/>
  <c r="X358" i="14"/>
  <c r="Z358" i="14" s="1"/>
  <c r="AD358" i="14" s="1"/>
  <c r="F362" i="11" s="1"/>
  <c r="W358" i="14"/>
  <c r="G362" i="11" s="1"/>
  <c r="C362" i="11"/>
  <c r="U358" i="14" l="1"/>
  <c r="V358" i="14" s="1"/>
  <c r="AB358" i="14"/>
  <c r="AC358" i="14" s="1"/>
  <c r="P358" i="14" s="1"/>
  <c r="L358" i="14" l="1"/>
  <c r="E362" i="11"/>
  <c r="Q358" i="14" a="1"/>
  <c r="Q358" i="14" s="1"/>
  <c r="T358" i="14" s="1"/>
  <c r="H362" i="11"/>
  <c r="N359" i="14"/>
  <c r="I362" i="11"/>
  <c r="W359" i="14" l="1"/>
  <c r="G363" i="11" s="1"/>
  <c r="O359" i="14"/>
  <c r="D363" i="11" s="1"/>
  <c r="X359" i="14"/>
  <c r="Z359" i="14" s="1"/>
  <c r="AD359" i="14" s="1"/>
  <c r="F363" i="11" s="1"/>
  <c r="C363" i="11"/>
  <c r="R358" i="14"/>
  <c r="S358" i="14"/>
  <c r="U359" i="14" l="1"/>
  <c r="V359" i="14" s="1"/>
  <c r="AB359" i="14"/>
  <c r="AC359" i="14" s="1"/>
  <c r="P359" i="14" s="1"/>
  <c r="E363" i="11" l="1"/>
  <c r="L359" i="14"/>
  <c r="Q359" i="14" a="1"/>
  <c r="Q359" i="14" s="1"/>
  <c r="T359" i="14" s="1"/>
  <c r="H363" i="11"/>
  <c r="N360" i="14"/>
  <c r="I363" i="11"/>
  <c r="W360" i="14" l="1"/>
  <c r="G364" i="11" s="1"/>
  <c r="X360" i="14"/>
  <c r="Z360" i="14" s="1"/>
  <c r="AD360" i="14" s="1"/>
  <c r="F364" i="11" s="1"/>
  <c r="C364" i="11"/>
  <c r="O360" i="14"/>
  <c r="D364" i="11" s="1"/>
  <c r="S359" i="14"/>
  <c r="R359" i="14"/>
  <c r="U360" i="14" l="1"/>
  <c r="V360" i="14" s="1"/>
  <c r="I364" i="11" s="1"/>
  <c r="AB360" i="14"/>
  <c r="AC360" i="14" s="1"/>
  <c r="P360" i="14" s="1"/>
  <c r="N361" i="14" l="1"/>
  <c r="C365" i="11" s="1"/>
  <c r="H364" i="11"/>
  <c r="L360" i="14"/>
  <c r="E364" i="11"/>
  <c r="Q360" i="14" a="1"/>
  <c r="Q360" i="14" s="1"/>
  <c r="T360" i="14" s="1"/>
  <c r="O361" i="14" l="1"/>
  <c r="D365" i="11" s="1"/>
  <c r="X361" i="14"/>
  <c r="Z361" i="14" s="1"/>
  <c r="AD361" i="14" s="1"/>
  <c r="F365" i="11" s="1"/>
  <c r="W361" i="14"/>
  <c r="G365" i="11" s="1"/>
  <c r="S360" i="14"/>
  <c r="R360" i="14"/>
  <c r="AB361" i="14" l="1"/>
  <c r="AC361" i="14" s="1"/>
  <c r="P361" i="14" s="1"/>
  <c r="L361" i="14" s="1"/>
  <c r="R361" i="14" s="1"/>
  <c r="U361" i="14"/>
  <c r="V361" i="14" s="1"/>
  <c r="I365" i="11" s="1"/>
  <c r="E365" i="11" l="1"/>
  <c r="Q361" i="14" a="1"/>
  <c r="Q361" i="14" s="1"/>
  <c r="T361" i="14" s="1"/>
  <c r="S361" i="14"/>
  <c r="H365" i="11"/>
  <c r="N362" i="14"/>
  <c r="O362" i="14" l="1"/>
  <c r="D366" i="11" s="1"/>
  <c r="X362" i="14"/>
  <c r="Z362" i="14" s="1"/>
  <c r="C366" i="11"/>
  <c r="W362" i="14"/>
  <c r="G366" i="11" s="1"/>
  <c r="AD362" i="14" l="1"/>
  <c r="F366" i="11" s="1"/>
  <c r="U362" i="14"/>
  <c r="AB362" i="14"/>
  <c r="AC362" i="14" s="1"/>
  <c r="P362" i="14" s="1"/>
  <c r="V362" i="14" l="1"/>
  <c r="I366" i="11" s="1"/>
  <c r="N363" i="14"/>
  <c r="H366" i="11"/>
  <c r="Q362" i="14" a="1"/>
  <c r="Q362" i="14" s="1"/>
  <c r="T362" i="14" s="1"/>
  <c r="L362" i="14"/>
  <c r="E366" i="11"/>
  <c r="R362" i="14" l="1"/>
  <c r="S362" i="14"/>
  <c r="C367" i="11"/>
  <c r="W363" i="14"/>
  <c r="G367" i="11" s="1"/>
  <c r="X363" i="14"/>
  <c r="Z363" i="14" s="1"/>
  <c r="O363" i="14"/>
  <c r="D367" i="11" s="1"/>
  <c r="AD363" i="14" l="1"/>
  <c r="F367" i="11" s="1"/>
  <c r="AB363" i="14"/>
  <c r="AC363" i="14" s="1"/>
  <c r="P363" i="14" s="1"/>
  <c r="U363" i="14"/>
  <c r="L363" i="14" l="1"/>
  <c r="Q363" i="14" a="1"/>
  <c r="Q363" i="14" s="1"/>
  <c r="T363" i="14" s="1"/>
  <c r="E367" i="11"/>
  <c r="V363" i="14"/>
  <c r="I367" i="11" s="1"/>
  <c r="N364" i="14"/>
  <c r="H367" i="11"/>
  <c r="C368" i="11" l="1"/>
  <c r="W364" i="14"/>
  <c r="G368" i="11" s="1"/>
  <c r="O364" i="14"/>
  <c r="D368" i="11" s="1"/>
  <c r="X364" i="14"/>
  <c r="Z364" i="14" s="1"/>
  <c r="U364" i="14" s="1"/>
  <c r="S363" i="14"/>
  <c r="R363" i="14"/>
  <c r="V364" i="14" l="1"/>
  <c r="I368" i="11" s="1"/>
  <c r="N365" i="14"/>
  <c r="H368" i="11"/>
  <c r="AD364" i="14"/>
  <c r="F368" i="11" s="1"/>
  <c r="AB364" i="14"/>
  <c r="AC364" i="14" s="1"/>
  <c r="P364" i="14" s="1"/>
  <c r="L364" i="14" l="1"/>
  <c r="Q364" i="14" a="1"/>
  <c r="Q364" i="14" s="1"/>
  <c r="T364" i="14" s="1"/>
  <c r="E368" i="11"/>
  <c r="X365" i="14"/>
  <c r="Z365" i="14" s="1"/>
  <c r="C369" i="11"/>
  <c r="O365" i="14"/>
  <c r="D369" i="11" s="1"/>
  <c r="W365" i="14"/>
  <c r="G369" i="11" s="1"/>
  <c r="AD365" i="14" l="1"/>
  <c r="F369" i="11" s="1"/>
  <c r="U365" i="14"/>
  <c r="AB365" i="14"/>
  <c r="AC365" i="14" s="1"/>
  <c r="P365" i="14" s="1"/>
  <c r="S364" i="14"/>
  <c r="R364" i="14"/>
  <c r="V365" i="14" l="1"/>
  <c r="I369" i="11" s="1"/>
  <c r="H369" i="11"/>
  <c r="N366" i="14"/>
  <c r="Q365" i="14" a="1"/>
  <c r="Q365" i="14" s="1"/>
  <c r="T365" i="14" s="1"/>
  <c r="E369" i="11"/>
  <c r="L365" i="14"/>
  <c r="R365" i="14" l="1"/>
  <c r="S365" i="14"/>
  <c r="W366" i="14"/>
  <c r="G370" i="11" s="1"/>
  <c r="X366" i="14"/>
  <c r="Z366" i="14" s="1"/>
  <c r="AD366" i="14" s="1"/>
  <c r="F370" i="11" s="1"/>
  <c r="C370" i="11"/>
  <c r="O366" i="14"/>
  <c r="D370" i="11" s="1"/>
  <c r="AB366" i="14" l="1"/>
  <c r="AC366" i="14" s="1"/>
  <c r="P366" i="14" s="1"/>
  <c r="E370" i="11" s="1"/>
  <c r="U366" i="14"/>
  <c r="V366" i="14" s="1"/>
  <c r="I370" i="11" s="1"/>
  <c r="H370" i="11" l="1"/>
  <c r="N367" i="14"/>
  <c r="Q366" i="14" a="1"/>
  <c r="Q366" i="14" s="1"/>
  <c r="T366" i="14" s="1"/>
  <c r="L366" i="14"/>
  <c r="S366" i="14" s="1"/>
  <c r="C371" i="11"/>
  <c r="W367" i="14"/>
  <c r="G371" i="11" s="1"/>
  <c r="O367" i="14"/>
  <c r="D371" i="11" s="1"/>
  <c r="X367" i="14"/>
  <c r="Z367" i="14" s="1"/>
  <c r="AD367" i="14" s="1"/>
  <c r="F371" i="11" s="1"/>
  <c r="R366" i="14" l="1"/>
  <c r="AB367" i="14"/>
  <c r="AC367" i="14" s="1"/>
  <c r="P367" i="14" s="1"/>
  <c r="U367" i="14"/>
  <c r="V367" i="14" l="1"/>
  <c r="I371" i="11" s="1"/>
  <c r="N368" i="14"/>
  <c r="H371" i="11"/>
  <c r="Q367" i="14" a="1"/>
  <c r="Q367" i="14" s="1"/>
  <c r="T367" i="14" s="1"/>
  <c r="E371" i="11"/>
  <c r="L367" i="14"/>
  <c r="S367" i="14" l="1"/>
  <c r="R367" i="14"/>
  <c r="W368" i="14"/>
  <c r="G372" i="11" s="1"/>
  <c r="O368" i="14"/>
  <c r="D372" i="11" s="1"/>
  <c r="C372" i="11"/>
  <c r="X368" i="14"/>
  <c r="Z368" i="14" s="1"/>
  <c r="AD368" i="14" s="1"/>
  <c r="F372" i="11" s="1"/>
  <c r="AB368" i="14" l="1"/>
  <c r="AC368" i="14" s="1"/>
  <c r="P368" i="14" s="1"/>
  <c r="L368" i="14" s="1"/>
  <c r="U368" i="14"/>
  <c r="H372" i="11" s="1"/>
  <c r="N369" i="14" l="1"/>
  <c r="W369" i="14" s="1"/>
  <c r="G373" i="11" s="1"/>
  <c r="V368" i="14"/>
  <c r="I372" i="11" s="1"/>
  <c r="Q368" i="14" a="1"/>
  <c r="Q368" i="14" s="1"/>
  <c r="T368" i="14" s="1"/>
  <c r="E372" i="11"/>
  <c r="X369" i="14"/>
  <c r="Z369" i="14" s="1"/>
  <c r="AD369" i="14" s="1"/>
  <c r="F373" i="11" s="1"/>
  <c r="O369" i="14"/>
  <c r="D373" i="11" s="1"/>
  <c r="C373" i="11"/>
  <c r="S368" i="14"/>
  <c r="R368" i="14"/>
  <c r="AB369" i="14" l="1"/>
  <c r="AC369" i="14" s="1"/>
  <c r="P369" i="14" s="1"/>
  <c r="Q369" i="14" s="1" a="1"/>
  <c r="Q369" i="14" s="1"/>
  <c r="T369" i="14" s="1"/>
  <c r="U369" i="14"/>
  <c r="V369" i="14" s="1"/>
  <c r="I373" i="11" s="1"/>
  <c r="H373" i="11"/>
  <c r="N370" i="14" l="1"/>
  <c r="E373" i="11"/>
  <c r="L369" i="14"/>
  <c r="R369" i="14" s="1"/>
  <c r="W370" i="14"/>
  <c r="G374" i="11" s="1"/>
  <c r="X370" i="14"/>
  <c r="Z370" i="14" s="1"/>
  <c r="AD370" i="14" s="1"/>
  <c r="F374" i="11" s="1"/>
  <c r="O370" i="14"/>
  <c r="D374" i="11" s="1"/>
  <c r="C374" i="11"/>
  <c r="S369" i="14" l="1"/>
  <c r="AB370" i="14"/>
  <c r="AC370" i="14" s="1"/>
  <c r="P370" i="14" s="1"/>
  <c r="Q370" i="14" s="1" a="1"/>
  <c r="Q370" i="14" s="1"/>
  <c r="T370" i="14" s="1"/>
  <c r="U370" i="14"/>
  <c r="E374" i="11" l="1"/>
  <c r="L370" i="14"/>
  <c r="R370" i="14" s="1"/>
  <c r="V370" i="14"/>
  <c r="I374" i="11" s="1"/>
  <c r="N371" i="14"/>
  <c r="H374" i="11"/>
  <c r="S370" i="14" l="1"/>
  <c r="W371" i="14"/>
  <c r="G375" i="11" s="1"/>
  <c r="C375" i="11"/>
  <c r="X371" i="14"/>
  <c r="Z371" i="14" s="1"/>
  <c r="AD371" i="14" s="1"/>
  <c r="F375" i="11" s="1"/>
  <c r="O371" i="14"/>
  <c r="D375" i="11" s="1"/>
  <c r="AB371" i="14" l="1"/>
  <c r="AC371" i="14" s="1"/>
  <c r="P371" i="14" s="1"/>
  <c r="Q371" i="14" s="1" a="1"/>
  <c r="Q371" i="14" s="1"/>
  <c r="T371" i="14" s="1"/>
  <c r="U371" i="14"/>
  <c r="V371" i="14" s="1"/>
  <c r="I375" i="11" s="1"/>
  <c r="E375" i="11" l="1"/>
  <c r="N372" i="14"/>
  <c r="C376" i="11" s="1"/>
  <c r="L371" i="14"/>
  <c r="R371" i="14" s="1"/>
  <c r="H375" i="11"/>
  <c r="S371" i="14" l="1"/>
  <c r="X372" i="14"/>
  <c r="Z372" i="14" s="1"/>
  <c r="AD372" i="14" s="1"/>
  <c r="F376" i="11" s="1"/>
  <c r="O372" i="14"/>
  <c r="D376" i="11" s="1"/>
  <c r="W372" i="14"/>
  <c r="G376" i="11" s="1"/>
  <c r="AB372" i="14" l="1"/>
  <c r="AC372" i="14" s="1"/>
  <c r="P372" i="14" s="1"/>
  <c r="E376" i="11" s="1"/>
  <c r="U372" i="14"/>
  <c r="V372" i="14" s="1"/>
  <c r="I376" i="11" s="1"/>
  <c r="L372" i="14"/>
  <c r="Q372" i="14" a="1"/>
  <c r="Q372" i="14" s="1"/>
  <c r="T372" i="14" s="1"/>
  <c r="H376" i="11" l="1"/>
  <c r="N373" i="14"/>
  <c r="X373" i="14" s="1"/>
  <c r="Z373" i="14" s="1"/>
  <c r="S372" i="14"/>
  <c r="R372" i="14"/>
  <c r="O373" i="14" l="1"/>
  <c r="D377" i="11" s="1"/>
  <c r="W373" i="14"/>
  <c r="G377" i="11" s="1"/>
  <c r="C377" i="11"/>
  <c r="AD373" i="14"/>
  <c r="F377" i="11" s="1"/>
  <c r="AB373" i="14"/>
  <c r="AC373" i="14" s="1"/>
  <c r="P373" i="14" s="1"/>
  <c r="Q373" i="14" s="1" a="1"/>
  <c r="Q373" i="14" s="1"/>
  <c r="T373" i="14" s="1"/>
  <c r="U373" i="14"/>
  <c r="V373" i="14" s="1"/>
  <c r="I377" i="11" s="1"/>
  <c r="N374" i="14" l="1"/>
  <c r="H377" i="11"/>
  <c r="L373" i="14"/>
  <c r="E377" i="11"/>
  <c r="X374" i="14"/>
  <c r="Z374" i="14" s="1"/>
  <c r="AD374" i="14" s="1"/>
  <c r="F378" i="11" s="1"/>
  <c r="C378" i="11"/>
  <c r="W374" i="14"/>
  <c r="G378" i="11" s="1"/>
  <c r="O374" i="14"/>
  <c r="D378" i="11" s="1"/>
  <c r="S373" i="14"/>
  <c r="R373" i="14"/>
  <c r="AB374" i="14" l="1"/>
  <c r="AC374" i="14" s="1"/>
  <c r="P374" i="14" s="1"/>
  <c r="Q374" i="14" s="1" a="1"/>
  <c r="Q374" i="14" s="1"/>
  <c r="T374" i="14" s="1"/>
  <c r="U374" i="14"/>
  <c r="V374" i="14" s="1"/>
  <c r="I378" i="11" s="1"/>
  <c r="N375" i="14" l="1"/>
  <c r="W375" i="14" s="1"/>
  <c r="G379" i="11" s="1"/>
  <c r="L374" i="14"/>
  <c r="R374" i="14" s="1"/>
  <c r="E378" i="11"/>
  <c r="H378" i="11"/>
  <c r="O375" i="14" l="1"/>
  <c r="D379" i="11" s="1"/>
  <c r="S374" i="14"/>
  <c r="C379" i="11"/>
  <c r="X375" i="14"/>
  <c r="Z375" i="14" s="1"/>
  <c r="AD375" i="14" s="1"/>
  <c r="F379" i="11" s="1"/>
  <c r="U375" i="14"/>
  <c r="V375" i="14" s="1"/>
  <c r="I379" i="11" s="1"/>
  <c r="AB375" i="14" l="1"/>
  <c r="AC375" i="14" s="1"/>
  <c r="P375" i="14" s="1"/>
  <c r="Q375" i="14" s="1" a="1"/>
  <c r="Q375" i="14" s="1"/>
  <c r="T375" i="14" s="1"/>
  <c r="H379" i="11"/>
  <c r="N376" i="14"/>
  <c r="C380" i="11" s="1"/>
  <c r="L375" i="14"/>
  <c r="E379" i="11"/>
  <c r="X376" i="14"/>
  <c r="Z376" i="14" s="1"/>
  <c r="AD376" i="14" s="1"/>
  <c r="F380" i="11" s="1"/>
  <c r="W376" i="14"/>
  <c r="G380" i="11" s="1"/>
  <c r="O376" i="14"/>
  <c r="D380" i="11" s="1"/>
  <c r="S375" i="14"/>
  <c r="R375" i="14"/>
  <c r="AB376" i="14" l="1"/>
  <c r="AC376" i="14" s="1"/>
  <c r="P376" i="14" s="1"/>
  <c r="Q376" i="14" s="1" a="1"/>
  <c r="Q376" i="14" s="1"/>
  <c r="T376" i="14" s="1"/>
  <c r="U376" i="14"/>
  <c r="V376" i="14" s="1"/>
  <c r="I380" i="11" s="1"/>
  <c r="E380" i="11" l="1"/>
  <c r="L376" i="14"/>
  <c r="S376" i="14" s="1"/>
  <c r="N377" i="14"/>
  <c r="X377" i="14" s="1"/>
  <c r="Z377" i="14" s="1"/>
  <c r="H380" i="11"/>
  <c r="O377" i="14"/>
  <c r="D381" i="11" s="1"/>
  <c r="AD377" i="14" l="1"/>
  <c r="F381" i="11" s="1"/>
  <c r="U377" i="14"/>
  <c r="C381" i="11"/>
  <c r="W377" i="14"/>
  <c r="G381" i="11" s="1"/>
  <c r="R376" i="14"/>
  <c r="AB377" i="14"/>
  <c r="AC377" i="14" s="1"/>
  <c r="P377" i="14" s="1"/>
  <c r="Q377" i="14" s="1" a="1"/>
  <c r="Q377" i="14" s="1"/>
  <c r="T377" i="14" s="1"/>
  <c r="V377" i="14"/>
  <c r="I381" i="11" s="1"/>
  <c r="N378" i="14"/>
  <c r="H381" i="11"/>
  <c r="L377" i="14" l="1"/>
  <c r="R377" i="14" s="1"/>
  <c r="E381" i="11"/>
  <c r="C382" i="11"/>
  <c r="W378" i="14"/>
  <c r="G382" i="11" s="1"/>
  <c r="O378" i="14"/>
  <c r="D382" i="11" s="1"/>
  <c r="X378" i="14"/>
  <c r="Z378" i="14" s="1"/>
  <c r="AD378" i="14" s="1"/>
  <c r="F382" i="11" s="1"/>
  <c r="S377" i="14" l="1"/>
  <c r="U378" i="14"/>
  <c r="V378" i="14" s="1"/>
  <c r="I382" i="11" s="1"/>
  <c r="AB378" i="14"/>
  <c r="AC378" i="14" s="1"/>
  <c r="P378" i="14" s="1"/>
  <c r="L378" i="14" s="1"/>
  <c r="H382" i="11"/>
  <c r="N379" i="14" l="1"/>
  <c r="Q378" i="14" a="1"/>
  <c r="Q378" i="14" s="1"/>
  <c r="T378" i="14" s="1"/>
  <c r="E382" i="11"/>
  <c r="W379" i="14"/>
  <c r="G383" i="11" s="1"/>
  <c r="X379" i="14"/>
  <c r="Z379" i="14" s="1"/>
  <c r="AD379" i="14" s="1"/>
  <c r="F383" i="11" s="1"/>
  <c r="O379" i="14"/>
  <c r="D383" i="11" s="1"/>
  <c r="C383" i="11"/>
  <c r="S378" i="14"/>
  <c r="R378" i="14"/>
  <c r="AB379" i="14" l="1"/>
  <c r="AC379" i="14" s="1"/>
  <c r="P379" i="14" s="1"/>
  <c r="Q379" i="14" s="1" a="1"/>
  <c r="Q379" i="14" s="1"/>
  <c r="T379" i="14" s="1"/>
  <c r="U379" i="14"/>
  <c r="V379" i="14" s="1"/>
  <c r="I383" i="11" s="1"/>
  <c r="H383" i="11" l="1"/>
  <c r="N380" i="14"/>
  <c r="O380" i="14" s="1"/>
  <c r="D384" i="11" s="1"/>
  <c r="E383" i="11"/>
  <c r="L379" i="14"/>
  <c r="S379" i="14" s="1"/>
  <c r="X380" i="14" l="1"/>
  <c r="Z380" i="14" s="1"/>
  <c r="AD380" i="14" s="1"/>
  <c r="F384" i="11" s="1"/>
  <c r="W380" i="14"/>
  <c r="G384" i="11" s="1"/>
  <c r="C384" i="11"/>
  <c r="R379" i="14"/>
  <c r="AB380" i="14"/>
  <c r="AC380" i="14" s="1"/>
  <c r="P380" i="14" s="1"/>
  <c r="Q380" i="14" s="1" a="1"/>
  <c r="Q380" i="14" s="1"/>
  <c r="T380" i="14" s="1"/>
  <c r="U380" i="14"/>
  <c r="V380" i="14" s="1"/>
  <c r="I384" i="11" s="1"/>
  <c r="N381" i="14" l="1"/>
  <c r="H384" i="11"/>
  <c r="L380" i="14"/>
  <c r="E384" i="11"/>
  <c r="X381" i="14"/>
  <c r="Z381" i="14" s="1"/>
  <c r="AD381" i="14" s="1"/>
  <c r="F385" i="11" s="1"/>
  <c r="W381" i="14"/>
  <c r="G385" i="11" s="1"/>
  <c r="C385" i="11"/>
  <c r="O381" i="14"/>
  <c r="D385" i="11" s="1"/>
  <c r="R380" i="14"/>
  <c r="S380" i="14"/>
  <c r="U381" i="14" l="1"/>
  <c r="AB381" i="14"/>
  <c r="AC381" i="14" s="1"/>
  <c r="P381" i="14" s="1"/>
  <c r="Q381" i="14" s="1" a="1"/>
  <c r="Q381" i="14" s="1"/>
  <c r="T381" i="14" s="1"/>
  <c r="V381" i="14"/>
  <c r="I385" i="11" s="1"/>
  <c r="N382" i="14"/>
  <c r="H385" i="11"/>
  <c r="E385" i="11" l="1"/>
  <c r="L381" i="14"/>
  <c r="O382" i="14"/>
  <c r="D386" i="11" s="1"/>
  <c r="W382" i="14"/>
  <c r="G386" i="11" s="1"/>
  <c r="X382" i="14"/>
  <c r="Z382" i="14" s="1"/>
  <c r="AD382" i="14" s="1"/>
  <c r="F386" i="11" s="1"/>
  <c r="C386" i="11"/>
  <c r="R381" i="14"/>
  <c r="S381" i="14"/>
  <c r="U382" i="14" l="1"/>
  <c r="H386" i="11" s="1"/>
  <c r="AB382" i="14"/>
  <c r="AC382" i="14" s="1"/>
  <c r="P382" i="14" s="1"/>
  <c r="E386" i="11" s="1"/>
  <c r="N383" i="14"/>
  <c r="Q382" i="14" l="1" a="1"/>
  <c r="Q382" i="14" s="1"/>
  <c r="T382" i="14" s="1"/>
  <c r="L382" i="14"/>
  <c r="V382" i="14"/>
  <c r="I386" i="11" s="1"/>
  <c r="C387" i="11"/>
  <c r="O383" i="14"/>
  <c r="D387" i="11" s="1"/>
  <c r="X383" i="14"/>
  <c r="Z383" i="14" s="1"/>
  <c r="AD383" i="14" s="1"/>
  <c r="F387" i="11" s="1"/>
  <c r="W383" i="14"/>
  <c r="G387" i="11" s="1"/>
  <c r="R382" i="14"/>
  <c r="S382" i="14"/>
  <c r="AB383" i="14" l="1"/>
  <c r="AC383" i="14" s="1"/>
  <c r="P383" i="14" s="1"/>
  <c r="E387" i="11" s="1"/>
  <c r="U383" i="14"/>
  <c r="V383" i="14" s="1"/>
  <c r="I387" i="11" s="1"/>
  <c r="Q383" i="14" l="1" a="1"/>
  <c r="Q383" i="14" s="1"/>
  <c r="T383" i="14" s="1"/>
  <c r="L383" i="14"/>
  <c r="R383" i="14" s="1"/>
  <c r="N384" i="14"/>
  <c r="W384" i="14" s="1"/>
  <c r="G388" i="11" s="1"/>
  <c r="H387" i="11"/>
  <c r="S383" i="14"/>
  <c r="C388" i="11" l="1"/>
  <c r="O384" i="14"/>
  <c r="D388" i="11" s="1"/>
  <c r="X384" i="14"/>
  <c r="Z384" i="14" s="1"/>
  <c r="AD384" i="14" s="1"/>
  <c r="F388" i="11" s="1"/>
  <c r="AB384" i="14" l="1"/>
  <c r="AC384" i="14" s="1"/>
  <c r="P384" i="14" s="1"/>
  <c r="L384" i="14" s="1"/>
  <c r="U384" i="14"/>
  <c r="V384" i="14" s="1"/>
  <c r="I388" i="11" s="1"/>
  <c r="E388" i="11" l="1"/>
  <c r="Q384" i="14" a="1"/>
  <c r="Q384" i="14" s="1"/>
  <c r="T384" i="14" s="1"/>
  <c r="H388" i="11"/>
  <c r="N385" i="14"/>
  <c r="R384" i="14"/>
  <c r="S384" i="14"/>
  <c r="X385" i="14" l="1"/>
  <c r="Z385" i="14" s="1"/>
  <c r="AD385" i="14" s="1"/>
  <c r="F389" i="11" s="1"/>
  <c r="C389" i="11"/>
  <c r="O385" i="14"/>
  <c r="D389" i="11" s="1"/>
  <c r="AB385" i="14"/>
  <c r="AC385" i="14" s="1"/>
  <c r="P385" i="14" s="1"/>
  <c r="W385" i="14"/>
  <c r="G389" i="11" s="1"/>
  <c r="U385" i="14"/>
  <c r="L385" i="14" l="1"/>
  <c r="Q385" i="14" a="1"/>
  <c r="Q385" i="14" s="1"/>
  <c r="T385" i="14" s="1"/>
  <c r="E389" i="11"/>
  <c r="N386" i="14"/>
  <c r="H389" i="11"/>
  <c r="V385" i="14"/>
  <c r="I389" i="11" s="1"/>
  <c r="W386" i="14" l="1"/>
  <c r="G390" i="11" s="1"/>
  <c r="C390" i="11"/>
  <c r="O386" i="14"/>
  <c r="D390" i="11" s="1"/>
  <c r="X386" i="14"/>
  <c r="Z386" i="14" s="1"/>
  <c r="S385" i="14"/>
  <c r="R385" i="14"/>
  <c r="AD386" i="14" l="1"/>
  <c r="F390" i="11" s="1"/>
  <c r="AB386" i="14"/>
  <c r="AC386" i="14" s="1"/>
  <c r="P386" i="14" s="1"/>
  <c r="U386" i="14"/>
  <c r="L386" i="14" l="1"/>
  <c r="Q386" i="14" a="1"/>
  <c r="Q386" i="14" s="1"/>
  <c r="T386" i="14" s="1"/>
  <c r="E390" i="11"/>
  <c r="V386" i="14"/>
  <c r="I390" i="11" s="1"/>
  <c r="H390" i="11"/>
  <c r="N387" i="14"/>
  <c r="O387" i="14" l="1"/>
  <c r="D391" i="11" s="1"/>
  <c r="W387" i="14"/>
  <c r="G391" i="11" s="1"/>
  <c r="X387" i="14"/>
  <c r="Z387" i="14" s="1"/>
  <c r="AD387" i="14" s="1"/>
  <c r="F391" i="11" s="1"/>
  <c r="C391" i="11"/>
  <c r="R386" i="14"/>
  <c r="S386" i="14"/>
  <c r="AB387" i="14" l="1"/>
  <c r="AC387" i="14" s="1"/>
  <c r="P387" i="14" s="1"/>
  <c r="L387" i="14" s="1"/>
  <c r="S387" i="14" s="1"/>
  <c r="U387" i="14"/>
  <c r="R387" i="14" l="1"/>
  <c r="E391" i="11"/>
  <c r="Q387" i="14" a="1"/>
  <c r="Q387" i="14" s="1"/>
  <c r="T387" i="14" s="1"/>
  <c r="V387" i="14"/>
  <c r="I391" i="11" s="1"/>
  <c r="H391" i="11"/>
  <c r="N388" i="14"/>
  <c r="O388" i="14" l="1"/>
  <c r="D392" i="11" s="1"/>
  <c r="X388" i="14"/>
  <c r="Z388" i="14" s="1"/>
  <c r="W388" i="14"/>
  <c r="G392" i="11" s="1"/>
  <c r="C392" i="11"/>
  <c r="AD388" i="14" l="1"/>
  <c r="F392" i="11" s="1"/>
  <c r="AB388" i="14"/>
  <c r="AC388" i="14" s="1"/>
  <c r="P388" i="14" s="1"/>
  <c r="U388" i="14"/>
  <c r="N389" i="14" l="1"/>
  <c r="H392" i="11"/>
  <c r="V388" i="14"/>
  <c r="I392" i="11" s="1"/>
  <c r="E392" i="11"/>
  <c r="Q388" i="14" a="1"/>
  <c r="Q388" i="14" s="1"/>
  <c r="T388" i="14" s="1"/>
  <c r="L388" i="14"/>
  <c r="S388" i="14" l="1"/>
  <c r="R388" i="14"/>
  <c r="X389" i="14"/>
  <c r="Z389" i="14" s="1"/>
  <c r="C393" i="11"/>
  <c r="W389" i="14"/>
  <c r="G393" i="11" s="1"/>
  <c r="O389" i="14"/>
  <c r="D393" i="11" s="1"/>
  <c r="AD389" i="14" l="1"/>
  <c r="F393" i="11" s="1"/>
  <c r="U389" i="14"/>
  <c r="AB389" i="14"/>
  <c r="AC389" i="14" s="1"/>
  <c r="P389" i="14" s="1"/>
  <c r="V389" i="14" l="1"/>
  <c r="I393" i="11" s="1"/>
  <c r="N390" i="14"/>
  <c r="H393" i="11"/>
  <c r="E393" i="11"/>
  <c r="L389" i="14"/>
  <c r="Q389" i="14" a="1"/>
  <c r="Q389" i="14" s="1"/>
  <c r="T389" i="14" s="1"/>
  <c r="O390" i="14" l="1"/>
  <c r="D394" i="11" s="1"/>
  <c r="C394" i="11"/>
  <c r="X390" i="14"/>
  <c r="Z390" i="14" s="1"/>
  <c r="AD390" i="14" s="1"/>
  <c r="F394" i="11" s="1"/>
  <c r="W390" i="14"/>
  <c r="G394" i="11" s="1"/>
  <c r="R389" i="14"/>
  <c r="S389" i="14"/>
  <c r="U390" i="14" l="1"/>
  <c r="V390" i="14" s="1"/>
  <c r="I394" i="11" s="1"/>
  <c r="AB390" i="14"/>
  <c r="AC390" i="14" s="1"/>
  <c r="P390" i="14" s="1"/>
  <c r="E394" i="11" s="1"/>
  <c r="H394" i="11"/>
  <c r="N391" i="14"/>
  <c r="Q390" i="14" l="1" a="1"/>
  <c r="Q390" i="14" s="1"/>
  <c r="T390" i="14" s="1"/>
  <c r="L390" i="14"/>
  <c r="O391" i="14"/>
  <c r="D395" i="11" s="1"/>
  <c r="W391" i="14"/>
  <c r="G395" i="11" s="1"/>
  <c r="C395" i="11"/>
  <c r="X391" i="14"/>
  <c r="Z391" i="14" s="1"/>
  <c r="U391" i="14" s="1"/>
  <c r="S390" i="14"/>
  <c r="R390" i="14"/>
  <c r="V391" i="14" l="1"/>
  <c r="I395" i="11" s="1"/>
  <c r="N392" i="14"/>
  <c r="H395" i="11"/>
  <c r="AD391" i="14"/>
  <c r="F395" i="11" s="1"/>
  <c r="AB391" i="14"/>
  <c r="AC391" i="14" s="1"/>
  <c r="P391" i="14" s="1"/>
  <c r="X392" i="14" l="1"/>
  <c r="Z392" i="14" s="1"/>
  <c r="W392" i="14"/>
  <c r="G396" i="11" s="1"/>
  <c r="O392" i="14"/>
  <c r="D396" i="11" s="1"/>
  <c r="C396" i="11"/>
  <c r="E395" i="11"/>
  <c r="L391" i="14"/>
  <c r="Q391" i="14" a="1"/>
  <c r="Q391" i="14" s="1"/>
  <c r="T391" i="14" s="1"/>
  <c r="R391" i="14" l="1"/>
  <c r="S391" i="14"/>
  <c r="AD392" i="14"/>
  <c r="F396" i="11" s="1"/>
  <c r="U392" i="14"/>
  <c r="AB392" i="14"/>
  <c r="AC392" i="14" s="1"/>
  <c r="P392" i="14" s="1"/>
  <c r="L392" i="14" l="1"/>
  <c r="E396" i="11"/>
  <c r="Q392" i="14" a="1"/>
  <c r="Q392" i="14" s="1"/>
  <c r="T392" i="14" s="1"/>
  <c r="N393" i="14"/>
  <c r="H396" i="11"/>
  <c r="V392" i="14"/>
  <c r="I396" i="11" s="1"/>
  <c r="W393" i="14" l="1"/>
  <c r="G397" i="11" s="1"/>
  <c r="X393" i="14"/>
  <c r="Z393" i="14" s="1"/>
  <c r="AD393" i="14" s="1"/>
  <c r="F397" i="11" s="1"/>
  <c r="O393" i="14"/>
  <c r="D397" i="11" s="1"/>
  <c r="C397" i="11"/>
  <c r="R392" i="14"/>
  <c r="S392" i="14"/>
  <c r="AB393" i="14" l="1"/>
  <c r="AC393" i="14" s="1"/>
  <c r="P393" i="14" s="1"/>
  <c r="U393" i="14"/>
  <c r="L393" i="14"/>
  <c r="E397" i="11"/>
  <c r="Q393" i="14" a="1"/>
  <c r="Q393" i="14" s="1"/>
  <c r="T393" i="14" s="1"/>
  <c r="H397" i="11"/>
  <c r="V393" i="14"/>
  <c r="I397" i="11" s="1"/>
  <c r="N394" i="14"/>
  <c r="X394" i="14" l="1"/>
  <c r="Z394" i="14" s="1"/>
  <c r="W394" i="14"/>
  <c r="G398" i="11" s="1"/>
  <c r="C398" i="11"/>
  <c r="O394" i="14"/>
  <c r="D398" i="11" s="1"/>
  <c r="R393" i="14"/>
  <c r="S393" i="14"/>
  <c r="AD394" i="14" l="1"/>
  <c r="F398" i="11" s="1"/>
  <c r="U394" i="14"/>
  <c r="AB394" i="14"/>
  <c r="AC394" i="14" s="1"/>
  <c r="P394" i="14" s="1"/>
  <c r="E398" i="11" l="1"/>
  <c r="L394" i="14"/>
  <c r="Q394" i="14" a="1"/>
  <c r="Q394" i="14" s="1"/>
  <c r="T394" i="14" s="1"/>
  <c r="V394" i="14"/>
  <c r="I398" i="11" s="1"/>
  <c r="H398" i="11"/>
  <c r="N395" i="14"/>
  <c r="O395" i="14" l="1"/>
  <c r="D399" i="11" s="1"/>
  <c r="W395" i="14"/>
  <c r="G399" i="11" s="1"/>
  <c r="X395" i="14"/>
  <c r="Z395" i="14" s="1"/>
  <c r="AD395" i="14" s="1"/>
  <c r="F399" i="11" s="1"/>
  <c r="C399" i="11"/>
  <c r="S394" i="14"/>
  <c r="R394" i="14"/>
  <c r="U395" i="14" l="1"/>
  <c r="N396" i="14" s="1"/>
  <c r="O396" i="14" s="1"/>
  <c r="D400" i="11" s="1"/>
  <c r="AB395" i="14"/>
  <c r="AC395" i="14" s="1"/>
  <c r="P395" i="14" s="1"/>
  <c r="H399" i="11" l="1"/>
  <c r="V395" i="14"/>
  <c r="I399" i="11" s="1"/>
  <c r="W396" i="14"/>
  <c r="G400" i="11" s="1"/>
  <c r="X396" i="14"/>
  <c r="Z396" i="14" s="1"/>
  <c r="AD396" i="14" s="1"/>
  <c r="F400" i="11" s="1"/>
  <c r="C400" i="11"/>
  <c r="Q395" i="14" a="1"/>
  <c r="Q395" i="14" s="1"/>
  <c r="T395" i="14" s="1"/>
  <c r="E399" i="11"/>
  <c r="L395" i="14"/>
  <c r="AB396" i="14" l="1"/>
  <c r="AC396" i="14" s="1"/>
  <c r="P396" i="14" s="1"/>
  <c r="U396" i="14"/>
  <c r="S395" i="14"/>
  <c r="R395" i="14"/>
  <c r="N397" i="14" l="1"/>
  <c r="V396" i="14"/>
  <c r="I400" i="11" s="1"/>
  <c r="H400" i="11"/>
  <c r="Q396" i="14" a="1"/>
  <c r="Q396" i="14" s="1"/>
  <c r="T396" i="14" s="1"/>
  <c r="E400" i="11"/>
  <c r="L396" i="14"/>
  <c r="R396" i="14" l="1"/>
  <c r="S396" i="14"/>
  <c r="O397" i="14"/>
  <c r="D401" i="11" s="1"/>
  <c r="W397" i="14"/>
  <c r="G401" i="11" s="1"/>
  <c r="X397" i="14"/>
  <c r="Z397" i="14" s="1"/>
  <c r="AD397" i="14" s="1"/>
  <c r="F401" i="11" s="1"/>
  <c r="C401" i="11"/>
  <c r="AB397" i="14" l="1"/>
  <c r="AC397" i="14" s="1"/>
  <c r="P397" i="14" s="1"/>
  <c r="Q397" i="14" s="1" a="1"/>
  <c r="Q397" i="14" s="1"/>
  <c r="T397" i="14" s="1"/>
  <c r="U397" i="14"/>
  <c r="V397" i="14" s="1"/>
  <c r="I401" i="11" s="1"/>
  <c r="H401" i="11" l="1"/>
  <c r="N398" i="14"/>
  <c r="O398" i="14" s="1"/>
  <c r="D402" i="11" s="1"/>
  <c r="E401" i="11"/>
  <c r="L397" i="14"/>
  <c r="W398" i="14"/>
  <c r="G402" i="11" s="1"/>
  <c r="C402" i="11"/>
  <c r="R397" i="14"/>
  <c r="S397" i="14"/>
  <c r="X398" i="14" l="1"/>
  <c r="Z398" i="14" s="1"/>
  <c r="AD398" i="14" s="1"/>
  <c r="F402" i="11" s="1"/>
  <c r="U398" i="14"/>
  <c r="H402" i="11"/>
  <c r="N399" i="14"/>
  <c r="V398" i="14"/>
  <c r="I402" i="11" s="1"/>
  <c r="AB398" i="14" l="1"/>
  <c r="AC398" i="14" s="1"/>
  <c r="P398" i="14" s="1"/>
  <c r="O399" i="14"/>
  <c r="D403" i="11" s="1"/>
  <c r="W399" i="14"/>
  <c r="G403" i="11" s="1"/>
  <c r="C403" i="11"/>
  <c r="X399" i="14"/>
  <c r="Z399" i="14" s="1"/>
  <c r="E402" i="11" l="1"/>
  <c r="L398" i="14"/>
  <c r="Q398" i="14" a="1"/>
  <c r="Q398" i="14" s="1"/>
  <c r="T398" i="14" s="1"/>
  <c r="AD399" i="14"/>
  <c r="F403" i="11" s="1"/>
  <c r="U399" i="14"/>
  <c r="AB399" i="14"/>
  <c r="AC399" i="14" s="1"/>
  <c r="P399" i="14" s="1"/>
  <c r="S398" i="14" l="1"/>
  <c r="R398" i="14"/>
  <c r="H403" i="11"/>
  <c r="V399" i="14"/>
  <c r="I403" i="11" s="1"/>
  <c r="N400" i="14"/>
  <c r="Q399" i="14" a="1"/>
  <c r="Q399" i="14" s="1"/>
  <c r="T399" i="14" s="1"/>
  <c r="L399" i="14"/>
  <c r="E403" i="11"/>
  <c r="S399" i="14" l="1"/>
  <c r="R399" i="14"/>
  <c r="W400" i="14"/>
  <c r="G404" i="11" s="1"/>
  <c r="O400" i="14"/>
  <c r="D404" i="11" s="1"/>
  <c r="X400" i="14"/>
  <c r="Z400" i="14" s="1"/>
  <c r="AD400" i="14" s="1"/>
  <c r="F404" i="11" s="1"/>
  <c r="C404" i="11"/>
  <c r="AB400" i="14" l="1"/>
  <c r="AC400" i="14" s="1"/>
  <c r="P400" i="14" s="1"/>
  <c r="L400" i="14" s="1"/>
  <c r="U400" i="14"/>
  <c r="N401" i="14" s="1"/>
  <c r="V400" i="14" l="1"/>
  <c r="I404" i="11" s="1"/>
  <c r="H404" i="11"/>
  <c r="Q400" i="14" a="1"/>
  <c r="Q400" i="14" s="1"/>
  <c r="T400" i="14" s="1"/>
  <c r="E404" i="11"/>
  <c r="W401" i="14"/>
  <c r="G405" i="11" s="1"/>
  <c r="C405" i="11"/>
  <c r="O401" i="14"/>
  <c r="D405" i="11" s="1"/>
  <c r="X401" i="14"/>
  <c r="Z401" i="14" s="1"/>
  <c r="S400" i="14"/>
  <c r="R400" i="14"/>
  <c r="AD401" i="14" l="1"/>
  <c r="F405" i="11" s="1"/>
  <c r="U401" i="14"/>
  <c r="AB401" i="14"/>
  <c r="AC401" i="14" s="1"/>
  <c r="P401" i="14" s="1"/>
  <c r="V401" i="14" l="1"/>
  <c r="I405" i="11" s="1"/>
  <c r="N402" i="14"/>
  <c r="H405" i="11"/>
  <c r="L401" i="14"/>
  <c r="Q401" i="14" a="1"/>
  <c r="Q401" i="14" s="1"/>
  <c r="T401" i="14" s="1"/>
  <c r="E405" i="11"/>
  <c r="X402" i="14" l="1"/>
  <c r="Z402" i="14" s="1"/>
  <c r="AD402" i="14" s="1"/>
  <c r="F406" i="11" s="1"/>
  <c r="O402" i="14"/>
  <c r="D406" i="11" s="1"/>
  <c r="W402" i="14"/>
  <c r="G406" i="11" s="1"/>
  <c r="C406" i="11"/>
  <c r="U402" i="14"/>
  <c r="AB402" i="14"/>
  <c r="AC402" i="14" s="1"/>
  <c r="P402" i="14" s="1"/>
  <c r="S401" i="14"/>
  <c r="R401" i="14"/>
  <c r="H406" i="11" l="1"/>
  <c r="V402" i="14"/>
  <c r="I406" i="11" s="1"/>
  <c r="N403" i="14"/>
  <c r="E406" i="11"/>
  <c r="Q402" i="14" a="1"/>
  <c r="Q402" i="14" s="1"/>
  <c r="T402" i="14" s="1"/>
  <c r="L402" i="14"/>
  <c r="R402" i="14" l="1"/>
  <c r="S402" i="14"/>
  <c r="X403" i="14"/>
  <c r="Z403" i="14" s="1"/>
  <c r="W403" i="14"/>
  <c r="G407" i="11" s="1"/>
  <c r="O403" i="14"/>
  <c r="D407" i="11" s="1"/>
  <c r="C407" i="11"/>
  <c r="U403" i="14" l="1"/>
  <c r="AD403" i="14"/>
  <c r="F407" i="11" s="1"/>
  <c r="AB403" i="14"/>
  <c r="AC403" i="14" s="1"/>
  <c r="P403" i="14" s="1"/>
  <c r="Q403" i="14" l="1" a="1"/>
  <c r="Q403" i="14" s="1"/>
  <c r="T403" i="14" s="1"/>
  <c r="L403" i="14"/>
  <c r="E407" i="11"/>
  <c r="N404" i="14"/>
  <c r="H407" i="11"/>
  <c r="V403" i="14"/>
  <c r="I407" i="11" s="1"/>
  <c r="X404" i="14" l="1"/>
  <c r="Z404" i="14" s="1"/>
  <c r="C408" i="11"/>
  <c r="O404" i="14"/>
  <c r="D408" i="11" s="1"/>
  <c r="W404" i="14"/>
  <c r="G408" i="11" s="1"/>
  <c r="R403" i="14"/>
  <c r="S403" i="14"/>
  <c r="AD404" i="14" l="1"/>
  <c r="F408" i="11" s="1"/>
  <c r="U404" i="14"/>
  <c r="AB404" i="14"/>
  <c r="AC404" i="14" s="1"/>
  <c r="P404" i="14" s="1"/>
  <c r="V404" i="14" l="1"/>
  <c r="I408" i="11" s="1"/>
  <c r="N405" i="14"/>
  <c r="H408" i="11"/>
  <c r="E408" i="11"/>
  <c r="L404" i="14"/>
  <c r="Q404" i="14" a="1"/>
  <c r="Q404" i="14" s="1"/>
  <c r="T404" i="14" s="1"/>
  <c r="C409" i="11" l="1"/>
  <c r="W405" i="14"/>
  <c r="G409" i="11" s="1"/>
  <c r="O405" i="14"/>
  <c r="D409" i="11" s="1"/>
  <c r="X405" i="14"/>
  <c r="Z405" i="14" s="1"/>
  <c r="R404" i="14"/>
  <c r="S404" i="14"/>
  <c r="AD405" i="14" l="1"/>
  <c r="F409" i="11" s="1"/>
  <c r="AB405" i="14"/>
  <c r="AC405" i="14" s="1"/>
  <c r="P405" i="14" s="1"/>
  <c r="U405" i="14"/>
  <c r="L405" i="14" l="1"/>
  <c r="Q405" i="14" a="1"/>
  <c r="Q405" i="14" s="1"/>
  <c r="T405" i="14" s="1"/>
  <c r="E409" i="11"/>
  <c r="V405" i="14"/>
  <c r="I409" i="11" s="1"/>
  <c r="H409" i="11"/>
  <c r="N406" i="14"/>
  <c r="O406" i="14" l="1"/>
  <c r="D410" i="11" s="1"/>
  <c r="C410" i="11"/>
  <c r="X406" i="14"/>
  <c r="Z406" i="14" s="1"/>
  <c r="AD406" i="14" s="1"/>
  <c r="F410" i="11" s="1"/>
  <c r="W406" i="14"/>
  <c r="G410" i="11" s="1"/>
  <c r="R405" i="14"/>
  <c r="S405" i="14"/>
  <c r="AB406" i="14" l="1"/>
  <c r="AC406" i="14" s="1"/>
  <c r="P406" i="14" s="1"/>
  <c r="L406" i="14" s="1"/>
  <c r="U406" i="14"/>
  <c r="N407" i="14" s="1"/>
  <c r="Q406" i="14" l="1" a="1"/>
  <c r="Q406" i="14" s="1"/>
  <c r="T406" i="14" s="1"/>
  <c r="E410" i="11"/>
  <c r="H410" i="11"/>
  <c r="V406" i="14"/>
  <c r="I410" i="11" s="1"/>
  <c r="R406" i="14"/>
  <c r="S406" i="14"/>
  <c r="O407" i="14"/>
  <c r="D411" i="11" s="1"/>
  <c r="X407" i="14"/>
  <c r="Z407" i="14" s="1"/>
  <c r="W407" i="14"/>
  <c r="G411" i="11" s="1"/>
  <c r="C411" i="11"/>
  <c r="AD407" i="14" l="1"/>
  <c r="F411" i="11" s="1"/>
  <c r="AB407" i="14"/>
  <c r="AC407" i="14" s="1"/>
  <c r="P407" i="14" s="1"/>
  <c r="U407" i="14"/>
  <c r="E411" i="11" l="1"/>
  <c r="Q407" i="14" a="1"/>
  <c r="Q407" i="14" s="1"/>
  <c r="T407" i="14" s="1"/>
  <c r="L407" i="14"/>
  <c r="V407" i="14"/>
  <c r="I411" i="11" s="1"/>
  <c r="H411" i="11"/>
  <c r="N408" i="14"/>
  <c r="O408" i="14" l="1"/>
  <c r="D412" i="11" s="1"/>
  <c r="X408" i="14"/>
  <c r="Z408" i="14" s="1"/>
  <c r="AD408" i="14" s="1"/>
  <c r="F412" i="11" s="1"/>
  <c r="W408" i="14"/>
  <c r="G412" i="11" s="1"/>
  <c r="C412" i="11"/>
  <c r="R407" i="14"/>
  <c r="S407" i="14"/>
  <c r="AB408" i="14" l="1"/>
  <c r="AC408" i="14" s="1"/>
  <c r="P408" i="14" s="1"/>
  <c r="L408" i="14" s="1"/>
  <c r="U408" i="14"/>
  <c r="H412" i="11" s="1"/>
  <c r="N409" i="14" l="1"/>
  <c r="V408" i="14"/>
  <c r="I412" i="11" s="1"/>
  <c r="Q408" i="14" a="1"/>
  <c r="Q408" i="14" s="1"/>
  <c r="T408" i="14" s="1"/>
  <c r="E412" i="11"/>
  <c r="C413" i="11"/>
  <c r="O409" i="14"/>
  <c r="D413" i="11" s="1"/>
  <c r="W409" i="14"/>
  <c r="G413" i="11" s="1"/>
  <c r="X409" i="14"/>
  <c r="Z409" i="14" s="1"/>
  <c r="S408" i="14"/>
  <c r="R408" i="14"/>
  <c r="AD409" i="14" l="1"/>
  <c r="F413" i="11" s="1"/>
  <c r="AB409" i="14"/>
  <c r="AC409" i="14" s="1"/>
  <c r="P409" i="14" s="1"/>
  <c r="U409" i="14"/>
  <c r="L409" i="14" l="1"/>
  <c r="Q409" i="14" a="1"/>
  <c r="Q409" i="14" s="1"/>
  <c r="T409" i="14" s="1"/>
  <c r="E413" i="11"/>
  <c r="N410" i="14"/>
  <c r="H413" i="11"/>
  <c r="V409" i="14"/>
  <c r="I413" i="11" s="1"/>
  <c r="W410" i="14" l="1"/>
  <c r="G414" i="11" s="1"/>
  <c r="O410" i="14"/>
  <c r="D414" i="11" s="1"/>
  <c r="C414" i="11"/>
  <c r="X410" i="14"/>
  <c r="Z410" i="14" s="1"/>
  <c r="U410" i="14" s="1"/>
  <c r="R409" i="14"/>
  <c r="S409" i="14"/>
  <c r="V410" i="14" l="1"/>
  <c r="I414" i="11" s="1"/>
  <c r="N411" i="14"/>
  <c r="H414" i="11"/>
  <c r="AD410" i="14"/>
  <c r="F414" i="11" s="1"/>
  <c r="AB410" i="14"/>
  <c r="AC410" i="14" s="1"/>
  <c r="P410" i="14" s="1"/>
  <c r="Q410" i="14" l="1" a="1"/>
  <c r="Q410" i="14" s="1"/>
  <c r="T410" i="14" s="1"/>
  <c r="L410" i="14"/>
  <c r="E414" i="11"/>
  <c r="W411" i="14"/>
  <c r="G415" i="11" s="1"/>
  <c r="X411" i="14"/>
  <c r="Z411" i="14" s="1"/>
  <c r="C415" i="11"/>
  <c r="O411" i="14"/>
  <c r="D415" i="11" s="1"/>
  <c r="AD411" i="14" l="1"/>
  <c r="F415" i="11" s="1"/>
  <c r="U411" i="14"/>
  <c r="AB411" i="14"/>
  <c r="AC411" i="14" s="1"/>
  <c r="P411" i="14" s="1"/>
  <c r="R410" i="14"/>
  <c r="S410" i="14"/>
  <c r="V411" i="14" l="1"/>
  <c r="I415" i="11" s="1"/>
  <c r="H415" i="11"/>
  <c r="N412" i="14"/>
  <c r="L411" i="14"/>
  <c r="Q411" i="14" a="1"/>
  <c r="Q411" i="14" s="1"/>
  <c r="T411" i="14" s="1"/>
  <c r="E415" i="11"/>
  <c r="S411" i="14" l="1"/>
  <c r="R411" i="14"/>
  <c r="O412" i="14"/>
  <c r="D416" i="11" s="1"/>
  <c r="X412" i="14"/>
  <c r="Z412" i="14" s="1"/>
  <c r="W412" i="14"/>
  <c r="G416" i="11" s="1"/>
  <c r="C416" i="11"/>
  <c r="AD412" i="14" l="1"/>
  <c r="F416" i="11" s="1"/>
  <c r="U412" i="14"/>
  <c r="AB412" i="14"/>
  <c r="AC412" i="14" s="1"/>
  <c r="P412" i="14" s="1"/>
  <c r="E416" i="11" l="1"/>
  <c r="Q412" i="14" a="1"/>
  <c r="Q412" i="14" s="1"/>
  <c r="T412" i="14" s="1"/>
  <c r="L412" i="14"/>
  <c r="N413" i="14"/>
  <c r="H416" i="11"/>
  <c r="V412" i="14"/>
  <c r="I416" i="11" s="1"/>
  <c r="X413" i="14" l="1"/>
  <c r="Z413" i="14" s="1"/>
  <c r="AD413" i="14" s="1"/>
  <c r="F417" i="11" s="1"/>
  <c r="C417" i="11"/>
  <c r="O413" i="14"/>
  <c r="D417" i="11" s="1"/>
  <c r="W413" i="14"/>
  <c r="G417" i="11" s="1"/>
  <c r="U413" i="14"/>
  <c r="AB413" i="14"/>
  <c r="AC413" i="14" s="1"/>
  <c r="P413" i="14" s="1"/>
  <c r="R412" i="14"/>
  <c r="S412" i="14"/>
  <c r="H417" i="11" l="1"/>
  <c r="V413" i="14"/>
  <c r="I417" i="11" s="1"/>
  <c r="N414" i="14"/>
  <c r="L413" i="14"/>
  <c r="Q413" i="14" a="1"/>
  <c r="Q413" i="14" s="1"/>
  <c r="T413" i="14" s="1"/>
  <c r="E417" i="11"/>
  <c r="R413" i="14" l="1"/>
  <c r="S413" i="14"/>
  <c r="X414" i="14"/>
  <c r="Z414" i="14" s="1"/>
  <c r="O414" i="14"/>
  <c r="D418" i="11" s="1"/>
  <c r="W414" i="14"/>
  <c r="G418" i="11" s="1"/>
  <c r="C418" i="11"/>
  <c r="AD414" i="14" l="1"/>
  <c r="F418" i="11" s="1"/>
  <c r="AB414" i="14"/>
  <c r="AC414" i="14" s="1"/>
  <c r="P414" i="14" s="1"/>
  <c r="U414" i="14"/>
  <c r="Q414" i="14" l="1" a="1"/>
  <c r="Q414" i="14" s="1"/>
  <c r="T414" i="14" s="1"/>
  <c r="L414" i="14"/>
  <c r="E418" i="11"/>
  <c r="H418" i="11"/>
  <c r="N415" i="14"/>
  <c r="V414" i="14"/>
  <c r="I418" i="11" s="1"/>
  <c r="C419" i="11" l="1"/>
  <c r="O415" i="14"/>
  <c r="D419" i="11" s="1"/>
  <c r="X415" i="14"/>
  <c r="Z415" i="14" s="1"/>
  <c r="W415" i="14"/>
  <c r="G419" i="11" s="1"/>
  <c r="R414" i="14"/>
  <c r="S414" i="14"/>
  <c r="AD415" i="14" l="1"/>
  <c r="F419" i="11" s="1"/>
  <c r="AB415" i="14"/>
  <c r="AC415" i="14" s="1"/>
  <c r="P415" i="14" s="1"/>
  <c r="U415" i="14"/>
  <c r="Q415" i="14" l="1" a="1"/>
  <c r="Q415" i="14" s="1"/>
  <c r="T415" i="14" s="1"/>
  <c r="E419" i="11"/>
  <c r="L415" i="14"/>
  <c r="V415" i="14"/>
  <c r="I419" i="11" s="1"/>
  <c r="H419" i="11"/>
  <c r="N416" i="14"/>
  <c r="X416" i="14" l="1"/>
  <c r="Z416" i="14" s="1"/>
  <c r="AD416" i="14" s="1"/>
  <c r="F420" i="11" s="1"/>
  <c r="O416" i="14"/>
  <c r="D420" i="11" s="1"/>
  <c r="W416" i="14"/>
  <c r="G420" i="11" s="1"/>
  <c r="C420" i="11"/>
  <c r="AB416" i="14"/>
  <c r="AC416" i="14" s="1"/>
  <c r="P416" i="14" s="1"/>
  <c r="Q416" i="14" s="1" a="1"/>
  <c r="Q416" i="14" s="1"/>
  <c r="T416" i="14" s="1"/>
  <c r="U416" i="14"/>
  <c r="S415" i="14"/>
  <c r="R415" i="14"/>
  <c r="V416" i="14" l="1"/>
  <c r="I420" i="11" s="1"/>
  <c r="N417" i="14"/>
  <c r="H420" i="11"/>
  <c r="L416" i="14"/>
  <c r="E420" i="11"/>
  <c r="C421" i="11" l="1"/>
  <c r="W417" i="14"/>
  <c r="G421" i="11" s="1"/>
  <c r="X417" i="14"/>
  <c r="Z417" i="14" s="1"/>
  <c r="AD417" i="14" s="1"/>
  <c r="F421" i="11" s="1"/>
  <c r="O417" i="14"/>
  <c r="D421" i="11" s="1"/>
  <c r="R416" i="14"/>
  <c r="S416" i="14"/>
  <c r="U417" i="14" l="1"/>
  <c r="H421" i="11" s="1"/>
  <c r="AB417" i="14"/>
  <c r="AC417" i="14" s="1"/>
  <c r="P417" i="14" s="1"/>
  <c r="V417" i="14" l="1"/>
  <c r="I421" i="11" s="1"/>
  <c r="N418" i="14"/>
  <c r="L417" i="14"/>
  <c r="E421" i="11"/>
  <c r="Q417" i="14" a="1"/>
  <c r="Q417" i="14" s="1"/>
  <c r="T417" i="14" s="1"/>
  <c r="W418" i="14"/>
  <c r="G422" i="11" s="1"/>
  <c r="C422" i="11"/>
  <c r="X418" i="14"/>
  <c r="Z418" i="14" s="1"/>
  <c r="AD418" i="14" s="1"/>
  <c r="F422" i="11" s="1"/>
  <c r="O418" i="14"/>
  <c r="D422" i="11" s="1"/>
  <c r="U418" i="14" l="1"/>
  <c r="AB418" i="14"/>
  <c r="AC418" i="14" s="1"/>
  <c r="P418" i="14" s="1"/>
  <c r="E422" i="11" s="1"/>
  <c r="N419" i="14"/>
  <c r="V418" i="14"/>
  <c r="I422" i="11" s="1"/>
  <c r="H422" i="11"/>
  <c r="R417" i="14"/>
  <c r="S417" i="14"/>
  <c r="Q418" i="14" l="1" a="1"/>
  <c r="Q418" i="14" s="1"/>
  <c r="T418" i="14" s="1"/>
  <c r="L418" i="14"/>
  <c r="R418" i="14" s="1"/>
  <c r="X419" i="14"/>
  <c r="Z419" i="14" s="1"/>
  <c r="AD419" i="14" s="1"/>
  <c r="F423" i="11" s="1"/>
  <c r="W419" i="14"/>
  <c r="G423" i="11" s="1"/>
  <c r="O419" i="14"/>
  <c r="D423" i="11" s="1"/>
  <c r="C423" i="11"/>
  <c r="U419" i="14" l="1"/>
  <c r="AB419" i="14"/>
  <c r="AC419" i="14" s="1"/>
  <c r="P419" i="14" s="1"/>
  <c r="S418" i="14"/>
  <c r="V419" i="14"/>
  <c r="I423" i="11" s="1"/>
  <c r="N420" i="14"/>
  <c r="H423" i="11"/>
  <c r="L419" i="14"/>
  <c r="Q419" i="14" a="1"/>
  <c r="Q419" i="14" s="1"/>
  <c r="T419" i="14" s="1"/>
  <c r="E423" i="11"/>
  <c r="O420" i="14" l="1"/>
  <c r="D424" i="11" s="1"/>
  <c r="C424" i="11"/>
  <c r="W420" i="14"/>
  <c r="G424" i="11" s="1"/>
  <c r="X420" i="14"/>
  <c r="Z420" i="14" s="1"/>
  <c r="R419" i="14"/>
  <c r="S419" i="14"/>
  <c r="AD420" i="14" l="1"/>
  <c r="F424" i="11" s="1"/>
  <c r="AB420" i="14"/>
  <c r="AC420" i="14" s="1"/>
  <c r="P420" i="14" s="1"/>
  <c r="U420" i="14"/>
  <c r="L420" i="14" l="1"/>
  <c r="Q420" i="14" a="1"/>
  <c r="Q420" i="14" s="1"/>
  <c r="T420" i="14" s="1"/>
  <c r="E424" i="11"/>
  <c r="V420" i="14"/>
  <c r="I424" i="11" s="1"/>
  <c r="H424" i="11"/>
  <c r="N421" i="14"/>
  <c r="O421" i="14" l="1"/>
  <c r="D425" i="11" s="1"/>
  <c r="C425" i="11"/>
  <c r="W421" i="14"/>
  <c r="G425" i="11" s="1"/>
  <c r="X421" i="14"/>
  <c r="Z421" i="14" s="1"/>
  <c r="R420" i="14"/>
  <c r="S420" i="14"/>
  <c r="AD421" i="14" l="1"/>
  <c r="F425" i="11" s="1"/>
  <c r="AB421" i="14"/>
  <c r="AC421" i="14" s="1"/>
  <c r="P421" i="14" s="1"/>
  <c r="U421" i="14"/>
  <c r="Q421" i="14" l="1" a="1"/>
  <c r="Q421" i="14" s="1"/>
  <c r="T421" i="14" s="1"/>
  <c r="E425" i="11"/>
  <c r="L421" i="14"/>
  <c r="N422" i="14"/>
  <c r="H425" i="11"/>
  <c r="V421" i="14"/>
  <c r="I425" i="11" s="1"/>
  <c r="S421" i="14" l="1"/>
  <c r="R421" i="14"/>
  <c r="X422" i="14"/>
  <c r="Z422" i="14" s="1"/>
  <c r="AD422" i="14" s="1"/>
  <c r="F426" i="11" s="1"/>
  <c r="W422" i="14"/>
  <c r="G426" i="11" s="1"/>
  <c r="O422" i="14"/>
  <c r="D426" i="11" s="1"/>
  <c r="C426" i="11"/>
  <c r="AB422" i="14" l="1"/>
  <c r="AC422" i="14" s="1"/>
  <c r="P422" i="14" s="1"/>
  <c r="E426" i="11" s="1"/>
  <c r="U422" i="14"/>
  <c r="H426" i="11" s="1"/>
  <c r="Q422" i="14" a="1"/>
  <c r="Q422" i="14" s="1"/>
  <c r="T422" i="14" s="1"/>
  <c r="L422" i="14"/>
  <c r="N423" i="14"/>
  <c r="V422" i="14"/>
  <c r="I426" i="11" s="1"/>
  <c r="S422" i="14" l="1"/>
  <c r="R422" i="14"/>
  <c r="C427" i="11"/>
  <c r="X423" i="14"/>
  <c r="Z423" i="14" s="1"/>
  <c r="AD423" i="14" s="1"/>
  <c r="F427" i="11" s="1"/>
  <c r="O423" i="14"/>
  <c r="D427" i="11" s="1"/>
  <c r="W423" i="14"/>
  <c r="G427" i="11" s="1"/>
  <c r="AB423" i="14" l="1"/>
  <c r="AC423" i="14" s="1"/>
  <c r="P423" i="14" s="1"/>
  <c r="Q423" i="14" s="1" a="1"/>
  <c r="Q423" i="14" s="1"/>
  <c r="T423" i="14" s="1"/>
  <c r="U423" i="14"/>
  <c r="E427" i="11" l="1"/>
  <c r="L423" i="14"/>
  <c r="R423" i="14" s="1"/>
  <c r="H427" i="11"/>
  <c r="V423" i="14"/>
  <c r="I427" i="11" s="1"/>
  <c r="N424" i="14"/>
  <c r="S423" i="14" l="1"/>
  <c r="C428" i="11"/>
  <c r="X424" i="14"/>
  <c r="Z424" i="14" s="1"/>
  <c r="AD424" i="14" s="1"/>
  <c r="F428" i="11" s="1"/>
  <c r="O424" i="14"/>
  <c r="D428" i="11" s="1"/>
  <c r="W424" i="14"/>
  <c r="G428" i="11" s="1"/>
  <c r="AB424" i="14" l="1"/>
  <c r="AC424" i="14" s="1"/>
  <c r="P424" i="14" s="1"/>
  <c r="L424" i="14" s="1"/>
  <c r="U424" i="14"/>
  <c r="Q424" i="14" l="1" a="1"/>
  <c r="Q424" i="14" s="1"/>
  <c r="T424" i="14" s="1"/>
  <c r="E428" i="11"/>
  <c r="H428" i="11"/>
  <c r="V424" i="14"/>
  <c r="I428" i="11" s="1"/>
  <c r="N425" i="14"/>
  <c r="S424" i="14"/>
  <c r="R424" i="14"/>
  <c r="O425" i="14" l="1"/>
  <c r="D429" i="11" s="1"/>
  <c r="W425" i="14"/>
  <c r="G429" i="11" s="1"/>
  <c r="X425" i="14"/>
  <c r="Z425" i="14" s="1"/>
  <c r="AD425" i="14" s="1"/>
  <c r="F429" i="11" s="1"/>
  <c r="C429" i="11"/>
  <c r="U425" i="14" l="1"/>
  <c r="AB425" i="14"/>
  <c r="AC425" i="14" s="1"/>
  <c r="P425" i="14" s="1"/>
  <c r="Q425" i="14" s="1" a="1"/>
  <c r="Q425" i="14" s="1"/>
  <c r="T425" i="14" s="1"/>
  <c r="N426" i="14"/>
  <c r="V425" i="14"/>
  <c r="I429" i="11" s="1"/>
  <c r="H429" i="11"/>
  <c r="E429" i="11" l="1"/>
  <c r="L425" i="14"/>
  <c r="X426" i="14"/>
  <c r="Z426" i="14" s="1"/>
  <c r="AD426" i="14" s="1"/>
  <c r="F430" i="11" s="1"/>
  <c r="W426" i="14"/>
  <c r="G430" i="11" s="1"/>
  <c r="O426" i="14"/>
  <c r="D430" i="11" s="1"/>
  <c r="C430" i="11"/>
  <c r="S425" i="14"/>
  <c r="R425" i="14"/>
  <c r="AB426" i="14" l="1"/>
  <c r="AC426" i="14" s="1"/>
  <c r="P426" i="14" s="1"/>
  <c r="L426" i="14" s="1"/>
  <c r="U426" i="14"/>
  <c r="V426" i="14" s="1"/>
  <c r="I430" i="11" s="1"/>
  <c r="Q426" i="14" l="1" a="1"/>
  <c r="Q426" i="14" s="1"/>
  <c r="T426" i="14" s="1"/>
  <c r="E430" i="11"/>
  <c r="H430" i="11"/>
  <c r="N427" i="14"/>
  <c r="C431" i="11" s="1"/>
  <c r="S426" i="14"/>
  <c r="R426" i="14"/>
  <c r="W427" i="14"/>
  <c r="G431" i="11" s="1"/>
  <c r="O427" i="14"/>
  <c r="D431" i="11" s="1"/>
  <c r="X427" i="14" l="1"/>
  <c r="Z427" i="14" s="1"/>
  <c r="AD427" i="14" s="1"/>
  <c r="F431" i="11" s="1"/>
  <c r="AB427" i="14"/>
  <c r="AC427" i="14" s="1"/>
  <c r="P427" i="14" s="1"/>
  <c r="Q427" i="14" s="1" a="1"/>
  <c r="Q427" i="14" s="1"/>
  <c r="T427" i="14" s="1"/>
  <c r="U427" i="14" l="1"/>
  <c r="N428" i="14" s="1"/>
  <c r="L427" i="14"/>
  <c r="R427" i="14" s="1"/>
  <c r="E431" i="11"/>
  <c r="X428" i="14" l="1"/>
  <c r="Z428" i="14" s="1"/>
  <c r="AD428" i="14" s="1"/>
  <c r="F432" i="11" s="1"/>
  <c r="W428" i="14"/>
  <c r="G432" i="11" s="1"/>
  <c r="O428" i="14"/>
  <c r="D432" i="11" s="1"/>
  <c r="C432" i="11"/>
  <c r="H431" i="11"/>
  <c r="V427" i="14"/>
  <c r="I431" i="11" s="1"/>
  <c r="S427" i="14"/>
  <c r="AB428" i="14"/>
  <c r="AC428" i="14" s="1"/>
  <c r="P428" i="14" s="1"/>
  <c r="E432" i="11" s="1"/>
  <c r="U428" i="14"/>
  <c r="V428" i="14" s="1"/>
  <c r="H432" i="11" l="1"/>
  <c r="Q428" i="14" a="1"/>
  <c r="Q428" i="14" s="1"/>
  <c r="T428" i="14" s="1"/>
  <c r="I432" i="11"/>
  <c r="L428" i="14"/>
  <c r="S428" i="14" s="1"/>
  <c r="N429" i="14"/>
  <c r="X429" i="14"/>
  <c r="Z429" i="14" s="1"/>
  <c r="AD429" i="14" s="1"/>
  <c r="F433" i="11" s="1"/>
  <c r="C433" i="11"/>
  <c r="W429" i="14"/>
  <c r="G433" i="11" s="1"/>
  <c r="O429" i="14"/>
  <c r="D433" i="11" s="1"/>
  <c r="R428" i="14" l="1"/>
  <c r="AB429" i="14"/>
  <c r="AC429" i="14" s="1"/>
  <c r="P429" i="14" s="1"/>
  <c r="E433" i="11" s="1"/>
  <c r="U429" i="14"/>
  <c r="V429" i="14"/>
  <c r="I433" i="11" s="1"/>
  <c r="H433" i="11"/>
  <c r="N430" i="14"/>
  <c r="Q429" i="14" l="1" a="1"/>
  <c r="Q429" i="14" s="1"/>
  <c r="T429" i="14" s="1"/>
  <c r="L429" i="14"/>
  <c r="C434" i="11"/>
  <c r="O430" i="14"/>
  <c r="D434" i="11" s="1"/>
  <c r="W430" i="14"/>
  <c r="G434" i="11" s="1"/>
  <c r="X430" i="14"/>
  <c r="Z430" i="14" s="1"/>
  <c r="AD430" i="14" s="1"/>
  <c r="F434" i="11" s="1"/>
  <c r="S429" i="14"/>
  <c r="R429" i="14"/>
  <c r="U430" i="14" l="1"/>
  <c r="N431" i="14" s="1"/>
  <c r="AB430" i="14"/>
  <c r="AC430" i="14" s="1"/>
  <c r="P430" i="14" s="1"/>
  <c r="H434" i="11" l="1"/>
  <c r="V430" i="14"/>
  <c r="I434" i="11" s="1"/>
  <c r="E434" i="11"/>
  <c r="L430" i="14"/>
  <c r="Q430" i="14" a="1"/>
  <c r="Q430" i="14" s="1"/>
  <c r="T430" i="14" s="1"/>
  <c r="O431" i="14"/>
  <c r="D435" i="11" s="1"/>
  <c r="X431" i="14"/>
  <c r="Z431" i="14" s="1"/>
  <c r="AD431" i="14" s="1"/>
  <c r="F435" i="11" s="1"/>
  <c r="C435" i="11"/>
  <c r="W431" i="14"/>
  <c r="G435" i="11" s="1"/>
  <c r="AB431" i="14" l="1"/>
  <c r="AC431" i="14" s="1"/>
  <c r="P431" i="14" s="1"/>
  <c r="U431" i="14"/>
  <c r="S430" i="14"/>
  <c r="R430" i="14"/>
  <c r="N432" i="14" l="1"/>
  <c r="H435" i="11"/>
  <c r="V431" i="14"/>
  <c r="I435" i="11" s="1"/>
  <c r="E435" i="11"/>
  <c r="L431" i="14"/>
  <c r="Q431" i="14" a="1"/>
  <c r="Q431" i="14" s="1"/>
  <c r="T431" i="14" s="1"/>
  <c r="S431" i="14" l="1"/>
  <c r="R431" i="14"/>
  <c r="O432" i="14"/>
  <c r="D436" i="11" s="1"/>
  <c r="C436" i="11"/>
  <c r="X432" i="14"/>
  <c r="Z432" i="14" s="1"/>
  <c r="AD432" i="14" s="1"/>
  <c r="F436" i="11" s="1"/>
  <c r="W432" i="14"/>
  <c r="G436" i="11" s="1"/>
  <c r="AB432" i="14" l="1"/>
  <c r="AC432" i="14" s="1"/>
  <c r="P432" i="14" s="1"/>
  <c r="U432" i="14"/>
  <c r="H436" i="11" l="1"/>
  <c r="V432" i="14"/>
  <c r="I436" i="11" s="1"/>
  <c r="N433" i="14"/>
  <c r="L432" i="14"/>
  <c r="E436" i="11"/>
  <c r="Q432" i="14" a="1"/>
  <c r="Q432" i="14" s="1"/>
  <c r="T432" i="14" s="1"/>
  <c r="R432" i="14" l="1"/>
  <c r="S432" i="14"/>
  <c r="X433" i="14"/>
  <c r="Z433" i="14" s="1"/>
  <c r="AD433" i="14" s="1"/>
  <c r="F437" i="11" s="1"/>
  <c r="W433" i="14"/>
  <c r="G437" i="11" s="1"/>
  <c r="O433" i="14"/>
  <c r="D437" i="11" s="1"/>
  <c r="C437" i="11"/>
  <c r="U433" i="14" l="1"/>
  <c r="AB433" i="14"/>
  <c r="AC433" i="14" s="1"/>
  <c r="P433" i="14" s="1"/>
  <c r="Q433" i="14" s="1" a="1"/>
  <c r="Q433" i="14" s="1"/>
  <c r="T433" i="14" s="1"/>
  <c r="N434" i="14"/>
  <c r="H437" i="11"/>
  <c r="V433" i="14"/>
  <c r="I437" i="11" s="1"/>
  <c r="L433" i="14" l="1"/>
  <c r="R433" i="14" s="1"/>
  <c r="E437" i="11"/>
  <c r="W434" i="14"/>
  <c r="G438" i="11" s="1"/>
  <c r="O434" i="14"/>
  <c r="D438" i="11" s="1"/>
  <c r="X434" i="14"/>
  <c r="Z434" i="14" s="1"/>
  <c r="AD434" i="14" s="1"/>
  <c r="F438" i="11" s="1"/>
  <c r="C438" i="11"/>
  <c r="S433" i="14" l="1"/>
  <c r="U434" i="14"/>
  <c r="H438" i="11" s="1"/>
  <c r="AB434" i="14"/>
  <c r="AC434" i="14" s="1"/>
  <c r="P434" i="14" s="1"/>
  <c r="Q434" i="14" s="1" a="1"/>
  <c r="Q434" i="14" s="1"/>
  <c r="T434" i="14" s="1"/>
  <c r="N435" i="14"/>
  <c r="V434" i="14" l="1"/>
  <c r="I438" i="11" s="1"/>
  <c r="L434" i="14"/>
  <c r="R434" i="14" s="1"/>
  <c r="E438" i="11"/>
  <c r="W435" i="14"/>
  <c r="G439" i="11" s="1"/>
  <c r="O435" i="14"/>
  <c r="D439" i="11" s="1"/>
  <c r="X435" i="14"/>
  <c r="Z435" i="14" s="1"/>
  <c r="AD435" i="14" s="1"/>
  <c r="F439" i="11" s="1"/>
  <c r="C439" i="11"/>
  <c r="U435" i="14" l="1"/>
  <c r="N436" i="14" s="1"/>
  <c r="AB435" i="14"/>
  <c r="AC435" i="14" s="1"/>
  <c r="P435" i="14" s="1"/>
  <c r="Q435" i="14" s="1" a="1"/>
  <c r="Q435" i="14" s="1"/>
  <c r="T435" i="14" s="1"/>
  <c r="S434" i="14"/>
  <c r="V435" i="14"/>
  <c r="I439" i="11" s="1"/>
  <c r="H439" i="11"/>
  <c r="L435" i="14" l="1"/>
  <c r="R435" i="14" s="1"/>
  <c r="E439" i="11"/>
  <c r="C440" i="11"/>
  <c r="W436" i="14"/>
  <c r="G440" i="11" s="1"/>
  <c r="X436" i="14"/>
  <c r="Z436" i="14" s="1"/>
  <c r="AD436" i="14" s="1"/>
  <c r="F440" i="11" s="1"/>
  <c r="O436" i="14"/>
  <c r="D440" i="11" s="1"/>
  <c r="S435" i="14" l="1"/>
  <c r="U436" i="14"/>
  <c r="N437" i="14" s="1"/>
  <c r="AB436" i="14"/>
  <c r="AC436" i="14" s="1"/>
  <c r="P436" i="14" s="1"/>
  <c r="H440" i="11" l="1"/>
  <c r="V436" i="14"/>
  <c r="I440" i="11" s="1"/>
  <c r="Q436" i="14" a="1"/>
  <c r="Q436" i="14" s="1"/>
  <c r="T436" i="14" s="1"/>
  <c r="L436" i="14"/>
  <c r="E440" i="11"/>
  <c r="C441" i="11"/>
  <c r="O437" i="14"/>
  <c r="D441" i="11" s="1"/>
  <c r="W437" i="14"/>
  <c r="G441" i="11" s="1"/>
  <c r="X437" i="14"/>
  <c r="Z437" i="14" s="1"/>
  <c r="AD437" i="14" s="1"/>
  <c r="F441" i="11" s="1"/>
  <c r="AB437" i="14" l="1"/>
  <c r="AC437" i="14" s="1"/>
  <c r="P437" i="14" s="1"/>
  <c r="Q437" i="14" s="1" a="1"/>
  <c r="Q437" i="14" s="1"/>
  <c r="T437" i="14" s="1"/>
  <c r="U437" i="14"/>
  <c r="S436" i="14"/>
  <c r="R436" i="14"/>
  <c r="V437" i="14"/>
  <c r="I441" i="11" s="1"/>
  <c r="N438" i="14"/>
  <c r="H441" i="11"/>
  <c r="E441" i="11" l="1"/>
  <c r="L437" i="14"/>
  <c r="S437" i="14" s="1"/>
  <c r="X438" i="14"/>
  <c r="Z438" i="14" s="1"/>
  <c r="AD438" i="14" s="1"/>
  <c r="F442" i="11" s="1"/>
  <c r="W438" i="14"/>
  <c r="G442" i="11" s="1"/>
  <c r="C442" i="11"/>
  <c r="O438" i="14"/>
  <c r="D442" i="11" s="1"/>
  <c r="R437" i="14" l="1"/>
  <c r="U438" i="14"/>
  <c r="AB438" i="14"/>
  <c r="AC438" i="14" s="1"/>
  <c r="P438" i="14" s="1"/>
  <c r="E442" i="11" s="1"/>
  <c r="N439" i="14"/>
  <c r="H442" i="11"/>
  <c r="V438" i="14"/>
  <c r="I442" i="11" s="1"/>
  <c r="L438" i="14" l="1"/>
  <c r="S438" i="14" s="1"/>
  <c r="Q438" i="14" a="1"/>
  <c r="Q438" i="14" s="1"/>
  <c r="T438" i="14" s="1"/>
  <c r="W439" i="14"/>
  <c r="G443" i="11" s="1"/>
  <c r="X439" i="14"/>
  <c r="Z439" i="14" s="1"/>
  <c r="AD439" i="14" s="1"/>
  <c r="F443" i="11" s="1"/>
  <c r="O439" i="14"/>
  <c r="D443" i="11" s="1"/>
  <c r="C443" i="11"/>
  <c r="R438" i="14" l="1"/>
  <c r="AB439" i="14"/>
  <c r="AC439" i="14" s="1"/>
  <c r="P439" i="14" s="1"/>
  <c r="Q439" i="14" s="1" a="1"/>
  <c r="Q439" i="14" s="1"/>
  <c r="T439" i="14" s="1"/>
  <c r="U439" i="14"/>
  <c r="N440" i="14" s="1"/>
  <c r="H443" i="11" l="1"/>
  <c r="E443" i="11"/>
  <c r="V439" i="14"/>
  <c r="I443" i="11" s="1"/>
  <c r="L439" i="14"/>
  <c r="S439" i="14" s="1"/>
  <c r="W440" i="14"/>
  <c r="G444" i="11" s="1"/>
  <c r="C444" i="11"/>
  <c r="O440" i="14"/>
  <c r="D444" i="11" s="1"/>
  <c r="X440" i="14"/>
  <c r="Z440" i="14" s="1"/>
  <c r="AD440" i="14" s="1"/>
  <c r="F444" i="11" s="1"/>
  <c r="R439" i="14" l="1"/>
  <c r="AB440" i="14"/>
  <c r="AC440" i="14" s="1"/>
  <c r="P440" i="14" s="1"/>
  <c r="Q440" i="14" s="1" a="1"/>
  <c r="Q440" i="14" s="1"/>
  <c r="T440" i="14" s="1"/>
  <c r="U440" i="14"/>
  <c r="L440" i="14" l="1"/>
  <c r="R440" i="14" s="1"/>
  <c r="E444" i="11"/>
  <c r="N441" i="14"/>
  <c r="H444" i="11"/>
  <c r="V440" i="14"/>
  <c r="I444" i="11" s="1"/>
  <c r="S440" i="14" l="1"/>
  <c r="X441" i="14"/>
  <c r="Z441" i="14" s="1"/>
  <c r="U441" i="14" s="1"/>
  <c r="O441" i="14"/>
  <c r="D445" i="11" s="1"/>
  <c r="C445" i="11"/>
  <c r="W441" i="14"/>
  <c r="G445" i="11" s="1"/>
  <c r="V441" i="14" l="1"/>
  <c r="I445" i="11" s="1"/>
  <c r="N442" i="14"/>
  <c r="H445" i="11"/>
  <c r="AB441" i="14"/>
  <c r="AC441" i="14" s="1"/>
  <c r="P441" i="14" s="1"/>
  <c r="AD441" i="14"/>
  <c r="F445" i="11" s="1"/>
  <c r="O442" i="14" l="1"/>
  <c r="D446" i="11" s="1"/>
  <c r="C446" i="11"/>
  <c r="W442" i="14"/>
  <c r="G446" i="11" s="1"/>
  <c r="X442" i="14"/>
  <c r="Z442" i="14" s="1"/>
  <c r="AD442" i="14" s="1"/>
  <c r="F446" i="11" s="1"/>
  <c r="L441" i="14"/>
  <c r="E445" i="11"/>
  <c r="Q441" i="14" a="1"/>
  <c r="Q441" i="14" s="1"/>
  <c r="T441" i="14" s="1"/>
  <c r="U442" i="14" l="1"/>
  <c r="AB442" i="14"/>
  <c r="AC442" i="14" s="1"/>
  <c r="P442" i="14" s="1"/>
  <c r="L442" i="14" s="1"/>
  <c r="R441" i="14"/>
  <c r="S441" i="14"/>
  <c r="V442" i="14"/>
  <c r="I446" i="11" s="1"/>
  <c r="N443" i="14"/>
  <c r="H446" i="11"/>
  <c r="E446" i="11" l="1"/>
  <c r="Q442" i="14" a="1"/>
  <c r="Q442" i="14" s="1"/>
  <c r="T442" i="14" s="1"/>
  <c r="O443" i="14"/>
  <c r="D447" i="11" s="1"/>
  <c r="W443" i="14"/>
  <c r="G447" i="11" s="1"/>
  <c r="C447" i="11"/>
  <c r="X443" i="14"/>
  <c r="Z443" i="14" s="1"/>
  <c r="S442" i="14"/>
  <c r="R442" i="14"/>
  <c r="AD443" i="14" l="1"/>
  <c r="F447" i="11" s="1"/>
  <c r="AB443" i="14"/>
  <c r="AC443" i="14" s="1"/>
  <c r="P443" i="14" s="1"/>
  <c r="U443" i="14"/>
  <c r="H447" i="11" l="1"/>
  <c r="N444" i="14"/>
  <c r="V443" i="14"/>
  <c r="I447" i="11" s="1"/>
  <c r="L443" i="14"/>
  <c r="E447" i="11"/>
  <c r="Q443" i="14" a="1"/>
  <c r="Q443" i="14" s="1"/>
  <c r="T443" i="14" s="1"/>
  <c r="S443" i="14" l="1"/>
  <c r="R443" i="14"/>
  <c r="C448" i="11"/>
  <c r="O444" i="14"/>
  <c r="D448" i="11" s="1"/>
  <c r="W444" i="14"/>
  <c r="G448" i="11" s="1"/>
  <c r="X444" i="14"/>
  <c r="Z444" i="14" s="1"/>
  <c r="AD444" i="14" l="1"/>
  <c r="F448" i="11" s="1"/>
  <c r="AB444" i="14"/>
  <c r="AC444" i="14" s="1"/>
  <c r="P444" i="14" s="1"/>
  <c r="U444" i="14"/>
  <c r="Q444" i="14" l="1" a="1"/>
  <c r="Q444" i="14" s="1"/>
  <c r="T444" i="14" s="1"/>
  <c r="E448" i="11"/>
  <c r="L444" i="14"/>
  <c r="V444" i="14"/>
  <c r="I448" i="11" s="1"/>
  <c r="N445" i="14"/>
  <c r="H448" i="11"/>
  <c r="O445" i="14" l="1"/>
  <c r="D449" i="11" s="1"/>
  <c r="X445" i="14"/>
  <c r="Z445" i="14" s="1"/>
  <c r="AD445" i="14" s="1"/>
  <c r="F449" i="11" s="1"/>
  <c r="W445" i="14"/>
  <c r="G449" i="11" s="1"/>
  <c r="C449" i="11"/>
  <c r="S444" i="14"/>
  <c r="R444" i="14"/>
  <c r="U445" i="14" l="1"/>
  <c r="H449" i="11" s="1"/>
  <c r="AB445" i="14"/>
  <c r="AC445" i="14" s="1"/>
  <c r="P445" i="14" s="1"/>
  <c r="Q445" i="14" s="1" a="1"/>
  <c r="Q445" i="14" s="1"/>
  <c r="T445" i="14" s="1"/>
  <c r="V445" i="14" l="1"/>
  <c r="I449" i="11" s="1"/>
  <c r="N446" i="14"/>
  <c r="E449" i="11"/>
  <c r="L445" i="14"/>
  <c r="R445" i="14" s="1"/>
  <c r="W446" i="14"/>
  <c r="G450" i="11" s="1"/>
  <c r="O446" i="14"/>
  <c r="D450" i="11" s="1"/>
  <c r="C450" i="11"/>
  <c r="X446" i="14"/>
  <c r="Z446" i="14" s="1"/>
  <c r="AD446" i="14" s="1"/>
  <c r="F450" i="11" s="1"/>
  <c r="S445" i="14"/>
  <c r="AB446" i="14" l="1"/>
  <c r="AC446" i="14" s="1"/>
  <c r="P446" i="14" s="1"/>
  <c r="E450" i="11" s="1"/>
  <c r="U446" i="14"/>
  <c r="V446" i="14" s="1"/>
  <c r="I450" i="11" s="1"/>
  <c r="Q446" i="14" a="1"/>
  <c r="Q446" i="14" s="1"/>
  <c r="T446" i="14" s="1"/>
  <c r="L446" i="14" l="1"/>
  <c r="N447" i="14"/>
  <c r="H450" i="11"/>
  <c r="S446" i="14"/>
  <c r="R446" i="14"/>
  <c r="X447" i="14"/>
  <c r="Z447" i="14" s="1"/>
  <c r="AD447" i="14" s="1"/>
  <c r="F451" i="11" s="1"/>
  <c r="W447" i="14"/>
  <c r="G451" i="11" s="1"/>
  <c r="O447" i="14"/>
  <c r="D451" i="11" s="1"/>
  <c r="C451" i="11"/>
  <c r="U447" i="14" l="1"/>
  <c r="AB447" i="14"/>
  <c r="AC447" i="14" s="1"/>
  <c r="P447" i="14" s="1"/>
  <c r="L447" i="14" s="1"/>
  <c r="V447" i="14"/>
  <c r="I451" i="11" s="1"/>
  <c r="N448" i="14"/>
  <c r="H451" i="11"/>
  <c r="E451" i="11" l="1"/>
  <c r="Q447" i="14" a="1"/>
  <c r="Q447" i="14" s="1"/>
  <c r="T447" i="14" s="1"/>
  <c r="X448" i="14"/>
  <c r="Z448" i="14" s="1"/>
  <c r="C452" i="11"/>
  <c r="W448" i="14"/>
  <c r="G452" i="11" s="1"/>
  <c r="O448" i="14"/>
  <c r="D452" i="11" s="1"/>
  <c r="S447" i="14"/>
  <c r="R447" i="14"/>
  <c r="AD448" i="14" l="1"/>
  <c r="F452" i="11" s="1"/>
  <c r="AB448" i="14"/>
  <c r="AC448" i="14" s="1"/>
  <c r="P448" i="14" s="1"/>
  <c r="U448" i="14"/>
  <c r="Q448" i="14" l="1" a="1"/>
  <c r="Q448" i="14" s="1"/>
  <c r="T448" i="14" s="1"/>
  <c r="E452" i="11"/>
  <c r="L448" i="14"/>
  <c r="H452" i="11"/>
  <c r="V448" i="14"/>
  <c r="I452" i="11" s="1"/>
  <c r="N449" i="14"/>
  <c r="W449" i="14" l="1"/>
  <c r="G453" i="11" s="1"/>
  <c r="X449" i="14"/>
  <c r="Z449" i="14" s="1"/>
  <c r="U449" i="14" s="1"/>
  <c r="O449" i="14"/>
  <c r="D453" i="11" s="1"/>
  <c r="C453" i="11"/>
  <c r="S448" i="14"/>
  <c r="R448" i="14"/>
  <c r="V449" i="14" l="1"/>
  <c r="I453" i="11" s="1"/>
  <c r="H453" i="11"/>
  <c r="N450" i="14"/>
  <c r="W450" i="14" s="1"/>
  <c r="G454" i="11" s="1"/>
  <c r="AD449" i="14"/>
  <c r="F453" i="11" s="1"/>
  <c r="AB449" i="14"/>
  <c r="AC449" i="14" s="1"/>
  <c r="P449" i="14" s="1"/>
  <c r="X450" i="14"/>
  <c r="Z450" i="14" s="1"/>
  <c r="AD450" i="14" s="1"/>
  <c r="F454" i="11" s="1"/>
  <c r="C454" i="11"/>
  <c r="O450" i="14"/>
  <c r="D454" i="11" s="1"/>
  <c r="L449" i="14" l="1"/>
  <c r="E453" i="11"/>
  <c r="Q449" i="14" a="1"/>
  <c r="Q449" i="14" s="1"/>
  <c r="T449" i="14" s="1"/>
  <c r="AB450" i="14"/>
  <c r="AC450" i="14" s="1"/>
  <c r="P450" i="14" s="1"/>
  <c r="Q450" i="14" s="1" a="1"/>
  <c r="Q450" i="14" s="1"/>
  <c r="T450" i="14" s="1"/>
  <c r="U450" i="14"/>
  <c r="V450" i="14" s="1"/>
  <c r="I454" i="11" s="1"/>
  <c r="E454" i="11" l="1"/>
  <c r="L450" i="14"/>
  <c r="H454" i="11"/>
  <c r="R449" i="14"/>
  <c r="S449" i="14"/>
  <c r="N451" i="14"/>
  <c r="W451" i="14" s="1"/>
  <c r="G455" i="11" s="1"/>
  <c r="S450" i="14"/>
  <c r="R450" i="14"/>
  <c r="X451" i="14" l="1"/>
  <c r="Z451" i="14" s="1"/>
  <c r="AD451" i="14" s="1"/>
  <c r="F455" i="11" s="1"/>
  <c r="O451" i="14"/>
  <c r="D455" i="11" s="1"/>
  <c r="C455" i="11"/>
  <c r="U451" i="14" l="1"/>
  <c r="N452" i="14" s="1"/>
  <c r="AB451" i="14"/>
  <c r="AC451" i="14" s="1"/>
  <c r="P451" i="14" s="1"/>
  <c r="L451" i="14" s="1"/>
  <c r="S451" i="14" s="1"/>
  <c r="V451" i="14"/>
  <c r="I455" i="11" s="1"/>
  <c r="H455" i="11"/>
  <c r="C456" i="11"/>
  <c r="W452" i="14"/>
  <c r="G456" i="11" s="1"/>
  <c r="O452" i="14"/>
  <c r="D456" i="11" s="1"/>
  <c r="X452" i="14"/>
  <c r="Z452" i="14" s="1"/>
  <c r="AD452" i="14" s="1"/>
  <c r="F456" i="11" s="1"/>
  <c r="R451" i="14" l="1"/>
  <c r="Q451" i="14" a="1"/>
  <c r="Q451" i="14" s="1"/>
  <c r="T451" i="14" s="1"/>
  <c r="E455" i="11"/>
  <c r="AB452" i="14"/>
  <c r="AC452" i="14" s="1"/>
  <c r="P452" i="14" s="1"/>
  <c r="Q452" i="14" s="1" a="1"/>
  <c r="Q452" i="14" s="1"/>
  <c r="T452" i="14" s="1"/>
  <c r="U452" i="14"/>
  <c r="V452" i="14" s="1"/>
  <c r="I456" i="11" s="1"/>
  <c r="N453" i="14" l="1"/>
  <c r="L452" i="14"/>
  <c r="S452" i="14" s="1"/>
  <c r="H456" i="11"/>
  <c r="E456" i="11"/>
  <c r="O453" i="14"/>
  <c r="D457" i="11" s="1"/>
  <c r="C457" i="11"/>
  <c r="W453" i="14"/>
  <c r="G457" i="11" s="1"/>
  <c r="X453" i="14"/>
  <c r="Z453" i="14" s="1"/>
  <c r="AD453" i="14" s="1"/>
  <c r="F457" i="11" s="1"/>
  <c r="R452" i="14" l="1"/>
  <c r="U453" i="14"/>
  <c r="AB453" i="14"/>
  <c r="AC453" i="14" s="1"/>
  <c r="P453" i="14" s="1"/>
  <c r="E457" i="11" l="1"/>
  <c r="L453" i="14"/>
  <c r="Q453" i="14" a="1"/>
  <c r="Q453" i="14" s="1"/>
  <c r="T453" i="14" s="1"/>
  <c r="N454" i="14"/>
  <c r="H457" i="11"/>
  <c r="V453" i="14"/>
  <c r="I457" i="11" s="1"/>
  <c r="X454" i="14" l="1"/>
  <c r="Z454" i="14" s="1"/>
  <c r="AD454" i="14" s="1"/>
  <c r="F458" i="11" s="1"/>
  <c r="O454" i="14"/>
  <c r="D458" i="11" s="1"/>
  <c r="W454" i="14"/>
  <c r="G458" i="11" s="1"/>
  <c r="C458" i="11"/>
  <c r="R453" i="14"/>
  <c r="S453" i="14"/>
  <c r="U454" i="14" l="1"/>
  <c r="N455" i="14" s="1"/>
  <c r="AB454" i="14"/>
  <c r="AC454" i="14" s="1"/>
  <c r="P454" i="14" s="1"/>
  <c r="Q454" i="14" s="1" a="1"/>
  <c r="Q454" i="14" s="1"/>
  <c r="T454" i="14" s="1"/>
  <c r="V454" i="14"/>
  <c r="I458" i="11" s="1"/>
  <c r="H458" i="11" l="1"/>
  <c r="L454" i="14"/>
  <c r="R454" i="14" s="1"/>
  <c r="E458" i="11"/>
  <c r="O455" i="14"/>
  <c r="D459" i="11" s="1"/>
  <c r="X455" i="14"/>
  <c r="Z455" i="14" s="1"/>
  <c r="AD455" i="14" s="1"/>
  <c r="F459" i="11" s="1"/>
  <c r="W455" i="14"/>
  <c r="G459" i="11" s="1"/>
  <c r="C459" i="11"/>
  <c r="S454" i="14" l="1"/>
  <c r="AB455" i="14"/>
  <c r="AC455" i="14" s="1"/>
  <c r="P455" i="14" s="1"/>
  <c r="E459" i="11" s="1"/>
  <c r="U455" i="14"/>
  <c r="N456" i="14" s="1"/>
  <c r="Q455" i="14" l="1" a="1"/>
  <c r="Q455" i="14" s="1"/>
  <c r="T455" i="14" s="1"/>
  <c r="V455" i="14"/>
  <c r="I459" i="11" s="1"/>
  <c r="H459" i="11"/>
  <c r="L455" i="14"/>
  <c r="R455" i="14" s="1"/>
  <c r="O456" i="14"/>
  <c r="D460" i="11" s="1"/>
  <c r="W456" i="14"/>
  <c r="G460" i="11" s="1"/>
  <c r="C460" i="11"/>
  <c r="X456" i="14"/>
  <c r="Z456" i="14" s="1"/>
  <c r="AD456" i="14" s="1"/>
  <c r="F460" i="11" s="1"/>
  <c r="S455" i="14" l="1"/>
  <c r="AB456" i="14"/>
  <c r="AC456" i="14" s="1"/>
  <c r="P456" i="14" s="1"/>
  <c r="L456" i="14" s="1"/>
  <c r="U456" i="14"/>
  <c r="N457" i="14" s="1"/>
  <c r="H460" i="11" l="1"/>
  <c r="V456" i="14"/>
  <c r="I460" i="11" s="1"/>
  <c r="Q456" i="14" a="1"/>
  <c r="Q456" i="14" s="1"/>
  <c r="T456" i="14" s="1"/>
  <c r="E460" i="11"/>
  <c r="X457" i="14"/>
  <c r="Z457" i="14" s="1"/>
  <c r="AD457" i="14" s="1"/>
  <c r="F461" i="11" s="1"/>
  <c r="C461" i="11"/>
  <c r="W457" i="14"/>
  <c r="G461" i="11" s="1"/>
  <c r="O457" i="14"/>
  <c r="D461" i="11" s="1"/>
  <c r="S456" i="14"/>
  <c r="R456" i="14"/>
  <c r="AB457" i="14" l="1"/>
  <c r="AC457" i="14" s="1"/>
  <c r="P457" i="14" s="1"/>
  <c r="Q457" i="14" s="1" a="1"/>
  <c r="Q457" i="14" s="1"/>
  <c r="T457" i="14" s="1"/>
  <c r="U457" i="14"/>
  <c r="L457" i="14"/>
  <c r="V457" i="14"/>
  <c r="I461" i="11" s="1"/>
  <c r="N458" i="14"/>
  <c r="H461" i="11"/>
  <c r="E461" i="11" l="1"/>
  <c r="R457" i="14"/>
  <c r="S457" i="14"/>
  <c r="O458" i="14"/>
  <c r="D462" i="11" s="1"/>
  <c r="X458" i="14"/>
  <c r="Z458" i="14" s="1"/>
  <c r="AD458" i="14" s="1"/>
  <c r="F462" i="11" s="1"/>
  <c r="W458" i="14"/>
  <c r="G462" i="11" s="1"/>
  <c r="C462" i="11"/>
  <c r="U458" i="14" l="1"/>
  <c r="V458" i="14" s="1"/>
  <c r="I462" i="11" s="1"/>
  <c r="AB458" i="14"/>
  <c r="AC458" i="14" s="1"/>
  <c r="P458" i="14" s="1"/>
  <c r="Q458" i="14" s="1" a="1"/>
  <c r="Q458" i="14" s="1"/>
  <c r="T458" i="14" s="1"/>
  <c r="N459" i="14"/>
  <c r="H462" i="11"/>
  <c r="L458" i="14" l="1"/>
  <c r="R458" i="14" s="1"/>
  <c r="E462" i="11"/>
  <c r="W459" i="14"/>
  <c r="G463" i="11" s="1"/>
  <c r="O459" i="14"/>
  <c r="D463" i="11" s="1"/>
  <c r="C463" i="11"/>
  <c r="X459" i="14"/>
  <c r="Z459" i="14" s="1"/>
  <c r="S458" i="14" l="1"/>
  <c r="AD459" i="14"/>
  <c r="F463" i="11" s="1"/>
  <c r="AB459" i="14"/>
  <c r="AC459" i="14" s="1"/>
  <c r="P459" i="14" s="1"/>
  <c r="U459" i="14"/>
  <c r="Q459" i="14" l="1" a="1"/>
  <c r="Q459" i="14" s="1"/>
  <c r="T459" i="14" s="1"/>
  <c r="E463" i="11"/>
  <c r="L459" i="14"/>
  <c r="V459" i="14"/>
  <c r="I463" i="11" s="1"/>
  <c r="N460" i="14"/>
  <c r="H463" i="11"/>
  <c r="S459" i="14" l="1"/>
  <c r="R459" i="14"/>
  <c r="C464" i="11"/>
  <c r="O460" i="14"/>
  <c r="D464" i="11" s="1"/>
  <c r="X460" i="14"/>
  <c r="Z460" i="14" s="1"/>
  <c r="AD460" i="14" s="1"/>
  <c r="F464" i="11" s="1"/>
  <c r="W460" i="14"/>
  <c r="G464" i="11" s="1"/>
  <c r="AB460" i="14" l="1"/>
  <c r="AC460" i="14" s="1"/>
  <c r="P460" i="14" s="1"/>
  <c r="U460" i="14"/>
  <c r="H464" i="11" l="1"/>
  <c r="N461" i="14"/>
  <c r="V460" i="14"/>
  <c r="I464" i="11" s="1"/>
  <c r="L460" i="14"/>
  <c r="E464" i="11"/>
  <c r="Q460" i="14" a="1"/>
  <c r="Q460" i="14" s="1"/>
  <c r="T460" i="14" s="1"/>
  <c r="R460" i="14" l="1"/>
  <c r="S460" i="14"/>
  <c r="W461" i="14"/>
  <c r="G465" i="11" s="1"/>
  <c r="O461" i="14"/>
  <c r="D465" i="11" s="1"/>
  <c r="X461" i="14"/>
  <c r="Z461" i="14" s="1"/>
  <c r="AD461" i="14" s="1"/>
  <c r="F465" i="11" s="1"/>
  <c r="C465" i="11"/>
  <c r="AB461" i="14" l="1"/>
  <c r="AC461" i="14" s="1"/>
  <c r="P461" i="14" s="1"/>
  <c r="Q461" i="14" s="1" a="1"/>
  <c r="Q461" i="14" s="1"/>
  <c r="T461" i="14" s="1"/>
  <c r="U461" i="14"/>
  <c r="L461" i="14" l="1"/>
  <c r="E465" i="11"/>
  <c r="S461" i="14"/>
  <c r="R461" i="14"/>
  <c r="V461" i="14"/>
  <c r="I465" i="11" s="1"/>
  <c r="N462" i="14"/>
  <c r="H465" i="11"/>
  <c r="X462" i="14" l="1"/>
  <c r="Z462" i="14" s="1"/>
  <c r="AD462" i="14" s="1"/>
  <c r="F466" i="11" s="1"/>
  <c r="C466" i="11"/>
  <c r="W462" i="14"/>
  <c r="G466" i="11" s="1"/>
  <c r="O462" i="14"/>
  <c r="D466" i="11" s="1"/>
  <c r="U462" i="14"/>
  <c r="V462" i="14" l="1"/>
  <c r="I466" i="11" s="1"/>
  <c r="H466" i="11"/>
  <c r="N463" i="14"/>
  <c r="AB462" i="14"/>
  <c r="AC462" i="14" s="1"/>
  <c r="P462" i="14" s="1"/>
  <c r="E466" i="11" l="1"/>
  <c r="L462" i="14"/>
  <c r="Q462" i="14" a="1"/>
  <c r="Q462" i="14" s="1"/>
  <c r="T462" i="14" s="1"/>
  <c r="C467" i="11"/>
  <c r="X463" i="14"/>
  <c r="Z463" i="14" s="1"/>
  <c r="AD463" i="14" s="1"/>
  <c r="F467" i="11" s="1"/>
  <c r="O463" i="14"/>
  <c r="D467" i="11" s="1"/>
  <c r="W463" i="14"/>
  <c r="G467" i="11" s="1"/>
  <c r="U463" i="14" l="1"/>
  <c r="V463" i="14" s="1"/>
  <c r="I467" i="11" s="1"/>
  <c r="AB463" i="14"/>
  <c r="AC463" i="14" s="1"/>
  <c r="P463" i="14" s="1"/>
  <c r="Q463" i="14" s="1" a="1"/>
  <c r="Q463" i="14" s="1"/>
  <c r="T463" i="14" s="1"/>
  <c r="H467" i="11"/>
  <c r="N464" i="14"/>
  <c r="R462" i="14"/>
  <c r="S462" i="14"/>
  <c r="E467" i="11" l="1"/>
  <c r="L463" i="14"/>
  <c r="O464" i="14"/>
  <c r="D468" i="11" s="1"/>
  <c r="W464" i="14"/>
  <c r="G468" i="11" s="1"/>
  <c r="C468" i="11"/>
  <c r="X464" i="14"/>
  <c r="Z464" i="14" s="1"/>
  <c r="AD464" i="14" s="1"/>
  <c r="F468" i="11" s="1"/>
  <c r="R463" i="14"/>
  <c r="S463" i="14"/>
  <c r="AB464" i="14" l="1"/>
  <c r="AC464" i="14" s="1"/>
  <c r="P464" i="14" s="1"/>
  <c r="Q464" i="14" s="1" a="1"/>
  <c r="Q464" i="14" s="1"/>
  <c r="T464" i="14" s="1"/>
  <c r="U464" i="14"/>
  <c r="N465" i="14" s="1"/>
  <c r="V464" i="14" l="1"/>
  <c r="I468" i="11" s="1"/>
  <c r="H468" i="11"/>
  <c r="L464" i="14"/>
  <c r="R464" i="14" s="1"/>
  <c r="E468" i="11"/>
  <c r="C469" i="11"/>
  <c r="X465" i="14"/>
  <c r="Z465" i="14" s="1"/>
  <c r="AD465" i="14" s="1"/>
  <c r="F469" i="11" s="1"/>
  <c r="O465" i="14"/>
  <c r="D469" i="11" s="1"/>
  <c r="W465" i="14"/>
  <c r="G469" i="11" s="1"/>
  <c r="S464" i="14" l="1"/>
  <c r="U465" i="14"/>
  <c r="V465" i="14" s="1"/>
  <c r="I469" i="11" s="1"/>
  <c r="AB465" i="14"/>
  <c r="AC465" i="14" s="1"/>
  <c r="P465" i="14" s="1"/>
  <c r="E469" i="11" s="1"/>
  <c r="N466" i="14"/>
  <c r="H469" i="11" l="1"/>
  <c r="L465" i="14"/>
  <c r="R465" i="14" s="1"/>
  <c r="Q465" i="14" a="1"/>
  <c r="Q465" i="14" s="1"/>
  <c r="T465" i="14" s="1"/>
  <c r="S465" i="14"/>
  <c r="C470" i="11"/>
  <c r="X466" i="14"/>
  <c r="Z466" i="14" s="1"/>
  <c r="AD466" i="14" s="1"/>
  <c r="F470" i="11" s="1"/>
  <c r="O466" i="14"/>
  <c r="D470" i="11" s="1"/>
  <c r="W466" i="14"/>
  <c r="G470" i="11" s="1"/>
  <c r="AB466" i="14" l="1"/>
  <c r="AC466" i="14" s="1"/>
  <c r="P466" i="14" s="1"/>
  <c r="L466" i="14" s="1"/>
  <c r="U466" i="14"/>
  <c r="N467" i="14" s="1"/>
  <c r="H470" i="11" l="1"/>
  <c r="V466" i="14"/>
  <c r="I470" i="11" s="1"/>
  <c r="Q466" i="14" a="1"/>
  <c r="Q466" i="14" s="1"/>
  <c r="T466" i="14" s="1"/>
  <c r="E470" i="11"/>
  <c r="X467" i="14"/>
  <c r="Z467" i="14" s="1"/>
  <c r="AD467" i="14" s="1"/>
  <c r="F471" i="11" s="1"/>
  <c r="W467" i="14"/>
  <c r="G471" i="11" s="1"/>
  <c r="C471" i="11"/>
  <c r="O467" i="14"/>
  <c r="D471" i="11" s="1"/>
  <c r="R466" i="14"/>
  <c r="S466" i="14"/>
  <c r="AB467" i="14" l="1"/>
  <c r="AC467" i="14" s="1"/>
  <c r="P467" i="14" s="1"/>
  <c r="L467" i="14" s="1"/>
  <c r="U467" i="14"/>
  <c r="V467" i="14" s="1"/>
  <c r="I471" i="11" s="1"/>
  <c r="E471" i="11" l="1"/>
  <c r="Q467" i="14" a="1"/>
  <c r="Q467" i="14" s="1"/>
  <c r="T467" i="14" s="1"/>
  <c r="N468" i="14"/>
  <c r="H471" i="11"/>
  <c r="S467" i="14"/>
  <c r="R467" i="14"/>
  <c r="X468" i="14"/>
  <c r="Z468" i="14" s="1"/>
  <c r="AD468" i="14" s="1"/>
  <c r="F472" i="11" s="1"/>
  <c r="O468" i="14"/>
  <c r="D472" i="11" s="1"/>
  <c r="W468" i="14"/>
  <c r="G472" i="11" s="1"/>
  <c r="C472" i="11"/>
  <c r="AB468" i="14" l="1"/>
  <c r="AC468" i="14" s="1"/>
  <c r="P468" i="14" s="1"/>
  <c r="U468" i="14"/>
  <c r="H472" i="11" s="1"/>
  <c r="Q468" i="14" a="1"/>
  <c r="Q468" i="14" s="1"/>
  <c r="T468" i="14" s="1"/>
  <c r="E472" i="11"/>
  <c r="L468" i="14"/>
  <c r="N469" i="14" l="1"/>
  <c r="V468" i="14"/>
  <c r="I472" i="11" s="1"/>
  <c r="R468" i="14"/>
  <c r="S468" i="14"/>
  <c r="C473" i="11"/>
  <c r="X469" i="14"/>
  <c r="Z469" i="14" s="1"/>
  <c r="AD469" i="14" s="1"/>
  <c r="F473" i="11" s="1"/>
  <c r="W469" i="14"/>
  <c r="G473" i="11" s="1"/>
  <c r="O469" i="14"/>
  <c r="D473" i="11" s="1"/>
  <c r="AB469" i="14" l="1"/>
  <c r="AC469" i="14" s="1"/>
  <c r="P469" i="14" s="1"/>
  <c r="L469" i="14" s="1"/>
  <c r="U469" i="14"/>
  <c r="H473" i="11" s="1"/>
  <c r="Q469" i="14" l="1" a="1"/>
  <c r="Q469" i="14" s="1"/>
  <c r="T469" i="14" s="1"/>
  <c r="E473" i="11"/>
  <c r="N470" i="14"/>
  <c r="O470" i="14" s="1"/>
  <c r="D474" i="11" s="1"/>
  <c r="V469" i="14"/>
  <c r="I473" i="11" s="1"/>
  <c r="S469" i="14"/>
  <c r="R469" i="14"/>
  <c r="C474" i="11" l="1"/>
  <c r="W470" i="14"/>
  <c r="G474" i="11" s="1"/>
  <c r="X470" i="14"/>
  <c r="Z470" i="14" s="1"/>
  <c r="AD470" i="14" s="1"/>
  <c r="F474" i="11" s="1"/>
  <c r="AB470" i="14" l="1"/>
  <c r="AC470" i="14" s="1"/>
  <c r="P470" i="14" s="1"/>
  <c r="E474" i="11" s="1"/>
  <c r="U470" i="14"/>
  <c r="H474" i="11" s="1"/>
  <c r="Q470" i="14" a="1"/>
  <c r="Q470" i="14" s="1"/>
  <c r="T470" i="14" s="1"/>
  <c r="N471" i="14" l="1"/>
  <c r="V470" i="14"/>
  <c r="I474" i="11" s="1"/>
  <c r="L470" i="14"/>
  <c r="S470" i="14" s="1"/>
  <c r="O471" i="14"/>
  <c r="D475" i="11" s="1"/>
  <c r="W471" i="14"/>
  <c r="G475" i="11" s="1"/>
  <c r="C475" i="11"/>
  <c r="X471" i="14"/>
  <c r="Z471" i="14" s="1"/>
  <c r="R470" i="14" l="1"/>
  <c r="AD471" i="14"/>
  <c r="F475" i="11" s="1"/>
  <c r="U471" i="14"/>
  <c r="AB471" i="14"/>
  <c r="AC471" i="14" s="1"/>
  <c r="P471" i="14" s="1"/>
  <c r="Q471" i="14" l="1" a="1"/>
  <c r="Q471" i="14" s="1"/>
  <c r="T471" i="14" s="1"/>
  <c r="E475" i="11"/>
  <c r="L471" i="14"/>
  <c r="N472" i="14"/>
  <c r="V471" i="14"/>
  <c r="I475" i="11" s="1"/>
  <c r="H475" i="11"/>
  <c r="S471" i="14" l="1"/>
  <c r="R471" i="14"/>
  <c r="W472" i="14"/>
  <c r="G476" i="11" s="1"/>
  <c r="O472" i="14"/>
  <c r="D476" i="11" s="1"/>
  <c r="X472" i="14"/>
  <c r="Z472" i="14" s="1"/>
  <c r="C476" i="11"/>
  <c r="AD472" i="14" l="1"/>
  <c r="F476" i="11" s="1"/>
  <c r="U472" i="14"/>
  <c r="AB472" i="14"/>
  <c r="AC472" i="14" s="1"/>
  <c r="P472" i="14" s="1"/>
  <c r="N473" i="14" l="1"/>
  <c r="V472" i="14"/>
  <c r="I476" i="11" s="1"/>
  <c r="H476" i="11"/>
  <c r="L472" i="14"/>
  <c r="Q472" i="14" a="1"/>
  <c r="Q472" i="14" s="1"/>
  <c r="T472" i="14" s="1"/>
  <c r="E476" i="11"/>
  <c r="R472" i="14" l="1"/>
  <c r="S472" i="14"/>
  <c r="X473" i="14"/>
  <c r="Z473" i="14" s="1"/>
  <c r="AD473" i="14" s="1"/>
  <c r="F477" i="11" s="1"/>
  <c r="O473" i="14"/>
  <c r="D477" i="11" s="1"/>
  <c r="W473" i="14"/>
  <c r="G477" i="11" s="1"/>
  <c r="C477" i="11"/>
  <c r="AB473" i="14" l="1"/>
  <c r="AC473" i="14" s="1"/>
  <c r="P473" i="14" s="1"/>
  <c r="Q473" i="14" s="1" a="1"/>
  <c r="Q473" i="14" s="1"/>
  <c r="T473" i="14" s="1"/>
  <c r="U473" i="14"/>
  <c r="V473" i="14" s="1"/>
  <c r="I477" i="11" s="1"/>
  <c r="L473" i="14"/>
  <c r="E477" i="11"/>
  <c r="N474" i="14" l="1"/>
  <c r="H477" i="11"/>
  <c r="W474" i="14"/>
  <c r="G478" i="11" s="1"/>
  <c r="O474" i="14"/>
  <c r="D478" i="11" s="1"/>
  <c r="X474" i="14"/>
  <c r="Z474" i="14" s="1"/>
  <c r="AD474" i="14" s="1"/>
  <c r="F478" i="11" s="1"/>
  <c r="C478" i="11"/>
  <c r="R473" i="14"/>
  <c r="S473" i="14"/>
  <c r="AB474" i="14" l="1"/>
  <c r="AC474" i="14" s="1"/>
  <c r="P474" i="14" s="1"/>
  <c r="Q474" i="14" s="1" a="1"/>
  <c r="Q474" i="14" s="1"/>
  <c r="T474" i="14" s="1"/>
  <c r="U474" i="14"/>
  <c r="H478" i="11" s="1"/>
  <c r="E478" i="11" l="1"/>
  <c r="L474" i="14"/>
  <c r="S474" i="14" s="1"/>
  <c r="V474" i="14"/>
  <c r="I478" i="11" s="1"/>
  <c r="N475" i="14"/>
  <c r="C479" i="11" s="1"/>
  <c r="R474" i="14" l="1"/>
  <c r="O475" i="14"/>
  <c r="D479" i="11" s="1"/>
  <c r="W475" i="14"/>
  <c r="G479" i="11" s="1"/>
  <c r="X475" i="14"/>
  <c r="Z475" i="14" s="1"/>
  <c r="AD475" i="14" s="1"/>
  <c r="F479" i="11" s="1"/>
  <c r="AB475" i="14" l="1"/>
  <c r="AC475" i="14" s="1"/>
  <c r="P475" i="14" s="1"/>
  <c r="Q475" i="14" s="1" a="1"/>
  <c r="Q475" i="14" s="1"/>
  <c r="T475" i="14" s="1"/>
  <c r="U475" i="14"/>
  <c r="N476" i="14" s="1"/>
  <c r="L475" i="14" l="1"/>
  <c r="E479" i="11"/>
  <c r="H479" i="11"/>
  <c r="V475" i="14"/>
  <c r="I479" i="11" s="1"/>
  <c r="S475" i="14"/>
  <c r="R475" i="14"/>
  <c r="X476" i="14"/>
  <c r="Z476" i="14" s="1"/>
  <c r="AD476" i="14" s="1"/>
  <c r="F480" i="11" s="1"/>
  <c r="W476" i="14"/>
  <c r="G480" i="11" s="1"/>
  <c r="C480" i="11"/>
  <c r="O476" i="14"/>
  <c r="D480" i="11" s="1"/>
  <c r="U476" i="14" l="1"/>
  <c r="AB476" i="14"/>
  <c r="AC476" i="14" s="1"/>
  <c r="P476" i="14" s="1"/>
  <c r="L476" i="14" s="1"/>
  <c r="N477" i="14"/>
  <c r="H480" i="11"/>
  <c r="V476" i="14"/>
  <c r="I480" i="11" s="1"/>
  <c r="E480" i="11" l="1"/>
  <c r="Q476" i="14" a="1"/>
  <c r="Q476" i="14" s="1"/>
  <c r="T476" i="14" s="1"/>
  <c r="S476" i="14"/>
  <c r="R476" i="14"/>
  <c r="W477" i="14"/>
  <c r="G481" i="11" s="1"/>
  <c r="O477" i="14"/>
  <c r="D481" i="11" s="1"/>
  <c r="C481" i="11"/>
  <c r="X477" i="14"/>
  <c r="Z477" i="14" s="1"/>
  <c r="AD477" i="14" l="1"/>
  <c r="F481" i="11" s="1"/>
  <c r="AB477" i="14"/>
  <c r="AC477" i="14" s="1"/>
  <c r="P477" i="14" s="1"/>
  <c r="U477" i="14"/>
  <c r="N478" i="14" l="1"/>
  <c r="H481" i="11"/>
  <c r="V477" i="14"/>
  <c r="I481" i="11" s="1"/>
  <c r="Q477" i="14" a="1"/>
  <c r="Q477" i="14" s="1"/>
  <c r="T477" i="14" s="1"/>
  <c r="E481" i="11"/>
  <c r="L477" i="14"/>
  <c r="R477" i="14" l="1"/>
  <c r="S477" i="14"/>
  <c r="O478" i="14"/>
  <c r="D482" i="11" s="1"/>
  <c r="X478" i="14"/>
  <c r="Z478" i="14" s="1"/>
  <c r="AD478" i="14" s="1"/>
  <c r="F482" i="11" s="1"/>
  <c r="W478" i="14"/>
  <c r="G482" i="11" s="1"/>
  <c r="C482" i="11"/>
  <c r="U478" i="14" l="1"/>
  <c r="V478" i="14" s="1"/>
  <c r="I482" i="11" s="1"/>
  <c r="AB478" i="14"/>
  <c r="AC478" i="14" s="1"/>
  <c r="P478" i="14" s="1"/>
  <c r="Q478" i="14" s="1" a="1"/>
  <c r="Q478" i="14" s="1"/>
  <c r="T478" i="14" s="1"/>
  <c r="H482" i="11" l="1"/>
  <c r="N479" i="14"/>
  <c r="O479" i="14" s="1"/>
  <c r="D483" i="11" s="1"/>
  <c r="L478" i="14"/>
  <c r="R478" i="14" s="1"/>
  <c r="E482" i="11"/>
  <c r="W479" i="14"/>
  <c r="G483" i="11" s="1"/>
  <c r="X479" i="14"/>
  <c r="Z479" i="14" s="1"/>
  <c r="C483" i="11" l="1"/>
  <c r="S478" i="14"/>
  <c r="AD479" i="14"/>
  <c r="F483" i="11" s="1"/>
  <c r="U479" i="14"/>
  <c r="AB479" i="14"/>
  <c r="AC479" i="14" s="1"/>
  <c r="P479" i="14" s="1"/>
  <c r="N480" i="14" l="1"/>
  <c r="V479" i="14"/>
  <c r="I483" i="11" s="1"/>
  <c r="H483" i="11"/>
  <c r="L479" i="14"/>
  <c r="Q479" i="14" a="1"/>
  <c r="Q479" i="14" s="1"/>
  <c r="T479" i="14" s="1"/>
  <c r="E483" i="11"/>
  <c r="R479" i="14" l="1"/>
  <c r="S479" i="14"/>
  <c r="W480" i="14"/>
  <c r="G484" i="11" s="1"/>
  <c r="C484" i="11"/>
  <c r="X480" i="14"/>
  <c r="Z480" i="14" s="1"/>
  <c r="AD480" i="14" s="1"/>
  <c r="F484" i="11" s="1"/>
  <c r="O480" i="14"/>
  <c r="D484" i="11" s="1"/>
  <c r="U480" i="14" l="1"/>
  <c r="AB480" i="14"/>
  <c r="AC480" i="14" s="1"/>
  <c r="P480" i="14" s="1"/>
  <c r="Q480" i="14" l="1" a="1"/>
  <c r="Q480" i="14" s="1"/>
  <c r="T480" i="14" s="1"/>
  <c r="E484" i="11"/>
  <c r="L480" i="14"/>
  <c r="V480" i="14"/>
  <c r="I484" i="11" s="1"/>
  <c r="N481" i="14"/>
  <c r="H484" i="11"/>
  <c r="S480" i="14" l="1"/>
  <c r="R480" i="14"/>
  <c r="O481" i="14"/>
  <c r="D485" i="11" s="1"/>
  <c r="C485" i="11"/>
  <c r="X481" i="14"/>
  <c r="Z481" i="14" s="1"/>
  <c r="AD481" i="14" s="1"/>
  <c r="F485" i="11" s="1"/>
  <c r="W481" i="14"/>
  <c r="G485" i="11" s="1"/>
  <c r="U481" i="14" l="1"/>
  <c r="N482" i="14" s="1"/>
  <c r="AB481" i="14"/>
  <c r="AC481" i="14" s="1"/>
  <c r="P481" i="14" s="1"/>
  <c r="Q481" i="14" s="1" a="1"/>
  <c r="Q481" i="14" s="1"/>
  <c r="T481" i="14" s="1"/>
  <c r="V481" i="14"/>
  <c r="I485" i="11" s="1"/>
  <c r="H485" i="11" l="1"/>
  <c r="L481" i="14"/>
  <c r="S481" i="14" s="1"/>
  <c r="E485" i="11"/>
  <c r="X482" i="14"/>
  <c r="Z482" i="14" s="1"/>
  <c r="AD482" i="14" s="1"/>
  <c r="F486" i="11" s="1"/>
  <c r="C486" i="11"/>
  <c r="W482" i="14"/>
  <c r="G486" i="11" s="1"/>
  <c r="O482" i="14"/>
  <c r="D486" i="11" s="1"/>
  <c r="U482" i="14" l="1"/>
  <c r="N483" i="14" s="1"/>
  <c r="AB482" i="14"/>
  <c r="AC482" i="14" s="1"/>
  <c r="P482" i="14" s="1"/>
  <c r="L482" i="14" s="1"/>
  <c r="R481" i="14"/>
  <c r="H486" i="11"/>
  <c r="Q482" i="14" l="1" a="1"/>
  <c r="Q482" i="14" s="1"/>
  <c r="T482" i="14" s="1"/>
  <c r="V482" i="14"/>
  <c r="I486" i="11" s="1"/>
  <c r="E486" i="11"/>
  <c r="S482" i="14"/>
  <c r="R482" i="14"/>
  <c r="O483" i="14"/>
  <c r="D487" i="11" s="1"/>
  <c r="X483" i="14"/>
  <c r="Z483" i="14" s="1"/>
  <c r="AD483" i="14" s="1"/>
  <c r="F487" i="11" s="1"/>
  <c r="W483" i="14"/>
  <c r="G487" i="11" s="1"/>
  <c r="C487" i="11"/>
  <c r="AB483" i="14" l="1"/>
  <c r="AC483" i="14" s="1"/>
  <c r="P483" i="14" s="1"/>
  <c r="Q483" i="14" s="1" a="1"/>
  <c r="Q483" i="14" s="1"/>
  <c r="T483" i="14" s="1"/>
  <c r="U483" i="14"/>
  <c r="V483" i="14" s="1"/>
  <c r="I487" i="11" s="1"/>
  <c r="H487" i="11" l="1"/>
  <c r="N484" i="14"/>
  <c r="L483" i="14"/>
  <c r="R483" i="14" s="1"/>
  <c r="E487" i="11"/>
  <c r="X484" i="14"/>
  <c r="Z484" i="14" s="1"/>
  <c r="AD484" i="14" s="1"/>
  <c r="F488" i="11" s="1"/>
  <c r="W484" i="14"/>
  <c r="G488" i="11" s="1"/>
  <c r="O484" i="14"/>
  <c r="D488" i="11" s="1"/>
  <c r="C488" i="11"/>
  <c r="S483" i="14" l="1"/>
  <c r="AB484" i="14"/>
  <c r="AC484" i="14" s="1"/>
  <c r="P484" i="14" s="1"/>
  <c r="E488" i="11" s="1"/>
  <c r="U484" i="14"/>
  <c r="N485" i="14" s="1"/>
  <c r="L484" i="14" l="1"/>
  <c r="R484" i="14" s="1"/>
  <c r="Q484" i="14" a="1"/>
  <c r="Q484" i="14" s="1"/>
  <c r="T484" i="14" s="1"/>
  <c r="H488" i="11"/>
  <c r="V484" i="14"/>
  <c r="I488" i="11" s="1"/>
  <c r="S484" i="14"/>
  <c r="C489" i="11"/>
  <c r="W485" i="14"/>
  <c r="G489" i="11" s="1"/>
  <c r="X485" i="14"/>
  <c r="Z485" i="14" s="1"/>
  <c r="AD485" i="14" s="1"/>
  <c r="F489" i="11" s="1"/>
  <c r="O485" i="14"/>
  <c r="D489" i="11" s="1"/>
  <c r="AB485" i="14" l="1"/>
  <c r="AC485" i="14" s="1"/>
  <c r="P485" i="14" s="1"/>
  <c r="Q485" i="14" s="1" a="1"/>
  <c r="Q485" i="14" s="1"/>
  <c r="T485" i="14" s="1"/>
  <c r="U485" i="14"/>
  <c r="N486" i="14" s="1"/>
  <c r="V485" i="14" l="1"/>
  <c r="I489" i="11" s="1"/>
  <c r="H489" i="11"/>
  <c r="L485" i="14"/>
  <c r="R485" i="14" s="1"/>
  <c r="E489" i="11"/>
  <c r="X486" i="14"/>
  <c r="Z486" i="14" s="1"/>
  <c r="AD486" i="14" s="1"/>
  <c r="F490" i="11" s="1"/>
  <c r="W486" i="14"/>
  <c r="G490" i="11" s="1"/>
  <c r="C490" i="11"/>
  <c r="O486" i="14"/>
  <c r="D490" i="11" s="1"/>
  <c r="S485" i="14" l="1"/>
  <c r="AB486" i="14"/>
  <c r="AC486" i="14" s="1"/>
  <c r="P486" i="14" s="1"/>
  <c r="L486" i="14" s="1"/>
  <c r="U486" i="14"/>
  <c r="H490" i="11" s="1"/>
  <c r="N487" i="14" l="1"/>
  <c r="V486" i="14"/>
  <c r="I490" i="11" s="1"/>
  <c r="Q486" i="14" a="1"/>
  <c r="Q486" i="14" s="1"/>
  <c r="T486" i="14" s="1"/>
  <c r="E490" i="11"/>
  <c r="O487" i="14"/>
  <c r="D491" i="11" s="1"/>
  <c r="C491" i="11"/>
  <c r="X487" i="14"/>
  <c r="Z487" i="14" s="1"/>
  <c r="W487" i="14"/>
  <c r="G491" i="11" s="1"/>
  <c r="S486" i="14"/>
  <c r="R486" i="14"/>
  <c r="AD487" i="14" l="1"/>
  <c r="F491" i="11" s="1"/>
  <c r="AB487" i="14"/>
  <c r="AC487" i="14" s="1"/>
  <c r="P487" i="14" s="1"/>
  <c r="U487" i="14"/>
  <c r="N488" i="14" l="1"/>
  <c r="H491" i="11"/>
  <c r="V487" i="14"/>
  <c r="I491" i="11" s="1"/>
  <c r="Q487" i="14" a="1"/>
  <c r="Q487" i="14" s="1"/>
  <c r="T487" i="14" s="1"/>
  <c r="E491" i="11"/>
  <c r="L487" i="14"/>
  <c r="S487" i="14" l="1"/>
  <c r="R487" i="14"/>
  <c r="O488" i="14"/>
  <c r="D492" i="11" s="1"/>
  <c r="W488" i="14"/>
  <c r="G492" i="11" s="1"/>
  <c r="C492" i="11"/>
  <c r="X488" i="14"/>
  <c r="Z488" i="14" s="1"/>
  <c r="AD488" i="14" s="1"/>
  <c r="F492" i="11" s="1"/>
  <c r="AB488" i="14" l="1"/>
  <c r="AC488" i="14" s="1"/>
  <c r="P488" i="14" s="1"/>
  <c r="Q488" i="14" s="1" a="1"/>
  <c r="Q488" i="14" s="1"/>
  <c r="T488" i="14" s="1"/>
  <c r="U488" i="14"/>
  <c r="V488" i="14" s="1"/>
  <c r="I492" i="11" s="1"/>
  <c r="H492" i="11" l="1"/>
  <c r="N489" i="14"/>
  <c r="C493" i="11" s="1"/>
  <c r="L488" i="14"/>
  <c r="E492" i="11"/>
  <c r="O489" i="14"/>
  <c r="D493" i="11" s="1"/>
  <c r="W489" i="14"/>
  <c r="G493" i="11" s="1"/>
  <c r="X489" i="14"/>
  <c r="Z489" i="14" s="1"/>
  <c r="R488" i="14"/>
  <c r="S488" i="14"/>
  <c r="AD489" i="14" l="1"/>
  <c r="F493" i="11" s="1"/>
  <c r="U489" i="14"/>
  <c r="AB489" i="14"/>
  <c r="AC489" i="14" s="1"/>
  <c r="P489" i="14" s="1"/>
  <c r="Q489" i="14" l="1" a="1"/>
  <c r="Q489" i="14" s="1"/>
  <c r="T489" i="14" s="1"/>
  <c r="L489" i="14"/>
  <c r="E493" i="11"/>
  <c r="H493" i="11"/>
  <c r="V489" i="14"/>
  <c r="I493" i="11" s="1"/>
  <c r="N490" i="14"/>
  <c r="C494" i="11" l="1"/>
  <c r="O490" i="14"/>
  <c r="D494" i="11" s="1"/>
  <c r="W490" i="14"/>
  <c r="G494" i="11" s="1"/>
  <c r="X490" i="14"/>
  <c r="Z490" i="14" s="1"/>
  <c r="AD490" i="14" s="1"/>
  <c r="F494" i="11" s="1"/>
  <c r="R489" i="14"/>
  <c r="S489" i="14"/>
  <c r="AB490" i="14" l="1"/>
  <c r="AC490" i="14" s="1"/>
  <c r="P490" i="14" s="1"/>
  <c r="U490" i="14"/>
  <c r="N491" i="14" l="1"/>
  <c r="V490" i="14"/>
  <c r="I494" i="11" s="1"/>
  <c r="H494" i="11"/>
  <c r="L490" i="14"/>
  <c r="E494" i="11"/>
  <c r="Q490" i="14" a="1"/>
  <c r="Q490" i="14" s="1"/>
  <c r="T490" i="14" s="1"/>
  <c r="R490" i="14" l="1"/>
  <c r="S490" i="14"/>
  <c r="X491" i="14"/>
  <c r="Z491" i="14" s="1"/>
  <c r="AD491" i="14" s="1"/>
  <c r="F495" i="11" s="1"/>
  <c r="W491" i="14"/>
  <c r="G495" i="11" s="1"/>
  <c r="O491" i="14"/>
  <c r="D495" i="11" s="1"/>
  <c r="C495" i="11"/>
  <c r="AB491" i="14" l="1"/>
  <c r="AC491" i="14" s="1"/>
  <c r="P491" i="14" s="1"/>
  <c r="Q491" i="14" s="1" a="1"/>
  <c r="Q491" i="14" s="1"/>
  <c r="T491" i="14" s="1"/>
  <c r="U491" i="14"/>
  <c r="N492" i="14" s="1"/>
  <c r="H495" i="11" l="1"/>
  <c r="V491" i="14"/>
  <c r="I495" i="11" s="1"/>
  <c r="E495" i="11"/>
  <c r="L491" i="14"/>
  <c r="O492" i="14"/>
  <c r="D496" i="11" s="1"/>
  <c r="C496" i="11"/>
  <c r="X492" i="14"/>
  <c r="Z492" i="14" s="1"/>
  <c r="AD492" i="14" s="1"/>
  <c r="F496" i="11" s="1"/>
  <c r="W492" i="14"/>
  <c r="G496" i="11" s="1"/>
  <c r="R491" i="14"/>
  <c r="S491" i="14"/>
  <c r="AB492" i="14" l="1"/>
  <c r="AC492" i="14" s="1"/>
  <c r="P492" i="14" s="1"/>
  <c r="U492" i="14"/>
  <c r="N493" i="14" l="1"/>
  <c r="H496" i="11"/>
  <c r="V492" i="14"/>
  <c r="I496" i="11" s="1"/>
  <c r="Q492" i="14" a="1"/>
  <c r="Q492" i="14" s="1"/>
  <c r="T492" i="14" s="1"/>
  <c r="E496" i="11"/>
  <c r="L492" i="14"/>
  <c r="R492" i="14" l="1"/>
  <c r="S492" i="14"/>
  <c r="C497" i="11"/>
  <c r="W493" i="14"/>
  <c r="G497" i="11" s="1"/>
  <c r="O493" i="14"/>
  <c r="D497" i="11" s="1"/>
  <c r="X493" i="14"/>
  <c r="Z493" i="14" s="1"/>
  <c r="AD493" i="14" s="1"/>
  <c r="F497" i="11" s="1"/>
  <c r="AB493" i="14" l="1"/>
  <c r="AC493" i="14" s="1"/>
  <c r="P493" i="14" s="1"/>
  <c r="L493" i="14" s="1"/>
  <c r="U493" i="14"/>
  <c r="Q493" i="14" l="1" a="1"/>
  <c r="Q493" i="14" s="1"/>
  <c r="T493" i="14" s="1"/>
  <c r="E497" i="11"/>
  <c r="N494" i="14"/>
  <c r="H497" i="11"/>
  <c r="V493" i="14"/>
  <c r="I497" i="11" s="1"/>
  <c r="R493" i="14"/>
  <c r="S493" i="14"/>
  <c r="C498" i="11" l="1"/>
  <c r="X494" i="14"/>
  <c r="Z494" i="14" s="1"/>
  <c r="AD494" i="14" s="1"/>
  <c r="F498" i="11" s="1"/>
  <c r="W494" i="14"/>
  <c r="G498" i="11" s="1"/>
  <c r="O494" i="14"/>
  <c r="D498" i="11" s="1"/>
  <c r="AB494" i="14" l="1"/>
  <c r="AC494" i="14" s="1"/>
  <c r="P494" i="14" s="1"/>
  <c r="Q494" i="14" s="1" a="1"/>
  <c r="Q494" i="14" s="1"/>
  <c r="T494" i="14" s="1"/>
  <c r="U494" i="14"/>
  <c r="H498" i="11" s="1"/>
  <c r="E498" i="11" l="1"/>
  <c r="L494" i="14"/>
  <c r="R494" i="14" s="1"/>
  <c r="V494" i="14"/>
  <c r="I498" i="11" s="1"/>
  <c r="N495" i="14"/>
  <c r="C499" i="11" s="1"/>
  <c r="O495" i="14" l="1"/>
  <c r="D499" i="11" s="1"/>
  <c r="X495" i="14"/>
  <c r="Z495" i="14" s="1"/>
  <c r="AD495" i="14" s="1"/>
  <c r="F499" i="11" s="1"/>
  <c r="S494" i="14"/>
  <c r="W495" i="14"/>
  <c r="G499" i="11" s="1"/>
  <c r="AB495" i="14"/>
  <c r="AC495" i="14" s="1"/>
  <c r="P495" i="14" s="1"/>
  <c r="Q495" i="14" s="1" a="1"/>
  <c r="Q495" i="14" s="1"/>
  <c r="T495" i="14" s="1"/>
  <c r="U495" i="14"/>
  <c r="E499" i="11" l="1"/>
  <c r="L495" i="14"/>
  <c r="S495" i="14" s="1"/>
  <c r="H499" i="11"/>
  <c r="N496" i="14"/>
  <c r="V495" i="14"/>
  <c r="I499" i="11" s="1"/>
  <c r="R495" i="14" l="1"/>
  <c r="W496" i="14"/>
  <c r="G500" i="11" s="1"/>
  <c r="C500" i="11"/>
  <c r="O496" i="14"/>
  <c r="D500" i="11" s="1"/>
  <c r="X496" i="14"/>
  <c r="Z496" i="14" s="1"/>
  <c r="AD496" i="14" s="1"/>
  <c r="F500" i="11" s="1"/>
  <c r="U496" i="14" l="1"/>
  <c r="H500" i="11" s="1"/>
  <c r="AB496" i="14"/>
  <c r="AC496" i="14" s="1"/>
  <c r="P496" i="14" s="1"/>
  <c r="N497" i="14" l="1"/>
  <c r="V496" i="14"/>
  <c r="I500" i="11" s="1"/>
  <c r="L496" i="14"/>
  <c r="E500" i="11"/>
  <c r="Q496" i="14" a="1"/>
  <c r="Q496" i="14" s="1"/>
  <c r="T496" i="14" s="1"/>
  <c r="O497" i="14"/>
  <c r="D501" i="11" s="1"/>
  <c r="X497" i="14"/>
  <c r="Z497" i="14" s="1"/>
  <c r="AD497" i="14" s="1"/>
  <c r="F501" i="11" s="1"/>
  <c r="W497" i="14"/>
  <c r="G501" i="11" s="1"/>
  <c r="C501" i="11"/>
  <c r="AB497" i="14" l="1"/>
  <c r="AC497" i="14" s="1"/>
  <c r="P497" i="14" s="1"/>
  <c r="L497" i="14" s="1"/>
  <c r="U497" i="14"/>
  <c r="R496" i="14"/>
  <c r="S496" i="14"/>
  <c r="Q497" i="14" l="1" a="1"/>
  <c r="Q497" i="14" s="1"/>
  <c r="T497" i="14" s="1"/>
  <c r="E501" i="11"/>
  <c r="S497" i="14"/>
  <c r="R497" i="14"/>
  <c r="V497" i="14"/>
  <c r="I501" i="11" s="1"/>
  <c r="H501" i="11"/>
  <c r="N498" i="14"/>
  <c r="W498" i="14" l="1"/>
  <c r="G502" i="11" s="1"/>
  <c r="O498" i="14"/>
  <c r="D502" i="11" s="1"/>
  <c r="X498" i="14"/>
  <c r="Z498" i="14" s="1"/>
  <c r="AD498" i="14" s="1"/>
  <c r="F502" i="11" s="1"/>
  <c r="C502" i="11"/>
  <c r="U498" i="14" l="1"/>
  <c r="H502" i="11" s="1"/>
  <c r="AB498" i="14"/>
  <c r="AC498" i="14" s="1"/>
  <c r="P498" i="14" s="1"/>
  <c r="Q498" i="14" s="1" a="1"/>
  <c r="Q498" i="14" s="1"/>
  <c r="T498" i="14" s="1"/>
  <c r="V498" i="14"/>
  <c r="I502" i="11" s="1"/>
  <c r="N499" i="14"/>
  <c r="E502" i="11" l="1"/>
  <c r="L498" i="14"/>
  <c r="S498" i="14" s="1"/>
  <c r="C503" i="11"/>
  <c r="O499" i="14"/>
  <c r="D503" i="11" s="1"/>
  <c r="W499" i="14"/>
  <c r="G503" i="11" s="1"/>
  <c r="X499" i="14"/>
  <c r="Z499" i="14" s="1"/>
  <c r="AD499" i="14" s="1"/>
  <c r="F503" i="11" s="1"/>
  <c r="R498" i="14"/>
  <c r="AB499" i="14" l="1"/>
  <c r="AC499" i="14" s="1"/>
  <c r="P499" i="14" s="1"/>
  <c r="Q499" i="14" s="1" a="1"/>
  <c r="Q499" i="14" s="1"/>
  <c r="T499" i="14" s="1"/>
  <c r="U499" i="14"/>
  <c r="L499" i="14" l="1"/>
  <c r="R499" i="14" s="1"/>
  <c r="E503" i="11"/>
  <c r="V499" i="14"/>
  <c r="I503" i="11" s="1"/>
  <c r="H503" i="11"/>
  <c r="N500" i="14"/>
  <c r="S499" i="14" l="1"/>
  <c r="O500" i="14"/>
  <c r="D504" i="11" s="1"/>
  <c r="X500" i="14"/>
  <c r="Z500" i="14" s="1"/>
  <c r="AD500" i="14" s="1"/>
  <c r="F504" i="11" s="1"/>
  <c r="W500" i="14"/>
  <c r="G504" i="11" s="1"/>
  <c r="C504" i="11"/>
  <c r="AB500" i="14" l="1"/>
  <c r="AC500" i="14" s="1"/>
  <c r="P500" i="14" s="1"/>
  <c r="U500" i="14"/>
  <c r="V500" i="14" l="1"/>
  <c r="I504" i="11" s="1"/>
  <c r="N501" i="14"/>
  <c r="H504" i="11"/>
  <c r="L500" i="14"/>
  <c r="E504" i="11"/>
  <c r="Q500" i="14" a="1"/>
  <c r="Q500" i="14" s="1"/>
  <c r="T500" i="14" s="1"/>
  <c r="O501" i="14" l="1"/>
  <c r="D505" i="11" s="1"/>
  <c r="C505" i="11"/>
  <c r="W501" i="14"/>
  <c r="G505" i="11" s="1"/>
  <c r="X501" i="14"/>
  <c r="Z501" i="14" s="1"/>
  <c r="AD501" i="14" s="1"/>
  <c r="F505" i="11" s="1"/>
  <c r="R500" i="14"/>
  <c r="S500" i="14"/>
  <c r="U501" i="14" l="1"/>
  <c r="AB501" i="14"/>
  <c r="AC501" i="14" s="1"/>
  <c r="P501" i="14" s="1"/>
  <c r="Q501" i="14" l="1" a="1"/>
  <c r="Q501" i="14" s="1"/>
  <c r="T501" i="14" s="1"/>
  <c r="L501" i="14"/>
  <c r="E505" i="11"/>
  <c r="V501" i="14"/>
  <c r="I505" i="11" s="1"/>
  <c r="H505" i="11"/>
  <c r="N502" i="14"/>
  <c r="X502" i="14" l="1"/>
  <c r="Z502" i="14" s="1"/>
  <c r="AD502" i="14" s="1"/>
  <c r="F506" i="11" s="1"/>
  <c r="W502" i="14"/>
  <c r="G506" i="11" s="1"/>
  <c r="O502" i="14"/>
  <c r="D506" i="11" s="1"/>
  <c r="C506" i="11"/>
  <c r="S501" i="14"/>
  <c r="R501" i="14"/>
  <c r="AB502" i="14" l="1"/>
  <c r="AC502" i="14" s="1"/>
  <c r="P502" i="14" s="1"/>
  <c r="E506" i="11" s="1"/>
  <c r="U502" i="14"/>
  <c r="H506" i="11" s="1"/>
  <c r="Q502" i="14" l="1" a="1"/>
  <c r="Q502" i="14" s="1"/>
  <c r="T502" i="14" s="1"/>
  <c r="N503" i="14"/>
  <c r="L502" i="14"/>
  <c r="R502" i="14" s="1"/>
  <c r="V502" i="14"/>
  <c r="I506" i="11" s="1"/>
  <c r="X503" i="14"/>
  <c r="Z503" i="14" s="1"/>
  <c r="AD503" i="14" s="1"/>
  <c r="F507" i="11" s="1"/>
  <c r="W503" i="14"/>
  <c r="G507" i="11" s="1"/>
  <c r="O503" i="14"/>
  <c r="D507" i="11" s="1"/>
  <c r="C507" i="11"/>
  <c r="S502" i="14" l="1"/>
  <c r="AB503" i="14"/>
  <c r="AC503" i="14" s="1"/>
  <c r="P503" i="14" s="1"/>
  <c r="L503" i="14" s="1"/>
  <c r="U503" i="14"/>
  <c r="N504" i="14" s="1"/>
  <c r="H507" i="11" l="1"/>
  <c r="V503" i="14"/>
  <c r="I507" i="11" s="1"/>
  <c r="E507" i="11"/>
  <c r="Q503" i="14" a="1"/>
  <c r="Q503" i="14" s="1"/>
  <c r="T503" i="14" s="1"/>
  <c r="W504" i="14"/>
  <c r="G508" i="11" s="1"/>
  <c r="O504" i="14"/>
  <c r="D508" i="11" s="1"/>
  <c r="X504" i="14"/>
  <c r="Z504" i="14" s="1"/>
  <c r="AD504" i="14" s="1"/>
  <c r="F508" i="11" s="1"/>
  <c r="C508" i="11"/>
  <c r="R503" i="14"/>
  <c r="S503" i="14"/>
  <c r="U504" i="14" l="1"/>
  <c r="V504" i="14" s="1"/>
  <c r="I508" i="11" s="1"/>
  <c r="AB504" i="14"/>
  <c r="AC504" i="14" s="1"/>
  <c r="P504" i="14" s="1"/>
  <c r="N505" i="14" l="1"/>
  <c r="X505" i="14" s="1"/>
  <c r="Z505" i="14" s="1"/>
  <c r="AD505" i="14" s="1"/>
  <c r="F509" i="11" s="1"/>
  <c r="H508" i="11"/>
  <c r="Q504" i="14" a="1"/>
  <c r="Q504" i="14" s="1"/>
  <c r="T504" i="14" s="1"/>
  <c r="E508" i="11"/>
  <c r="L504" i="14"/>
  <c r="O505" i="14"/>
  <c r="D509" i="11" s="1"/>
  <c r="C509" i="11" l="1"/>
  <c r="W505" i="14"/>
  <c r="G509" i="11" s="1"/>
  <c r="U505" i="14"/>
  <c r="V505" i="14" s="1"/>
  <c r="I509" i="11" s="1"/>
  <c r="AB505" i="14"/>
  <c r="AC505" i="14" s="1"/>
  <c r="P505" i="14" s="1"/>
  <c r="Q505" i="14" s="1" a="1"/>
  <c r="Q505" i="14" s="1"/>
  <c r="T505" i="14" s="1"/>
  <c r="S504" i="14"/>
  <c r="R504" i="14"/>
  <c r="H509" i="11" l="1"/>
  <c r="N506" i="14"/>
  <c r="L505" i="14"/>
  <c r="S505" i="14" s="1"/>
  <c r="E509" i="11"/>
  <c r="W506" i="14"/>
  <c r="G510" i="11" s="1"/>
  <c r="O506" i="14"/>
  <c r="D510" i="11" s="1"/>
  <c r="X506" i="14"/>
  <c r="Z506" i="14" s="1"/>
  <c r="AD506" i="14" s="1"/>
  <c r="F510" i="11" s="1"/>
  <c r="C510" i="11"/>
  <c r="R505" i="14" l="1"/>
  <c r="AB506" i="14"/>
  <c r="AC506" i="14" s="1"/>
  <c r="P506" i="14" s="1"/>
  <c r="L506" i="14" s="1"/>
  <c r="U506" i="14"/>
  <c r="H510" i="11" s="1"/>
  <c r="V506" i="14" l="1"/>
  <c r="I510" i="11" s="1"/>
  <c r="N507" i="14"/>
  <c r="Q506" i="14" a="1"/>
  <c r="Q506" i="14" s="1"/>
  <c r="T506" i="14" s="1"/>
  <c r="E510" i="11"/>
  <c r="C511" i="11"/>
  <c r="X507" i="14"/>
  <c r="Z507" i="14" s="1"/>
  <c r="AD507" i="14" s="1"/>
  <c r="F511" i="11" s="1"/>
  <c r="O507" i="14"/>
  <c r="D511" i="11" s="1"/>
  <c r="W507" i="14"/>
  <c r="G511" i="11" s="1"/>
  <c r="S506" i="14"/>
  <c r="R506" i="14"/>
  <c r="AB507" i="14" l="1"/>
  <c r="AC507" i="14" s="1"/>
  <c r="P507" i="14" s="1"/>
  <c r="E511" i="11" s="1"/>
  <c r="U507" i="14"/>
  <c r="H511" i="11" s="1"/>
  <c r="Q507" i="14" a="1"/>
  <c r="Q507" i="14" s="1"/>
  <c r="T507" i="14" s="1"/>
  <c r="L507" i="14" l="1"/>
  <c r="N508" i="14"/>
  <c r="C512" i="11" s="1"/>
  <c r="V507" i="14"/>
  <c r="I511" i="11" s="1"/>
  <c r="X508" i="14"/>
  <c r="Z508" i="14" s="1"/>
  <c r="AD508" i="14" s="1"/>
  <c r="F512" i="11" s="1"/>
  <c r="W508" i="14"/>
  <c r="G512" i="11" s="1"/>
  <c r="R507" i="14"/>
  <c r="S507" i="14"/>
  <c r="O508" i="14" l="1"/>
  <c r="D512" i="11" s="1"/>
  <c r="AB508" i="14"/>
  <c r="AC508" i="14" s="1"/>
  <c r="P508" i="14" s="1"/>
  <c r="E512" i="11" s="1"/>
  <c r="U508" i="14"/>
  <c r="V508" i="14" s="1"/>
  <c r="I512" i="11" s="1"/>
  <c r="L508" i="14" l="1"/>
  <c r="Q508" i="14" a="1"/>
  <c r="Q508" i="14" s="1"/>
  <c r="T508" i="14" s="1"/>
  <c r="N509" i="14"/>
  <c r="O509" i="14" s="1"/>
  <c r="D513" i="11" s="1"/>
  <c r="H512" i="11"/>
  <c r="S508" i="14"/>
  <c r="R508" i="14"/>
  <c r="C513" i="11"/>
  <c r="W509" i="14" l="1"/>
  <c r="G513" i="11" s="1"/>
  <c r="X509" i="14"/>
  <c r="Z509" i="14" s="1"/>
  <c r="AD509" i="14" s="1"/>
  <c r="F513" i="11" s="1"/>
  <c r="U509" i="14" l="1"/>
  <c r="H513" i="11" s="1"/>
  <c r="AB509" i="14"/>
  <c r="AC509" i="14" s="1"/>
  <c r="P509" i="14" s="1"/>
  <c r="L509" i="14" s="1"/>
  <c r="R509" i="14" s="1"/>
  <c r="V509" i="14"/>
  <c r="I513" i="11" s="1"/>
  <c r="Q509" i="14" a="1"/>
  <c r="Q509" i="14" s="1"/>
  <c r="T509" i="14" s="1"/>
  <c r="N510" i="14"/>
  <c r="X510" i="14" s="1"/>
  <c r="Z510" i="14" s="1"/>
  <c r="O510" i="14"/>
  <c r="D514" i="11" s="1"/>
  <c r="S509" i="14"/>
  <c r="E513" i="11" l="1"/>
  <c r="C514" i="11"/>
  <c r="W510" i="14"/>
  <c r="G514" i="11" s="1"/>
  <c r="AD510" i="14"/>
  <c r="F514" i="11" s="1"/>
  <c r="AB510" i="14"/>
  <c r="AC510" i="14" s="1"/>
  <c r="P510" i="14" s="1"/>
  <c r="U510" i="14"/>
  <c r="E514" i="11" l="1"/>
  <c r="Q510" i="14" a="1"/>
  <c r="Q510" i="14" s="1"/>
  <c r="T510" i="14" s="1"/>
  <c r="L510" i="14"/>
  <c r="H514" i="11"/>
  <c r="V510" i="14"/>
  <c r="I514" i="11" s="1"/>
  <c r="N511" i="14"/>
  <c r="C515" i="11" l="1"/>
  <c r="W511" i="14"/>
  <c r="G515" i="11" s="1"/>
  <c r="O511" i="14"/>
  <c r="D515" i="11" s="1"/>
  <c r="X511" i="14"/>
  <c r="Z511" i="14" s="1"/>
  <c r="R510" i="14"/>
  <c r="S510" i="14"/>
  <c r="AD511" i="14" l="1"/>
  <c r="F515" i="11" s="1"/>
  <c r="U511" i="14"/>
  <c r="AB511" i="14"/>
  <c r="AC511" i="14" s="1"/>
  <c r="P511" i="14" s="1"/>
  <c r="H515" i="11" l="1"/>
  <c r="N512" i="14"/>
  <c r="V511" i="14"/>
  <c r="I515" i="11" s="1"/>
  <c r="L511" i="14"/>
  <c r="Q511" i="14" a="1"/>
  <c r="Q511" i="14" s="1"/>
  <c r="T511" i="14" s="1"/>
  <c r="E515" i="11"/>
  <c r="W512" i="14" l="1"/>
  <c r="G516" i="11" s="1"/>
  <c r="C516" i="11"/>
  <c r="X512" i="14"/>
  <c r="Z512" i="14" s="1"/>
  <c r="AD512" i="14" s="1"/>
  <c r="F516" i="11" s="1"/>
  <c r="O512" i="14"/>
  <c r="D516" i="11" s="1"/>
  <c r="S511" i="14"/>
  <c r="R511" i="14"/>
  <c r="AB512" i="14" l="1"/>
  <c r="AC512" i="14" s="1"/>
  <c r="P512" i="14" s="1"/>
  <c r="E516" i="11" s="1"/>
  <c r="U512" i="14"/>
  <c r="V512" i="14" s="1"/>
  <c r="I516" i="11" s="1"/>
  <c r="Q512" i="14" a="1"/>
  <c r="Q512" i="14" s="1"/>
  <c r="T512" i="14" s="1"/>
  <c r="L512" i="14"/>
  <c r="H516" i="11" l="1"/>
  <c r="N513" i="14"/>
  <c r="O513" i="14" s="1"/>
  <c r="D517" i="11" s="1"/>
  <c r="S512" i="14"/>
  <c r="R512" i="14"/>
  <c r="C517" i="11"/>
  <c r="X513" i="14" l="1"/>
  <c r="Z513" i="14" s="1"/>
  <c r="AD513" i="14" s="1"/>
  <c r="F517" i="11" s="1"/>
  <c r="W513" i="14"/>
  <c r="G517" i="11" s="1"/>
  <c r="AB513" i="14" l="1"/>
  <c r="AC513" i="14" s="1"/>
  <c r="P513" i="14" s="1"/>
  <c r="Q513" i="14" s="1" a="1"/>
  <c r="Q513" i="14" s="1"/>
  <c r="T513" i="14" s="1"/>
  <c r="U513" i="14"/>
  <c r="E517" i="11"/>
  <c r="L513" i="14"/>
  <c r="H517" i="11"/>
  <c r="V513" i="14"/>
  <c r="I517" i="11" s="1"/>
  <c r="N514" i="14"/>
  <c r="R513" i="14" l="1"/>
  <c r="S513" i="14"/>
  <c r="W514" i="14"/>
  <c r="G518" i="11" s="1"/>
  <c r="X514" i="14"/>
  <c r="Z514" i="14" s="1"/>
  <c r="AD514" i="14" s="1"/>
  <c r="F518" i="11" s="1"/>
  <c r="C518" i="11"/>
  <c r="O514" i="14"/>
  <c r="D518" i="11" s="1"/>
  <c r="AB514" i="14" l="1"/>
  <c r="AC514" i="14" s="1"/>
  <c r="P514" i="14" s="1"/>
  <c r="L514" i="14" s="1"/>
  <c r="U514" i="14"/>
  <c r="N515" i="14" s="1"/>
  <c r="V514" i="14" l="1"/>
  <c r="I518" i="11" s="1"/>
  <c r="H518" i="11"/>
  <c r="E518" i="11"/>
  <c r="Q514" i="14" a="1"/>
  <c r="Q514" i="14" s="1"/>
  <c r="T514" i="14" s="1"/>
  <c r="C519" i="11"/>
  <c r="O515" i="14"/>
  <c r="D519" i="11" s="1"/>
  <c r="W515" i="14"/>
  <c r="G519" i="11" s="1"/>
  <c r="X515" i="14"/>
  <c r="Z515" i="14" s="1"/>
  <c r="S514" i="14"/>
  <c r="R514" i="14"/>
  <c r="AD515" i="14" l="1"/>
  <c r="F519" i="11" s="1"/>
  <c r="AB515" i="14"/>
  <c r="AC515" i="14" s="1"/>
  <c r="P515" i="14" s="1"/>
  <c r="U515" i="14"/>
  <c r="Q515" i="14" l="1" a="1"/>
  <c r="Q515" i="14" s="1"/>
  <c r="T515" i="14" s="1"/>
  <c r="L515" i="14"/>
  <c r="E519" i="11"/>
  <c r="N516" i="14"/>
  <c r="H519" i="11"/>
  <c r="V515" i="14"/>
  <c r="I519" i="11" s="1"/>
  <c r="O516" i="14" l="1"/>
  <c r="D520" i="11" s="1"/>
  <c r="X516" i="14"/>
  <c r="Z516" i="14" s="1"/>
  <c r="AD516" i="14" s="1"/>
  <c r="F520" i="11" s="1"/>
  <c r="C520" i="11"/>
  <c r="W516" i="14"/>
  <c r="G520" i="11" s="1"/>
  <c r="R515" i="14"/>
  <c r="S515" i="14"/>
  <c r="AB516" i="14" l="1"/>
  <c r="AC516" i="14" s="1"/>
  <c r="P516" i="14" s="1"/>
  <c r="E520" i="11" s="1"/>
  <c r="U516" i="14"/>
  <c r="N517" i="14" s="1"/>
  <c r="H520" i="11" l="1"/>
  <c r="L516" i="14"/>
  <c r="V516" i="14"/>
  <c r="I520" i="11" s="1"/>
  <c r="Q516" i="14" a="1"/>
  <c r="Q516" i="14" s="1"/>
  <c r="T516" i="14" s="1"/>
  <c r="C521" i="11"/>
  <c r="O517" i="14"/>
  <c r="D521" i="11" s="1"/>
  <c r="W517" i="14"/>
  <c r="G521" i="11" s="1"/>
  <c r="X517" i="14"/>
  <c r="Z517" i="14" s="1"/>
  <c r="R516" i="14"/>
  <c r="S516" i="14"/>
  <c r="AD517" i="14" l="1"/>
  <c r="F521" i="11" s="1"/>
  <c r="AB517" i="14"/>
  <c r="AC517" i="14" s="1"/>
  <c r="P517" i="14" s="1"/>
  <c r="U517" i="14"/>
  <c r="Q517" i="14" l="1" a="1"/>
  <c r="Q517" i="14" s="1"/>
  <c r="T517" i="14" s="1"/>
  <c r="L517" i="14"/>
  <c r="E521" i="11"/>
  <c r="N518" i="14"/>
  <c r="V517" i="14"/>
  <c r="I521" i="11" s="1"/>
  <c r="H521" i="11"/>
  <c r="S517" i="14" l="1"/>
  <c r="R517" i="14"/>
  <c r="W518" i="14"/>
  <c r="G522" i="11" s="1"/>
  <c r="C522" i="11"/>
  <c r="O518" i="14"/>
  <c r="D522" i="11" s="1"/>
  <c r="X518" i="14"/>
  <c r="Z518" i="14" s="1"/>
  <c r="AB518" i="14" l="1"/>
  <c r="AC518" i="14" s="1"/>
  <c r="P518" i="14" s="1"/>
  <c r="U518" i="14"/>
  <c r="AD518" i="14"/>
  <c r="F522" i="11" s="1"/>
  <c r="H522" i="11" l="1"/>
  <c r="N519" i="14"/>
  <c r="V518" i="14"/>
  <c r="I522" i="11" s="1"/>
  <c r="E522" i="11"/>
  <c r="L518" i="14"/>
  <c r="Q518" i="14" a="1"/>
  <c r="Q518" i="14" s="1"/>
  <c r="T518" i="14" s="1"/>
  <c r="S518" i="14" l="1"/>
  <c r="R518" i="14"/>
  <c r="O519" i="14"/>
  <c r="D523" i="11" s="1"/>
  <c r="X519" i="14"/>
  <c r="Z519" i="14" s="1"/>
  <c r="W519" i="14"/>
  <c r="G523" i="11" s="1"/>
  <c r="C523" i="11"/>
  <c r="AD519" i="14" l="1"/>
  <c r="F523" i="11" s="1"/>
  <c r="AB519" i="14"/>
  <c r="AC519" i="14" s="1"/>
  <c r="P519" i="14" s="1"/>
  <c r="U519" i="14"/>
  <c r="L519" i="14" l="1"/>
  <c r="Q519" i="14" a="1"/>
  <c r="Q519" i="14" s="1"/>
  <c r="T519" i="14" s="1"/>
  <c r="E523" i="11"/>
  <c r="V519" i="14"/>
  <c r="I523" i="11" s="1"/>
  <c r="H523" i="11"/>
  <c r="N520" i="14"/>
  <c r="O520" i="14" l="1"/>
  <c r="D524" i="11" s="1"/>
  <c r="W520" i="14"/>
  <c r="G524" i="11" s="1"/>
  <c r="C524" i="11"/>
  <c r="X520" i="14"/>
  <c r="Z520" i="14" s="1"/>
  <c r="AD520" i="14" s="1"/>
  <c r="F524" i="11" s="1"/>
  <c r="R519" i="14"/>
  <c r="S519" i="14"/>
  <c r="U520" i="14" l="1"/>
  <c r="N521" i="14" s="1"/>
  <c r="AB520" i="14"/>
  <c r="AC520" i="14" s="1"/>
  <c r="P520" i="14" s="1"/>
  <c r="H524" i="11" l="1"/>
  <c r="V520" i="14"/>
  <c r="I524" i="11" s="1"/>
  <c r="E524" i="11"/>
  <c r="L520" i="14"/>
  <c r="Q520" i="14" a="1"/>
  <c r="Q520" i="14" s="1"/>
  <c r="T520" i="14" s="1"/>
  <c r="O521" i="14"/>
  <c r="D525" i="11" s="1"/>
  <c r="C525" i="11"/>
  <c r="X521" i="14"/>
  <c r="Z521" i="14" s="1"/>
  <c r="AD521" i="14" s="1"/>
  <c r="F525" i="11" s="1"/>
  <c r="W521" i="14"/>
  <c r="G525" i="11" s="1"/>
  <c r="AB521" i="14" l="1"/>
  <c r="AC521" i="14" s="1"/>
  <c r="P521" i="14" s="1"/>
  <c r="Q521" i="14" s="1" a="1"/>
  <c r="Q521" i="14" s="1"/>
  <c r="T521" i="14" s="1"/>
  <c r="U521" i="14"/>
  <c r="H525" i="11" s="1"/>
  <c r="S520" i="14"/>
  <c r="R520" i="14"/>
  <c r="V521" i="14" l="1"/>
  <c r="I525" i="11" s="1"/>
  <c r="N522" i="14"/>
  <c r="E525" i="11"/>
  <c r="L521" i="14"/>
  <c r="X522" i="14"/>
  <c r="Z522" i="14" s="1"/>
  <c r="W522" i="14"/>
  <c r="G526" i="11" s="1"/>
  <c r="C526" i="11"/>
  <c r="O522" i="14"/>
  <c r="D526" i="11" s="1"/>
  <c r="R521" i="14"/>
  <c r="S521" i="14"/>
  <c r="AD522" i="14" l="1"/>
  <c r="F526" i="11" s="1"/>
  <c r="U522" i="14"/>
  <c r="AB522" i="14"/>
  <c r="AC522" i="14" s="1"/>
  <c r="P522" i="14" s="1"/>
  <c r="V522" i="14" l="1"/>
  <c r="I526" i="11" s="1"/>
  <c r="H526" i="11"/>
  <c r="N523" i="14"/>
  <c r="Q522" i="14" a="1"/>
  <c r="Q522" i="14" s="1"/>
  <c r="T522" i="14" s="1"/>
  <c r="L522" i="14"/>
  <c r="E526" i="11"/>
  <c r="S522" i="14" l="1"/>
  <c r="R522" i="14"/>
  <c r="W523" i="14"/>
  <c r="G527" i="11" s="1"/>
  <c r="X523" i="14"/>
  <c r="Z523" i="14" s="1"/>
  <c r="AD523" i="14" s="1"/>
  <c r="F527" i="11" s="1"/>
  <c r="C527" i="11"/>
  <c r="O523" i="14"/>
  <c r="D527" i="11" s="1"/>
  <c r="AB523" i="14" l="1"/>
  <c r="AC523" i="14" s="1"/>
  <c r="P523" i="14" s="1"/>
  <c r="Q523" i="14" s="1" a="1"/>
  <c r="Q523" i="14" s="1"/>
  <c r="T523" i="14" s="1"/>
  <c r="U523" i="14"/>
  <c r="N524" i="14" s="1"/>
  <c r="H527" i="11" l="1"/>
  <c r="V523" i="14"/>
  <c r="I527" i="11" s="1"/>
  <c r="E527" i="11"/>
  <c r="L523" i="14"/>
  <c r="R523" i="14" s="1"/>
  <c r="C528" i="11"/>
  <c r="O524" i="14"/>
  <c r="D528" i="11" s="1"/>
  <c r="W524" i="14"/>
  <c r="G528" i="11" s="1"/>
  <c r="X524" i="14"/>
  <c r="Z524" i="14" s="1"/>
  <c r="AD524" i="14" s="1"/>
  <c r="F528" i="11" s="1"/>
  <c r="S523" i="14" l="1"/>
  <c r="U524" i="14"/>
  <c r="V524" i="14" s="1"/>
  <c r="I528" i="11" s="1"/>
  <c r="AB524" i="14"/>
  <c r="AC524" i="14" s="1"/>
  <c r="P524" i="14" s="1"/>
  <c r="E528" i="11" s="1"/>
  <c r="N525" i="14"/>
  <c r="H528" i="11" l="1"/>
  <c r="Q524" i="14" a="1"/>
  <c r="Q524" i="14" s="1"/>
  <c r="T524" i="14" s="1"/>
  <c r="L524" i="14"/>
  <c r="S524" i="14" s="1"/>
  <c r="C529" i="11"/>
  <c r="O525" i="14"/>
  <c r="D529" i="11" s="1"/>
  <c r="X525" i="14"/>
  <c r="Z525" i="14" s="1"/>
  <c r="AD525" i="14" s="1"/>
  <c r="F529" i="11" s="1"/>
  <c r="W525" i="14"/>
  <c r="G529" i="11" s="1"/>
  <c r="R524" i="14" l="1"/>
  <c r="U525" i="14"/>
  <c r="AB525" i="14"/>
  <c r="AC525" i="14" s="1"/>
  <c r="P525" i="14" s="1"/>
  <c r="Q525" i="14" s="1" a="1"/>
  <c r="Q525" i="14" s="1"/>
  <c r="T525" i="14" s="1"/>
  <c r="N526" i="14"/>
  <c r="V525" i="14"/>
  <c r="I529" i="11" s="1"/>
  <c r="H529" i="11"/>
  <c r="E529" i="11" l="1"/>
  <c r="L525" i="14"/>
  <c r="R525" i="14" s="1"/>
  <c r="W526" i="14"/>
  <c r="G530" i="11" s="1"/>
  <c r="C530" i="11"/>
  <c r="O526" i="14"/>
  <c r="D530" i="11" s="1"/>
  <c r="X526" i="14"/>
  <c r="Z526" i="14" s="1"/>
  <c r="S525" i="14" l="1"/>
  <c r="AD526" i="14"/>
  <c r="F530" i="11" s="1"/>
  <c r="AB526" i="14"/>
  <c r="AC526" i="14" s="1"/>
  <c r="P526" i="14" s="1"/>
  <c r="U526" i="14"/>
  <c r="Q526" i="14" l="1" a="1"/>
  <c r="Q526" i="14" s="1"/>
  <c r="T526" i="14" s="1"/>
  <c r="E530" i="11"/>
  <c r="L526" i="14"/>
  <c r="V526" i="14"/>
  <c r="I530" i="11" s="1"/>
  <c r="H530" i="11"/>
  <c r="N527" i="14"/>
  <c r="R526" i="14" l="1"/>
  <c r="S526" i="14"/>
  <c r="O527" i="14"/>
  <c r="D531" i="11" s="1"/>
  <c r="X527" i="14"/>
  <c r="Z527" i="14" s="1"/>
  <c r="AD527" i="14" s="1"/>
  <c r="F531" i="11" s="1"/>
  <c r="W527" i="14"/>
  <c r="G531" i="11" s="1"/>
  <c r="C531" i="11"/>
  <c r="AB527" i="14" l="1"/>
  <c r="AC527" i="14" s="1"/>
  <c r="P527" i="14" s="1"/>
  <c r="L527" i="14" s="1"/>
  <c r="U527" i="14"/>
  <c r="Q527" i="14" l="1" a="1"/>
  <c r="Q527" i="14" s="1"/>
  <c r="T527" i="14" s="1"/>
  <c r="E531" i="11"/>
  <c r="V527" i="14"/>
  <c r="I531" i="11" s="1"/>
  <c r="N528" i="14"/>
  <c r="H531" i="11"/>
  <c r="S527" i="14"/>
  <c r="R527" i="14"/>
  <c r="C532" i="11" l="1"/>
  <c r="W528" i="14"/>
  <c r="G532" i="11" s="1"/>
  <c r="X528" i="14"/>
  <c r="Z528" i="14" s="1"/>
  <c r="AD528" i="14" s="1"/>
  <c r="F532" i="11" s="1"/>
  <c r="O528" i="14"/>
  <c r="D532" i="11" s="1"/>
  <c r="AB528" i="14" l="1"/>
  <c r="AC528" i="14" s="1"/>
  <c r="P528" i="14" s="1"/>
  <c r="Q528" i="14" s="1" a="1"/>
  <c r="Q528" i="14" s="1"/>
  <c r="T528" i="14" s="1"/>
  <c r="U528" i="14"/>
  <c r="N529" i="14" s="1"/>
  <c r="H532" i="11" l="1"/>
  <c r="V528" i="14"/>
  <c r="I532" i="11" s="1"/>
  <c r="E532" i="11"/>
  <c r="L528" i="14"/>
  <c r="R528" i="14" s="1"/>
  <c r="W529" i="14"/>
  <c r="G533" i="11" s="1"/>
  <c r="X529" i="14"/>
  <c r="Z529" i="14" s="1"/>
  <c r="AD529" i="14" s="1"/>
  <c r="F533" i="11" s="1"/>
  <c r="O529" i="14"/>
  <c r="D533" i="11" s="1"/>
  <c r="C533" i="11"/>
  <c r="S528" i="14" l="1"/>
  <c r="U529" i="14"/>
  <c r="N530" i="14" s="1"/>
  <c r="AB529" i="14"/>
  <c r="AC529" i="14" s="1"/>
  <c r="P529" i="14" s="1"/>
  <c r="Q529" i="14" s="1" a="1"/>
  <c r="Q529" i="14" s="1"/>
  <c r="T529" i="14" s="1"/>
  <c r="V529" i="14"/>
  <c r="H533" i="11" l="1"/>
  <c r="L529" i="14"/>
  <c r="R529" i="14" s="1"/>
  <c r="E533" i="11"/>
  <c r="S529" i="14"/>
  <c r="I533" i="11"/>
  <c r="O530" i="14"/>
  <c r="D534" i="11" s="1"/>
  <c r="W530" i="14"/>
  <c r="G534" i="11" s="1"/>
  <c r="C534" i="11"/>
  <c r="X530" i="14"/>
  <c r="Z530" i="14" s="1"/>
  <c r="AD530" i="14" s="1"/>
  <c r="F534" i="11" s="1"/>
  <c r="F3" i="11"/>
  <c r="F2" i="14"/>
  <c r="AB530" i="14" l="1"/>
  <c r="AC530" i="14" s="1"/>
  <c r="P530" i="14" s="1"/>
  <c r="U530" i="14"/>
  <c r="V530" i="14" l="1"/>
  <c r="H534" i="11"/>
  <c r="H3" i="11"/>
  <c r="H2" i="14"/>
  <c r="E3" i="14" s="1"/>
  <c r="P15" i="14"/>
  <c r="AJ14" i="14"/>
  <c r="E534" i="11"/>
  <c r="L530" i="14"/>
  <c r="P16" i="14"/>
  <c r="Q530" i="14" a="1"/>
  <c r="Q530" i="14" s="1"/>
  <c r="T530" i="14" s="1"/>
  <c r="I3" i="14" l="1" a="1"/>
  <c r="I3" i="14" s="1"/>
  <c r="I2" i="14" s="1"/>
  <c r="H3" i="14"/>
  <c r="S530" i="14"/>
  <c r="R530" i="14"/>
  <c r="AH26" i="14"/>
  <c r="E4" i="11"/>
  <c r="I534" i="11"/>
  <c r="M18" i="14"/>
  <c r="J2" i="14" l="1"/>
  <c r="J3" i="11"/>
  <c r="H4" i="11"/>
  <c r="I4" i="11" a="1"/>
  <c r="I4" i="11" s="1"/>
  <c r="I3" i="11" s="1"/>
  <c r="C536" i="11"/>
  <c r="AQ26" i="14"/>
  <c r="G536" i="11" s="1"/>
  <c r="AI26" i="14"/>
  <c r="D536" i="11" s="1"/>
  <c r="AR26" i="14"/>
  <c r="AT26" i="14" s="1"/>
  <c r="AV26" i="14" s="1"/>
  <c r="AW26" i="14" s="1"/>
  <c r="AJ26" i="14" s="1"/>
  <c r="AK26" i="14" s="1" a="1"/>
  <c r="AK26" i="14" s="1"/>
  <c r="E4" i="14"/>
  <c r="J3" i="14"/>
  <c r="G3" i="14" l="1"/>
  <c r="I4" i="14" a="1"/>
  <c r="I4" i="14" s="1"/>
  <c r="AF26" i="14"/>
  <c r="E536" i="11"/>
  <c r="E5" i="11"/>
  <c r="J4" i="11"/>
  <c r="I535" i="11" s="1"/>
  <c r="AM26" i="14" l="1"/>
  <c r="AL26" i="14"/>
  <c r="I5" i="11" a="1"/>
  <c r="I5" i="11" s="1"/>
  <c r="AG16" i="14"/>
  <c r="G4" i="11"/>
  <c r="AN26" i="14" l="1"/>
  <c r="AX26" i="14" s="1"/>
  <c r="F536" i="11" s="1"/>
  <c r="AO26" i="14" l="1"/>
  <c r="AH27" i="14" s="1"/>
  <c r="AP26" i="14" l="1"/>
  <c r="I536" i="11" s="1"/>
  <c r="H536" i="11"/>
  <c r="AR27" i="14"/>
  <c r="AT27" i="14" s="1"/>
  <c r="AV27" i="14" s="1"/>
  <c r="AW27" i="14" s="1"/>
  <c r="AJ27" i="14" s="1"/>
  <c r="AI27" i="14"/>
  <c r="D537" i="11" s="1"/>
  <c r="C537" i="11"/>
  <c r="AQ27" i="14"/>
  <c r="G537" i="11" s="1"/>
  <c r="AK27" i="14" l="1" a="1"/>
  <c r="AK27" i="14" s="1"/>
  <c r="E537" i="11"/>
  <c r="AZ27" i="14"/>
  <c r="AF27" i="14"/>
  <c r="AL27" i="14" l="1"/>
  <c r="AM27" i="14"/>
  <c r="AN27" i="14" l="1"/>
  <c r="AX27" i="14" s="1"/>
  <c r="F537" i="11" s="1"/>
  <c r="AO27" i="14" l="1"/>
  <c r="AP27" i="14" s="1"/>
  <c r="I537" i="11" s="1"/>
  <c r="H537" i="11" l="1"/>
  <c r="AH28" i="14"/>
  <c r="AR28" i="14" s="1"/>
  <c r="AT28" i="14" s="1"/>
  <c r="AV28" i="14" s="1"/>
  <c r="AW28" i="14" s="1"/>
  <c r="AJ28" i="14" s="1"/>
  <c r="AQ28" i="14" l="1"/>
  <c r="G538" i="11" s="1"/>
  <c r="AI28" i="14"/>
  <c r="D538" i="11" s="1"/>
  <c r="C538" i="11"/>
  <c r="AK28" i="14" a="1"/>
  <c r="AK28" i="14" s="1"/>
  <c r="E538" i="11"/>
  <c r="AZ28" i="14"/>
  <c r="AF28" i="14"/>
  <c r="AL28" i="14" l="1"/>
  <c r="AM28" i="14"/>
  <c r="AN28" i="14" l="1"/>
  <c r="AX28" i="14" s="1"/>
  <c r="F538" i="11" s="1"/>
  <c r="AO28" i="14" l="1"/>
  <c r="AP28" i="14" s="1"/>
  <c r="I538" i="11" s="1"/>
  <c r="H538" i="11" l="1"/>
  <c r="AH29" i="14"/>
  <c r="AR29" i="14" s="1"/>
  <c r="AT29" i="14" s="1"/>
  <c r="AV29" i="14" s="1"/>
  <c r="AW29" i="14" s="1"/>
  <c r="AJ29" i="14" s="1"/>
  <c r="C539" i="11"/>
  <c r="AQ29" i="14"/>
  <c r="G539" i="11" s="1"/>
  <c r="AI29" i="14" l="1"/>
  <c r="D539" i="11" s="1"/>
  <c r="AK29" i="14" a="1"/>
  <c r="AK29" i="14" s="1"/>
  <c r="AF29" i="14"/>
  <c r="E539" i="11"/>
  <c r="AZ29" i="14"/>
  <c r="AM29" i="14" l="1"/>
  <c r="AL29" i="14"/>
  <c r="AN29" i="14" l="1"/>
  <c r="AX29" i="14" s="1"/>
  <c r="F539" i="11" s="1"/>
  <c r="AO29" i="14" l="1"/>
  <c r="H539" i="11" s="1"/>
  <c r="AH30" i="14" l="1"/>
  <c r="AP29" i="14"/>
  <c r="I539" i="11" s="1"/>
  <c r="AI30" i="14"/>
  <c r="D540" i="11" s="1"/>
  <c r="AQ30" i="14"/>
  <c r="G540" i="11" s="1"/>
  <c r="AR30" i="14"/>
  <c r="AT30" i="14" s="1"/>
  <c r="AV30" i="14" s="1"/>
  <c r="AW30" i="14" s="1"/>
  <c r="AJ30" i="14" s="1"/>
  <c r="C540" i="11"/>
  <c r="AK30" i="14" l="1" a="1"/>
  <c r="AK30" i="14" s="1"/>
  <c r="AZ30" i="14"/>
  <c r="E540" i="11"/>
  <c r="AF30" i="14"/>
  <c r="AL30" i="14" l="1"/>
  <c r="AM30" i="14"/>
  <c r="AN30" i="14" s="1"/>
  <c r="AX30" i="14" l="1"/>
  <c r="F540" i="11" s="1"/>
  <c r="AO30" i="14"/>
  <c r="AP30" i="14" l="1"/>
  <c r="I540" i="11" s="1"/>
  <c r="AH31" i="14"/>
  <c r="H540" i="11"/>
  <c r="AI31" i="14" l="1"/>
  <c r="D541" i="11" s="1"/>
  <c r="C541" i="11"/>
  <c r="AR31" i="14"/>
  <c r="AT31" i="14" s="1"/>
  <c r="AV31" i="14" s="1"/>
  <c r="AW31" i="14" s="1"/>
  <c r="AJ31" i="14" s="1"/>
  <c r="AK31" i="14" s="1" a="1"/>
  <c r="AK31" i="14" s="1"/>
  <c r="AQ31" i="14"/>
  <c r="G541" i="11" s="1"/>
  <c r="AZ31" i="14" l="1"/>
  <c r="AF31" i="14"/>
  <c r="E541" i="11"/>
  <c r="AM31" i="14" l="1"/>
  <c r="AL31" i="14"/>
  <c r="AN31" i="14" l="1"/>
  <c r="AX31" i="14" s="1"/>
  <c r="F541" i="11" s="1"/>
  <c r="AO31" i="14" l="1"/>
  <c r="AH32" i="14" s="1"/>
  <c r="AP31" i="14" l="1"/>
  <c r="I541" i="11" s="1"/>
  <c r="H541" i="11"/>
  <c r="C542" i="11"/>
  <c r="AR32" i="14"/>
  <c r="AT32" i="14" s="1"/>
  <c r="AV32" i="14" s="1"/>
  <c r="AW32" i="14" s="1"/>
  <c r="AJ32" i="14" s="1"/>
  <c r="AK32" i="14" s="1" a="1"/>
  <c r="AK32" i="14" s="1"/>
  <c r="AI32" i="14"/>
  <c r="D542" i="11" s="1"/>
  <c r="AQ32" i="14"/>
  <c r="G542" i="11" s="1"/>
  <c r="AZ32" i="14" l="1"/>
  <c r="E542" i="11"/>
  <c r="AF32" i="14"/>
  <c r="AM32" i="14" l="1"/>
  <c r="AL32" i="14"/>
  <c r="AN32" i="14" l="1"/>
  <c r="AO32" i="14" s="1"/>
  <c r="AX32" i="14" l="1"/>
  <c r="F542" i="11" s="1"/>
  <c r="AP32" i="14"/>
  <c r="I542" i="11" s="1"/>
  <c r="AH33" i="14"/>
  <c r="H542" i="11"/>
  <c r="AQ33" i="14" l="1"/>
  <c r="G543" i="11" s="1"/>
  <c r="C543" i="11"/>
  <c r="AI33" i="14"/>
  <c r="D543" i="11" s="1"/>
  <c r="AR33" i="14"/>
  <c r="AT33" i="14" s="1"/>
  <c r="AV33" i="14" s="1"/>
  <c r="AW33" i="14" s="1"/>
  <c r="AJ33" i="14" s="1"/>
  <c r="AK33" i="14" l="1" a="1"/>
  <c r="AK33" i="14" s="1"/>
  <c r="E543" i="11"/>
  <c r="AF33" i="14"/>
  <c r="AZ33" i="14"/>
  <c r="AL33" i="14" l="1"/>
  <c r="AM33" i="14"/>
  <c r="AN33" i="14" l="1"/>
  <c r="AX33" i="14" s="1"/>
  <c r="F543" i="11" s="1"/>
  <c r="AO33" i="14" l="1"/>
  <c r="AP33" i="14" s="1"/>
  <c r="I543" i="11" s="1"/>
  <c r="AH34" i="14" l="1"/>
  <c r="H543" i="11"/>
  <c r="AR34" i="14"/>
  <c r="AT34" i="14" s="1"/>
  <c r="AV34" i="14" s="1"/>
  <c r="AW34" i="14" s="1"/>
  <c r="AJ34" i="14" s="1"/>
  <c r="AK34" i="14" s="1" a="1"/>
  <c r="AK34" i="14" s="1"/>
  <c r="C544" i="11"/>
  <c r="AQ34" i="14"/>
  <c r="G544" i="11" s="1"/>
  <c r="AI34" i="14"/>
  <c r="D544" i="11" s="1"/>
  <c r="AF34" i="14" l="1"/>
  <c r="AZ34" i="14"/>
  <c r="E544" i="11"/>
  <c r="AM34" i="14" l="1"/>
  <c r="AL34" i="14"/>
  <c r="AN34" i="14" l="1"/>
  <c r="AX34" i="14" s="1"/>
  <c r="F544" i="11" s="1"/>
  <c r="AO34" i="14" l="1"/>
  <c r="H544" i="11" s="1"/>
  <c r="AP34" i="14" l="1"/>
  <c r="I544" i="11" s="1"/>
  <c r="AH35" i="14"/>
  <c r="C545" i="11" s="1"/>
  <c r="AI35" i="14"/>
  <c r="D545" i="11" s="1"/>
  <c r="AQ35" i="14"/>
  <c r="G545" i="11" s="1"/>
  <c r="AR35" i="14"/>
  <c r="AT35" i="14" s="1"/>
  <c r="AV35" i="14" s="1"/>
  <c r="AW35" i="14" s="1"/>
  <c r="AJ35" i="14" s="1"/>
  <c r="AK35" i="14" l="1" a="1"/>
  <c r="AK35" i="14" s="1"/>
  <c r="AZ35" i="14"/>
  <c r="AF35" i="14"/>
  <c r="E545" i="11"/>
  <c r="AL35" i="14" l="1"/>
  <c r="AM35" i="14"/>
  <c r="AN35" i="14" l="1"/>
  <c r="AX35" i="14" l="1"/>
  <c r="F545" i="11" s="1"/>
  <c r="AO35" i="14"/>
  <c r="AH36" i="14" l="1"/>
  <c r="AP35" i="14"/>
  <c r="I545" i="11" s="1"/>
  <c r="H545" i="11"/>
  <c r="AQ36" i="14" l="1"/>
  <c r="G546" i="11" s="1"/>
  <c r="AI36" i="14"/>
  <c r="D546" i="11" s="1"/>
  <c r="AR36" i="14"/>
  <c r="AT36" i="14" s="1"/>
  <c r="AV36" i="14" s="1"/>
  <c r="AW36" i="14" s="1"/>
  <c r="AJ36" i="14" s="1"/>
  <c r="C546" i="11"/>
  <c r="AK36" i="14" l="1" a="1"/>
  <c r="AK36" i="14" s="1"/>
  <c r="AZ36" i="14"/>
  <c r="E546" i="11"/>
  <c r="AF36" i="14"/>
  <c r="AM36" i="14" l="1"/>
  <c r="AL36" i="14"/>
  <c r="AN36" i="14" l="1"/>
  <c r="AX36" i="14" s="1"/>
  <c r="F546" i="11" s="1"/>
  <c r="AO36" i="14" l="1"/>
  <c r="AH37" i="14" s="1"/>
  <c r="AP36" i="14" l="1"/>
  <c r="I546" i="11" s="1"/>
  <c r="H546" i="11"/>
  <c r="C547" i="11"/>
  <c r="AQ37" i="14"/>
  <c r="G547" i="11" s="1"/>
  <c r="AI37" i="14"/>
  <c r="D547" i="11" s="1"/>
  <c r="AR37" i="14"/>
  <c r="AT37" i="14" s="1"/>
  <c r="AV37" i="14" s="1"/>
  <c r="AW37" i="14" s="1"/>
  <c r="AJ37" i="14" s="1"/>
  <c r="AK37" i="14" s="1" a="1"/>
  <c r="AK37" i="14" s="1"/>
  <c r="E547" i="11" l="1"/>
  <c r="AF37" i="14"/>
  <c r="AZ37" i="14"/>
  <c r="AM37" i="14" l="1"/>
  <c r="AL37" i="14"/>
  <c r="AN37" i="14" l="1"/>
  <c r="AX37" i="14" s="1"/>
  <c r="F547" i="11" s="1"/>
  <c r="AO37" i="14" l="1"/>
  <c r="H547" i="11" s="1"/>
  <c r="AH38" i="14" l="1"/>
  <c r="AQ38" i="14" s="1"/>
  <c r="G548" i="11" s="1"/>
  <c r="AP37" i="14"/>
  <c r="I547" i="11" s="1"/>
  <c r="C548" i="11" l="1"/>
  <c r="AR38" i="14"/>
  <c r="AT38" i="14" s="1"/>
  <c r="AV38" i="14" s="1"/>
  <c r="AW38" i="14" s="1"/>
  <c r="AJ38" i="14" s="1"/>
  <c r="AF38" i="14" s="1"/>
  <c r="AI38" i="14"/>
  <c r="D548" i="11" s="1"/>
  <c r="AK38" i="14" l="1" a="1"/>
  <c r="AK38" i="14" s="1"/>
  <c r="E548" i="11"/>
  <c r="AZ38" i="14"/>
  <c r="AM38" i="14"/>
  <c r="AL38" i="14"/>
  <c r="AN38" i="14" l="1"/>
  <c r="AX38" i="14" s="1"/>
  <c r="F548" i="11" s="1"/>
  <c r="AO38" i="14" l="1"/>
  <c r="H548" i="11" s="1"/>
  <c r="AP38" i="14" l="1"/>
  <c r="I548" i="11" s="1"/>
  <c r="AH39" i="14"/>
  <c r="AI39" i="14" s="1"/>
  <c r="D549" i="11" s="1"/>
  <c r="AR39" i="14"/>
  <c r="AT39" i="14" s="1"/>
  <c r="AV39" i="14" s="1"/>
  <c r="AW39" i="14" s="1"/>
  <c r="AJ39" i="14" s="1"/>
  <c r="AK39" i="14" s="1" a="1"/>
  <c r="AK39" i="14" s="1"/>
  <c r="AQ39" i="14"/>
  <c r="G549" i="11" s="1"/>
  <c r="C549" i="11"/>
  <c r="AZ39" i="14" l="1"/>
  <c r="E549" i="11"/>
  <c r="AF39" i="14"/>
  <c r="AM39" i="14" l="1"/>
  <c r="AL39" i="14"/>
  <c r="AN39" i="14" l="1"/>
  <c r="AX39" i="14" s="1"/>
  <c r="F549" i="11" s="1"/>
  <c r="AO39" i="14" l="1"/>
  <c r="H549" i="11" s="1"/>
  <c r="AH40" i="14" l="1"/>
  <c r="AP39" i="14"/>
  <c r="I549" i="11" s="1"/>
  <c r="C550" i="11"/>
  <c r="AQ40" i="14"/>
  <c r="G550" i="11" s="1"/>
  <c r="AI40" i="14"/>
  <c r="D550" i="11" s="1"/>
  <c r="AR40" i="14"/>
  <c r="AT40" i="14" s="1"/>
  <c r="AV40" i="14" s="1"/>
  <c r="AW40" i="14" s="1"/>
  <c r="AJ40" i="14" s="1"/>
  <c r="AK40" i="14" l="1" a="1"/>
  <c r="AK40" i="14" s="1"/>
  <c r="AF40" i="14"/>
  <c r="AZ40" i="14"/>
  <c r="E550" i="11"/>
  <c r="AM40" i="14" l="1"/>
  <c r="AL40" i="14"/>
  <c r="AN40" i="14" l="1"/>
  <c r="AX40" i="14" s="1"/>
  <c r="F550" i="11" s="1"/>
  <c r="AO40" i="14" l="1"/>
  <c r="AH41" i="14" s="1"/>
  <c r="AP40" i="14" l="1"/>
  <c r="I550" i="11" s="1"/>
  <c r="H550" i="11"/>
  <c r="AI41" i="14"/>
  <c r="D551" i="11" s="1"/>
  <c r="AQ41" i="14"/>
  <c r="G551" i="11" s="1"/>
  <c r="AR41" i="14"/>
  <c r="AT41" i="14" s="1"/>
  <c r="AV41" i="14" s="1"/>
  <c r="AW41" i="14" s="1"/>
  <c r="AJ41" i="14" s="1"/>
  <c r="AK41" i="14" s="1" a="1"/>
  <c r="AK41" i="14" s="1"/>
  <c r="C551" i="11"/>
  <c r="AZ41" i="14" l="1"/>
  <c r="AF41" i="14"/>
  <c r="E551" i="11"/>
  <c r="AM41" i="14" l="1"/>
  <c r="AL41" i="14"/>
  <c r="AN41" i="14" l="1"/>
  <c r="AO41" i="14" s="1"/>
  <c r="AX41" i="14" l="1"/>
  <c r="F551" i="11" s="1"/>
  <c r="H551" i="11"/>
  <c r="AP41" i="14"/>
  <c r="I551" i="11" s="1"/>
  <c r="AH42" i="14"/>
  <c r="AQ42" i="14" l="1"/>
  <c r="G552" i="11" s="1"/>
  <c r="C552" i="11"/>
  <c r="AI42" i="14"/>
  <c r="D552" i="11" s="1"/>
  <c r="AR42" i="14"/>
  <c r="AT42" i="14" s="1"/>
  <c r="AV42" i="14" s="1"/>
  <c r="AW42" i="14" s="1"/>
  <c r="AJ42" i="14" s="1"/>
  <c r="AK42" i="14" l="1" a="1"/>
  <c r="AK42" i="14" s="1"/>
  <c r="E552" i="11"/>
  <c r="AF42" i="14"/>
  <c r="AZ42" i="14"/>
  <c r="AM42" i="14" l="1"/>
  <c r="AL42" i="14"/>
  <c r="AN42" i="14" l="1"/>
  <c r="AO42" i="14" s="1"/>
  <c r="AX42" i="14" l="1"/>
  <c r="F552" i="11" s="1"/>
  <c r="AP42" i="14"/>
  <c r="I552" i="11" s="1"/>
  <c r="AH43" i="14"/>
  <c r="H552" i="11"/>
  <c r="AR43" i="14" l="1"/>
  <c r="AT43" i="14" s="1"/>
  <c r="AV43" i="14" s="1"/>
  <c r="AW43" i="14" s="1"/>
  <c r="AJ43" i="14" s="1"/>
  <c r="AK43" i="14" s="1" a="1"/>
  <c r="AK43" i="14" s="1"/>
  <c r="AQ43" i="14"/>
  <c r="G553" i="11" s="1"/>
  <c r="AI43" i="14"/>
  <c r="D553" i="11" s="1"/>
  <c r="C553" i="11"/>
  <c r="AZ43" i="14" l="1"/>
  <c r="E553" i="11"/>
  <c r="AF43" i="14"/>
  <c r="AM43" i="14" l="1"/>
  <c r="AL43" i="14"/>
  <c r="AN43" i="14" l="1"/>
  <c r="AX43" i="14" s="1"/>
  <c r="F553" i="11" s="1"/>
  <c r="AO43" i="14" l="1"/>
  <c r="AH44" i="14" s="1"/>
  <c r="H553" i="11" l="1"/>
  <c r="AP43" i="14"/>
  <c r="I553" i="11" s="1"/>
  <c r="AQ44" i="14"/>
  <c r="G554" i="11" s="1"/>
  <c r="AI44" i="14"/>
  <c r="D554" i="11" s="1"/>
  <c r="AR44" i="14"/>
  <c r="AT44" i="14" s="1"/>
  <c r="AV44" i="14" s="1"/>
  <c r="AW44" i="14" s="1"/>
  <c r="AJ44" i="14" s="1"/>
  <c r="AK44" i="14" s="1" a="1"/>
  <c r="AK44" i="14" s="1"/>
  <c r="C554" i="11"/>
  <c r="E554" i="11" l="1"/>
  <c r="AZ44" i="14"/>
  <c r="AF44" i="14"/>
  <c r="AL44" i="14" l="1"/>
  <c r="AM44" i="14"/>
  <c r="AN44" i="14" l="1"/>
  <c r="AO44" i="14" s="1"/>
  <c r="AX44" i="14"/>
  <c r="F554" i="11" s="1"/>
  <c r="AP44" i="14" l="1"/>
  <c r="I554" i="11" s="1"/>
  <c r="H554" i="11"/>
  <c r="AH45" i="14"/>
  <c r="AR45" i="14" l="1"/>
  <c r="AT45" i="14" s="1"/>
  <c r="AV45" i="14" s="1"/>
  <c r="AW45" i="14" s="1"/>
  <c r="AJ45" i="14" s="1"/>
  <c r="AK45" i="14" s="1" a="1"/>
  <c r="AK45" i="14" s="1"/>
  <c r="AI45" i="14"/>
  <c r="D555" i="11" s="1"/>
  <c r="C555" i="11"/>
  <c r="AQ45" i="14"/>
  <c r="G555" i="11" s="1"/>
  <c r="E555" i="11" l="1"/>
  <c r="AF45" i="14"/>
  <c r="AZ45" i="14"/>
  <c r="AM45" i="14" l="1"/>
  <c r="AL45" i="14"/>
  <c r="AN45" i="14" l="1"/>
  <c r="AX45" i="14" s="1"/>
  <c r="F555" i="11" s="1"/>
  <c r="AO45" i="14" l="1"/>
  <c r="AP45" i="14" s="1"/>
  <c r="I555" i="11" s="1"/>
  <c r="AH46" i="14" l="1"/>
  <c r="AI46" i="14" s="1"/>
  <c r="D556" i="11" s="1"/>
  <c r="H555" i="11"/>
  <c r="C556" i="11" l="1"/>
  <c r="AQ46" i="14"/>
  <c r="G556" i="11" s="1"/>
  <c r="AR46" i="14"/>
  <c r="AT46" i="14" s="1"/>
  <c r="AV46" i="14" s="1"/>
  <c r="AW46" i="14" s="1"/>
  <c r="AJ46" i="14" s="1"/>
  <c r="AZ46" i="14" s="1"/>
  <c r="E556" i="11" l="1"/>
  <c r="AK46" i="14" a="1"/>
  <c r="AK46" i="14" s="1"/>
  <c r="AF46" i="14"/>
  <c r="AL46" i="14"/>
  <c r="AM46" i="14"/>
  <c r="AN46" i="14" l="1"/>
  <c r="AX46" i="14" s="1"/>
  <c r="F556" i="11" s="1"/>
  <c r="AO46" i="14" l="1"/>
  <c r="AH47" i="14" s="1"/>
  <c r="AP46" i="14" l="1"/>
  <c r="I556" i="11" s="1"/>
  <c r="H556" i="11"/>
  <c r="C557" i="11"/>
  <c r="AI47" i="14"/>
  <c r="D557" i="11" s="1"/>
  <c r="AQ47" i="14"/>
  <c r="G557" i="11" s="1"/>
  <c r="AR47" i="14"/>
  <c r="AT47" i="14" s="1"/>
  <c r="AV47" i="14" s="1"/>
  <c r="AW47" i="14" s="1"/>
  <c r="AJ47" i="14" s="1"/>
  <c r="AK47" i="14" l="1" a="1"/>
  <c r="AK47" i="14" s="1"/>
  <c r="AZ47" i="14"/>
  <c r="E557" i="11"/>
  <c r="AF47" i="14"/>
  <c r="AM47" i="14" l="1"/>
  <c r="AL47" i="14"/>
  <c r="AN47" i="14" l="1"/>
  <c r="AO47" i="14" s="1"/>
  <c r="AX47" i="14" l="1"/>
  <c r="F557" i="11" s="1"/>
  <c r="AP47" i="14"/>
  <c r="I557" i="11" s="1"/>
  <c r="H557" i="11"/>
  <c r="AH48" i="14"/>
  <c r="AI48" i="14" l="1"/>
  <c r="D558" i="11" s="1"/>
  <c r="AQ48" i="14"/>
  <c r="G558" i="11" s="1"/>
  <c r="C558" i="11"/>
  <c r="AR48" i="14"/>
  <c r="AT48" i="14" s="1"/>
  <c r="AV48" i="14" s="1"/>
  <c r="AW48" i="14" s="1"/>
  <c r="AJ48" i="14" s="1"/>
  <c r="AK48" i="14" l="1" a="1"/>
  <c r="AK48" i="14" s="1"/>
  <c r="AZ48" i="14"/>
  <c r="E558" i="11"/>
  <c r="AF48" i="14"/>
  <c r="AM48" i="14" l="1"/>
  <c r="AL48" i="14"/>
  <c r="AN48" i="14" l="1"/>
  <c r="AX48" i="14" s="1"/>
  <c r="F558" i="11" s="1"/>
  <c r="AO48" i="14" l="1"/>
  <c r="H558" i="11" s="1"/>
  <c r="AP48" i="14" l="1"/>
  <c r="I558" i="11" s="1"/>
  <c r="AH49" i="14"/>
  <c r="AQ49" i="14" s="1"/>
  <c r="G559" i="11" s="1"/>
  <c r="AI49" i="14"/>
  <c r="D559" i="11" s="1"/>
  <c r="C559" i="11"/>
  <c r="AR49" i="14"/>
  <c r="AT49" i="14" s="1"/>
  <c r="AV49" i="14" s="1"/>
  <c r="AW49" i="14" s="1"/>
  <c r="AJ49" i="14" s="1"/>
  <c r="AK49" i="14" l="1" a="1"/>
  <c r="AK49" i="14" s="1"/>
  <c r="AZ49" i="14"/>
  <c r="AF49" i="14"/>
  <c r="E559" i="11"/>
  <c r="AM49" i="14" l="1"/>
  <c r="AL49" i="14"/>
  <c r="AN49" i="14" l="1"/>
  <c r="AX49" i="14" s="1"/>
  <c r="F559" i="11" s="1"/>
  <c r="AO49" i="14" l="1"/>
  <c r="AH50" i="14" s="1"/>
  <c r="H559" i="11" l="1"/>
  <c r="AP49" i="14"/>
  <c r="I559" i="11" s="1"/>
  <c r="C560" i="11"/>
  <c r="AQ50" i="14"/>
  <c r="G560" i="11" s="1"/>
  <c r="AI50" i="14"/>
  <c r="D560" i="11" s="1"/>
  <c r="AR50" i="14"/>
  <c r="AT50" i="14" s="1"/>
  <c r="AV50" i="14" s="1"/>
  <c r="AW50" i="14" s="1"/>
  <c r="AJ50" i="14" s="1"/>
  <c r="AZ50" i="14" l="1"/>
  <c r="AF50" i="14"/>
  <c r="E560" i="11"/>
  <c r="AK50" i="14" a="1"/>
  <c r="AK50" i="14" s="1"/>
  <c r="AL50" i="14" l="1"/>
  <c r="AM50" i="14"/>
  <c r="AN50" i="14" l="1"/>
  <c r="AO50" i="14" s="1"/>
  <c r="AX50" i="14" l="1"/>
  <c r="F560" i="11" s="1"/>
  <c r="AP50" i="14"/>
  <c r="I560" i="11" s="1"/>
  <c r="AH51" i="14"/>
  <c r="H560" i="11"/>
  <c r="AR51" i="14" l="1"/>
  <c r="AT51" i="14" s="1"/>
  <c r="AV51" i="14" s="1"/>
  <c r="AW51" i="14" s="1"/>
  <c r="AJ51" i="14" s="1"/>
  <c r="AI51" i="14"/>
  <c r="D561" i="11" s="1"/>
  <c r="C561" i="11"/>
  <c r="AQ51" i="14"/>
  <c r="G561" i="11" s="1"/>
  <c r="AK51" i="14" l="1" a="1"/>
  <c r="AK51" i="14" s="1"/>
  <c r="E561" i="11"/>
  <c r="AF51" i="14"/>
  <c r="AZ51" i="14"/>
  <c r="AM51" i="14" l="1"/>
  <c r="AL51" i="14"/>
  <c r="AN51" i="14" l="1"/>
  <c r="AX51" i="14" l="1"/>
  <c r="F561" i="11" s="1"/>
  <c r="AO51" i="14"/>
  <c r="H561" i="11" l="1"/>
  <c r="AP51" i="14"/>
  <c r="I561" i="11" s="1"/>
  <c r="AH52" i="14"/>
  <c r="AI52" i="14" l="1"/>
  <c r="D562" i="11" s="1"/>
  <c r="AQ52" i="14"/>
  <c r="G562" i="11" s="1"/>
  <c r="AR52" i="14"/>
  <c r="AT52" i="14" s="1"/>
  <c r="AV52" i="14" s="1"/>
  <c r="AW52" i="14" s="1"/>
  <c r="AJ52" i="14" s="1"/>
  <c r="C562" i="11"/>
  <c r="AK52" i="14" l="1" a="1"/>
  <c r="AK52" i="14" s="1"/>
  <c r="AF52" i="14"/>
  <c r="AZ52" i="14"/>
  <c r="E562" i="11"/>
  <c r="AL52" i="14" l="1"/>
  <c r="AM52" i="14"/>
  <c r="AN52" i="14" l="1"/>
  <c r="AX52" i="14" s="1"/>
  <c r="F562" i="11" s="1"/>
  <c r="AO52" i="14" l="1"/>
  <c r="AP52" i="14" s="1"/>
  <c r="I562" i="11" s="1"/>
  <c r="AH53" i="14" l="1"/>
  <c r="C563" i="11" s="1"/>
  <c r="H562" i="11"/>
  <c r="AR53" i="14"/>
  <c r="AT53" i="14" s="1"/>
  <c r="AV53" i="14" s="1"/>
  <c r="AW53" i="14" s="1"/>
  <c r="AJ53" i="14" s="1"/>
  <c r="AI53" i="14"/>
  <c r="D563" i="11" s="1"/>
  <c r="AQ53" i="14"/>
  <c r="G563" i="11" s="1"/>
  <c r="AK53" i="14" l="1" a="1"/>
  <c r="AK53" i="14" s="1"/>
  <c r="AZ53" i="14"/>
  <c r="AF53" i="14"/>
  <c r="E563" i="11"/>
  <c r="AL53" i="14" l="1"/>
  <c r="AM53" i="14"/>
  <c r="AN53" i="14" l="1"/>
  <c r="AX53" i="14" s="1"/>
  <c r="F563" i="11" s="1"/>
  <c r="AO53" i="14" l="1"/>
  <c r="H563" i="11" s="1"/>
  <c r="AP53" i="14" l="1"/>
  <c r="I563" i="11" s="1"/>
  <c r="AH54" i="14"/>
  <c r="C564" i="11" l="1"/>
  <c r="AI54" i="14"/>
  <c r="D564" i="11" s="1"/>
  <c r="AR54" i="14"/>
  <c r="AT54" i="14" s="1"/>
  <c r="AV54" i="14" s="1"/>
  <c r="AW54" i="14" s="1"/>
  <c r="AJ54" i="14" s="1"/>
  <c r="AQ54" i="14"/>
  <c r="G564" i="11" s="1"/>
  <c r="AK54" i="14" l="1" a="1"/>
  <c r="AK54" i="14" s="1"/>
  <c r="E564" i="11"/>
  <c r="AZ54" i="14"/>
  <c r="AF54" i="14"/>
  <c r="AM54" i="14" l="1"/>
  <c r="AL54" i="14"/>
  <c r="AN54" i="14" l="1"/>
  <c r="AO54" i="14" s="1"/>
  <c r="AH55" i="14" s="1"/>
  <c r="AP54" i="14" l="1"/>
  <c r="I564" i="11" s="1"/>
  <c r="H564" i="11"/>
  <c r="AX54" i="14"/>
  <c r="F564" i="11" s="1"/>
  <c r="AQ55" i="14"/>
  <c r="G565" i="11" s="1"/>
  <c r="AR55" i="14"/>
  <c r="AT55" i="14" s="1"/>
  <c r="AV55" i="14" s="1"/>
  <c r="AW55" i="14" s="1"/>
  <c r="AJ55" i="14" s="1"/>
  <c r="AK55" i="14" s="1" a="1"/>
  <c r="AK55" i="14" s="1"/>
  <c r="C565" i="11"/>
  <c r="AI55" i="14"/>
  <c r="D565" i="11" s="1"/>
  <c r="AF55" i="14" l="1"/>
  <c r="AZ55" i="14"/>
  <c r="E565" i="11"/>
  <c r="AM55" i="14" l="1"/>
  <c r="AL55" i="14"/>
  <c r="AN55" i="14" l="1"/>
  <c r="AX55" i="14" s="1"/>
  <c r="F565" i="11" s="1"/>
  <c r="AO55" i="14" l="1"/>
  <c r="AP55" i="14" s="1"/>
  <c r="I565" i="11" s="1"/>
  <c r="AH56" i="14" l="1"/>
  <c r="C566" i="11" s="1"/>
  <c r="H565" i="11"/>
  <c r="AQ56" i="14"/>
  <c r="G566" i="11" s="1"/>
  <c r="AR56" i="14" l="1"/>
  <c r="AT56" i="14" s="1"/>
  <c r="AV56" i="14" s="1"/>
  <c r="AW56" i="14" s="1"/>
  <c r="AJ56" i="14" s="1"/>
  <c r="AF56" i="14" s="1"/>
  <c r="AI56" i="14"/>
  <c r="D566" i="11" s="1"/>
  <c r="AK56" i="14" l="1" a="1"/>
  <c r="AK56" i="14" s="1"/>
  <c r="E566" i="11"/>
  <c r="AZ56" i="14"/>
  <c r="AM56" i="14"/>
  <c r="AL56" i="14"/>
  <c r="AN56" i="14" l="1"/>
  <c r="AO56" i="14" s="1"/>
  <c r="AX56" i="14" l="1"/>
  <c r="F566" i="11" s="1"/>
  <c r="H566" i="11"/>
  <c r="AP56" i="14"/>
  <c r="I566" i="11" s="1"/>
  <c r="AH57" i="14"/>
  <c r="C567" i="11" l="1"/>
  <c r="AQ57" i="14"/>
  <c r="G567" i="11" s="1"/>
  <c r="AR57" i="14"/>
  <c r="AT57" i="14" s="1"/>
  <c r="AV57" i="14" s="1"/>
  <c r="AW57" i="14" s="1"/>
  <c r="AJ57" i="14" s="1"/>
  <c r="AI57" i="14"/>
  <c r="D567" i="11" s="1"/>
  <c r="AK57" i="14" l="1" a="1"/>
  <c r="AK57" i="14" s="1"/>
  <c r="E567" i="11"/>
  <c r="AZ57" i="14"/>
  <c r="AF57" i="14"/>
  <c r="AL57" i="14" l="1"/>
  <c r="AM57" i="14"/>
  <c r="AN57" i="14" l="1"/>
  <c r="AX57" i="14" s="1"/>
  <c r="F567" i="11" s="1"/>
  <c r="AO57" i="14" l="1"/>
  <c r="AP57" i="14" s="1"/>
  <c r="I567" i="11" s="1"/>
  <c r="H567" i="11" l="1"/>
  <c r="AH58" i="14"/>
  <c r="C568" i="11" s="1"/>
  <c r="AR58" i="14" l="1"/>
  <c r="AT58" i="14" s="1"/>
  <c r="AV58" i="14" s="1"/>
  <c r="AW58" i="14" s="1"/>
  <c r="AJ58" i="14" s="1"/>
  <c r="AK58" i="14" s="1" a="1"/>
  <c r="AK58" i="14" s="1"/>
  <c r="AQ58" i="14"/>
  <c r="G568" i="11" s="1"/>
  <c r="AI58" i="14"/>
  <c r="D568" i="11" s="1"/>
  <c r="AZ58" i="14"/>
  <c r="AF58" i="14" l="1"/>
  <c r="E568" i="11"/>
  <c r="AM58" i="14"/>
  <c r="AL58" i="14"/>
  <c r="AN58" i="14" l="1"/>
  <c r="AX58" i="14" s="1"/>
  <c r="F568" i="11" s="1"/>
  <c r="AO58" i="14" l="1"/>
  <c r="H568" i="11" s="1"/>
  <c r="AP58" i="14" l="1"/>
  <c r="I568" i="11" s="1"/>
  <c r="AH59" i="14"/>
  <c r="AR59" i="14" s="1"/>
  <c r="AT59" i="14" s="1"/>
  <c r="AV59" i="14" s="1"/>
  <c r="AW59" i="14" s="1"/>
  <c r="AJ59" i="14" s="1"/>
  <c r="C569" i="11" l="1"/>
  <c r="AQ59" i="14"/>
  <c r="G569" i="11" s="1"/>
  <c r="AI59" i="14"/>
  <c r="D569" i="11" s="1"/>
  <c r="AK59" i="14" a="1"/>
  <c r="AK59" i="14" s="1"/>
  <c r="AF59" i="14"/>
  <c r="AZ59" i="14"/>
  <c r="E569" i="11"/>
  <c r="AL59" i="14" l="1"/>
  <c r="AM59" i="14"/>
  <c r="AN59" i="14" l="1"/>
  <c r="AX59" i="14" s="1"/>
  <c r="F569" i="11" s="1"/>
  <c r="AO59" i="14" l="1"/>
  <c r="AP59" i="14" s="1"/>
  <c r="I569" i="11" s="1"/>
  <c r="AH60" i="14" l="1"/>
  <c r="H569" i="11"/>
  <c r="AQ60" i="14"/>
  <c r="G570" i="11" s="1"/>
  <c r="AI60" i="14"/>
  <c r="D570" i="11" s="1"/>
  <c r="AR60" i="14"/>
  <c r="AT60" i="14" s="1"/>
  <c r="AV60" i="14" s="1"/>
  <c r="AW60" i="14" s="1"/>
  <c r="AJ60" i="14" s="1"/>
  <c r="C570" i="11"/>
  <c r="AK60" i="14" l="1" a="1"/>
  <c r="AK60" i="14" s="1"/>
  <c r="AZ60" i="14"/>
  <c r="E570" i="11"/>
  <c r="AF60" i="14"/>
  <c r="AL60" i="14" l="1"/>
  <c r="AM60" i="14"/>
  <c r="AN60" i="14" l="1"/>
  <c r="AX60" i="14" s="1"/>
  <c r="F570" i="11" s="1"/>
  <c r="AO60" i="14" l="1"/>
  <c r="AH61" i="14" s="1"/>
  <c r="H570" i="11" l="1"/>
  <c r="AP60" i="14"/>
  <c r="I570" i="11" s="1"/>
  <c r="AI61" i="14"/>
  <c r="D571" i="11" s="1"/>
  <c r="AQ61" i="14"/>
  <c r="G571" i="11" s="1"/>
  <c r="AR61" i="14"/>
  <c r="AT61" i="14" s="1"/>
  <c r="AV61" i="14" s="1"/>
  <c r="AW61" i="14" s="1"/>
  <c r="AJ61" i="14" s="1"/>
  <c r="AK61" i="14" s="1" a="1"/>
  <c r="AK61" i="14" s="1"/>
  <c r="C571" i="11"/>
  <c r="AF61" i="14" l="1"/>
  <c r="AZ61" i="14"/>
  <c r="E571" i="11"/>
  <c r="AM61" i="14" l="1"/>
  <c r="AL61" i="14"/>
  <c r="AN61" i="14" l="1"/>
  <c r="AX61" i="14" s="1"/>
  <c r="F571" i="11" s="1"/>
  <c r="AO61" i="14" l="1"/>
  <c r="AP61" i="14" s="1"/>
  <c r="I571" i="11" s="1"/>
  <c r="H571" i="11" l="1"/>
  <c r="AH62" i="14"/>
  <c r="AI62" i="14" s="1"/>
  <c r="D572" i="11" s="1"/>
  <c r="AR62" i="14"/>
  <c r="AT62" i="14" s="1"/>
  <c r="AV62" i="14" s="1"/>
  <c r="AW62" i="14" s="1"/>
  <c r="AJ62" i="14" s="1"/>
  <c r="AK62" i="14" s="1" a="1"/>
  <c r="AK62" i="14" s="1"/>
  <c r="C572" i="11"/>
  <c r="AQ62" i="14" l="1"/>
  <c r="G572" i="11" s="1"/>
  <c r="AZ62" i="14"/>
  <c r="AF62" i="14"/>
  <c r="E572" i="11"/>
  <c r="AL62" i="14" l="1"/>
  <c r="AM62" i="14"/>
  <c r="AN62" i="14" l="1"/>
  <c r="AX62" i="14" s="1"/>
  <c r="F572" i="11" s="1"/>
  <c r="AO62" i="14" l="1"/>
  <c r="AH63" i="14" s="1"/>
  <c r="AP62" i="14" l="1"/>
  <c r="I572" i="11" s="1"/>
  <c r="H572" i="11"/>
  <c r="AQ63" i="14"/>
  <c r="G573" i="11" s="1"/>
  <c r="AR63" i="14"/>
  <c r="AT63" i="14" s="1"/>
  <c r="AV63" i="14" s="1"/>
  <c r="AW63" i="14" s="1"/>
  <c r="AJ63" i="14" s="1"/>
  <c r="AI63" i="14"/>
  <c r="D573" i="11" s="1"/>
  <c r="C573" i="11"/>
  <c r="AK63" i="14" l="1" a="1"/>
  <c r="AK63" i="14" s="1"/>
  <c r="AF63" i="14"/>
  <c r="E573" i="11"/>
  <c r="AZ63" i="14"/>
  <c r="AL63" i="14" l="1"/>
  <c r="AM63" i="14"/>
  <c r="AN63" i="14" l="1"/>
  <c r="AX63" i="14" s="1"/>
  <c r="F573" i="11" s="1"/>
  <c r="AO63" i="14" l="1"/>
  <c r="H573" i="11" s="1"/>
  <c r="AH64" i="14" l="1"/>
  <c r="AI64" i="14" s="1"/>
  <c r="D574" i="11" s="1"/>
  <c r="AP63" i="14"/>
  <c r="I573" i="11" s="1"/>
  <c r="AR64" i="14"/>
  <c r="AT64" i="14" s="1"/>
  <c r="AV64" i="14" s="1"/>
  <c r="AW64" i="14" s="1"/>
  <c r="AJ64" i="14" s="1"/>
  <c r="C574" i="11"/>
  <c r="AQ64" i="14"/>
  <c r="G574" i="11" s="1"/>
  <c r="AK64" i="14" l="1" a="1"/>
  <c r="AK64" i="14" s="1"/>
  <c r="AZ64" i="14"/>
  <c r="E574" i="11"/>
  <c r="AF64" i="14"/>
  <c r="AM64" i="14" l="1"/>
  <c r="AL64" i="14"/>
  <c r="AN64" i="14" l="1"/>
  <c r="AX64" i="14" l="1"/>
  <c r="F574" i="11" s="1"/>
  <c r="AO64" i="14"/>
  <c r="AH65" i="14" l="1"/>
  <c r="AP64" i="14"/>
  <c r="I574" i="11" s="1"/>
  <c r="H574" i="11"/>
  <c r="AQ65" i="14" l="1"/>
  <c r="G575" i="11" s="1"/>
  <c r="AR65" i="14"/>
  <c r="AT65" i="14" s="1"/>
  <c r="AV65" i="14" s="1"/>
  <c r="AW65" i="14" s="1"/>
  <c r="AJ65" i="14" s="1"/>
  <c r="AI65" i="14"/>
  <c r="D575" i="11" s="1"/>
  <c r="C575" i="11"/>
  <c r="AK65" i="14" l="1" a="1"/>
  <c r="AK65" i="14" s="1"/>
  <c r="AF65" i="14"/>
  <c r="E575" i="11"/>
  <c r="AM65" i="14" l="1"/>
  <c r="AL65" i="14"/>
  <c r="AN65" i="14" l="1"/>
  <c r="AX65" i="14" s="1"/>
  <c r="F575" i="11" s="1"/>
  <c r="AO65" i="14" l="1"/>
  <c r="AP65" i="14" s="1"/>
  <c r="I575" i="11" s="1"/>
  <c r="AH66" i="14" l="1"/>
  <c r="AI66" i="14" s="1"/>
  <c r="D576" i="11" s="1"/>
  <c r="H575" i="11"/>
  <c r="C576" i="11" l="1"/>
  <c r="AR66" i="14"/>
  <c r="AT66" i="14" s="1"/>
  <c r="AV66" i="14" s="1"/>
  <c r="AW66" i="14" s="1"/>
  <c r="AJ66" i="14" s="1"/>
  <c r="AK66" i="14" s="1" a="1"/>
  <c r="AK66" i="14" s="1"/>
  <c r="AQ66" i="14"/>
  <c r="G576" i="11" s="1"/>
  <c r="AF66" i="14" l="1"/>
  <c r="AM66" i="14" s="1"/>
  <c r="E576" i="11"/>
  <c r="AL66" i="14" l="1"/>
  <c r="AN66" i="14"/>
  <c r="AX66" i="14" s="1"/>
  <c r="F576" i="11" s="1"/>
  <c r="AO66" i="14" l="1"/>
  <c r="AP66" i="14" s="1"/>
  <c r="I576" i="11" s="1"/>
  <c r="AH67" i="14" l="1"/>
  <c r="C577" i="11" s="1"/>
  <c r="H576" i="11"/>
  <c r="AQ67" i="14" l="1"/>
  <c r="G577" i="11" s="1"/>
  <c r="AR67" i="14"/>
  <c r="AT67" i="14" s="1"/>
  <c r="AV67" i="14" s="1"/>
  <c r="AW67" i="14" s="1"/>
  <c r="AJ67" i="14" s="1"/>
  <c r="E577" i="11" s="1"/>
  <c r="AI67" i="14"/>
  <c r="D577" i="11" s="1"/>
  <c r="AK67" i="14" l="1" a="1"/>
  <c r="AK67" i="14" s="1"/>
  <c r="AF67" i="14"/>
  <c r="AL67" i="14" s="1"/>
  <c r="AM67" i="14" l="1"/>
  <c r="AN67" i="14"/>
  <c r="AX67" i="14" s="1"/>
  <c r="F577" i="11" s="1"/>
  <c r="AO67" i="14" l="1"/>
  <c r="AP67" i="14" s="1"/>
  <c r="I577" i="11" s="1"/>
  <c r="AH68" i="14" l="1"/>
  <c r="C578" i="11" s="1"/>
  <c r="H577" i="11"/>
  <c r="AI68" i="14"/>
  <c r="D578" i="11" s="1"/>
  <c r="AQ68" i="14"/>
  <c r="G578" i="11" s="1"/>
  <c r="AR68" i="14"/>
  <c r="AT68" i="14" s="1"/>
  <c r="AV68" i="14" s="1"/>
  <c r="AW68" i="14" s="1"/>
  <c r="AJ68" i="14" s="1"/>
  <c r="AK68" i="14" l="1" a="1"/>
  <c r="AK68" i="14" s="1"/>
  <c r="E578" i="11"/>
  <c r="AF68" i="14"/>
  <c r="AL68" i="14" l="1"/>
  <c r="AM68" i="14"/>
  <c r="AN68" i="14" l="1"/>
  <c r="AX68" i="14" s="1"/>
  <c r="F578" i="11" s="1"/>
  <c r="AO68" i="14" l="1"/>
  <c r="AH69" i="14" s="1"/>
  <c r="H578" i="11" l="1"/>
  <c r="AP68" i="14"/>
  <c r="I578" i="11" s="1"/>
  <c r="AQ69" i="14"/>
  <c r="G579" i="11" s="1"/>
  <c r="AI69" i="14"/>
  <c r="D579" i="11" s="1"/>
  <c r="C579" i="11"/>
  <c r="AR69" i="14"/>
  <c r="AT69" i="14" s="1"/>
  <c r="AV69" i="14" s="1"/>
  <c r="AW69" i="14" s="1"/>
  <c r="AJ69" i="14" s="1"/>
  <c r="AK69" i="14" s="1" a="1"/>
  <c r="AK69" i="14" s="1"/>
  <c r="E579" i="11" l="1"/>
  <c r="AF69" i="14"/>
  <c r="AM69" i="14" l="1"/>
  <c r="AL69" i="14"/>
  <c r="AN69" i="14" l="1"/>
  <c r="AX69" i="14" s="1"/>
  <c r="F579" i="11" s="1"/>
  <c r="AO69" i="14" l="1"/>
  <c r="AP69" i="14" s="1"/>
  <c r="I579" i="11" s="1"/>
  <c r="AH70" i="14" l="1"/>
  <c r="AI70" i="14" s="1"/>
  <c r="D580" i="11" s="1"/>
  <c r="H579" i="11"/>
  <c r="C580" i="11" l="1"/>
  <c r="AQ70" i="14"/>
  <c r="G580" i="11" s="1"/>
  <c r="AR70" i="14"/>
  <c r="AT70" i="14" s="1"/>
  <c r="AV70" i="14" s="1"/>
  <c r="AW70" i="14" s="1"/>
  <c r="AJ70" i="14" s="1"/>
  <c r="AF70" i="14" s="1"/>
  <c r="AK70" i="14" l="1" a="1"/>
  <c r="AK70" i="14" s="1"/>
  <c r="E580" i="11"/>
  <c r="AL70" i="14"/>
  <c r="AM70" i="14"/>
  <c r="AN70" i="14" l="1"/>
  <c r="AX70" i="14" s="1"/>
  <c r="F580" i="11" s="1"/>
  <c r="AO70" i="14" l="1"/>
  <c r="AP70" i="14" s="1"/>
  <c r="I580" i="11" s="1"/>
  <c r="H580" i="11" l="1"/>
  <c r="AH71" i="14"/>
  <c r="AR71" i="14" s="1"/>
  <c r="AT71" i="14" s="1"/>
  <c r="AV71" i="14" s="1"/>
  <c r="AW71" i="14" s="1"/>
  <c r="AJ71" i="14" s="1"/>
  <c r="AQ71" i="14"/>
  <c r="G581" i="11" s="1"/>
  <c r="C581" i="11"/>
  <c r="AI71" i="14" l="1"/>
  <c r="D581" i="11" s="1"/>
  <c r="AK71" i="14" a="1"/>
  <c r="AK71" i="14" s="1"/>
  <c r="E581" i="11"/>
  <c r="AF71" i="14"/>
  <c r="AL71" i="14" l="1"/>
  <c r="AM71" i="14"/>
  <c r="AN71" i="14" l="1"/>
  <c r="AX71" i="14" s="1"/>
  <c r="F581" i="11" s="1"/>
  <c r="AO71" i="14" l="1"/>
  <c r="AP71" i="14" s="1"/>
  <c r="I581" i="11" s="1"/>
  <c r="AH72" i="14" l="1"/>
  <c r="AI72" i="14" s="1"/>
  <c r="D582" i="11" s="1"/>
  <c r="H581" i="11"/>
  <c r="AR72" i="14"/>
  <c r="AT72" i="14" s="1"/>
  <c r="AV72" i="14" s="1"/>
  <c r="AW72" i="14" s="1"/>
  <c r="AJ72" i="14" s="1"/>
  <c r="AK72" i="14" s="1" a="1"/>
  <c r="AK72" i="14" s="1"/>
  <c r="C582" i="11" l="1"/>
  <c r="AQ72" i="14"/>
  <c r="G582" i="11" s="1"/>
  <c r="AF72" i="14"/>
  <c r="E582" i="11"/>
  <c r="AM72" i="14" l="1"/>
  <c r="AL72" i="14"/>
  <c r="AN72" i="14" s="1"/>
  <c r="AX72" i="14" l="1"/>
  <c r="F582" i="11" s="1"/>
  <c r="AO72" i="14"/>
  <c r="AP72" i="14" l="1"/>
  <c r="I582" i="11" s="1"/>
  <c r="AH73" i="14"/>
  <c r="H582" i="11"/>
  <c r="AI73" i="14" l="1"/>
  <c r="D583" i="11" s="1"/>
  <c r="AR73" i="14"/>
  <c r="AT73" i="14" s="1"/>
  <c r="AV73" i="14" s="1"/>
  <c r="AW73" i="14" s="1"/>
  <c r="AJ73" i="14" s="1"/>
  <c r="C583" i="11"/>
  <c r="AQ73" i="14"/>
  <c r="G583" i="11" s="1"/>
  <c r="AK73" i="14" l="1" a="1"/>
  <c r="AK73" i="14" s="1"/>
  <c r="AF73" i="14"/>
  <c r="E583" i="11"/>
  <c r="AM73" i="14" l="1"/>
  <c r="AL73" i="14"/>
  <c r="AN73" i="14" l="1"/>
  <c r="AO73" i="14" s="1"/>
  <c r="AX73" i="14" l="1"/>
  <c r="F583" i="11" s="1"/>
  <c r="AP73" i="14"/>
  <c r="I583" i="11" s="1"/>
  <c r="AH74" i="14"/>
  <c r="H583" i="11"/>
  <c r="AI74" i="14" l="1"/>
  <c r="D584" i="11" s="1"/>
  <c r="AQ74" i="14"/>
  <c r="G584" i="11" s="1"/>
  <c r="C584" i="11"/>
  <c r="AR74" i="14"/>
  <c r="AT74" i="14" s="1"/>
  <c r="AV74" i="14" s="1"/>
  <c r="AW74" i="14" s="1"/>
  <c r="AJ74" i="14" s="1"/>
  <c r="AK74" i="14" s="1" a="1"/>
  <c r="AK74" i="14" s="1"/>
  <c r="E584" i="11" l="1"/>
  <c r="AF74" i="14"/>
  <c r="AL74" i="14" l="1"/>
  <c r="AM74" i="14"/>
  <c r="AN74" i="14" l="1"/>
  <c r="AX74" i="14" s="1"/>
  <c r="F584" i="11" s="1"/>
  <c r="AO74" i="14" l="1"/>
  <c r="AP74" i="14" s="1"/>
  <c r="I584" i="11" s="1"/>
  <c r="AH75" i="14" l="1"/>
  <c r="AI75" i="14" s="1"/>
  <c r="D585" i="11" s="1"/>
  <c r="H584" i="11"/>
  <c r="AR75" i="14" l="1"/>
  <c r="AT75" i="14" s="1"/>
  <c r="AV75" i="14" s="1"/>
  <c r="AW75" i="14" s="1"/>
  <c r="AJ75" i="14" s="1"/>
  <c r="AK75" i="14" s="1" a="1"/>
  <c r="AK75" i="14" s="1"/>
  <c r="C585" i="11"/>
  <c r="AQ75" i="14"/>
  <c r="G585" i="11" s="1"/>
  <c r="E585" i="11" l="1"/>
  <c r="AF75" i="14"/>
  <c r="AM75" i="14" s="1"/>
  <c r="AL75" i="14" l="1"/>
  <c r="AN75" i="14" s="1"/>
  <c r="AX75" i="14" s="1"/>
  <c r="F585" i="11" s="1"/>
  <c r="AO75" i="14" l="1"/>
  <c r="AP75" i="14" s="1"/>
  <c r="I585" i="11" s="1"/>
  <c r="AH76" i="14" l="1"/>
  <c r="C586" i="11" s="1"/>
  <c r="H585" i="11"/>
  <c r="AI76" i="14" l="1"/>
  <c r="D586" i="11" s="1"/>
  <c r="AQ76" i="14"/>
  <c r="G586" i="11" s="1"/>
  <c r="AR76" i="14"/>
  <c r="AT76" i="14" s="1"/>
  <c r="AV76" i="14" s="1"/>
  <c r="AW76" i="14" s="1"/>
  <c r="AJ76" i="14" s="1"/>
  <c r="E586" i="11" s="1"/>
  <c r="AF76" i="14" l="1"/>
  <c r="AM76" i="14" s="1"/>
  <c r="AK76" i="14" a="1"/>
  <c r="AK76" i="14" s="1"/>
  <c r="AL76" i="14" l="1"/>
  <c r="AN76" i="14"/>
  <c r="AX76" i="14" s="1"/>
  <c r="F586" i="11" s="1"/>
  <c r="AO76" i="14" l="1"/>
  <c r="AP76" i="14" s="1"/>
  <c r="I586" i="11" s="1"/>
  <c r="H586" i="11" l="1"/>
  <c r="AH77" i="14"/>
  <c r="AI77" i="14" s="1"/>
  <c r="D587" i="11" s="1"/>
  <c r="AR77" i="14"/>
  <c r="AT77" i="14" s="1"/>
  <c r="AV77" i="14" s="1"/>
  <c r="AW77" i="14" s="1"/>
  <c r="AJ77" i="14" s="1"/>
  <c r="C587" i="11"/>
  <c r="AQ77" i="14" l="1"/>
  <c r="G587" i="11" s="1"/>
  <c r="AK77" i="14" a="1"/>
  <c r="AK77" i="14" s="1"/>
  <c r="AF77" i="14"/>
  <c r="E587" i="11"/>
  <c r="AM77" i="14" l="1"/>
  <c r="AL77" i="14"/>
  <c r="AN77" i="14" l="1"/>
  <c r="AX77" i="14" s="1"/>
  <c r="F587" i="11" s="1"/>
  <c r="AO77" i="14" l="1"/>
  <c r="AP77" i="14" l="1"/>
  <c r="I587" i="11" s="1"/>
  <c r="H587" i="11"/>
  <c r="AH78" i="14"/>
  <c r="AI78" i="14" l="1"/>
  <c r="D588" i="11" s="1"/>
  <c r="C588" i="11"/>
  <c r="AR78" i="14"/>
  <c r="AT78" i="14" s="1"/>
  <c r="AV78" i="14" s="1"/>
  <c r="AW78" i="14" s="1"/>
  <c r="AJ78" i="14" s="1"/>
  <c r="AQ78" i="14"/>
  <c r="G588" i="11" s="1"/>
  <c r="AK78" i="14" l="1" a="1"/>
  <c r="AK78" i="14" s="1"/>
  <c r="E588" i="11"/>
  <c r="AF78" i="14"/>
  <c r="AL78" i="14" l="1"/>
  <c r="AM78" i="14"/>
  <c r="AN78" i="14" l="1"/>
  <c r="AX78" i="14" l="1"/>
  <c r="F588" i="11" s="1"/>
  <c r="AO78" i="14"/>
  <c r="AP78" i="14" l="1"/>
  <c r="I588" i="11" s="1"/>
  <c r="H588" i="11"/>
  <c r="AH79" i="14"/>
  <c r="AR79" i="14" l="1"/>
  <c r="AT79" i="14" s="1"/>
  <c r="AV79" i="14" s="1"/>
  <c r="AW79" i="14" s="1"/>
  <c r="AJ79" i="14" s="1"/>
  <c r="AI79" i="14"/>
  <c r="D589" i="11" s="1"/>
  <c r="C589" i="11"/>
  <c r="AQ79" i="14"/>
  <c r="G589" i="11" s="1"/>
  <c r="AK79" i="14" l="1" a="1"/>
  <c r="AK79" i="14" s="1"/>
  <c r="AF79" i="14"/>
  <c r="E589" i="11"/>
  <c r="AM79" i="14" l="1"/>
  <c r="AL79" i="14"/>
  <c r="AN79" i="14" l="1"/>
  <c r="AO79" i="14" s="1"/>
  <c r="AX79" i="14" l="1"/>
  <c r="F589" i="11" s="1"/>
  <c r="H589" i="11"/>
  <c r="AP79" i="14"/>
  <c r="I589" i="11" s="1"/>
  <c r="AH80" i="14"/>
  <c r="AQ80" i="14" l="1"/>
  <c r="G590" i="11" s="1"/>
  <c r="C590" i="11"/>
  <c r="AI80" i="14"/>
  <c r="D590" i="11" s="1"/>
  <c r="AR80" i="14"/>
  <c r="AT80" i="14" s="1"/>
  <c r="AV80" i="14" s="1"/>
  <c r="AW80" i="14" s="1"/>
  <c r="AJ80" i="14" s="1"/>
  <c r="E590" i="11" l="1"/>
  <c r="AF80" i="14"/>
  <c r="AK80" i="14" a="1"/>
  <c r="AK80" i="14" s="1"/>
  <c r="AL80" i="14" l="1"/>
  <c r="AM80" i="14"/>
  <c r="AN80" i="14" l="1"/>
  <c r="AX80" i="14" s="1"/>
  <c r="F590" i="11" s="1"/>
  <c r="AO80" i="14" l="1"/>
  <c r="AH81" i="14" s="1"/>
  <c r="AP80" i="14" l="1"/>
  <c r="I590" i="11" s="1"/>
  <c r="H590" i="11"/>
  <c r="AQ81" i="14"/>
  <c r="G591" i="11" s="1"/>
  <c r="AR81" i="14"/>
  <c r="AT81" i="14" s="1"/>
  <c r="AV81" i="14" s="1"/>
  <c r="AW81" i="14" s="1"/>
  <c r="AJ81" i="14" s="1"/>
  <c r="AI81" i="14"/>
  <c r="D591" i="11" s="1"/>
  <c r="C591" i="11"/>
  <c r="AK81" i="14" l="1" a="1"/>
  <c r="AK81" i="14" s="1"/>
  <c r="E591" i="11"/>
  <c r="AF81" i="14"/>
  <c r="AM81" i="14" l="1"/>
  <c r="AL81" i="14"/>
  <c r="AN81" i="14" l="1"/>
  <c r="AX81" i="14" s="1"/>
  <c r="F591" i="11" s="1"/>
  <c r="AO81" i="14" l="1"/>
  <c r="AH82" i="14" s="1"/>
  <c r="AR82" i="14" s="1"/>
  <c r="AT82" i="14" s="1"/>
  <c r="AV82" i="14" s="1"/>
  <c r="AW82" i="14" s="1"/>
  <c r="AJ82" i="14" s="1"/>
  <c r="AK82" i="14" s="1" a="1"/>
  <c r="AK82" i="14" s="1"/>
  <c r="C592" i="11"/>
  <c r="AI82" i="14"/>
  <c r="D592" i="11" s="1"/>
  <c r="AP81" i="14"/>
  <c r="I591" i="11" s="1"/>
  <c r="H591" i="11"/>
  <c r="AF82" i="14" l="1"/>
  <c r="E592" i="11"/>
  <c r="AQ82" i="14"/>
  <c r="G592" i="11" s="1"/>
  <c r="AM82" i="14" l="1"/>
  <c r="AL82" i="14"/>
  <c r="AN82" i="14" s="1"/>
  <c r="AX82" i="14" l="1"/>
  <c r="F592" i="11" s="1"/>
  <c r="AO82" i="14"/>
  <c r="AP82" i="14" l="1"/>
  <c r="I592" i="11" s="1"/>
  <c r="H592" i="11"/>
  <c r="AH83" i="14"/>
  <c r="AR83" i="14" l="1"/>
  <c r="AT83" i="14" s="1"/>
  <c r="AV83" i="14" s="1"/>
  <c r="AW83" i="14" s="1"/>
  <c r="AJ83" i="14" s="1"/>
  <c r="AK83" i="14" s="1" a="1"/>
  <c r="AK83" i="14" s="1"/>
  <c r="C593" i="11"/>
  <c r="AI83" i="14"/>
  <c r="D593" i="11" s="1"/>
  <c r="AQ83" i="14"/>
  <c r="G593" i="11" s="1"/>
  <c r="AF83" i="14" l="1"/>
  <c r="E593" i="11"/>
  <c r="AM83" i="14" l="1"/>
  <c r="AL83" i="14"/>
  <c r="AN83" i="14" l="1"/>
  <c r="AX83" i="14" s="1"/>
  <c r="F593" i="11" s="1"/>
  <c r="AO83" i="14" l="1"/>
  <c r="AP83" i="14" s="1"/>
  <c r="I593" i="11" s="1"/>
  <c r="AH84" i="14" l="1"/>
  <c r="H593" i="11"/>
  <c r="AQ84" i="14"/>
  <c r="G594" i="11" s="1"/>
  <c r="AI84" i="14"/>
  <c r="D594" i="11" s="1"/>
  <c r="AR84" i="14"/>
  <c r="AT84" i="14" s="1"/>
  <c r="AV84" i="14" s="1"/>
  <c r="AW84" i="14" s="1"/>
  <c r="AJ84" i="14" s="1"/>
  <c r="AK84" i="14" s="1" a="1"/>
  <c r="AK84" i="14" s="1"/>
  <c r="C594" i="11"/>
  <c r="E594" i="11" l="1"/>
  <c r="AF84" i="14"/>
  <c r="AM84" i="14" l="1"/>
  <c r="AL84" i="14"/>
  <c r="AN84" i="14" l="1"/>
  <c r="AX84" i="14" s="1"/>
  <c r="F594" i="11" s="1"/>
  <c r="AO84" i="14" l="1"/>
  <c r="AP84" i="14" s="1"/>
  <c r="AH85" i="14" l="1"/>
  <c r="AQ85" i="14" s="1"/>
  <c r="G595" i="11" s="1"/>
  <c r="H594" i="11"/>
  <c r="AR85" i="14"/>
  <c r="AT85" i="14" s="1"/>
  <c r="AV85" i="14" s="1"/>
  <c r="AW85" i="14" s="1"/>
  <c r="AJ85" i="14" s="1"/>
  <c r="AK85" i="14" s="1" a="1"/>
  <c r="AK85" i="14" s="1"/>
  <c r="AI85" i="14"/>
  <c r="D595" i="11" s="1"/>
  <c r="C595" i="11"/>
  <c r="I594" i="11"/>
  <c r="AF85" i="14" l="1"/>
  <c r="E595" i="11"/>
  <c r="AM85" i="14" l="1"/>
  <c r="AL85" i="14"/>
  <c r="AN85" i="14" l="1"/>
  <c r="AX85" i="14" s="1"/>
  <c r="F595" i="11" s="1"/>
  <c r="AO85" i="14" l="1"/>
  <c r="AP85" i="14" s="1"/>
  <c r="AH86" i="14" l="1"/>
  <c r="H595" i="11"/>
  <c r="C596" i="11"/>
  <c r="AR86" i="14"/>
  <c r="AT86" i="14" s="1"/>
  <c r="AV86" i="14" s="1"/>
  <c r="AW86" i="14" s="1"/>
  <c r="AJ86" i="14" s="1"/>
  <c r="AI86" i="14"/>
  <c r="D596" i="11" s="1"/>
  <c r="AQ86" i="14"/>
  <c r="G596" i="11" s="1"/>
  <c r="I595" i="11"/>
  <c r="AF86" i="14" l="1"/>
  <c r="E596" i="11"/>
  <c r="AK86" i="14" a="1"/>
  <c r="AK86" i="14" s="1"/>
  <c r="AL86" i="14" l="1"/>
  <c r="AM86" i="14"/>
  <c r="AN86" i="14" l="1"/>
  <c r="AX86" i="14" l="1"/>
  <c r="F596" i="11" s="1"/>
  <c r="AO86" i="14"/>
  <c r="AP86" i="14" l="1"/>
  <c r="H596" i="11"/>
  <c r="AH87" i="14"/>
  <c r="AR87" i="14" l="1"/>
  <c r="AT87" i="14" s="1"/>
  <c r="AV87" i="14" s="1"/>
  <c r="AW87" i="14" s="1"/>
  <c r="AJ87" i="14" s="1"/>
  <c r="AK87" i="14" s="1" a="1"/>
  <c r="AK87" i="14" s="1"/>
  <c r="AI87" i="14"/>
  <c r="D597" i="11" s="1"/>
  <c r="AQ87" i="14"/>
  <c r="G597" i="11" s="1"/>
  <c r="C597" i="11"/>
  <c r="I596" i="11"/>
  <c r="E597" i="11" l="1"/>
  <c r="AF87" i="14"/>
  <c r="AL87" i="14" l="1"/>
  <c r="AM87" i="14"/>
  <c r="AN87" i="14" l="1"/>
  <c r="AX87" i="14" l="1"/>
  <c r="F597" i="11" s="1"/>
  <c r="AO87" i="14"/>
  <c r="AP87" i="14" l="1"/>
  <c r="AH88" i="14"/>
  <c r="H597" i="11"/>
  <c r="C598" i="11" l="1"/>
  <c r="AI88" i="14"/>
  <c r="D598" i="11" s="1"/>
  <c r="AQ88" i="14"/>
  <c r="G598" i="11" s="1"/>
  <c r="AR88" i="14"/>
  <c r="AT88" i="14" s="1"/>
  <c r="AV88" i="14" s="1"/>
  <c r="AW88" i="14" s="1"/>
  <c r="AJ88" i="14" s="1"/>
  <c r="I597" i="11"/>
  <c r="AF88" i="14" l="1"/>
  <c r="E598" i="11"/>
  <c r="AK88" i="14" a="1"/>
  <c r="AK88" i="14" s="1"/>
  <c r="AL88" i="14" l="1"/>
  <c r="AM88" i="14"/>
  <c r="AN88" i="14" l="1"/>
  <c r="AX88" i="14" s="1"/>
  <c r="F598" i="11" s="1"/>
  <c r="AO88" i="14" l="1"/>
  <c r="AP88" i="14" s="1"/>
  <c r="AH89" i="14" l="1"/>
  <c r="AI89" i="14" s="1"/>
  <c r="D599" i="11" s="1"/>
  <c r="H598" i="11"/>
  <c r="I598" i="11"/>
  <c r="AR89" i="14" l="1"/>
  <c r="AT89" i="14" s="1"/>
  <c r="AV89" i="14" s="1"/>
  <c r="AW89" i="14" s="1"/>
  <c r="AJ89" i="14" s="1"/>
  <c r="BD14" i="14" s="1"/>
  <c r="C599" i="11"/>
  <c r="AQ89" i="14"/>
  <c r="G599" i="11" s="1"/>
  <c r="AJ15" i="14"/>
  <c r="AK89" i="14" l="1" a="1"/>
  <c r="AK89" i="14" s="1"/>
  <c r="AJ16" i="14"/>
  <c r="E599" i="11"/>
  <c r="AF89" i="14"/>
  <c r="AL89" i="14" s="1"/>
  <c r="AM89" i="14" l="1"/>
  <c r="AN89" i="14" s="1"/>
  <c r="AX89" i="14" s="1"/>
  <c r="F599" i="11" s="1"/>
  <c r="AO89" i="14" l="1"/>
  <c r="AP89" i="14" s="1"/>
  <c r="H5" i="11" l="1"/>
  <c r="E6" i="11" s="1"/>
  <c r="C600" i="11" s="1"/>
  <c r="H4" i="14"/>
  <c r="E5" i="14" s="1"/>
  <c r="H5" i="14" s="1"/>
  <c r="H599" i="11"/>
  <c r="AG18" i="14"/>
  <c r="I599" i="11"/>
  <c r="I5" i="14" l="1" a="1"/>
  <c r="I5" i="14" s="1"/>
  <c r="G4" i="14"/>
  <c r="H6" i="11"/>
  <c r="I6" i="11" a="1"/>
  <c r="I6" i="11" s="1"/>
  <c r="G5" i="11"/>
  <c r="BA16" i="14"/>
  <c r="J4" i="14"/>
  <c r="J5" i="11"/>
  <c r="E6" i="14"/>
  <c r="I6" i="14" s="1" a="1"/>
  <c r="I6" i="14" s="1"/>
  <c r="J5" i="14"/>
  <c r="E7" i="11"/>
  <c r="I7" i="11" s="1" a="1"/>
  <c r="I7" i="11" s="1"/>
  <c r="BB26" i="14"/>
  <c r="J6" i="11"/>
  <c r="I600" i="11" s="1"/>
  <c r="H600" i="11"/>
  <c r="D600" i="11"/>
  <c r="G600" i="11"/>
  <c r="C601" i="11" l="1"/>
  <c r="BL26" i="14"/>
  <c r="BN26" i="14" s="1"/>
  <c r="BP26" i="14" s="1"/>
  <c r="BQ26" i="14" s="1"/>
  <c r="BD26" i="14" s="1"/>
  <c r="BK26" i="14"/>
  <c r="BC26" i="14"/>
  <c r="D601" i="11" s="1"/>
  <c r="BG26" i="14" l="1"/>
  <c r="BF26" i="14"/>
  <c r="G601" i="11"/>
  <c r="BE26" i="14" a="1"/>
  <c r="BE26" i="14" s="1"/>
  <c r="E601" i="11"/>
  <c r="BH26" i="14" l="1"/>
  <c r="F601" i="11" s="1"/>
  <c r="BI26" i="14" l="1"/>
  <c r="BJ26" i="14" s="1"/>
  <c r="I601" i="11" s="1"/>
  <c r="BR26" i="14"/>
  <c r="BB27" i="14" l="1"/>
  <c r="C602" i="11" s="1"/>
  <c r="H601" i="11"/>
  <c r="BL27" i="14"/>
  <c r="BN27" i="14" s="1"/>
  <c r="BP27" i="14" s="1"/>
  <c r="BQ27" i="14" s="1"/>
  <c r="BD27" i="14" s="1"/>
  <c r="E602" i="11" s="1"/>
  <c r="BK27" i="14"/>
  <c r="BC27" i="14" l="1"/>
  <c r="D602" i="11" s="1"/>
  <c r="BE27" i="14" a="1"/>
  <c r="BE27" i="14" s="1"/>
  <c r="BH27" i="14" s="1"/>
  <c r="F602" i="11" s="1"/>
  <c r="G602" i="11"/>
  <c r="BF27" i="14"/>
  <c r="BG27" i="14"/>
  <c r="BR27" i="14" l="1"/>
  <c r="BI27" i="14"/>
  <c r="BJ27" i="14" l="1"/>
  <c r="I602" i="11" s="1"/>
  <c r="BB28" i="14"/>
  <c r="H602" i="11"/>
  <c r="BL28" i="14" l="1"/>
  <c r="BN28" i="14" s="1"/>
  <c r="BP28" i="14" s="1"/>
  <c r="BQ28" i="14" s="1"/>
  <c r="BD28" i="14" s="1"/>
  <c r="E603" i="11" s="1"/>
  <c r="BC28" i="14"/>
  <c r="D603" i="11" s="1"/>
  <c r="C603" i="11"/>
  <c r="BK28" i="14"/>
  <c r="BE28" i="14" l="1" a="1"/>
  <c r="BE28" i="14" s="1"/>
  <c r="BH28" i="14" s="1"/>
  <c r="F603" i="11" s="1"/>
  <c r="G603" i="11"/>
  <c r="BG28" i="14"/>
  <c r="BF28" i="14"/>
  <c r="BR28" i="14" l="1"/>
  <c r="BI28" i="14"/>
  <c r="BJ28" i="14" l="1"/>
  <c r="I603" i="11" s="1"/>
  <c r="H603" i="11"/>
  <c r="BB29" i="14"/>
  <c r="C604" i="11" l="1"/>
  <c r="BK29" i="14"/>
  <c r="BL29" i="14"/>
  <c r="BN29" i="14" s="1"/>
  <c r="BP29" i="14" s="1"/>
  <c r="BQ29" i="14" s="1"/>
  <c r="BD29" i="14" s="1"/>
  <c r="E604" i="11" s="1"/>
  <c r="BC29" i="14"/>
  <c r="D604" i="11" s="1"/>
  <c r="BE29" i="14" l="1" a="1"/>
  <c r="BE29" i="14" s="1"/>
  <c r="BH29" i="14" s="1"/>
  <c r="F604" i="11" s="1"/>
  <c r="BF29" i="14"/>
  <c r="G604" i="11"/>
  <c r="BG29" i="14"/>
  <c r="BR29" i="14" l="1"/>
  <c r="BI29" i="14"/>
  <c r="BJ29" i="14" l="1"/>
  <c r="I604" i="11" s="1"/>
  <c r="BB30" i="14"/>
  <c r="H604" i="11"/>
  <c r="C605" i="11" l="1"/>
  <c r="BC30" i="14"/>
  <c r="D605" i="11" s="1"/>
  <c r="BK30" i="14"/>
  <c r="BL30" i="14"/>
  <c r="BN30" i="14" s="1"/>
  <c r="BP30" i="14" s="1"/>
  <c r="BQ30" i="14" s="1"/>
  <c r="BD30" i="14" s="1"/>
  <c r="E605" i="11" s="1"/>
  <c r="BE30" i="14" l="1" a="1"/>
  <c r="BE30" i="14" s="1"/>
  <c r="BH30" i="14" s="1"/>
  <c r="F605" i="11" s="1"/>
  <c r="G605" i="11"/>
  <c r="BF30" i="14"/>
  <c r="BG30" i="14"/>
  <c r="BR30" i="14" l="1"/>
  <c r="BI30" i="14"/>
  <c r="BJ30" i="14" l="1"/>
  <c r="I605" i="11" s="1"/>
  <c r="H605" i="11"/>
  <c r="BB31" i="14"/>
  <c r="BK31" i="14" l="1"/>
  <c r="C606" i="11"/>
  <c r="BL31" i="14"/>
  <c r="BN31" i="14" s="1"/>
  <c r="BP31" i="14" s="1"/>
  <c r="BQ31" i="14" s="1"/>
  <c r="BD31" i="14" s="1"/>
  <c r="E606" i="11" s="1"/>
  <c r="BC31" i="14"/>
  <c r="D606" i="11" s="1"/>
  <c r="BE31" i="14" l="1" a="1"/>
  <c r="BE31" i="14" s="1"/>
  <c r="BH31" i="14" s="1"/>
  <c r="BG31" i="14"/>
  <c r="G606" i="11"/>
  <c r="BF31" i="14"/>
  <c r="BR31" i="14" l="1"/>
  <c r="F606" i="11"/>
  <c r="BI31" i="14"/>
  <c r="BJ31" i="14" s="1"/>
  <c r="I606" i="11" s="1"/>
  <c r="BB32" i="14" l="1"/>
  <c r="BC32" i="14" s="1"/>
  <c r="D607" i="11" s="1"/>
  <c r="H606" i="11"/>
  <c r="BL32" i="14" l="1"/>
  <c r="BN32" i="14" s="1"/>
  <c r="BP32" i="14" s="1"/>
  <c r="BQ32" i="14" s="1"/>
  <c r="BD32" i="14" s="1"/>
  <c r="E607" i="11" s="1"/>
  <c r="BK32" i="14"/>
  <c r="G607" i="11" s="1"/>
  <c r="C607" i="11"/>
  <c r="BF32" i="14"/>
  <c r="BG32" i="14" l="1"/>
  <c r="BE32" i="14" a="1"/>
  <c r="BE32" i="14" s="1"/>
  <c r="BH32" i="14" s="1"/>
  <c r="F607" i="11" s="1"/>
  <c r="BI32" i="14" l="1"/>
  <c r="BJ32" i="14" s="1"/>
  <c r="I607" i="11" s="1"/>
  <c r="BR32" i="14"/>
  <c r="H607" i="11"/>
  <c r="BB33" i="14" l="1"/>
  <c r="BC33" i="14" s="1"/>
  <c r="D608" i="11" s="1"/>
  <c r="BL33" i="14"/>
  <c r="BN33" i="14" s="1"/>
  <c r="BP33" i="14" s="1"/>
  <c r="BQ33" i="14" s="1"/>
  <c r="BD33" i="14" s="1"/>
  <c r="E608" i="11" s="1"/>
  <c r="BK33" i="14" l="1"/>
  <c r="C608" i="11"/>
  <c r="BE33" i="14" a="1"/>
  <c r="BE33" i="14" s="1"/>
  <c r="BH33" i="14" s="1"/>
  <c r="F608" i="11" s="1"/>
  <c r="BF33" i="14"/>
  <c r="G608" i="11"/>
  <c r="BG33" i="14"/>
  <c r="BR33" i="14" l="1"/>
  <c r="BI33" i="14"/>
  <c r="BJ33" i="14" l="1"/>
  <c r="I608" i="11" s="1"/>
  <c r="BB34" i="14"/>
  <c r="H608" i="11"/>
  <c r="C609" i="11" l="1"/>
  <c r="BL34" i="14"/>
  <c r="BN34" i="14" s="1"/>
  <c r="BP34" i="14" s="1"/>
  <c r="BQ34" i="14" s="1"/>
  <c r="BD34" i="14" s="1"/>
  <c r="E609" i="11" s="1"/>
  <c r="BC34" i="14"/>
  <c r="D609" i="11" s="1"/>
  <c r="BK34" i="14"/>
  <c r="BE34" i="14" l="1" a="1"/>
  <c r="BE34" i="14" s="1"/>
  <c r="BH34" i="14" s="1"/>
  <c r="F609" i="11" s="1"/>
  <c r="BF34" i="14"/>
  <c r="G609" i="11"/>
  <c r="BG34" i="14"/>
  <c r="BR34" i="14" l="1"/>
  <c r="BI34" i="14"/>
  <c r="BJ34" i="14" l="1"/>
  <c r="I609" i="11" s="1"/>
  <c r="BB35" i="14"/>
  <c r="H609" i="11"/>
  <c r="BC35" i="14" l="1"/>
  <c r="D610" i="11" s="1"/>
  <c r="BK35" i="14"/>
  <c r="C610" i="11"/>
  <c r="BL35" i="14"/>
  <c r="BN35" i="14" s="1"/>
  <c r="BP35" i="14" s="1"/>
  <c r="BQ35" i="14" s="1"/>
  <c r="BD35" i="14" s="1"/>
  <c r="E610" i="11" s="1"/>
  <c r="BF35" i="14" l="1"/>
  <c r="G610" i="11"/>
  <c r="BG35" i="14"/>
  <c r="BE35" i="14" a="1"/>
  <c r="BE35" i="14" s="1"/>
  <c r="BH35" i="14" s="1"/>
  <c r="F610" i="11" s="1"/>
  <c r="BR35" i="14" l="1"/>
  <c r="BI35" i="14"/>
  <c r="BJ35" i="14" l="1"/>
  <c r="I610" i="11" s="1"/>
  <c r="H610" i="11"/>
  <c r="BB36" i="14"/>
  <c r="BL36" i="14" l="1"/>
  <c r="BN36" i="14" s="1"/>
  <c r="BP36" i="14" s="1"/>
  <c r="BQ36" i="14" s="1"/>
  <c r="BD36" i="14" s="1"/>
  <c r="E611" i="11" s="1"/>
  <c r="BK36" i="14"/>
  <c r="C611" i="11"/>
  <c r="BC36" i="14"/>
  <c r="D611" i="11" s="1"/>
  <c r="BE36" i="14" l="1" a="1"/>
  <c r="BE36" i="14" s="1"/>
  <c r="BH36" i="14" s="1"/>
  <c r="BF36" i="14"/>
  <c r="G611" i="11"/>
  <c r="BG36" i="14"/>
  <c r="BI36" i="14" l="1"/>
  <c r="BJ36" i="14" s="1"/>
  <c r="I611" i="11" s="1"/>
  <c r="F611" i="11"/>
  <c r="BR36" i="14"/>
  <c r="BB37" i="14"/>
  <c r="BC37" i="14" s="1"/>
  <c r="D612" i="11" s="1"/>
  <c r="H611" i="11"/>
  <c r="BL37" i="14" l="1"/>
  <c r="BN37" i="14" s="1"/>
  <c r="BP37" i="14" s="1"/>
  <c r="BQ37" i="14" s="1"/>
  <c r="BD37" i="14" s="1"/>
  <c r="E612" i="11" s="1"/>
  <c r="C612" i="11"/>
  <c r="BK37" i="14"/>
  <c r="G612" i="11" s="1"/>
  <c r="BG37" i="14" l="1"/>
  <c r="BE37" i="14" a="1"/>
  <c r="BE37" i="14" s="1"/>
  <c r="BH37" i="14" s="1"/>
  <c r="F612" i="11" s="1"/>
  <c r="BF37" i="14"/>
  <c r="BR37" i="14" l="1"/>
  <c r="BI37" i="14"/>
  <c r="BJ37" i="14" s="1"/>
  <c r="I612" i="11" s="1"/>
  <c r="BB38" i="14" l="1"/>
  <c r="C613" i="11" s="1"/>
  <c r="H612" i="11"/>
  <c r="BK38" i="14" l="1"/>
  <c r="BC38" i="14"/>
  <c r="D613" i="11" s="1"/>
  <c r="BL38" i="14"/>
  <c r="BN38" i="14" s="1"/>
  <c r="BP38" i="14" s="1"/>
  <c r="BQ38" i="14" s="1"/>
  <c r="BD38" i="14" s="1"/>
  <c r="E613" i="11" s="1"/>
  <c r="G613" i="11"/>
  <c r="BF38" i="14"/>
  <c r="BG38" i="14"/>
  <c r="BE38" i="14" l="1" a="1"/>
  <c r="BE38" i="14" s="1"/>
  <c r="BH38" i="14" s="1"/>
  <c r="BI38" i="14" s="1"/>
  <c r="BJ38" i="14" l="1"/>
  <c r="I613" i="11" s="1"/>
  <c r="BB39" i="14"/>
  <c r="BK39" i="14" s="1"/>
  <c r="H613" i="11"/>
  <c r="F613" i="11"/>
  <c r="BR38" i="14"/>
  <c r="C614" i="11"/>
  <c r="BF39" i="14"/>
  <c r="BG39" i="14"/>
  <c r="G614" i="11"/>
  <c r="BC39" i="14" l="1"/>
  <c r="D614" i="11" s="1"/>
  <c r="BL39" i="14"/>
  <c r="BN39" i="14" s="1"/>
  <c r="BP39" i="14" s="1"/>
  <c r="BQ39" i="14" s="1"/>
  <c r="BD39" i="14" s="1"/>
  <c r="E614" i="11" l="1"/>
  <c r="BE39" i="14" a="1"/>
  <c r="BE39" i="14" s="1"/>
  <c r="BH39" i="14" s="1"/>
  <c r="F614" i="11" l="1"/>
  <c r="BR39" i="14"/>
  <c r="BI39" i="14"/>
  <c r="BJ39" i="14" l="1"/>
  <c r="I614" i="11" s="1"/>
  <c r="H614" i="11"/>
  <c r="BB40" i="14"/>
  <c r="BL40" i="14" l="1"/>
  <c r="BN40" i="14" s="1"/>
  <c r="BP40" i="14" s="1"/>
  <c r="BQ40" i="14" s="1"/>
  <c r="BD40" i="14" s="1"/>
  <c r="C615" i="11"/>
  <c r="BC40" i="14"/>
  <c r="D615" i="11" s="1"/>
  <c r="BK40" i="14"/>
  <c r="BF40" i="14" l="1"/>
  <c r="G615" i="11"/>
  <c r="BG40" i="14"/>
  <c r="E615" i="11"/>
  <c r="BE40" i="14" a="1"/>
  <c r="BE40" i="14" s="1"/>
  <c r="BH40" i="14" s="1"/>
  <c r="F615" i="11" l="1"/>
  <c r="BR40" i="14"/>
  <c r="BI40" i="14"/>
  <c r="BJ40" i="14" l="1"/>
  <c r="I615" i="11" s="1"/>
  <c r="BB41" i="14"/>
  <c r="H615" i="11"/>
  <c r="BL41" i="14" l="1"/>
  <c r="BN41" i="14" s="1"/>
  <c r="BP41" i="14" s="1"/>
  <c r="BQ41" i="14" s="1"/>
  <c r="BD41" i="14" s="1"/>
  <c r="E616" i="11" s="1"/>
  <c r="BC41" i="14"/>
  <c r="D616" i="11" s="1"/>
  <c r="C616" i="11"/>
  <c r="BK41" i="14"/>
  <c r="BE41" i="14" l="1" a="1"/>
  <c r="BE41" i="14" s="1"/>
  <c r="BH41" i="14" s="1"/>
  <c r="F616" i="11" s="1"/>
  <c r="BR41" i="14"/>
  <c r="G616" i="11"/>
  <c r="BG41" i="14"/>
  <c r="BF41" i="14"/>
  <c r="BI41" i="14" l="1"/>
  <c r="BJ41" i="14"/>
  <c r="I616" i="11" s="1"/>
  <c r="BB42" i="14"/>
  <c r="H616" i="11"/>
  <c r="BK42" i="14" l="1"/>
  <c r="C617" i="11"/>
  <c r="BL42" i="14"/>
  <c r="BN42" i="14" s="1"/>
  <c r="BP42" i="14" s="1"/>
  <c r="BQ42" i="14" s="1"/>
  <c r="BD42" i="14" s="1"/>
  <c r="E617" i="11" s="1"/>
  <c r="BC42" i="14"/>
  <c r="D617" i="11" s="1"/>
  <c r="BE42" i="14" l="1" a="1"/>
  <c r="BE42" i="14" s="1"/>
  <c r="BH42" i="14" s="1"/>
  <c r="BF42" i="14"/>
  <c r="G617" i="11"/>
  <c r="BG42" i="14"/>
  <c r="BI42" i="14" l="1"/>
  <c r="BR42" i="14"/>
  <c r="F617" i="11"/>
  <c r="BJ42" i="14" l="1"/>
  <c r="I617" i="11" s="1"/>
  <c r="H617" i="11"/>
  <c r="BB43" i="14"/>
  <c r="BC43" i="14" l="1"/>
  <c r="D618" i="11" s="1"/>
  <c r="BL43" i="14"/>
  <c r="BN43" i="14" s="1"/>
  <c r="BP43" i="14" s="1"/>
  <c r="BQ43" i="14" s="1"/>
  <c r="BD43" i="14" s="1"/>
  <c r="E618" i="11" s="1"/>
  <c r="BK43" i="14"/>
  <c r="C618" i="11"/>
  <c r="BE43" i="14" l="1" a="1"/>
  <c r="BE43" i="14" s="1"/>
  <c r="BH43" i="14" s="1"/>
  <c r="BF43" i="14"/>
  <c r="BG43" i="14"/>
  <c r="G618" i="11"/>
  <c r="BI43" i="14" l="1"/>
  <c r="F618" i="11"/>
  <c r="BR43" i="14"/>
  <c r="BB44" i="14" l="1"/>
  <c r="BJ43" i="14"/>
  <c r="I618" i="11" s="1"/>
  <c r="H618" i="11"/>
  <c r="BL44" i="14" l="1"/>
  <c r="BN44" i="14" s="1"/>
  <c r="BP44" i="14" s="1"/>
  <c r="BQ44" i="14" s="1"/>
  <c r="BD44" i="14" s="1"/>
  <c r="E619" i="11" s="1"/>
  <c r="C619" i="11"/>
  <c r="BK44" i="14"/>
  <c r="BC44" i="14"/>
  <c r="D619" i="11" s="1"/>
  <c r="BE44" i="14" l="1" a="1"/>
  <c r="BE44" i="14" s="1"/>
  <c r="BH44" i="14" s="1"/>
  <c r="F619" i="11" s="1"/>
  <c r="BG44" i="14"/>
  <c r="G619" i="11"/>
  <c r="BF44" i="14"/>
  <c r="BI44" i="14" l="1"/>
  <c r="BJ44" i="14" s="1"/>
  <c r="I619" i="11" s="1"/>
  <c r="BR44" i="14"/>
  <c r="H619" i="11" l="1"/>
  <c r="BB45" i="14"/>
  <c r="BC45" i="14"/>
  <c r="D620" i="11" s="1"/>
  <c r="BL45" i="14"/>
  <c r="BN45" i="14" s="1"/>
  <c r="BP45" i="14" s="1"/>
  <c r="BQ45" i="14" s="1"/>
  <c r="BD45" i="14" s="1"/>
  <c r="E620" i="11" s="1"/>
  <c r="C620" i="11"/>
  <c r="BK45" i="14"/>
  <c r="BE45" i="14" l="1" a="1"/>
  <c r="BE45" i="14" s="1"/>
  <c r="BH45" i="14" s="1"/>
  <c r="F620" i="11" s="1"/>
  <c r="G620" i="11"/>
  <c r="BF45" i="14"/>
  <c r="BG45" i="14"/>
  <c r="BR45" i="14" l="1"/>
  <c r="BI45" i="14"/>
  <c r="BB46" i="14" s="1"/>
  <c r="H620" i="11"/>
  <c r="BJ45" i="14"/>
  <c r="I620" i="11" s="1"/>
  <c r="BC46" i="14" l="1"/>
  <c r="D621" i="11" s="1"/>
  <c r="C621" i="11"/>
  <c r="BL46" i="14"/>
  <c r="BN46" i="14" s="1"/>
  <c r="BP46" i="14" s="1"/>
  <c r="BQ46" i="14" s="1"/>
  <c r="BD46" i="14" s="1"/>
  <c r="BK46" i="14"/>
  <c r="BF46" i="14" l="1"/>
  <c r="BG46" i="14"/>
  <c r="G621" i="11"/>
  <c r="E621" i="11"/>
  <c r="BE46" i="14" a="1"/>
  <c r="BE46" i="14" s="1"/>
  <c r="BH46" i="14" s="1"/>
  <c r="BI46" i="14" l="1"/>
  <c r="BR46" i="14"/>
  <c r="F621" i="11"/>
  <c r="BJ46" i="14" l="1"/>
  <c r="I621" i="11" s="1"/>
  <c r="H621" i="11"/>
  <c r="BB47" i="14"/>
  <c r="C622" i="11" l="1"/>
  <c r="BL47" i="14"/>
  <c r="BN47" i="14" s="1"/>
  <c r="BP47" i="14" s="1"/>
  <c r="BQ47" i="14" s="1"/>
  <c r="BD47" i="14" s="1"/>
  <c r="BK47" i="14"/>
  <c r="BC47" i="14"/>
  <c r="D622" i="11" s="1"/>
  <c r="G622" i="11" l="1"/>
  <c r="BF47" i="14"/>
  <c r="BG47" i="14"/>
  <c r="E622" i="11"/>
  <c r="BE47" i="14" a="1"/>
  <c r="BE47" i="14" s="1"/>
  <c r="BH47" i="14" s="1"/>
  <c r="BI47" i="14" l="1"/>
  <c r="BR47" i="14"/>
  <c r="F622" i="11"/>
  <c r="BJ47" i="14" l="1"/>
  <c r="I622" i="11" s="1"/>
  <c r="H622" i="11"/>
  <c r="BB48" i="14"/>
  <c r="C623" i="11" l="1"/>
  <c r="BL48" i="14"/>
  <c r="BN48" i="14" s="1"/>
  <c r="BP48" i="14" s="1"/>
  <c r="BQ48" i="14" s="1"/>
  <c r="BD48" i="14" s="1"/>
  <c r="E623" i="11" s="1"/>
  <c r="BC48" i="14"/>
  <c r="D623" i="11" s="1"/>
  <c r="BK48" i="14"/>
  <c r="BE48" i="14" l="1" a="1"/>
  <c r="BE48" i="14" s="1"/>
  <c r="BH48" i="14" s="1"/>
  <c r="BI48" i="14" s="1"/>
  <c r="BB49" i="14" s="1"/>
  <c r="G623" i="11"/>
  <c r="BF48" i="14"/>
  <c r="BG48" i="14"/>
  <c r="BR48" i="14" l="1"/>
  <c r="F623" i="11"/>
  <c r="BJ48" i="14"/>
  <c r="I623" i="11" s="1"/>
  <c r="H623" i="11"/>
  <c r="BC49" i="14"/>
  <c r="D624" i="11" s="1"/>
  <c r="BK49" i="14"/>
  <c r="C624" i="11"/>
  <c r="BL49" i="14"/>
  <c r="BN49" i="14" s="1"/>
  <c r="BP49" i="14" s="1"/>
  <c r="BQ49" i="14" s="1"/>
  <c r="BD49" i="14" s="1"/>
  <c r="BE49" i="14" l="1" a="1"/>
  <c r="BE49" i="14" s="1"/>
  <c r="BH49" i="14" s="1"/>
  <c r="E624" i="11"/>
  <c r="BG49" i="14"/>
  <c r="G624" i="11"/>
  <c r="BF49" i="14"/>
  <c r="F624" i="11" l="1"/>
  <c r="BR49" i="14"/>
  <c r="BI49" i="14"/>
  <c r="BB50" i="14" l="1"/>
  <c r="BJ49" i="14"/>
  <c r="I624" i="11" s="1"/>
  <c r="H624" i="11"/>
  <c r="C625" i="11" l="1"/>
  <c r="BL50" i="14"/>
  <c r="BN50" i="14" s="1"/>
  <c r="BP50" i="14" s="1"/>
  <c r="BQ50" i="14" s="1"/>
  <c r="BD50" i="14" s="1"/>
  <c r="BC50" i="14"/>
  <c r="D625" i="11" s="1"/>
  <c r="BK50" i="14"/>
  <c r="E625" i="11" l="1"/>
  <c r="BE50" i="14" a="1"/>
  <c r="BE50" i="14" s="1"/>
  <c r="BH50" i="14" s="1"/>
  <c r="G625" i="11"/>
  <c r="BG50" i="14"/>
  <c r="BF50" i="14"/>
  <c r="BR50" i="14" l="1"/>
  <c r="BI50" i="14"/>
  <c r="F625" i="11"/>
  <c r="H625" i="11" l="1"/>
  <c r="BB51" i="14"/>
  <c r="BJ50" i="14"/>
  <c r="I625" i="11" s="1"/>
  <c r="BC51" i="14" l="1"/>
  <c r="D626" i="11" s="1"/>
  <c r="BL51" i="14"/>
  <c r="BN51" i="14" s="1"/>
  <c r="BP51" i="14" s="1"/>
  <c r="BQ51" i="14" s="1"/>
  <c r="BD51" i="14" s="1"/>
  <c r="C626" i="11"/>
  <c r="BK51" i="14"/>
  <c r="BE51" i="14" l="1" a="1"/>
  <c r="BE51" i="14" s="1"/>
  <c r="BH51" i="14" s="1"/>
  <c r="E626" i="11"/>
  <c r="G626" i="11"/>
  <c r="BF51" i="14"/>
  <c r="BG51" i="14"/>
  <c r="F626" i="11" l="1"/>
  <c r="BI51" i="14"/>
  <c r="BR51" i="14"/>
  <c r="H626" i="11" l="1"/>
  <c r="BJ51" i="14"/>
  <c r="I626" i="11" s="1"/>
  <c r="BB52" i="14"/>
  <c r="BK52" i="14" l="1"/>
  <c r="BC52" i="14"/>
  <c r="D627" i="11" s="1"/>
  <c r="C627" i="11"/>
  <c r="BL52" i="14"/>
  <c r="BN52" i="14" s="1"/>
  <c r="BP52" i="14" s="1"/>
  <c r="BQ52" i="14" s="1"/>
  <c r="BD52" i="14" s="1"/>
  <c r="E627" i="11" l="1"/>
  <c r="BE52" i="14" a="1"/>
  <c r="BE52" i="14" s="1"/>
  <c r="BH52" i="14" s="1"/>
  <c r="BG52" i="14"/>
  <c r="BF52" i="14"/>
  <c r="G627" i="11"/>
  <c r="BR52" i="14" l="1"/>
  <c r="F627" i="11"/>
  <c r="BI52" i="14"/>
  <c r="BJ52" i="14" l="1"/>
  <c r="I627" i="11" s="1"/>
  <c r="H627" i="11"/>
  <c r="BB53" i="14"/>
  <c r="C628" i="11" l="1"/>
  <c r="BC53" i="14"/>
  <c r="D628" i="11" s="1"/>
  <c r="BK53" i="14"/>
  <c r="BL53" i="14"/>
  <c r="BN53" i="14" s="1"/>
  <c r="BP53" i="14" s="1"/>
  <c r="BQ53" i="14" s="1"/>
  <c r="BD53" i="14" s="1"/>
  <c r="E628" i="11" l="1"/>
  <c r="BE53" i="14" a="1"/>
  <c r="BE53" i="14" s="1"/>
  <c r="BH53" i="14" s="1"/>
  <c r="BF53" i="14"/>
  <c r="G628" i="11"/>
  <c r="BG53" i="14"/>
  <c r="BR53" i="14" l="1"/>
  <c r="BI53" i="14"/>
  <c r="F628" i="11"/>
  <c r="BB54" i="14" l="1"/>
  <c r="H628" i="11"/>
  <c r="BJ53" i="14"/>
  <c r="I628" i="11" s="1"/>
  <c r="BL54" i="14" l="1"/>
  <c r="BN54" i="14" s="1"/>
  <c r="BP54" i="14" s="1"/>
  <c r="BQ54" i="14" s="1"/>
  <c r="BD54" i="14" s="1"/>
  <c r="C629" i="11"/>
  <c r="BK54" i="14"/>
  <c r="BC54" i="14"/>
  <c r="D629" i="11" s="1"/>
  <c r="G629" i="11" l="1"/>
  <c r="BG54" i="14"/>
  <c r="BF54" i="14"/>
  <c r="E629" i="11"/>
  <c r="BE54" i="14" a="1"/>
  <c r="BE54" i="14" s="1"/>
  <c r="BH54" i="14" s="1"/>
  <c r="F629" i="11" l="1"/>
  <c r="BR54" i="14"/>
  <c r="BI54" i="14"/>
  <c r="BJ54" i="14" l="1"/>
  <c r="I629" i="11" s="1"/>
  <c r="BB55" i="14"/>
  <c r="H629" i="11"/>
  <c r="C630" i="11" l="1"/>
  <c r="BK55" i="14"/>
  <c r="BL55" i="14"/>
  <c r="BN55" i="14" s="1"/>
  <c r="BP55" i="14" s="1"/>
  <c r="BQ55" i="14" s="1"/>
  <c r="BD55" i="14" s="1"/>
  <c r="E630" i="11" s="1"/>
  <c r="BC55" i="14"/>
  <c r="D630" i="11" s="1"/>
  <c r="BE55" i="14" l="1" a="1"/>
  <c r="BE55" i="14" s="1"/>
  <c r="BH55" i="14" s="1"/>
  <c r="BI55" i="14" s="1"/>
  <c r="G630" i="11"/>
  <c r="BF55" i="14"/>
  <c r="BG55" i="14"/>
  <c r="F630" i="11" l="1"/>
  <c r="BR55" i="14"/>
  <c r="BJ55" i="14"/>
  <c r="I630" i="11" s="1"/>
  <c r="H630" i="11"/>
  <c r="BB56" i="14"/>
  <c r="C631" i="11" l="1"/>
  <c r="BL56" i="14"/>
  <c r="BN56" i="14" s="1"/>
  <c r="BP56" i="14" s="1"/>
  <c r="BQ56" i="14" s="1"/>
  <c r="BD56" i="14" s="1"/>
  <c r="BC56" i="14"/>
  <c r="D631" i="11" s="1"/>
  <c r="BK56" i="14"/>
  <c r="E631" i="11" l="1"/>
  <c r="BE56" i="14" a="1"/>
  <c r="BE56" i="14" s="1"/>
  <c r="BH56" i="14" s="1"/>
  <c r="G631" i="11"/>
  <c r="BF56" i="14"/>
  <c r="BG56" i="14"/>
  <c r="F631" i="11" l="1"/>
  <c r="BI56" i="14"/>
  <c r="BR56" i="14"/>
  <c r="H631" i="11" l="1"/>
  <c r="BB57" i="14"/>
  <c r="BJ56" i="14"/>
  <c r="I631" i="11" s="1"/>
  <c r="BL57" i="14" l="1"/>
  <c r="BN57" i="14" s="1"/>
  <c r="BP57" i="14" s="1"/>
  <c r="BQ57" i="14" s="1"/>
  <c r="BD57" i="14" s="1"/>
  <c r="BC57" i="14"/>
  <c r="D632" i="11" s="1"/>
  <c r="BK57" i="14"/>
  <c r="C632" i="11"/>
  <c r="G632" i="11" l="1"/>
  <c r="BF57" i="14"/>
  <c r="BG57" i="14"/>
  <c r="E632" i="11"/>
  <c r="BE57" i="14" a="1"/>
  <c r="BE57" i="14" s="1"/>
  <c r="BH57" i="14" s="1"/>
  <c r="BI57" i="14" l="1"/>
  <c r="BR57" i="14"/>
  <c r="F632" i="11"/>
  <c r="BB58" i="14" l="1"/>
  <c r="H632" i="11"/>
  <c r="BJ57" i="14"/>
  <c r="I632" i="11" s="1"/>
  <c r="BL58" i="14" l="1"/>
  <c r="BN58" i="14" s="1"/>
  <c r="BP58" i="14" s="1"/>
  <c r="BQ58" i="14" s="1"/>
  <c r="BD58" i="14" s="1"/>
  <c r="E633" i="11" s="1"/>
  <c r="BK58" i="14"/>
  <c r="C633" i="11"/>
  <c r="BC58" i="14"/>
  <c r="D633" i="11" s="1"/>
  <c r="BE58" i="14" l="1" a="1"/>
  <c r="BE58" i="14" s="1"/>
  <c r="BH58" i="14" s="1"/>
  <c r="BG58" i="14"/>
  <c r="BF58" i="14"/>
  <c r="G633" i="11"/>
  <c r="F633" i="11" l="1"/>
  <c r="BR58" i="14"/>
  <c r="BI58" i="14"/>
  <c r="H633" i="11" l="1"/>
  <c r="BJ58" i="14"/>
  <c r="I633" i="11" s="1"/>
  <c r="BB59" i="14"/>
  <c r="BK59" i="14" l="1"/>
  <c r="BC59" i="14"/>
  <c r="D634" i="11" s="1"/>
  <c r="C634" i="11"/>
  <c r="BL59" i="14"/>
  <c r="BN59" i="14" s="1"/>
  <c r="BP59" i="14" s="1"/>
  <c r="BQ59" i="14" s="1"/>
  <c r="BD59" i="14" s="1"/>
  <c r="E634" i="11" s="1"/>
  <c r="BE59" i="14" l="1" a="1"/>
  <c r="BE59" i="14" s="1"/>
  <c r="BH59" i="14" s="1"/>
  <c r="BF59" i="14"/>
  <c r="G634" i="11"/>
  <c r="BG59" i="14"/>
  <c r="F634" i="11" l="1"/>
  <c r="BR59" i="14"/>
  <c r="BI59" i="14"/>
  <c r="BB60" i="14" l="1"/>
  <c r="BJ59" i="14"/>
  <c r="I634" i="11" s="1"/>
  <c r="H634" i="11"/>
  <c r="BC60" i="14" l="1"/>
  <c r="D635" i="11" s="1"/>
  <c r="BK60" i="14"/>
  <c r="C635" i="11"/>
  <c r="BL60" i="14"/>
  <c r="BN60" i="14" s="1"/>
  <c r="BP60" i="14" s="1"/>
  <c r="BQ60" i="14" s="1"/>
  <c r="BD60" i="14" s="1"/>
  <c r="E635" i="11" s="1"/>
  <c r="BE60" i="14" l="1" a="1"/>
  <c r="BE60" i="14" s="1"/>
  <c r="BH60" i="14" s="1"/>
  <c r="BF60" i="14"/>
  <c r="G635" i="11"/>
  <c r="BG60" i="14"/>
  <c r="BR60" i="14" l="1"/>
  <c r="F635" i="11"/>
  <c r="BI60" i="14"/>
  <c r="BJ60" i="14" l="1"/>
  <c r="I635" i="11" s="1"/>
  <c r="BB61" i="14"/>
  <c r="H635" i="11"/>
  <c r="BL61" i="14" l="1"/>
  <c r="BN61" i="14" s="1"/>
  <c r="BP61" i="14" s="1"/>
  <c r="BQ61" i="14" s="1"/>
  <c r="BD61" i="14" s="1"/>
  <c r="E636" i="11" s="1"/>
  <c r="C636" i="11"/>
  <c r="BC61" i="14"/>
  <c r="D636" i="11" s="1"/>
  <c r="BK61" i="14"/>
  <c r="BE61" i="14" a="1"/>
  <c r="BE61" i="14" s="1"/>
  <c r="BH61" i="14" s="1"/>
  <c r="BI61" i="14" s="1"/>
  <c r="BJ61" i="14" l="1"/>
  <c r="I636" i="11" s="1"/>
  <c r="BB62" i="14"/>
  <c r="H636" i="11"/>
  <c r="BG61" i="14"/>
  <c r="G636" i="11"/>
  <c r="BF61" i="14"/>
  <c r="BR61" i="14"/>
  <c r="F636" i="11"/>
  <c r="BL62" i="14" l="1"/>
  <c r="BN62" i="14" s="1"/>
  <c r="BP62" i="14" s="1"/>
  <c r="BQ62" i="14" s="1"/>
  <c r="BD62" i="14" s="1"/>
  <c r="E637" i="11" s="1"/>
  <c r="C637" i="11"/>
  <c r="BK62" i="14"/>
  <c r="BC62" i="14"/>
  <c r="D637" i="11" s="1"/>
  <c r="BE62" i="14" a="1"/>
  <c r="BE62" i="14" s="1"/>
  <c r="BH62" i="14" s="1"/>
  <c r="BG62" i="14" l="1"/>
  <c r="BF62" i="14"/>
  <c r="G637" i="11"/>
  <c r="F637" i="11"/>
  <c r="BR62" i="14"/>
  <c r="BI62" i="14"/>
  <c r="H637" i="11" l="1"/>
  <c r="BJ62" i="14"/>
  <c r="I637" i="11" s="1"/>
  <c r="BB63" i="14"/>
  <c r="BL63" i="14" l="1"/>
  <c r="BN63" i="14" s="1"/>
  <c r="BP63" i="14" s="1"/>
  <c r="BQ63" i="14" s="1"/>
  <c r="BD63" i="14" s="1"/>
  <c r="BC63" i="14"/>
  <c r="D638" i="11" s="1"/>
  <c r="C638" i="11"/>
  <c r="BK63" i="14"/>
  <c r="G638" i="11" l="1"/>
  <c r="BF63" i="14"/>
  <c r="BG63" i="14"/>
  <c r="BE63" i="14" a="1"/>
  <c r="BE63" i="14" s="1"/>
  <c r="BH63" i="14" s="1"/>
  <c r="E638" i="11"/>
  <c r="BI63" i="14" l="1"/>
  <c r="F638" i="11"/>
  <c r="BR63" i="14"/>
  <c r="BB64" i="14" l="1"/>
  <c r="H638" i="11"/>
  <c r="BJ63" i="14"/>
  <c r="I638" i="11" s="1"/>
  <c r="BL64" i="14" l="1"/>
  <c r="BN64" i="14" s="1"/>
  <c r="BP64" i="14" s="1"/>
  <c r="BC64" i="14"/>
  <c r="C639" i="11"/>
  <c r="F7" i="11"/>
  <c r="BD64" i="14"/>
  <c r="F6" i="14"/>
  <c r="C640" i="11"/>
  <c r="BK64" i="14"/>
  <c r="H640" i="11" l="1"/>
  <c r="G640" i="11"/>
  <c r="BG64" i="14"/>
  <c r="G639" i="11"/>
  <c r="BF64" i="14"/>
  <c r="D640" i="11"/>
  <c r="D639" i="11"/>
  <c r="BE64" i="14" a="1"/>
  <c r="BE64" i="14" s="1"/>
  <c r="BH64" i="14" s="1"/>
  <c r="BX14" i="14"/>
  <c r="E639" i="11"/>
  <c r="BD16" i="14"/>
  <c r="BD15" i="14"/>
  <c r="BR64" i="14" l="1"/>
  <c r="BI64" i="14"/>
  <c r="F639" i="11"/>
  <c r="BJ64" i="14" l="1"/>
  <c r="H6" i="14"/>
  <c r="E7" i="14" s="1"/>
  <c r="H7" i="11"/>
  <c r="E8" i="11" s="1"/>
  <c r="H639" i="11"/>
  <c r="I7" i="14" l="1" a="1"/>
  <c r="I7" i="14" s="1"/>
  <c r="H7" i="14"/>
  <c r="H8" i="11"/>
  <c r="I8" i="11" a="1"/>
  <c r="I8" i="11" s="1"/>
  <c r="BU16" i="14"/>
  <c r="I639" i="11"/>
  <c r="BA18" i="14"/>
  <c r="J7" i="11" l="1"/>
  <c r="J6" i="14"/>
  <c r="J8" i="11"/>
  <c r="I640" i="11" s="1"/>
  <c r="BV26" i="14"/>
  <c r="E9" i="11"/>
  <c r="I9" i="11" s="1" a="1"/>
  <c r="I9" i="11" s="1"/>
  <c r="J7" i="14"/>
  <c r="E8" i="14"/>
  <c r="I8" i="14" s="1" a="1"/>
  <c r="I8" i="14" s="1"/>
  <c r="BW26" i="14" l="1"/>
  <c r="D641" i="11" s="1"/>
  <c r="CF26" i="14"/>
  <c r="CH26" i="14" s="1"/>
  <c r="CJ26" i="14" s="1"/>
  <c r="CK26" i="14" s="1"/>
  <c r="BX26" i="14" s="1"/>
  <c r="CE26" i="14"/>
  <c r="G641" i="11" s="1"/>
  <c r="C641" i="11"/>
  <c r="E641" i="11" l="1"/>
  <c r="BT26" i="14"/>
  <c r="BY26" i="14" a="1"/>
  <c r="BY26" i="14" s="1"/>
  <c r="CA26" i="14" l="1"/>
  <c r="BZ26" i="14"/>
  <c r="CB26" i="14" l="1"/>
  <c r="CC26" i="14" l="1"/>
  <c r="CL26" i="14"/>
  <c r="F641" i="11" s="1"/>
  <c r="BV27" i="14" l="1"/>
  <c r="H641" i="11"/>
  <c r="CD26" i="14"/>
  <c r="I641" i="11" s="1"/>
  <c r="CF27" i="14" l="1"/>
  <c r="CH27" i="14" s="1"/>
  <c r="CJ27" i="14" s="1"/>
  <c r="CK27" i="14" s="1"/>
  <c r="BX27" i="14" s="1"/>
  <c r="BW27" i="14"/>
  <c r="D642" i="11" s="1"/>
  <c r="C642" i="11"/>
  <c r="CE27" i="14"/>
  <c r="G642" i="11" s="1"/>
  <c r="BY27" i="14" l="1" a="1"/>
  <c r="BY27" i="14" s="1"/>
  <c r="E642" i="11"/>
  <c r="BT27" i="14"/>
  <c r="BZ27" i="14" l="1"/>
  <c r="CA27" i="14"/>
  <c r="CB27" i="14" s="1"/>
  <c r="CL27" i="14" l="1"/>
  <c r="F642" i="11" s="1"/>
  <c r="CC27" i="14"/>
  <c r="BV28" i="14" l="1"/>
  <c r="H642" i="11"/>
  <c r="CD27" i="14"/>
  <c r="I642" i="11" s="1"/>
  <c r="CF28" i="14" l="1"/>
  <c r="CH28" i="14" s="1"/>
  <c r="CJ28" i="14" s="1"/>
  <c r="CK28" i="14" s="1"/>
  <c r="BX28" i="14" s="1"/>
  <c r="BY28" i="14" s="1" a="1"/>
  <c r="BY28" i="14" s="1"/>
  <c r="CE28" i="14"/>
  <c r="G643" i="11" s="1"/>
  <c r="BW28" i="14"/>
  <c r="D643" i="11" s="1"/>
  <c r="C643" i="11"/>
  <c r="E643" i="11" l="1"/>
  <c r="BT28" i="14"/>
  <c r="CA28" i="14" l="1"/>
  <c r="BZ28" i="14"/>
  <c r="CB28" i="14" s="1"/>
  <c r="CL28" i="14" l="1"/>
  <c r="F643" i="11" s="1"/>
  <c r="CC28" i="14"/>
  <c r="BV29" i="14" l="1"/>
  <c r="H643" i="11"/>
  <c r="CD28" i="14"/>
  <c r="I643" i="11" s="1"/>
  <c r="BW29" i="14" l="1"/>
  <c r="D644" i="11" s="1"/>
  <c r="C644" i="11"/>
  <c r="CF29" i="14"/>
  <c r="CH29" i="14" s="1"/>
  <c r="CJ29" i="14" s="1"/>
  <c r="CK29" i="14" s="1"/>
  <c r="BX29" i="14" s="1"/>
  <c r="BY29" i="14" s="1" a="1"/>
  <c r="BY29" i="14" s="1"/>
  <c r="CE29" i="14"/>
  <c r="G644" i="11" s="1"/>
  <c r="E644" i="11" l="1"/>
  <c r="BT29" i="14"/>
  <c r="BZ29" i="14" l="1"/>
  <c r="CA29" i="14"/>
  <c r="CB29" i="14" s="1"/>
  <c r="CL29" i="14" l="1"/>
  <c r="F644" i="11" s="1"/>
  <c r="CC29" i="14"/>
  <c r="CD29" i="14" l="1"/>
  <c r="I644" i="11" s="1"/>
  <c r="H644" i="11"/>
  <c r="BV30" i="14"/>
  <c r="CF30" i="14" l="1"/>
  <c r="CH30" i="14" s="1"/>
  <c r="CJ30" i="14" s="1"/>
  <c r="CK30" i="14" s="1"/>
  <c r="BX30" i="14" s="1"/>
  <c r="BY30" i="14" s="1" a="1"/>
  <c r="BY30" i="14" s="1"/>
  <c r="CE30" i="14"/>
  <c r="G645" i="11" s="1"/>
  <c r="BW30" i="14"/>
  <c r="D645" i="11" s="1"/>
  <c r="C645" i="11"/>
  <c r="E645" i="11" l="1"/>
  <c r="BT30" i="14"/>
  <c r="BZ30" i="14" l="1"/>
  <c r="CA30" i="14"/>
  <c r="CB30" i="14" l="1"/>
  <c r="CL30" i="14" s="1"/>
  <c r="F645" i="11" s="1"/>
  <c r="CC30" i="14"/>
  <c r="CD30" i="14" l="1"/>
  <c r="I645" i="11" s="1"/>
  <c r="H645" i="11"/>
  <c r="BV31" i="14"/>
  <c r="CF31" i="14" l="1"/>
  <c r="CH31" i="14" s="1"/>
  <c r="CJ31" i="14" s="1"/>
  <c r="CK31" i="14" s="1"/>
  <c r="BX31" i="14" s="1"/>
  <c r="CE31" i="14"/>
  <c r="G646" i="11" s="1"/>
  <c r="C646" i="11"/>
  <c r="BW31" i="14"/>
  <c r="D646" i="11" s="1"/>
  <c r="BY31" i="14" a="1"/>
  <c r="BY31" i="14" s="1"/>
  <c r="E646" i="11" l="1"/>
  <c r="BT31" i="14"/>
  <c r="BZ31" i="14" l="1"/>
  <c r="CA31" i="14"/>
  <c r="CB31" i="14" l="1"/>
  <c r="CC31" i="14" l="1"/>
  <c r="CL31" i="14"/>
  <c r="F646" i="11" s="1"/>
  <c r="CD31" i="14" l="1"/>
  <c r="I646" i="11" s="1"/>
  <c r="H646" i="11"/>
  <c r="BV32" i="14"/>
  <c r="BW32" i="14" l="1"/>
  <c r="D647" i="11" s="1"/>
  <c r="C647" i="11"/>
  <c r="CE32" i="14"/>
  <c r="G647" i="11" s="1"/>
  <c r="CF32" i="14"/>
  <c r="CH32" i="14" s="1"/>
  <c r="CJ32" i="14" s="1"/>
  <c r="CK32" i="14" s="1"/>
  <c r="BX32" i="14" s="1"/>
  <c r="BT32" i="14" l="1"/>
  <c r="E647" i="11"/>
  <c r="BY32" i="14" a="1"/>
  <c r="BY32" i="14" s="1"/>
  <c r="BZ32" i="14" l="1"/>
  <c r="CA32" i="14"/>
  <c r="CB32" i="14" s="1"/>
  <c r="CL32" i="14" l="1"/>
  <c r="F647" i="11" s="1"/>
  <c r="CC32" i="14"/>
  <c r="CD32" i="14" l="1"/>
  <c r="I647" i="11" s="1"/>
  <c r="BV33" i="14"/>
  <c r="H647" i="11"/>
  <c r="BW33" i="14" l="1"/>
  <c r="D648" i="11" s="1"/>
  <c r="C648" i="11"/>
  <c r="CE33" i="14"/>
  <c r="G648" i="11" s="1"/>
  <c r="CF33" i="14"/>
  <c r="CH33" i="14" s="1"/>
  <c r="CJ33" i="14" s="1"/>
  <c r="CK33" i="14" s="1"/>
  <c r="BX33" i="14" s="1"/>
  <c r="BY33" i="14" s="1" a="1"/>
  <c r="BY33" i="14" s="1"/>
  <c r="E648" i="11" l="1"/>
  <c r="BT33" i="14"/>
  <c r="CA33" i="14" l="1"/>
  <c r="BZ33" i="14"/>
  <c r="CB33" i="14" s="1"/>
  <c r="CL33" i="14" l="1"/>
  <c r="F648" i="11" s="1"/>
  <c r="CC33" i="14"/>
  <c r="BV34" i="14" l="1"/>
  <c r="H648" i="11"/>
  <c r="CD33" i="14"/>
  <c r="I648" i="11" s="1"/>
  <c r="CE34" i="14" l="1"/>
  <c r="G649" i="11" s="1"/>
  <c r="C649" i="11"/>
  <c r="BW34" i="14"/>
  <c r="D649" i="11" s="1"/>
  <c r="CF34" i="14"/>
  <c r="CH34" i="14" s="1"/>
  <c r="CJ34" i="14" s="1"/>
  <c r="CK34" i="14" s="1"/>
  <c r="BX34" i="14" s="1"/>
  <c r="BY34" i="14" s="1" a="1"/>
  <c r="BY34" i="14" s="1"/>
  <c r="E649" i="11" l="1"/>
  <c r="BT34" i="14"/>
  <c r="BZ34" i="14" l="1"/>
  <c r="CA34" i="14"/>
  <c r="CB34" i="14" l="1"/>
  <c r="CL34" i="14" l="1"/>
  <c r="F649" i="11" s="1"/>
  <c r="CC34" i="14"/>
  <c r="BV35" i="14" l="1"/>
  <c r="H649" i="11"/>
  <c r="CD34" i="14"/>
  <c r="I649" i="11" s="1"/>
  <c r="BW35" i="14" l="1"/>
  <c r="D650" i="11" s="1"/>
  <c r="C650" i="11"/>
  <c r="CF35" i="14"/>
  <c r="CH35" i="14" s="1"/>
  <c r="CJ35" i="14" s="1"/>
  <c r="CK35" i="14" s="1"/>
  <c r="BX35" i="14" s="1"/>
  <c r="CE35" i="14"/>
  <c r="G650" i="11" s="1"/>
  <c r="BY35" i="14" l="1" a="1"/>
  <c r="BY35" i="14" s="1"/>
  <c r="BT35" i="14"/>
  <c r="E650" i="11"/>
  <c r="CA35" i="14" l="1"/>
  <c r="BZ35" i="14"/>
  <c r="CB35" i="14" l="1"/>
  <c r="CL35" i="14" l="1"/>
  <c r="F650" i="11" s="1"/>
  <c r="CC35" i="14"/>
  <c r="H650" i="11" l="1"/>
  <c r="CD35" i="14"/>
  <c r="I650" i="11" s="1"/>
  <c r="BV36" i="14"/>
  <c r="C651" i="11" l="1"/>
  <c r="CE36" i="14"/>
  <c r="G651" i="11" s="1"/>
  <c r="BW36" i="14"/>
  <c r="D651" i="11" s="1"/>
  <c r="CF36" i="14"/>
  <c r="CH36" i="14" s="1"/>
  <c r="CJ36" i="14" s="1"/>
  <c r="CK36" i="14" s="1"/>
  <c r="BX36" i="14" s="1"/>
  <c r="BY36" i="14" s="1" a="1"/>
  <c r="BY36" i="14" s="1"/>
  <c r="BT36" i="14" l="1"/>
  <c r="E651" i="11"/>
  <c r="BZ36" i="14" l="1"/>
  <c r="CA36" i="14"/>
  <c r="CB36" i="14" l="1"/>
  <c r="CL36" i="14" l="1"/>
  <c r="F651" i="11" s="1"/>
  <c r="CC36" i="14"/>
  <c r="CD36" i="14" l="1"/>
  <c r="I651" i="11" s="1"/>
  <c r="H651" i="11"/>
  <c r="BV37" i="14"/>
  <c r="CE37" i="14" l="1"/>
  <c r="G652" i="11" s="1"/>
  <c r="C652" i="11"/>
  <c r="CF37" i="14"/>
  <c r="CH37" i="14" s="1"/>
  <c r="CJ37" i="14" s="1"/>
  <c r="CK37" i="14" s="1"/>
  <c r="BX37" i="14" s="1"/>
  <c r="BY37" i="14" s="1" a="1"/>
  <c r="BY37" i="14" s="1"/>
  <c r="BW37" i="14"/>
  <c r="D652" i="11" s="1"/>
  <c r="BT37" i="14" l="1"/>
  <c r="E652" i="11"/>
  <c r="BZ37" i="14" l="1"/>
  <c r="CA37" i="14"/>
  <c r="CB37" i="14" l="1"/>
  <c r="CL37" i="14" l="1"/>
  <c r="F652" i="11" s="1"/>
  <c r="CC37" i="14"/>
  <c r="H652" i="11" l="1"/>
  <c r="BV38" i="14"/>
  <c r="CD37" i="14"/>
  <c r="I652" i="11" s="1"/>
  <c r="CE38" i="14" l="1"/>
  <c r="G653" i="11" s="1"/>
  <c r="BW38" i="14"/>
  <c r="D653" i="11" s="1"/>
  <c r="CF38" i="14"/>
  <c r="CH38" i="14" s="1"/>
  <c r="CJ38" i="14" s="1"/>
  <c r="CK38" i="14" s="1"/>
  <c r="BX38" i="14" s="1"/>
  <c r="BY38" i="14" s="1" a="1"/>
  <c r="BY38" i="14" s="1"/>
  <c r="C653" i="11"/>
  <c r="BT38" i="14" l="1"/>
  <c r="E653" i="11"/>
  <c r="CA38" i="14" l="1"/>
  <c r="BZ38" i="14"/>
  <c r="CB38" i="14" s="1"/>
  <c r="CL38" i="14" l="1"/>
  <c r="F653" i="11" s="1"/>
  <c r="CC38" i="14"/>
  <c r="H653" i="11" l="1"/>
  <c r="BV39" i="14"/>
  <c r="CD38" i="14"/>
  <c r="I653" i="11" s="1"/>
  <c r="CE39" i="14" l="1"/>
  <c r="G654" i="11" s="1"/>
  <c r="CF39" i="14"/>
  <c r="CH39" i="14" s="1"/>
  <c r="CJ39" i="14" s="1"/>
  <c r="CK39" i="14" s="1"/>
  <c r="BX39" i="14" s="1"/>
  <c r="BY39" i="14" s="1" a="1"/>
  <c r="BY39" i="14" s="1"/>
  <c r="C654" i="11"/>
  <c r="BW39" i="14"/>
  <c r="D654" i="11" s="1"/>
  <c r="E654" i="11" l="1"/>
  <c r="BT39" i="14"/>
  <c r="BZ39" i="14" l="1"/>
  <c r="CA39" i="14"/>
  <c r="CB39" i="14" l="1"/>
  <c r="CL39" i="14" l="1"/>
  <c r="F654" i="11" s="1"/>
  <c r="CC39" i="14"/>
  <c r="CD39" i="14" l="1"/>
  <c r="I654" i="11" s="1"/>
  <c r="BV40" i="14"/>
  <c r="H654" i="11"/>
  <c r="CE40" i="14" l="1"/>
  <c r="G655" i="11" s="1"/>
  <c r="C655" i="11"/>
  <c r="CF40" i="14"/>
  <c r="CH40" i="14" s="1"/>
  <c r="CJ40" i="14" s="1"/>
  <c r="CK40" i="14" s="1"/>
  <c r="BX40" i="14" s="1"/>
  <c r="BY40" i="14" s="1" a="1"/>
  <c r="BY40" i="14" s="1"/>
  <c r="BW40" i="14"/>
  <c r="D655" i="11" s="1"/>
  <c r="BT40" i="14" l="1"/>
  <c r="E655" i="11"/>
  <c r="BZ40" i="14" l="1"/>
  <c r="CA40" i="14"/>
  <c r="CB40" i="14" s="1"/>
  <c r="CL40" i="14" l="1"/>
  <c r="F655" i="11" s="1"/>
  <c r="CC40" i="14"/>
  <c r="BV41" i="14" l="1"/>
  <c r="H655" i="11"/>
  <c r="CD40" i="14"/>
  <c r="I655" i="11" s="1"/>
  <c r="BW41" i="14" l="1"/>
  <c r="D656" i="11" s="1"/>
  <c r="C656" i="11"/>
  <c r="CE41" i="14"/>
  <c r="G656" i="11" s="1"/>
  <c r="CF41" i="14"/>
  <c r="CH41" i="14" s="1"/>
  <c r="CJ41" i="14" s="1"/>
  <c r="CK41" i="14" s="1"/>
  <c r="BX41" i="14" s="1"/>
  <c r="BY41" i="14" s="1" a="1"/>
  <c r="BY41" i="14" s="1"/>
  <c r="E656" i="11" l="1"/>
  <c r="BT41" i="14"/>
  <c r="CA41" i="14" l="1"/>
  <c r="BZ41" i="14"/>
  <c r="CB41" i="14" l="1"/>
  <c r="CL41" i="14" s="1"/>
  <c r="F656" i="11" s="1"/>
  <c r="CC41" i="14"/>
  <c r="CD41" i="14" l="1"/>
  <c r="I656" i="11" s="1"/>
  <c r="H656" i="11"/>
  <c r="BV42" i="14"/>
  <c r="CE42" i="14" l="1"/>
  <c r="G657" i="11" s="1"/>
  <c r="BW42" i="14"/>
  <c r="D657" i="11" s="1"/>
  <c r="C657" i="11"/>
  <c r="CF42" i="14"/>
  <c r="CH42" i="14" s="1"/>
  <c r="CJ42" i="14" s="1"/>
  <c r="CK42" i="14" s="1"/>
  <c r="BX42" i="14" s="1"/>
  <c r="BY42" i="14" s="1" a="1"/>
  <c r="BY42" i="14" s="1"/>
  <c r="BT42" i="14" l="1"/>
  <c r="E657" i="11"/>
  <c r="CA42" i="14" l="1"/>
  <c r="BZ42" i="14"/>
  <c r="CB42" i="14" s="1"/>
  <c r="CL42" i="14" l="1"/>
  <c r="F657" i="11" s="1"/>
  <c r="CC42" i="14"/>
  <c r="CD42" i="14" l="1"/>
  <c r="I657" i="11" s="1"/>
  <c r="H657" i="11"/>
  <c r="BV43" i="14"/>
  <c r="BW43" i="14" l="1"/>
  <c r="D658" i="11" s="1"/>
  <c r="C658" i="11"/>
  <c r="CE43" i="14"/>
  <c r="G658" i="11" s="1"/>
  <c r="CF43" i="14"/>
  <c r="CH43" i="14" s="1"/>
  <c r="CJ43" i="14" s="1"/>
  <c r="CK43" i="14" s="1"/>
  <c r="BX43" i="14" s="1"/>
  <c r="BY43" i="14" s="1" a="1"/>
  <c r="BY43" i="14" s="1"/>
  <c r="BT43" i="14" l="1"/>
  <c r="E658" i="11"/>
  <c r="BZ43" i="14" l="1"/>
  <c r="CA43" i="14"/>
  <c r="CB43" i="14" l="1"/>
  <c r="CC43" i="14" l="1"/>
  <c r="CL43" i="14"/>
  <c r="F658" i="11" s="1"/>
  <c r="CD43" i="14" l="1"/>
  <c r="I658" i="11" s="1"/>
  <c r="H658" i="11"/>
  <c r="BV44" i="14"/>
  <c r="BW44" i="14" l="1"/>
  <c r="D659" i="11" s="1"/>
  <c r="CF44" i="14"/>
  <c r="CH44" i="14" s="1"/>
  <c r="CJ44" i="14" s="1"/>
  <c r="CK44" i="14" s="1"/>
  <c r="BX44" i="14" s="1"/>
  <c r="CE44" i="14"/>
  <c r="G659" i="11" s="1"/>
  <c r="C659" i="11"/>
  <c r="E659" i="11" l="1"/>
  <c r="BT44" i="14"/>
  <c r="BY44" i="14" a="1"/>
  <c r="BY44" i="14" s="1"/>
  <c r="BZ44" i="14" l="1"/>
  <c r="CA44" i="14"/>
  <c r="CB44" i="14" s="1"/>
  <c r="CL44" i="14" l="1"/>
  <c r="F659" i="11" s="1"/>
  <c r="CC44" i="14"/>
  <c r="CD44" i="14" l="1"/>
  <c r="I659" i="11" s="1"/>
  <c r="BV45" i="14"/>
  <c r="H659" i="11"/>
  <c r="BW45" i="14" l="1"/>
  <c r="D660" i="11" s="1"/>
  <c r="C660" i="11"/>
  <c r="CF45" i="14"/>
  <c r="CH45" i="14" s="1"/>
  <c r="CJ45" i="14" s="1"/>
  <c r="CK45" i="14" s="1"/>
  <c r="BX45" i="14" s="1"/>
  <c r="BY45" i="14" s="1" a="1"/>
  <c r="BY45" i="14" s="1"/>
  <c r="CE45" i="14"/>
  <c r="G660" i="11" s="1"/>
  <c r="BT45" i="14" l="1"/>
  <c r="E660" i="11"/>
  <c r="CA45" i="14" l="1"/>
  <c r="BZ45" i="14"/>
  <c r="CB45" i="14" s="1"/>
  <c r="CL45" i="14" l="1"/>
  <c r="F660" i="11" s="1"/>
  <c r="CC45" i="14"/>
  <c r="BV46" i="14" l="1"/>
  <c r="CD45" i="14"/>
  <c r="I660" i="11" s="1"/>
  <c r="H660" i="11"/>
  <c r="BW46" i="14" l="1"/>
  <c r="D661" i="11" s="1"/>
  <c r="CF46" i="14"/>
  <c r="CH46" i="14" s="1"/>
  <c r="CJ46" i="14" s="1"/>
  <c r="CK46" i="14" s="1"/>
  <c r="BX46" i="14" s="1"/>
  <c r="C661" i="11"/>
  <c r="CE46" i="14"/>
  <c r="G661" i="11" s="1"/>
  <c r="E661" i="11" l="1"/>
  <c r="BT46" i="14"/>
  <c r="BY46" i="14" a="1"/>
  <c r="BY46" i="14" s="1"/>
  <c r="BZ46" i="14" l="1"/>
  <c r="CA46" i="14"/>
  <c r="CB46" i="14" l="1"/>
  <c r="CL46" i="14" l="1"/>
  <c r="F661" i="11" s="1"/>
  <c r="CC46" i="14"/>
  <c r="CD46" i="14" l="1"/>
  <c r="I661" i="11" s="1"/>
  <c r="BV47" i="14"/>
  <c r="H661" i="11"/>
  <c r="CF47" i="14" l="1"/>
  <c r="CH47" i="14" s="1"/>
  <c r="CJ47" i="14" s="1"/>
  <c r="CK47" i="14" s="1"/>
  <c r="BX47" i="14" s="1"/>
  <c r="C662" i="11"/>
  <c r="BW47" i="14"/>
  <c r="D662" i="11" s="1"/>
  <c r="CE47" i="14"/>
  <c r="G662" i="11" s="1"/>
  <c r="BY47" i="14" l="1" a="1"/>
  <c r="BY47" i="14" s="1"/>
  <c r="E662" i="11"/>
  <c r="BT47" i="14"/>
  <c r="BZ47" i="14" l="1"/>
  <c r="CA47" i="14"/>
  <c r="CB47" i="14" s="1"/>
  <c r="CL47" i="14" l="1"/>
  <c r="F662" i="11" s="1"/>
  <c r="CC47" i="14"/>
  <c r="CD47" i="14" l="1"/>
  <c r="I662" i="11" s="1"/>
  <c r="H662" i="11"/>
  <c r="BV48" i="14"/>
  <c r="BW48" i="14" l="1"/>
  <c r="D663" i="11" s="1"/>
  <c r="CE48" i="14"/>
  <c r="G663" i="11" s="1"/>
  <c r="CF48" i="14"/>
  <c r="CH48" i="14" s="1"/>
  <c r="CJ48" i="14" s="1"/>
  <c r="CK48" i="14" s="1"/>
  <c r="BX48" i="14" s="1"/>
  <c r="C663" i="11"/>
  <c r="BY48" i="14" l="1" a="1"/>
  <c r="BY48" i="14" s="1"/>
  <c r="E663" i="11"/>
  <c r="BT48" i="14"/>
  <c r="BZ48" i="14" l="1"/>
  <c r="CA48" i="14"/>
  <c r="CB48" i="14" s="1"/>
  <c r="CL48" i="14" l="1"/>
  <c r="F663" i="11" s="1"/>
  <c r="CC48" i="14"/>
  <c r="BV49" i="14" l="1"/>
  <c r="H663" i="11"/>
  <c r="CD48" i="14"/>
  <c r="I663" i="11" s="1"/>
  <c r="BW49" i="14" l="1"/>
  <c r="D664" i="11" s="1"/>
  <c r="C664" i="11"/>
  <c r="CE49" i="14"/>
  <c r="G664" i="11" s="1"/>
  <c r="CF49" i="14"/>
  <c r="CH49" i="14" s="1"/>
  <c r="CJ49" i="14" s="1"/>
  <c r="CK49" i="14" s="1"/>
  <c r="BX49" i="14" s="1"/>
  <c r="BY49" i="14" l="1" a="1"/>
  <c r="BY49" i="14" s="1"/>
  <c r="BT49" i="14"/>
  <c r="E664" i="11"/>
  <c r="BZ49" i="14" l="1"/>
  <c r="CA49" i="14"/>
  <c r="CB49" i="14" l="1"/>
  <c r="CL49" i="14" s="1"/>
  <c r="F664" i="11" s="1"/>
  <c r="CC49" i="14"/>
  <c r="H664" i="11" l="1"/>
  <c r="CD49" i="14"/>
  <c r="I664" i="11" s="1"/>
  <c r="BV50" i="14"/>
  <c r="BW50" i="14" l="1"/>
  <c r="D665" i="11" s="1"/>
  <c r="CE50" i="14"/>
  <c r="G665" i="11" s="1"/>
  <c r="C665" i="11"/>
  <c r="CF50" i="14"/>
  <c r="CH50" i="14" s="1"/>
  <c r="CJ50" i="14" s="1"/>
  <c r="CK50" i="14" s="1"/>
  <c r="BX50" i="14" s="1"/>
  <c r="BY50" i="14" l="1" a="1"/>
  <c r="BY50" i="14" s="1"/>
  <c r="E665" i="11"/>
  <c r="BT50" i="14"/>
  <c r="CA50" i="14" l="1"/>
  <c r="BZ50" i="14"/>
  <c r="CB50" i="14" s="1"/>
  <c r="CL50" i="14" l="1"/>
  <c r="F665" i="11" s="1"/>
  <c r="CC50" i="14"/>
  <c r="H665" i="11" l="1"/>
  <c r="CD50" i="14"/>
  <c r="I665" i="11" s="1"/>
  <c r="BV51" i="14"/>
  <c r="BW51" i="14" l="1"/>
  <c r="D666" i="11" s="1"/>
  <c r="C666" i="11"/>
  <c r="CF51" i="14"/>
  <c r="CH51" i="14" s="1"/>
  <c r="CJ51" i="14" s="1"/>
  <c r="CK51" i="14" s="1"/>
  <c r="BX51" i="14" s="1"/>
  <c r="BY51" i="14" s="1" a="1"/>
  <c r="BY51" i="14" s="1"/>
  <c r="CE51" i="14"/>
  <c r="G666" i="11" s="1"/>
  <c r="BT51" i="14" l="1"/>
  <c r="E666" i="11"/>
  <c r="BZ51" i="14" l="1"/>
  <c r="CA51" i="14"/>
  <c r="CB51" i="14" l="1"/>
  <c r="CL51" i="14" l="1"/>
  <c r="F666" i="11" s="1"/>
  <c r="CC51" i="14"/>
  <c r="CD51" i="14" l="1"/>
  <c r="I666" i="11" s="1"/>
  <c r="H666" i="11"/>
  <c r="BV52" i="14"/>
  <c r="BW52" i="14" l="1"/>
  <c r="D667" i="11" s="1"/>
  <c r="C667" i="11"/>
  <c r="CE52" i="14"/>
  <c r="G667" i="11" s="1"/>
  <c r="CF52" i="14"/>
  <c r="CH52" i="14" s="1"/>
  <c r="CJ52" i="14" s="1"/>
  <c r="CK52" i="14" s="1"/>
  <c r="BX52" i="14" s="1"/>
  <c r="BY52" i="14" s="1" a="1"/>
  <c r="BY52" i="14" s="1"/>
  <c r="BT52" i="14" l="1"/>
  <c r="E667" i="11"/>
  <c r="CA52" i="14" l="1"/>
  <c r="BZ52" i="14"/>
  <c r="CB52" i="14" l="1"/>
  <c r="CC52" i="14"/>
  <c r="CL52" i="14"/>
  <c r="F667" i="11" s="1"/>
  <c r="BV53" i="14" l="1"/>
  <c r="H667" i="11"/>
  <c r="CD52" i="14"/>
  <c r="I667" i="11" s="1"/>
  <c r="BW53" i="14" l="1"/>
  <c r="D668" i="11" s="1"/>
  <c r="C668" i="11"/>
  <c r="CF53" i="14"/>
  <c r="CH53" i="14" s="1"/>
  <c r="CJ53" i="14" s="1"/>
  <c r="CK53" i="14" s="1"/>
  <c r="BX53" i="14" s="1"/>
  <c r="BY53" i="14" s="1" a="1"/>
  <c r="BY53" i="14" s="1"/>
  <c r="CE53" i="14"/>
  <c r="G668" i="11" s="1"/>
  <c r="BT53" i="14" l="1"/>
  <c r="E668" i="11"/>
  <c r="BZ53" i="14" l="1"/>
  <c r="CA53" i="14"/>
  <c r="CB53" i="14" l="1"/>
  <c r="CL53" i="14" l="1"/>
  <c r="F668" i="11" s="1"/>
  <c r="CC53" i="14"/>
  <c r="H668" i="11" l="1"/>
  <c r="CD53" i="14"/>
  <c r="I668" i="11" s="1"/>
  <c r="BV54" i="14"/>
  <c r="BW54" i="14" l="1"/>
  <c r="D669" i="11" s="1"/>
  <c r="C669" i="11"/>
  <c r="CE54" i="14"/>
  <c r="G669" i="11" s="1"/>
  <c r="CF54" i="14"/>
  <c r="CH54" i="14" s="1"/>
  <c r="CJ54" i="14" s="1"/>
  <c r="CK54" i="14" s="1"/>
  <c r="BX54" i="14" s="1"/>
  <c r="E669" i="11" l="1"/>
  <c r="BT54" i="14"/>
  <c r="BY54" i="14" a="1"/>
  <c r="BY54" i="14" s="1"/>
  <c r="BZ54" i="14" l="1"/>
  <c r="CA54" i="14"/>
  <c r="CB54" i="14" s="1"/>
  <c r="CL54" i="14" l="1"/>
  <c r="F669" i="11" s="1"/>
  <c r="CC54" i="14"/>
  <c r="BV55" i="14" l="1"/>
  <c r="CD54" i="14"/>
  <c r="I669" i="11" s="1"/>
  <c r="H669" i="11"/>
  <c r="CE55" i="14" l="1"/>
  <c r="G670" i="11" s="1"/>
  <c r="BW55" i="14"/>
  <c r="D670" i="11" s="1"/>
  <c r="C670" i="11"/>
  <c r="CF55" i="14"/>
  <c r="CH55" i="14" s="1"/>
  <c r="CJ55" i="14" s="1"/>
  <c r="CK55" i="14" s="1"/>
  <c r="BX55" i="14" s="1"/>
  <c r="BY55" i="14" s="1" a="1"/>
  <c r="BY55" i="14" s="1"/>
  <c r="E670" i="11" l="1"/>
  <c r="BT55" i="14"/>
  <c r="CA55" i="14" l="1"/>
  <c r="BZ55" i="14"/>
  <c r="CB55" i="14" l="1"/>
  <c r="CL55" i="14" s="1"/>
  <c r="F670" i="11" s="1"/>
  <c r="CC55" i="14"/>
  <c r="CD55" i="14" l="1"/>
  <c r="I670" i="11" s="1"/>
  <c r="BV56" i="14"/>
  <c r="H670" i="11"/>
  <c r="BW56" i="14" l="1"/>
  <c r="D671" i="11" s="1"/>
  <c r="CF56" i="14"/>
  <c r="CH56" i="14" s="1"/>
  <c r="CJ56" i="14" s="1"/>
  <c r="CK56" i="14" s="1"/>
  <c r="BX56" i="14" s="1"/>
  <c r="BY56" i="14" s="1" a="1"/>
  <c r="BY56" i="14" s="1"/>
  <c r="CE56" i="14"/>
  <c r="G671" i="11" s="1"/>
  <c r="C671" i="11"/>
  <c r="E671" i="11" l="1"/>
  <c r="BT56" i="14"/>
  <c r="BZ56" i="14" l="1"/>
  <c r="CA56" i="14"/>
  <c r="CB56" i="14" l="1"/>
  <c r="CL56" i="14" l="1"/>
  <c r="F671" i="11" s="1"/>
  <c r="CC56" i="14"/>
  <c r="H671" i="11" l="1"/>
  <c r="BV57" i="14"/>
  <c r="CD56" i="14"/>
  <c r="I671" i="11" s="1"/>
  <c r="CE57" i="14" l="1"/>
  <c r="G672" i="11" s="1"/>
  <c r="BW57" i="14"/>
  <c r="D672" i="11" s="1"/>
  <c r="CF57" i="14"/>
  <c r="CH57" i="14" s="1"/>
  <c r="CJ57" i="14" s="1"/>
  <c r="CK57" i="14" s="1"/>
  <c r="BX57" i="14" s="1"/>
  <c r="BY57" i="14" s="1" a="1"/>
  <c r="BY57" i="14" s="1"/>
  <c r="C672" i="11"/>
  <c r="BT57" i="14" l="1"/>
  <c r="E672" i="11"/>
  <c r="CA57" i="14" l="1"/>
  <c r="BZ57" i="14"/>
  <c r="CB57" i="14" s="1"/>
  <c r="CL57" i="14" l="1"/>
  <c r="F672" i="11" s="1"/>
  <c r="CC57" i="14"/>
  <c r="H672" i="11" l="1"/>
  <c r="BV58" i="14"/>
  <c r="CD57" i="14"/>
  <c r="I672" i="11" s="1"/>
  <c r="BW58" i="14" l="1"/>
  <c r="D673" i="11" s="1"/>
  <c r="C673" i="11"/>
  <c r="CF58" i="14"/>
  <c r="CH58" i="14" s="1"/>
  <c r="CJ58" i="14" s="1"/>
  <c r="CK58" i="14" s="1"/>
  <c r="BX58" i="14" s="1"/>
  <c r="BY58" i="14" s="1" a="1"/>
  <c r="BY58" i="14" s="1"/>
  <c r="CE58" i="14"/>
  <c r="G673" i="11" s="1"/>
  <c r="E673" i="11" l="1"/>
  <c r="BT58" i="14"/>
  <c r="BZ58" i="14" l="1"/>
  <c r="CA58" i="14"/>
  <c r="CB58" i="14" s="1"/>
  <c r="CL58" i="14" l="1"/>
  <c r="F673" i="11" s="1"/>
  <c r="CC58" i="14"/>
  <c r="BV59" i="14" l="1"/>
  <c r="H673" i="11"/>
  <c r="CD58" i="14"/>
  <c r="I673" i="11" s="1"/>
  <c r="BW59" i="14" l="1"/>
  <c r="D674" i="11" s="1"/>
  <c r="CF59" i="14"/>
  <c r="CH59" i="14" s="1"/>
  <c r="CJ59" i="14" s="1"/>
  <c r="CK59" i="14" s="1"/>
  <c r="BX59" i="14" s="1"/>
  <c r="BY59" i="14" s="1" a="1"/>
  <c r="BY59" i="14" s="1"/>
  <c r="C674" i="11"/>
  <c r="CE59" i="14"/>
  <c r="G674" i="11" s="1"/>
  <c r="BT59" i="14" l="1"/>
  <c r="E674" i="11"/>
  <c r="BZ59" i="14" l="1"/>
  <c r="CA59" i="14"/>
  <c r="CB59" i="14" l="1"/>
  <c r="CL59" i="14" l="1"/>
  <c r="F674" i="11" s="1"/>
  <c r="CC59" i="14"/>
  <c r="CD59" i="14" l="1"/>
  <c r="I674" i="11" s="1"/>
  <c r="H674" i="11"/>
  <c r="BV60" i="14"/>
  <c r="CF60" i="14" l="1"/>
  <c r="CH60" i="14" s="1"/>
  <c r="CJ60" i="14" s="1"/>
  <c r="CK60" i="14" s="1"/>
  <c r="BX60" i="14" s="1"/>
  <c r="BW60" i="14"/>
  <c r="D675" i="11" s="1"/>
  <c r="C675" i="11"/>
  <c r="CE60" i="14"/>
  <c r="G675" i="11" s="1"/>
  <c r="BY60" i="14" a="1"/>
  <c r="BY60" i="14" s="1"/>
  <c r="BT60" i="14" l="1"/>
  <c r="E675" i="11"/>
  <c r="CA60" i="14" l="1"/>
  <c r="BZ60" i="14"/>
  <c r="CB60" i="14" s="1"/>
  <c r="CL60" i="14" l="1"/>
  <c r="F675" i="11" s="1"/>
  <c r="CC60" i="14"/>
  <c r="CD60" i="14" l="1"/>
  <c r="I675" i="11" s="1"/>
  <c r="BV61" i="14"/>
  <c r="H675" i="11"/>
  <c r="C676" i="11" l="1"/>
  <c r="CE61" i="14"/>
  <c r="G676" i="11" s="1"/>
  <c r="BW61" i="14"/>
  <c r="D676" i="11" s="1"/>
  <c r="CF61" i="14"/>
  <c r="CH61" i="14" s="1"/>
  <c r="CJ61" i="14" s="1"/>
  <c r="CK61" i="14" s="1"/>
  <c r="BX61" i="14" s="1"/>
  <c r="BY61" i="14" l="1" a="1"/>
  <c r="BY61" i="14" s="1"/>
  <c r="E676" i="11"/>
  <c r="BT61" i="14"/>
  <c r="BZ61" i="14" l="1"/>
  <c r="CA61" i="14"/>
  <c r="CB61" i="14" l="1"/>
  <c r="CL61" i="14"/>
  <c r="F676" i="11" s="1"/>
  <c r="CC61" i="14"/>
  <c r="H676" i="11" l="1"/>
  <c r="CD61" i="14"/>
  <c r="I676" i="11" s="1"/>
  <c r="BV62" i="14"/>
  <c r="BW62" i="14" l="1"/>
  <c r="D677" i="11" s="1"/>
  <c r="CE62" i="14"/>
  <c r="G677" i="11" s="1"/>
  <c r="C677" i="11"/>
  <c r="CF62" i="14"/>
  <c r="CH62" i="14" s="1"/>
  <c r="CJ62" i="14" s="1"/>
  <c r="CK62" i="14" s="1"/>
  <c r="BX62" i="14" s="1"/>
  <c r="BY62" i="14" l="1" a="1"/>
  <c r="BY62" i="14" s="1"/>
  <c r="BT62" i="14"/>
  <c r="E677" i="11"/>
  <c r="CA62" i="14" l="1"/>
  <c r="BZ62" i="14"/>
  <c r="CB62" i="14" s="1"/>
  <c r="CL62" i="14" l="1"/>
  <c r="F677" i="11" s="1"/>
  <c r="CC62" i="14"/>
  <c r="CD62" i="14" l="1"/>
  <c r="I677" i="11" s="1"/>
  <c r="H677" i="11"/>
  <c r="BV63" i="14"/>
  <c r="BW63" i="14" l="1"/>
  <c r="D678" i="11" s="1"/>
  <c r="C678" i="11"/>
  <c r="CF63" i="14"/>
  <c r="CH63" i="14" s="1"/>
  <c r="CJ63" i="14" s="1"/>
  <c r="CK63" i="14" s="1"/>
  <c r="BX63" i="14" s="1"/>
  <c r="CE63" i="14"/>
  <c r="G678" i="11" s="1"/>
  <c r="BT63" i="14" l="1"/>
  <c r="E678" i="11"/>
  <c r="BY63" i="14" a="1"/>
  <c r="BY63" i="14" s="1"/>
  <c r="BZ63" i="14" l="1"/>
  <c r="CA63" i="14"/>
  <c r="CB63" i="14" s="1"/>
  <c r="CL63" i="14" l="1"/>
  <c r="F678" i="11" s="1"/>
  <c r="CC63" i="14"/>
  <c r="BV64" i="14" l="1"/>
  <c r="H678" i="11"/>
  <c r="CD63" i="14"/>
  <c r="I678" i="11" s="1"/>
  <c r="BW64" i="14" l="1"/>
  <c r="D679" i="11" s="1"/>
  <c r="CE64" i="14"/>
  <c r="G679" i="11" s="1"/>
  <c r="CF64" i="14"/>
  <c r="CH64" i="14" s="1"/>
  <c r="CJ64" i="14" s="1"/>
  <c r="CK64" i="14" s="1"/>
  <c r="BX64" i="14" s="1"/>
  <c r="BY64" i="14" s="1" a="1"/>
  <c r="BY64" i="14" s="1"/>
  <c r="C679" i="11"/>
  <c r="E679" i="11" l="1"/>
  <c r="BT64" i="14"/>
  <c r="CA64" i="14" l="1"/>
  <c r="BZ64" i="14"/>
  <c r="CB64" i="14" s="1"/>
  <c r="CL64" i="14" l="1"/>
  <c r="F679" i="11" s="1"/>
  <c r="CC64" i="14"/>
  <c r="CD64" i="14" l="1"/>
  <c r="I679" i="11" s="1"/>
  <c r="H679" i="11"/>
  <c r="BV65" i="14"/>
  <c r="CF65" i="14" l="1"/>
  <c r="CH65" i="14" s="1"/>
  <c r="CJ65" i="14" s="1"/>
  <c r="CK65" i="14" s="1"/>
  <c r="BX65" i="14" s="1"/>
  <c r="BW65" i="14"/>
  <c r="D680" i="11" s="1"/>
  <c r="C680" i="11"/>
  <c r="CE65" i="14"/>
  <c r="G680" i="11" s="1"/>
  <c r="BY65" i="14" l="1" a="1"/>
  <c r="BY65" i="14" s="1"/>
  <c r="E680" i="11"/>
  <c r="BT65" i="14"/>
  <c r="CA65" i="14" l="1"/>
  <c r="BZ65" i="14"/>
  <c r="CB65" i="14" s="1"/>
  <c r="CL65" i="14" l="1"/>
  <c r="F680" i="11" s="1"/>
  <c r="CC65" i="14"/>
  <c r="H680" i="11" l="1"/>
  <c r="CD65" i="14"/>
  <c r="I680" i="11" s="1"/>
  <c r="BV66" i="14"/>
  <c r="CF66" i="14" l="1"/>
  <c r="CH66" i="14" s="1"/>
  <c r="CJ66" i="14" s="1"/>
  <c r="CK66" i="14" s="1"/>
  <c r="BX66" i="14" s="1"/>
  <c r="C681" i="11"/>
  <c r="CE66" i="14"/>
  <c r="G681" i="11" s="1"/>
  <c r="BW66" i="14"/>
  <c r="D681" i="11" s="1"/>
  <c r="BY66" i="14" l="1" a="1"/>
  <c r="BY66" i="14" s="1"/>
  <c r="BT66" i="14"/>
  <c r="E681" i="11"/>
  <c r="BZ66" i="14" l="1"/>
  <c r="CA66" i="14"/>
  <c r="CB66" i="14" s="1"/>
  <c r="CL66" i="14" l="1"/>
  <c r="F681" i="11" s="1"/>
  <c r="CC66" i="14"/>
  <c r="H681" i="11" l="1"/>
  <c r="BV67" i="14"/>
  <c r="CD66" i="14"/>
  <c r="I681" i="11" s="1"/>
  <c r="CE67" i="14" l="1"/>
  <c r="G682" i="11" s="1"/>
  <c r="CF67" i="14"/>
  <c r="CH67" i="14" s="1"/>
  <c r="CJ67" i="14" s="1"/>
  <c r="CK67" i="14" s="1"/>
  <c r="BX67" i="14" s="1"/>
  <c r="BY67" i="14" s="1" a="1"/>
  <c r="BY67" i="14" s="1"/>
  <c r="C682" i="11"/>
  <c r="BW67" i="14"/>
  <c r="D682" i="11" s="1"/>
  <c r="E682" i="11" l="1"/>
  <c r="BT67" i="14"/>
  <c r="CA67" i="14" l="1"/>
  <c r="BZ67" i="14"/>
  <c r="CB67" i="14" l="1"/>
  <c r="CL67" i="14"/>
  <c r="F682" i="11" s="1"/>
  <c r="CC67" i="14"/>
  <c r="CD67" i="14" l="1"/>
  <c r="I682" i="11" s="1"/>
  <c r="BV68" i="14"/>
  <c r="H682" i="11"/>
  <c r="BW68" i="14" l="1"/>
  <c r="D683" i="11" s="1"/>
  <c r="CE68" i="14"/>
  <c r="G683" i="11" s="1"/>
  <c r="CF68" i="14"/>
  <c r="CH68" i="14" s="1"/>
  <c r="CJ68" i="14" s="1"/>
  <c r="CK68" i="14" s="1"/>
  <c r="BX68" i="14" s="1"/>
  <c r="BY68" i="14" s="1" a="1"/>
  <c r="BY68" i="14" s="1"/>
  <c r="C683" i="11"/>
  <c r="BT68" i="14" l="1"/>
  <c r="E683" i="11"/>
  <c r="BZ68" i="14" l="1"/>
  <c r="CA68" i="14"/>
  <c r="CB68" i="14" s="1"/>
  <c r="CL68" i="14" l="1"/>
  <c r="F683" i="11" s="1"/>
  <c r="CC68" i="14"/>
  <c r="CD68" i="14" l="1"/>
  <c r="I683" i="11" s="1"/>
  <c r="BV69" i="14"/>
  <c r="H683" i="11"/>
  <c r="C684" i="11" l="1"/>
  <c r="BW69" i="14"/>
  <c r="D684" i="11" s="1"/>
  <c r="CE69" i="14"/>
  <c r="G684" i="11" s="1"/>
  <c r="CF69" i="14"/>
  <c r="CH69" i="14" s="1"/>
  <c r="CJ69" i="14" s="1"/>
  <c r="CK69" i="14" s="1"/>
  <c r="BX69" i="14" s="1"/>
  <c r="BY69" i="14" l="1" a="1"/>
  <c r="BY69" i="14" s="1"/>
  <c r="BT69" i="14"/>
  <c r="E684" i="11"/>
  <c r="CA69" i="14" l="1"/>
  <c r="BZ69" i="14"/>
  <c r="CB69" i="14" s="1"/>
  <c r="CL69" i="14" l="1"/>
  <c r="F684" i="11" s="1"/>
  <c r="CC69" i="14"/>
  <c r="BV70" i="14" l="1"/>
  <c r="CD69" i="14"/>
  <c r="I684" i="11" s="1"/>
  <c r="H684" i="11"/>
  <c r="CE70" i="14" l="1"/>
  <c r="G685" i="11" s="1"/>
  <c r="BW70" i="14"/>
  <c r="D685" i="11" s="1"/>
  <c r="C685" i="11"/>
  <c r="CF70" i="14"/>
  <c r="CH70" i="14" s="1"/>
  <c r="CJ70" i="14" s="1"/>
  <c r="CK70" i="14" s="1"/>
  <c r="BX70" i="14" s="1"/>
  <c r="BY70" i="14" s="1" a="1"/>
  <c r="BY70" i="14" s="1"/>
  <c r="BT70" i="14" l="1"/>
  <c r="E685" i="11"/>
  <c r="CA70" i="14" l="1"/>
  <c r="BZ70" i="14"/>
  <c r="CB70" i="14" s="1"/>
  <c r="CL70" i="14" l="1"/>
  <c r="F685" i="11" s="1"/>
  <c r="CC70" i="14"/>
  <c r="CD70" i="14" l="1"/>
  <c r="I685" i="11" s="1"/>
  <c r="BV71" i="14"/>
  <c r="H685" i="11"/>
  <c r="C686" i="11" l="1"/>
  <c r="BW71" i="14"/>
  <c r="D686" i="11" s="1"/>
  <c r="CE71" i="14"/>
  <c r="G686" i="11" s="1"/>
  <c r="CF71" i="14"/>
  <c r="CH71" i="14" s="1"/>
  <c r="CJ71" i="14" s="1"/>
  <c r="CK71" i="14" s="1"/>
  <c r="BX71" i="14" s="1"/>
  <c r="BY71" i="14" s="1" a="1"/>
  <c r="BY71" i="14" s="1"/>
  <c r="BT71" i="14" l="1"/>
  <c r="E686" i="11"/>
  <c r="BZ71" i="14" l="1"/>
  <c r="CA71" i="14"/>
  <c r="CB71" i="14" l="1"/>
  <c r="CL71" i="14" l="1"/>
  <c r="F686" i="11" s="1"/>
  <c r="CC71" i="14"/>
  <c r="CD71" i="14" l="1"/>
  <c r="I686" i="11" s="1"/>
  <c r="H686" i="11"/>
  <c r="BV72" i="14"/>
  <c r="CF72" i="14" l="1"/>
  <c r="CH72" i="14" s="1"/>
  <c r="CJ72" i="14" s="1"/>
  <c r="CK72" i="14" s="1"/>
  <c r="BX72" i="14" s="1"/>
  <c r="C687" i="11"/>
  <c r="BW72" i="14"/>
  <c r="D687" i="11" s="1"/>
  <c r="CE72" i="14"/>
  <c r="G687" i="11" s="1"/>
  <c r="BY72" i="14" l="1" a="1"/>
  <c r="BY72" i="14" s="1"/>
  <c r="BT72" i="14"/>
  <c r="E687" i="11"/>
  <c r="BZ72" i="14" l="1"/>
  <c r="CA72" i="14"/>
  <c r="CB72" i="14" l="1"/>
  <c r="CL72" i="14"/>
  <c r="F687" i="11" s="1"/>
  <c r="CC72" i="14"/>
  <c r="CD72" i="14" l="1"/>
  <c r="I687" i="11" s="1"/>
  <c r="H687" i="11"/>
  <c r="BV73" i="14"/>
  <c r="BW73" i="14" l="1"/>
  <c r="D688" i="11" s="1"/>
  <c r="CE73" i="14"/>
  <c r="G688" i="11" s="1"/>
  <c r="CF73" i="14"/>
  <c r="CH73" i="14" s="1"/>
  <c r="CJ73" i="14" s="1"/>
  <c r="CK73" i="14" s="1"/>
  <c r="BX73" i="14" s="1"/>
  <c r="C688" i="11"/>
  <c r="BY73" i="14" l="1" a="1"/>
  <c r="BY73" i="14" s="1"/>
  <c r="BT73" i="14"/>
  <c r="E688" i="11"/>
  <c r="BZ73" i="14" l="1"/>
  <c r="CA73" i="14"/>
  <c r="CB73" i="14" s="1"/>
  <c r="CL73" i="14" l="1"/>
  <c r="F688" i="11" s="1"/>
  <c r="CC73" i="14"/>
  <c r="CD73" i="14" l="1"/>
  <c r="I688" i="11" s="1"/>
  <c r="BV74" i="14"/>
  <c r="H688" i="11"/>
  <c r="C689" i="11" l="1"/>
  <c r="BW74" i="14"/>
  <c r="D689" i="11" s="1"/>
  <c r="CF74" i="14"/>
  <c r="CH74" i="14" s="1"/>
  <c r="CJ74" i="14" s="1"/>
  <c r="CK74" i="14" s="1"/>
  <c r="BX74" i="14" s="1"/>
  <c r="CE74" i="14"/>
  <c r="G689" i="11" s="1"/>
  <c r="BY74" i="14" l="1" a="1"/>
  <c r="BY74" i="14" s="1"/>
  <c r="BT74" i="14"/>
  <c r="E689" i="11"/>
  <c r="BZ74" i="14" l="1"/>
  <c r="CA74" i="14"/>
  <c r="CB74" i="14" l="1"/>
  <c r="CL74" i="14" l="1"/>
  <c r="F689" i="11" s="1"/>
  <c r="CC74" i="14"/>
  <c r="CD74" i="14" l="1"/>
  <c r="I689" i="11" s="1"/>
  <c r="H689" i="11"/>
  <c r="BV75" i="14"/>
  <c r="BW75" i="14" l="1"/>
  <c r="D690" i="11" s="1"/>
  <c r="CF75" i="14"/>
  <c r="CH75" i="14" s="1"/>
  <c r="CJ75" i="14" s="1"/>
  <c r="CK75" i="14" s="1"/>
  <c r="BX75" i="14" s="1"/>
  <c r="C690" i="11"/>
  <c r="CE75" i="14"/>
  <c r="G690" i="11" s="1"/>
  <c r="BY75" i="14" l="1" a="1"/>
  <c r="BY75" i="14" s="1"/>
  <c r="BT75" i="14"/>
  <c r="E690" i="11"/>
  <c r="BZ75" i="14" l="1"/>
  <c r="CA75" i="14"/>
  <c r="CB75" i="14" s="1"/>
  <c r="CL75" i="14" l="1"/>
  <c r="F690" i="11" s="1"/>
  <c r="CC75" i="14"/>
  <c r="CD75" i="14" l="1"/>
  <c r="I690" i="11" s="1"/>
  <c r="BV76" i="14"/>
  <c r="H690" i="11"/>
  <c r="CF76" i="14" l="1"/>
  <c r="CH76" i="14" s="1"/>
  <c r="CJ76" i="14" s="1"/>
  <c r="CK76" i="14" s="1"/>
  <c r="BX76" i="14" s="1"/>
  <c r="C691" i="11"/>
  <c r="CE76" i="14"/>
  <c r="G691" i="11" s="1"/>
  <c r="BW76" i="14"/>
  <c r="D691" i="11" s="1"/>
  <c r="BY76" i="14" a="1"/>
  <c r="BY76" i="14" s="1"/>
  <c r="BT76" i="14" l="1"/>
  <c r="E691" i="11"/>
  <c r="BZ76" i="14" l="1"/>
  <c r="CA76" i="14"/>
  <c r="CB76" i="14" l="1"/>
  <c r="CC76" i="14" l="1"/>
  <c r="CL76" i="14"/>
  <c r="F691" i="11" s="1"/>
  <c r="H691" i="11" l="1"/>
  <c r="BV77" i="14"/>
  <c r="CD76" i="14"/>
  <c r="I691" i="11" s="1"/>
  <c r="CE77" i="14" l="1"/>
  <c r="G692" i="11" s="1"/>
  <c r="BW77" i="14"/>
  <c r="D692" i="11" s="1"/>
  <c r="CF77" i="14"/>
  <c r="CH77" i="14" s="1"/>
  <c r="CJ77" i="14" s="1"/>
  <c r="CK77" i="14" s="1"/>
  <c r="BX77" i="14" s="1"/>
  <c r="BY77" i="14" s="1" a="1"/>
  <c r="BY77" i="14" s="1"/>
  <c r="C692" i="11"/>
  <c r="BT77" i="14" l="1"/>
  <c r="E692" i="11"/>
  <c r="CA77" i="14" l="1"/>
  <c r="BZ77" i="14"/>
  <c r="CB77" i="14" s="1"/>
  <c r="CL77" i="14" l="1"/>
  <c r="F692" i="11" s="1"/>
  <c r="CC77" i="14"/>
  <c r="BV78" i="14" l="1"/>
  <c r="H692" i="11"/>
  <c r="CD77" i="14"/>
  <c r="I692" i="11" s="1"/>
  <c r="C693" i="11" l="1"/>
  <c r="CF78" i="14"/>
  <c r="CH78" i="14" s="1"/>
  <c r="CJ78" i="14" s="1"/>
  <c r="CK78" i="14" s="1"/>
  <c r="BX78" i="14" s="1"/>
  <c r="BY78" i="14" s="1" a="1"/>
  <c r="BY78" i="14" s="1"/>
  <c r="CE78" i="14"/>
  <c r="G693" i="11" s="1"/>
  <c r="BW78" i="14"/>
  <c r="D693" i="11" s="1"/>
  <c r="E693" i="11" l="1"/>
  <c r="BT78" i="14"/>
  <c r="CA78" i="14" l="1"/>
  <c r="BZ78" i="14"/>
  <c r="CB78" i="14" l="1"/>
  <c r="CC78" i="14"/>
  <c r="CL78" i="14"/>
  <c r="F693" i="11" s="1"/>
  <c r="BV79" i="14" l="1"/>
  <c r="CD78" i="14"/>
  <c r="I693" i="11" s="1"/>
  <c r="H693" i="11"/>
  <c r="CF79" i="14" l="1"/>
  <c r="CH79" i="14" s="1"/>
  <c r="CJ79" i="14" s="1"/>
  <c r="CK79" i="14" s="1"/>
  <c r="BX79" i="14" s="1"/>
  <c r="BW79" i="14"/>
  <c r="D694" i="11" s="1"/>
  <c r="C694" i="11"/>
  <c r="CE79" i="14"/>
  <c r="G694" i="11" s="1"/>
  <c r="BY79" i="14" l="1" a="1"/>
  <c r="BY79" i="14" s="1"/>
  <c r="BT79" i="14"/>
  <c r="E694" i="11"/>
  <c r="CA79" i="14" l="1"/>
  <c r="BZ79" i="14"/>
  <c r="CB79" i="14" s="1"/>
  <c r="CL79" i="14" l="1"/>
  <c r="F694" i="11" s="1"/>
  <c r="CC79" i="14"/>
  <c r="CD79" i="14" l="1"/>
  <c r="I694" i="11" s="1"/>
  <c r="H694" i="11"/>
  <c r="BV80" i="14"/>
  <c r="CF80" i="14" l="1"/>
  <c r="CH80" i="14" s="1"/>
  <c r="CJ80" i="14" s="1"/>
  <c r="CK80" i="14" s="1"/>
  <c r="BX80" i="14" s="1"/>
  <c r="CE80" i="14"/>
  <c r="G695" i="11" s="1"/>
  <c r="C695" i="11"/>
  <c r="BY80" i="14" a="1"/>
  <c r="BY80" i="14" s="1"/>
  <c r="BW80" i="14"/>
  <c r="D695" i="11" s="1"/>
  <c r="BT80" i="14" l="1"/>
  <c r="E695" i="11"/>
  <c r="BZ80" i="14" l="1"/>
  <c r="CA80" i="14"/>
  <c r="CB80" i="14" l="1"/>
  <c r="CL80" i="14" l="1"/>
  <c r="F695" i="11" s="1"/>
  <c r="CC80" i="14"/>
  <c r="CD80" i="14" l="1"/>
  <c r="I695" i="11" s="1"/>
  <c r="BV81" i="14"/>
  <c r="H695" i="11"/>
  <c r="CE81" i="14" l="1"/>
  <c r="G696" i="11" s="1"/>
  <c r="CF81" i="14"/>
  <c r="CH81" i="14" s="1"/>
  <c r="CJ81" i="14" s="1"/>
  <c r="CK81" i="14" s="1"/>
  <c r="BX81" i="14" s="1"/>
  <c r="BY81" i="14" s="1" a="1"/>
  <c r="BY81" i="14" s="1"/>
  <c r="BW81" i="14"/>
  <c r="D696" i="11" s="1"/>
  <c r="C696" i="11"/>
  <c r="E696" i="11" l="1"/>
  <c r="BT81" i="14"/>
  <c r="BZ81" i="14" l="1"/>
  <c r="CA81" i="14"/>
  <c r="CB81" i="14" l="1"/>
  <c r="CL81" i="14" l="1"/>
  <c r="F696" i="11" s="1"/>
  <c r="CC81" i="14"/>
  <c r="BV82" i="14" l="1"/>
  <c r="H696" i="11"/>
  <c r="CD81" i="14"/>
  <c r="I696" i="11" s="1"/>
  <c r="CE82" i="14" l="1"/>
  <c r="G697" i="11" s="1"/>
  <c r="CF82" i="14"/>
  <c r="CH82" i="14" s="1"/>
  <c r="CJ82" i="14" s="1"/>
  <c r="CK82" i="14" s="1"/>
  <c r="BX82" i="14" s="1"/>
  <c r="BW82" i="14"/>
  <c r="D697" i="11" s="1"/>
  <c r="C697" i="11"/>
  <c r="BY82" i="14" l="1" a="1"/>
  <c r="BY82" i="14" s="1"/>
  <c r="BT82" i="14"/>
  <c r="E697" i="11"/>
  <c r="BZ82" i="14" l="1"/>
  <c r="CA82" i="14"/>
  <c r="CB82" i="14" l="1"/>
  <c r="CL82" i="14" s="1"/>
  <c r="F697" i="11" s="1"/>
  <c r="CC82" i="14"/>
  <c r="CD82" i="14" l="1"/>
  <c r="I697" i="11" s="1"/>
  <c r="H697" i="11"/>
  <c r="BV83" i="14"/>
  <c r="CF83" i="14" l="1"/>
  <c r="CH83" i="14" s="1"/>
  <c r="CJ83" i="14" s="1"/>
  <c r="CK83" i="14" s="1"/>
  <c r="BX83" i="14" s="1"/>
  <c r="BY83" i="14" s="1" a="1"/>
  <c r="BY83" i="14" s="1"/>
  <c r="BW83" i="14"/>
  <c r="D698" i="11" s="1"/>
  <c r="CE83" i="14"/>
  <c r="G698" i="11" s="1"/>
  <c r="C698" i="11"/>
  <c r="E698" i="11" l="1"/>
  <c r="BT83" i="14"/>
  <c r="BZ83" i="14" l="1"/>
  <c r="CA83" i="14"/>
  <c r="CB83" i="14" l="1"/>
  <c r="CL83" i="14" l="1"/>
  <c r="F698" i="11" s="1"/>
  <c r="CC83" i="14"/>
  <c r="CD83" i="14" l="1"/>
  <c r="I698" i="11" s="1"/>
  <c r="H698" i="11"/>
  <c r="BV84" i="14"/>
  <c r="CE84" i="14" l="1"/>
  <c r="G699" i="11" s="1"/>
  <c r="CF84" i="14"/>
  <c r="CH84" i="14" s="1"/>
  <c r="CJ84" i="14" s="1"/>
  <c r="CK84" i="14" s="1"/>
  <c r="BX84" i="14" s="1"/>
  <c r="BW84" i="14"/>
  <c r="D699" i="11" s="1"/>
  <c r="C699" i="11"/>
  <c r="BY84" i="14" l="1" a="1"/>
  <c r="BY84" i="14" s="1"/>
  <c r="BT84" i="14"/>
  <c r="E699" i="11"/>
  <c r="BZ84" i="14" l="1"/>
  <c r="CA84" i="14"/>
  <c r="CB84" i="14" s="1"/>
  <c r="CL84" i="14" l="1"/>
  <c r="F699" i="11" s="1"/>
  <c r="CC84" i="14"/>
  <c r="H699" i="11" l="1"/>
  <c r="BV85" i="14"/>
  <c r="CD84" i="14"/>
  <c r="I699" i="11" s="1"/>
  <c r="CF85" i="14" l="1"/>
  <c r="CH85" i="14" s="1"/>
  <c r="CJ85" i="14" s="1"/>
  <c r="CK85" i="14" s="1"/>
  <c r="BX85" i="14" s="1"/>
  <c r="BW85" i="14"/>
  <c r="D700" i="11" s="1"/>
  <c r="CE85" i="14"/>
  <c r="G700" i="11" s="1"/>
  <c r="C700" i="11"/>
  <c r="BY85" i="14" l="1" a="1"/>
  <c r="BY85" i="14" s="1"/>
  <c r="E700" i="11"/>
  <c r="BT85" i="14"/>
  <c r="BZ85" i="14" l="1"/>
  <c r="CA85" i="14"/>
  <c r="CB85" i="14"/>
  <c r="CL85" i="14" l="1"/>
  <c r="F700" i="11" s="1"/>
  <c r="CC85" i="14"/>
  <c r="CD85" i="14" l="1"/>
  <c r="I700" i="11" s="1"/>
  <c r="BV86" i="14"/>
  <c r="H700" i="11"/>
  <c r="BW86" i="14" l="1"/>
  <c r="D701" i="11" s="1"/>
  <c r="C701" i="11"/>
  <c r="CE86" i="14"/>
  <c r="G701" i="11" s="1"/>
  <c r="CF86" i="14"/>
  <c r="CH86" i="14" s="1"/>
  <c r="CJ86" i="14" s="1"/>
  <c r="CK86" i="14" s="1"/>
  <c r="BX86" i="14" s="1"/>
  <c r="BY86" i="14" s="1" a="1"/>
  <c r="BY86" i="14" s="1"/>
  <c r="BT86" i="14" l="1"/>
  <c r="E701" i="11"/>
  <c r="BZ86" i="14" l="1"/>
  <c r="CA86" i="14"/>
  <c r="CB86" i="14" l="1"/>
  <c r="CL86" i="14" l="1"/>
  <c r="F701" i="11" s="1"/>
  <c r="CC86" i="14"/>
  <c r="CD86" i="14" l="1"/>
  <c r="I701" i="11" s="1"/>
  <c r="BV87" i="14"/>
  <c r="H701" i="11"/>
  <c r="BW87" i="14" l="1"/>
  <c r="D702" i="11" s="1"/>
  <c r="C702" i="11"/>
  <c r="CE87" i="14"/>
  <c r="G702" i="11" s="1"/>
  <c r="CF87" i="14"/>
  <c r="CH87" i="14" s="1"/>
  <c r="CJ87" i="14" s="1"/>
  <c r="CK87" i="14" s="1"/>
  <c r="BX87" i="14" s="1"/>
  <c r="BY87" i="14" l="1" a="1"/>
  <c r="BY87" i="14" s="1"/>
  <c r="BT87" i="14"/>
  <c r="E702" i="11"/>
  <c r="BZ87" i="14" l="1"/>
  <c r="CA87" i="14"/>
  <c r="CB87" i="14" s="1"/>
  <c r="CL87" i="14" l="1"/>
  <c r="F702" i="11" s="1"/>
  <c r="CC87" i="14"/>
  <c r="BV88" i="14" l="1"/>
  <c r="CD87" i="14"/>
  <c r="I702" i="11" s="1"/>
  <c r="H702" i="11"/>
  <c r="CE88" i="14" l="1"/>
  <c r="G703" i="11" s="1"/>
  <c r="BW88" i="14"/>
  <c r="D703" i="11" s="1"/>
  <c r="CF88" i="14"/>
  <c r="CH88" i="14" s="1"/>
  <c r="CJ88" i="14" s="1"/>
  <c r="CK88" i="14" s="1"/>
  <c r="BX88" i="14" s="1"/>
  <c r="C703" i="11"/>
  <c r="BY88" i="14" l="1" a="1"/>
  <c r="BY88" i="14" s="1"/>
  <c r="E703" i="11"/>
  <c r="BT88" i="14"/>
  <c r="BZ88" i="14" l="1"/>
  <c r="CA88" i="14"/>
  <c r="CB88" i="14" s="1"/>
  <c r="CL88" i="14" l="1"/>
  <c r="F703" i="11" s="1"/>
  <c r="CC88" i="14"/>
  <c r="CD88" i="14" l="1"/>
  <c r="I703" i="11" s="1"/>
  <c r="H703" i="11"/>
  <c r="BV89" i="14"/>
  <c r="C704" i="11" l="1"/>
  <c r="CF89" i="14"/>
  <c r="CH89" i="14" s="1"/>
  <c r="CJ89" i="14" s="1"/>
  <c r="CK89" i="14" s="1"/>
  <c r="BX89" i="14" s="1"/>
  <c r="BW89" i="14"/>
  <c r="D704" i="11" s="1"/>
  <c r="CE89" i="14"/>
  <c r="G704" i="11" s="1"/>
  <c r="BY89" i="14" l="1" a="1"/>
  <c r="BY89" i="14" s="1"/>
  <c r="BT89" i="14"/>
  <c r="E704" i="11"/>
  <c r="BZ89" i="14" l="1"/>
  <c r="CA89" i="14"/>
  <c r="CB89" i="14" s="1"/>
  <c r="CL89" i="14" l="1"/>
  <c r="F704" i="11" s="1"/>
  <c r="CC89" i="14"/>
  <c r="CD89" i="14" l="1"/>
  <c r="I704" i="11" s="1"/>
  <c r="BV90" i="14"/>
  <c r="H704" i="11"/>
  <c r="CE90" i="14" l="1"/>
  <c r="G705" i="11" s="1"/>
  <c r="C705" i="11"/>
  <c r="BW90" i="14"/>
  <c r="D705" i="11" s="1"/>
  <c r="CF90" i="14"/>
  <c r="CH90" i="14" s="1"/>
  <c r="CJ90" i="14" s="1"/>
  <c r="CK90" i="14" s="1"/>
  <c r="BX90" i="14" s="1"/>
  <c r="BY90" i="14" l="1" a="1"/>
  <c r="BY90" i="14" s="1"/>
  <c r="E705" i="11"/>
  <c r="BT90" i="14"/>
  <c r="BZ90" i="14" l="1"/>
  <c r="CA90" i="14"/>
  <c r="CB90" i="14" s="1"/>
  <c r="CL90" i="14" l="1"/>
  <c r="F705" i="11" s="1"/>
  <c r="CC90" i="14"/>
  <c r="CD90" i="14" l="1"/>
  <c r="I705" i="11" s="1"/>
  <c r="H705" i="11"/>
  <c r="BV91" i="14"/>
  <c r="C706" i="11" l="1"/>
  <c r="BW91" i="14"/>
  <c r="D706" i="11" s="1"/>
  <c r="CF91" i="14"/>
  <c r="CH91" i="14" s="1"/>
  <c r="CJ91" i="14" s="1"/>
  <c r="CK91" i="14" s="1"/>
  <c r="BX91" i="14" s="1"/>
  <c r="BY91" i="14" s="1" a="1"/>
  <c r="BY91" i="14" s="1"/>
  <c r="CE91" i="14"/>
  <c r="G706" i="11" s="1"/>
  <c r="E706" i="11" l="1"/>
  <c r="BT91" i="14"/>
  <c r="CA91" i="14" l="1"/>
  <c r="BZ91" i="14"/>
  <c r="CB91" i="14" l="1"/>
  <c r="CL91" i="14"/>
  <c r="F706" i="11" s="1"/>
  <c r="CC91" i="14"/>
  <c r="CD91" i="14" l="1"/>
  <c r="I706" i="11" s="1"/>
  <c r="BV92" i="14"/>
  <c r="H706" i="11"/>
  <c r="BW92" i="14" l="1"/>
  <c r="D707" i="11" s="1"/>
  <c r="CF92" i="14"/>
  <c r="CH92" i="14" s="1"/>
  <c r="CJ92" i="14" s="1"/>
  <c r="CK92" i="14" s="1"/>
  <c r="BX92" i="14" s="1"/>
  <c r="C707" i="11"/>
  <c r="CE92" i="14"/>
  <c r="G707" i="11" s="1"/>
  <c r="BY92" i="14" l="1" a="1"/>
  <c r="BY92" i="14" s="1"/>
  <c r="E707" i="11"/>
  <c r="BT92" i="14"/>
  <c r="BZ92" i="14" l="1"/>
  <c r="CA92" i="14"/>
  <c r="CB92" i="14" s="1"/>
  <c r="CL92" i="14" l="1"/>
  <c r="F707" i="11" s="1"/>
  <c r="CC92" i="14"/>
  <c r="CD92" i="14" l="1"/>
  <c r="I707" i="11" s="1"/>
  <c r="BV93" i="14"/>
  <c r="H707" i="11"/>
  <c r="CE93" i="14" l="1"/>
  <c r="G708" i="11" s="1"/>
  <c r="C708" i="11"/>
  <c r="CF93" i="14"/>
  <c r="CH93" i="14" s="1"/>
  <c r="CJ93" i="14" s="1"/>
  <c r="CK93" i="14" s="1"/>
  <c r="BX93" i="14" s="1"/>
  <c r="BW93" i="14"/>
  <c r="D708" i="11" s="1"/>
  <c r="BY93" i="14" l="1" a="1"/>
  <c r="BY93" i="14" s="1"/>
  <c r="BT93" i="14"/>
  <c r="E708" i="11"/>
  <c r="BZ93" i="14" l="1"/>
  <c r="CA93" i="14"/>
  <c r="CB93" i="14" s="1"/>
  <c r="CL93" i="14" l="1"/>
  <c r="F708" i="11" s="1"/>
  <c r="CC93" i="14"/>
  <c r="CD93" i="14" l="1"/>
  <c r="I708" i="11" s="1"/>
  <c r="BV94" i="14"/>
  <c r="H708" i="11"/>
  <c r="CF94" i="14" l="1"/>
  <c r="CH94" i="14" s="1"/>
  <c r="CJ94" i="14" s="1"/>
  <c r="CK94" i="14" s="1"/>
  <c r="BX94" i="14" s="1"/>
  <c r="BW94" i="14"/>
  <c r="D709" i="11" s="1"/>
  <c r="CE94" i="14"/>
  <c r="G709" i="11" s="1"/>
  <c r="C709" i="11"/>
  <c r="BY94" i="14" l="1" a="1"/>
  <c r="BY94" i="14" s="1"/>
  <c r="BT94" i="14"/>
  <c r="E709" i="11"/>
  <c r="CA94" i="14" l="1"/>
  <c r="BZ94" i="14"/>
  <c r="CB94" i="14" s="1"/>
  <c r="CL94" i="14" l="1"/>
  <c r="F709" i="11" s="1"/>
  <c r="CC94" i="14"/>
  <c r="CD94" i="14" l="1"/>
  <c r="I709" i="11" s="1"/>
  <c r="BV95" i="14"/>
  <c r="H709" i="11"/>
  <c r="CF95" i="14" l="1"/>
  <c r="CH95" i="14" s="1"/>
  <c r="CJ95" i="14" s="1"/>
  <c r="CK95" i="14" s="1"/>
  <c r="BX95" i="14" s="1"/>
  <c r="BW95" i="14"/>
  <c r="D710" i="11" s="1"/>
  <c r="C710" i="11"/>
  <c r="CE95" i="14"/>
  <c r="G710" i="11" s="1"/>
  <c r="BY95" i="14" l="1" a="1"/>
  <c r="BY95" i="14" s="1"/>
  <c r="BT95" i="14"/>
  <c r="E710" i="11"/>
  <c r="BZ95" i="14" l="1"/>
  <c r="CA95" i="14"/>
  <c r="CB95" i="14" s="1"/>
  <c r="CL95" i="14" l="1"/>
  <c r="F710" i="11" s="1"/>
  <c r="CC95" i="14"/>
  <c r="CD95" i="14" l="1"/>
  <c r="I710" i="11" s="1"/>
  <c r="H710" i="11"/>
  <c r="BV96" i="14"/>
  <c r="BW96" i="14" l="1"/>
  <c r="D711" i="11" s="1"/>
  <c r="C711" i="11"/>
  <c r="CF96" i="14"/>
  <c r="CH96" i="14" s="1"/>
  <c r="CJ96" i="14" s="1"/>
  <c r="CK96" i="14" s="1"/>
  <c r="BX96" i="14" s="1"/>
  <c r="CE96" i="14"/>
  <c r="G711" i="11" s="1"/>
  <c r="BY96" i="14" l="1" a="1"/>
  <c r="BY96" i="14" s="1"/>
  <c r="E711" i="11"/>
  <c r="BT96" i="14"/>
  <c r="CA96" i="14" l="1"/>
  <c r="BZ96" i="14"/>
  <c r="CB96" i="14" s="1"/>
  <c r="CL96" i="14" l="1"/>
  <c r="F711" i="11" s="1"/>
  <c r="CC96" i="14"/>
  <c r="CD96" i="14" l="1"/>
  <c r="I711" i="11" s="1"/>
  <c r="H711" i="11"/>
  <c r="BV97" i="14"/>
  <c r="BW97" i="14" l="1"/>
  <c r="D712" i="11" s="1"/>
  <c r="C712" i="11"/>
  <c r="CE97" i="14"/>
  <c r="G712" i="11" s="1"/>
  <c r="CF97" i="14"/>
  <c r="CH97" i="14" s="1"/>
  <c r="CJ97" i="14" s="1"/>
  <c r="CK97" i="14" s="1"/>
  <c r="BX97" i="14" s="1"/>
  <c r="BY97" i="14" l="1" a="1"/>
  <c r="BY97" i="14" s="1"/>
  <c r="BT97" i="14"/>
  <c r="E712" i="11"/>
  <c r="BZ97" i="14" l="1"/>
  <c r="CA97" i="14"/>
  <c r="CB97" i="14" s="1"/>
  <c r="CL97" i="14" l="1"/>
  <c r="F712" i="11" s="1"/>
  <c r="CC97" i="14"/>
  <c r="BV98" i="14" l="1"/>
  <c r="CD97" i="14"/>
  <c r="I712" i="11" s="1"/>
  <c r="H712" i="11"/>
  <c r="CF98" i="14" l="1"/>
  <c r="CH98" i="14" s="1"/>
  <c r="CJ98" i="14" s="1"/>
  <c r="CK98" i="14" s="1"/>
  <c r="BX98" i="14" s="1"/>
  <c r="BY98" i="14" s="1" a="1"/>
  <c r="BY98" i="14" s="1"/>
  <c r="BW98" i="14"/>
  <c r="D713" i="11" s="1"/>
  <c r="CE98" i="14"/>
  <c r="G713" i="11" s="1"/>
  <c r="C713" i="11"/>
  <c r="BT98" i="14" l="1"/>
  <c r="E713" i="11"/>
  <c r="BZ98" i="14" l="1"/>
  <c r="CA98" i="14"/>
  <c r="CB98" i="14" s="1"/>
  <c r="CL98" i="14" l="1"/>
  <c r="F713" i="11" s="1"/>
  <c r="CC98" i="14"/>
  <c r="CD98" i="14" l="1"/>
  <c r="I713" i="11" s="1"/>
  <c r="BV99" i="14"/>
  <c r="H713" i="11"/>
  <c r="BW99" i="14" l="1"/>
  <c r="D714" i="11" s="1"/>
  <c r="C714" i="11"/>
  <c r="CF99" i="14"/>
  <c r="CH99" i="14" s="1"/>
  <c r="CJ99" i="14" s="1"/>
  <c r="CK99" i="14" s="1"/>
  <c r="BX99" i="14" s="1"/>
  <c r="CE99" i="14"/>
  <c r="G714" i="11" s="1"/>
  <c r="BY99" i="14" l="1" a="1"/>
  <c r="BY99" i="14" s="1"/>
  <c r="BT99" i="14"/>
  <c r="E714" i="11"/>
  <c r="BZ99" i="14" l="1"/>
  <c r="CA99" i="14"/>
  <c r="CB99" i="14" l="1"/>
  <c r="CL99" i="14"/>
  <c r="F714" i="11" s="1"/>
  <c r="CC99" i="14"/>
  <c r="BV100" i="14" l="1"/>
  <c r="H714" i="11"/>
  <c r="CD99" i="14"/>
  <c r="I714" i="11" s="1"/>
  <c r="C715" i="11" l="1"/>
  <c r="BW100" i="14"/>
  <c r="D715" i="11" s="1"/>
  <c r="CF100" i="14"/>
  <c r="CH100" i="14" s="1"/>
  <c r="CJ100" i="14" s="1"/>
  <c r="CK100" i="14" s="1"/>
  <c r="BX100" i="14" s="1"/>
  <c r="BY100" i="14" s="1" a="1"/>
  <c r="BY100" i="14" s="1"/>
  <c r="CE100" i="14"/>
  <c r="G715" i="11" s="1"/>
  <c r="BT100" i="14" l="1"/>
  <c r="E715" i="11"/>
  <c r="BZ100" i="14" l="1"/>
  <c r="CA100" i="14"/>
  <c r="CB100" i="14" l="1"/>
  <c r="CL100" i="14" l="1"/>
  <c r="F715" i="11" s="1"/>
  <c r="CC100" i="14"/>
  <c r="CD100" i="14" l="1"/>
  <c r="I715" i="11" s="1"/>
  <c r="H715" i="11"/>
  <c r="BV101" i="14"/>
  <c r="C716" i="11" l="1"/>
  <c r="CF101" i="14"/>
  <c r="CH101" i="14" s="1"/>
  <c r="CJ101" i="14" s="1"/>
  <c r="CK101" i="14" s="1"/>
  <c r="BX101" i="14" s="1"/>
  <c r="BW101" i="14"/>
  <c r="D716" i="11" s="1"/>
  <c r="CE101" i="14"/>
  <c r="G716" i="11" s="1"/>
  <c r="BY101" i="14" l="1" a="1"/>
  <c r="BY101" i="14" s="1"/>
  <c r="E716" i="11"/>
  <c r="BT101" i="14"/>
  <c r="BZ101" i="14" l="1"/>
  <c r="CA101" i="14"/>
  <c r="CB101" i="14"/>
  <c r="CL101" i="14" l="1"/>
  <c r="F716" i="11" s="1"/>
  <c r="CC101" i="14"/>
  <c r="CD101" i="14" l="1"/>
  <c r="I716" i="11" s="1"/>
  <c r="H716" i="11"/>
  <c r="BV102" i="14"/>
  <c r="C717" i="11" l="1"/>
  <c r="CF102" i="14"/>
  <c r="CH102" i="14" s="1"/>
  <c r="CJ102" i="14" s="1"/>
  <c r="CK102" i="14" s="1"/>
  <c r="BX102" i="14" s="1"/>
  <c r="CE102" i="14"/>
  <c r="G717" i="11" s="1"/>
  <c r="BW102" i="14"/>
  <c r="D717" i="11" s="1"/>
  <c r="BY102" i="14" l="1" a="1"/>
  <c r="BY102" i="14" s="1"/>
  <c r="BT102" i="14"/>
  <c r="E717" i="11"/>
  <c r="BZ102" i="14" l="1"/>
  <c r="CA102" i="14"/>
  <c r="CB102" i="14" s="1"/>
  <c r="CL102" i="14" l="1"/>
  <c r="F717" i="11" s="1"/>
  <c r="CC102" i="14"/>
  <c r="CD102" i="14" l="1"/>
  <c r="I717" i="11" s="1"/>
  <c r="H717" i="11"/>
  <c r="BV103" i="14"/>
  <c r="BW103" i="14" l="1"/>
  <c r="D718" i="11" s="1"/>
  <c r="CF103" i="14"/>
  <c r="CH103" i="14" s="1"/>
  <c r="CJ103" i="14" s="1"/>
  <c r="CK103" i="14" s="1"/>
  <c r="BX103" i="14" s="1"/>
  <c r="CE103" i="14"/>
  <c r="G718" i="11" s="1"/>
  <c r="C718" i="11"/>
  <c r="BY103" i="14" l="1" a="1"/>
  <c r="BY103" i="14" s="1"/>
  <c r="BT103" i="14"/>
  <c r="E718" i="11"/>
  <c r="CA103" i="14" l="1"/>
  <c r="BZ103" i="14"/>
  <c r="CB103" i="14" s="1"/>
  <c r="CL103" i="14" l="1"/>
  <c r="F718" i="11" s="1"/>
  <c r="CC103" i="14"/>
  <c r="CD103" i="14" l="1"/>
  <c r="I718" i="11" s="1"/>
  <c r="BV104" i="14"/>
  <c r="H718" i="11"/>
  <c r="C719" i="11" l="1"/>
  <c r="CE104" i="14"/>
  <c r="G719" i="11" s="1"/>
  <c r="CF104" i="14"/>
  <c r="CH104" i="14" s="1"/>
  <c r="CJ104" i="14" s="1"/>
  <c r="CK104" i="14" s="1"/>
  <c r="BX104" i="14" s="1"/>
  <c r="BW104" i="14"/>
  <c r="D719" i="11" s="1"/>
  <c r="BY104" i="14" l="1" a="1"/>
  <c r="BY104" i="14" s="1"/>
  <c r="BT104" i="14"/>
  <c r="E719" i="11"/>
  <c r="BZ104" i="14" l="1"/>
  <c r="CA104" i="14"/>
  <c r="CB104" i="14" s="1"/>
  <c r="CL104" i="14" l="1"/>
  <c r="F719" i="11" s="1"/>
  <c r="CC104" i="14"/>
  <c r="CD104" i="14" l="1"/>
  <c r="I719" i="11" s="1"/>
  <c r="BV105" i="14"/>
  <c r="H719" i="11"/>
  <c r="C720" i="11" l="1"/>
  <c r="BW105" i="14"/>
  <c r="D720" i="11" s="1"/>
  <c r="CF105" i="14"/>
  <c r="CH105" i="14" s="1"/>
  <c r="CJ105" i="14" s="1"/>
  <c r="CK105" i="14" s="1"/>
  <c r="BX105" i="14" s="1"/>
  <c r="CE105" i="14"/>
  <c r="G720" i="11" s="1"/>
  <c r="BY105" i="14" l="1" a="1"/>
  <c r="BY105" i="14" s="1"/>
  <c r="BT105" i="14"/>
  <c r="E720" i="11"/>
  <c r="BZ105" i="14" l="1"/>
  <c r="CA105" i="14"/>
  <c r="CB105" i="14" s="1"/>
  <c r="CL105" i="14" l="1"/>
  <c r="F720" i="11" s="1"/>
  <c r="CC105" i="14"/>
  <c r="H720" i="11" l="1"/>
  <c r="CD105" i="14"/>
  <c r="I720" i="11" s="1"/>
  <c r="BV106" i="14"/>
  <c r="CF106" i="14" l="1"/>
  <c r="CH106" i="14" s="1"/>
  <c r="CJ106" i="14" s="1"/>
  <c r="CK106" i="14" s="1"/>
  <c r="BX106" i="14" s="1"/>
  <c r="BW106" i="14"/>
  <c r="D721" i="11" s="1"/>
  <c r="CE106" i="14"/>
  <c r="G721" i="11" s="1"/>
  <c r="C721" i="11"/>
  <c r="BY106" i="14" l="1" a="1"/>
  <c r="BY106" i="14" s="1"/>
  <c r="BT106" i="14"/>
  <c r="E721" i="11"/>
  <c r="CA106" i="14" l="1"/>
  <c r="BZ106" i="14"/>
  <c r="CB106" i="14" s="1"/>
  <c r="CL106" i="14" l="1"/>
  <c r="F721" i="11" s="1"/>
  <c r="CC106" i="14"/>
  <c r="CD106" i="14" l="1"/>
  <c r="I721" i="11" s="1"/>
  <c r="BV107" i="14"/>
  <c r="H721" i="11"/>
  <c r="C722" i="11" l="1"/>
  <c r="CF107" i="14"/>
  <c r="CH107" i="14" s="1"/>
  <c r="CJ107" i="14" s="1"/>
  <c r="CK107" i="14" s="1"/>
  <c r="BX107" i="14" s="1"/>
  <c r="CE107" i="14"/>
  <c r="G722" i="11" s="1"/>
  <c r="BW107" i="14"/>
  <c r="D722" i="11" s="1"/>
  <c r="BY107" i="14" l="1" a="1"/>
  <c r="BY107" i="14" s="1"/>
  <c r="E722" i="11"/>
  <c r="BT107" i="14"/>
  <c r="BZ107" i="14" l="1"/>
  <c r="CA107" i="14"/>
  <c r="CB107" i="14" s="1"/>
  <c r="CL107" i="14" l="1"/>
  <c r="F722" i="11" s="1"/>
  <c r="CC107" i="14"/>
  <c r="CD107" i="14" l="1"/>
  <c r="I722" i="11" s="1"/>
  <c r="H722" i="11"/>
  <c r="BV108" i="14"/>
  <c r="BW108" i="14" l="1"/>
  <c r="D723" i="11" s="1"/>
  <c r="C723" i="11"/>
  <c r="CE108" i="14"/>
  <c r="G723" i="11" s="1"/>
  <c r="CF108" i="14"/>
  <c r="CH108" i="14" s="1"/>
  <c r="CJ108" i="14" s="1"/>
  <c r="CK108" i="14" s="1"/>
  <c r="BX108" i="14" s="1"/>
  <c r="BY108" i="14" l="1" a="1"/>
  <c r="BY108" i="14" s="1"/>
  <c r="BT108" i="14"/>
  <c r="E723" i="11"/>
  <c r="BZ108" i="14" l="1"/>
  <c r="CA108" i="14"/>
  <c r="CB108" i="14" s="1"/>
  <c r="CL108" i="14" l="1"/>
  <c r="F723" i="11" s="1"/>
  <c r="CC108" i="14"/>
  <c r="CD108" i="14" l="1"/>
  <c r="I723" i="11" s="1"/>
  <c r="BV109" i="14"/>
  <c r="H723" i="11"/>
  <c r="C724" i="11" l="1"/>
  <c r="CF109" i="14"/>
  <c r="CH109" i="14" s="1"/>
  <c r="CJ109" i="14" s="1"/>
  <c r="CK109" i="14" s="1"/>
  <c r="BX109" i="14" s="1"/>
  <c r="BW109" i="14"/>
  <c r="D724" i="11" s="1"/>
  <c r="CE109" i="14"/>
  <c r="G724" i="11" s="1"/>
  <c r="BY109" i="14" l="1" a="1"/>
  <c r="BY109" i="14" s="1"/>
  <c r="BT109" i="14"/>
  <c r="E724" i="11"/>
  <c r="CA109" i="14" l="1"/>
  <c r="BZ109" i="14"/>
  <c r="CB109" i="14" s="1"/>
  <c r="CL109" i="14" l="1"/>
  <c r="F724" i="11" s="1"/>
  <c r="CC109" i="14"/>
  <c r="CD109" i="14" l="1"/>
  <c r="I724" i="11" s="1"/>
  <c r="BV110" i="14"/>
  <c r="H724" i="11"/>
  <c r="CE110" i="14" l="1"/>
  <c r="G725" i="11" s="1"/>
  <c r="CF110" i="14"/>
  <c r="CH110" i="14" s="1"/>
  <c r="CJ110" i="14" s="1"/>
  <c r="CK110" i="14" s="1"/>
  <c r="BX110" i="14" s="1"/>
  <c r="BW110" i="14"/>
  <c r="D725" i="11" s="1"/>
  <c r="C725" i="11"/>
  <c r="BY110" i="14" l="1" a="1"/>
  <c r="BY110" i="14" s="1"/>
  <c r="BT110" i="14"/>
  <c r="E725" i="11"/>
  <c r="BZ110" i="14" l="1"/>
  <c r="CA110" i="14"/>
  <c r="CB110" i="14" s="1"/>
  <c r="CL110" i="14" l="1"/>
  <c r="F725" i="11" s="1"/>
  <c r="CC110" i="14"/>
  <c r="H725" i="11" l="1"/>
  <c r="BV111" i="14"/>
  <c r="CD110" i="14"/>
  <c r="I725" i="11" s="1"/>
  <c r="CE111" i="14" l="1"/>
  <c r="G726" i="11" s="1"/>
  <c r="CF111" i="14"/>
  <c r="CH111" i="14" s="1"/>
  <c r="CJ111" i="14" s="1"/>
  <c r="CK111" i="14" s="1"/>
  <c r="BX111" i="14" s="1"/>
  <c r="C726" i="11"/>
  <c r="BW111" i="14"/>
  <c r="D726" i="11" s="1"/>
  <c r="BY111" i="14" l="1" a="1"/>
  <c r="BY111" i="14" s="1"/>
  <c r="BT111" i="14"/>
  <c r="E726" i="11"/>
  <c r="BZ111" i="14" l="1"/>
  <c r="CA111" i="14"/>
  <c r="CB111" i="14" l="1"/>
  <c r="CL111" i="14" s="1"/>
  <c r="F726" i="11" s="1"/>
  <c r="CC111" i="14"/>
  <c r="BV112" i="14" l="1"/>
  <c r="H726" i="11"/>
  <c r="CD111" i="14"/>
  <c r="I726" i="11" s="1"/>
  <c r="BW112" i="14" l="1"/>
  <c r="D727" i="11" s="1"/>
  <c r="CE112" i="14"/>
  <c r="G727" i="11" s="1"/>
  <c r="CF112" i="14"/>
  <c r="CH112" i="14" s="1"/>
  <c r="CJ112" i="14" s="1"/>
  <c r="CK112" i="14" s="1"/>
  <c r="BX112" i="14" s="1"/>
  <c r="C727" i="11"/>
  <c r="BY112" i="14" l="1" a="1"/>
  <c r="BY112" i="14" s="1"/>
  <c r="BT112" i="14"/>
  <c r="E727" i="11"/>
  <c r="BZ112" i="14" l="1"/>
  <c r="CA112" i="14"/>
  <c r="CB112" i="14" s="1"/>
  <c r="CL112" i="14" l="1"/>
  <c r="F727" i="11" s="1"/>
  <c r="CC112" i="14"/>
  <c r="CD112" i="14" l="1"/>
  <c r="I727" i="11" s="1"/>
  <c r="BV113" i="14"/>
  <c r="H727" i="11"/>
  <c r="CF113" i="14" l="1"/>
  <c r="CH113" i="14" s="1"/>
  <c r="CJ113" i="14" s="1"/>
  <c r="CK113" i="14" s="1"/>
  <c r="BX113" i="14" s="1"/>
  <c r="BW113" i="14"/>
  <c r="D728" i="11" s="1"/>
  <c r="C728" i="11"/>
  <c r="CE113" i="14"/>
  <c r="G728" i="11" s="1"/>
  <c r="BY113" i="14" l="1" a="1"/>
  <c r="BY113" i="14" s="1"/>
  <c r="BT113" i="14"/>
  <c r="E728" i="11"/>
  <c r="CA113" i="14" l="1"/>
  <c r="BZ113" i="14"/>
  <c r="CB113" i="14" l="1"/>
  <c r="CL113" i="14" s="1"/>
  <c r="F728" i="11" s="1"/>
  <c r="CC113" i="14"/>
  <c r="CD113" i="14"/>
  <c r="I728" i="11" s="1"/>
  <c r="BV114" i="14"/>
  <c r="H728" i="11"/>
  <c r="BW114" i="14" l="1"/>
  <c r="D729" i="11" s="1"/>
  <c r="CE114" i="14"/>
  <c r="G729" i="11" s="1"/>
  <c r="CF114" i="14"/>
  <c r="CH114" i="14" s="1"/>
  <c r="CJ114" i="14" s="1"/>
  <c r="CK114" i="14" s="1"/>
  <c r="BX114" i="14" s="1"/>
  <c r="C729" i="11"/>
  <c r="E729" i="11" l="1"/>
  <c r="BT114" i="14"/>
  <c r="BY114" i="14" a="1"/>
  <c r="BY114" i="14" s="1"/>
  <c r="BZ114" i="14" l="1"/>
  <c r="CA114" i="14"/>
  <c r="CB114" i="14" s="1"/>
  <c r="CL114" i="14" l="1"/>
  <c r="F729" i="11" s="1"/>
  <c r="CC114" i="14"/>
  <c r="CD114" i="14" l="1"/>
  <c r="I729" i="11" s="1"/>
  <c r="BV115" i="14"/>
  <c r="H729" i="11"/>
  <c r="CF115" i="14" l="1"/>
  <c r="CH115" i="14" s="1"/>
  <c r="CJ115" i="14" s="1"/>
  <c r="CK115" i="14" s="1"/>
  <c r="BX115" i="14" s="1"/>
  <c r="BW115" i="14"/>
  <c r="D730" i="11" s="1"/>
  <c r="C730" i="11"/>
  <c r="CE115" i="14"/>
  <c r="G730" i="11" s="1"/>
  <c r="BY115" i="14" l="1" a="1"/>
  <c r="BY115" i="14" s="1"/>
  <c r="E730" i="11"/>
  <c r="BT115" i="14"/>
  <c r="CA115" i="14" l="1"/>
  <c r="BZ115" i="14"/>
  <c r="CB115" i="14" l="1"/>
  <c r="CL115" i="14" s="1"/>
  <c r="F730" i="11" s="1"/>
  <c r="CC115" i="14" l="1"/>
  <c r="CD115" i="14" s="1"/>
  <c r="I730" i="11" s="1"/>
  <c r="H730" i="11" l="1"/>
  <c r="BV116" i="14"/>
  <c r="C731" i="11" s="1"/>
  <c r="CE116" i="14" l="1"/>
  <c r="G731" i="11" s="1"/>
  <c r="CF116" i="14"/>
  <c r="CH116" i="14" s="1"/>
  <c r="CJ116" i="14" s="1"/>
  <c r="CK116" i="14" s="1"/>
  <c r="BX116" i="14" s="1"/>
  <c r="BY116" i="14" s="1" a="1"/>
  <c r="BY116" i="14" s="1"/>
  <c r="BW116" i="14"/>
  <c r="D731" i="11" s="1"/>
  <c r="E731" i="11" l="1"/>
  <c r="BT116" i="14"/>
  <c r="BZ116" i="14" s="1"/>
  <c r="CA116" i="14" l="1"/>
  <c r="CB116" i="14" s="1"/>
  <c r="CL116" i="14" l="1"/>
  <c r="F731" i="11" s="1"/>
  <c r="CC116" i="14"/>
  <c r="CD116" i="14" l="1"/>
  <c r="I731" i="11" s="1"/>
  <c r="BV117" i="14"/>
  <c r="H731" i="11"/>
  <c r="BW117" i="14" l="1"/>
  <c r="D732" i="11" s="1"/>
  <c r="CF117" i="14"/>
  <c r="CH117" i="14" s="1"/>
  <c r="CJ117" i="14" s="1"/>
  <c r="CK117" i="14" s="1"/>
  <c r="BX117" i="14" s="1"/>
  <c r="BY117" i="14" s="1" a="1"/>
  <c r="BY117" i="14" s="1"/>
  <c r="CE117" i="14"/>
  <c r="G732" i="11" s="1"/>
  <c r="C732" i="11"/>
  <c r="BT117" i="14" l="1"/>
  <c r="E732" i="11"/>
  <c r="CA117" i="14" l="1"/>
  <c r="BZ117" i="14"/>
  <c r="CB117" i="14" l="1"/>
  <c r="CL117" i="14" s="1"/>
  <c r="F732" i="11" s="1"/>
  <c r="CC117" i="14" l="1"/>
  <c r="CD117" i="14" s="1"/>
  <c r="I732" i="11" s="1"/>
  <c r="H732" i="11" l="1"/>
  <c r="BV118" i="14"/>
  <c r="BW118" i="14" s="1"/>
  <c r="D733" i="11" s="1"/>
  <c r="CF118" i="14"/>
  <c r="CH118" i="14" s="1"/>
  <c r="CJ118" i="14" s="1"/>
  <c r="CK118" i="14" s="1"/>
  <c r="BX118" i="14" s="1"/>
  <c r="BY118" i="14" s="1" a="1"/>
  <c r="BY118" i="14" s="1"/>
  <c r="CE118" i="14"/>
  <c r="G733" i="11" s="1"/>
  <c r="C733" i="11"/>
  <c r="E733" i="11" l="1"/>
  <c r="BT118" i="14"/>
  <c r="BZ118" i="14" l="1"/>
  <c r="CA118" i="14"/>
  <c r="CB118" i="14" l="1"/>
  <c r="CL118" i="14" s="1"/>
  <c r="F733" i="11" s="1"/>
  <c r="CC118" i="14" l="1"/>
  <c r="CD118" i="14" s="1"/>
  <c r="I733" i="11" s="1"/>
  <c r="H733" i="11" l="1"/>
  <c r="BV119" i="14"/>
  <c r="CF119" i="14" s="1"/>
  <c r="CH119" i="14" s="1"/>
  <c r="CJ119" i="14" s="1"/>
  <c r="CK119" i="14" s="1"/>
  <c r="BX119" i="14" s="1"/>
  <c r="BY119" i="14" s="1" a="1"/>
  <c r="BY119" i="14" s="1"/>
  <c r="CE119" i="14" l="1"/>
  <c r="G734" i="11" s="1"/>
  <c r="BW119" i="14"/>
  <c r="D734" i="11" s="1"/>
  <c r="C734" i="11"/>
  <c r="E734" i="11"/>
  <c r="BT119" i="14"/>
  <c r="BZ119" i="14" l="1"/>
  <c r="CA119" i="14"/>
  <c r="CB119" i="14" l="1"/>
  <c r="CL119" i="14" l="1"/>
  <c r="F734" i="11" s="1"/>
  <c r="CC119" i="14"/>
  <c r="CD119" i="14" l="1"/>
  <c r="I734" i="11" s="1"/>
  <c r="H734" i="11"/>
  <c r="BV120" i="14"/>
  <c r="CF120" i="14" l="1"/>
  <c r="CH120" i="14" s="1"/>
  <c r="CJ120" i="14" s="1"/>
  <c r="CK120" i="14" s="1"/>
  <c r="BX120" i="14" s="1"/>
  <c r="BY120" i="14" s="1" a="1"/>
  <c r="BY120" i="14" s="1"/>
  <c r="BW120" i="14"/>
  <c r="D735" i="11" s="1"/>
  <c r="C735" i="11"/>
  <c r="CE120" i="14"/>
  <c r="G735" i="11" s="1"/>
  <c r="BT120" i="14" l="1"/>
  <c r="E735" i="11"/>
  <c r="BZ120" i="14" l="1"/>
  <c r="CA120" i="14"/>
  <c r="CB120" i="14" l="1"/>
  <c r="CL120" i="14" s="1"/>
  <c r="F735" i="11" s="1"/>
  <c r="CC120" i="14" l="1"/>
  <c r="CD120" i="14" s="1"/>
  <c r="I735" i="11" s="1"/>
  <c r="H735" i="11" l="1"/>
  <c r="BV121" i="14"/>
  <c r="CF121" i="14" s="1"/>
  <c r="CH121" i="14" s="1"/>
  <c r="CJ121" i="14" s="1"/>
  <c r="CK121" i="14" s="1"/>
  <c r="BX121" i="14" s="1"/>
  <c r="CE121" i="14" l="1"/>
  <c r="G736" i="11" s="1"/>
  <c r="BW121" i="14"/>
  <c r="D736" i="11" s="1"/>
  <c r="C736" i="11"/>
  <c r="BY121" i="14" a="1"/>
  <c r="BY121" i="14" s="1"/>
  <c r="BT121" i="14"/>
  <c r="E736" i="11"/>
  <c r="CA121" i="14" l="1"/>
  <c r="BZ121" i="14"/>
  <c r="CB121" i="14" l="1"/>
  <c r="CL121" i="14" s="1"/>
  <c r="F736" i="11" s="1"/>
  <c r="CC121" i="14" l="1"/>
  <c r="CD121" i="14" s="1"/>
  <c r="I736" i="11" s="1"/>
  <c r="H736" i="11" l="1"/>
  <c r="BV122" i="14"/>
  <c r="CE122" i="14" s="1"/>
  <c r="G737" i="11" s="1"/>
  <c r="BW122" i="14" l="1"/>
  <c r="D737" i="11" s="1"/>
  <c r="C737" i="11"/>
  <c r="CF122" i="14"/>
  <c r="CH122" i="14" s="1"/>
  <c r="CJ122" i="14" s="1"/>
  <c r="CK122" i="14" s="1"/>
  <c r="BX122" i="14" s="1"/>
  <c r="BY122" i="14" s="1" a="1"/>
  <c r="BY122" i="14" s="1"/>
  <c r="E737" i="11" l="1"/>
  <c r="BT122" i="14"/>
  <c r="BZ122" i="14" s="1"/>
  <c r="CA122" i="14" l="1"/>
  <c r="CB122" i="14" s="1"/>
  <c r="CL122" i="14" s="1"/>
  <c r="F737" i="11" s="1"/>
  <c r="CC122" i="14" l="1"/>
  <c r="CD122" i="14" s="1"/>
  <c r="I737" i="11" s="1"/>
  <c r="H737" i="11" l="1"/>
  <c r="BV123" i="14"/>
  <c r="CE123" i="14" s="1"/>
  <c r="G738" i="11" s="1"/>
  <c r="C738" i="11" l="1"/>
  <c r="CF123" i="14"/>
  <c r="CH123" i="14" s="1"/>
  <c r="CJ123" i="14" s="1"/>
  <c r="CK123" i="14" s="1"/>
  <c r="BX123" i="14" s="1"/>
  <c r="BY123" i="14" s="1" a="1"/>
  <c r="BY123" i="14" s="1"/>
  <c r="BW123" i="14"/>
  <c r="D738" i="11" s="1"/>
  <c r="BT123" i="14" l="1"/>
  <c r="E738" i="11"/>
  <c r="BZ123" i="14"/>
  <c r="CA123" i="14"/>
  <c r="CB123" i="14" l="1"/>
  <c r="CL123" i="14" l="1"/>
  <c r="F738" i="11" s="1"/>
  <c r="CC123" i="14"/>
  <c r="CD123" i="14" l="1"/>
  <c r="I738" i="11" s="1"/>
  <c r="BV124" i="14"/>
  <c r="H738" i="11"/>
  <c r="CE124" i="14" l="1"/>
  <c r="G739" i="11" s="1"/>
  <c r="BW124" i="14"/>
  <c r="D739" i="11" s="1"/>
  <c r="CF124" i="14"/>
  <c r="CH124" i="14" s="1"/>
  <c r="CJ124" i="14" s="1"/>
  <c r="CK124" i="14" s="1"/>
  <c r="BX124" i="14" s="1"/>
  <c r="BY124" i="14" s="1" a="1"/>
  <c r="BY124" i="14" s="1"/>
  <c r="C739" i="11"/>
  <c r="BT124" i="14" l="1"/>
  <c r="E739" i="11"/>
  <c r="BZ124" i="14" l="1"/>
  <c r="CA124" i="14"/>
  <c r="CB124" i="14" l="1"/>
  <c r="CL124" i="14" l="1"/>
  <c r="F739" i="11" s="1"/>
  <c r="CC124" i="14"/>
  <c r="CD124" i="14" l="1"/>
  <c r="BV125" i="14"/>
  <c r="H739" i="11"/>
  <c r="CE125" i="14" l="1"/>
  <c r="G740" i="11" s="1"/>
  <c r="BW125" i="14"/>
  <c r="D740" i="11" s="1"/>
  <c r="CF125" i="14"/>
  <c r="CH125" i="14" s="1"/>
  <c r="CJ125" i="14" s="1"/>
  <c r="CK125" i="14" s="1"/>
  <c r="BX125" i="14" s="1"/>
  <c r="BY125" i="14" s="1" a="1"/>
  <c r="BY125" i="14" s="1"/>
  <c r="C740" i="11"/>
  <c r="I739" i="11"/>
  <c r="E740" i="11" l="1"/>
  <c r="BT125" i="14"/>
  <c r="BZ125" i="14" l="1"/>
  <c r="CA125" i="14"/>
  <c r="CB125" i="14" l="1"/>
  <c r="CL125" i="14" s="1"/>
  <c r="F740" i="11" s="1"/>
  <c r="CC125" i="14" l="1"/>
  <c r="CD125" i="14" s="1"/>
  <c r="H740" i="11" l="1"/>
  <c r="BV126" i="14"/>
  <c r="CF126" i="14" s="1"/>
  <c r="CH126" i="14" s="1"/>
  <c r="CJ126" i="14" s="1"/>
  <c r="CK126" i="14" s="1"/>
  <c r="BX126" i="14" s="1"/>
  <c r="BY126" i="14" s="1" a="1"/>
  <c r="BY126" i="14" s="1"/>
  <c r="I740" i="11"/>
  <c r="C741" i="11" l="1"/>
  <c r="BW126" i="14"/>
  <c r="D741" i="11" s="1"/>
  <c r="CE126" i="14"/>
  <c r="G741" i="11" s="1"/>
  <c r="E741" i="11"/>
  <c r="BT126" i="14"/>
  <c r="BZ126" i="14" l="1"/>
  <c r="CA126" i="14"/>
  <c r="CB126" i="14" l="1"/>
  <c r="CL126" i="14" s="1"/>
  <c r="F741" i="11" s="1"/>
  <c r="CC126" i="14" l="1"/>
  <c r="CD126" i="14" s="1"/>
  <c r="H741" i="11" l="1"/>
  <c r="BV127" i="14"/>
  <c r="C742" i="11" s="1"/>
  <c r="I741" i="11"/>
  <c r="CE127" i="14" l="1"/>
  <c r="G742" i="11" s="1"/>
  <c r="CF127" i="14"/>
  <c r="CH127" i="14" s="1"/>
  <c r="CJ127" i="14" s="1"/>
  <c r="CK127" i="14" s="1"/>
  <c r="BX127" i="14" s="1"/>
  <c r="BT127" i="14" s="1"/>
  <c r="BW127" i="14"/>
  <c r="D742" i="11" s="1"/>
  <c r="BY127" i="14" l="1" a="1"/>
  <c r="BY127" i="14" s="1"/>
  <c r="E742" i="11"/>
  <c r="CA127" i="14"/>
  <c r="BZ127" i="14"/>
  <c r="CB127" i="14" l="1"/>
  <c r="CL127" i="14" s="1"/>
  <c r="F742" i="11" s="1"/>
  <c r="CC127" i="14" l="1"/>
  <c r="CD127" i="14" s="1"/>
  <c r="H742" i="11" l="1"/>
  <c r="BV128" i="14"/>
  <c r="CE128" i="14" s="1"/>
  <c r="G743" i="11" s="1"/>
  <c r="I742" i="11"/>
  <c r="C743" i="11" l="1"/>
  <c r="BW128" i="14"/>
  <c r="D743" i="11" s="1"/>
  <c r="CF128" i="14"/>
  <c r="CH128" i="14" s="1"/>
  <c r="CJ128" i="14" s="1"/>
  <c r="CK128" i="14" s="1"/>
  <c r="BX128" i="14" s="1"/>
  <c r="E743" i="11" s="1"/>
  <c r="BY128" i="14" l="1" a="1"/>
  <c r="BY128" i="14" s="1"/>
  <c r="BT128" i="14"/>
  <c r="BZ128" i="14" s="1"/>
  <c r="CA128" i="14" l="1"/>
  <c r="CB128" i="14" s="1"/>
  <c r="CL128" i="14" s="1"/>
  <c r="F743" i="11" s="1"/>
  <c r="CC128" i="14" l="1"/>
  <c r="CD128" i="14" s="1"/>
  <c r="BV129" i="14" l="1"/>
  <c r="H743" i="11"/>
  <c r="CE129" i="14"/>
  <c r="G744" i="11" s="1"/>
  <c r="CF129" i="14"/>
  <c r="CH129" i="14" s="1"/>
  <c r="CJ129" i="14" s="1"/>
  <c r="CK129" i="14" s="1"/>
  <c r="BX129" i="14" s="1"/>
  <c r="C744" i="11"/>
  <c r="BW129" i="14"/>
  <c r="D744" i="11" s="1"/>
  <c r="I743" i="11"/>
  <c r="E744" i="11" l="1"/>
  <c r="BT129" i="14"/>
  <c r="BY129" i="14" a="1"/>
  <c r="BY129" i="14" s="1"/>
  <c r="CA129" i="14" l="1"/>
  <c r="BZ129" i="14"/>
  <c r="CB129" i="14" l="1"/>
  <c r="CL129" i="14" s="1"/>
  <c r="F744" i="11" s="1"/>
  <c r="CC129" i="14" l="1"/>
  <c r="CD129" i="14" s="1"/>
  <c r="I744" i="11" s="1"/>
  <c r="BV130" i="14" l="1"/>
  <c r="CF130" i="14" s="1"/>
  <c r="CH130" i="14" s="1"/>
  <c r="CJ130" i="14" s="1"/>
  <c r="CK130" i="14" s="1"/>
  <c r="BX130" i="14" s="1"/>
  <c r="BY130" i="14" s="1" a="1"/>
  <c r="BY130" i="14" s="1"/>
  <c r="H744" i="11"/>
  <c r="CE130" i="14" l="1"/>
  <c r="G745" i="11" s="1"/>
  <c r="C745" i="11"/>
  <c r="BW130" i="14"/>
  <c r="D745" i="11" s="1"/>
  <c r="E745" i="11"/>
  <c r="BT130" i="14"/>
  <c r="CA130" i="14" l="1"/>
  <c r="BZ130" i="14"/>
  <c r="CB130" i="14" l="1"/>
  <c r="CL130" i="14" s="1"/>
  <c r="F745" i="11" s="1"/>
  <c r="CC130" i="14" l="1"/>
  <c r="CD130" i="14" s="1"/>
  <c r="I745" i="11" s="1"/>
  <c r="BV131" i="14" l="1"/>
  <c r="CE131" i="14" s="1"/>
  <c r="G746" i="11" s="1"/>
  <c r="H745" i="11"/>
  <c r="F8" i="14"/>
  <c r="F9" i="11"/>
  <c r="BX131" i="14" l="1"/>
  <c r="BY131" i="14" s="1" a="1"/>
  <c r="BY131" i="14" s="1"/>
  <c r="C746" i="11"/>
  <c r="CF131" i="14"/>
  <c r="CH131" i="14" s="1"/>
  <c r="CJ131" i="14" s="1"/>
  <c r="BW131" i="14"/>
  <c r="D746" i="11" s="1"/>
  <c r="BX15" i="14"/>
  <c r="E746" i="11" l="1"/>
  <c r="BX16" i="14"/>
  <c r="CR14" i="14"/>
  <c r="BT131" i="14"/>
  <c r="BZ131" i="14" s="1"/>
  <c r="CA131" i="14" l="1"/>
  <c r="CB131" i="14" s="1"/>
  <c r="CL131" i="14" l="1"/>
  <c r="F746" i="11" s="1"/>
  <c r="CC131" i="14"/>
  <c r="CD131" i="14" l="1"/>
  <c r="H746" i="11"/>
  <c r="H8" i="14"/>
  <c r="E9" i="14" s="1"/>
  <c r="H9" i="11"/>
  <c r="H9" i="14" l="1"/>
  <c r="G9" i="14"/>
  <c r="I9" i="14" a="1"/>
  <c r="I9" i="14" s="1"/>
  <c r="CP26" i="14"/>
  <c r="E10" i="11"/>
  <c r="BU18" i="14"/>
  <c r="I746" i="11"/>
  <c r="J8" i="14" l="1"/>
  <c r="J9" i="11"/>
  <c r="I10" i="11" a="1"/>
  <c r="I10" i="11" s="1"/>
  <c r="E747" i="11" s="1"/>
  <c r="C747" i="11"/>
  <c r="H10" i="11"/>
  <c r="G10" i="11"/>
  <c r="CO16" i="14"/>
  <c r="CY26" i="14"/>
  <c r="G748" i="11" s="1"/>
  <c r="CZ26" i="14"/>
  <c r="DB26" i="14" s="1"/>
  <c r="DD26" i="14" s="1"/>
  <c r="DE26" i="14" s="1"/>
  <c r="CR26" i="14" s="1"/>
  <c r="CQ26" i="14"/>
  <c r="D748" i="11" s="1"/>
  <c r="C748" i="11"/>
  <c r="J9" i="14"/>
  <c r="E10" i="14"/>
  <c r="I10" i="14" s="1" a="1"/>
  <c r="I10" i="14" s="1"/>
  <c r="CN26" i="14" l="1"/>
  <c r="E748" i="11"/>
  <c r="D747" i="11"/>
  <c r="G747" i="11"/>
  <c r="H747" i="11"/>
  <c r="CS26" i="14" a="1"/>
  <c r="CS26" i="14" s="1"/>
  <c r="J10" i="11"/>
  <c r="I747" i="11" s="1"/>
  <c r="E11" i="11"/>
  <c r="I11" i="11" s="1" a="1"/>
  <c r="I11" i="11" s="1"/>
  <c r="CT26" i="14" l="1"/>
  <c r="CU26" i="14"/>
  <c r="CV26" i="14" l="1"/>
  <c r="CW26" i="14" s="1"/>
  <c r="DF26" i="14" l="1"/>
  <c r="F748" i="11" s="1"/>
  <c r="CX26" i="14"/>
  <c r="I748" i="11" s="1"/>
  <c r="H748" i="11"/>
  <c r="CP27" i="14"/>
  <c r="CZ27" i="14" l="1"/>
  <c r="DB27" i="14" s="1"/>
  <c r="DD27" i="14" s="1"/>
  <c r="DE27" i="14" s="1"/>
  <c r="CR27" i="14" s="1"/>
  <c r="CS27" i="14" s="1" a="1"/>
  <c r="CS27" i="14" s="1"/>
  <c r="CY27" i="14"/>
  <c r="G749" i="11" s="1"/>
  <c r="C749" i="11"/>
  <c r="CQ27" i="14"/>
  <c r="D749" i="11" s="1"/>
  <c r="CW27" i="14" l="1"/>
  <c r="CX27" i="14" s="1"/>
  <c r="CN27" i="14"/>
  <c r="E749" i="11"/>
  <c r="CT27" i="14" l="1"/>
  <c r="CU27" i="14"/>
  <c r="CV27" i="14" l="1"/>
  <c r="DF27" i="14" l="1"/>
  <c r="F749" i="11" s="1"/>
  <c r="I749" i="11" l="1"/>
  <c r="CP28" i="14"/>
  <c r="H749" i="11"/>
  <c r="CZ28" i="14" l="1"/>
  <c r="DB28" i="14" s="1"/>
  <c r="DD28" i="14" s="1"/>
  <c r="DE28" i="14" s="1"/>
  <c r="CR28" i="14" s="1"/>
  <c r="CS28" i="14" s="1" a="1"/>
  <c r="CS28" i="14" s="1"/>
  <c r="CQ28" i="14"/>
  <c r="D750" i="11" s="1"/>
  <c r="C750" i="11"/>
  <c r="CY28" i="14"/>
  <c r="G750" i="11" s="1"/>
  <c r="CW28" i="14" l="1"/>
  <c r="CX28" i="14" s="1"/>
  <c r="E750" i="11"/>
  <c r="CN28" i="14"/>
  <c r="CU28" i="14" l="1"/>
  <c r="CT28" i="14"/>
  <c r="CV28" i="14" l="1"/>
  <c r="DF28" i="14" s="1"/>
  <c r="F750" i="11" s="1"/>
  <c r="I750" i="11" l="1"/>
  <c r="CP29" i="14"/>
  <c r="H750" i="11"/>
  <c r="CZ29" i="14" l="1"/>
  <c r="DB29" i="14" s="1"/>
  <c r="DD29" i="14" s="1"/>
  <c r="DE29" i="14" s="1"/>
  <c r="CR29" i="14" s="1"/>
  <c r="CS29" i="14" s="1" a="1"/>
  <c r="CS29" i="14" s="1"/>
  <c r="CQ29" i="14"/>
  <c r="D751" i="11" s="1"/>
  <c r="CY29" i="14"/>
  <c r="G751" i="11" s="1"/>
  <c r="C751" i="11"/>
  <c r="CW29" i="14" l="1"/>
  <c r="CX29" i="14" s="1"/>
  <c r="I751" i="11" s="1"/>
  <c r="E751" i="11"/>
  <c r="CN29" i="14"/>
  <c r="H751" i="11" l="1"/>
  <c r="CP30" i="14"/>
  <c r="CY30" i="14" s="1"/>
  <c r="G752" i="11" s="1"/>
  <c r="CU29" i="14"/>
  <c r="CT29" i="14"/>
  <c r="CQ30" i="14"/>
  <c r="D752" i="11" s="1"/>
  <c r="CZ30" i="14"/>
  <c r="DB30" i="14" s="1"/>
  <c r="DD30" i="14" s="1"/>
  <c r="DE30" i="14" s="1"/>
  <c r="CR30" i="14" s="1"/>
  <c r="CS30" i="14" s="1" a="1"/>
  <c r="CS30" i="14" s="1"/>
  <c r="C752" i="11"/>
  <c r="CW30" i="14" l="1"/>
  <c r="CX30" i="14" s="1"/>
  <c r="I752" i="11" s="1"/>
  <c r="CV29" i="14"/>
  <c r="DF29" i="14" s="1"/>
  <c r="F751" i="11" s="1"/>
  <c r="CN30" i="14"/>
  <c r="E752" i="11"/>
  <c r="H752" i="11" l="1"/>
  <c r="CP31" i="14"/>
  <c r="CZ31" i="14" s="1"/>
  <c r="DB31" i="14" s="1"/>
  <c r="DD31" i="14" s="1"/>
  <c r="DE31" i="14" s="1"/>
  <c r="CR31" i="14" s="1"/>
  <c r="CS31" i="14" s="1" a="1"/>
  <c r="CS31" i="14" s="1"/>
  <c r="CU30" i="14"/>
  <c r="CT30" i="14"/>
  <c r="CQ31" i="14" l="1"/>
  <c r="D753" i="11" s="1"/>
  <c r="C753" i="11"/>
  <c r="CY31" i="14"/>
  <c r="G753" i="11" s="1"/>
  <c r="CV30" i="14"/>
  <c r="DF30" i="14" s="1"/>
  <c r="F752" i="11" s="1"/>
  <c r="CW31" i="14"/>
  <c r="CX31" i="14" s="1"/>
  <c r="I753" i="11" s="1"/>
  <c r="CN31" i="14"/>
  <c r="E753" i="11"/>
  <c r="CP32" i="14" l="1"/>
  <c r="CQ32" i="14" s="1"/>
  <c r="D754" i="11" s="1"/>
  <c r="H753" i="11"/>
  <c r="CT31" i="14"/>
  <c r="CU31" i="14"/>
  <c r="CY32" i="14" l="1"/>
  <c r="G754" i="11" s="1"/>
  <c r="C754" i="11"/>
  <c r="CZ32" i="14"/>
  <c r="DB32" i="14" s="1"/>
  <c r="DD32" i="14" s="1"/>
  <c r="DE32" i="14" s="1"/>
  <c r="CR32" i="14" s="1"/>
  <c r="CS32" i="14" s="1" a="1"/>
  <c r="CS32" i="14" s="1"/>
  <c r="CV31" i="14"/>
  <c r="DF31" i="14" s="1"/>
  <c r="F753" i="11" s="1"/>
  <c r="E754" i="11" l="1"/>
  <c r="CN32" i="14"/>
  <c r="CT32" i="14" s="1"/>
  <c r="CW32" i="14"/>
  <c r="CU32" i="14" l="1"/>
  <c r="CV32" i="14" s="1"/>
  <c r="DF32" i="14" s="1"/>
  <c r="F754" i="11" s="1"/>
  <c r="CP33" i="14"/>
  <c r="H754" i="11"/>
  <c r="CX32" i="14"/>
  <c r="I754" i="11" s="1"/>
  <c r="CQ33" i="14" l="1"/>
  <c r="D755" i="11" s="1"/>
  <c r="CY33" i="14"/>
  <c r="G755" i="11" s="1"/>
  <c r="CZ33" i="14"/>
  <c r="DB33" i="14" s="1"/>
  <c r="C755" i="11"/>
  <c r="DD33" i="14" l="1"/>
  <c r="DE33" i="14" s="1"/>
  <c r="CR33" i="14" s="1"/>
  <c r="CW33" i="14"/>
  <c r="CX33" i="14" l="1"/>
  <c r="I755" i="11" s="1"/>
  <c r="CP34" i="14"/>
  <c r="H755" i="11"/>
  <c r="CS33" i="14" a="1"/>
  <c r="CS33" i="14" s="1"/>
  <c r="CN33" i="14"/>
  <c r="E755" i="11"/>
  <c r="CU33" i="14" l="1"/>
  <c r="CT33" i="14"/>
  <c r="CZ34" i="14"/>
  <c r="DB34" i="14" s="1"/>
  <c r="CW34" i="14" s="1"/>
  <c r="CQ34" i="14"/>
  <c r="D756" i="11" s="1"/>
  <c r="CY34" i="14"/>
  <c r="G756" i="11" s="1"/>
  <c r="C756" i="11"/>
  <c r="CV33" i="14" l="1"/>
  <c r="DF33" i="14" s="1"/>
  <c r="F755" i="11" s="1"/>
  <c r="DD34" i="14"/>
  <c r="DE34" i="14" s="1"/>
  <c r="CR34" i="14" s="1"/>
  <c r="CS34" i="14" s="1" a="1"/>
  <c r="CS34" i="14" s="1"/>
  <c r="CX34" i="14"/>
  <c r="I756" i="11" s="1"/>
  <c r="CP35" i="14"/>
  <c r="H756" i="11"/>
  <c r="CN34" i="14" l="1"/>
  <c r="E756" i="11"/>
  <c r="CZ35" i="14"/>
  <c r="DB35" i="14" s="1"/>
  <c r="DD35" i="14" s="1"/>
  <c r="DE35" i="14" s="1"/>
  <c r="CR35" i="14" s="1"/>
  <c r="CS35" i="14" s="1" a="1"/>
  <c r="CS35" i="14" s="1"/>
  <c r="CQ35" i="14"/>
  <c r="D757" i="11" s="1"/>
  <c r="CY35" i="14"/>
  <c r="G757" i="11" s="1"/>
  <c r="C757" i="11"/>
  <c r="CU34" i="14"/>
  <c r="CT34" i="14"/>
  <c r="CW35" i="14" l="1"/>
  <c r="CV34" i="14"/>
  <c r="DF34" i="14" s="1"/>
  <c r="F756" i="11" s="1"/>
  <c r="CX35" i="14"/>
  <c r="I757" i="11" s="1"/>
  <c r="H757" i="11"/>
  <c r="CP36" i="14"/>
  <c r="CN35" i="14"/>
  <c r="E757" i="11"/>
  <c r="CU35" i="14" l="1"/>
  <c r="CT35" i="14"/>
  <c r="C758" i="11"/>
  <c r="CZ36" i="14"/>
  <c r="DB36" i="14" s="1"/>
  <c r="CQ36" i="14"/>
  <c r="D758" i="11" s="1"/>
  <c r="CY36" i="14"/>
  <c r="G758" i="11" s="1"/>
  <c r="CV35" i="14" l="1"/>
  <c r="DF35" i="14" s="1"/>
  <c r="F757" i="11" s="1"/>
  <c r="CW36" i="14"/>
  <c r="DD36" i="14"/>
  <c r="DE36" i="14" s="1"/>
  <c r="CR36" i="14" s="1"/>
  <c r="CN36" i="14" l="1"/>
  <c r="CS36" i="14" a="1"/>
  <c r="CS36" i="14" s="1"/>
  <c r="E758" i="11"/>
  <c r="CX36" i="14"/>
  <c r="I758" i="11" s="1"/>
  <c r="H758" i="11"/>
  <c r="CP37" i="14"/>
  <c r="CZ37" i="14" l="1"/>
  <c r="DB37" i="14" s="1"/>
  <c r="CW37" i="14" s="1"/>
  <c r="C759" i="11"/>
  <c r="CQ37" i="14"/>
  <c r="D759" i="11" s="1"/>
  <c r="CY37" i="14"/>
  <c r="G759" i="11" s="1"/>
  <c r="CU36" i="14"/>
  <c r="CT36" i="14"/>
  <c r="DD37" i="14" l="1"/>
  <c r="DE37" i="14" s="1"/>
  <c r="CR37" i="14" s="1"/>
  <c r="E759" i="11" s="1"/>
  <c r="CV36" i="14"/>
  <c r="DF36" i="14" s="1"/>
  <c r="F758" i="11" s="1"/>
  <c r="CP38" i="14"/>
  <c r="CX37" i="14"/>
  <c r="I759" i="11" s="1"/>
  <c r="H759" i="11"/>
  <c r="CS37" i="14" l="1" a="1"/>
  <c r="CS37" i="14" s="1"/>
  <c r="CN37" i="14"/>
  <c r="CU37" i="14" s="1"/>
  <c r="C760" i="11"/>
  <c r="CZ38" i="14"/>
  <c r="DB38" i="14" s="1"/>
  <c r="DD38" i="14" s="1"/>
  <c r="DE38" i="14" s="1"/>
  <c r="CR38" i="14" s="1"/>
  <c r="CQ38" i="14"/>
  <c r="D760" i="11" s="1"/>
  <c r="CY38" i="14"/>
  <c r="G760" i="11" s="1"/>
  <c r="CT37" i="14" l="1"/>
  <c r="CV37" i="14" s="1"/>
  <c r="DF37" i="14" s="1"/>
  <c r="F759" i="11" s="1"/>
  <c r="CW38" i="14"/>
  <c r="CX38" i="14" s="1"/>
  <c r="I760" i="11" s="1"/>
  <c r="CS38" i="14" a="1"/>
  <c r="CS38" i="14" s="1"/>
  <c r="CN38" i="14"/>
  <c r="E760" i="11"/>
  <c r="CP39" i="14" l="1"/>
  <c r="H760" i="11"/>
  <c r="CQ39" i="14"/>
  <c r="D761" i="11" s="1"/>
  <c r="C761" i="11"/>
  <c r="CZ39" i="14"/>
  <c r="DB39" i="14" s="1"/>
  <c r="CY39" i="14"/>
  <c r="G761" i="11" s="1"/>
  <c r="CU38" i="14"/>
  <c r="CT38" i="14"/>
  <c r="CV38" i="14" l="1"/>
  <c r="DF38" i="14" s="1"/>
  <c r="F760" i="11" s="1"/>
  <c r="DD39" i="14"/>
  <c r="DE39" i="14" s="1"/>
  <c r="CR39" i="14" s="1"/>
  <c r="CW39" i="14"/>
  <c r="CX39" i="14" l="1"/>
  <c r="I761" i="11" s="1"/>
  <c r="H761" i="11"/>
  <c r="CP40" i="14"/>
  <c r="CS39" i="14" a="1"/>
  <c r="CS39" i="14" s="1"/>
  <c r="CN39" i="14"/>
  <c r="E761" i="11"/>
  <c r="CT39" i="14" l="1"/>
  <c r="CU39" i="14"/>
  <c r="CQ40" i="14"/>
  <c r="D762" i="11" s="1"/>
  <c r="CY40" i="14"/>
  <c r="G762" i="11" s="1"/>
  <c r="CZ40" i="14"/>
  <c r="DB40" i="14" s="1"/>
  <c r="CW40" i="14" s="1"/>
  <c r="C762" i="11"/>
  <c r="CV39" i="14" l="1"/>
  <c r="DF39" i="14" s="1"/>
  <c r="F761" i="11" s="1"/>
  <c r="CX40" i="14"/>
  <c r="I762" i="11" s="1"/>
  <c r="H762" i="11"/>
  <c r="CP41" i="14"/>
  <c r="DD40" i="14"/>
  <c r="DE40" i="14" s="1"/>
  <c r="CR40" i="14" s="1"/>
  <c r="CY41" i="14" l="1"/>
  <c r="G763" i="11" s="1"/>
  <c r="CQ41" i="14"/>
  <c r="D763" i="11" s="1"/>
  <c r="CZ41" i="14"/>
  <c r="DB41" i="14" s="1"/>
  <c r="DD41" i="14" s="1"/>
  <c r="DE41" i="14" s="1"/>
  <c r="CR41" i="14" s="1"/>
  <c r="C763" i="11"/>
  <c r="CN40" i="14"/>
  <c r="E762" i="11"/>
  <c r="CS40" i="14" a="1"/>
  <c r="CS40" i="14" s="1"/>
  <c r="CW41" i="14" l="1"/>
  <c r="CP42" i="14" s="1"/>
  <c r="CT40" i="14"/>
  <c r="CU40" i="14"/>
  <c r="CS41" i="14" a="1"/>
  <c r="CS41" i="14" s="1"/>
  <c r="CN41" i="14"/>
  <c r="E763" i="11"/>
  <c r="H763" i="11" l="1"/>
  <c r="CX41" i="14"/>
  <c r="I763" i="11" s="1"/>
  <c r="CV40" i="14"/>
  <c r="DF40" i="14" s="1"/>
  <c r="F762" i="11" s="1"/>
  <c r="CT41" i="14"/>
  <c r="CU41" i="14"/>
  <c r="C764" i="11"/>
  <c r="CY42" i="14"/>
  <c r="G764" i="11" s="1"/>
  <c r="CZ42" i="14"/>
  <c r="DB42" i="14" s="1"/>
  <c r="DD42" i="14" s="1"/>
  <c r="DE42" i="14" s="1"/>
  <c r="CR42" i="14" s="1"/>
  <c r="CQ42" i="14"/>
  <c r="D764" i="11" s="1"/>
  <c r="CW42" i="14" l="1"/>
  <c r="CV41" i="14"/>
  <c r="DF41" i="14" s="1"/>
  <c r="F763" i="11" s="1"/>
  <c r="CS42" i="14" a="1"/>
  <c r="CS42" i="14" s="1"/>
  <c r="CN42" i="14"/>
  <c r="E764" i="11"/>
  <c r="CX42" i="14"/>
  <c r="I764" i="11" s="1"/>
  <c r="CP43" i="14"/>
  <c r="H764" i="11"/>
  <c r="CU42" i="14" l="1"/>
  <c r="CT42" i="14"/>
  <c r="C765" i="11"/>
  <c r="CY43" i="14"/>
  <c r="G765" i="11" s="1"/>
  <c r="CZ43" i="14"/>
  <c r="DB43" i="14" s="1"/>
  <c r="CQ43" i="14"/>
  <c r="D765" i="11" s="1"/>
  <c r="CW43" i="14" l="1"/>
  <c r="CX43" i="14" s="1"/>
  <c r="DD43" i="14"/>
  <c r="DE43" i="14" s="1"/>
  <c r="CR43" i="14" s="1"/>
  <c r="CV42" i="14"/>
  <c r="DF42" i="14" s="1"/>
  <c r="F764" i="11" s="1"/>
  <c r="CN43" i="14" l="1"/>
  <c r="CS43" i="14" a="1"/>
  <c r="CS43" i="14" s="1"/>
  <c r="E765" i="11"/>
  <c r="H765" i="11"/>
  <c r="CP44" i="14"/>
  <c r="I765" i="11"/>
  <c r="CU43" i="14" l="1"/>
  <c r="CT43" i="14"/>
  <c r="CQ44" i="14"/>
  <c r="D766" i="11" s="1"/>
  <c r="C766" i="11"/>
  <c r="CY44" i="14"/>
  <c r="G766" i="11" s="1"/>
  <c r="CZ44" i="14"/>
  <c r="DB44" i="14" s="1"/>
  <c r="DD44" i="14" s="1"/>
  <c r="DE44" i="14" s="1"/>
  <c r="CR44" i="14" s="1"/>
  <c r="CV43" i="14" l="1"/>
  <c r="DF43" i="14" s="1"/>
  <c r="F765" i="11" s="1"/>
  <c r="CW44" i="14"/>
  <c r="CX44" i="14" s="1"/>
  <c r="CN44" i="14"/>
  <c r="E766" i="11"/>
  <c r="CS44" i="14" a="1"/>
  <c r="CS44" i="14" s="1"/>
  <c r="CT44" i="14" l="1"/>
  <c r="CU44" i="14"/>
  <c r="CV44" i="14" l="1"/>
  <c r="DF44" i="14" l="1"/>
  <c r="F766" i="11" s="1"/>
  <c r="H766" i="11"/>
  <c r="CP45" i="14"/>
  <c r="I766" i="11"/>
  <c r="CY45" i="14" l="1"/>
  <c r="G767" i="11" s="1"/>
  <c r="CQ45" i="14"/>
  <c r="D767" i="11" s="1"/>
  <c r="CZ45" i="14"/>
  <c r="DB45" i="14" s="1"/>
  <c r="DD45" i="14" s="1"/>
  <c r="DE45" i="14" s="1"/>
  <c r="CR45" i="14" s="1"/>
  <c r="C767" i="11"/>
  <c r="CW45" i="14" l="1"/>
  <c r="CX45" i="14" s="1"/>
  <c r="E767" i="11"/>
  <c r="CN45" i="14"/>
  <c r="CS45" i="14" a="1"/>
  <c r="CS45" i="14" s="1"/>
  <c r="CT45" i="14" l="1"/>
  <c r="CU45" i="14"/>
  <c r="CV45" i="14" l="1"/>
  <c r="DF45" i="14" l="1"/>
  <c r="F767" i="11" s="1"/>
  <c r="H767" i="11"/>
  <c r="CP46" i="14"/>
  <c r="I767" i="11"/>
  <c r="CQ46" i="14" l="1"/>
  <c r="D768" i="11" s="1"/>
  <c r="CZ46" i="14"/>
  <c r="DB46" i="14" s="1"/>
  <c r="DD46" i="14" s="1"/>
  <c r="DE46" i="14" s="1"/>
  <c r="CR46" i="14" s="1"/>
  <c r="C768" i="11"/>
  <c r="CY46" i="14"/>
  <c r="G768" i="11" s="1"/>
  <c r="CW46" i="14" l="1"/>
  <c r="CX46" i="14" s="1"/>
  <c r="CN46" i="14"/>
  <c r="E768" i="11"/>
  <c r="CS46" i="14" a="1"/>
  <c r="CS46" i="14" s="1"/>
  <c r="CT46" i="14" l="1"/>
  <c r="CU46" i="14"/>
  <c r="CV46" i="14" l="1"/>
  <c r="DF46" i="14" l="1"/>
  <c r="F768" i="11" s="1"/>
  <c r="H768" i="11"/>
  <c r="CP47" i="14"/>
  <c r="I768" i="11"/>
  <c r="CZ47" i="14" l="1"/>
  <c r="DB47" i="14" s="1"/>
  <c r="CW47" i="14" s="1"/>
  <c r="CX47" i="14" s="1"/>
  <c r="CY47" i="14"/>
  <c r="G769" i="11" s="1"/>
  <c r="C769" i="11"/>
  <c r="CQ47" i="14"/>
  <c r="D769" i="11" s="1"/>
  <c r="DD47" i="14" l="1"/>
  <c r="DE47" i="14" s="1"/>
  <c r="CR47" i="14" s="1"/>
  <c r="CS47" i="14" s="1" a="1"/>
  <c r="CS47" i="14" s="1"/>
  <c r="CN47" i="14" l="1"/>
  <c r="CT47" i="14" s="1"/>
  <c r="E769" i="11"/>
  <c r="CU47" i="14" l="1"/>
  <c r="CV47" i="14" s="1"/>
  <c r="DF47" i="14" l="1"/>
  <c r="F769" i="11" s="1"/>
  <c r="H769" i="11"/>
  <c r="CP48" i="14"/>
  <c r="I769" i="11"/>
  <c r="CZ48" i="14" l="1"/>
  <c r="DB48" i="14" s="1"/>
  <c r="DD48" i="14" s="1"/>
  <c r="DE48" i="14" s="1"/>
  <c r="CR48" i="14" s="1"/>
  <c r="CY48" i="14"/>
  <c r="G770" i="11" s="1"/>
  <c r="C770" i="11"/>
  <c r="CQ48" i="14"/>
  <c r="D770" i="11" s="1"/>
  <c r="CW48" i="14" l="1"/>
  <c r="CX48" i="14" s="1"/>
  <c r="E770" i="11"/>
  <c r="CN48" i="14"/>
  <c r="CS48" i="14" a="1"/>
  <c r="CS48" i="14" s="1"/>
  <c r="CU48" i="14" l="1"/>
  <c r="CT48" i="14"/>
  <c r="CV48" i="14" l="1"/>
  <c r="DF48" i="14" l="1"/>
  <c r="F770" i="11" s="1"/>
  <c r="H770" i="11"/>
  <c r="CP49" i="14"/>
  <c r="I770" i="11"/>
  <c r="CQ49" i="14" l="1"/>
  <c r="D771" i="11" s="1"/>
  <c r="CZ49" i="14"/>
  <c r="DB49" i="14" s="1"/>
  <c r="DD49" i="14" s="1"/>
  <c r="DE49" i="14" s="1"/>
  <c r="CR49" i="14" s="1"/>
  <c r="CY49" i="14"/>
  <c r="G771" i="11" s="1"/>
  <c r="C771" i="11"/>
  <c r="CW49" i="14" l="1"/>
  <c r="CX49" i="14" s="1"/>
  <c r="CN49" i="14"/>
  <c r="E771" i="11"/>
  <c r="CS49" i="14" a="1"/>
  <c r="CS49" i="14" s="1"/>
  <c r="CT49" i="14" l="1"/>
  <c r="CU49" i="14"/>
  <c r="CV49" i="14" l="1"/>
  <c r="DF49" i="14" l="1"/>
  <c r="F771" i="11" s="1"/>
  <c r="H771" i="11"/>
  <c r="CP50" i="14"/>
  <c r="I771" i="11"/>
  <c r="C772" i="11" l="1"/>
  <c r="CZ50" i="14"/>
  <c r="DB50" i="14" s="1"/>
  <c r="CW50" i="14" s="1"/>
  <c r="CX50" i="14" s="1"/>
  <c r="CY50" i="14"/>
  <c r="G772" i="11" s="1"/>
  <c r="CQ50" i="14"/>
  <c r="D772" i="11" s="1"/>
  <c r="DD50" i="14" l="1"/>
  <c r="DE50" i="14" s="1"/>
  <c r="CR50" i="14" s="1"/>
  <c r="CN50" i="14" s="1"/>
  <c r="CS50" i="14" l="1" a="1"/>
  <c r="CS50" i="14" s="1"/>
  <c r="E772" i="11"/>
  <c r="CT50" i="14"/>
  <c r="CU50" i="14"/>
  <c r="CV50" i="14" l="1"/>
  <c r="DF50" i="14" l="1"/>
  <c r="F772" i="11" s="1"/>
  <c r="H772" i="11"/>
  <c r="CP51" i="14"/>
  <c r="I772" i="11"/>
  <c r="C773" i="11" l="1"/>
  <c r="CY51" i="14"/>
  <c r="G773" i="11" s="1"/>
  <c r="CZ51" i="14"/>
  <c r="DB51" i="14" s="1"/>
  <c r="DD51" i="14" s="1"/>
  <c r="DE51" i="14" s="1"/>
  <c r="CR51" i="14" s="1"/>
  <c r="CQ51" i="14"/>
  <c r="D773" i="11" s="1"/>
  <c r="CW51" i="14" l="1"/>
  <c r="CX51" i="14" s="1"/>
  <c r="E773" i="11"/>
  <c r="CN51" i="14"/>
  <c r="CS51" i="14" a="1"/>
  <c r="CS51" i="14" s="1"/>
  <c r="CT51" i="14" l="1"/>
  <c r="CU51" i="14"/>
  <c r="CV51" i="14" l="1"/>
  <c r="DF51" i="14" l="1"/>
  <c r="F773" i="11" s="1"/>
  <c r="H773" i="11"/>
  <c r="CP52" i="14"/>
  <c r="I773" i="11"/>
  <c r="CQ52" i="14" l="1"/>
  <c r="D774" i="11" s="1"/>
  <c r="CY52" i="14"/>
  <c r="G774" i="11" s="1"/>
  <c r="C774" i="11"/>
  <c r="CZ52" i="14"/>
  <c r="DB52" i="14" s="1"/>
  <c r="DD52" i="14" s="1"/>
  <c r="DE52" i="14" s="1"/>
  <c r="CR52" i="14" s="1"/>
  <c r="CW52" i="14" l="1"/>
  <c r="CX52" i="14" s="1"/>
  <c r="E774" i="11"/>
  <c r="CN52" i="14"/>
  <c r="CS52" i="14" a="1"/>
  <c r="CS52" i="14" s="1"/>
  <c r="CU52" i="14" l="1"/>
  <c r="CT52" i="14"/>
  <c r="CV52" i="14" l="1"/>
  <c r="DF52" i="14" l="1"/>
  <c r="F774" i="11" s="1"/>
  <c r="H774" i="11"/>
  <c r="CP53" i="14"/>
  <c r="I774" i="11"/>
  <c r="CQ53" i="14" l="1"/>
  <c r="D775" i="11" s="1"/>
  <c r="C775" i="11"/>
  <c r="CZ53" i="14"/>
  <c r="DB53" i="14" s="1"/>
  <c r="CW53" i="14" s="1"/>
  <c r="CX53" i="14" s="1"/>
  <c r="CY53" i="14"/>
  <c r="G775" i="11" s="1"/>
  <c r="DD53" i="14" l="1"/>
  <c r="DE53" i="14" s="1"/>
  <c r="CR53" i="14" s="1"/>
  <c r="CN53" i="14" s="1"/>
  <c r="CS53" i="14" l="1" a="1"/>
  <c r="CS53" i="14" s="1"/>
  <c r="E775" i="11"/>
  <c r="CT53" i="14"/>
  <c r="CU53" i="14"/>
  <c r="CV53" i="14" l="1"/>
  <c r="DF53" i="14" l="1"/>
  <c r="F775" i="11" s="1"/>
  <c r="H775" i="11"/>
  <c r="CP54" i="14"/>
  <c r="I775" i="11"/>
  <c r="CQ54" i="14" l="1"/>
  <c r="D776" i="11" s="1"/>
  <c r="CZ54" i="14"/>
  <c r="DB54" i="14" s="1"/>
  <c r="CW54" i="14" s="1"/>
  <c r="CX54" i="14" s="1"/>
  <c r="CY54" i="14"/>
  <c r="G776" i="11" s="1"/>
  <c r="C776" i="11"/>
  <c r="DD54" i="14" l="1"/>
  <c r="DE54" i="14" s="1"/>
  <c r="CR54" i="14" s="1"/>
  <c r="CS54" i="14" s="1" a="1"/>
  <c r="CS54" i="14" s="1"/>
  <c r="CN54" i="14" l="1"/>
  <c r="CU54" i="14" s="1"/>
  <c r="E776" i="11"/>
  <c r="CT54" i="14" l="1"/>
  <c r="CV54" i="14" s="1"/>
  <c r="DF54" i="14" l="1"/>
  <c r="F776" i="11" s="1"/>
  <c r="H776" i="11"/>
  <c r="CP55" i="14"/>
  <c r="I776" i="11"/>
  <c r="CZ55" i="14" l="1"/>
  <c r="DB55" i="14" s="1"/>
  <c r="CW55" i="14" s="1"/>
  <c r="CX55" i="14" s="1"/>
  <c r="C777" i="11"/>
  <c r="CY55" i="14"/>
  <c r="G777" i="11" s="1"/>
  <c r="CQ55" i="14"/>
  <c r="D777" i="11" s="1"/>
  <c r="DD55" i="14" l="1"/>
  <c r="DE55" i="14" s="1"/>
  <c r="CR55" i="14" s="1"/>
  <c r="E777" i="11" s="1"/>
  <c r="CS55" i="14" l="1" a="1"/>
  <c r="CS55" i="14" s="1"/>
  <c r="CN55" i="14"/>
  <c r="CT55" i="14" s="1"/>
  <c r="CU55" i="14" l="1"/>
  <c r="CV55" i="14" s="1"/>
  <c r="DF55" i="14" l="1"/>
  <c r="F777" i="11" s="1"/>
  <c r="H777" i="11"/>
  <c r="CP56" i="14"/>
  <c r="I777" i="11"/>
  <c r="CY56" i="14" l="1"/>
  <c r="G778" i="11" s="1"/>
  <c r="C778" i="11"/>
  <c r="CZ56" i="14"/>
  <c r="DB56" i="14" s="1"/>
  <c r="DD56" i="14" s="1"/>
  <c r="DE56" i="14" s="1"/>
  <c r="CR56" i="14" s="1"/>
  <c r="CQ56" i="14"/>
  <c r="D778" i="11" s="1"/>
  <c r="CW56" i="14" l="1"/>
  <c r="CX56" i="14" s="1"/>
  <c r="CN56" i="14"/>
  <c r="E778" i="11"/>
  <c r="CS56" i="14" a="1"/>
  <c r="CS56" i="14" s="1"/>
  <c r="CT56" i="14" l="1"/>
  <c r="CU56" i="14"/>
  <c r="CV56" i="14" l="1"/>
  <c r="DF56" i="14" l="1"/>
  <c r="F778" i="11" s="1"/>
  <c r="H778" i="11"/>
  <c r="CP57" i="14"/>
  <c r="I778" i="11"/>
  <c r="CZ57" i="14" l="1"/>
  <c r="DB57" i="14" s="1"/>
  <c r="CW57" i="14" s="1"/>
  <c r="CX57" i="14" s="1"/>
  <c r="CQ57" i="14"/>
  <c r="D779" i="11" s="1"/>
  <c r="C779" i="11"/>
  <c r="CY57" i="14"/>
  <c r="G779" i="11" s="1"/>
  <c r="DD57" i="14" l="1"/>
  <c r="DE57" i="14" s="1"/>
  <c r="CR57" i="14" s="1"/>
  <c r="CS57" i="14" s="1" a="1"/>
  <c r="CS57" i="14" s="1"/>
  <c r="E779" i="11" l="1"/>
  <c r="CN57" i="14"/>
  <c r="CU57" i="14" s="1"/>
  <c r="CT57" i="14" l="1"/>
  <c r="CV57" i="14" s="1"/>
  <c r="DF57" i="14" l="1"/>
  <c r="F779" i="11" s="1"/>
  <c r="H779" i="11"/>
  <c r="CP58" i="14"/>
  <c r="I779" i="11"/>
  <c r="CZ58" i="14" l="1"/>
  <c r="DB58" i="14" s="1"/>
  <c r="CW58" i="14" s="1"/>
  <c r="CX58" i="14" s="1"/>
  <c r="CQ58" i="14"/>
  <c r="D780" i="11" s="1"/>
  <c r="CY58" i="14"/>
  <c r="G780" i="11" s="1"/>
  <c r="C780" i="11"/>
  <c r="DD58" i="14" l="1"/>
  <c r="DE58" i="14" s="1"/>
  <c r="CR58" i="14" s="1"/>
  <c r="E780" i="11" s="1"/>
  <c r="CS58" i="14" l="1" a="1"/>
  <c r="CS58" i="14" s="1"/>
  <c r="CN58" i="14"/>
  <c r="CT58" i="14" s="1"/>
  <c r="CU58" i="14" l="1"/>
  <c r="CV58" i="14" s="1"/>
  <c r="DF58" i="14" l="1"/>
  <c r="F780" i="11" s="1"/>
  <c r="H780" i="11"/>
  <c r="CP59" i="14"/>
  <c r="I780" i="11"/>
  <c r="CY59" i="14" l="1"/>
  <c r="G781" i="11" s="1"/>
  <c r="C781" i="11"/>
  <c r="CZ59" i="14"/>
  <c r="DB59" i="14" s="1"/>
  <c r="DF59" i="14" s="1"/>
  <c r="F781" i="11" s="1"/>
  <c r="CQ59" i="14"/>
  <c r="D781" i="11" s="1"/>
  <c r="CW59" i="14" l="1"/>
  <c r="CX59" i="14" s="1"/>
  <c r="DD59" i="14"/>
  <c r="DE59" i="14" s="1"/>
  <c r="CR59" i="14" s="1"/>
  <c r="CP60" i="14" l="1"/>
  <c r="CQ60" i="14" s="1"/>
  <c r="D782" i="11" s="1"/>
  <c r="H781" i="11"/>
  <c r="CN59" i="14"/>
  <c r="E781" i="11"/>
  <c r="CS59" i="14" a="1"/>
  <c r="CS59" i="14" s="1"/>
  <c r="CY60" i="14"/>
  <c r="G782" i="11" s="1"/>
  <c r="CZ60" i="14"/>
  <c r="DB60" i="14" s="1"/>
  <c r="DF60" i="14" s="1"/>
  <c r="F782" i="11" s="1"/>
  <c r="C782" i="11" l="1"/>
  <c r="CW60" i="14"/>
  <c r="CX60" i="14" s="1"/>
  <c r="DD60" i="14"/>
  <c r="DE60" i="14" s="1"/>
  <c r="CR60" i="14" s="1"/>
  <c r="CU59" i="14"/>
  <c r="CT59" i="14"/>
  <c r="H782" i="11"/>
  <c r="CP61" i="14"/>
  <c r="CV59" i="14" l="1"/>
  <c r="I781" i="11" s="1"/>
  <c r="CZ61" i="14"/>
  <c r="DB61" i="14" s="1"/>
  <c r="DF61" i="14" s="1"/>
  <c r="F783" i="11" s="1"/>
  <c r="CQ61" i="14"/>
  <c r="D783" i="11" s="1"/>
  <c r="CY61" i="14"/>
  <c r="G783" i="11" s="1"/>
  <c r="C783" i="11"/>
  <c r="CN60" i="14"/>
  <c r="E782" i="11"/>
  <c r="CS60" i="14" a="1"/>
  <c r="CS60" i="14" s="1"/>
  <c r="CW61" i="14" l="1"/>
  <c r="CU60" i="14"/>
  <c r="CT60" i="14"/>
  <c r="DD61" i="14"/>
  <c r="DE61" i="14" s="1"/>
  <c r="CR61" i="14" s="1"/>
  <c r="CP62" i="14" l="1"/>
  <c r="CQ62" i="14" s="1"/>
  <c r="D784" i="11" s="1"/>
  <c r="CX61" i="14"/>
  <c r="CV60" i="14"/>
  <c r="I782" i="11" s="1"/>
  <c r="H783" i="11"/>
  <c r="E783" i="11"/>
  <c r="CN61" i="14"/>
  <c r="CS61" i="14" a="1"/>
  <c r="CS61" i="14" s="1"/>
  <c r="CZ62" i="14"/>
  <c r="DB62" i="14" s="1"/>
  <c r="DF62" i="14" s="1"/>
  <c r="F784" i="11" s="1"/>
  <c r="C784" i="11"/>
  <c r="CY62" i="14"/>
  <c r="G784" i="11" s="1"/>
  <c r="CW62" i="14" l="1"/>
  <c r="CX62" i="14" s="1"/>
  <c r="DD62" i="14"/>
  <c r="DE62" i="14" s="1"/>
  <c r="CR62" i="14" s="1"/>
  <c r="E784" i="11" s="1"/>
  <c r="CU61" i="14"/>
  <c r="CT61" i="14"/>
  <c r="H784" i="11" l="1"/>
  <c r="CP63" i="14"/>
  <c r="CY63" i="14" s="1"/>
  <c r="G785" i="11" s="1"/>
  <c r="CS62" i="14" a="1"/>
  <c r="CS62" i="14" s="1"/>
  <c r="CV61" i="14"/>
  <c r="I783" i="11" s="1"/>
  <c r="CN62" i="14"/>
  <c r="CU62" i="14" s="1"/>
  <c r="CZ63" i="14"/>
  <c r="DB63" i="14" s="1"/>
  <c r="DF63" i="14" s="1"/>
  <c r="F785" i="11" s="1"/>
  <c r="CQ63" i="14" l="1"/>
  <c r="D785" i="11" s="1"/>
  <c r="C785" i="11"/>
  <c r="CT62" i="14"/>
  <c r="CV62" i="14" s="1"/>
  <c r="I784" i="11" s="1"/>
  <c r="CW63" i="14"/>
  <c r="CX63" i="14" s="1"/>
  <c r="DD63" i="14"/>
  <c r="DE63" i="14" s="1"/>
  <c r="CR63" i="14" s="1"/>
  <c r="CP64" i="14" l="1"/>
  <c r="H785" i="11"/>
  <c r="CN63" i="14"/>
  <c r="E785" i="11"/>
  <c r="CS63" i="14" a="1"/>
  <c r="CS63" i="14" s="1"/>
  <c r="CZ64" i="14"/>
  <c r="DB64" i="14" s="1"/>
  <c r="DF64" i="14" s="1"/>
  <c r="F786" i="11" s="1"/>
  <c r="CQ64" i="14"/>
  <c r="D786" i="11" s="1"/>
  <c r="CY64" i="14"/>
  <c r="G786" i="11" s="1"/>
  <c r="C786" i="11"/>
  <c r="CW64" i="14" l="1"/>
  <c r="CX64" i="14" s="1"/>
  <c r="DD64" i="14"/>
  <c r="DE64" i="14" s="1"/>
  <c r="CR64" i="14" s="1"/>
  <c r="CU63" i="14"/>
  <c r="CT63" i="14"/>
  <c r="CP65" i="14" l="1"/>
  <c r="H786" i="11"/>
  <c r="CV63" i="14"/>
  <c r="I785" i="11" s="1"/>
  <c r="CY65" i="14"/>
  <c r="G787" i="11" s="1"/>
  <c r="CQ65" i="14"/>
  <c r="D787" i="11" s="1"/>
  <c r="C787" i="11"/>
  <c r="CZ65" i="14"/>
  <c r="DB65" i="14" s="1"/>
  <c r="DF65" i="14" s="1"/>
  <c r="F787" i="11" s="1"/>
  <c r="CN64" i="14"/>
  <c r="E786" i="11"/>
  <c r="CS64" i="14" a="1"/>
  <c r="CS64" i="14" s="1"/>
  <c r="CW65" i="14" l="1"/>
  <c r="CX65" i="14" s="1"/>
  <c r="CU64" i="14"/>
  <c r="CT64" i="14"/>
  <c r="DD65" i="14"/>
  <c r="DE65" i="14" s="1"/>
  <c r="CR65" i="14" s="1"/>
  <c r="CV64" i="14" l="1"/>
  <c r="I786" i="11" s="1"/>
  <c r="CP66" i="14"/>
  <c r="H787" i="11"/>
  <c r="CN65" i="14"/>
  <c r="E787" i="11"/>
  <c r="CS65" i="14" a="1"/>
  <c r="CS65" i="14" s="1"/>
  <c r="CQ66" i="14"/>
  <c r="D788" i="11" s="1"/>
  <c r="CY66" i="14"/>
  <c r="G788" i="11" s="1"/>
  <c r="C788" i="11"/>
  <c r="CZ66" i="14"/>
  <c r="DB66" i="14" s="1"/>
  <c r="DF66" i="14" s="1"/>
  <c r="F788" i="11" s="1"/>
  <c r="CW66" i="14" l="1"/>
  <c r="CX66" i="14" s="1"/>
  <c r="DD66" i="14"/>
  <c r="DE66" i="14" s="1"/>
  <c r="CR66" i="14" s="1"/>
  <c r="CN66" i="14" s="1"/>
  <c r="H788" i="11"/>
  <c r="CP67" i="14"/>
  <c r="CT65" i="14"/>
  <c r="CU65" i="14"/>
  <c r="CS66" i="14" l="1" a="1"/>
  <c r="CS66" i="14" s="1"/>
  <c r="E788" i="11"/>
  <c r="CV65" i="14"/>
  <c r="I787" i="11" s="1"/>
  <c r="CQ67" i="14"/>
  <c r="D789" i="11" s="1"/>
  <c r="CZ67" i="14"/>
  <c r="DB67" i="14" s="1"/>
  <c r="DF67" i="14" s="1"/>
  <c r="F789" i="11" s="1"/>
  <c r="CY67" i="14"/>
  <c r="G789" i="11" s="1"/>
  <c r="C789" i="11"/>
  <c r="CU66" i="14"/>
  <c r="CT66" i="14"/>
  <c r="CW67" i="14" l="1"/>
  <c r="CX67" i="14" s="1"/>
  <c r="CV66" i="14"/>
  <c r="I788" i="11" s="1"/>
  <c r="DD67" i="14"/>
  <c r="DE67" i="14" s="1"/>
  <c r="CR67" i="14" s="1"/>
  <c r="CP68" i="14" l="1"/>
  <c r="H789" i="11"/>
  <c r="CN67" i="14"/>
  <c r="E789" i="11"/>
  <c r="CS67" i="14" a="1"/>
  <c r="CS67" i="14" s="1"/>
  <c r="CQ68" i="14"/>
  <c r="D790" i="11" s="1"/>
  <c r="CZ68" i="14"/>
  <c r="DB68" i="14" s="1"/>
  <c r="DF68" i="14" s="1"/>
  <c r="F790" i="11" s="1"/>
  <c r="C790" i="11"/>
  <c r="CY68" i="14"/>
  <c r="G790" i="11" s="1"/>
  <c r="CW68" i="14" l="1"/>
  <c r="CX68" i="14" s="1"/>
  <c r="DD68" i="14"/>
  <c r="DE68" i="14" s="1"/>
  <c r="CR68" i="14" s="1"/>
  <c r="CT67" i="14"/>
  <c r="CU67" i="14"/>
  <c r="CP69" i="14" l="1"/>
  <c r="H790" i="11"/>
  <c r="CV67" i="14"/>
  <c r="I789" i="11" s="1"/>
  <c r="CN68" i="14"/>
  <c r="E790" i="11"/>
  <c r="CS68" i="14" a="1"/>
  <c r="CS68" i="14" s="1"/>
  <c r="CZ69" i="14"/>
  <c r="DB69" i="14" s="1"/>
  <c r="DF69" i="14" s="1"/>
  <c r="F791" i="11" s="1"/>
  <c r="CY69" i="14"/>
  <c r="G791" i="11" s="1"/>
  <c r="CQ69" i="14"/>
  <c r="D791" i="11" s="1"/>
  <c r="C791" i="11"/>
  <c r="CW69" i="14" l="1"/>
  <c r="CX69" i="14" s="1"/>
  <c r="DD69" i="14"/>
  <c r="DE69" i="14" s="1"/>
  <c r="CR69" i="14" s="1"/>
  <c r="CU68" i="14"/>
  <c r="CT68" i="14"/>
  <c r="H791" i="11" l="1"/>
  <c r="CP70" i="14"/>
  <c r="CV68" i="14"/>
  <c r="I790" i="11" s="1"/>
  <c r="C792" i="11"/>
  <c r="CY70" i="14"/>
  <c r="G792" i="11" s="1"/>
  <c r="CQ70" i="14"/>
  <c r="D792" i="11" s="1"/>
  <c r="CZ70" i="14"/>
  <c r="DB70" i="14" s="1"/>
  <c r="DF70" i="14" s="1"/>
  <c r="F792" i="11" s="1"/>
  <c r="CN69" i="14"/>
  <c r="E791" i="11"/>
  <c r="CS69" i="14" a="1"/>
  <c r="CS69" i="14" s="1"/>
  <c r="CW70" i="14" l="1"/>
  <c r="CX70" i="14" s="1"/>
  <c r="CU69" i="14"/>
  <c r="CT69" i="14"/>
  <c r="DD70" i="14"/>
  <c r="DE70" i="14" s="1"/>
  <c r="CR70" i="14" s="1"/>
  <c r="CP71" i="14" l="1"/>
  <c r="CQ71" i="14" s="1"/>
  <c r="D793" i="11" s="1"/>
  <c r="H792" i="11"/>
  <c r="CV69" i="14"/>
  <c r="I791" i="11" s="1"/>
  <c r="E792" i="11"/>
  <c r="CN70" i="14"/>
  <c r="CS70" i="14" a="1"/>
  <c r="CS70" i="14" s="1"/>
  <c r="C793" i="11" l="1"/>
  <c r="CZ71" i="14"/>
  <c r="DB71" i="14" s="1"/>
  <c r="DF71" i="14" s="1"/>
  <c r="F793" i="11" s="1"/>
  <c r="CY71" i="14"/>
  <c r="G793" i="11" s="1"/>
  <c r="CU70" i="14"/>
  <c r="CT70" i="14"/>
  <c r="DD71" i="14"/>
  <c r="DE71" i="14" s="1"/>
  <c r="CR71" i="14" s="1"/>
  <c r="CW71" i="14" l="1"/>
  <c r="CX71" i="14" s="1"/>
  <c r="CV70" i="14"/>
  <c r="I792" i="11" s="1"/>
  <c r="E793" i="11"/>
  <c r="CN71" i="14"/>
  <c r="CS71" i="14" a="1"/>
  <c r="CS71" i="14" s="1"/>
  <c r="H793" i="11" l="1"/>
  <c r="CP72" i="14"/>
  <c r="CU71" i="14"/>
  <c r="CT71" i="14"/>
  <c r="CY72" i="14" l="1"/>
  <c r="G794" i="11" s="1"/>
  <c r="CZ72" i="14"/>
  <c r="DB72" i="14" s="1"/>
  <c r="CQ72" i="14"/>
  <c r="D794" i="11" s="1"/>
  <c r="C794" i="11"/>
  <c r="CV71" i="14"/>
  <c r="I793" i="11" s="1"/>
  <c r="DF72" i="14" l="1"/>
  <c r="F794" i="11" s="1"/>
  <c r="DD72" i="14"/>
  <c r="DE72" i="14" s="1"/>
  <c r="CR72" i="14" s="1"/>
  <c r="CW72" i="14"/>
  <c r="E794" i="11" l="1"/>
  <c r="CS72" i="14" a="1"/>
  <c r="CS72" i="14" s="1"/>
  <c r="CN72" i="14"/>
  <c r="CX72" i="14"/>
  <c r="H794" i="11"/>
  <c r="CP73" i="14"/>
  <c r="CZ73" i="14" l="1"/>
  <c r="DB73" i="14" s="1"/>
  <c r="DF73" i="14" s="1"/>
  <c r="F795" i="11" s="1"/>
  <c r="C795" i="11"/>
  <c r="CQ73" i="14"/>
  <c r="D795" i="11" s="1"/>
  <c r="DD73" i="14"/>
  <c r="DE73" i="14" s="1"/>
  <c r="CR73" i="14" s="1"/>
  <c r="CW73" i="14"/>
  <c r="CY73" i="14"/>
  <c r="G795" i="11" s="1"/>
  <c r="CU72" i="14"/>
  <c r="CT72" i="14"/>
  <c r="CV72" i="14" l="1"/>
  <c r="I794" i="11" s="1"/>
  <c r="CX73" i="14"/>
  <c r="CP74" i="14"/>
  <c r="H795" i="11"/>
  <c r="CN73" i="14"/>
  <c r="E795" i="11"/>
  <c r="CS73" i="14" a="1"/>
  <c r="CS73" i="14" s="1"/>
  <c r="CY74" i="14" l="1"/>
  <c r="G796" i="11" s="1"/>
  <c r="CZ74" i="14"/>
  <c r="DB74" i="14" s="1"/>
  <c r="DF74" i="14" s="1"/>
  <c r="F796" i="11" s="1"/>
  <c r="CQ74" i="14"/>
  <c r="D796" i="11" s="1"/>
  <c r="C796" i="11"/>
  <c r="DD74" i="14"/>
  <c r="DE74" i="14" s="1"/>
  <c r="CR74" i="14" s="1"/>
  <c r="CW74" i="14"/>
  <c r="CU73" i="14"/>
  <c r="CT73" i="14"/>
  <c r="CV73" i="14" s="1"/>
  <c r="I795" i="11" s="1"/>
  <c r="E796" i="11" l="1"/>
  <c r="CS74" i="14" a="1"/>
  <c r="CS74" i="14" s="1"/>
  <c r="CN74" i="14"/>
  <c r="CX74" i="14"/>
  <c r="H796" i="11"/>
  <c r="CP75" i="14"/>
  <c r="CZ75" i="14" l="1"/>
  <c r="DB75" i="14" s="1"/>
  <c r="DF75" i="14" s="1"/>
  <c r="F797" i="11" s="1"/>
  <c r="C797" i="11"/>
  <c r="DD75" i="14"/>
  <c r="DE75" i="14" s="1"/>
  <c r="CR75" i="14" s="1"/>
  <c r="CQ75" i="14"/>
  <c r="D797" i="11" s="1"/>
  <c r="CW75" i="14"/>
  <c r="CY75" i="14"/>
  <c r="G797" i="11" s="1"/>
  <c r="CT74" i="14"/>
  <c r="CU74" i="14"/>
  <c r="CV74" i="14" l="1"/>
  <c r="I796" i="11" s="1"/>
  <c r="CX75" i="14"/>
  <c r="CP76" i="14"/>
  <c r="H797" i="11"/>
  <c r="CN75" i="14"/>
  <c r="E797" i="11"/>
  <c r="CS75" i="14" a="1"/>
  <c r="CS75" i="14" s="1"/>
  <c r="CT75" i="14" l="1"/>
  <c r="CU75" i="14"/>
  <c r="CQ76" i="14"/>
  <c r="D798" i="11" s="1"/>
  <c r="C798" i="11"/>
  <c r="CY76" i="14"/>
  <c r="G798" i="11" s="1"/>
  <c r="CZ76" i="14"/>
  <c r="DB76" i="14" s="1"/>
  <c r="DF76" i="14" s="1"/>
  <c r="F798" i="11" s="1"/>
  <c r="CV75" i="14" l="1"/>
  <c r="I797" i="11" s="1"/>
  <c r="CW76" i="14"/>
  <c r="DD76" i="14"/>
  <c r="DE76" i="14" s="1"/>
  <c r="CR76" i="14" s="1"/>
  <c r="CX76" i="14"/>
  <c r="CP77" i="14"/>
  <c r="H798" i="11"/>
  <c r="CQ77" i="14" l="1"/>
  <c r="D799" i="11" s="1"/>
  <c r="CZ77" i="14"/>
  <c r="DB77" i="14" s="1"/>
  <c r="DF77" i="14" s="1"/>
  <c r="F799" i="11" s="1"/>
  <c r="CY77" i="14"/>
  <c r="G799" i="11" s="1"/>
  <c r="C799" i="11"/>
  <c r="CS76" i="14" a="1"/>
  <c r="CS76" i="14" s="1"/>
  <c r="CN76" i="14"/>
  <c r="E798" i="11"/>
  <c r="CW77" i="14" l="1"/>
  <c r="DD77" i="14"/>
  <c r="DE77" i="14" s="1"/>
  <c r="CR77" i="14" s="1"/>
  <c r="CX77" i="14"/>
  <c r="H799" i="11"/>
  <c r="CP78" i="14"/>
  <c r="CT76" i="14"/>
  <c r="CU76" i="14"/>
  <c r="E799" i="11"/>
  <c r="CN77" i="14"/>
  <c r="CS77" i="14" a="1"/>
  <c r="CS77" i="14" s="1"/>
  <c r="CV76" i="14" l="1"/>
  <c r="I798" i="11" s="1"/>
  <c r="CT77" i="14"/>
  <c r="CU77" i="14"/>
  <c r="CY78" i="14"/>
  <c r="G800" i="11" s="1"/>
  <c r="CQ78" i="14"/>
  <c r="D800" i="11" s="1"/>
  <c r="CZ78" i="14"/>
  <c r="DB78" i="14" s="1"/>
  <c r="DF78" i="14" s="1"/>
  <c r="F800" i="11" s="1"/>
  <c r="C800" i="11"/>
  <c r="CV77" i="14" l="1"/>
  <c r="I799" i="11" s="1"/>
  <c r="CW78" i="14"/>
  <c r="DD78" i="14"/>
  <c r="DE78" i="14" s="1"/>
  <c r="CR78" i="14" s="1"/>
  <c r="E800" i="11" s="1"/>
  <c r="CX78" i="14"/>
  <c r="CP79" i="14"/>
  <c r="H800" i="11"/>
  <c r="CS78" i="14" a="1"/>
  <c r="CS78" i="14" s="1"/>
  <c r="CN78" i="14"/>
  <c r="CT78" i="14" l="1"/>
  <c r="CU78" i="14"/>
  <c r="CY79" i="14"/>
  <c r="G801" i="11" s="1"/>
  <c r="CZ79" i="14"/>
  <c r="DB79" i="14" s="1"/>
  <c r="DF79" i="14" s="1"/>
  <c r="F801" i="11" s="1"/>
  <c r="CQ79" i="14"/>
  <c r="D801" i="11" s="1"/>
  <c r="C801" i="11"/>
  <c r="DD79" i="14"/>
  <c r="DE79" i="14" s="1"/>
  <c r="CR79" i="14" s="1"/>
  <c r="CW79" i="14"/>
  <c r="E801" i="11" l="1"/>
  <c r="CS79" i="14" a="1"/>
  <c r="CS79" i="14" s="1"/>
  <c r="CN79" i="14"/>
  <c r="CX79" i="14"/>
  <c r="CP80" i="14"/>
  <c r="H801" i="11"/>
  <c r="CV78" i="14"/>
  <c r="I800" i="11" s="1"/>
  <c r="CQ80" i="14" l="1"/>
  <c r="D802" i="11" s="1"/>
  <c r="CY80" i="14"/>
  <c r="G802" i="11" s="1"/>
  <c r="CZ80" i="14"/>
  <c r="DB80" i="14" s="1"/>
  <c r="DF80" i="14" s="1"/>
  <c r="F802" i="11" s="1"/>
  <c r="C802" i="11"/>
  <c r="CW80" i="14"/>
  <c r="DD80" i="14"/>
  <c r="DE80" i="14" s="1"/>
  <c r="CR80" i="14" s="1"/>
  <c r="CT79" i="14"/>
  <c r="CU79" i="14"/>
  <c r="CV79" i="14" l="1"/>
  <c r="I801" i="11" s="1"/>
  <c r="E802" i="11"/>
  <c r="CS80" i="14" a="1"/>
  <c r="CS80" i="14" s="1"/>
  <c r="CN80" i="14"/>
  <c r="H802" i="11"/>
  <c r="CP81" i="14"/>
  <c r="CX80" i="14"/>
  <c r="CQ81" i="14" l="1"/>
  <c r="D803" i="11" s="1"/>
  <c r="C803" i="11"/>
  <c r="CY81" i="14"/>
  <c r="G803" i="11" s="1"/>
  <c r="CZ81" i="14"/>
  <c r="DB81" i="14" s="1"/>
  <c r="DF81" i="14" s="1"/>
  <c r="F803" i="11" s="1"/>
  <c r="CU80" i="14"/>
  <c r="CT80" i="14"/>
  <c r="CV80" i="14" s="1"/>
  <c r="I802" i="11" s="1"/>
  <c r="DD81" i="14" l="1"/>
  <c r="DE81" i="14" s="1"/>
  <c r="CR81" i="14" s="1"/>
  <c r="CN81" i="14" s="1"/>
  <c r="CS81" i="14" a="1"/>
  <c r="CS81" i="14" s="1"/>
  <c r="CW81" i="14"/>
  <c r="E803" i="11" l="1"/>
  <c r="CX81" i="14"/>
  <c r="H803" i="11"/>
  <c r="CP82" i="14"/>
  <c r="CU81" i="14"/>
  <c r="CT81" i="14"/>
  <c r="CV81" i="14" s="1"/>
  <c r="I803" i="11" s="1"/>
  <c r="C804" i="11" l="1"/>
  <c r="CZ82" i="14"/>
  <c r="DB82" i="14" s="1"/>
  <c r="DF82" i="14" s="1"/>
  <c r="F804" i="11" s="1"/>
  <c r="CQ82" i="14"/>
  <c r="D804" i="11" s="1"/>
  <c r="CY82" i="14"/>
  <c r="G804" i="11" s="1"/>
  <c r="CW82" i="14"/>
  <c r="CX82" i="14" l="1"/>
  <c r="CP83" i="14"/>
  <c r="H804" i="11"/>
  <c r="DD82" i="14"/>
  <c r="DE82" i="14" s="1"/>
  <c r="CR82" i="14" s="1"/>
  <c r="CZ83" i="14" l="1"/>
  <c r="DB83" i="14" s="1"/>
  <c r="DF83" i="14" s="1"/>
  <c r="F805" i="11" s="1"/>
  <c r="C805" i="11"/>
  <c r="CQ83" i="14"/>
  <c r="D805" i="11" s="1"/>
  <c r="DD83" i="14"/>
  <c r="DE83" i="14" s="1"/>
  <c r="CR83" i="14" s="1"/>
  <c r="CY83" i="14"/>
  <c r="G805" i="11" s="1"/>
  <c r="E804" i="11"/>
  <c r="CN82" i="14"/>
  <c r="CS82" i="14" a="1"/>
  <c r="CS82" i="14" s="1"/>
  <c r="CW83" i="14" l="1"/>
  <c r="CU82" i="14"/>
  <c r="CT82" i="14"/>
  <c r="CX83" i="14"/>
  <c r="CP84" i="14"/>
  <c r="H805" i="11"/>
  <c r="CV82" i="14"/>
  <c r="I804" i="11" s="1"/>
  <c r="CS83" i="14" a="1"/>
  <c r="CS83" i="14" s="1"/>
  <c r="CN83" i="14"/>
  <c r="E805" i="11"/>
  <c r="CU83" i="14" l="1"/>
  <c r="CT83" i="14"/>
  <c r="CV83" i="14" s="1"/>
  <c r="I805" i="11" s="1"/>
  <c r="CQ84" i="14"/>
  <c r="D806" i="11" s="1"/>
  <c r="C806" i="11"/>
  <c r="CY84" i="14"/>
  <c r="G806" i="11" s="1"/>
  <c r="CZ84" i="14"/>
  <c r="DB84" i="14" s="1"/>
  <c r="DF84" i="14" l="1"/>
  <c r="F806" i="11" s="1"/>
  <c r="DD84" i="14"/>
  <c r="DE84" i="14" s="1"/>
  <c r="CR84" i="14" s="1"/>
  <c r="CW84" i="14"/>
  <c r="CN84" i="14" l="1"/>
  <c r="E806" i="11"/>
  <c r="CS84" i="14" a="1"/>
  <c r="CS84" i="14" s="1"/>
  <c r="CP85" i="14"/>
  <c r="H806" i="11"/>
  <c r="CX84" i="14"/>
  <c r="CZ85" i="14" l="1"/>
  <c r="DB85" i="14" s="1"/>
  <c r="DF85" i="14" s="1"/>
  <c r="F807" i="11" s="1"/>
  <c r="C807" i="11"/>
  <c r="DD85" i="14"/>
  <c r="DE85" i="14" s="1"/>
  <c r="CR85" i="14" s="1"/>
  <c r="CY85" i="14"/>
  <c r="G807" i="11" s="1"/>
  <c r="CQ85" i="14"/>
  <c r="D807" i="11" s="1"/>
  <c r="CW85" i="14"/>
  <c r="CT84" i="14"/>
  <c r="CU84" i="14"/>
  <c r="CX85" i="14" l="1"/>
  <c r="CP86" i="14"/>
  <c r="H807" i="11"/>
  <c r="CV84" i="14"/>
  <c r="I806" i="11" s="1"/>
  <c r="CS85" i="14" a="1"/>
  <c r="CS85" i="14" s="1"/>
  <c r="E807" i="11"/>
  <c r="CN85" i="14"/>
  <c r="CU85" i="14" l="1"/>
  <c r="CT85" i="14"/>
  <c r="CV85" i="14" s="1"/>
  <c r="I807" i="11" s="1"/>
  <c r="CZ86" i="14"/>
  <c r="DB86" i="14" s="1"/>
  <c r="CY86" i="14"/>
  <c r="G808" i="11" s="1"/>
  <c r="CQ86" i="14"/>
  <c r="D808" i="11" s="1"/>
  <c r="C808" i="11"/>
  <c r="DF86" i="14" l="1"/>
  <c r="F808" i="11" s="1"/>
  <c r="DD86" i="14"/>
  <c r="DE86" i="14" s="1"/>
  <c r="CR86" i="14" s="1"/>
  <c r="CW86" i="14"/>
  <c r="CS86" i="14" l="1" a="1"/>
  <c r="CS86" i="14" s="1"/>
  <c r="E808" i="11"/>
  <c r="CN86" i="14"/>
  <c r="CP87" i="14"/>
  <c r="H808" i="11"/>
  <c r="CX86" i="14"/>
  <c r="CU86" i="14" l="1"/>
  <c r="CT86" i="14"/>
  <c r="CZ87" i="14"/>
  <c r="DB87" i="14" s="1"/>
  <c r="DF87" i="14" s="1"/>
  <c r="F809" i="11" s="1"/>
  <c r="C809" i="11"/>
  <c r="CQ87" i="14"/>
  <c r="D809" i="11" s="1"/>
  <c r="CY87" i="14"/>
  <c r="G809" i="11" s="1"/>
  <c r="DD87" i="14"/>
  <c r="DE87" i="14" s="1"/>
  <c r="CR87" i="14" s="1"/>
  <c r="CS87" i="14" s="1" a="1"/>
  <c r="CS87" i="14" s="1"/>
  <c r="CW87" i="14"/>
  <c r="CV86" i="14"/>
  <c r="I808" i="11" s="1"/>
  <c r="CP88" i="14" l="1"/>
  <c r="CX87" i="14"/>
  <c r="H809" i="11"/>
  <c r="CN87" i="14"/>
  <c r="E809" i="11"/>
  <c r="CU87" i="14" l="1"/>
  <c r="CT87" i="14"/>
  <c r="CV87" i="14" s="1"/>
  <c r="I809" i="11" s="1"/>
  <c r="CY88" i="14"/>
  <c r="G810" i="11" s="1"/>
  <c r="C810" i="11"/>
  <c r="CQ88" i="14"/>
  <c r="D810" i="11" s="1"/>
  <c r="CZ88" i="14"/>
  <c r="DB88" i="14" s="1"/>
  <c r="CW88" i="14" s="1"/>
  <c r="CP89" i="14" l="1"/>
  <c r="H810" i="11"/>
  <c r="CX88" i="14"/>
  <c r="DD88" i="14"/>
  <c r="DE88" i="14" s="1"/>
  <c r="CR88" i="14" s="1"/>
  <c r="DF88" i="14"/>
  <c r="F810" i="11" s="1"/>
  <c r="CN88" i="14" l="1"/>
  <c r="E810" i="11"/>
  <c r="CS88" i="14" a="1"/>
  <c r="CS88" i="14" s="1"/>
  <c r="CY89" i="14"/>
  <c r="G811" i="11" s="1"/>
  <c r="C811" i="11"/>
  <c r="CQ89" i="14"/>
  <c r="D811" i="11" s="1"/>
  <c r="CZ89" i="14"/>
  <c r="DB89" i="14" s="1"/>
  <c r="DF89" i="14" l="1"/>
  <c r="F811" i="11" s="1"/>
  <c r="DD89" i="14"/>
  <c r="DE89" i="14" s="1"/>
  <c r="CR89" i="14" s="1"/>
  <c r="CW89" i="14"/>
  <c r="CT88" i="14"/>
  <c r="CU88" i="14"/>
  <c r="CV88" i="14" l="1"/>
  <c r="I810" i="11" s="1"/>
  <c r="CS89" i="14" a="1"/>
  <c r="CS89" i="14" s="1"/>
  <c r="E811" i="11"/>
  <c r="CN89" i="14"/>
  <c r="CX89" i="14"/>
  <c r="CP90" i="14"/>
  <c r="H811" i="11"/>
  <c r="CQ90" i="14" l="1"/>
  <c r="D812" i="11" s="1"/>
  <c r="CY90" i="14"/>
  <c r="G812" i="11" s="1"/>
  <c r="CZ90" i="14"/>
  <c r="DB90" i="14" s="1"/>
  <c r="C812" i="11"/>
  <c r="CT89" i="14"/>
  <c r="CU89" i="14"/>
  <c r="CV89" i="14" l="1"/>
  <c r="I811" i="11" s="1"/>
  <c r="DF90" i="14"/>
  <c r="F812" i="11" s="1"/>
  <c r="CW90" i="14"/>
  <c r="DD90" i="14"/>
  <c r="DE90" i="14" s="1"/>
  <c r="CR90" i="14" s="1"/>
  <c r="CN90" i="14" l="1"/>
  <c r="CS90" i="14" a="1"/>
  <c r="CS90" i="14" s="1"/>
  <c r="E812" i="11"/>
  <c r="CX90" i="14"/>
  <c r="H812" i="11"/>
  <c r="CP91" i="14"/>
  <c r="CZ91" i="14" l="1"/>
  <c r="DB91" i="14" s="1"/>
  <c r="DF91" i="14" s="1"/>
  <c r="F813" i="11" s="1"/>
  <c r="CY91" i="14"/>
  <c r="G813" i="11" s="1"/>
  <c r="CW91" i="14"/>
  <c r="CQ91" i="14"/>
  <c r="D813" i="11" s="1"/>
  <c r="C813" i="11"/>
  <c r="DD91" i="14"/>
  <c r="DE91" i="14" s="1"/>
  <c r="CR91" i="14" s="1"/>
  <c r="CT90" i="14"/>
  <c r="CU90" i="14"/>
  <c r="CV90" i="14" l="1"/>
  <c r="I812" i="11" s="1"/>
  <c r="CS91" i="14" a="1"/>
  <c r="CS91" i="14" s="1"/>
  <c r="E813" i="11"/>
  <c r="CN91" i="14"/>
  <c r="CP92" i="14"/>
  <c r="H813" i="11"/>
  <c r="CX91" i="14"/>
  <c r="CQ92" i="14" l="1"/>
  <c r="D814" i="11" s="1"/>
  <c r="CZ92" i="14"/>
  <c r="DB92" i="14" s="1"/>
  <c r="DF92" i="14" s="1"/>
  <c r="F814" i="11" s="1"/>
  <c r="C814" i="11"/>
  <c r="CY92" i="14"/>
  <c r="G814" i="11" s="1"/>
  <c r="CU91" i="14"/>
  <c r="CT91" i="14"/>
  <c r="CV91" i="14" s="1"/>
  <c r="I813" i="11" s="1"/>
  <c r="DD92" i="14" l="1"/>
  <c r="DE92" i="14" s="1"/>
  <c r="CR92" i="14" s="1"/>
  <c r="CW92" i="14"/>
  <c r="E814" i="11" l="1"/>
  <c r="CS92" i="14" a="1"/>
  <c r="CS92" i="14" s="1"/>
  <c r="CN92" i="14"/>
  <c r="CX92" i="14"/>
  <c r="I814" i="11" s="1"/>
  <c r="CP93" i="14"/>
  <c r="H814" i="11"/>
  <c r="CT92" i="14" l="1"/>
  <c r="CU92" i="14"/>
  <c r="C815" i="11"/>
  <c r="CZ93" i="14"/>
  <c r="DB93" i="14" s="1"/>
  <c r="DF93" i="14" s="1"/>
  <c r="F815" i="11" s="1"/>
  <c r="CY93" i="14"/>
  <c r="G815" i="11" s="1"/>
  <c r="CQ93" i="14"/>
  <c r="D815" i="11" s="1"/>
  <c r="CV92" i="14" l="1"/>
  <c r="CW93" i="14"/>
  <c r="DD93" i="14"/>
  <c r="DE93" i="14" s="1"/>
  <c r="CR93" i="14" s="1"/>
  <c r="CS93" i="14" s="1" a="1"/>
  <c r="CS93" i="14" s="1"/>
  <c r="CP94" i="14"/>
  <c r="CX93" i="14"/>
  <c r="H815" i="11"/>
  <c r="E815" i="11" l="1"/>
  <c r="CN93" i="14"/>
  <c r="CT93" i="14"/>
  <c r="CU93" i="14"/>
  <c r="CZ94" i="14"/>
  <c r="DB94" i="14" s="1"/>
  <c r="DF94" i="14" s="1"/>
  <c r="F816" i="11" s="1"/>
  <c r="CY94" i="14"/>
  <c r="G816" i="11" s="1"/>
  <c r="C816" i="11"/>
  <c r="CQ94" i="14"/>
  <c r="D816" i="11" s="1"/>
  <c r="CW94" i="14" l="1"/>
  <c r="DD94" i="14"/>
  <c r="DE94" i="14" s="1"/>
  <c r="CR94" i="14" s="1"/>
  <c r="CN94" i="14"/>
  <c r="E816" i="11"/>
  <c r="CS94" i="14" a="1"/>
  <c r="CS94" i="14" s="1"/>
  <c r="CX94" i="14"/>
  <c r="CP95" i="14"/>
  <c r="H816" i="11"/>
  <c r="CV93" i="14"/>
  <c r="I815" i="11" s="1"/>
  <c r="CQ95" i="14" l="1"/>
  <c r="D817" i="11" s="1"/>
  <c r="CZ95" i="14"/>
  <c r="DB95" i="14" s="1"/>
  <c r="CY95" i="14"/>
  <c r="G817" i="11" s="1"/>
  <c r="C817" i="11"/>
  <c r="CT94" i="14"/>
  <c r="CU94" i="14"/>
  <c r="CV94" i="14" l="1"/>
  <c r="I816" i="11" s="1"/>
  <c r="DF95" i="14"/>
  <c r="F817" i="11" s="1"/>
  <c r="CW95" i="14"/>
  <c r="DD95" i="14"/>
  <c r="DE95" i="14" s="1"/>
  <c r="CR95" i="14" s="1"/>
  <c r="CX95" i="14" l="1"/>
  <c r="I817" i="11" s="1"/>
  <c r="H817" i="11"/>
  <c r="CP96" i="14"/>
  <c r="CN95" i="14"/>
  <c r="CS95" i="14" a="1"/>
  <c r="CS95" i="14" s="1"/>
  <c r="E817" i="11"/>
  <c r="CT95" i="14" l="1"/>
  <c r="CU95" i="14"/>
  <c r="C818" i="11"/>
  <c r="CQ96" i="14"/>
  <c r="D818" i="11" s="1"/>
  <c r="CY96" i="14"/>
  <c r="G818" i="11" s="1"/>
  <c r="CZ96" i="14"/>
  <c r="DB96" i="14" s="1"/>
  <c r="DF96" i="14" s="1"/>
  <c r="F818" i="11" s="1"/>
  <c r="CW96" i="14" l="1"/>
  <c r="CV95" i="14"/>
  <c r="CX96" i="14"/>
  <c r="H818" i="11"/>
  <c r="CP97" i="14"/>
  <c r="DD96" i="14"/>
  <c r="DE96" i="14" s="1"/>
  <c r="CR96" i="14" s="1"/>
  <c r="E818" i="11" l="1"/>
  <c r="CN96" i="14"/>
  <c r="CS96" i="14" a="1"/>
  <c r="CS96" i="14" s="1"/>
  <c r="CY97" i="14"/>
  <c r="G819" i="11" s="1"/>
  <c r="C819" i="11"/>
  <c r="CZ97" i="14"/>
  <c r="DB97" i="14" s="1"/>
  <c r="DF97" i="14" s="1"/>
  <c r="F819" i="11" s="1"/>
  <c r="CQ97" i="14"/>
  <c r="D819" i="11" s="1"/>
  <c r="CW97" i="14" l="1"/>
  <c r="DD97" i="14"/>
  <c r="DE97" i="14" s="1"/>
  <c r="CR97" i="14" s="1"/>
  <c r="CS97" i="14" s="1" a="1"/>
  <c r="CS97" i="14" s="1"/>
  <c r="CX97" i="14"/>
  <c r="H819" i="11"/>
  <c r="CP98" i="14"/>
  <c r="CU96" i="14"/>
  <c r="CT96" i="14"/>
  <c r="E819" i="11"/>
  <c r="CN97" i="14"/>
  <c r="CV96" i="14"/>
  <c r="I818" i="11" s="1"/>
  <c r="CT97" i="14" l="1"/>
  <c r="CU97" i="14"/>
  <c r="CV97" i="14" s="1"/>
  <c r="I819" i="11" s="1"/>
  <c r="CZ98" i="14"/>
  <c r="DB98" i="14" s="1"/>
  <c r="CY98" i="14"/>
  <c r="G820" i="11" s="1"/>
  <c r="CQ98" i="14"/>
  <c r="D820" i="11" s="1"/>
  <c r="C820" i="11"/>
  <c r="DF98" i="14" l="1"/>
  <c r="F820" i="11" s="1"/>
  <c r="CW98" i="14"/>
  <c r="DD98" i="14"/>
  <c r="DE98" i="14" s="1"/>
  <c r="CR98" i="14" s="1"/>
  <c r="H820" i="11" l="1"/>
  <c r="CP99" i="14"/>
  <c r="CX98" i="14"/>
  <c r="CS98" i="14" a="1"/>
  <c r="CS98" i="14" s="1"/>
  <c r="E820" i="11"/>
  <c r="CN98" i="14"/>
  <c r="F11" i="11" l="1"/>
  <c r="CQ99" i="14"/>
  <c r="D821" i="11" s="1"/>
  <c r="C821" i="11"/>
  <c r="CY99" i="14"/>
  <c r="G821" i="11" s="1"/>
  <c r="CZ99" i="14"/>
  <c r="DB99" i="14" s="1"/>
  <c r="F10" i="14"/>
  <c r="CT98" i="14"/>
  <c r="CU98" i="14"/>
  <c r="CV98" i="14" l="1"/>
  <c r="I820" i="11" s="1"/>
  <c r="DF99" i="14"/>
  <c r="F821" i="11" s="1"/>
  <c r="CW99" i="14"/>
  <c r="DD99" i="14"/>
  <c r="DE99" i="14" s="1"/>
  <c r="CR99" i="14" s="1"/>
  <c r="CS99" i="14" l="1" a="1"/>
  <c r="CS99" i="14" s="1"/>
  <c r="CR15" i="14"/>
  <c r="CN99" i="14"/>
  <c r="DM14" i="14"/>
  <c r="CR16" i="14"/>
  <c r="E821" i="11"/>
  <c r="E822" i="11" s="1"/>
  <c r="CX99" i="14"/>
  <c r="H821" i="11"/>
  <c r="H10" i="14"/>
  <c r="E11" i="14" s="1"/>
  <c r="H11" i="11"/>
  <c r="E12" i="11" s="1"/>
  <c r="H12" i="11" l="1"/>
  <c r="I12" i="11" a="1"/>
  <c r="I12" i="11" s="1"/>
  <c r="C822" i="11"/>
  <c r="DJ16" i="14"/>
  <c r="DK26" i="14" s="1"/>
  <c r="CT99" i="14"/>
  <c r="CU99" i="14"/>
  <c r="CO18" i="14"/>
  <c r="I821" i="11"/>
  <c r="I11" i="14" a="1"/>
  <c r="I11" i="14" s="1"/>
  <c r="H11" i="14"/>
  <c r="J11" i="14" l="1"/>
  <c r="E12" i="14"/>
  <c r="I12" i="14" s="1" a="1"/>
  <c r="I12" i="14" s="1"/>
  <c r="J10" i="14"/>
  <c r="J11" i="11"/>
  <c r="CV99" i="14"/>
  <c r="DU26" i="14"/>
  <c r="DT26" i="14"/>
  <c r="G823" i="11" s="1"/>
  <c r="DL26" i="14"/>
  <c r="D823" i="11" s="1"/>
  <c r="C823" i="11"/>
  <c r="G822" i="11"/>
  <c r="H822" i="11"/>
  <c r="D822" i="11"/>
  <c r="E13" i="11"/>
  <c r="I13" i="11" s="1" a="1"/>
  <c r="I13" i="11" s="1"/>
  <c r="J12" i="11"/>
  <c r="I822" i="11" s="1"/>
  <c r="DZ26" i="14" l="1"/>
  <c r="DM26" i="14" s="1"/>
  <c r="DW26" i="14"/>
  <c r="EA26" i="14" l="1"/>
  <c r="F823" i="11" s="1"/>
  <c r="DY26" i="14"/>
  <c r="DR26" i="14"/>
  <c r="DI26" i="14"/>
  <c r="E823" i="11"/>
  <c r="DN26" i="14" a="1"/>
  <c r="DN26" i="14" s="1"/>
  <c r="DP26" i="14" l="1"/>
  <c r="DO26" i="14"/>
  <c r="DQ26" i="14" s="1"/>
  <c r="DS26" i="14"/>
  <c r="I823" i="11" s="1"/>
  <c r="DK27" i="14"/>
  <c r="H823" i="11"/>
  <c r="DT27" i="14" l="1"/>
  <c r="G824" i="11" s="1"/>
  <c r="DL27" i="14"/>
  <c r="D824" i="11" s="1"/>
  <c r="C824" i="11"/>
  <c r="DU27" i="14"/>
  <c r="DW27" i="14" s="1"/>
  <c r="EA27" i="14" s="1"/>
  <c r="F824" i="11" s="1"/>
  <c r="DR27" i="14" l="1"/>
  <c r="DY27" i="14"/>
  <c r="DZ27" i="14" s="1"/>
  <c r="DM27" i="14" s="1"/>
  <c r="DN27" i="14" l="1" a="1"/>
  <c r="DN27" i="14" s="1"/>
  <c r="DI27" i="14"/>
  <c r="E824" i="11"/>
  <c r="H824" i="11"/>
  <c r="DS27" i="14"/>
  <c r="I824" i="11" s="1"/>
  <c r="DK28" i="14"/>
  <c r="C825" i="11" l="1"/>
  <c r="DT28" i="14"/>
  <c r="G825" i="11" s="1"/>
  <c r="DL28" i="14"/>
  <c r="D825" i="11" s="1"/>
  <c r="DU28" i="14"/>
  <c r="DW28" i="14" s="1"/>
  <c r="EA28" i="14" s="1"/>
  <c r="F825" i="11" s="1"/>
  <c r="DO27" i="14"/>
  <c r="DP27" i="14"/>
  <c r="DQ27" i="14" l="1"/>
  <c r="DY28" i="14"/>
  <c r="DZ28" i="14" s="1"/>
  <c r="DM28" i="14" s="1"/>
  <c r="DI28" i="14" s="1"/>
  <c r="DR28" i="14"/>
  <c r="E825" i="11"/>
  <c r="DN28" i="14" a="1"/>
  <c r="DN28" i="14" s="1"/>
  <c r="DS28" i="14"/>
  <c r="I825" i="11" s="1"/>
  <c r="H825" i="11"/>
  <c r="DK29" i="14"/>
  <c r="DL29" i="14" l="1"/>
  <c r="D826" i="11" s="1"/>
  <c r="DT29" i="14"/>
  <c r="G826" i="11" s="1"/>
  <c r="DU29" i="14"/>
  <c r="DW29" i="14" s="1"/>
  <c r="EA29" i="14" s="1"/>
  <c r="F826" i="11" s="1"/>
  <c r="C826" i="11"/>
  <c r="DR29" i="14"/>
  <c r="DP28" i="14"/>
  <c r="DO28" i="14"/>
  <c r="DQ28" i="14" l="1"/>
  <c r="DK30" i="14"/>
  <c r="DS29" i="14"/>
  <c r="I826" i="11" s="1"/>
  <c r="H826" i="11"/>
  <c r="DY29" i="14"/>
  <c r="DZ29" i="14" s="1"/>
  <c r="DM29" i="14" s="1"/>
  <c r="DI29" i="14" l="1"/>
  <c r="E826" i="11"/>
  <c r="DN29" i="14" a="1"/>
  <c r="DN29" i="14" s="1"/>
  <c r="DT30" i="14"/>
  <c r="G827" i="11" s="1"/>
  <c r="DL30" i="14"/>
  <c r="D827" i="11" s="1"/>
  <c r="C827" i="11"/>
  <c r="DU30" i="14"/>
  <c r="DW30" i="14" s="1"/>
  <c r="EA30" i="14" s="1"/>
  <c r="F827" i="11" s="1"/>
  <c r="DR30" i="14" l="1"/>
  <c r="DY30" i="14"/>
  <c r="DZ30" i="14" s="1"/>
  <c r="DM30" i="14" s="1"/>
  <c r="DO29" i="14"/>
  <c r="DP29" i="14"/>
  <c r="DQ29" i="14" l="1"/>
  <c r="E827" i="11"/>
  <c r="DI30" i="14"/>
  <c r="DN30" i="14" a="1"/>
  <c r="DN30" i="14" s="1"/>
  <c r="H827" i="11"/>
  <c r="DK31" i="14"/>
  <c r="DS30" i="14"/>
  <c r="I827" i="11" s="1"/>
  <c r="DU31" i="14" l="1"/>
  <c r="DW31" i="14" s="1"/>
  <c r="EA31" i="14" s="1"/>
  <c r="F828" i="11" s="1"/>
  <c r="DY31" i="14"/>
  <c r="DZ31" i="14" s="1"/>
  <c r="DM31" i="14" s="1"/>
  <c r="DN31" i="14" s="1" a="1"/>
  <c r="DN31" i="14" s="1"/>
  <c r="DL31" i="14"/>
  <c r="D828" i="11" s="1"/>
  <c r="C828" i="11"/>
  <c r="DT31" i="14"/>
  <c r="G828" i="11" s="1"/>
  <c r="DR31" i="14"/>
  <c r="DO30" i="14"/>
  <c r="DP30" i="14"/>
  <c r="DQ30" i="14" s="1"/>
  <c r="E828" i="11" l="1"/>
  <c r="DI31" i="14"/>
  <c r="DS31" i="14"/>
  <c r="I828" i="11" s="1"/>
  <c r="DK32" i="14"/>
  <c r="H828" i="11"/>
  <c r="C829" i="11" l="1"/>
  <c r="DU32" i="14"/>
  <c r="DW32" i="14" s="1"/>
  <c r="EA32" i="14" s="1"/>
  <c r="F829" i="11" s="1"/>
  <c r="DL32" i="14"/>
  <c r="D829" i="11" s="1"/>
  <c r="DT32" i="14"/>
  <c r="G829" i="11" s="1"/>
  <c r="DR32" i="14"/>
  <c r="DP31" i="14"/>
  <c r="DO31" i="14"/>
  <c r="DQ31" i="14" s="1"/>
  <c r="DY32" i="14" l="1"/>
  <c r="DZ32" i="14" s="1"/>
  <c r="DM32" i="14" s="1"/>
  <c r="DN32" i="14" s="1" a="1"/>
  <c r="DN32" i="14" s="1"/>
  <c r="H829" i="11"/>
  <c r="DK33" i="14"/>
  <c r="DS32" i="14"/>
  <c r="I829" i="11" s="1"/>
  <c r="DI32" i="14"/>
  <c r="E829" i="11"/>
  <c r="DL33" i="14" l="1"/>
  <c r="D830" i="11" s="1"/>
  <c r="C830" i="11"/>
  <c r="DU33" i="14"/>
  <c r="DW33" i="14" s="1"/>
  <c r="EA33" i="14" s="1"/>
  <c r="F830" i="11" s="1"/>
  <c r="DT33" i="14"/>
  <c r="G830" i="11" s="1"/>
  <c r="DO32" i="14"/>
  <c r="DP32" i="14"/>
  <c r="DY33" i="14" l="1"/>
  <c r="DZ33" i="14" s="1"/>
  <c r="DM33" i="14" s="1"/>
  <c r="DR33" i="14"/>
  <c r="DK34" i="14" s="1"/>
  <c r="H830" i="11"/>
  <c r="DN33" i="14" a="1"/>
  <c r="DN33" i="14" s="1"/>
  <c r="DI33" i="14"/>
  <c r="E830" i="11"/>
  <c r="DQ32" i="14"/>
  <c r="DS33" i="14" l="1"/>
  <c r="I830" i="11" s="1"/>
  <c r="DO33" i="14"/>
  <c r="DP33" i="14"/>
  <c r="DQ33" i="14" s="1"/>
  <c r="DU34" i="14"/>
  <c r="DW34" i="14" s="1"/>
  <c r="EA34" i="14" s="1"/>
  <c r="F831" i="11" s="1"/>
  <c r="DT34" i="14"/>
  <c r="G831" i="11" s="1"/>
  <c r="DL34" i="14"/>
  <c r="D831" i="11" s="1"/>
  <c r="C831" i="11"/>
  <c r="DR34" i="14"/>
  <c r="DY34" i="14"/>
  <c r="DZ34" i="14" s="1"/>
  <c r="DM34" i="14" s="1"/>
  <c r="E831" i="11" l="1"/>
  <c r="DI34" i="14"/>
  <c r="DN34" i="14" a="1"/>
  <c r="DN34" i="14" s="1"/>
  <c r="DK35" i="14"/>
  <c r="H831" i="11"/>
  <c r="DS34" i="14"/>
  <c r="I831" i="11" s="1"/>
  <c r="C832" i="11" l="1"/>
  <c r="DL35" i="14"/>
  <c r="D832" i="11" s="1"/>
  <c r="DU35" i="14"/>
  <c r="DW35" i="14" s="1"/>
  <c r="EA35" i="14" s="1"/>
  <c r="F832" i="11" s="1"/>
  <c r="DT35" i="14"/>
  <c r="G832" i="11" s="1"/>
  <c r="DY35" i="14"/>
  <c r="DZ35" i="14" s="1"/>
  <c r="DM35" i="14" s="1"/>
  <c r="DR35" i="14"/>
  <c r="DO34" i="14"/>
  <c r="DP34" i="14"/>
  <c r="DQ34" i="14" l="1"/>
  <c r="DS35" i="14"/>
  <c r="I832" i="11" s="1"/>
  <c r="DK36" i="14"/>
  <c r="H832" i="11"/>
  <c r="E832" i="11"/>
  <c r="DN35" i="14" a="1"/>
  <c r="DN35" i="14" s="1"/>
  <c r="DI35" i="14"/>
  <c r="DU36" i="14" l="1"/>
  <c r="DW36" i="14" s="1"/>
  <c r="DR36" i="14" s="1"/>
  <c r="C833" i="11"/>
  <c r="DL36" i="14"/>
  <c r="D833" i="11" s="1"/>
  <c r="DT36" i="14"/>
  <c r="G833" i="11" s="1"/>
  <c r="DP35" i="14"/>
  <c r="DO35" i="14"/>
  <c r="DQ35" i="14" l="1"/>
  <c r="DK37" i="14"/>
  <c r="H833" i="11"/>
  <c r="DS36" i="14"/>
  <c r="I833" i="11" s="1"/>
  <c r="EA36" i="14"/>
  <c r="F833" i="11" s="1"/>
  <c r="DY36" i="14"/>
  <c r="DZ36" i="14" s="1"/>
  <c r="DM36" i="14" s="1"/>
  <c r="DN36" i="14" l="1" a="1"/>
  <c r="DN36" i="14" s="1"/>
  <c r="DI36" i="14"/>
  <c r="E833" i="11"/>
  <c r="DU37" i="14"/>
  <c r="DW37" i="14" s="1"/>
  <c r="DL37" i="14"/>
  <c r="D834" i="11" s="1"/>
  <c r="C834" i="11"/>
  <c r="DT37" i="14"/>
  <c r="G834" i="11" s="1"/>
  <c r="EA37" i="14" l="1"/>
  <c r="F834" i="11" s="1"/>
  <c r="DY37" i="14"/>
  <c r="DZ37" i="14" s="1"/>
  <c r="DM37" i="14" s="1"/>
  <c r="DR37" i="14"/>
  <c r="DP36" i="14"/>
  <c r="DO36" i="14"/>
  <c r="DQ36" i="14" s="1"/>
  <c r="E834" i="11" l="1"/>
  <c r="DI37" i="14"/>
  <c r="DN37" i="14" a="1"/>
  <c r="DN37" i="14" s="1"/>
  <c r="H834" i="11"/>
  <c r="DK38" i="14"/>
  <c r="DS37" i="14"/>
  <c r="I834" i="11" s="1"/>
  <c r="C835" i="11" l="1"/>
  <c r="DT38" i="14"/>
  <c r="G835" i="11" s="1"/>
  <c r="DL38" i="14"/>
  <c r="D835" i="11" s="1"/>
  <c r="DU38" i="14"/>
  <c r="DW38" i="14" s="1"/>
  <c r="EA38" i="14" s="1"/>
  <c r="F835" i="11" s="1"/>
  <c r="DP37" i="14"/>
  <c r="DO37" i="14"/>
  <c r="DQ37" i="14" s="1"/>
  <c r="DR38" i="14" l="1"/>
  <c r="DY38" i="14"/>
  <c r="DZ38" i="14" s="1"/>
  <c r="DM38" i="14" s="1"/>
  <c r="E835" i="11" l="1"/>
  <c r="DI38" i="14"/>
  <c r="DN38" i="14" a="1"/>
  <c r="DN38" i="14" s="1"/>
  <c r="DS38" i="14"/>
  <c r="I835" i="11" s="1"/>
  <c r="H835" i="11"/>
  <c r="DK39" i="14"/>
  <c r="DT39" i="14" l="1"/>
  <c r="G836" i="11" s="1"/>
  <c r="DL39" i="14"/>
  <c r="D836" i="11" s="1"/>
  <c r="C836" i="11"/>
  <c r="DU39" i="14"/>
  <c r="DW39" i="14" s="1"/>
  <c r="EA39" i="14" s="1"/>
  <c r="F836" i="11" s="1"/>
  <c r="DP38" i="14"/>
  <c r="DO38" i="14"/>
  <c r="DQ38" i="14" l="1"/>
  <c r="DR39" i="14"/>
  <c r="DY39" i="14"/>
  <c r="DZ39" i="14" s="1"/>
  <c r="DM39" i="14" s="1"/>
  <c r="E836" i="11" l="1"/>
  <c r="DI39" i="14"/>
  <c r="DN39" i="14" a="1"/>
  <c r="DN39" i="14" s="1"/>
  <c r="H836" i="11"/>
  <c r="DK40" i="14"/>
  <c r="DS39" i="14"/>
  <c r="I836" i="11" s="1"/>
  <c r="C837" i="11" l="1"/>
  <c r="DT40" i="14"/>
  <c r="G837" i="11" s="1"/>
  <c r="DL40" i="14"/>
  <c r="D837" i="11" s="1"/>
  <c r="DU40" i="14"/>
  <c r="DW40" i="14" s="1"/>
  <c r="EA40" i="14" s="1"/>
  <c r="F837" i="11" s="1"/>
  <c r="DP39" i="14"/>
  <c r="DO39" i="14"/>
  <c r="DQ39" i="14" l="1"/>
  <c r="DR40" i="14"/>
  <c r="DS40" i="14" s="1"/>
  <c r="I837" i="11" s="1"/>
  <c r="DK41" i="14"/>
  <c r="H837" i="11"/>
  <c r="DY40" i="14"/>
  <c r="DZ40" i="14" s="1"/>
  <c r="DM40" i="14" s="1"/>
  <c r="DU41" i="14" l="1"/>
  <c r="DW41" i="14" s="1"/>
  <c r="EA41" i="14" s="1"/>
  <c r="F838" i="11" s="1"/>
  <c r="C838" i="11"/>
  <c r="DT41" i="14"/>
  <c r="G838" i="11" s="1"/>
  <c r="DL41" i="14"/>
  <c r="D838" i="11" s="1"/>
  <c r="DR41" i="14"/>
  <c r="DY41" i="14"/>
  <c r="DZ41" i="14" s="1"/>
  <c r="DM41" i="14" s="1"/>
  <c r="DN41" i="14" s="1" a="1"/>
  <c r="DN41" i="14" s="1"/>
  <c r="E837" i="11"/>
  <c r="DI40" i="14"/>
  <c r="DN40" i="14" a="1"/>
  <c r="DN40" i="14" s="1"/>
  <c r="DP40" i="14" l="1"/>
  <c r="DO40" i="14"/>
  <c r="DQ40" i="14" s="1"/>
  <c r="DK42" i="14"/>
  <c r="DS41" i="14"/>
  <c r="I838" i="11" s="1"/>
  <c r="H838" i="11"/>
  <c r="E838" i="11"/>
  <c r="DI41" i="14"/>
  <c r="DL42" i="14" l="1"/>
  <c r="D839" i="11" s="1"/>
  <c r="DT42" i="14"/>
  <c r="G839" i="11" s="1"/>
  <c r="C839" i="11"/>
  <c r="DU42" i="14"/>
  <c r="DW42" i="14" s="1"/>
  <c r="DP41" i="14"/>
  <c r="DO41" i="14"/>
  <c r="DQ41" i="14" l="1"/>
  <c r="EA42" i="14"/>
  <c r="F839" i="11" s="1"/>
  <c r="DY42" i="14"/>
  <c r="DZ42" i="14" s="1"/>
  <c r="DM42" i="14" s="1"/>
  <c r="DR42" i="14"/>
  <c r="DS42" i="14" l="1"/>
  <c r="I839" i="11" s="1"/>
  <c r="H839" i="11"/>
  <c r="DK43" i="14"/>
  <c r="E839" i="11"/>
  <c r="DN42" i="14" a="1"/>
  <c r="DN42" i="14" s="1"/>
  <c r="DI42" i="14"/>
  <c r="DO42" i="14" l="1"/>
  <c r="DP42" i="14"/>
  <c r="DL43" i="14"/>
  <c r="D840" i="11" s="1"/>
  <c r="DU43" i="14"/>
  <c r="DW43" i="14" s="1"/>
  <c r="C840" i="11"/>
  <c r="DT43" i="14"/>
  <c r="G840" i="11" s="1"/>
  <c r="EA43" i="14" l="1"/>
  <c r="F840" i="11" s="1"/>
  <c r="DR43" i="14"/>
  <c r="DQ42" i="14"/>
  <c r="DY43" i="14"/>
  <c r="DZ43" i="14" s="1"/>
  <c r="DM43" i="14" s="1"/>
  <c r="DK44" i="14" l="1"/>
  <c r="H840" i="11"/>
  <c r="DS43" i="14"/>
  <c r="I840" i="11" s="1"/>
  <c r="DI43" i="14"/>
  <c r="E840" i="11"/>
  <c r="DN43" i="14" a="1"/>
  <c r="DN43" i="14" s="1"/>
  <c r="DP43" i="14" l="1"/>
  <c r="DO43" i="14"/>
  <c r="DQ43" i="14" s="1"/>
  <c r="DU44" i="14"/>
  <c r="DW44" i="14" s="1"/>
  <c r="EA44" i="14" s="1"/>
  <c r="F841" i="11" s="1"/>
  <c r="C841" i="11"/>
  <c r="DT44" i="14"/>
  <c r="G841" i="11" s="1"/>
  <c r="DL44" i="14"/>
  <c r="D841" i="11" s="1"/>
  <c r="DY44" i="14"/>
  <c r="DZ44" i="14" s="1"/>
  <c r="DM44" i="14" s="1"/>
  <c r="DR44" i="14"/>
  <c r="DS44" i="14" l="1"/>
  <c r="I841" i="11" s="1"/>
  <c r="H841" i="11"/>
  <c r="DK45" i="14"/>
  <c r="E841" i="11"/>
  <c r="DN44" i="14" a="1"/>
  <c r="DN44" i="14" s="1"/>
  <c r="DI44" i="14"/>
  <c r="DO44" i="14" l="1"/>
  <c r="DP44" i="14"/>
  <c r="DQ44" i="14" s="1"/>
  <c r="DU45" i="14"/>
  <c r="DW45" i="14" s="1"/>
  <c r="EA45" i="14" s="1"/>
  <c r="F842" i="11" s="1"/>
  <c r="DL45" i="14"/>
  <c r="D842" i="11" s="1"/>
  <c r="DT45" i="14"/>
  <c r="G842" i="11" s="1"/>
  <c r="C842" i="11"/>
  <c r="DR45" i="14"/>
  <c r="DY45" i="14"/>
  <c r="DZ45" i="14" s="1"/>
  <c r="DM45" i="14" s="1"/>
  <c r="DS45" i="14" l="1"/>
  <c r="I842" i="11" s="1"/>
  <c r="H842" i="11"/>
  <c r="DK46" i="14"/>
  <c r="DN45" i="14" a="1"/>
  <c r="DN45" i="14" s="1"/>
  <c r="DI45" i="14"/>
  <c r="E842" i="11"/>
  <c r="DO45" i="14" l="1"/>
  <c r="DP45" i="14"/>
  <c r="DQ45" i="14" s="1"/>
  <c r="DL46" i="14"/>
  <c r="D843" i="11" s="1"/>
  <c r="DU46" i="14"/>
  <c r="DW46" i="14" s="1"/>
  <c r="EA46" i="14" s="1"/>
  <c r="F843" i="11" s="1"/>
  <c r="DT46" i="14"/>
  <c r="G843" i="11" s="1"/>
  <c r="C843" i="11"/>
  <c r="DY46" i="14"/>
  <c r="DZ46" i="14" s="1"/>
  <c r="DM46" i="14" s="1"/>
  <c r="DR46" i="14"/>
  <c r="DK47" i="14" l="1"/>
  <c r="H843" i="11"/>
  <c r="DS46" i="14"/>
  <c r="I843" i="11" s="1"/>
  <c r="DI46" i="14"/>
  <c r="E843" i="11"/>
  <c r="DN46" i="14" a="1"/>
  <c r="DN46" i="14" s="1"/>
  <c r="DO46" i="14" l="1"/>
  <c r="DP46" i="14"/>
  <c r="DU47" i="14"/>
  <c r="DW47" i="14" s="1"/>
  <c r="EA47" i="14" s="1"/>
  <c r="F844" i="11" s="1"/>
  <c r="C844" i="11"/>
  <c r="DL47" i="14"/>
  <c r="D844" i="11" s="1"/>
  <c r="DT47" i="14"/>
  <c r="G844" i="11" s="1"/>
  <c r="DQ46" i="14" l="1"/>
  <c r="DR47" i="14"/>
  <c r="DY47" i="14"/>
  <c r="DZ47" i="14" s="1"/>
  <c r="DM47" i="14" s="1"/>
  <c r="DI47" i="14" l="1"/>
  <c r="DN47" i="14" a="1"/>
  <c r="DN47" i="14" s="1"/>
  <c r="E844" i="11"/>
  <c r="DS47" i="14"/>
  <c r="I844" i="11" s="1"/>
  <c r="H844" i="11"/>
  <c r="DK48" i="14"/>
  <c r="DL48" i="14" l="1"/>
  <c r="D845" i="11" s="1"/>
  <c r="DT48" i="14"/>
  <c r="G845" i="11" s="1"/>
  <c r="C845" i="11"/>
  <c r="DU48" i="14"/>
  <c r="DW48" i="14" s="1"/>
  <c r="EA48" i="14" s="1"/>
  <c r="F845" i="11" s="1"/>
  <c r="DY48" i="14"/>
  <c r="DZ48" i="14" s="1"/>
  <c r="DM48" i="14" s="1"/>
  <c r="DR48" i="14"/>
  <c r="DP47" i="14"/>
  <c r="DO47" i="14"/>
  <c r="DQ47" i="14" l="1"/>
  <c r="E845" i="11"/>
  <c r="DI48" i="14"/>
  <c r="DN48" i="14" a="1"/>
  <c r="DN48" i="14" s="1"/>
  <c r="H845" i="11"/>
  <c r="DS48" i="14"/>
  <c r="I845" i="11" s="1"/>
  <c r="DK49" i="14"/>
  <c r="DT49" i="14" l="1"/>
  <c r="G846" i="11" s="1"/>
  <c r="C846" i="11"/>
  <c r="DU49" i="14"/>
  <c r="DW49" i="14" s="1"/>
  <c r="DL49" i="14"/>
  <c r="D846" i="11" s="1"/>
  <c r="DP48" i="14"/>
  <c r="DO48" i="14"/>
  <c r="DQ48" i="14" l="1"/>
  <c r="EA49" i="14"/>
  <c r="F846" i="11" s="1"/>
  <c r="DR49" i="14"/>
  <c r="DY49" i="14"/>
  <c r="DZ49" i="14" s="1"/>
  <c r="DM49" i="14" s="1"/>
  <c r="DI49" i="14" l="1"/>
  <c r="DN49" i="14" a="1"/>
  <c r="DN49" i="14" s="1"/>
  <c r="E846" i="11"/>
  <c r="H846" i="11"/>
  <c r="DK50" i="14"/>
  <c r="DS49" i="14"/>
  <c r="I846" i="11" s="1"/>
  <c r="DU50" i="14" l="1"/>
  <c r="DW50" i="14" s="1"/>
  <c r="EA50" i="14" s="1"/>
  <c r="F847" i="11" s="1"/>
  <c r="DL50" i="14"/>
  <c r="D847" i="11" s="1"/>
  <c r="DT50" i="14"/>
  <c r="G847" i="11" s="1"/>
  <c r="C847" i="11"/>
  <c r="DY50" i="14"/>
  <c r="DZ50" i="14" s="1"/>
  <c r="DM50" i="14" s="1"/>
  <c r="DR50" i="14"/>
  <c r="DO49" i="14"/>
  <c r="DP49" i="14"/>
  <c r="DQ49" i="14" l="1"/>
  <c r="DS50" i="14"/>
  <c r="I847" i="11" s="1"/>
  <c r="H847" i="11"/>
  <c r="DK51" i="14"/>
  <c r="DN50" i="14" a="1"/>
  <c r="DN50" i="14" s="1"/>
  <c r="E847" i="11"/>
  <c r="DI50" i="14"/>
  <c r="DP50" i="14" l="1"/>
  <c r="DO50" i="14"/>
  <c r="DQ50" i="14" s="1"/>
  <c r="DU51" i="14"/>
  <c r="DW51" i="14" s="1"/>
  <c r="C848" i="11"/>
  <c r="DL51" i="14"/>
  <c r="D848" i="11" s="1"/>
  <c r="DT51" i="14"/>
  <c r="G848" i="11" s="1"/>
  <c r="EA51" i="14" l="1"/>
  <c r="F848" i="11" s="1"/>
  <c r="DY51" i="14"/>
  <c r="DZ51" i="14" s="1"/>
  <c r="DM51" i="14" s="1"/>
  <c r="DR51" i="14"/>
  <c r="DN51" i="14" l="1" a="1"/>
  <c r="DN51" i="14" s="1"/>
  <c r="E848" i="11"/>
  <c r="DI51" i="14"/>
  <c r="DK52" i="14"/>
  <c r="DS51" i="14"/>
  <c r="I848" i="11" s="1"/>
  <c r="H848" i="11"/>
  <c r="DO51" i="14" l="1"/>
  <c r="DP51" i="14"/>
  <c r="DU52" i="14"/>
  <c r="DW52" i="14" s="1"/>
  <c r="EA52" i="14" s="1"/>
  <c r="F849" i="11" s="1"/>
  <c r="DT52" i="14"/>
  <c r="G849" i="11" s="1"/>
  <c r="C849" i="11"/>
  <c r="DL52" i="14"/>
  <c r="D849" i="11" s="1"/>
  <c r="DR52" i="14"/>
  <c r="DY52" i="14"/>
  <c r="DZ52" i="14" s="1"/>
  <c r="DM52" i="14" s="1"/>
  <c r="DN52" i="14" s="1" a="1"/>
  <c r="DN52" i="14" s="1"/>
  <c r="DI52" i="14" l="1"/>
  <c r="E849" i="11"/>
  <c r="DS52" i="14"/>
  <c r="I849" i="11" s="1"/>
  <c r="DK53" i="14"/>
  <c r="H849" i="11"/>
  <c r="DQ51" i="14"/>
  <c r="DT53" i="14" l="1"/>
  <c r="G850" i="11" s="1"/>
  <c r="C850" i="11"/>
  <c r="DL53" i="14"/>
  <c r="D850" i="11" s="1"/>
  <c r="DU53" i="14"/>
  <c r="DW53" i="14" s="1"/>
  <c r="EA53" i="14" s="1"/>
  <c r="F850" i="11" s="1"/>
  <c r="DP52" i="14"/>
  <c r="DO52" i="14"/>
  <c r="DQ52" i="14" l="1"/>
  <c r="DY53" i="14"/>
  <c r="DZ53" i="14" s="1"/>
  <c r="DM53" i="14" s="1"/>
  <c r="DR53" i="14"/>
  <c r="DS53" i="14" l="1"/>
  <c r="I850" i="11" s="1"/>
  <c r="H850" i="11"/>
  <c r="DK54" i="14"/>
  <c r="DI53" i="14"/>
  <c r="E850" i="11"/>
  <c r="DN53" i="14" a="1"/>
  <c r="DN53" i="14" s="1"/>
  <c r="C851" i="11" l="1"/>
  <c r="DL54" i="14"/>
  <c r="D851" i="11" s="1"/>
  <c r="DU54" i="14"/>
  <c r="DW54" i="14" s="1"/>
  <c r="EA54" i="14" s="1"/>
  <c r="F851" i="11" s="1"/>
  <c r="DT54" i="14"/>
  <c r="G851" i="11" s="1"/>
  <c r="DP53" i="14"/>
  <c r="DO53" i="14"/>
  <c r="DQ53" i="14" l="1"/>
  <c r="DY54" i="14"/>
  <c r="DZ54" i="14" s="1"/>
  <c r="DM54" i="14" s="1"/>
  <c r="DR54" i="14"/>
  <c r="E851" i="11"/>
  <c r="DI54" i="14"/>
  <c r="DN54" i="14" a="1"/>
  <c r="DN54" i="14" s="1"/>
  <c r="DS54" i="14"/>
  <c r="I851" i="11" s="1"/>
  <c r="DK55" i="14"/>
  <c r="H851" i="11"/>
  <c r="DL55" i="14" l="1"/>
  <c r="D852" i="11" s="1"/>
  <c r="DU55" i="14"/>
  <c r="DW55" i="14" s="1"/>
  <c r="EA55" i="14" s="1"/>
  <c r="F852" i="11" s="1"/>
  <c r="C852" i="11"/>
  <c r="DT55" i="14"/>
  <c r="G852" i="11" s="1"/>
  <c r="DP54" i="14"/>
  <c r="DO54" i="14"/>
  <c r="DY55" i="14" l="1"/>
  <c r="DZ55" i="14" s="1"/>
  <c r="DM55" i="14" s="1"/>
  <c r="DQ54" i="14"/>
  <c r="DR55" i="14"/>
  <c r="E852" i="11"/>
  <c r="DI55" i="14"/>
  <c r="DN55" i="14" a="1"/>
  <c r="DN55" i="14" s="1"/>
  <c r="H852" i="11"/>
  <c r="DK56" i="14"/>
  <c r="DS55" i="14"/>
  <c r="I852" i="11" s="1"/>
  <c r="DP55" i="14" l="1"/>
  <c r="DO55" i="14"/>
  <c r="DQ55" i="14" s="1"/>
  <c r="DU56" i="14"/>
  <c r="DW56" i="14" s="1"/>
  <c r="EA56" i="14" s="1"/>
  <c r="F853" i="11" s="1"/>
  <c r="C853" i="11"/>
  <c r="DL56" i="14"/>
  <c r="D853" i="11" s="1"/>
  <c r="DT56" i="14"/>
  <c r="G853" i="11" s="1"/>
  <c r="DY56" i="14"/>
  <c r="DZ56" i="14" s="1"/>
  <c r="DM56" i="14" s="1"/>
  <c r="DR56" i="14"/>
  <c r="DN56" i="14" l="1" a="1"/>
  <c r="DN56" i="14" s="1"/>
  <c r="DI56" i="14"/>
  <c r="E853" i="11"/>
  <c r="DS56" i="14"/>
  <c r="I853" i="11" s="1"/>
  <c r="DK57" i="14"/>
  <c r="H853" i="11"/>
  <c r="DT57" i="14" l="1"/>
  <c r="G854" i="11" s="1"/>
  <c r="DU57" i="14"/>
  <c r="DW57" i="14" s="1"/>
  <c r="EA57" i="14" s="1"/>
  <c r="F854" i="11" s="1"/>
  <c r="DL57" i="14"/>
  <c r="D854" i="11" s="1"/>
  <c r="C854" i="11"/>
  <c r="DY57" i="14"/>
  <c r="DZ57" i="14" s="1"/>
  <c r="DM57" i="14" s="1"/>
  <c r="DO56" i="14"/>
  <c r="DP56" i="14"/>
  <c r="DR57" i="14" l="1"/>
  <c r="DQ56" i="14"/>
  <c r="DS57" i="14"/>
  <c r="I854" i="11" s="1"/>
  <c r="DK58" i="14"/>
  <c r="H854" i="11"/>
  <c r="DI57" i="14"/>
  <c r="DN57" i="14" a="1"/>
  <c r="DN57" i="14" s="1"/>
  <c r="E854" i="11"/>
  <c r="DT58" i="14" l="1"/>
  <c r="G855" i="11" s="1"/>
  <c r="DL58" i="14"/>
  <c r="D855" i="11" s="1"/>
  <c r="DU58" i="14"/>
  <c r="DW58" i="14" s="1"/>
  <c r="EA58" i="14" s="1"/>
  <c r="F855" i="11" s="1"/>
  <c r="C855" i="11"/>
  <c r="DO57" i="14"/>
  <c r="DP57" i="14"/>
  <c r="DQ57" i="14" l="1"/>
  <c r="DR58" i="14"/>
  <c r="DY58" i="14"/>
  <c r="DZ58" i="14" s="1"/>
  <c r="DM58" i="14" s="1"/>
  <c r="DN58" i="14" l="1" a="1"/>
  <c r="DN58" i="14" s="1"/>
  <c r="DI58" i="14"/>
  <c r="E855" i="11"/>
  <c r="DS58" i="14"/>
  <c r="I855" i="11" s="1"/>
  <c r="H855" i="11"/>
  <c r="DK59" i="14"/>
  <c r="DT59" i="14" l="1"/>
  <c r="G856" i="11" s="1"/>
  <c r="DU59" i="14"/>
  <c r="DW59" i="14" s="1"/>
  <c r="EA59" i="14" s="1"/>
  <c r="F856" i="11" s="1"/>
  <c r="C856" i="11"/>
  <c r="DL59" i="14"/>
  <c r="D856" i="11" s="1"/>
  <c r="DO58" i="14"/>
  <c r="DP58" i="14"/>
  <c r="DR59" i="14" l="1"/>
  <c r="DY59" i="14"/>
  <c r="DZ59" i="14" s="1"/>
  <c r="DM59" i="14" s="1"/>
  <c r="DN59" i="14" s="1" a="1"/>
  <c r="DN59" i="14" s="1"/>
  <c r="DQ58" i="14"/>
  <c r="E856" i="11"/>
  <c r="DI59" i="14"/>
  <c r="DS59" i="14"/>
  <c r="I856" i="11" s="1"/>
  <c r="H856" i="11"/>
  <c r="DK60" i="14"/>
  <c r="DT60" i="14" l="1"/>
  <c r="G857" i="11" s="1"/>
  <c r="DL60" i="14"/>
  <c r="D857" i="11" s="1"/>
  <c r="DU60" i="14"/>
  <c r="DW60" i="14" s="1"/>
  <c r="EA60" i="14" s="1"/>
  <c r="F857" i="11" s="1"/>
  <c r="C857" i="11"/>
  <c r="DO59" i="14"/>
  <c r="DP59" i="14"/>
  <c r="DQ59" i="14" s="1"/>
  <c r="DY60" i="14" l="1"/>
  <c r="DZ60" i="14" s="1"/>
  <c r="DM60" i="14" s="1"/>
  <c r="DI60" i="14" s="1"/>
  <c r="DR60" i="14"/>
  <c r="E857" i="11"/>
  <c r="DN60" i="14" a="1"/>
  <c r="DN60" i="14" s="1"/>
  <c r="DK61" i="14"/>
  <c r="DS60" i="14"/>
  <c r="I857" i="11" s="1"/>
  <c r="H857" i="11"/>
  <c r="DU61" i="14" l="1"/>
  <c r="DW61" i="14" s="1"/>
  <c r="DL61" i="14"/>
  <c r="D858" i="11" s="1"/>
  <c r="C858" i="11"/>
  <c r="DT61" i="14"/>
  <c r="G858" i="11" s="1"/>
  <c r="DP60" i="14"/>
  <c r="DO60" i="14"/>
  <c r="DQ60" i="14" l="1"/>
  <c r="DR61" i="14"/>
  <c r="DY61" i="14"/>
  <c r="DZ61" i="14" s="1"/>
  <c r="DM61" i="14" s="1"/>
  <c r="EA61" i="14"/>
  <c r="F858" i="11" s="1"/>
  <c r="DI61" i="14" l="1"/>
  <c r="E858" i="11"/>
  <c r="DN61" i="14" a="1"/>
  <c r="DN61" i="14" s="1"/>
  <c r="DK62" i="14"/>
  <c r="H858" i="11"/>
  <c r="DS61" i="14"/>
  <c r="I858" i="11" s="1"/>
  <c r="DU62" i="14" l="1"/>
  <c r="DW62" i="14" s="1"/>
  <c r="DL62" i="14"/>
  <c r="D859" i="11" s="1"/>
  <c r="DR62" i="14"/>
  <c r="C859" i="11"/>
  <c r="DT62" i="14"/>
  <c r="G859" i="11" s="1"/>
  <c r="DO61" i="14"/>
  <c r="DP61" i="14"/>
  <c r="DQ61" i="14" l="1"/>
  <c r="DK63" i="14"/>
  <c r="DS62" i="14"/>
  <c r="I859" i="11" s="1"/>
  <c r="H859" i="11"/>
  <c r="EA62" i="14"/>
  <c r="F859" i="11" s="1"/>
  <c r="DY62" i="14"/>
  <c r="DZ62" i="14" s="1"/>
  <c r="DM62" i="14" s="1"/>
  <c r="DN62" i="14" l="1" a="1"/>
  <c r="DN62" i="14" s="1"/>
  <c r="E859" i="11"/>
  <c r="DI62" i="14"/>
  <c r="DL63" i="14"/>
  <c r="D860" i="11" s="1"/>
  <c r="DU63" i="14"/>
  <c r="DW63" i="14" s="1"/>
  <c r="DT63" i="14"/>
  <c r="G860" i="11" s="1"/>
  <c r="C860" i="11"/>
  <c r="DO62" i="14" l="1"/>
  <c r="DP62" i="14"/>
  <c r="DY63" i="14"/>
  <c r="DZ63" i="14" s="1"/>
  <c r="DM63" i="14" s="1"/>
  <c r="EA63" i="14"/>
  <c r="F860" i="11" s="1"/>
  <c r="DR63" i="14"/>
  <c r="DQ62" i="14" l="1"/>
  <c r="DN63" i="14" a="1"/>
  <c r="DN63" i="14" s="1"/>
  <c r="DI63" i="14"/>
  <c r="E860" i="11"/>
  <c r="DK64" i="14"/>
  <c r="H860" i="11"/>
  <c r="DS63" i="14"/>
  <c r="I860" i="11" s="1"/>
  <c r="DT64" i="14" l="1"/>
  <c r="G861" i="11" s="1"/>
  <c r="C861" i="11"/>
  <c r="DL64" i="14"/>
  <c r="D861" i="11" s="1"/>
  <c r="DU64" i="14"/>
  <c r="DW64" i="14" s="1"/>
  <c r="DO63" i="14"/>
  <c r="DQ63" i="14" s="1"/>
  <c r="DP63" i="14"/>
  <c r="EA64" i="14" l="1"/>
  <c r="F861" i="11" s="1"/>
  <c r="DR64" i="14"/>
  <c r="DY64" i="14"/>
  <c r="DZ64" i="14" s="1"/>
  <c r="DM64" i="14" s="1"/>
  <c r="E861" i="11" l="1"/>
  <c r="DN64" i="14" a="1"/>
  <c r="DN64" i="14" s="1"/>
  <c r="DI64" i="14"/>
  <c r="DK65" i="14"/>
  <c r="H861" i="11"/>
  <c r="DS64" i="14"/>
  <c r="I861" i="11" s="1"/>
  <c r="DL65" i="14" l="1"/>
  <c r="D862" i="11" s="1"/>
  <c r="DU65" i="14"/>
  <c r="DW65" i="14" s="1"/>
  <c r="EA65" i="14" s="1"/>
  <c r="F862" i="11" s="1"/>
  <c r="C862" i="11"/>
  <c r="DT65" i="14"/>
  <c r="G862" i="11" s="1"/>
  <c r="DR65" i="14"/>
  <c r="DY65" i="14"/>
  <c r="DZ65" i="14" s="1"/>
  <c r="DM65" i="14" s="1"/>
  <c r="DO64" i="14"/>
  <c r="DP64" i="14"/>
  <c r="DQ64" i="14" l="1"/>
  <c r="DK66" i="14"/>
  <c r="H862" i="11"/>
  <c r="DS65" i="14"/>
  <c r="I862" i="11" s="1"/>
  <c r="E862" i="11"/>
  <c r="DN65" i="14" a="1"/>
  <c r="DN65" i="14" s="1"/>
  <c r="DI65" i="14"/>
  <c r="DP65" i="14" l="1"/>
  <c r="DO65" i="14"/>
  <c r="DQ65" i="14" s="1"/>
  <c r="DT66" i="14"/>
  <c r="G863" i="11" s="1"/>
  <c r="DL66" i="14"/>
  <c r="D863" i="11" s="1"/>
  <c r="DU66" i="14"/>
  <c r="DW66" i="14" s="1"/>
  <c r="C863" i="11"/>
  <c r="EA66" i="14" l="1"/>
  <c r="F863" i="11" s="1"/>
  <c r="DR66" i="14"/>
  <c r="DY66" i="14"/>
  <c r="DZ66" i="14" s="1"/>
  <c r="DM66" i="14" s="1"/>
  <c r="DK67" i="14" l="1"/>
  <c r="DS66" i="14"/>
  <c r="I863" i="11" s="1"/>
  <c r="H863" i="11"/>
  <c r="E863" i="11"/>
  <c r="DN66" i="14" a="1"/>
  <c r="DN66" i="14" s="1"/>
  <c r="DI66" i="14"/>
  <c r="DO66" i="14" l="1"/>
  <c r="DP66" i="14"/>
  <c r="DQ66" i="14" s="1"/>
  <c r="DU67" i="14"/>
  <c r="DW67" i="14" s="1"/>
  <c r="DT67" i="14"/>
  <c r="G864" i="11" s="1"/>
  <c r="C864" i="11"/>
  <c r="DL67" i="14"/>
  <c r="D864" i="11" s="1"/>
  <c r="EA67" i="14" l="1"/>
  <c r="F864" i="11" s="1"/>
  <c r="DY67" i="14"/>
  <c r="DZ67" i="14" s="1"/>
  <c r="DM67" i="14" s="1"/>
  <c r="DR67" i="14"/>
  <c r="H864" i="11" l="1"/>
  <c r="DS67" i="14"/>
  <c r="I864" i="11" s="1"/>
  <c r="DK68" i="14"/>
  <c r="DN67" i="14" a="1"/>
  <c r="DN67" i="14" s="1"/>
  <c r="DI67" i="14"/>
  <c r="E864" i="11"/>
  <c r="DP67" i="14" l="1"/>
  <c r="DO67" i="14"/>
  <c r="DQ67" i="14" s="1"/>
  <c r="DU68" i="14"/>
  <c r="DW68" i="14" s="1"/>
  <c r="EA68" i="14" s="1"/>
  <c r="F865" i="11" s="1"/>
  <c r="DT68" i="14"/>
  <c r="G865" i="11" s="1"/>
  <c r="DL68" i="14"/>
  <c r="D865" i="11" s="1"/>
  <c r="C865" i="11"/>
  <c r="DY68" i="14"/>
  <c r="DZ68" i="14" s="1"/>
  <c r="DM68" i="14" s="1"/>
  <c r="DN68" i="14" s="1" a="1"/>
  <c r="DN68" i="14" s="1"/>
  <c r="DR68" i="14"/>
  <c r="E865" i="11" l="1"/>
  <c r="DI68" i="14"/>
  <c r="H865" i="11"/>
  <c r="DK69" i="14"/>
  <c r="DS68" i="14"/>
  <c r="I865" i="11" s="1"/>
  <c r="C866" i="11" l="1"/>
  <c r="DT69" i="14"/>
  <c r="G866" i="11" s="1"/>
  <c r="DL69" i="14"/>
  <c r="D866" i="11" s="1"/>
  <c r="DU69" i="14"/>
  <c r="DW69" i="14" s="1"/>
  <c r="EA69" i="14" s="1"/>
  <c r="F866" i="11" s="1"/>
  <c r="DO68" i="14"/>
  <c r="DP68" i="14"/>
  <c r="DQ68" i="14" l="1"/>
  <c r="DR69" i="14"/>
  <c r="DY69" i="14"/>
  <c r="DZ69" i="14" s="1"/>
  <c r="DM69" i="14" s="1"/>
  <c r="H866" i="11"/>
  <c r="DK70" i="14"/>
  <c r="DS69" i="14"/>
  <c r="I866" i="11" s="1"/>
  <c r="DT70" i="14" l="1"/>
  <c r="G867" i="11" s="1"/>
  <c r="C867" i="11"/>
  <c r="DL70" i="14"/>
  <c r="D867" i="11" s="1"/>
  <c r="DU70" i="14"/>
  <c r="DW70" i="14" s="1"/>
  <c r="DN69" i="14" a="1"/>
  <c r="DN69" i="14" s="1"/>
  <c r="DI69" i="14"/>
  <c r="E866" i="11"/>
  <c r="DY70" i="14" l="1"/>
  <c r="DZ70" i="14" s="1"/>
  <c r="DM70" i="14" s="1"/>
  <c r="DR70" i="14"/>
  <c r="EA70" i="14"/>
  <c r="F867" i="11" s="1"/>
  <c r="DP69" i="14"/>
  <c r="DO69" i="14"/>
  <c r="DQ69" i="14" s="1"/>
  <c r="H867" i="11" l="1"/>
  <c r="DS70" i="14"/>
  <c r="I867" i="11" s="1"/>
  <c r="DK71" i="14"/>
  <c r="DI70" i="14"/>
  <c r="E867" i="11"/>
  <c r="DN70" i="14" a="1"/>
  <c r="DN70" i="14" s="1"/>
  <c r="DP70" i="14" l="1"/>
  <c r="DO70" i="14"/>
  <c r="DQ70" i="14" s="1"/>
  <c r="DL71" i="14"/>
  <c r="D868" i="11" s="1"/>
  <c r="C868" i="11"/>
  <c r="DT71" i="14"/>
  <c r="G868" i="11" s="1"/>
  <c r="DU71" i="14"/>
  <c r="DW71" i="14" s="1"/>
  <c r="DY71" i="14" l="1"/>
  <c r="DZ71" i="14" s="1"/>
  <c r="DM71" i="14" s="1"/>
  <c r="EA71" i="14"/>
  <c r="F868" i="11" s="1"/>
  <c r="DR71" i="14"/>
  <c r="DS71" i="14" l="1"/>
  <c r="I868" i="11" s="1"/>
  <c r="DK72" i="14"/>
  <c r="H868" i="11"/>
  <c r="DI71" i="14"/>
  <c r="DN71" i="14" a="1"/>
  <c r="DN71" i="14" s="1"/>
  <c r="E868" i="11"/>
  <c r="C869" i="11" l="1"/>
  <c r="DU72" i="14"/>
  <c r="DW72" i="14" s="1"/>
  <c r="DL72" i="14"/>
  <c r="D869" i="11" s="1"/>
  <c r="DT72" i="14"/>
  <c r="G869" i="11" s="1"/>
  <c r="DO71" i="14"/>
  <c r="DP71" i="14"/>
  <c r="DQ71" i="14" l="1"/>
  <c r="EA72" i="14"/>
  <c r="F869" i="11" s="1"/>
  <c r="DY72" i="14"/>
  <c r="DZ72" i="14" s="1"/>
  <c r="DM72" i="14" s="1"/>
  <c r="DR72" i="14"/>
  <c r="DI72" i="14" l="1"/>
  <c r="DN72" i="14" a="1"/>
  <c r="DN72" i="14" s="1"/>
  <c r="E869" i="11"/>
  <c r="DK73" i="14"/>
  <c r="H869" i="11"/>
  <c r="DS72" i="14"/>
  <c r="I869" i="11" s="1"/>
  <c r="DU73" i="14" l="1"/>
  <c r="DW73" i="14" s="1"/>
  <c r="EA73" i="14" s="1"/>
  <c r="F870" i="11" s="1"/>
  <c r="DT73" i="14"/>
  <c r="G870" i="11" s="1"/>
  <c r="DL73" i="14"/>
  <c r="D870" i="11" s="1"/>
  <c r="C870" i="11"/>
  <c r="DY73" i="14"/>
  <c r="DZ73" i="14" s="1"/>
  <c r="DM73" i="14" s="1"/>
  <c r="DP72" i="14"/>
  <c r="DO72" i="14"/>
  <c r="DQ72" i="14" s="1"/>
  <c r="DR73" i="14" l="1"/>
  <c r="DN73" i="14" a="1"/>
  <c r="DN73" i="14" s="1"/>
  <c r="DI73" i="14"/>
  <c r="E870" i="11"/>
  <c r="DK74" i="14"/>
  <c r="H870" i="11"/>
  <c r="DS73" i="14"/>
  <c r="I870" i="11" s="1"/>
  <c r="DM74" i="14" l="1"/>
  <c r="DN74" i="14" a="1"/>
  <c r="DN74" i="14" s="1"/>
  <c r="DU74" i="14"/>
  <c r="DW74" i="14" s="1"/>
  <c r="EA74" i="14" s="1"/>
  <c r="F871" i="11" s="1"/>
  <c r="F13" i="11"/>
  <c r="DL74" i="14"/>
  <c r="D871" i="11" s="1"/>
  <c r="DT74" i="14"/>
  <c r="G871" i="11" s="1"/>
  <c r="DR74" i="14"/>
  <c r="F12" i="14"/>
  <c r="C871" i="11"/>
  <c r="DP73" i="14"/>
  <c r="DO73" i="14"/>
  <c r="DQ73" i="14" s="1"/>
  <c r="DY74" i="14" l="1"/>
  <c r="H871" i="11"/>
  <c r="DS74" i="14"/>
  <c r="H12" i="14"/>
  <c r="E13" i="14" s="1"/>
  <c r="H13" i="11"/>
  <c r="E14" i="11" s="1"/>
  <c r="DI74" i="14"/>
  <c r="DM16" i="14"/>
  <c r="EH14" i="14"/>
  <c r="E871" i="11"/>
  <c r="DM15" i="14"/>
  <c r="C872" i="11" l="1"/>
  <c r="I14" i="11" a="1"/>
  <c r="I14" i="11" s="1"/>
  <c r="H14" i="11"/>
  <c r="DO74" i="14"/>
  <c r="DP74" i="14"/>
  <c r="DJ18" i="14"/>
  <c r="I871" i="11"/>
  <c r="H13" i="14"/>
  <c r="I13" i="14" a="1"/>
  <c r="I13" i="14" s="1"/>
  <c r="J13" i="14" l="1"/>
  <c r="E14" i="14"/>
  <c r="I14" i="14" s="1" a="1"/>
  <c r="I14" i="14" s="1"/>
  <c r="J12" i="14"/>
  <c r="J13" i="11"/>
  <c r="DQ74" i="14"/>
  <c r="E15" i="11"/>
  <c r="I15" i="11" s="1" a="1"/>
  <c r="I15" i="11" s="1"/>
  <c r="J14" i="11"/>
  <c r="I872" i="11" s="1"/>
  <c r="EE16" i="14"/>
  <c r="EF26" i="14" s="1"/>
  <c r="D872" i="11"/>
  <c r="H872" i="11"/>
  <c r="G872" i="11"/>
  <c r="EO26" i="14" l="1"/>
  <c r="G873" i="11" s="1"/>
  <c r="EP26" i="14"/>
  <c r="ER26" i="14" s="1"/>
  <c r="ET26" i="14" s="1"/>
  <c r="EU26" i="14" s="1"/>
  <c r="EH26" i="14" s="1"/>
  <c r="C873" i="11"/>
  <c r="EG26" i="14"/>
  <c r="D873" i="11" s="1"/>
  <c r="EI26" i="14" l="1" a="1"/>
  <c r="EI26" i="14" s="1"/>
  <c r="ED26" i="14"/>
  <c r="E873" i="11"/>
  <c r="EJ26" i="14" l="1"/>
  <c r="EK26" i="14"/>
  <c r="EL26" i="14" l="1"/>
  <c r="EM26" i="14" l="1"/>
  <c r="EV26" i="14"/>
  <c r="F873" i="11" s="1"/>
  <c r="EF27" i="14" l="1"/>
  <c r="H873" i="11"/>
  <c r="EN26" i="14"/>
  <c r="I873" i="11" s="1"/>
  <c r="EO27" i="14" l="1"/>
  <c r="G874" i="11" s="1"/>
  <c r="EG27" i="14"/>
  <c r="D874" i="11" s="1"/>
  <c r="EP27" i="14"/>
  <c r="ER27" i="14" s="1"/>
  <c r="ET27" i="14" s="1"/>
  <c r="EU27" i="14" s="1"/>
  <c r="EH27" i="14" s="1"/>
  <c r="EI27" i="14" s="1" a="1"/>
  <c r="EI27" i="14" s="1"/>
  <c r="C874" i="11"/>
  <c r="ED27" i="14" l="1"/>
  <c r="E874" i="11"/>
  <c r="EK27" i="14" l="1"/>
  <c r="EJ27" i="14"/>
  <c r="EL27" i="14" s="1"/>
  <c r="EV27" i="14" l="1"/>
  <c r="F874" i="11" s="1"/>
  <c r="EM27" i="14"/>
  <c r="H874" i="11" l="1"/>
  <c r="EF28" i="14"/>
  <c r="EN27" i="14"/>
  <c r="I874" i="11" s="1"/>
  <c r="EP28" i="14" l="1"/>
  <c r="ER28" i="14" s="1"/>
  <c r="ET28" i="14" s="1"/>
  <c r="EU28" i="14" s="1"/>
  <c r="EH28" i="14" s="1"/>
  <c r="EI28" i="14" s="1" a="1"/>
  <c r="EI28" i="14" s="1"/>
  <c r="EO28" i="14"/>
  <c r="G875" i="11" s="1"/>
  <c r="C875" i="11"/>
  <c r="EG28" i="14"/>
  <c r="D875" i="11" s="1"/>
  <c r="E875" i="11" l="1"/>
  <c r="ED28" i="14"/>
  <c r="EK28" i="14" l="1"/>
  <c r="EJ28" i="14"/>
  <c r="EL28" i="14" s="1"/>
  <c r="EV28" i="14" s="1"/>
  <c r="F875" i="11" s="1"/>
  <c r="EM28" i="14" l="1"/>
  <c r="H875" i="11"/>
  <c r="EN28" i="14" l="1"/>
  <c r="I875" i="11" s="1"/>
  <c r="EF29" i="14"/>
  <c r="EP29" i="14" l="1"/>
  <c r="ER29" i="14" s="1"/>
  <c r="ET29" i="14" s="1"/>
  <c r="EU29" i="14" s="1"/>
  <c r="EH29" i="14" s="1"/>
  <c r="EG29" i="14"/>
  <c r="D876" i="11" s="1"/>
  <c r="C876" i="11"/>
  <c r="EO29" i="14"/>
  <c r="G876" i="11" s="1"/>
  <c r="EI29" i="14" l="1" a="1"/>
  <c r="EI29" i="14" s="1"/>
  <c r="ED29" i="14"/>
  <c r="E876" i="11"/>
  <c r="EK29" i="14" l="1"/>
  <c r="EJ29" i="14"/>
  <c r="EL29" i="14" s="1"/>
  <c r="EV29" i="14" l="1"/>
  <c r="F876" i="11" s="1"/>
  <c r="EM29" i="14"/>
  <c r="EF30" i="14" l="1"/>
  <c r="EN29" i="14"/>
  <c r="I876" i="11" s="1"/>
  <c r="H876" i="11"/>
  <c r="EG30" i="14" l="1"/>
  <c r="D877" i="11" s="1"/>
  <c r="EP30" i="14"/>
  <c r="ER30" i="14" s="1"/>
  <c r="ET30" i="14" s="1"/>
  <c r="EU30" i="14" s="1"/>
  <c r="EH30" i="14" s="1"/>
  <c r="C877" i="11"/>
  <c r="EO30" i="14"/>
  <c r="G877" i="11" s="1"/>
  <c r="EI30" i="14" l="1" a="1"/>
  <c r="EI30" i="14" s="1"/>
  <c r="ED30" i="14"/>
  <c r="E877" i="11"/>
  <c r="EJ30" i="14" l="1"/>
  <c r="EK30" i="14"/>
  <c r="EL30" i="14" l="1"/>
  <c r="EV30" i="14" l="1"/>
  <c r="F877" i="11" s="1"/>
  <c r="EM30" i="14"/>
  <c r="EN30" i="14" l="1"/>
  <c r="I877" i="11" s="1"/>
  <c r="EF31" i="14"/>
  <c r="H877" i="11"/>
  <c r="EP31" i="14" l="1"/>
  <c r="ER31" i="14" s="1"/>
  <c r="EM31" i="14" s="1"/>
  <c r="EG31" i="14"/>
  <c r="D878" i="11" s="1"/>
  <c r="C878" i="11"/>
  <c r="EO31" i="14"/>
  <c r="G878" i="11" s="1"/>
  <c r="ET31" i="14"/>
  <c r="EU31" i="14" s="1"/>
  <c r="EH31" i="14" s="1"/>
  <c r="E878" i="11" l="1"/>
  <c r="ED31" i="14"/>
  <c r="EI31" i="14" a="1"/>
  <c r="EI31" i="14" s="1"/>
  <c r="EF32" i="14"/>
  <c r="EN31" i="14"/>
  <c r="I878" i="11" s="1"/>
  <c r="H878" i="11"/>
  <c r="EG32" i="14" l="1"/>
  <c r="D879" i="11" s="1"/>
  <c r="EO32" i="14"/>
  <c r="G879" i="11" s="1"/>
  <c r="EP32" i="14"/>
  <c r="ER32" i="14" s="1"/>
  <c r="ET32" i="14" s="1"/>
  <c r="EU32" i="14" s="1"/>
  <c r="EH32" i="14" s="1"/>
  <c r="C879" i="11"/>
  <c r="EM32" i="14"/>
  <c r="EJ31" i="14"/>
  <c r="EK31" i="14"/>
  <c r="EL31" i="14" l="1"/>
  <c r="EV31" i="14" s="1"/>
  <c r="F878" i="11" s="1"/>
  <c r="EI32" i="14" a="1"/>
  <c r="EI32" i="14" s="1"/>
  <c r="E879" i="11"/>
  <c r="ED32" i="14"/>
  <c r="EF33" i="14"/>
  <c r="EN32" i="14"/>
  <c r="I879" i="11" s="1"/>
  <c r="H879" i="11"/>
  <c r="EG33" i="14" l="1"/>
  <c r="D880" i="11" s="1"/>
  <c r="EP33" i="14"/>
  <c r="ER33" i="14" s="1"/>
  <c r="EO33" i="14"/>
  <c r="G880" i="11" s="1"/>
  <c r="C880" i="11"/>
  <c r="EK32" i="14"/>
  <c r="EJ32" i="14"/>
  <c r="EL32" i="14" l="1"/>
  <c r="EV32" i="14" s="1"/>
  <c r="F879" i="11" s="1"/>
  <c r="EV33" i="14"/>
  <c r="F880" i="11" s="1"/>
  <c r="EM33" i="14"/>
  <c r="ET33" i="14"/>
  <c r="EU33" i="14" s="1"/>
  <c r="EH33" i="14" s="1"/>
  <c r="EI33" i="14" l="1" a="1"/>
  <c r="EI33" i="14" s="1"/>
  <c r="ED33" i="14"/>
  <c r="E880" i="11"/>
  <c r="EF34" i="14"/>
  <c r="H880" i="11"/>
  <c r="EN33" i="14"/>
  <c r="I880" i="11" s="1"/>
  <c r="EP34" i="14" l="1"/>
  <c r="ER34" i="14" s="1"/>
  <c r="EV34" i="14" s="1"/>
  <c r="F881" i="11" s="1"/>
  <c r="C881" i="11"/>
  <c r="EG34" i="14"/>
  <c r="D881" i="11" s="1"/>
  <c r="EO34" i="14"/>
  <c r="G881" i="11" s="1"/>
  <c r="ET34" i="14"/>
  <c r="EU34" i="14" s="1"/>
  <c r="EH34" i="14" s="1"/>
  <c r="EM34" i="14"/>
  <c r="EJ33" i="14"/>
  <c r="EK33" i="14"/>
  <c r="EL33" i="14" s="1"/>
  <c r="H881" i="11" l="1"/>
  <c r="EF35" i="14"/>
  <c r="EN34" i="14"/>
  <c r="I881" i="11" s="1"/>
  <c r="E881" i="11"/>
  <c r="EI34" i="14" a="1"/>
  <c r="EI34" i="14" s="1"/>
  <c r="ED34" i="14"/>
  <c r="EJ34" i="14" l="1"/>
  <c r="EK34" i="14"/>
  <c r="EO35" i="14"/>
  <c r="G882" i="11" s="1"/>
  <c r="EG35" i="14"/>
  <c r="D882" i="11" s="1"/>
  <c r="EP35" i="14"/>
  <c r="ER35" i="14" s="1"/>
  <c r="EV35" i="14" s="1"/>
  <c r="F882" i="11" s="1"/>
  <c r="C882" i="11"/>
  <c r="EL34" i="14"/>
  <c r="ET35" i="14" l="1"/>
  <c r="EU35" i="14" s="1"/>
  <c r="EH35" i="14" s="1"/>
  <c r="EM35" i="14"/>
  <c r="EN35" i="14" l="1"/>
  <c r="I882" i="11" s="1"/>
  <c r="H882" i="11"/>
  <c r="EF36" i="14"/>
  <c r="ED35" i="14"/>
  <c r="E882" i="11"/>
  <c r="EI35" i="14" a="1"/>
  <c r="EI35" i="14" s="1"/>
  <c r="EJ35" i="14" l="1"/>
  <c r="EK35" i="14"/>
  <c r="C883" i="11"/>
  <c r="EO36" i="14"/>
  <c r="G883" i="11" s="1"/>
  <c r="EG36" i="14"/>
  <c r="D883" i="11" s="1"/>
  <c r="EP36" i="14"/>
  <c r="ER36" i="14" s="1"/>
  <c r="EV36" i="14" s="1"/>
  <c r="F883" i="11" s="1"/>
  <c r="ET36" i="14" l="1"/>
  <c r="EU36" i="14" s="1"/>
  <c r="EH36" i="14" s="1"/>
  <c r="EM36" i="14"/>
  <c r="EF37" i="14" s="1"/>
  <c r="EL35" i="14"/>
  <c r="EN36" i="14"/>
  <c r="I883" i="11" s="1"/>
  <c r="ED36" i="14"/>
  <c r="EI36" i="14" a="1"/>
  <c r="EI36" i="14" s="1"/>
  <c r="E883" i="11"/>
  <c r="H883" i="11" l="1"/>
  <c r="EJ36" i="14"/>
  <c r="EK36" i="14"/>
  <c r="EP37" i="14"/>
  <c r="ER37" i="14" s="1"/>
  <c r="C884" i="11"/>
  <c r="EG37" i="14"/>
  <c r="D884" i="11" s="1"/>
  <c r="EO37" i="14"/>
  <c r="G884" i="11" s="1"/>
  <c r="ET37" i="14" l="1"/>
  <c r="EU37" i="14" s="1"/>
  <c r="EH37" i="14" s="1"/>
  <c r="EV37" i="14"/>
  <c r="F884" i="11" s="1"/>
  <c r="EM37" i="14"/>
  <c r="EL36" i="14"/>
  <c r="H884" i="11" l="1"/>
  <c r="EN37" i="14"/>
  <c r="I884" i="11" s="1"/>
  <c r="EF38" i="14"/>
  <c r="ED37" i="14"/>
  <c r="EI37" i="14" a="1"/>
  <c r="EI37" i="14" s="1"/>
  <c r="E884" i="11"/>
  <c r="EJ37" i="14" l="1"/>
  <c r="EK37" i="14"/>
  <c r="EO38" i="14"/>
  <c r="G885" i="11" s="1"/>
  <c r="EP38" i="14"/>
  <c r="ER38" i="14" s="1"/>
  <c r="EG38" i="14"/>
  <c r="D885" i="11" s="1"/>
  <c r="C885" i="11"/>
  <c r="EL37" i="14" l="1"/>
  <c r="EV38" i="14"/>
  <c r="F885" i="11" s="1"/>
  <c r="ET38" i="14"/>
  <c r="EU38" i="14" s="1"/>
  <c r="EH38" i="14" s="1"/>
  <c r="EM38" i="14"/>
  <c r="EI38" i="14" l="1" a="1"/>
  <c r="EI38" i="14" s="1"/>
  <c r="ED38" i="14"/>
  <c r="E885" i="11"/>
  <c r="H885" i="11"/>
  <c r="EF39" i="14"/>
  <c r="EN38" i="14"/>
  <c r="I885" i="11" s="1"/>
  <c r="EP39" i="14" l="1"/>
  <c r="ER39" i="14" s="1"/>
  <c r="EV39" i="14" s="1"/>
  <c r="F886" i="11" s="1"/>
  <c r="C886" i="11"/>
  <c r="EG39" i="14"/>
  <c r="D886" i="11" s="1"/>
  <c r="EO39" i="14"/>
  <c r="G886" i="11" s="1"/>
  <c r="ET39" i="14"/>
  <c r="EU39" i="14" s="1"/>
  <c r="EH39" i="14" s="1"/>
  <c r="EM39" i="14"/>
  <c r="EK38" i="14"/>
  <c r="EJ38" i="14"/>
  <c r="EL38" i="14" l="1"/>
  <c r="H886" i="11"/>
  <c r="EN39" i="14"/>
  <c r="I886" i="11" s="1"/>
  <c r="EF40" i="14"/>
  <c r="ED39" i="14"/>
  <c r="E886" i="11"/>
  <c r="EI39" i="14" a="1"/>
  <c r="EI39" i="14" s="1"/>
  <c r="EK39" i="14" l="1"/>
  <c r="EJ39" i="14"/>
  <c r="EL39" i="14" s="1"/>
  <c r="EO40" i="14"/>
  <c r="G887" i="11" s="1"/>
  <c r="EG40" i="14"/>
  <c r="D887" i="11" s="1"/>
  <c r="EP40" i="14"/>
  <c r="ER40" i="14" s="1"/>
  <c r="C887" i="11"/>
  <c r="EV40" i="14" l="1"/>
  <c r="F887" i="11" s="1"/>
  <c r="ET40" i="14"/>
  <c r="EU40" i="14" s="1"/>
  <c r="EH40" i="14" s="1"/>
  <c r="EM40" i="14"/>
  <c r="E887" i="11" l="1"/>
  <c r="EI40" i="14" a="1"/>
  <c r="EI40" i="14" s="1"/>
  <c r="ED40" i="14"/>
  <c r="H887" i="11"/>
  <c r="EN40" i="14"/>
  <c r="I887" i="11" s="1"/>
  <c r="EF41" i="14"/>
  <c r="EG41" i="14" l="1"/>
  <c r="D888" i="11" s="1"/>
  <c r="C888" i="11"/>
  <c r="EO41" i="14"/>
  <c r="G888" i="11" s="1"/>
  <c r="EP41" i="14"/>
  <c r="ER41" i="14" s="1"/>
  <c r="EV41" i="14" s="1"/>
  <c r="F888" i="11" s="1"/>
  <c r="EK40" i="14"/>
  <c r="EJ40" i="14"/>
  <c r="EL40" i="14" l="1"/>
  <c r="EM41" i="14"/>
  <c r="ET41" i="14"/>
  <c r="EU41" i="14" s="1"/>
  <c r="EH41" i="14" s="1"/>
  <c r="H888" i="11"/>
  <c r="EN41" i="14"/>
  <c r="I888" i="11" s="1"/>
  <c r="EF42" i="14"/>
  <c r="EI41" i="14" a="1"/>
  <c r="EI41" i="14" s="1"/>
  <c r="ED41" i="14"/>
  <c r="E888" i="11"/>
  <c r="EJ41" i="14" l="1"/>
  <c r="EK41" i="14"/>
  <c r="EL41" i="14"/>
  <c r="EG42" i="14"/>
  <c r="D889" i="11" s="1"/>
  <c r="C889" i="11"/>
  <c r="EO42" i="14"/>
  <c r="G889" i="11" s="1"/>
  <c r="EP42" i="14"/>
  <c r="ER42" i="14" s="1"/>
  <c r="EV42" i="14" s="1"/>
  <c r="F889" i="11" s="1"/>
  <c r="ET42" i="14" l="1"/>
  <c r="EU42" i="14" s="1"/>
  <c r="EH42" i="14" s="1"/>
  <c r="EM42" i="14"/>
  <c r="H889" i="11" l="1"/>
  <c r="EN42" i="14"/>
  <c r="I889" i="11" s="1"/>
  <c r="EF43" i="14"/>
  <c r="ED42" i="14"/>
  <c r="E889" i="11"/>
  <c r="EI42" i="14" a="1"/>
  <c r="EI42" i="14" s="1"/>
  <c r="EJ42" i="14" l="1"/>
  <c r="EK42" i="14"/>
  <c r="EL42" i="14" s="1"/>
  <c r="EO43" i="14"/>
  <c r="G890" i="11" s="1"/>
  <c r="EG43" i="14"/>
  <c r="D890" i="11" s="1"/>
  <c r="C890" i="11"/>
  <c r="EP43" i="14"/>
  <c r="ER43" i="14" s="1"/>
  <c r="EV43" i="14" s="1"/>
  <c r="F890" i="11" s="1"/>
  <c r="EM43" i="14" l="1"/>
  <c r="ET43" i="14"/>
  <c r="EU43" i="14" s="1"/>
  <c r="EH43" i="14" s="1"/>
  <c r="ED43" i="14" s="1"/>
  <c r="EI43" i="14" a="1"/>
  <c r="EI43" i="14" s="1"/>
  <c r="EF44" i="14"/>
  <c r="H890" i="11"/>
  <c r="EN43" i="14"/>
  <c r="I890" i="11" s="1"/>
  <c r="E890" i="11" l="1"/>
  <c r="EO44" i="14"/>
  <c r="G891" i="11" s="1"/>
  <c r="EG44" i="14"/>
  <c r="D891" i="11" s="1"/>
  <c r="C891" i="11"/>
  <c r="EP44" i="14"/>
  <c r="ER44" i="14" s="1"/>
  <c r="EV44" i="14" s="1"/>
  <c r="F891" i="11" s="1"/>
  <c r="EJ43" i="14"/>
  <c r="EK43" i="14"/>
  <c r="EM44" i="14" l="1"/>
  <c r="EL43" i="14"/>
  <c r="EN44" i="14"/>
  <c r="I891" i="11" s="1"/>
  <c r="H891" i="11"/>
  <c r="EF45" i="14"/>
  <c r="ET44" i="14"/>
  <c r="EU44" i="14" s="1"/>
  <c r="EH44" i="14" s="1"/>
  <c r="EI44" i="14" l="1" a="1"/>
  <c r="EI44" i="14" s="1"/>
  <c r="E891" i="11"/>
  <c r="ED44" i="14"/>
  <c r="EG45" i="14"/>
  <c r="D892" i="11" s="1"/>
  <c r="EP45" i="14"/>
  <c r="ER45" i="14" s="1"/>
  <c r="C892" i="11"/>
  <c r="EO45" i="14"/>
  <c r="G892" i="11" s="1"/>
  <c r="EV45" i="14" l="1"/>
  <c r="F892" i="11" s="1"/>
  <c r="EM45" i="14"/>
  <c r="EK44" i="14"/>
  <c r="EJ44" i="14"/>
  <c r="ET45" i="14"/>
  <c r="EU45" i="14" s="1"/>
  <c r="EH45" i="14" s="1"/>
  <c r="EL44" i="14"/>
  <c r="EI45" i="14" l="1" a="1"/>
  <c r="EI45" i="14" s="1"/>
  <c r="E892" i="11"/>
  <c r="ED45" i="14"/>
  <c r="EF46" i="14"/>
  <c r="H892" i="11"/>
  <c r="EN45" i="14"/>
  <c r="I892" i="11" s="1"/>
  <c r="EO46" i="14" l="1"/>
  <c r="G893" i="11" s="1"/>
  <c r="C893" i="11"/>
  <c r="EP46" i="14"/>
  <c r="ER46" i="14" s="1"/>
  <c r="EV46" i="14" s="1"/>
  <c r="F893" i="11" s="1"/>
  <c r="EG46" i="14"/>
  <c r="D893" i="11" s="1"/>
  <c r="EM46" i="14"/>
  <c r="ET46" i="14"/>
  <c r="EU46" i="14" s="1"/>
  <c r="EH46" i="14" s="1"/>
  <c r="EK45" i="14"/>
  <c r="EJ45" i="14"/>
  <c r="EL45" i="14" s="1"/>
  <c r="EF47" i="14" l="1"/>
  <c r="EN46" i="14"/>
  <c r="I893" i="11" s="1"/>
  <c r="H893" i="11"/>
  <c r="EI46" i="14" a="1"/>
  <c r="EI46" i="14" s="1"/>
  <c r="E893" i="11"/>
  <c r="ED46" i="14"/>
  <c r="EK46" i="14" l="1"/>
  <c r="EJ46" i="14"/>
  <c r="EL46" i="14"/>
  <c r="C894" i="11"/>
  <c r="EG47" i="14"/>
  <c r="D894" i="11" s="1"/>
  <c r="EP47" i="14"/>
  <c r="ER47" i="14" s="1"/>
  <c r="EO47" i="14"/>
  <c r="G894" i="11" s="1"/>
  <c r="EV47" i="14" l="1"/>
  <c r="F894" i="11" s="1"/>
  <c r="ET47" i="14"/>
  <c r="EU47" i="14" s="1"/>
  <c r="EH47" i="14" s="1"/>
  <c r="EM47" i="14"/>
  <c r="EI47" i="14" l="1" a="1"/>
  <c r="EI47" i="14" s="1"/>
  <c r="ED47" i="14"/>
  <c r="E894" i="11"/>
  <c r="EF48" i="14"/>
  <c r="EN47" i="14"/>
  <c r="I894" i="11" s="1"/>
  <c r="H894" i="11"/>
  <c r="EP48" i="14" l="1"/>
  <c r="ER48" i="14" s="1"/>
  <c r="EV48" i="14" s="1"/>
  <c r="F895" i="11" s="1"/>
  <c r="EG48" i="14"/>
  <c r="D895" i="11" s="1"/>
  <c r="EM48" i="14"/>
  <c r="C895" i="11"/>
  <c r="EO48" i="14"/>
  <c r="G895" i="11" s="1"/>
  <c r="ET48" i="14"/>
  <c r="EU48" i="14" s="1"/>
  <c r="EH48" i="14" s="1"/>
  <c r="EJ47" i="14"/>
  <c r="EK47" i="14"/>
  <c r="EL47" i="14" l="1"/>
  <c r="EF49" i="14"/>
  <c r="EN48" i="14"/>
  <c r="I895" i="11" s="1"/>
  <c r="H895" i="11"/>
  <c r="E895" i="11"/>
  <c r="ED48" i="14"/>
  <c r="EI48" i="14" a="1"/>
  <c r="EI48" i="14" s="1"/>
  <c r="C896" i="11" l="1"/>
  <c r="EO49" i="14"/>
  <c r="G896" i="11" s="1"/>
  <c r="EG49" i="14"/>
  <c r="D896" i="11" s="1"/>
  <c r="EP49" i="14"/>
  <c r="ER49" i="14" s="1"/>
  <c r="EK48" i="14"/>
  <c r="EJ48" i="14"/>
  <c r="EL48" i="14" s="1"/>
  <c r="EV49" i="14" l="1"/>
  <c r="F896" i="11" s="1"/>
  <c r="EM49" i="14"/>
  <c r="ET49" i="14"/>
  <c r="EU49" i="14" s="1"/>
  <c r="EH49" i="14" s="1"/>
  <c r="H896" i="11" l="1"/>
  <c r="EF50" i="14"/>
  <c r="EN49" i="14"/>
  <c r="I896" i="11" s="1"/>
  <c r="EI49" i="14" a="1"/>
  <c r="EI49" i="14" s="1"/>
  <c r="E896" i="11"/>
  <c r="ED49" i="14"/>
  <c r="EK49" i="14" l="1"/>
  <c r="EJ49" i="14"/>
  <c r="EG50" i="14"/>
  <c r="D897" i="11" s="1"/>
  <c r="EO50" i="14"/>
  <c r="G897" i="11" s="1"/>
  <c r="C897" i="11"/>
  <c r="EP50" i="14"/>
  <c r="ER50" i="14" s="1"/>
  <c r="EL49" i="14"/>
  <c r="EV50" i="14" l="1"/>
  <c r="F897" i="11" s="1"/>
  <c r="EM50" i="14"/>
  <c r="ET50" i="14"/>
  <c r="EU50" i="14" s="1"/>
  <c r="EH50" i="14" s="1"/>
  <c r="EF51" i="14" l="1"/>
  <c r="EN50" i="14"/>
  <c r="I897" i="11" s="1"/>
  <c r="H897" i="11"/>
  <c r="EI50" i="14" a="1"/>
  <c r="EI50" i="14" s="1"/>
  <c r="E897" i="11"/>
  <c r="ED50" i="14"/>
  <c r="EJ50" i="14" l="1"/>
  <c r="EK50" i="14"/>
  <c r="EP51" i="14"/>
  <c r="ER51" i="14" s="1"/>
  <c r="EO51" i="14"/>
  <c r="G898" i="11" s="1"/>
  <c r="EG51" i="14"/>
  <c r="D898" i="11" s="1"/>
  <c r="C898" i="11"/>
  <c r="EV51" i="14" l="1"/>
  <c r="F898" i="11" s="1"/>
  <c r="EM51" i="14"/>
  <c r="ET51" i="14"/>
  <c r="EU51" i="14" s="1"/>
  <c r="EH51" i="14" s="1"/>
  <c r="EL50" i="14"/>
  <c r="EN51" i="14" l="1"/>
  <c r="I898" i="11" s="1"/>
  <c r="H898" i="11"/>
  <c r="EF52" i="14"/>
  <c r="EI51" i="14" a="1"/>
  <c r="EI51" i="14" s="1"/>
  <c r="E898" i="11"/>
  <c r="ED51" i="14"/>
  <c r="EK51" i="14" l="1"/>
  <c r="EJ51" i="14"/>
  <c r="EG52" i="14"/>
  <c r="D899" i="11" s="1"/>
  <c r="EP52" i="14"/>
  <c r="ER52" i="14" s="1"/>
  <c r="EV52" i="14" s="1"/>
  <c r="F899" i="11" s="1"/>
  <c r="EO52" i="14"/>
  <c r="G899" i="11" s="1"/>
  <c r="C899" i="11"/>
  <c r="EL51" i="14" l="1"/>
  <c r="EM52" i="14"/>
  <c r="ET52" i="14"/>
  <c r="EU52" i="14" s="1"/>
  <c r="EH52" i="14" s="1"/>
  <c r="EI52" i="14" l="1" a="1"/>
  <c r="EI52" i="14" s="1"/>
  <c r="ED52" i="14"/>
  <c r="E899" i="11"/>
  <c r="EF53" i="14"/>
  <c r="H899" i="11"/>
  <c r="EN52" i="14"/>
  <c r="I899" i="11" s="1"/>
  <c r="EP53" i="14" l="1"/>
  <c r="ER53" i="14" s="1"/>
  <c r="EV53" i="14" s="1"/>
  <c r="F900" i="11" s="1"/>
  <c r="EG53" i="14"/>
  <c r="D900" i="11" s="1"/>
  <c r="C900" i="11"/>
  <c r="EO53" i="14"/>
  <c r="G900" i="11" s="1"/>
  <c r="EJ52" i="14"/>
  <c r="EK52" i="14"/>
  <c r="EM53" i="14" l="1"/>
  <c r="EL52" i="14"/>
  <c r="ET53" i="14"/>
  <c r="EU53" i="14" s="1"/>
  <c r="EH53" i="14" s="1"/>
  <c r="H900" i="11"/>
  <c r="EF54" i="14"/>
  <c r="EN53" i="14"/>
  <c r="I900" i="11" s="1"/>
  <c r="EO54" i="14" l="1"/>
  <c r="G901" i="11" s="1"/>
  <c r="EG54" i="14"/>
  <c r="D901" i="11" s="1"/>
  <c r="C901" i="11"/>
  <c r="EP54" i="14"/>
  <c r="ER54" i="14" s="1"/>
  <c r="EV54" i="14" s="1"/>
  <c r="F901" i="11" s="1"/>
  <c r="ET54" i="14"/>
  <c r="EU54" i="14" s="1"/>
  <c r="EH54" i="14" s="1"/>
  <c r="EI53" i="14" a="1"/>
  <c r="EI53" i="14" s="1"/>
  <c r="ED53" i="14"/>
  <c r="E900" i="11"/>
  <c r="EJ53" i="14" l="1"/>
  <c r="EK53" i="14"/>
  <c r="EM54" i="14"/>
  <c r="EI54" i="14" a="1"/>
  <c r="EI54" i="14" s="1"/>
  <c r="ED54" i="14"/>
  <c r="E901" i="11"/>
  <c r="EL53" i="14" l="1"/>
  <c r="EJ54" i="14"/>
  <c r="EK54" i="14"/>
  <c r="H901" i="11"/>
  <c r="EF55" i="14"/>
  <c r="EN54" i="14"/>
  <c r="I901" i="11" s="1"/>
  <c r="EL54" i="14" l="1"/>
  <c r="EG55" i="14"/>
  <c r="D902" i="11" s="1"/>
  <c r="EO55" i="14"/>
  <c r="G902" i="11" s="1"/>
  <c r="C902" i="11"/>
  <c r="EP55" i="14"/>
  <c r="ER55" i="14" s="1"/>
  <c r="EV55" i="14" s="1"/>
  <c r="F902" i="11" s="1"/>
  <c r="EM55" i="14" l="1"/>
  <c r="ET55" i="14"/>
  <c r="EU55" i="14" s="1"/>
  <c r="EH55" i="14" s="1"/>
  <c r="EI55" i="14" s="1" a="1"/>
  <c r="EI55" i="14" s="1"/>
  <c r="ED55" i="14"/>
  <c r="EF56" i="14"/>
  <c r="H902" i="11"/>
  <c r="EN55" i="14"/>
  <c r="I902" i="11" s="1"/>
  <c r="E902" i="11" l="1"/>
  <c r="EP56" i="14"/>
  <c r="ER56" i="14" s="1"/>
  <c r="EV56" i="14" s="1"/>
  <c r="F903" i="11" s="1"/>
  <c r="EO56" i="14"/>
  <c r="G903" i="11" s="1"/>
  <c r="EG56" i="14"/>
  <c r="D903" i="11" s="1"/>
  <c r="C903" i="11"/>
  <c r="ET56" i="14"/>
  <c r="EU56" i="14" s="1"/>
  <c r="EH56" i="14" s="1"/>
  <c r="EM56" i="14"/>
  <c r="EI56" i="14" a="1"/>
  <c r="EI56" i="14" s="1"/>
  <c r="EK55" i="14"/>
  <c r="EJ55" i="14"/>
  <c r="EL55" i="14" s="1"/>
  <c r="E903" i="11" l="1"/>
  <c r="ED56" i="14"/>
  <c r="H903" i="11"/>
  <c r="EF57" i="14"/>
  <c r="EN56" i="14"/>
  <c r="I903" i="11" s="1"/>
  <c r="EO57" i="14" l="1"/>
  <c r="G904" i="11" s="1"/>
  <c r="EG57" i="14"/>
  <c r="D904" i="11" s="1"/>
  <c r="C904" i="11"/>
  <c r="EP57" i="14"/>
  <c r="ER57" i="14" s="1"/>
  <c r="EV57" i="14" s="1"/>
  <c r="F904" i="11" s="1"/>
  <c r="EK56" i="14"/>
  <c r="EJ56" i="14"/>
  <c r="EL56" i="14" s="1"/>
  <c r="ET57" i="14" l="1"/>
  <c r="EU57" i="14" s="1"/>
  <c r="EH57" i="14" s="1"/>
  <c r="EI57" i="14" s="1" a="1"/>
  <c r="EI57" i="14" s="1"/>
  <c r="EM57" i="14"/>
  <c r="ED57" i="14"/>
  <c r="E904" i="11"/>
  <c r="H904" i="11" l="1"/>
  <c r="EF58" i="14"/>
  <c r="EN57" i="14"/>
  <c r="I904" i="11" s="1"/>
  <c r="EJ57" i="14"/>
  <c r="EK57" i="14"/>
  <c r="EG58" i="14" l="1"/>
  <c r="D905" i="11" s="1"/>
  <c r="EO58" i="14"/>
  <c r="G905" i="11" s="1"/>
  <c r="C905" i="11"/>
  <c r="EP58" i="14"/>
  <c r="ER58" i="14" s="1"/>
  <c r="EV58" i="14" s="1"/>
  <c r="F905" i="11" s="1"/>
  <c r="EL57" i="14"/>
  <c r="ET58" i="14" l="1"/>
  <c r="EU58" i="14" s="1"/>
  <c r="EH58" i="14" s="1"/>
  <c r="EM58" i="14"/>
  <c r="H905" i="11" l="1"/>
  <c r="EN58" i="14"/>
  <c r="I905" i="11" s="1"/>
  <c r="EF59" i="14"/>
  <c r="ED58" i="14"/>
  <c r="E905" i="11"/>
  <c r="EI58" i="14" a="1"/>
  <c r="EI58" i="14" s="1"/>
  <c r="EK58" i="14" l="1"/>
  <c r="EJ58" i="14"/>
  <c r="C906" i="11"/>
  <c r="EP59" i="14"/>
  <c r="ER59" i="14" s="1"/>
  <c r="EV59" i="14" s="1"/>
  <c r="F906" i="11" s="1"/>
  <c r="EO59" i="14"/>
  <c r="G906" i="11" s="1"/>
  <c r="EG59" i="14"/>
  <c r="D906" i="11" s="1"/>
  <c r="ET59" i="14" l="1"/>
  <c r="EU59" i="14" s="1"/>
  <c r="EH59" i="14" s="1"/>
  <c r="EM59" i="14"/>
  <c r="EL58" i="14"/>
  <c r="E906" i="11"/>
  <c r="ED59" i="14"/>
  <c r="EN59" i="14"/>
  <c r="I906" i="11" s="1"/>
  <c r="EF60" i="14"/>
  <c r="H906" i="11"/>
  <c r="EI59" i="14" a="1"/>
  <c r="EI59" i="14" s="1"/>
  <c r="EK59" i="14" l="1"/>
  <c r="EJ59" i="14"/>
  <c r="EL59" i="14" s="1"/>
  <c r="EG60" i="14"/>
  <c r="D907" i="11" s="1"/>
  <c r="EP60" i="14"/>
  <c r="ER60" i="14" s="1"/>
  <c r="EV60" i="14" s="1"/>
  <c r="F907" i="11" s="1"/>
  <c r="C907" i="11"/>
  <c r="EO60" i="14"/>
  <c r="G907" i="11" s="1"/>
  <c r="ET60" i="14"/>
  <c r="EU60" i="14" s="1"/>
  <c r="EH60" i="14" s="1"/>
  <c r="EM60" i="14" l="1"/>
  <c r="E907" i="11"/>
  <c r="ED60" i="14"/>
  <c r="EI60" i="14" a="1"/>
  <c r="EI60" i="14" s="1"/>
  <c r="H907" i="11"/>
  <c r="EF61" i="14"/>
  <c r="EN60" i="14"/>
  <c r="I907" i="11" s="1"/>
  <c r="EO61" i="14" l="1"/>
  <c r="G908" i="11" s="1"/>
  <c r="EG61" i="14"/>
  <c r="D908" i="11" s="1"/>
  <c r="C908" i="11"/>
  <c r="EP61" i="14"/>
  <c r="ER61" i="14" s="1"/>
  <c r="EV61" i="14" s="1"/>
  <c r="F908" i="11" s="1"/>
  <c r="EJ60" i="14"/>
  <c r="EK60" i="14"/>
  <c r="EL60" i="14" l="1"/>
  <c r="ET61" i="14"/>
  <c r="EU61" i="14" s="1"/>
  <c r="EH61" i="14" s="1"/>
  <c r="EM61" i="14"/>
  <c r="EN61" i="14" l="1"/>
  <c r="I908" i="11" s="1"/>
  <c r="H908" i="11"/>
  <c r="EF62" i="14"/>
  <c r="ED61" i="14"/>
  <c r="E908" i="11"/>
  <c r="EI61" i="14" a="1"/>
  <c r="EI61" i="14" s="1"/>
  <c r="C909" i="11" l="1"/>
  <c r="EP62" i="14"/>
  <c r="ER62" i="14" s="1"/>
  <c r="EV62" i="14" s="1"/>
  <c r="F909" i="11" s="1"/>
  <c r="EG62" i="14"/>
  <c r="D909" i="11" s="1"/>
  <c r="EO62" i="14"/>
  <c r="G909" i="11" s="1"/>
  <c r="EK61" i="14"/>
  <c r="EJ61" i="14"/>
  <c r="EL61" i="14" s="1"/>
  <c r="ET62" i="14" l="1"/>
  <c r="EU62" i="14" s="1"/>
  <c r="EH62" i="14" s="1"/>
  <c r="ED62" i="14" s="1"/>
  <c r="EM62" i="14"/>
  <c r="E909" i="11"/>
  <c r="H909" i="11"/>
  <c r="EN62" i="14"/>
  <c r="I909" i="11" s="1"/>
  <c r="EF63" i="14"/>
  <c r="EI62" i="14" a="1"/>
  <c r="EI62" i="14" s="1"/>
  <c r="EP63" i="14" l="1"/>
  <c r="ER63" i="14" s="1"/>
  <c r="EV63" i="14" s="1"/>
  <c r="F910" i="11" s="1"/>
  <c r="EG63" i="14"/>
  <c r="D910" i="11" s="1"/>
  <c r="C910" i="11"/>
  <c r="EO63" i="14"/>
  <c r="G910" i="11" s="1"/>
  <c r="EM63" i="14"/>
  <c r="ET63" i="14"/>
  <c r="EU63" i="14" s="1"/>
  <c r="EH63" i="14" s="1"/>
  <c r="EI63" i="14" s="1" a="1"/>
  <c r="EI63" i="14" s="1"/>
  <c r="EJ62" i="14"/>
  <c r="EK62" i="14"/>
  <c r="EL62" i="14" l="1"/>
  <c r="E910" i="11"/>
  <c r="ED63" i="14"/>
  <c r="H910" i="11"/>
  <c r="EF64" i="14"/>
  <c r="EN63" i="14"/>
  <c r="I910" i="11" s="1"/>
  <c r="EK63" i="14" l="1"/>
  <c r="EJ63" i="14"/>
  <c r="EL63" i="14" s="1"/>
  <c r="EP64" i="14"/>
  <c r="ER64" i="14" s="1"/>
  <c r="EV64" i="14" s="1"/>
  <c r="F911" i="11" s="1"/>
  <c r="EG64" i="14"/>
  <c r="D911" i="11" s="1"/>
  <c r="C911" i="11"/>
  <c r="EH64" i="14"/>
  <c r="EO64" i="14"/>
  <c r="G911" i="11" s="1"/>
  <c r="ET64" i="14"/>
  <c r="EI64" i="14" a="1"/>
  <c r="EI64" i="14" s="1"/>
  <c r="EM64" i="14"/>
  <c r="F15" i="11"/>
  <c r="F14" i="14"/>
  <c r="H14" i="14" l="1"/>
  <c r="E15" i="14" s="1"/>
  <c r="H15" i="11"/>
  <c r="E16" i="11" s="1"/>
  <c r="EN64" i="14"/>
  <c r="H911" i="11"/>
  <c r="EH16" i="14"/>
  <c r="FB14" i="14"/>
  <c r="E911" i="11"/>
  <c r="ED64" i="14"/>
  <c r="EH15" i="14"/>
  <c r="EK64" i="14" l="1"/>
  <c r="EJ64" i="14"/>
  <c r="EL64" i="14" s="1"/>
  <c r="J15" i="11"/>
  <c r="I911" i="11"/>
  <c r="J14" i="14"/>
  <c r="EE18" i="14"/>
  <c r="EY16" i="14"/>
  <c r="EZ26" i="14" s="1"/>
  <c r="H16" i="11"/>
  <c r="I16" i="11" a="1"/>
  <c r="I16" i="11" s="1"/>
  <c r="C912" i="11"/>
  <c r="I15" i="14" a="1"/>
  <c r="I15" i="14" s="1"/>
  <c r="H15" i="14"/>
  <c r="C913" i="11" l="1"/>
  <c r="FJ26" i="14"/>
  <c r="FI26" i="14"/>
  <c r="G913" i="11" s="1"/>
  <c r="FA26" i="14"/>
  <c r="D913" i="11" s="1"/>
  <c r="D912" i="11"/>
  <c r="H912" i="11"/>
  <c r="G912" i="11"/>
  <c r="E17" i="11"/>
  <c r="I17" i="11" s="1" a="1"/>
  <c r="I17" i="11" s="1"/>
  <c r="J16" i="11"/>
  <c r="I912" i="11" s="1"/>
  <c r="E16" i="14"/>
  <c r="I16" i="14" s="1" a="1"/>
  <c r="I16" i="14" s="1"/>
  <c r="J15" i="14"/>
  <c r="FL26" i="14" l="1"/>
  <c r="FN26" i="14" s="1"/>
  <c r="FO26" i="14"/>
  <c r="FB26" i="14" s="1"/>
  <c r="EX26" i="14" l="1"/>
  <c r="E913" i="11"/>
  <c r="FC26" i="14" a="1"/>
  <c r="FC26" i="14" s="1"/>
  <c r="FD26" i="14" l="1"/>
  <c r="FE26" i="14"/>
  <c r="FF26" i="14" l="1"/>
  <c r="FP26" i="14"/>
  <c r="F913" i="11" s="1"/>
  <c r="FG26" i="14"/>
  <c r="FH26" i="14" l="1"/>
  <c r="I913" i="11" s="1"/>
  <c r="H913" i="11"/>
  <c r="EZ27" i="14"/>
  <c r="FA27" i="14" l="1"/>
  <c r="D914" i="11" s="1"/>
  <c r="C914" i="11"/>
  <c r="FI27" i="14"/>
  <c r="G914" i="11" s="1"/>
  <c r="FJ27" i="14"/>
  <c r="FL27" i="14" s="1"/>
  <c r="FN27" i="14" s="1"/>
  <c r="FO27" i="14" s="1"/>
  <c r="FB27" i="14" s="1"/>
  <c r="FC27" i="14" l="1" a="1"/>
  <c r="FC27" i="14" s="1"/>
  <c r="E914" i="11"/>
  <c r="EX27" i="14"/>
  <c r="FD27" i="14" l="1"/>
  <c r="FE27" i="14"/>
  <c r="FF27" i="14" s="1"/>
  <c r="FG27" i="14" l="1"/>
  <c r="FP27" i="14"/>
  <c r="F914" i="11" s="1"/>
  <c r="FH27" i="14" l="1"/>
  <c r="I914" i="11" s="1"/>
  <c r="EZ28" i="14"/>
  <c r="H914" i="11"/>
  <c r="FA28" i="14" l="1"/>
  <c r="D915" i="11" s="1"/>
  <c r="C915" i="11"/>
  <c r="FJ28" i="14"/>
  <c r="FL28" i="14" s="1"/>
  <c r="FN28" i="14" s="1"/>
  <c r="FO28" i="14" s="1"/>
  <c r="FB28" i="14" s="1"/>
  <c r="FI28" i="14"/>
  <c r="G915" i="11" s="1"/>
  <c r="FC28" i="14" l="1" a="1"/>
  <c r="FC28" i="14" s="1"/>
  <c r="EX28" i="14"/>
  <c r="E915" i="11"/>
  <c r="FD28" i="14" l="1"/>
  <c r="FE28" i="14"/>
  <c r="FF28" i="14" s="1"/>
  <c r="FG28" i="14" l="1"/>
  <c r="FP28" i="14"/>
  <c r="F915" i="11" s="1"/>
  <c r="EZ29" i="14" l="1"/>
  <c r="H915" i="11"/>
  <c r="FH28" i="14"/>
  <c r="I915" i="11" s="1"/>
  <c r="FA29" i="14" l="1"/>
  <c r="D916" i="11" s="1"/>
  <c r="FI29" i="14"/>
  <c r="G916" i="11" s="1"/>
  <c r="FJ29" i="14"/>
  <c r="FL29" i="14" s="1"/>
  <c r="FN29" i="14" s="1"/>
  <c r="FO29" i="14" s="1"/>
  <c r="FB29" i="14" s="1"/>
  <c r="C916" i="11"/>
  <c r="FC29" i="14" l="1" a="1"/>
  <c r="FC29" i="14" s="1"/>
  <c r="E916" i="11"/>
  <c r="EX29" i="14"/>
  <c r="FE29" i="14" l="1"/>
  <c r="FD29" i="14"/>
  <c r="FF29" i="14" s="1"/>
  <c r="FG29" i="14" l="1"/>
  <c r="FP29" i="14"/>
  <c r="F916" i="11" s="1"/>
  <c r="FH29" i="14" l="1"/>
  <c r="I916" i="11" s="1"/>
  <c r="H916" i="11"/>
  <c r="EZ30" i="14"/>
  <c r="FA30" i="14" l="1"/>
  <c r="D917" i="11" s="1"/>
  <c r="FJ30" i="14"/>
  <c r="FL30" i="14" s="1"/>
  <c r="FN30" i="14" s="1"/>
  <c r="FO30" i="14" s="1"/>
  <c r="FB30" i="14" s="1"/>
  <c r="FI30" i="14"/>
  <c r="G917" i="11" s="1"/>
  <c r="C917" i="11"/>
  <c r="FC30" i="14" l="1" a="1"/>
  <c r="FC30" i="14" s="1"/>
  <c r="EX30" i="14"/>
  <c r="E917" i="11"/>
  <c r="FD30" i="14" l="1"/>
  <c r="FE30" i="14"/>
  <c r="FF30" i="14" l="1"/>
  <c r="FG30" i="14" l="1"/>
  <c r="FP30" i="14"/>
  <c r="F917" i="11" s="1"/>
  <c r="EZ31" i="14" l="1"/>
  <c r="H917" i="11"/>
  <c r="FH30" i="14"/>
  <c r="I917" i="11" s="1"/>
  <c r="FI31" i="14" l="1"/>
  <c r="G918" i="11" s="1"/>
  <c r="FA31" i="14"/>
  <c r="D918" i="11" s="1"/>
  <c r="FJ31" i="14"/>
  <c r="FL31" i="14" s="1"/>
  <c r="FN31" i="14" s="1"/>
  <c r="FO31" i="14" s="1"/>
  <c r="FB31" i="14" s="1"/>
  <c r="C918" i="11"/>
  <c r="FC31" i="14" l="1" a="1"/>
  <c r="FC31" i="14" s="1"/>
  <c r="E918" i="11"/>
  <c r="EX31" i="14"/>
  <c r="FD31" i="14" l="1"/>
  <c r="FE31" i="14"/>
  <c r="FF31" i="14" s="1"/>
  <c r="FG31" i="14" l="1"/>
  <c r="FP31" i="14"/>
  <c r="F918" i="11" s="1"/>
  <c r="FH31" i="14" l="1"/>
  <c r="I918" i="11" s="1"/>
  <c r="EZ32" i="14"/>
  <c r="H918" i="11"/>
  <c r="FA32" i="14" l="1"/>
  <c r="D919" i="11" s="1"/>
  <c r="FJ32" i="14"/>
  <c r="FL32" i="14" s="1"/>
  <c r="FN32" i="14" s="1"/>
  <c r="FO32" i="14" s="1"/>
  <c r="FB32" i="14" s="1"/>
  <c r="C919" i="11"/>
  <c r="FI32" i="14"/>
  <c r="G919" i="11" s="1"/>
  <c r="FC32" i="14" l="1" a="1"/>
  <c r="FC32" i="14" s="1"/>
  <c r="EX32" i="14"/>
  <c r="E919" i="11"/>
  <c r="FD32" i="14" l="1"/>
  <c r="FE32" i="14"/>
  <c r="FF32" i="14" l="1"/>
  <c r="FG32" i="14"/>
  <c r="FP32" i="14"/>
  <c r="F919" i="11" s="1"/>
  <c r="H919" i="11" l="1"/>
  <c r="EZ33" i="14"/>
  <c r="FH32" i="14"/>
  <c r="I919" i="11" s="1"/>
  <c r="FA33" i="14" l="1"/>
  <c r="D920" i="11" s="1"/>
  <c r="C920" i="11"/>
  <c r="FJ33" i="14"/>
  <c r="FL33" i="14" s="1"/>
  <c r="FN33" i="14" s="1"/>
  <c r="FO33" i="14" s="1"/>
  <c r="FB33" i="14" s="1"/>
  <c r="FI33" i="14"/>
  <c r="G920" i="11" s="1"/>
  <c r="FC33" i="14" l="1" a="1"/>
  <c r="FC33" i="14" s="1"/>
  <c r="E920" i="11"/>
  <c r="EX33" i="14"/>
  <c r="FE33" i="14" l="1"/>
  <c r="FD33" i="14"/>
  <c r="FF33" i="14" s="1"/>
  <c r="FP33" i="14" s="1"/>
  <c r="F920" i="11" s="1"/>
  <c r="FG33" i="14" l="1"/>
  <c r="FH33" i="14" s="1"/>
  <c r="I920" i="11" s="1"/>
  <c r="EZ34" i="14" l="1"/>
  <c r="H920" i="11"/>
  <c r="FA34" i="14"/>
  <c r="D921" i="11" s="1"/>
  <c r="C921" i="11"/>
  <c r="FI34" i="14"/>
  <c r="G921" i="11" s="1"/>
  <c r="FJ34" i="14"/>
  <c r="FL34" i="14" s="1"/>
  <c r="FN34" i="14" s="1"/>
  <c r="FO34" i="14" s="1"/>
  <c r="FB34" i="14" s="1"/>
  <c r="FC34" i="14" l="1" a="1"/>
  <c r="FC34" i="14" s="1"/>
  <c r="EX34" i="14"/>
  <c r="E921" i="11"/>
  <c r="FE34" i="14" l="1"/>
  <c r="FD34" i="14"/>
  <c r="FF34" i="14" s="1"/>
  <c r="FP34" i="14" l="1"/>
  <c r="F921" i="11" s="1"/>
  <c r="FG34" i="14"/>
  <c r="H921" i="11" l="1"/>
  <c r="FH34" i="14"/>
  <c r="I921" i="11" s="1"/>
  <c r="EZ35" i="14"/>
  <c r="FJ35" i="14" l="1"/>
  <c r="FL35" i="14" s="1"/>
  <c r="FN35" i="14" s="1"/>
  <c r="FO35" i="14" s="1"/>
  <c r="FB35" i="14" s="1"/>
  <c r="FC35" i="14" s="1" a="1"/>
  <c r="FC35" i="14" s="1"/>
  <c r="FA35" i="14"/>
  <c r="D922" i="11" s="1"/>
  <c r="C922" i="11"/>
  <c r="FI35" i="14"/>
  <c r="G922" i="11" s="1"/>
  <c r="E922" i="11" l="1"/>
  <c r="EX35" i="14"/>
  <c r="FD35" i="14" l="1"/>
  <c r="FE35" i="14"/>
  <c r="FF35" i="14" l="1"/>
  <c r="FP35" i="14" s="1"/>
  <c r="F922" i="11" s="1"/>
  <c r="FG35" i="14" l="1"/>
  <c r="H922" i="11" s="1"/>
  <c r="EZ36" i="14" l="1"/>
  <c r="FH35" i="14"/>
  <c r="I922" i="11" s="1"/>
  <c r="FJ36" i="14"/>
  <c r="FL36" i="14" s="1"/>
  <c r="FN36" i="14" s="1"/>
  <c r="FO36" i="14" s="1"/>
  <c r="FB36" i="14" s="1"/>
  <c r="FC36" i="14" s="1" a="1"/>
  <c r="FC36" i="14" s="1"/>
  <c r="FA36" i="14"/>
  <c r="D923" i="11" s="1"/>
  <c r="C923" i="11"/>
  <c r="FI36" i="14"/>
  <c r="G923" i="11" s="1"/>
  <c r="E923" i="11" l="1"/>
  <c r="EX36" i="14"/>
  <c r="FD36" i="14" l="1"/>
  <c r="FE36" i="14"/>
  <c r="FF36" i="14" s="1"/>
  <c r="FP36" i="14" l="1"/>
  <c r="F923" i="11" s="1"/>
  <c r="FG36" i="14"/>
  <c r="H923" i="11" l="1"/>
  <c r="FH36" i="14"/>
  <c r="I923" i="11" s="1"/>
  <c r="EZ37" i="14"/>
  <c r="C924" i="11" l="1"/>
  <c r="FJ37" i="14"/>
  <c r="FL37" i="14" s="1"/>
  <c r="FN37" i="14" s="1"/>
  <c r="FO37" i="14" s="1"/>
  <c r="FB37" i="14" s="1"/>
  <c r="FI37" i="14"/>
  <c r="G924" i="11" s="1"/>
  <c r="FA37" i="14"/>
  <c r="D924" i="11" s="1"/>
  <c r="FC37" i="14" l="1" a="1"/>
  <c r="FC37" i="14" s="1"/>
  <c r="E924" i="11"/>
  <c r="EX37" i="14"/>
  <c r="FD37" i="14" l="1"/>
  <c r="FE37" i="14"/>
  <c r="FF37" i="14" s="1"/>
  <c r="FP37" i="14" l="1"/>
  <c r="F924" i="11" s="1"/>
  <c r="FG37" i="14"/>
  <c r="H924" i="11" l="1"/>
  <c r="EZ38" i="14"/>
  <c r="FH37" i="14"/>
  <c r="I924" i="11" s="1"/>
  <c r="FA38" i="14" l="1"/>
  <c r="D925" i="11" s="1"/>
  <c r="FJ38" i="14"/>
  <c r="FL38" i="14" s="1"/>
  <c r="FN38" i="14" s="1"/>
  <c r="FO38" i="14" s="1"/>
  <c r="FB38" i="14" s="1"/>
  <c r="C925" i="11"/>
  <c r="FI38" i="14"/>
  <c r="G925" i="11" s="1"/>
  <c r="FC38" i="14" l="1" a="1"/>
  <c r="FC38" i="14" s="1"/>
  <c r="E925" i="11"/>
  <c r="EX38" i="14"/>
  <c r="FE38" i="14" l="1"/>
  <c r="FD38" i="14"/>
  <c r="FF38" i="14" l="1"/>
  <c r="FP38" i="14" l="1"/>
  <c r="F925" i="11" s="1"/>
  <c r="FG38" i="14"/>
  <c r="FH38" i="14" l="1"/>
  <c r="I925" i="11" s="1"/>
  <c r="H925" i="11"/>
  <c r="EZ39" i="14"/>
  <c r="FI39" i="14" l="1"/>
  <c r="G926" i="11" s="1"/>
  <c r="FA39" i="14"/>
  <c r="D926" i="11" s="1"/>
  <c r="FJ39" i="14"/>
  <c r="FL39" i="14" s="1"/>
  <c r="FN39" i="14" s="1"/>
  <c r="FO39" i="14" s="1"/>
  <c r="FB39" i="14" s="1"/>
  <c r="C926" i="11"/>
  <c r="E926" i="11" l="1"/>
  <c r="EX39" i="14"/>
  <c r="FC39" i="14" a="1"/>
  <c r="FC39" i="14" s="1"/>
  <c r="FD39" i="14" l="1"/>
  <c r="FE39" i="14"/>
  <c r="FF39" i="14" l="1"/>
  <c r="FP39" i="14" s="1"/>
  <c r="F926" i="11" s="1"/>
  <c r="FG39" i="14" l="1"/>
  <c r="H926" i="11"/>
  <c r="FH39" i="14"/>
  <c r="I926" i="11" s="1"/>
  <c r="EZ40" i="14"/>
  <c r="FA40" i="14" l="1"/>
  <c r="D927" i="11" s="1"/>
  <c r="FJ40" i="14"/>
  <c r="FL40" i="14" s="1"/>
  <c r="FN40" i="14" s="1"/>
  <c r="FO40" i="14" s="1"/>
  <c r="FB40" i="14" s="1"/>
  <c r="FC40" i="14" s="1" a="1"/>
  <c r="FC40" i="14" s="1"/>
  <c r="FI40" i="14"/>
  <c r="G927" i="11" s="1"/>
  <c r="C927" i="11"/>
  <c r="EX40" i="14" l="1"/>
  <c r="E927" i="11"/>
  <c r="FD40" i="14" l="1"/>
  <c r="FE40" i="14"/>
  <c r="FF40" i="14" s="1"/>
  <c r="FP40" i="14" l="1"/>
  <c r="F927" i="11" s="1"/>
  <c r="FG40" i="14"/>
  <c r="H927" i="11" l="1"/>
  <c r="EZ41" i="14"/>
  <c r="FH40" i="14"/>
  <c r="I927" i="11" s="1"/>
  <c r="C928" i="11" l="1"/>
  <c r="FA41" i="14"/>
  <c r="D928" i="11" s="1"/>
  <c r="FJ41" i="14"/>
  <c r="FL41" i="14" s="1"/>
  <c r="FN41" i="14" s="1"/>
  <c r="FO41" i="14" s="1"/>
  <c r="FB41" i="14" s="1"/>
  <c r="FC41" i="14" s="1" a="1"/>
  <c r="FC41" i="14" s="1"/>
  <c r="FI41" i="14"/>
  <c r="G928" i="11" s="1"/>
  <c r="EX41" i="14" l="1"/>
  <c r="E928" i="11"/>
  <c r="FE41" i="14" l="1"/>
  <c r="FD41" i="14"/>
  <c r="FF41" i="14" s="1"/>
  <c r="FP41" i="14" l="1"/>
  <c r="F928" i="11" s="1"/>
  <c r="FG41" i="14"/>
  <c r="H928" i="11" l="1"/>
  <c r="FH41" i="14"/>
  <c r="I928" i="11" s="1"/>
  <c r="EZ42" i="14"/>
  <c r="FI42" i="14" l="1"/>
  <c r="G929" i="11" s="1"/>
  <c r="C929" i="11"/>
  <c r="FA42" i="14"/>
  <c r="D929" i="11" s="1"/>
  <c r="FJ42" i="14"/>
  <c r="FL42" i="14" s="1"/>
  <c r="FN42" i="14" s="1"/>
  <c r="FO42" i="14" s="1"/>
  <c r="FB42" i="14" s="1"/>
  <c r="FC42" i="14" s="1" a="1"/>
  <c r="FC42" i="14" s="1"/>
  <c r="EX42" i="14" l="1"/>
  <c r="E929" i="11"/>
  <c r="FD42" i="14" l="1"/>
  <c r="FE42" i="14"/>
  <c r="FF42" i="14" l="1"/>
  <c r="FP42" i="14" l="1"/>
  <c r="F929" i="11" s="1"/>
  <c r="FG42" i="14"/>
  <c r="FH42" i="14" l="1"/>
  <c r="I929" i="11" s="1"/>
  <c r="H929" i="11"/>
  <c r="EZ43" i="14"/>
  <c r="FA43" i="14" l="1"/>
  <c r="D930" i="11" s="1"/>
  <c r="FJ43" i="14"/>
  <c r="FL43" i="14" s="1"/>
  <c r="FN43" i="14" s="1"/>
  <c r="FO43" i="14" s="1"/>
  <c r="FB43" i="14" s="1"/>
  <c r="FC43" i="14" s="1" a="1"/>
  <c r="FC43" i="14" s="1"/>
  <c r="C930" i="11"/>
  <c r="FI43" i="14"/>
  <c r="G930" i="11" s="1"/>
  <c r="EX43" i="14" l="1"/>
  <c r="E930" i="11"/>
  <c r="FE43" i="14" l="1"/>
  <c r="FD43" i="14"/>
  <c r="FF43" i="14" l="1"/>
  <c r="FP43" i="14" s="1"/>
  <c r="F930" i="11" s="1"/>
  <c r="FG43" i="14" l="1"/>
  <c r="FH43" i="14" s="1"/>
  <c r="I930" i="11" s="1"/>
  <c r="H930" i="11"/>
  <c r="EZ44" i="14"/>
  <c r="C931" i="11" l="1"/>
  <c r="FJ44" i="14"/>
  <c r="FL44" i="14" s="1"/>
  <c r="FN44" i="14" s="1"/>
  <c r="FO44" i="14" s="1"/>
  <c r="FB44" i="14" s="1"/>
  <c r="FA44" i="14"/>
  <c r="D931" i="11" s="1"/>
  <c r="FI44" i="14"/>
  <c r="G931" i="11" s="1"/>
  <c r="FC44" i="14" l="1" a="1"/>
  <c r="FC44" i="14" s="1"/>
  <c r="EX44" i="14"/>
  <c r="E931" i="11"/>
  <c r="FD44" i="14" l="1"/>
  <c r="FE44" i="14"/>
  <c r="FF44" i="14" s="1"/>
  <c r="FP44" i="14" l="1"/>
  <c r="F931" i="11" s="1"/>
  <c r="FG44" i="14"/>
  <c r="FH44" i="14" l="1"/>
  <c r="I931" i="11" s="1"/>
  <c r="EZ45" i="14"/>
  <c r="H931" i="11"/>
  <c r="C932" i="11" l="1"/>
  <c r="FJ45" i="14"/>
  <c r="FL45" i="14" s="1"/>
  <c r="FN45" i="14" s="1"/>
  <c r="FO45" i="14" s="1"/>
  <c r="FB45" i="14" s="1"/>
  <c r="FA45" i="14"/>
  <c r="D932" i="11" s="1"/>
  <c r="FI45" i="14"/>
  <c r="G932" i="11" s="1"/>
  <c r="EX45" i="14" l="1"/>
  <c r="E932" i="11"/>
  <c r="FC45" i="14" a="1"/>
  <c r="FC45" i="14" s="1"/>
  <c r="FD45" i="14" l="1"/>
  <c r="FE45" i="14"/>
  <c r="FF45" i="14" l="1"/>
  <c r="FP45" i="14" l="1"/>
  <c r="F932" i="11" s="1"/>
  <c r="FG45" i="14"/>
  <c r="FH45" i="14" l="1"/>
  <c r="I932" i="11" s="1"/>
  <c r="EZ46" i="14"/>
  <c r="H932" i="11"/>
  <c r="FI46" i="14" l="1"/>
  <c r="G933" i="11" s="1"/>
  <c r="C933" i="11"/>
  <c r="FA46" i="14"/>
  <c r="D933" i="11" s="1"/>
  <c r="FJ46" i="14"/>
  <c r="FL46" i="14" s="1"/>
  <c r="FN46" i="14" s="1"/>
  <c r="FO46" i="14" s="1"/>
  <c r="FB46" i="14" s="1"/>
  <c r="FC46" i="14" l="1" a="1"/>
  <c r="FC46" i="14" s="1"/>
  <c r="EX46" i="14"/>
  <c r="E933" i="11"/>
  <c r="FE46" i="14" l="1"/>
  <c r="FD46" i="14"/>
  <c r="FF46" i="14" s="1"/>
  <c r="FP46" i="14" l="1"/>
  <c r="F933" i="11" s="1"/>
  <c r="FG46" i="14"/>
  <c r="H933" i="11" l="1"/>
  <c r="FH46" i="14"/>
  <c r="I933" i="11" s="1"/>
  <c r="EZ47" i="14"/>
  <c r="FI47" i="14" l="1"/>
  <c r="G934" i="11" s="1"/>
  <c r="FJ47" i="14"/>
  <c r="FL47" i="14" s="1"/>
  <c r="FN47" i="14" s="1"/>
  <c r="FO47" i="14" s="1"/>
  <c r="FB47" i="14" s="1"/>
  <c r="FC47" i="14" s="1" a="1"/>
  <c r="FC47" i="14" s="1"/>
  <c r="FA47" i="14"/>
  <c r="D934" i="11" s="1"/>
  <c r="C934" i="11"/>
  <c r="E934" i="11" l="1"/>
  <c r="EX47" i="14"/>
  <c r="FE47" i="14" l="1"/>
  <c r="FD47" i="14"/>
  <c r="FF47" i="14" l="1"/>
  <c r="FP47" i="14" s="1"/>
  <c r="F934" i="11" s="1"/>
  <c r="FG47" i="14"/>
  <c r="FH47" i="14" l="1"/>
  <c r="I934" i="11" s="1"/>
  <c r="H934" i="11"/>
  <c r="EZ48" i="14"/>
  <c r="FA48" i="14" l="1"/>
  <c r="D935" i="11" s="1"/>
  <c r="C935" i="11"/>
  <c r="FJ48" i="14"/>
  <c r="FL48" i="14" s="1"/>
  <c r="FN48" i="14" s="1"/>
  <c r="FO48" i="14" s="1"/>
  <c r="FB48" i="14" s="1"/>
  <c r="FC48" i="14" s="1" a="1"/>
  <c r="FC48" i="14" s="1"/>
  <c r="FI48" i="14"/>
  <c r="G935" i="11" s="1"/>
  <c r="EX48" i="14" l="1"/>
  <c r="E935" i="11"/>
  <c r="FE48" i="14" l="1"/>
  <c r="FD48" i="14"/>
  <c r="FF48" i="14" s="1"/>
  <c r="FP48" i="14" l="1"/>
  <c r="F935" i="11" s="1"/>
  <c r="FG48" i="14"/>
  <c r="FH48" i="14" l="1"/>
  <c r="I935" i="11" s="1"/>
  <c r="EZ49" i="14"/>
  <c r="H935" i="11"/>
  <c r="FJ49" i="14" l="1"/>
  <c r="FL49" i="14" s="1"/>
  <c r="FN49" i="14" s="1"/>
  <c r="FO49" i="14" s="1"/>
  <c r="FB49" i="14" s="1"/>
  <c r="FI49" i="14"/>
  <c r="G936" i="11" s="1"/>
  <c r="FA49" i="14"/>
  <c r="D936" i="11" s="1"/>
  <c r="C936" i="11"/>
  <c r="FC49" i="14" a="1"/>
  <c r="FC49" i="14" s="1"/>
  <c r="E936" i="11" l="1"/>
  <c r="EX49" i="14"/>
  <c r="FD49" i="14" l="1"/>
  <c r="FE49" i="14"/>
  <c r="FF49" i="14" l="1"/>
  <c r="FP49" i="14" l="1"/>
  <c r="F936" i="11" s="1"/>
  <c r="FG49" i="14"/>
  <c r="FH49" i="14" l="1"/>
  <c r="I936" i="11" s="1"/>
  <c r="EZ50" i="14"/>
  <c r="H936" i="11"/>
  <c r="FJ50" i="14" l="1"/>
  <c r="FL50" i="14" s="1"/>
  <c r="FN50" i="14" s="1"/>
  <c r="FO50" i="14" s="1"/>
  <c r="FB50" i="14" s="1"/>
  <c r="C937" i="11"/>
  <c r="FA50" i="14"/>
  <c r="D937" i="11" s="1"/>
  <c r="FI50" i="14"/>
  <c r="G937" i="11" s="1"/>
  <c r="FC50" i="14" l="1" a="1"/>
  <c r="FC50" i="14" s="1"/>
  <c r="EX50" i="14"/>
  <c r="E937" i="11"/>
  <c r="FD50" i="14" l="1"/>
  <c r="FE50" i="14"/>
  <c r="FF50" i="14" l="1"/>
  <c r="FP50" i="14" s="1"/>
  <c r="F937" i="11" s="1"/>
  <c r="FG50" i="14" l="1"/>
  <c r="EZ51" i="14" s="1"/>
  <c r="H937" i="11"/>
  <c r="FH50" i="14" l="1"/>
  <c r="I937" i="11" s="1"/>
  <c r="FI51" i="14"/>
  <c r="G938" i="11" s="1"/>
  <c r="FA51" i="14"/>
  <c r="D938" i="11" s="1"/>
  <c r="FJ51" i="14"/>
  <c r="FL51" i="14" s="1"/>
  <c r="FN51" i="14" s="1"/>
  <c r="FO51" i="14" s="1"/>
  <c r="FB51" i="14" s="1"/>
  <c r="C938" i="11"/>
  <c r="FC51" i="14" l="1" a="1"/>
  <c r="FC51" i="14" s="1"/>
  <c r="EX51" i="14"/>
  <c r="E938" i="11"/>
  <c r="FE51" i="14" l="1"/>
  <c r="FD51" i="14"/>
  <c r="FF51" i="14" l="1"/>
  <c r="FP51" i="14" s="1"/>
  <c r="F938" i="11" s="1"/>
  <c r="FG51" i="14" l="1"/>
  <c r="EZ52" i="14"/>
  <c r="FH51" i="14"/>
  <c r="I938" i="11" s="1"/>
  <c r="H938" i="11"/>
  <c r="FA52" i="14" l="1"/>
  <c r="D939" i="11" s="1"/>
  <c r="FI52" i="14"/>
  <c r="G939" i="11" s="1"/>
  <c r="C939" i="11"/>
  <c r="FJ52" i="14"/>
  <c r="FL52" i="14" s="1"/>
  <c r="FN52" i="14" s="1"/>
  <c r="FO52" i="14" s="1"/>
  <c r="FB52" i="14" s="1"/>
  <c r="FC52" i="14" s="1" a="1"/>
  <c r="FC52" i="14" s="1"/>
  <c r="EX52" i="14" l="1"/>
  <c r="E939" i="11"/>
  <c r="FD52" i="14" l="1"/>
  <c r="FE52" i="14"/>
  <c r="FF52" i="14" l="1"/>
  <c r="FP52" i="14" l="1"/>
  <c r="F939" i="11" s="1"/>
  <c r="FG52" i="14"/>
  <c r="EZ53" i="14" l="1"/>
  <c r="FH52" i="14"/>
  <c r="I939" i="11" s="1"/>
  <c r="H939" i="11"/>
  <c r="FA53" i="14" l="1"/>
  <c r="D940" i="11" s="1"/>
  <c r="C940" i="11"/>
  <c r="FI53" i="14"/>
  <c r="G940" i="11" s="1"/>
  <c r="FJ53" i="14"/>
  <c r="FL53" i="14" s="1"/>
  <c r="FN53" i="14" s="1"/>
  <c r="FO53" i="14" s="1"/>
  <c r="FB53" i="14" s="1"/>
  <c r="FC53" i="14" l="1" a="1"/>
  <c r="FC53" i="14" s="1"/>
  <c r="E940" i="11"/>
  <c r="EX53" i="14"/>
  <c r="FE53" i="14" l="1"/>
  <c r="FD53" i="14"/>
  <c r="FF53" i="14" s="1"/>
  <c r="FP53" i="14" l="1"/>
  <c r="F940" i="11" s="1"/>
  <c r="FG53" i="14"/>
  <c r="FH53" i="14" l="1"/>
  <c r="I940" i="11" s="1"/>
  <c r="H940" i="11"/>
  <c r="EZ54" i="14"/>
  <c r="C941" i="11" l="1"/>
  <c r="FA54" i="14"/>
  <c r="D941" i="11" s="1"/>
  <c r="FI54" i="14"/>
  <c r="G941" i="11" s="1"/>
  <c r="FJ54" i="14"/>
  <c r="FL54" i="14" s="1"/>
  <c r="FN54" i="14" s="1"/>
  <c r="FO54" i="14" s="1"/>
  <c r="FB54" i="14" s="1"/>
  <c r="FC54" i="14" l="1" a="1"/>
  <c r="FC54" i="14" s="1"/>
  <c r="E941" i="11"/>
  <c r="EX54" i="14"/>
  <c r="FE54" i="14" l="1"/>
  <c r="FD54" i="14"/>
  <c r="FF54" i="14" l="1"/>
  <c r="FP54" i="14"/>
  <c r="F941" i="11" s="1"/>
  <c r="FG54" i="14"/>
  <c r="H941" i="11" l="1"/>
  <c r="FH54" i="14"/>
  <c r="I941" i="11" s="1"/>
  <c r="EZ55" i="14"/>
  <c r="FI55" i="14" l="1"/>
  <c r="G942" i="11" s="1"/>
  <c r="C942" i="11"/>
  <c r="FJ55" i="14"/>
  <c r="FL55" i="14" s="1"/>
  <c r="FN55" i="14" s="1"/>
  <c r="FO55" i="14" s="1"/>
  <c r="FB55" i="14" s="1"/>
  <c r="FA55" i="14"/>
  <c r="D942" i="11" s="1"/>
  <c r="FC55" i="14" l="1" a="1"/>
  <c r="FC55" i="14" s="1"/>
  <c r="E942" i="11"/>
  <c r="EX55" i="14"/>
  <c r="FE55" i="14" l="1"/>
  <c r="FD55" i="14"/>
  <c r="FF55" i="14" l="1"/>
  <c r="FP55" i="14" s="1"/>
  <c r="F942" i="11" s="1"/>
  <c r="FG55" i="14"/>
  <c r="H942" i="11" l="1"/>
  <c r="EZ56" i="14"/>
  <c r="FH55" i="14"/>
  <c r="I942" i="11" s="1"/>
  <c r="FI56" i="14" l="1"/>
  <c r="G943" i="11" s="1"/>
  <c r="C943" i="11"/>
  <c r="FJ56" i="14"/>
  <c r="FL56" i="14" s="1"/>
  <c r="FN56" i="14" s="1"/>
  <c r="FO56" i="14" s="1"/>
  <c r="FB56" i="14" s="1"/>
  <c r="FA56" i="14"/>
  <c r="D943" i="11" s="1"/>
  <c r="FC56" i="14" l="1" a="1"/>
  <c r="FC56" i="14" s="1"/>
  <c r="EX56" i="14"/>
  <c r="E943" i="11"/>
  <c r="FD56" i="14" l="1"/>
  <c r="FE56" i="14"/>
  <c r="FF56" i="14" s="1"/>
  <c r="FP56" i="14" l="1"/>
  <c r="F943" i="11" s="1"/>
  <c r="FG56" i="14"/>
  <c r="FH56" i="14" l="1"/>
  <c r="I943" i="11" s="1"/>
  <c r="EZ57" i="14"/>
  <c r="H943" i="11"/>
  <c r="FA57" i="14" l="1"/>
  <c r="D944" i="11" s="1"/>
  <c r="FJ57" i="14"/>
  <c r="FL57" i="14" s="1"/>
  <c r="FN57" i="14" s="1"/>
  <c r="FO57" i="14" s="1"/>
  <c r="FB57" i="14" s="1"/>
  <c r="C944" i="11"/>
  <c r="FI57" i="14"/>
  <c r="G944" i="11" s="1"/>
  <c r="FC57" i="14" l="1" a="1"/>
  <c r="FC57" i="14" s="1"/>
  <c r="E944" i="11"/>
  <c r="EX57" i="14"/>
  <c r="FD57" i="14" l="1"/>
  <c r="FE57" i="14"/>
  <c r="FF57" i="14" s="1"/>
  <c r="FG57" i="14" l="1"/>
  <c r="FP57" i="14"/>
  <c r="F944" i="11" s="1"/>
  <c r="H944" i="11" l="1"/>
  <c r="FH57" i="14"/>
  <c r="I944" i="11" s="1"/>
  <c r="EZ58" i="14"/>
  <c r="FA58" i="14" l="1"/>
  <c r="D945" i="11" s="1"/>
  <c r="C945" i="11"/>
  <c r="FI58" i="14"/>
  <c r="G945" i="11" s="1"/>
  <c r="FJ58" i="14"/>
  <c r="FL58" i="14" s="1"/>
  <c r="FN58" i="14" s="1"/>
  <c r="FO58" i="14" s="1"/>
  <c r="FB58" i="14" s="1"/>
  <c r="FC58" i="14" l="1" a="1"/>
  <c r="FC58" i="14" s="1"/>
  <c r="E945" i="11"/>
  <c r="EX58" i="14"/>
  <c r="FE58" i="14" l="1"/>
  <c r="FD58" i="14"/>
  <c r="FF58" i="14" s="1"/>
  <c r="FP58" i="14" l="1"/>
  <c r="F945" i="11" s="1"/>
  <c r="FG58" i="14"/>
  <c r="H945" i="11" l="1"/>
  <c r="FH58" i="14"/>
  <c r="I945" i="11" s="1"/>
  <c r="EZ59" i="14"/>
  <c r="FA59" i="14" l="1"/>
  <c r="D946" i="11" s="1"/>
  <c r="FJ59" i="14"/>
  <c r="FL59" i="14" s="1"/>
  <c r="FN59" i="14" s="1"/>
  <c r="FO59" i="14" s="1"/>
  <c r="FB59" i="14" s="1"/>
  <c r="C946" i="11"/>
  <c r="FI59" i="14"/>
  <c r="G946" i="11" s="1"/>
  <c r="FC59" i="14" l="1" a="1"/>
  <c r="FC59" i="14" s="1"/>
  <c r="E946" i="11"/>
  <c r="EX59" i="14"/>
  <c r="FE59" i="14" l="1"/>
  <c r="FD59" i="14"/>
  <c r="FF59" i="14" s="1"/>
  <c r="FP59" i="14" l="1"/>
  <c r="F946" i="11" s="1"/>
  <c r="FG59" i="14"/>
  <c r="FH59" i="14" l="1"/>
  <c r="I946" i="11" s="1"/>
  <c r="EZ60" i="14"/>
  <c r="H946" i="11"/>
  <c r="C947" i="11" l="1"/>
  <c r="FA60" i="14"/>
  <c r="D947" i="11" s="1"/>
  <c r="FJ60" i="14"/>
  <c r="FL60" i="14" s="1"/>
  <c r="FN60" i="14" s="1"/>
  <c r="FO60" i="14" s="1"/>
  <c r="FB60" i="14" s="1"/>
  <c r="FI60" i="14"/>
  <c r="G947" i="11" s="1"/>
  <c r="FC60" i="14" l="1" a="1"/>
  <c r="FC60" i="14" s="1"/>
  <c r="EX60" i="14"/>
  <c r="E947" i="11"/>
  <c r="FE60" i="14" l="1"/>
  <c r="FD60" i="14"/>
  <c r="FF60" i="14" l="1"/>
  <c r="FP60" i="14" s="1"/>
  <c r="F947" i="11" s="1"/>
  <c r="FG60" i="14" l="1"/>
  <c r="EZ61" i="14" s="1"/>
  <c r="H947" i="11" l="1"/>
  <c r="FH60" i="14"/>
  <c r="I947" i="11" s="1"/>
  <c r="FJ61" i="14"/>
  <c r="FL61" i="14" s="1"/>
  <c r="FN61" i="14" s="1"/>
  <c r="FO61" i="14" s="1"/>
  <c r="FB61" i="14" s="1"/>
  <c r="C948" i="11"/>
  <c r="FA61" i="14"/>
  <c r="D948" i="11" s="1"/>
  <c r="FI61" i="14"/>
  <c r="G948" i="11" s="1"/>
  <c r="FC61" i="14" l="1" a="1"/>
  <c r="FC61" i="14" s="1"/>
  <c r="EX61" i="14"/>
  <c r="E948" i="11"/>
  <c r="FE61" i="14" l="1"/>
  <c r="FD61" i="14"/>
  <c r="FF61" i="14" l="1"/>
  <c r="FG61" i="14" s="1"/>
  <c r="FP61" i="14" l="1"/>
  <c r="F948" i="11" s="1"/>
  <c r="EZ62" i="14"/>
  <c r="FH61" i="14"/>
  <c r="I948" i="11" s="1"/>
  <c r="H948" i="11"/>
  <c r="C949" i="11" l="1"/>
  <c r="FI62" i="14"/>
  <c r="G949" i="11" s="1"/>
  <c r="FA62" i="14"/>
  <c r="D949" i="11" s="1"/>
  <c r="FJ62" i="14"/>
  <c r="FL62" i="14" s="1"/>
  <c r="FN62" i="14" s="1"/>
  <c r="FO62" i="14" s="1"/>
  <c r="FB62" i="14" s="1"/>
  <c r="FC62" i="14" s="1" a="1"/>
  <c r="FC62" i="14" s="1"/>
  <c r="EX62" i="14" l="1"/>
  <c r="E949" i="11"/>
  <c r="FD62" i="14" l="1"/>
  <c r="FE62" i="14"/>
  <c r="FF62" i="14" l="1"/>
  <c r="FP62" i="14" s="1"/>
  <c r="F949" i="11" s="1"/>
  <c r="FG62" i="14"/>
  <c r="FH62" i="14" l="1"/>
  <c r="I949" i="11" s="1"/>
  <c r="EZ63" i="14"/>
  <c r="H949" i="11"/>
  <c r="FA63" i="14" l="1"/>
  <c r="D950" i="11" s="1"/>
  <c r="FJ63" i="14"/>
  <c r="FL63" i="14" s="1"/>
  <c r="FN63" i="14" s="1"/>
  <c r="FO63" i="14" s="1"/>
  <c r="FB63" i="14" s="1"/>
  <c r="C950" i="11"/>
  <c r="FI63" i="14"/>
  <c r="G950" i="11" s="1"/>
  <c r="FC63" i="14" l="1" a="1"/>
  <c r="FC63" i="14" s="1"/>
  <c r="E950" i="11"/>
  <c r="EX63" i="14"/>
  <c r="FE63" i="14" l="1"/>
  <c r="FD63" i="14"/>
  <c r="FF63" i="14" s="1"/>
  <c r="FG63" i="14" l="1"/>
  <c r="FP63" i="14"/>
  <c r="F950" i="11" s="1"/>
  <c r="FH63" i="14" l="1"/>
  <c r="I950" i="11" s="1"/>
  <c r="EZ64" i="14"/>
  <c r="H950" i="11"/>
  <c r="FJ64" i="14" l="1"/>
  <c r="FL64" i="14" s="1"/>
  <c r="FN64" i="14" s="1"/>
  <c r="FO64" i="14" s="1"/>
  <c r="FB64" i="14" s="1"/>
  <c r="FA64" i="14"/>
  <c r="D951" i="11" s="1"/>
  <c r="FI64" i="14"/>
  <c r="G951" i="11" s="1"/>
  <c r="C951" i="11"/>
  <c r="FC64" i="14" l="1" a="1"/>
  <c r="FC64" i="14" s="1"/>
  <c r="E951" i="11"/>
  <c r="EX64" i="14"/>
  <c r="FD64" i="14" l="1"/>
  <c r="FE64" i="14"/>
  <c r="FF64" i="14" l="1"/>
  <c r="FG64" i="14" l="1"/>
  <c r="FP64" i="14"/>
  <c r="F951" i="11" s="1"/>
  <c r="EZ65" i="14" l="1"/>
  <c r="H951" i="11"/>
  <c r="FH64" i="14"/>
  <c r="I951" i="11" s="1"/>
  <c r="C952" i="11" l="1"/>
  <c r="FJ65" i="14"/>
  <c r="FL65" i="14" s="1"/>
  <c r="FN65" i="14" s="1"/>
  <c r="FO65" i="14" s="1"/>
  <c r="FB65" i="14" s="1"/>
  <c r="FI65" i="14"/>
  <c r="G952" i="11" s="1"/>
  <c r="FA65" i="14"/>
  <c r="D952" i="11" s="1"/>
  <c r="FC65" i="14" l="1" a="1"/>
  <c r="FC65" i="14" s="1"/>
  <c r="E952" i="11"/>
  <c r="EX65" i="14"/>
  <c r="FD65" i="14" l="1"/>
  <c r="FE65" i="14"/>
  <c r="FF65" i="14" s="1"/>
  <c r="FG65" i="14" l="1"/>
  <c r="FP65" i="14"/>
  <c r="F952" i="11" s="1"/>
  <c r="FH65" i="14" l="1"/>
  <c r="I952" i="11" s="1"/>
  <c r="H952" i="11"/>
  <c r="EZ66" i="14"/>
  <c r="C953" i="11" l="1"/>
  <c r="FA66" i="14"/>
  <c r="D953" i="11" s="1"/>
  <c r="FI66" i="14"/>
  <c r="G953" i="11" s="1"/>
  <c r="FJ66" i="14"/>
  <c r="FL66" i="14" s="1"/>
  <c r="FN66" i="14" s="1"/>
  <c r="FO66" i="14" s="1"/>
  <c r="FB66" i="14" s="1"/>
  <c r="FC66" i="14" l="1" a="1"/>
  <c r="FC66" i="14" s="1"/>
  <c r="EX66" i="14"/>
  <c r="E953" i="11"/>
  <c r="FD66" i="14" l="1"/>
  <c r="FE66" i="14"/>
  <c r="FF66" i="14" s="1"/>
  <c r="FG66" i="14" l="1"/>
  <c r="FP66" i="14"/>
  <c r="F953" i="11" s="1"/>
  <c r="FH66" i="14" l="1"/>
  <c r="I953" i="11" s="1"/>
  <c r="EZ67" i="14"/>
  <c r="H953" i="11"/>
  <c r="FA67" i="14" l="1"/>
  <c r="D954" i="11" s="1"/>
  <c r="C954" i="11"/>
  <c r="FJ67" i="14"/>
  <c r="FL67" i="14" s="1"/>
  <c r="FN67" i="14" s="1"/>
  <c r="FO67" i="14" s="1"/>
  <c r="FB67" i="14" s="1"/>
  <c r="FI67" i="14"/>
  <c r="G954" i="11" s="1"/>
  <c r="E954" i="11" l="1"/>
  <c r="FC67" i="14" a="1"/>
  <c r="FC67" i="14" s="1"/>
  <c r="EX67" i="14"/>
  <c r="FE67" i="14" l="1"/>
  <c r="FD67" i="14"/>
  <c r="FF67" i="14" l="1"/>
  <c r="FP67" i="14" s="1"/>
  <c r="F954" i="11" s="1"/>
  <c r="FG67" i="14"/>
  <c r="FH67" i="14" s="1"/>
  <c r="I954" i="11" s="1"/>
  <c r="H954" i="11" l="1"/>
  <c r="EZ68" i="14"/>
  <c r="FI68" i="14" l="1"/>
  <c r="G955" i="11" s="1"/>
  <c r="C955" i="11"/>
  <c r="FJ68" i="14"/>
  <c r="FL68" i="14" s="1"/>
  <c r="FN68" i="14" s="1"/>
  <c r="FO68" i="14" s="1"/>
  <c r="FB68" i="14" s="1"/>
  <c r="FA68" i="14"/>
  <c r="D955" i="11" s="1"/>
  <c r="FC68" i="14" l="1" a="1"/>
  <c r="FC68" i="14" s="1"/>
  <c r="E955" i="11"/>
  <c r="EX68" i="14"/>
  <c r="FD68" i="14" l="1"/>
  <c r="FE68" i="14"/>
  <c r="FF68" i="14" l="1"/>
  <c r="FP68" i="14" l="1"/>
  <c r="F955" i="11" s="1"/>
  <c r="FG68" i="14"/>
  <c r="FH68" i="14" l="1"/>
  <c r="I955" i="11" s="1"/>
  <c r="EZ69" i="14"/>
  <c r="H955" i="11"/>
  <c r="C956" i="11" l="1"/>
  <c r="FI69" i="14"/>
  <c r="G956" i="11" s="1"/>
  <c r="FA69" i="14"/>
  <c r="D956" i="11" s="1"/>
  <c r="FJ69" i="14"/>
  <c r="FL69" i="14" s="1"/>
  <c r="FN69" i="14" s="1"/>
  <c r="FO69" i="14" s="1"/>
  <c r="FB69" i="14" s="1"/>
  <c r="FC69" i="14" l="1" a="1"/>
  <c r="FC69" i="14" s="1"/>
  <c r="EX69" i="14"/>
  <c r="E956" i="11"/>
  <c r="FE69" i="14" l="1"/>
  <c r="FD69" i="14"/>
  <c r="FF69" i="14" l="1"/>
  <c r="FP69" i="14" s="1"/>
  <c r="F956" i="11" s="1"/>
  <c r="FG69" i="14"/>
  <c r="EZ70" i="14" l="1"/>
  <c r="FH69" i="14"/>
  <c r="I956" i="11" s="1"/>
  <c r="H956" i="11"/>
  <c r="FI70" i="14" l="1"/>
  <c r="G957" i="11" s="1"/>
  <c r="FA70" i="14"/>
  <c r="D957" i="11" s="1"/>
  <c r="C957" i="11"/>
  <c r="FJ70" i="14"/>
  <c r="FL70" i="14" s="1"/>
  <c r="FN70" i="14" s="1"/>
  <c r="FO70" i="14" s="1"/>
  <c r="FB70" i="14" s="1"/>
  <c r="FC70" i="14" l="1" a="1"/>
  <c r="FC70" i="14" s="1"/>
  <c r="EX70" i="14"/>
  <c r="E957" i="11"/>
  <c r="FD70" i="14" l="1"/>
  <c r="FE70" i="14"/>
  <c r="FF70" i="14" l="1"/>
  <c r="FG70" i="14"/>
  <c r="FP70" i="14"/>
  <c r="F957" i="11" s="1"/>
  <c r="H957" i="11" l="1"/>
  <c r="EZ71" i="14"/>
  <c r="FH70" i="14"/>
  <c r="I957" i="11" s="1"/>
  <c r="FJ71" i="14" l="1"/>
  <c r="FL71" i="14" s="1"/>
  <c r="FN71" i="14" s="1"/>
  <c r="FO71" i="14" s="1"/>
  <c r="FB71" i="14" s="1"/>
  <c r="FA71" i="14"/>
  <c r="D958" i="11" s="1"/>
  <c r="C958" i="11"/>
  <c r="FI71" i="14"/>
  <c r="G958" i="11" s="1"/>
  <c r="E958" i="11" l="1"/>
  <c r="EX71" i="14"/>
  <c r="FC71" i="14" a="1"/>
  <c r="FC71" i="14" s="1"/>
  <c r="FE71" i="14" l="1"/>
  <c r="FD71" i="14"/>
  <c r="FF71" i="14" l="1"/>
  <c r="FP71" i="14" s="1"/>
  <c r="F958" i="11" s="1"/>
  <c r="FG71" i="14" l="1"/>
  <c r="FH71" i="14" s="1"/>
  <c r="I958" i="11" s="1"/>
  <c r="H958" i="11"/>
  <c r="EZ72" i="14" l="1"/>
  <c r="FA72" i="14" l="1"/>
  <c r="D959" i="11" s="1"/>
  <c r="FI72" i="14"/>
  <c r="G959" i="11" s="1"/>
  <c r="FJ72" i="14"/>
  <c r="FL72" i="14" s="1"/>
  <c r="FN72" i="14" s="1"/>
  <c r="FO72" i="14" s="1"/>
  <c r="FB72" i="14" s="1"/>
  <c r="C959" i="11"/>
  <c r="FC72" i="14" l="1" a="1"/>
  <c r="FC72" i="14" s="1"/>
  <c r="EX72" i="14"/>
  <c r="E959" i="11"/>
  <c r="FE72" i="14" l="1"/>
  <c r="FD72" i="14"/>
  <c r="FF72" i="14" s="1"/>
  <c r="FP72" i="14" l="1"/>
  <c r="F959" i="11" s="1"/>
  <c r="FG72" i="14"/>
  <c r="FH72" i="14" l="1"/>
  <c r="I959" i="11" s="1"/>
  <c r="EZ73" i="14"/>
  <c r="H959" i="11"/>
  <c r="FA73" i="14" l="1"/>
  <c r="D960" i="11" s="1"/>
  <c r="FI73" i="14"/>
  <c r="G960" i="11" s="1"/>
  <c r="FJ73" i="14"/>
  <c r="FL73" i="14" s="1"/>
  <c r="FN73" i="14" s="1"/>
  <c r="FO73" i="14" s="1"/>
  <c r="FB73" i="14" s="1"/>
  <c r="C960" i="11"/>
  <c r="FC73" i="14" l="1" a="1"/>
  <c r="FC73" i="14" s="1"/>
  <c r="EX73" i="14"/>
  <c r="E960" i="11"/>
  <c r="FE73" i="14" l="1"/>
  <c r="FD73" i="14"/>
  <c r="FF73" i="14"/>
  <c r="FP73" i="14" l="1"/>
  <c r="F960" i="11" s="1"/>
  <c r="FG73" i="14"/>
  <c r="H960" i="11" l="1"/>
  <c r="EZ74" i="14"/>
  <c r="FH73" i="14"/>
  <c r="I960" i="11" s="1"/>
  <c r="FJ74" i="14" l="1"/>
  <c r="FL74" i="14" s="1"/>
  <c r="FN74" i="14" s="1"/>
  <c r="FO74" i="14" s="1"/>
  <c r="FB74" i="14" s="1"/>
  <c r="FI74" i="14"/>
  <c r="G961" i="11" s="1"/>
  <c r="C961" i="11"/>
  <c r="FA74" i="14"/>
  <c r="D961" i="11" s="1"/>
  <c r="FC74" i="14" l="1" a="1"/>
  <c r="FC74" i="14" s="1"/>
  <c r="E961" i="11"/>
  <c r="EX74" i="14"/>
  <c r="FD74" i="14" l="1"/>
  <c r="FE74" i="14"/>
  <c r="FF74" i="14" l="1"/>
  <c r="FP74" i="14" l="1"/>
  <c r="F961" i="11" s="1"/>
  <c r="FG74" i="14"/>
  <c r="FH74" i="14" l="1"/>
  <c r="I961" i="11" s="1"/>
  <c r="EZ75" i="14"/>
  <c r="H961" i="11"/>
  <c r="C962" i="11" l="1"/>
  <c r="FJ75" i="14"/>
  <c r="FL75" i="14" s="1"/>
  <c r="FN75" i="14" s="1"/>
  <c r="FO75" i="14" s="1"/>
  <c r="FB75" i="14" s="1"/>
  <c r="FI75" i="14"/>
  <c r="G962" i="11" s="1"/>
  <c r="FA75" i="14"/>
  <c r="D962" i="11" s="1"/>
  <c r="FC75" i="14" l="1" a="1"/>
  <c r="FC75" i="14" s="1"/>
  <c r="EX75" i="14"/>
  <c r="E962" i="11"/>
  <c r="FE75" i="14" l="1"/>
  <c r="FD75" i="14"/>
  <c r="FF75" i="14" s="1"/>
  <c r="FP75" i="14" l="1"/>
  <c r="F962" i="11" s="1"/>
  <c r="FG75" i="14"/>
  <c r="FH75" i="14" l="1"/>
  <c r="I962" i="11" s="1"/>
  <c r="H962" i="11"/>
  <c r="EZ76" i="14"/>
  <c r="FJ76" i="14" l="1"/>
  <c r="FL76" i="14" s="1"/>
  <c r="FN76" i="14" s="1"/>
  <c r="FO76" i="14" s="1"/>
  <c r="FB76" i="14" s="1"/>
  <c r="C963" i="11"/>
  <c r="FA76" i="14"/>
  <c r="D963" i="11" s="1"/>
  <c r="FI76" i="14"/>
  <c r="G963" i="11" s="1"/>
  <c r="FC76" i="14" l="1" a="1"/>
  <c r="FC76" i="14" s="1"/>
  <c r="EX76" i="14"/>
  <c r="E963" i="11"/>
  <c r="FD76" i="14" l="1"/>
  <c r="FE76" i="14"/>
  <c r="FF76" i="14" s="1"/>
  <c r="FP76" i="14" l="1"/>
  <c r="F963" i="11" s="1"/>
  <c r="FG76" i="14"/>
  <c r="FH76" i="14" l="1"/>
  <c r="I963" i="11" s="1"/>
  <c r="H963" i="11"/>
  <c r="EZ77" i="14"/>
  <c r="FI77" i="14" l="1"/>
  <c r="G964" i="11" s="1"/>
  <c r="FJ77" i="14"/>
  <c r="FL77" i="14" s="1"/>
  <c r="FN77" i="14" s="1"/>
  <c r="FO77" i="14" s="1"/>
  <c r="FB77" i="14" s="1"/>
  <c r="C964" i="11"/>
  <c r="FA77" i="14"/>
  <c r="D964" i="11" s="1"/>
  <c r="FC77" i="14" l="1" a="1"/>
  <c r="FC77" i="14" s="1"/>
  <c r="E964" i="11"/>
  <c r="EX77" i="14"/>
  <c r="FE77" i="14" l="1"/>
  <c r="FD77" i="14"/>
  <c r="FF77" i="14" s="1"/>
  <c r="FP77" i="14" l="1"/>
  <c r="F964" i="11" s="1"/>
  <c r="FG77" i="14"/>
  <c r="FH77" i="14" l="1"/>
  <c r="I964" i="11" s="1"/>
  <c r="EZ78" i="14"/>
  <c r="H964" i="11"/>
  <c r="FI78" i="14" l="1"/>
  <c r="G965" i="11" s="1"/>
  <c r="FJ78" i="14"/>
  <c r="FL78" i="14" s="1"/>
  <c r="FN78" i="14" s="1"/>
  <c r="FO78" i="14" s="1"/>
  <c r="FB78" i="14" s="1"/>
  <c r="C965" i="11"/>
  <c r="FA78" i="14"/>
  <c r="D965" i="11" s="1"/>
  <c r="FC78" i="14" l="1" a="1"/>
  <c r="FC78" i="14" s="1"/>
  <c r="EX78" i="14"/>
  <c r="E965" i="11"/>
  <c r="FE78" i="14" l="1"/>
  <c r="FD78" i="14"/>
  <c r="FF78" i="14" s="1"/>
  <c r="FP78" i="14" s="1"/>
  <c r="F965" i="11" s="1"/>
  <c r="FG78" i="14" l="1"/>
  <c r="H965" i="11"/>
  <c r="FH78" i="14"/>
  <c r="I965" i="11" s="1"/>
  <c r="EZ79" i="14"/>
  <c r="FI79" i="14" l="1"/>
  <c r="G966" i="11" s="1"/>
  <c r="FJ79" i="14"/>
  <c r="FL79" i="14" s="1"/>
  <c r="FN79" i="14" s="1"/>
  <c r="FO79" i="14" s="1"/>
  <c r="FB79" i="14" s="1"/>
  <c r="FC79" i="14" s="1" a="1"/>
  <c r="FC79" i="14" s="1"/>
  <c r="FA79" i="14"/>
  <c r="D966" i="11" s="1"/>
  <c r="C966" i="11"/>
  <c r="EX79" i="14" l="1"/>
  <c r="E966" i="11"/>
  <c r="FD79" i="14" l="1"/>
  <c r="FE79" i="14"/>
  <c r="FF79" i="14" l="1"/>
  <c r="FP79" i="14" l="1"/>
  <c r="F966" i="11" s="1"/>
  <c r="FG79" i="14"/>
  <c r="FH79" i="14" l="1"/>
  <c r="I966" i="11" s="1"/>
  <c r="EZ80" i="14"/>
  <c r="H966" i="11"/>
  <c r="FI80" i="14" l="1"/>
  <c r="G967" i="11" s="1"/>
  <c r="FA80" i="14"/>
  <c r="D967" i="11" s="1"/>
  <c r="C967" i="11"/>
  <c r="FJ80" i="14"/>
  <c r="FL80" i="14" s="1"/>
  <c r="FN80" i="14" s="1"/>
  <c r="FO80" i="14" s="1"/>
  <c r="FB80" i="14" s="1"/>
  <c r="FC80" i="14" s="1" a="1"/>
  <c r="FC80" i="14" s="1"/>
  <c r="EX80" i="14" l="1"/>
  <c r="E967" i="11"/>
  <c r="FE80" i="14" l="1"/>
  <c r="FD80" i="14"/>
  <c r="FF80" i="14" l="1"/>
  <c r="FP80" i="14" s="1"/>
  <c r="F967" i="11" s="1"/>
  <c r="FG80" i="14" l="1"/>
  <c r="FH80" i="14" s="1"/>
  <c r="I967" i="11" s="1"/>
  <c r="EZ81" i="14" l="1"/>
  <c r="FI81" i="14" s="1"/>
  <c r="G968" i="11" s="1"/>
  <c r="H967" i="11"/>
  <c r="FA81" i="14"/>
  <c r="D968" i="11" s="1"/>
  <c r="FJ81" i="14" l="1"/>
  <c r="FL81" i="14" s="1"/>
  <c r="FN81" i="14" s="1"/>
  <c r="FO81" i="14" s="1"/>
  <c r="FB81" i="14" s="1"/>
  <c r="FC81" i="14" s="1" a="1"/>
  <c r="FC81" i="14" s="1"/>
  <c r="C968" i="11"/>
  <c r="EX81" i="14" l="1"/>
  <c r="E968" i="11"/>
  <c r="FD81" i="14"/>
  <c r="FE81" i="14"/>
  <c r="FF81" i="14" l="1"/>
  <c r="FP81" i="14" s="1"/>
  <c r="F968" i="11" s="1"/>
  <c r="FG81" i="14" l="1"/>
  <c r="EZ82" i="14" s="1"/>
  <c r="FH81" i="14" l="1"/>
  <c r="I968" i="11" s="1"/>
  <c r="H968" i="11"/>
  <c r="FJ82" i="14"/>
  <c r="FL82" i="14" s="1"/>
  <c r="FN82" i="14" s="1"/>
  <c r="FO82" i="14" s="1"/>
  <c r="FB82" i="14" s="1"/>
  <c r="FC82" i="14" s="1" a="1"/>
  <c r="FC82" i="14" s="1"/>
  <c r="FA82" i="14"/>
  <c r="D969" i="11" s="1"/>
  <c r="C969" i="11"/>
  <c r="FI82" i="14"/>
  <c r="G969" i="11" s="1"/>
  <c r="EX82" i="14" l="1"/>
  <c r="E969" i="11"/>
  <c r="FD82" i="14" l="1"/>
  <c r="FE82" i="14"/>
  <c r="FF82" i="14" l="1"/>
  <c r="FP82" i="14" l="1"/>
  <c r="F969" i="11" s="1"/>
  <c r="FG82" i="14"/>
  <c r="H969" i="11" l="1"/>
  <c r="FH82" i="14"/>
  <c r="I969" i="11" s="1"/>
  <c r="EZ83" i="14"/>
  <c r="C970" i="11" l="1"/>
  <c r="FJ83" i="14"/>
  <c r="FL83" i="14" s="1"/>
  <c r="FN83" i="14" s="1"/>
  <c r="FO83" i="14" s="1"/>
  <c r="FB83" i="14" s="1"/>
  <c r="FC83" i="14" s="1" a="1"/>
  <c r="FC83" i="14" s="1"/>
  <c r="FI83" i="14"/>
  <c r="G970" i="11" s="1"/>
  <c r="FA83" i="14"/>
  <c r="D970" i="11" s="1"/>
  <c r="E970" i="11" l="1"/>
  <c r="EX83" i="14"/>
  <c r="FD83" i="14" l="1"/>
  <c r="FE83" i="14"/>
  <c r="FF83" i="14" l="1"/>
  <c r="FP83" i="14" s="1"/>
  <c r="F970" i="11" s="1"/>
  <c r="FG83" i="14" l="1"/>
  <c r="EZ84" i="14" s="1"/>
  <c r="H970" i="11"/>
  <c r="FH83" i="14" l="1"/>
  <c r="I970" i="11" s="1"/>
  <c r="FA84" i="14"/>
  <c r="D971" i="11" s="1"/>
  <c r="FI84" i="14"/>
  <c r="G971" i="11" s="1"/>
  <c r="FJ84" i="14"/>
  <c r="FL84" i="14" s="1"/>
  <c r="FN84" i="14" s="1"/>
  <c r="FO84" i="14" s="1"/>
  <c r="FB84" i="14" s="1"/>
  <c r="FC84" i="14" s="1" a="1"/>
  <c r="FC84" i="14" s="1"/>
  <c r="C971" i="11"/>
  <c r="EX84" i="14" l="1"/>
  <c r="E971" i="11"/>
  <c r="FD84" i="14" l="1"/>
  <c r="FE84" i="14"/>
  <c r="FF84" i="14" l="1"/>
  <c r="FP84" i="14" l="1"/>
  <c r="F971" i="11" s="1"/>
  <c r="FG84" i="14"/>
  <c r="FH84" i="14" l="1"/>
  <c r="I971" i="11" s="1"/>
  <c r="H971" i="11"/>
  <c r="EZ85" i="14"/>
  <c r="FA85" i="14" l="1"/>
  <c r="D972" i="11" s="1"/>
  <c r="FI85" i="14"/>
  <c r="G972" i="11" s="1"/>
  <c r="C972" i="11"/>
  <c r="FJ85" i="14"/>
  <c r="FL85" i="14" s="1"/>
  <c r="FN85" i="14" s="1"/>
  <c r="FO85" i="14" s="1"/>
  <c r="FB85" i="14" s="1"/>
  <c r="FC85" i="14" s="1" a="1"/>
  <c r="FC85" i="14" s="1"/>
  <c r="E972" i="11" l="1"/>
  <c r="EX85" i="14"/>
  <c r="FD85" i="14" l="1"/>
  <c r="FE85" i="14"/>
  <c r="FF85" i="14" l="1"/>
  <c r="FP85" i="14" l="1"/>
  <c r="F972" i="11" s="1"/>
  <c r="FG85" i="14"/>
  <c r="H972" i="11" l="1"/>
  <c r="EZ86" i="14"/>
  <c r="FH85" i="14"/>
  <c r="I972" i="11" s="1"/>
  <c r="FI86" i="14" l="1"/>
  <c r="G973" i="11" s="1"/>
  <c r="FJ86" i="14"/>
  <c r="FL86" i="14" s="1"/>
  <c r="FN86" i="14" s="1"/>
  <c r="FO86" i="14" s="1"/>
  <c r="FB86" i="14" s="1"/>
  <c r="FC86" i="14" s="1" a="1"/>
  <c r="FC86" i="14" s="1"/>
  <c r="FA86" i="14"/>
  <c r="D973" i="11" s="1"/>
  <c r="C973" i="11"/>
  <c r="E973" i="11" l="1"/>
  <c r="EX86" i="14"/>
  <c r="FE86" i="14" l="1"/>
  <c r="FD86" i="14"/>
  <c r="FF86" i="14" l="1"/>
  <c r="FP86" i="14" s="1"/>
  <c r="F973" i="11" s="1"/>
  <c r="FG86" i="14" l="1"/>
  <c r="FH86" i="14" s="1"/>
  <c r="I973" i="11" s="1"/>
  <c r="H973" i="11" l="1"/>
  <c r="EZ87" i="14"/>
  <c r="C974" i="11" s="1"/>
  <c r="FI87" i="14"/>
  <c r="G974" i="11" s="1"/>
  <c r="FA87" i="14"/>
  <c r="D974" i="11" s="1"/>
  <c r="FJ87" i="14" l="1"/>
  <c r="FL87" i="14" s="1"/>
  <c r="FN87" i="14" s="1"/>
  <c r="FO87" i="14" s="1"/>
  <c r="FB87" i="14" s="1"/>
  <c r="FC87" i="14" s="1" a="1"/>
  <c r="FC87" i="14" s="1"/>
  <c r="E974" i="11" l="1"/>
  <c r="EX87" i="14"/>
  <c r="FE87" i="14" s="1"/>
  <c r="FD87" i="14" l="1"/>
  <c r="FF87" i="14" s="1"/>
  <c r="FP87" i="14" s="1"/>
  <c r="F974" i="11" s="1"/>
  <c r="FG87" i="14" l="1"/>
  <c r="FH87" i="14" s="1"/>
  <c r="I974" i="11" s="1"/>
  <c r="H974" i="11" l="1"/>
  <c r="EZ88" i="14"/>
  <c r="FA88" i="14" s="1"/>
  <c r="D975" i="11" s="1"/>
  <c r="FI88" i="14"/>
  <c r="G975" i="11" s="1"/>
  <c r="C975" i="11"/>
  <c r="FJ88" i="14"/>
  <c r="FL88" i="14" s="1"/>
  <c r="FN88" i="14" s="1"/>
  <c r="FO88" i="14" s="1"/>
  <c r="FB88" i="14" s="1"/>
  <c r="FC88" i="14" s="1" a="1"/>
  <c r="FC88" i="14" s="1"/>
  <c r="E975" i="11" l="1"/>
  <c r="EX88" i="14"/>
  <c r="FE88" i="14" l="1"/>
  <c r="FD88" i="14"/>
  <c r="FF88" i="14" l="1"/>
  <c r="FP88" i="14" s="1"/>
  <c r="F975" i="11" s="1"/>
  <c r="FG88" i="14" l="1"/>
  <c r="FH88" i="14" s="1"/>
  <c r="I975" i="11" s="1"/>
  <c r="H975" i="11" l="1"/>
  <c r="EZ89" i="14"/>
  <c r="FI89" i="14"/>
  <c r="G976" i="11" s="1"/>
  <c r="FA89" i="14"/>
  <c r="D976" i="11" s="1"/>
  <c r="FJ89" i="14"/>
  <c r="FL89" i="14" s="1"/>
  <c r="FN89" i="14" s="1"/>
  <c r="FO89" i="14" s="1"/>
  <c r="FB89" i="14" s="1"/>
  <c r="FC89" i="14" s="1" a="1"/>
  <c r="FC89" i="14" s="1"/>
  <c r="C976" i="11"/>
  <c r="EX89" i="14" l="1"/>
  <c r="E976" i="11"/>
  <c r="FE89" i="14" l="1"/>
  <c r="FD89" i="14"/>
  <c r="FF89" i="14" l="1"/>
  <c r="FP89" i="14" s="1"/>
  <c r="F976" i="11" s="1"/>
  <c r="FG89" i="14" l="1"/>
  <c r="FH89" i="14" s="1"/>
  <c r="I976" i="11" s="1"/>
  <c r="EZ90" i="14" l="1"/>
  <c r="C977" i="11" s="1"/>
  <c r="H976" i="11"/>
  <c r="FI90" i="14"/>
  <c r="G977" i="11" s="1"/>
  <c r="FJ90" i="14"/>
  <c r="FL90" i="14" s="1"/>
  <c r="FN90" i="14" s="1"/>
  <c r="FO90" i="14" s="1"/>
  <c r="FB90" i="14" s="1"/>
  <c r="FC90" i="14" s="1" a="1"/>
  <c r="FC90" i="14" s="1"/>
  <c r="FA90" i="14" l="1"/>
  <c r="D977" i="11" s="1"/>
  <c r="EX90" i="14"/>
  <c r="E977" i="11"/>
  <c r="FE90" i="14" l="1"/>
  <c r="FD90" i="14"/>
  <c r="FF90" i="14" l="1"/>
  <c r="FP90" i="14" s="1"/>
  <c r="F977" i="11" s="1"/>
  <c r="FG90" i="14" l="1"/>
  <c r="H977" i="11" s="1"/>
  <c r="FH90" i="14" l="1"/>
  <c r="I977" i="11" s="1"/>
  <c r="EZ91" i="14"/>
  <c r="FA91" i="14" s="1"/>
  <c r="D978" i="11" s="1"/>
  <c r="FJ91" i="14" l="1"/>
  <c r="FL91" i="14" s="1"/>
  <c r="FN91" i="14" s="1"/>
  <c r="FO91" i="14" s="1"/>
  <c r="FB91" i="14" s="1"/>
  <c r="FC91" i="14" s="1" a="1"/>
  <c r="FC91" i="14" s="1"/>
  <c r="C978" i="11"/>
  <c r="FI91" i="14"/>
  <c r="G978" i="11" s="1"/>
  <c r="E978" i="11" l="1"/>
  <c r="EX91" i="14"/>
  <c r="FD91" i="14" s="1"/>
  <c r="FE91" i="14" l="1"/>
  <c r="FF91" i="14" s="1"/>
  <c r="FP91" i="14" s="1"/>
  <c r="F978" i="11" s="1"/>
  <c r="FG91" i="14" l="1"/>
  <c r="FH91" i="14" s="1"/>
  <c r="I978" i="11" s="1"/>
  <c r="H978" i="11" l="1"/>
  <c r="EZ92" i="14"/>
  <c r="FI92" i="14" s="1"/>
  <c r="G979" i="11" s="1"/>
  <c r="FJ92" i="14"/>
  <c r="FL92" i="14" s="1"/>
  <c r="FN92" i="14" s="1"/>
  <c r="FO92" i="14" s="1"/>
  <c r="FB92" i="14" s="1"/>
  <c r="FC92" i="14" s="1" a="1"/>
  <c r="FC92" i="14" s="1"/>
  <c r="FA92" i="14"/>
  <c r="D979" i="11" s="1"/>
  <c r="C979" i="11" l="1"/>
  <c r="EX92" i="14"/>
  <c r="E979" i="11"/>
  <c r="FD92" i="14" l="1"/>
  <c r="FE92" i="14"/>
  <c r="FF92" i="14" l="1"/>
  <c r="FP92" i="14" l="1"/>
  <c r="F979" i="11" s="1"/>
  <c r="FG92" i="14"/>
  <c r="H979" i="11" l="1"/>
  <c r="FH92" i="14"/>
  <c r="I979" i="11" s="1"/>
  <c r="EZ93" i="14"/>
  <c r="C980" i="11" l="1"/>
  <c r="FJ93" i="14"/>
  <c r="FL93" i="14" s="1"/>
  <c r="FN93" i="14" s="1"/>
  <c r="FO93" i="14" s="1"/>
  <c r="FB93" i="14" s="1"/>
  <c r="FC93" i="14" s="1" a="1"/>
  <c r="FC93" i="14" s="1"/>
  <c r="FA93" i="14"/>
  <c r="D980" i="11" s="1"/>
  <c r="FI93" i="14"/>
  <c r="G980" i="11" s="1"/>
  <c r="EX93" i="14" l="1"/>
  <c r="E980" i="11"/>
  <c r="FE93" i="14" l="1"/>
  <c r="FD93" i="14"/>
  <c r="FF93" i="14" l="1"/>
  <c r="FP93" i="14" s="1"/>
  <c r="F980" i="11" s="1"/>
  <c r="FG93" i="14" l="1"/>
  <c r="H980" i="11" s="1"/>
  <c r="EZ94" i="14" l="1"/>
  <c r="C981" i="11" s="1"/>
  <c r="FH93" i="14"/>
  <c r="I980" i="11" s="1"/>
  <c r="FI94" i="14"/>
  <c r="G981" i="11" s="1"/>
  <c r="FJ94" i="14" l="1"/>
  <c r="FL94" i="14" s="1"/>
  <c r="FN94" i="14" s="1"/>
  <c r="FO94" i="14" s="1"/>
  <c r="FB94" i="14" s="1"/>
  <c r="FC94" i="14" s="1" a="1"/>
  <c r="FC94" i="14" s="1"/>
  <c r="FA94" i="14"/>
  <c r="D981" i="11" s="1"/>
  <c r="EX94" i="14" l="1"/>
  <c r="E981" i="11"/>
  <c r="FD94" i="14"/>
  <c r="FE94" i="14"/>
  <c r="FF94" i="14" l="1"/>
  <c r="FP94" i="14" s="1"/>
  <c r="F981" i="11" s="1"/>
  <c r="FG94" i="14" l="1"/>
  <c r="FH94" i="14" s="1"/>
  <c r="I981" i="11" s="1"/>
  <c r="H981" i="11" l="1"/>
  <c r="EZ95" i="14"/>
  <c r="FA95" i="14" s="1"/>
  <c r="D982" i="11" s="1"/>
  <c r="C982" i="11"/>
  <c r="FJ95" i="14"/>
  <c r="FL95" i="14" s="1"/>
  <c r="FN95" i="14" s="1"/>
  <c r="FO95" i="14" s="1"/>
  <c r="FB95" i="14" s="1"/>
  <c r="FC95" i="14" s="1" a="1"/>
  <c r="FC95" i="14" s="1"/>
  <c r="FI95" i="14" l="1"/>
  <c r="G982" i="11" s="1"/>
  <c r="E982" i="11"/>
  <c r="EX95" i="14"/>
  <c r="FD95" i="14" l="1"/>
  <c r="FE95" i="14"/>
  <c r="FF95" i="14" l="1"/>
  <c r="FP95" i="14" l="1"/>
  <c r="F982" i="11" s="1"/>
  <c r="FG95" i="14"/>
  <c r="H982" i="11" l="1"/>
  <c r="EZ96" i="14"/>
  <c r="FH95" i="14"/>
  <c r="I982" i="11" s="1"/>
  <c r="FJ96" i="14" l="1"/>
  <c r="FL96" i="14" s="1"/>
  <c r="FN96" i="14" s="1"/>
  <c r="FO96" i="14" s="1"/>
  <c r="FB96" i="14" s="1"/>
  <c r="FC96" i="14" s="1" a="1"/>
  <c r="FC96" i="14" s="1"/>
  <c r="FI96" i="14"/>
  <c r="G983" i="11" s="1"/>
  <c r="C983" i="11"/>
  <c r="FA96" i="14"/>
  <c r="D983" i="11" s="1"/>
  <c r="EX96" i="14" l="1"/>
  <c r="E983" i="11"/>
  <c r="FD96" i="14" l="1"/>
  <c r="FE96" i="14"/>
  <c r="FF96" i="14" l="1"/>
  <c r="FP96" i="14" l="1"/>
  <c r="F983" i="11" s="1"/>
  <c r="FG96" i="14"/>
  <c r="H983" i="11" l="1"/>
  <c r="FH96" i="14"/>
  <c r="I983" i="11" s="1"/>
  <c r="EZ97" i="14"/>
  <c r="FA97" i="14" l="1"/>
  <c r="D984" i="11" s="1"/>
  <c r="FJ97" i="14"/>
  <c r="FL97" i="14" s="1"/>
  <c r="FN97" i="14" s="1"/>
  <c r="FO97" i="14" s="1"/>
  <c r="FB97" i="14" s="1"/>
  <c r="FC97" i="14" s="1" a="1"/>
  <c r="FC97" i="14" s="1"/>
  <c r="C984" i="11"/>
  <c r="FI97" i="14"/>
  <c r="G984" i="11" s="1"/>
  <c r="EX97" i="14" l="1"/>
  <c r="E984" i="11"/>
  <c r="FE97" i="14" l="1"/>
  <c r="FD97" i="14"/>
  <c r="FF97" i="14" l="1"/>
  <c r="FP97" i="14" s="1"/>
  <c r="F984" i="11" s="1"/>
  <c r="FG97" i="14" l="1"/>
  <c r="EZ98" i="14" s="1"/>
  <c r="H984" i="11" l="1"/>
  <c r="FH97" i="14"/>
  <c r="I984" i="11" s="1"/>
  <c r="C985" i="11"/>
  <c r="FI98" i="14"/>
  <c r="G985" i="11" s="1"/>
  <c r="FA98" i="14"/>
  <c r="D985" i="11" s="1"/>
  <c r="FJ98" i="14"/>
  <c r="FL98" i="14" s="1"/>
  <c r="FN98" i="14" s="1"/>
  <c r="FO98" i="14" s="1"/>
  <c r="FB98" i="14" s="1"/>
  <c r="FC98" i="14" s="1" a="1"/>
  <c r="FC98" i="14" s="1"/>
  <c r="EX98" i="14" l="1"/>
  <c r="E985" i="11"/>
  <c r="FE98" i="14" l="1"/>
  <c r="FD98" i="14"/>
  <c r="FF98" i="14" l="1"/>
  <c r="FP98" i="14" s="1"/>
  <c r="F985" i="11" s="1"/>
  <c r="FG98" i="14"/>
  <c r="FH98" i="14" l="1"/>
  <c r="I985" i="11" s="1"/>
  <c r="EZ99" i="14"/>
  <c r="H985" i="11"/>
  <c r="FI99" i="14" l="1"/>
  <c r="G986" i="11" s="1"/>
  <c r="FJ99" i="14"/>
  <c r="FL99" i="14" s="1"/>
  <c r="FN99" i="14" s="1"/>
  <c r="FO99" i="14" s="1"/>
  <c r="FB99" i="14" s="1"/>
  <c r="FA99" i="14"/>
  <c r="D986" i="11" s="1"/>
  <c r="C986" i="11"/>
  <c r="EX99" i="14" l="1"/>
  <c r="E986" i="11"/>
  <c r="FC99" i="14" a="1"/>
  <c r="FC99" i="14" s="1"/>
  <c r="FE99" i="14" l="1"/>
  <c r="FD99" i="14"/>
  <c r="FF99" i="14" s="1"/>
  <c r="FP99" i="14" l="1"/>
  <c r="F986" i="11" s="1"/>
  <c r="FG99" i="14"/>
  <c r="EZ100" i="14" l="1"/>
  <c r="FH99" i="14"/>
  <c r="I986" i="11" s="1"/>
  <c r="H986" i="11"/>
  <c r="C987" i="11" l="1"/>
  <c r="FI100" i="14"/>
  <c r="G987" i="11" s="1"/>
  <c r="FJ100" i="14"/>
  <c r="FL100" i="14" s="1"/>
  <c r="FN100" i="14" s="1"/>
  <c r="FO100" i="14" s="1"/>
  <c r="FB100" i="14" s="1"/>
  <c r="FC100" i="14" s="1" a="1"/>
  <c r="FC100" i="14" s="1"/>
  <c r="FA100" i="14"/>
  <c r="D987" i="11" s="1"/>
  <c r="EX100" i="14" l="1"/>
  <c r="E987" i="11"/>
  <c r="FE100" i="14" l="1"/>
  <c r="FD100" i="14"/>
  <c r="FF100" i="14" l="1"/>
  <c r="FP100" i="14" s="1"/>
  <c r="F987" i="11" s="1"/>
  <c r="FG100" i="14" l="1"/>
  <c r="FH100" i="14" s="1"/>
  <c r="I987" i="11" s="1"/>
  <c r="EZ101" i="14" l="1"/>
  <c r="FI101" i="14" s="1"/>
  <c r="G988" i="11" s="1"/>
  <c r="H987" i="11"/>
  <c r="FJ101" i="14"/>
  <c r="FL101" i="14" s="1"/>
  <c r="FN101" i="14" s="1"/>
  <c r="FO101" i="14" s="1"/>
  <c r="FB101" i="14" s="1"/>
  <c r="FC101" i="14" s="1" a="1"/>
  <c r="FC101" i="14" s="1"/>
  <c r="C988" i="11" l="1"/>
  <c r="FA101" i="14"/>
  <c r="D988" i="11" s="1"/>
  <c r="EX101" i="14"/>
  <c r="E988" i="11"/>
  <c r="FD101" i="14" l="1"/>
  <c r="FE101" i="14"/>
  <c r="FF101" i="14" l="1"/>
  <c r="FP101" i="14" l="1"/>
  <c r="F988" i="11" s="1"/>
  <c r="FG101" i="14"/>
  <c r="H988" i="11" l="1"/>
  <c r="FH101" i="14"/>
  <c r="I988" i="11" s="1"/>
  <c r="EZ102" i="14"/>
  <c r="C989" i="11" l="1"/>
  <c r="FI102" i="14"/>
  <c r="G989" i="11" s="1"/>
  <c r="FA102" i="14"/>
  <c r="D989" i="11" s="1"/>
  <c r="FJ102" i="14"/>
  <c r="FL102" i="14" s="1"/>
  <c r="FN102" i="14" s="1"/>
  <c r="FO102" i="14" s="1"/>
  <c r="FB102" i="14" s="1"/>
  <c r="E989" i="11" l="1"/>
  <c r="EX102" i="14"/>
  <c r="FC102" i="14" a="1"/>
  <c r="FC102" i="14" s="1"/>
  <c r="FE102" i="14" l="1"/>
  <c r="FD102" i="14"/>
  <c r="FF102" i="14" l="1"/>
  <c r="FP102" i="14" s="1"/>
  <c r="F989" i="11" s="1"/>
  <c r="FG102" i="14"/>
  <c r="FH102" i="14" l="1"/>
  <c r="I989" i="11" s="1"/>
  <c r="H989" i="11"/>
  <c r="EZ103" i="14"/>
  <c r="C990" i="11" l="1"/>
  <c r="FA103" i="14"/>
  <c r="D990" i="11" s="1"/>
  <c r="FJ103" i="14"/>
  <c r="FL103" i="14" s="1"/>
  <c r="FN103" i="14" s="1"/>
  <c r="FO103" i="14" s="1"/>
  <c r="FB103" i="14" s="1"/>
  <c r="FC103" i="14" s="1" a="1"/>
  <c r="FC103" i="14" s="1"/>
  <c r="FI103" i="14"/>
  <c r="G990" i="11" s="1"/>
  <c r="E990" i="11" l="1"/>
  <c r="EX103" i="14"/>
  <c r="FE103" i="14" l="1"/>
  <c r="FD103" i="14"/>
  <c r="FF103" i="14" l="1"/>
  <c r="FP103" i="14" s="1"/>
  <c r="F990" i="11" s="1"/>
  <c r="FG103" i="14" l="1"/>
  <c r="FH103" i="14" s="1"/>
  <c r="I990" i="11" s="1"/>
  <c r="H990" i="11" l="1"/>
  <c r="EZ104" i="14"/>
  <c r="FA104" i="14" s="1"/>
  <c r="D991" i="11" s="1"/>
  <c r="FJ104" i="14" l="1"/>
  <c r="FL104" i="14" s="1"/>
  <c r="FN104" i="14" s="1"/>
  <c r="FO104" i="14" s="1"/>
  <c r="FB104" i="14" s="1"/>
  <c r="FC104" i="14" s="1" a="1"/>
  <c r="FC104" i="14" s="1"/>
  <c r="FI104" i="14"/>
  <c r="G991" i="11" s="1"/>
  <c r="C991" i="11"/>
  <c r="E991" i="11" l="1"/>
  <c r="EX104" i="14"/>
  <c r="FD104" i="14" s="1"/>
  <c r="FE104" i="14" l="1"/>
  <c r="FF104" i="14" s="1"/>
  <c r="FP104" i="14" l="1"/>
  <c r="F991" i="11" s="1"/>
  <c r="FG104" i="14"/>
  <c r="FH104" i="14" l="1"/>
  <c r="I991" i="11" s="1"/>
  <c r="H991" i="11"/>
  <c r="EZ105" i="14"/>
  <c r="C992" i="11" l="1"/>
  <c r="FA105" i="14"/>
  <c r="D992" i="11" s="1"/>
  <c r="FJ105" i="14"/>
  <c r="FL105" i="14" s="1"/>
  <c r="FN105" i="14" s="1"/>
  <c r="FO105" i="14" s="1"/>
  <c r="FB105" i="14" s="1"/>
  <c r="FC105" i="14" s="1" a="1"/>
  <c r="FC105" i="14" s="1"/>
  <c r="FI105" i="14"/>
  <c r="G992" i="11" s="1"/>
  <c r="E992" i="11" l="1"/>
  <c r="EX105" i="14"/>
  <c r="FD105" i="14" l="1"/>
  <c r="FE105" i="14"/>
  <c r="FF105" i="14" l="1"/>
  <c r="FP105" i="14" l="1"/>
  <c r="F992" i="11" s="1"/>
  <c r="FG105" i="14"/>
  <c r="EZ106" i="14" l="1"/>
  <c r="FH105" i="14"/>
  <c r="I992" i="11" s="1"/>
  <c r="H992" i="11"/>
  <c r="FJ106" i="14" l="1"/>
  <c r="FL106" i="14" s="1"/>
  <c r="FN106" i="14" s="1"/>
  <c r="FO106" i="14" s="1"/>
  <c r="FB106" i="14" s="1"/>
  <c r="FC106" i="14" s="1" a="1"/>
  <c r="FC106" i="14" s="1"/>
  <c r="FA106" i="14"/>
  <c r="D993" i="11" s="1"/>
  <c r="FI106" i="14"/>
  <c r="G993" i="11" s="1"/>
  <c r="C993" i="11"/>
  <c r="E993" i="11" l="1"/>
  <c r="EX106" i="14"/>
  <c r="FE106" i="14" l="1"/>
  <c r="FD106" i="14"/>
  <c r="FF106" i="14" l="1"/>
  <c r="FP106" i="14" s="1"/>
  <c r="F993" i="11" s="1"/>
  <c r="FG106" i="14" l="1"/>
  <c r="FH106" i="14" s="1"/>
  <c r="I993" i="11" s="1"/>
  <c r="H993" i="11" l="1"/>
  <c r="EZ107" i="14"/>
  <c r="FA107" i="14" s="1"/>
  <c r="D994" i="11" s="1"/>
  <c r="FJ107" i="14"/>
  <c r="FL107" i="14" s="1"/>
  <c r="FN107" i="14" s="1"/>
  <c r="FO107" i="14" s="1"/>
  <c r="FB107" i="14" s="1"/>
  <c r="FC107" i="14" s="1" a="1"/>
  <c r="FC107" i="14" s="1"/>
  <c r="C994" i="11" l="1"/>
  <c r="FI107" i="14"/>
  <c r="G994" i="11" s="1"/>
  <c r="E994" i="11"/>
  <c r="EX107" i="14"/>
  <c r="FE107" i="14" l="1"/>
  <c r="FD107" i="14"/>
  <c r="FF107" i="14" l="1"/>
  <c r="FP107" i="14" s="1"/>
  <c r="F994" i="11" s="1"/>
  <c r="FG107" i="14" l="1"/>
  <c r="FH107" i="14" s="1"/>
  <c r="I994" i="11" s="1"/>
  <c r="H994" i="11" l="1"/>
  <c r="EZ108" i="14"/>
  <c r="C995" i="11" s="1"/>
  <c r="FI108" i="14"/>
  <c r="G995" i="11" s="1"/>
  <c r="FA108" i="14"/>
  <c r="D995" i="11" s="1"/>
  <c r="FJ108" i="14"/>
  <c r="FL108" i="14" s="1"/>
  <c r="FN108" i="14" s="1"/>
  <c r="FO108" i="14" s="1"/>
  <c r="FB108" i="14" s="1"/>
  <c r="EX108" i="14" l="1"/>
  <c r="E995" i="11"/>
  <c r="FC108" i="14" a="1"/>
  <c r="FC108" i="14" s="1"/>
  <c r="FD108" i="14" l="1"/>
  <c r="FE108" i="14"/>
  <c r="FF108" i="14" l="1"/>
  <c r="FP108" i="14" s="1"/>
  <c r="F995" i="11" s="1"/>
  <c r="FG108" i="14" l="1"/>
  <c r="FH108" i="14" s="1"/>
  <c r="I995" i="11" s="1"/>
  <c r="H995" i="11" l="1"/>
  <c r="EZ109" i="14"/>
  <c r="FA109" i="14" s="1"/>
  <c r="D996" i="11" s="1"/>
  <c r="FI109" i="14"/>
  <c r="G996" i="11" s="1"/>
  <c r="FJ109" i="14"/>
  <c r="FL109" i="14" s="1"/>
  <c r="FN109" i="14" s="1"/>
  <c r="FO109" i="14" s="1"/>
  <c r="FB109" i="14" s="1"/>
  <c r="C996" i="11" l="1"/>
  <c r="E996" i="11"/>
  <c r="EX109" i="14"/>
  <c r="FC109" i="14" a="1"/>
  <c r="FC109" i="14" s="1"/>
  <c r="FD109" i="14" l="1"/>
  <c r="FE109" i="14"/>
  <c r="FF109" i="14" s="1"/>
  <c r="FP109" i="14" l="1"/>
  <c r="F996" i="11" s="1"/>
  <c r="FG109" i="14"/>
  <c r="FH109" i="14" l="1"/>
  <c r="I996" i="11" s="1"/>
  <c r="H996" i="11"/>
  <c r="EZ110" i="14"/>
  <c r="FJ110" i="14" l="1"/>
  <c r="FL110" i="14" s="1"/>
  <c r="FN110" i="14" s="1"/>
  <c r="FO110" i="14" s="1"/>
  <c r="FB110" i="14" s="1"/>
  <c r="FC110" i="14" s="1" a="1"/>
  <c r="FC110" i="14" s="1"/>
  <c r="FA110" i="14"/>
  <c r="D997" i="11" s="1"/>
  <c r="FI110" i="14"/>
  <c r="G997" i="11" s="1"/>
  <c r="C997" i="11"/>
  <c r="EX110" i="14" l="1"/>
  <c r="E997" i="11"/>
  <c r="FD110" i="14" l="1"/>
  <c r="FE110" i="14"/>
  <c r="FF110" i="14" l="1"/>
  <c r="FP110" i="14" l="1"/>
  <c r="F997" i="11" s="1"/>
  <c r="FG110" i="14"/>
  <c r="H997" i="11" l="1"/>
  <c r="FH110" i="14"/>
  <c r="I997" i="11" s="1"/>
  <c r="EZ111" i="14"/>
  <c r="FA111" i="14" l="1"/>
  <c r="D998" i="11" s="1"/>
  <c r="FJ111" i="14"/>
  <c r="FL111" i="14" s="1"/>
  <c r="FN111" i="14" s="1"/>
  <c r="FO111" i="14" s="1"/>
  <c r="FB111" i="14" s="1"/>
  <c r="C998" i="11"/>
  <c r="FI111" i="14"/>
  <c r="G998" i="11" s="1"/>
  <c r="FC111" i="14" l="1" a="1"/>
  <c r="FC111" i="14" s="1"/>
  <c r="EX111" i="14"/>
  <c r="E998" i="11"/>
  <c r="FD111" i="14" l="1"/>
  <c r="FE111" i="14"/>
  <c r="FF111" i="14" l="1"/>
  <c r="FP111" i="14" s="1"/>
  <c r="F998" i="11" s="1"/>
  <c r="FG111" i="14" l="1"/>
  <c r="FH111" i="14" s="1"/>
  <c r="I998" i="11" s="1"/>
  <c r="EZ112" i="14" l="1"/>
  <c r="C999" i="11" s="1"/>
  <c r="H998" i="11"/>
  <c r="FI112" i="14" l="1"/>
  <c r="G999" i="11" s="1"/>
  <c r="FA112" i="14"/>
  <c r="D999" i="11" s="1"/>
  <c r="FJ112" i="14"/>
  <c r="FL112" i="14" s="1"/>
  <c r="FN112" i="14" s="1"/>
  <c r="FO112" i="14" s="1"/>
  <c r="FB112" i="14" s="1"/>
  <c r="FC112" i="14" s="1" a="1"/>
  <c r="FC112" i="14" s="1"/>
  <c r="EX112" i="14" l="1"/>
  <c r="FE112" i="14" s="1"/>
  <c r="E999" i="11"/>
  <c r="FD112" i="14" l="1"/>
  <c r="FF112" i="14"/>
  <c r="FP112" i="14" s="1"/>
  <c r="F999" i="11" s="1"/>
  <c r="FG112" i="14" l="1"/>
  <c r="FH112" i="14" s="1"/>
  <c r="I999" i="11" s="1"/>
  <c r="H999" i="11" l="1"/>
  <c r="EZ113" i="14"/>
  <c r="FA113" i="14" s="1"/>
  <c r="D1000" i="11" s="1"/>
  <c r="FJ113" i="14"/>
  <c r="FL113" i="14" s="1"/>
  <c r="FN113" i="14" s="1"/>
  <c r="FO113" i="14" s="1"/>
  <c r="FB113" i="14" s="1"/>
  <c r="FC113" i="14" s="1" a="1"/>
  <c r="FC113" i="14" s="1"/>
  <c r="FI113" i="14" l="1"/>
  <c r="G1000" i="11" s="1"/>
  <c r="C1000" i="11"/>
  <c r="E1000" i="11"/>
  <c r="EX113" i="14"/>
  <c r="FE113" i="14" l="1"/>
  <c r="FD113" i="14"/>
  <c r="FF113" i="14" l="1"/>
  <c r="FP113" i="14" s="1"/>
  <c r="F1000" i="11" s="1"/>
  <c r="FG113" i="14" l="1"/>
  <c r="FH113" i="14" s="1"/>
  <c r="I1000" i="11" s="1"/>
  <c r="H1000" i="11" l="1"/>
  <c r="EZ114" i="14"/>
  <c r="C1001" i="11" s="1"/>
  <c r="FJ114" i="14"/>
  <c r="FL114" i="14" s="1"/>
  <c r="FN114" i="14" s="1"/>
  <c r="FO114" i="14" s="1"/>
  <c r="FB114" i="14" s="1"/>
  <c r="FC114" i="14" s="1" a="1"/>
  <c r="FC114" i="14" s="1"/>
  <c r="FI114" i="14"/>
  <c r="G1001" i="11" s="1"/>
  <c r="FA114" i="14"/>
  <c r="D1001" i="11" s="1"/>
  <c r="EX114" i="14" l="1"/>
  <c r="E1001" i="11"/>
  <c r="FE114" i="14" l="1"/>
  <c r="FD114" i="14"/>
  <c r="FF114" i="14" s="1"/>
  <c r="FP114" i="14" l="1"/>
  <c r="F1001" i="11" s="1"/>
  <c r="FG114" i="14"/>
  <c r="FH114" i="14" l="1"/>
  <c r="I1001" i="11" s="1"/>
  <c r="H1001" i="11"/>
  <c r="EZ115" i="14"/>
  <c r="FJ115" i="14" l="1"/>
  <c r="FL115" i="14" s="1"/>
  <c r="FN115" i="14" s="1"/>
  <c r="FO115" i="14" s="1"/>
  <c r="FB115" i="14" s="1"/>
  <c r="FC115" i="14" s="1" a="1"/>
  <c r="FC115" i="14" s="1"/>
  <c r="FA115" i="14"/>
  <c r="D1002" i="11" s="1"/>
  <c r="FI115" i="14"/>
  <c r="G1002" i="11" s="1"/>
  <c r="C1002" i="11"/>
  <c r="E1002" i="11" l="1"/>
  <c r="EX115" i="14"/>
  <c r="FE115" i="14" l="1"/>
  <c r="FD115" i="14"/>
  <c r="FF115" i="14" l="1"/>
  <c r="FP115" i="14" s="1"/>
  <c r="F1002" i="11" s="1"/>
  <c r="FG115" i="14" l="1"/>
  <c r="FH115" i="14" s="1"/>
  <c r="I1002" i="11" s="1"/>
  <c r="EZ116" i="14" l="1"/>
  <c r="H1002" i="11"/>
  <c r="FI116" i="14"/>
  <c r="G1003" i="11" s="1"/>
  <c r="C1003" i="11"/>
  <c r="FA116" i="14"/>
  <c r="D1003" i="11" s="1"/>
  <c r="FJ116" i="14"/>
  <c r="FL116" i="14" s="1"/>
  <c r="FN116" i="14" s="1"/>
  <c r="FO116" i="14" s="1"/>
  <c r="FB116" i="14" s="1"/>
  <c r="FC116" i="14" s="1" a="1"/>
  <c r="FC116" i="14" s="1"/>
  <c r="EX116" i="14" l="1"/>
  <c r="E1003" i="11"/>
  <c r="FE116" i="14" l="1"/>
  <c r="FD116" i="14"/>
  <c r="FF116" i="14" l="1"/>
  <c r="FP116" i="14" s="1"/>
  <c r="F1003" i="11" s="1"/>
  <c r="FG116" i="14" l="1"/>
  <c r="FH116" i="14" s="1"/>
  <c r="I1003" i="11" s="1"/>
  <c r="H1003" i="11" l="1"/>
  <c r="EZ117" i="14"/>
  <c r="FJ117" i="14" s="1"/>
  <c r="FL117" i="14" s="1"/>
  <c r="FN117" i="14" s="1"/>
  <c r="FO117" i="14" s="1"/>
  <c r="FB117" i="14" s="1"/>
  <c r="FC117" i="14" s="1" a="1"/>
  <c r="FC117" i="14" s="1"/>
  <c r="C1004" i="11"/>
  <c r="FA117" i="14" l="1"/>
  <c r="D1004" i="11" s="1"/>
  <c r="FI117" i="14"/>
  <c r="G1004" i="11" s="1"/>
  <c r="E1004" i="11"/>
  <c r="EX117" i="14"/>
  <c r="FD117" i="14" l="1"/>
  <c r="FE117" i="14"/>
  <c r="FF117" i="14" l="1"/>
  <c r="FP117" i="14" l="1"/>
  <c r="F1004" i="11" s="1"/>
  <c r="FG117" i="14"/>
  <c r="EZ118" i="14" l="1"/>
  <c r="FH117" i="14"/>
  <c r="I1004" i="11" s="1"/>
  <c r="H1004" i="11"/>
  <c r="FJ118" i="14" l="1"/>
  <c r="FL118" i="14" s="1"/>
  <c r="FN118" i="14" s="1"/>
  <c r="FO118" i="14" s="1"/>
  <c r="FB118" i="14" s="1"/>
  <c r="FC118" i="14" s="1" a="1"/>
  <c r="FC118" i="14" s="1"/>
  <c r="FA118" i="14"/>
  <c r="D1005" i="11" s="1"/>
  <c r="C1005" i="11"/>
  <c r="FI118" i="14"/>
  <c r="G1005" i="11" s="1"/>
  <c r="E1005" i="11" l="1"/>
  <c r="EX118" i="14"/>
  <c r="FE118" i="14" l="1"/>
  <c r="FD118" i="14"/>
  <c r="FF118" i="14" l="1"/>
  <c r="FP118" i="14" s="1"/>
  <c r="F1005" i="11" s="1"/>
  <c r="FG118" i="14" l="1"/>
  <c r="H1005" i="11" s="1"/>
  <c r="FH118" i="14" l="1"/>
  <c r="I1005" i="11" s="1"/>
  <c r="EZ119" i="14"/>
  <c r="FA119" i="14" s="1"/>
  <c r="D1006" i="11" s="1"/>
  <c r="C1006" i="11" l="1"/>
  <c r="FJ119" i="14"/>
  <c r="FL119" i="14" s="1"/>
  <c r="FN119" i="14" s="1"/>
  <c r="FO119" i="14" s="1"/>
  <c r="FB119" i="14" s="1"/>
  <c r="FC119" i="14" s="1" a="1"/>
  <c r="FC119" i="14" s="1"/>
  <c r="FI119" i="14"/>
  <c r="G1006" i="11" s="1"/>
  <c r="EX119" i="14" l="1"/>
  <c r="FD119" i="14" s="1"/>
  <c r="E1006" i="11"/>
  <c r="FE119" i="14"/>
  <c r="FF119" i="14" l="1"/>
  <c r="FP119" i="14" l="1"/>
  <c r="F1006" i="11" s="1"/>
  <c r="FG119" i="14"/>
  <c r="FH119" i="14" l="1"/>
  <c r="I1006" i="11" s="1"/>
  <c r="EZ120" i="14"/>
  <c r="H1006" i="11"/>
  <c r="FI120" i="14" l="1"/>
  <c r="G1007" i="11" s="1"/>
  <c r="FJ120" i="14"/>
  <c r="FL120" i="14" s="1"/>
  <c r="FN120" i="14" s="1"/>
  <c r="FO120" i="14" s="1"/>
  <c r="FB120" i="14" s="1"/>
  <c r="FC120" i="14" s="1" a="1"/>
  <c r="FC120" i="14" s="1"/>
  <c r="C1007" i="11"/>
  <c r="FA120" i="14"/>
  <c r="D1007" i="11" s="1"/>
  <c r="EX120" i="14" l="1"/>
  <c r="E1007" i="11"/>
  <c r="FD120" i="14" l="1"/>
  <c r="FE120" i="14"/>
  <c r="FF120" i="14" l="1"/>
  <c r="FP120" i="14" l="1"/>
  <c r="F1007" i="11" s="1"/>
  <c r="FG120" i="14"/>
  <c r="H1007" i="11" l="1"/>
  <c r="FH120" i="14"/>
  <c r="I1007" i="11" s="1"/>
  <c r="EZ121" i="14"/>
  <c r="FA121" i="14" l="1"/>
  <c r="D1008" i="11" s="1"/>
  <c r="FJ121" i="14"/>
  <c r="FL121" i="14" s="1"/>
  <c r="FN121" i="14" s="1"/>
  <c r="FO121" i="14" s="1"/>
  <c r="FB121" i="14" s="1"/>
  <c r="FC121" i="14" s="1" a="1"/>
  <c r="FC121" i="14" s="1"/>
  <c r="C1008" i="11"/>
  <c r="FI121" i="14"/>
  <c r="G1008" i="11" s="1"/>
  <c r="EX121" i="14" l="1"/>
  <c r="E1008" i="11"/>
  <c r="FD121" i="14" l="1"/>
  <c r="FE121" i="14"/>
  <c r="FF121" i="14" l="1"/>
  <c r="FP121" i="14" l="1"/>
  <c r="F1008" i="11" s="1"/>
  <c r="FG121" i="14"/>
  <c r="FH121" i="14" l="1"/>
  <c r="I1008" i="11" s="1"/>
  <c r="EZ122" i="14"/>
  <c r="H1008" i="11"/>
  <c r="FA122" i="14" l="1"/>
  <c r="D1009" i="11" s="1"/>
  <c r="FI122" i="14"/>
  <c r="G1009" i="11" s="1"/>
  <c r="C1009" i="11"/>
  <c r="FJ122" i="14"/>
  <c r="FL122" i="14" s="1"/>
  <c r="FN122" i="14" s="1"/>
  <c r="FO122" i="14" s="1"/>
  <c r="FB122" i="14" s="1"/>
  <c r="FC122" i="14" s="1" a="1"/>
  <c r="FC122" i="14" s="1"/>
  <c r="E1009" i="11" l="1"/>
  <c r="EX122" i="14"/>
  <c r="FD122" i="14" l="1"/>
  <c r="FE122" i="14"/>
  <c r="FF122" i="14" l="1"/>
  <c r="FP122" i="14" l="1"/>
  <c r="F1009" i="11" s="1"/>
  <c r="FG122" i="14"/>
  <c r="EZ123" i="14" l="1"/>
  <c r="FH122" i="14"/>
  <c r="I1009" i="11" s="1"/>
  <c r="H1009" i="11"/>
  <c r="C1010" i="11" l="1"/>
  <c r="FI123" i="14"/>
  <c r="G1010" i="11" s="1"/>
  <c r="FJ123" i="14"/>
  <c r="FL123" i="14" s="1"/>
  <c r="FN123" i="14" s="1"/>
  <c r="FO123" i="14" s="1"/>
  <c r="FB123" i="14" s="1"/>
  <c r="FC123" i="14" s="1" a="1"/>
  <c r="FC123" i="14" s="1"/>
  <c r="FA123" i="14"/>
  <c r="D1010" i="11" s="1"/>
  <c r="E1010" i="11" l="1"/>
  <c r="EX123" i="14"/>
  <c r="FE123" i="14" l="1"/>
  <c r="FD123" i="14"/>
  <c r="FF123" i="14" l="1"/>
  <c r="FP123" i="14" s="1"/>
  <c r="F1010" i="11" s="1"/>
  <c r="FG123" i="14" l="1"/>
  <c r="H1010" i="11" s="1"/>
  <c r="EZ124" i="14" l="1"/>
  <c r="FA124" i="14" s="1"/>
  <c r="D1011" i="11" s="1"/>
  <c r="FH123" i="14"/>
  <c r="I1010" i="11" s="1"/>
  <c r="FI124" i="14" l="1"/>
  <c r="G1011" i="11" s="1"/>
  <c r="C1011" i="11"/>
  <c r="FJ124" i="14"/>
  <c r="FL124" i="14" s="1"/>
  <c r="FN124" i="14" s="1"/>
  <c r="FO124" i="14" s="1"/>
  <c r="FB124" i="14" s="1"/>
  <c r="E1011" i="11" s="1"/>
  <c r="FC124" i="14" l="1" a="1"/>
  <c r="FC124" i="14" s="1"/>
  <c r="EX124" i="14"/>
  <c r="FE124" i="14" s="1"/>
  <c r="FD124" i="14" l="1"/>
  <c r="FF124" i="14"/>
  <c r="FP124" i="14" s="1"/>
  <c r="F1011" i="11" s="1"/>
  <c r="FG124" i="14" l="1"/>
  <c r="EZ125" i="14" s="1"/>
  <c r="FH124" i="14" l="1"/>
  <c r="I1011" i="11" s="1"/>
  <c r="H1011" i="11"/>
  <c r="FA125" i="14"/>
  <c r="D1012" i="11" s="1"/>
  <c r="FI125" i="14"/>
  <c r="G1012" i="11" s="1"/>
  <c r="C1012" i="11"/>
  <c r="FJ125" i="14"/>
  <c r="FL125" i="14" s="1"/>
  <c r="FN125" i="14" s="1"/>
  <c r="FO125" i="14" s="1"/>
  <c r="FB125" i="14" s="1"/>
  <c r="FC125" i="14" s="1" a="1"/>
  <c r="FC125" i="14" s="1"/>
  <c r="EX125" i="14" l="1"/>
  <c r="E1012" i="11"/>
  <c r="FE125" i="14" l="1"/>
  <c r="FD125" i="14"/>
  <c r="FF125" i="14" l="1"/>
  <c r="FP125" i="14" s="1"/>
  <c r="F1012" i="11" s="1"/>
  <c r="FG125" i="14" l="1"/>
  <c r="H1012" i="11"/>
  <c r="EZ126" i="14"/>
  <c r="FH125" i="14"/>
  <c r="I1012" i="11" s="1"/>
  <c r="FA126" i="14" l="1"/>
  <c r="D1013" i="11" s="1"/>
  <c r="C1013" i="11"/>
  <c r="FI126" i="14"/>
  <c r="G1013" i="11" s="1"/>
  <c r="FJ126" i="14"/>
  <c r="FL126" i="14" s="1"/>
  <c r="FN126" i="14" s="1"/>
  <c r="FO126" i="14" s="1"/>
  <c r="FB126" i="14" s="1"/>
  <c r="FC126" i="14" l="1" a="1"/>
  <c r="FC126" i="14" s="1"/>
  <c r="E1013" i="11"/>
  <c r="EX126" i="14"/>
  <c r="FE126" i="14" l="1"/>
  <c r="FD126" i="14"/>
  <c r="FF126" i="14" s="1"/>
  <c r="FP126" i="14" l="1"/>
  <c r="F1013" i="11" s="1"/>
  <c r="FG126" i="14"/>
  <c r="FH126" i="14" l="1"/>
  <c r="I1013" i="11" s="1"/>
  <c r="H1013" i="11"/>
  <c r="EZ127" i="14"/>
  <c r="C1014" i="11" l="1"/>
  <c r="FA127" i="14"/>
  <c r="D1014" i="11" s="1"/>
  <c r="FJ127" i="14"/>
  <c r="FL127" i="14" s="1"/>
  <c r="FN127" i="14" s="1"/>
  <c r="FO127" i="14" s="1"/>
  <c r="FB127" i="14" s="1"/>
  <c r="FC127" i="14" s="1" a="1"/>
  <c r="FC127" i="14" s="1"/>
  <c r="FI127" i="14"/>
  <c r="G1014" i="11" s="1"/>
  <c r="E1014" i="11" l="1"/>
  <c r="EX127" i="14"/>
  <c r="FE127" i="14" l="1"/>
  <c r="FD127" i="14"/>
  <c r="FF127" i="14" l="1"/>
  <c r="FP127" i="14" s="1"/>
  <c r="F1014" i="11" s="1"/>
  <c r="FG127" i="14" l="1"/>
  <c r="FH127" i="14" s="1"/>
  <c r="I1014" i="11" s="1"/>
  <c r="EZ128" i="14" l="1"/>
  <c r="H1014" i="11"/>
  <c r="C1015" i="11"/>
  <c r="FI128" i="14"/>
  <c r="G1015" i="11" s="1"/>
  <c r="FJ128" i="14"/>
  <c r="FL128" i="14" s="1"/>
  <c r="FN128" i="14" s="1"/>
  <c r="FO128" i="14" s="1"/>
  <c r="FB128" i="14" s="1"/>
  <c r="FC128" i="14" s="1" a="1"/>
  <c r="FC128" i="14" s="1"/>
  <c r="FA128" i="14"/>
  <c r="D1015" i="11" s="1"/>
  <c r="E1015" i="11" l="1"/>
  <c r="EX128" i="14"/>
  <c r="FE128" i="14" l="1"/>
  <c r="FD128" i="14"/>
  <c r="FF128" i="14" l="1"/>
  <c r="FP128" i="14" s="1"/>
  <c r="F1015" i="11" s="1"/>
  <c r="FG128" i="14" l="1"/>
  <c r="FH128" i="14" s="1"/>
  <c r="I1015" i="11" s="1"/>
  <c r="H1015" i="11" l="1"/>
  <c r="EZ129" i="14"/>
  <c r="FA129" i="14" s="1"/>
  <c r="D1016" i="11" s="1"/>
  <c r="FJ129" i="14"/>
  <c r="FL129" i="14" s="1"/>
  <c r="FN129" i="14" s="1"/>
  <c r="FO129" i="14" s="1"/>
  <c r="FB129" i="14" s="1"/>
  <c r="FI129" i="14"/>
  <c r="G1016" i="11" s="1"/>
  <c r="C1016" i="11" l="1"/>
  <c r="FC129" i="14" a="1"/>
  <c r="FC129" i="14" s="1"/>
  <c r="EX129" i="14"/>
  <c r="E1016" i="11"/>
  <c r="FE129" i="14" l="1"/>
  <c r="FD129" i="14"/>
  <c r="FF129" i="14" l="1"/>
  <c r="FP129" i="14" s="1"/>
  <c r="F1016" i="11" s="1"/>
  <c r="FG129" i="14" l="1"/>
  <c r="FH129" i="14" s="1"/>
  <c r="I1016" i="11" s="1"/>
  <c r="EZ130" i="14" l="1"/>
  <c r="FJ130" i="14" s="1"/>
  <c r="FL130" i="14" s="1"/>
  <c r="FN130" i="14" s="1"/>
  <c r="FO130" i="14" s="1"/>
  <c r="FB130" i="14" s="1"/>
  <c r="H1016" i="11"/>
  <c r="C1017" i="11" l="1"/>
  <c r="FA130" i="14"/>
  <c r="D1017" i="11" s="1"/>
  <c r="FI130" i="14"/>
  <c r="G1017" i="11" s="1"/>
  <c r="FC130" i="14" a="1"/>
  <c r="FC130" i="14" s="1"/>
  <c r="EX130" i="14"/>
  <c r="E1017" i="11"/>
  <c r="FE130" i="14" l="1"/>
  <c r="FD130" i="14"/>
  <c r="FF130" i="14" l="1"/>
  <c r="FP130" i="14" s="1"/>
  <c r="F1017" i="11" s="1"/>
  <c r="FG130" i="14" l="1"/>
  <c r="FH130" i="14" s="1"/>
  <c r="I1017" i="11" s="1"/>
  <c r="EZ131" i="14" l="1"/>
  <c r="FA131" i="14" s="1"/>
  <c r="D1018" i="11" s="1"/>
  <c r="H1017" i="11"/>
  <c r="FJ131" i="14"/>
  <c r="FL131" i="14" s="1"/>
  <c r="FN131" i="14" s="1"/>
  <c r="FO131" i="14" s="1"/>
  <c r="FB131" i="14" s="1"/>
  <c r="FC131" i="14" s="1" a="1"/>
  <c r="FC131" i="14" s="1"/>
  <c r="FI131" i="14" l="1"/>
  <c r="G1018" i="11" s="1"/>
  <c r="C1018" i="11"/>
  <c r="E1018" i="11"/>
  <c r="EX131" i="14"/>
  <c r="FD131" i="14" l="1"/>
  <c r="FE131" i="14"/>
  <c r="FF131" i="14" l="1"/>
  <c r="FP131" i="14" l="1"/>
  <c r="F1018" i="11" s="1"/>
  <c r="FG131" i="14"/>
  <c r="H1018" i="11" l="1"/>
  <c r="EZ132" i="14"/>
  <c r="FH131" i="14"/>
  <c r="I1018" i="11" s="1"/>
  <c r="FI132" i="14" l="1"/>
  <c r="G1019" i="11" s="1"/>
  <c r="C1019" i="11"/>
  <c r="FA132" i="14"/>
  <c r="D1019" i="11" s="1"/>
  <c r="FJ132" i="14"/>
  <c r="FL132" i="14" s="1"/>
  <c r="FN132" i="14" s="1"/>
  <c r="FO132" i="14" s="1"/>
  <c r="FB132" i="14" s="1"/>
  <c r="E1019" i="11" l="1"/>
  <c r="EX132" i="14"/>
  <c r="FC132" i="14" a="1"/>
  <c r="FC132" i="14" s="1"/>
  <c r="FE132" i="14" l="1"/>
  <c r="FD132" i="14"/>
  <c r="FF132" i="14" l="1"/>
  <c r="FP132" i="14" s="1"/>
  <c r="F1019" i="11" s="1"/>
  <c r="FG132" i="14" l="1"/>
  <c r="FH132" i="14" s="1"/>
  <c r="I1019" i="11" s="1"/>
  <c r="EZ133" i="14" l="1"/>
  <c r="C1020" i="11" s="1"/>
  <c r="H1019" i="11"/>
  <c r="FI133" i="14"/>
  <c r="G1020" i="11" s="1"/>
  <c r="FJ133" i="14"/>
  <c r="FL133" i="14" s="1"/>
  <c r="FN133" i="14" s="1"/>
  <c r="FO133" i="14" s="1"/>
  <c r="FB133" i="14" s="1"/>
  <c r="FA133" i="14"/>
  <c r="D1020" i="11" s="1"/>
  <c r="EX133" i="14" l="1"/>
  <c r="E1020" i="11"/>
  <c r="FC133" i="14" a="1"/>
  <c r="FC133" i="14" s="1"/>
  <c r="FE133" i="14" l="1"/>
  <c r="FD133" i="14"/>
  <c r="FF133" i="14" s="1"/>
  <c r="FP133" i="14" l="1"/>
  <c r="F1020" i="11" s="1"/>
  <c r="FG133" i="14"/>
  <c r="FH133" i="14" l="1"/>
  <c r="I1020" i="11" s="1"/>
  <c r="EZ134" i="14"/>
  <c r="H1020" i="11"/>
  <c r="FI134" i="14" l="1"/>
  <c r="G1021" i="11" s="1"/>
  <c r="FJ134" i="14"/>
  <c r="FL134" i="14" s="1"/>
  <c r="FN134" i="14" s="1"/>
  <c r="FO134" i="14" s="1"/>
  <c r="FB134" i="14" s="1"/>
  <c r="C1021" i="11"/>
  <c r="FA134" i="14"/>
  <c r="D1021" i="11" s="1"/>
  <c r="EX134" i="14" l="1"/>
  <c r="E1021" i="11"/>
  <c r="FC134" i="14" a="1"/>
  <c r="FC134" i="14" s="1"/>
  <c r="FE134" i="14" l="1"/>
  <c r="FD134" i="14"/>
  <c r="FF134" i="14" l="1"/>
  <c r="FP134" i="14" s="1"/>
  <c r="F1021" i="11" s="1"/>
  <c r="FG134" i="14" l="1"/>
  <c r="FH134" i="14" s="1"/>
  <c r="I1021" i="11" s="1"/>
  <c r="EZ135" i="14" l="1"/>
  <c r="FA135" i="14" s="1"/>
  <c r="D1022" i="11" s="1"/>
  <c r="H1021" i="11"/>
  <c r="FI135" i="14"/>
  <c r="G1022" i="11" s="1"/>
  <c r="C1022" i="11"/>
  <c r="FJ135" i="14"/>
  <c r="FL135" i="14" s="1"/>
  <c r="FN135" i="14" s="1"/>
  <c r="FO135" i="14" s="1"/>
  <c r="FB135" i="14" s="1"/>
  <c r="FC135" i="14" l="1" a="1"/>
  <c r="FC135" i="14" s="1"/>
  <c r="EX135" i="14"/>
  <c r="E1022" i="11"/>
  <c r="FD135" i="14" l="1"/>
  <c r="FE135" i="14"/>
  <c r="FF135" i="14" l="1"/>
  <c r="FP135" i="14" s="1"/>
  <c r="F1022" i="11" s="1"/>
  <c r="FG135" i="14" l="1"/>
  <c r="FH135" i="14" s="1"/>
  <c r="I1022" i="11" s="1"/>
  <c r="H1022" i="11" l="1"/>
  <c r="EZ136" i="14"/>
  <c r="FI136" i="14"/>
  <c r="G1023" i="11" s="1"/>
  <c r="FJ136" i="14"/>
  <c r="FL136" i="14" s="1"/>
  <c r="FN136" i="14" s="1"/>
  <c r="FO136" i="14" s="1"/>
  <c r="FB136" i="14" s="1"/>
  <c r="FC136" i="14" s="1" a="1"/>
  <c r="FC136" i="14" s="1"/>
  <c r="C1023" i="11"/>
  <c r="FA136" i="14"/>
  <c r="D1023" i="11" s="1"/>
  <c r="E1023" i="11" l="1"/>
  <c r="EX136" i="14"/>
  <c r="FE136" i="14" l="1"/>
  <c r="FD136" i="14"/>
  <c r="FF136" i="14" l="1"/>
  <c r="FP136" i="14" s="1"/>
  <c r="F1023" i="11" s="1"/>
  <c r="FG136" i="14" l="1"/>
  <c r="FH136" i="14" s="1"/>
  <c r="I1023" i="11" s="1"/>
  <c r="H1023" i="11" l="1"/>
  <c r="EZ137" i="14"/>
  <c r="FI137" i="14" s="1"/>
  <c r="G1024" i="11" s="1"/>
  <c r="FJ137" i="14"/>
  <c r="FL137" i="14" s="1"/>
  <c r="FN137" i="14" s="1"/>
  <c r="FO137" i="14" s="1"/>
  <c r="FB137" i="14" s="1"/>
  <c r="FC137" i="14" s="1" a="1"/>
  <c r="FC137" i="14" s="1"/>
  <c r="FA137" i="14"/>
  <c r="D1024" i="11" s="1"/>
  <c r="C1024" i="11"/>
  <c r="EX137" i="14" l="1"/>
  <c r="E1024" i="11"/>
  <c r="FE137" i="14" l="1"/>
  <c r="FD137" i="14"/>
  <c r="FF137" i="14" l="1"/>
  <c r="FP137" i="14" s="1"/>
  <c r="F1024" i="11" s="1"/>
  <c r="FG137" i="14" l="1"/>
  <c r="H1024" i="11" s="1"/>
  <c r="FH137" i="14" l="1"/>
  <c r="I1024" i="11" s="1"/>
  <c r="EZ138" i="14"/>
  <c r="C1025" i="11" s="1"/>
  <c r="FA138" i="14" l="1"/>
  <c r="D1025" i="11" s="1"/>
  <c r="FI138" i="14"/>
  <c r="G1025" i="11" s="1"/>
  <c r="FJ138" i="14"/>
  <c r="FL138" i="14" s="1"/>
  <c r="FN138" i="14" s="1"/>
  <c r="FO138" i="14" s="1"/>
  <c r="FB138" i="14" s="1"/>
  <c r="FC138" i="14" s="1" a="1"/>
  <c r="FC138" i="14" s="1"/>
  <c r="EX138" i="14" l="1"/>
  <c r="E1025" i="11"/>
  <c r="FE138" i="14"/>
  <c r="FD138" i="14"/>
  <c r="FF138" i="14" l="1"/>
  <c r="FP138" i="14" l="1"/>
  <c r="F1025" i="11" s="1"/>
  <c r="FG138" i="14"/>
  <c r="FH138" i="14" l="1"/>
  <c r="I1025" i="11" s="1"/>
  <c r="EZ139" i="14"/>
  <c r="H1025" i="11"/>
  <c r="FJ139" i="14" l="1"/>
  <c r="FL139" i="14" s="1"/>
  <c r="FN139" i="14" s="1"/>
  <c r="FO139" i="14" s="1"/>
  <c r="FB139" i="14" s="1"/>
  <c r="FC139" i="14" s="1" a="1"/>
  <c r="FC139" i="14" s="1"/>
  <c r="C1026" i="11"/>
  <c r="FI139" i="14"/>
  <c r="G1026" i="11" s="1"/>
  <c r="FA139" i="14"/>
  <c r="D1026" i="11" s="1"/>
  <c r="EX139" i="14" l="1"/>
  <c r="E1026" i="11"/>
  <c r="FD139" i="14" l="1"/>
  <c r="FE139" i="14"/>
  <c r="FF139" i="14" l="1"/>
  <c r="FP139" i="14" l="1"/>
  <c r="F1026" i="11" s="1"/>
  <c r="FG139" i="14"/>
  <c r="FH139" i="14" l="1"/>
  <c r="I1026" i="11" s="1"/>
  <c r="EZ140" i="14"/>
  <c r="H1026" i="11"/>
  <c r="FI140" i="14" l="1"/>
  <c r="G1027" i="11" s="1"/>
  <c r="FJ140" i="14"/>
  <c r="FL140" i="14" s="1"/>
  <c r="FN140" i="14" s="1"/>
  <c r="FO140" i="14" s="1"/>
  <c r="FB140" i="14" s="1"/>
  <c r="FC140" i="14" s="1" a="1"/>
  <c r="FC140" i="14" s="1"/>
  <c r="C1027" i="11"/>
  <c r="FA140" i="14"/>
  <c r="D1027" i="11" s="1"/>
  <c r="E1027" i="11" l="1"/>
  <c r="EX140" i="14"/>
  <c r="FD140" i="14" l="1"/>
  <c r="FE140" i="14"/>
  <c r="FF140" i="14" l="1"/>
  <c r="FP140" i="14" s="1"/>
  <c r="F1027" i="11" s="1"/>
  <c r="FG140" i="14" l="1"/>
  <c r="H1027" i="11" s="1"/>
  <c r="FH140" i="14" l="1"/>
  <c r="I1027" i="11" s="1"/>
  <c r="EZ141" i="14"/>
  <c r="FA141" i="14" s="1"/>
  <c r="D1028" i="11" s="1"/>
  <c r="FJ141" i="14"/>
  <c r="FL141" i="14" s="1"/>
  <c r="FN141" i="14" s="1"/>
  <c r="FO141" i="14" s="1"/>
  <c r="FB141" i="14" s="1"/>
  <c r="FC141" i="14" s="1" a="1"/>
  <c r="FC141" i="14" s="1"/>
  <c r="C1028" i="11"/>
  <c r="FI141" i="14" l="1"/>
  <c r="G1028" i="11" s="1"/>
  <c r="E1028" i="11"/>
  <c r="EX141" i="14"/>
  <c r="FE141" i="14" l="1"/>
  <c r="FD141" i="14"/>
  <c r="FF141" i="14" l="1"/>
  <c r="FP141" i="14" l="1"/>
  <c r="F1028" i="11" s="1"/>
  <c r="FG141" i="14"/>
  <c r="FH141" i="14" l="1"/>
  <c r="I1028" i="11" s="1"/>
  <c r="EZ142" i="14"/>
  <c r="H1028" i="11"/>
  <c r="FI142" i="14" l="1"/>
  <c r="G1029" i="11" s="1"/>
  <c r="C1029" i="11"/>
  <c r="FA142" i="14"/>
  <c r="D1029" i="11" s="1"/>
  <c r="FJ142" i="14"/>
  <c r="FL142" i="14" s="1"/>
  <c r="FN142" i="14" s="1"/>
  <c r="FO142" i="14" s="1"/>
  <c r="FB142" i="14" s="1"/>
  <c r="FC142" i="14" s="1" a="1"/>
  <c r="FC142" i="14" s="1"/>
  <c r="E1029" i="11" l="1"/>
  <c r="EX142" i="14"/>
  <c r="FE142" i="14" l="1"/>
  <c r="FD142" i="14"/>
  <c r="FF142" i="14" l="1"/>
  <c r="FP142" i="14" s="1"/>
  <c r="F1029" i="11" s="1"/>
  <c r="FG142" i="14" l="1"/>
  <c r="FH142" i="14" s="1"/>
  <c r="I1029" i="11" s="1"/>
  <c r="EZ143" i="14" l="1"/>
  <c r="FA143" i="14" s="1"/>
  <c r="D1030" i="11" s="1"/>
  <c r="H1029" i="11"/>
  <c r="C1030" i="11" l="1"/>
  <c r="FI143" i="14"/>
  <c r="G1030" i="11" s="1"/>
  <c r="FJ143" i="14"/>
  <c r="FL143" i="14" s="1"/>
  <c r="FN143" i="14" s="1"/>
  <c r="FO143" i="14" s="1"/>
  <c r="FB143" i="14" s="1"/>
  <c r="FC143" i="14" s="1" a="1"/>
  <c r="FC143" i="14" s="1"/>
  <c r="E1030" i="11" l="1"/>
  <c r="EX143" i="14"/>
  <c r="FE143" i="14" s="1"/>
  <c r="FD143" i="14" l="1"/>
  <c r="FF143" i="14" s="1"/>
  <c r="FP143" i="14" s="1"/>
  <c r="F1030" i="11" s="1"/>
  <c r="FG143" i="14" l="1"/>
  <c r="FH143" i="14" s="1"/>
  <c r="I1030" i="11" s="1"/>
  <c r="EZ144" i="14" l="1"/>
  <c r="FI144" i="14" s="1"/>
  <c r="G1031" i="11" s="1"/>
  <c r="H1030" i="11"/>
  <c r="FA144" i="14" l="1"/>
  <c r="D1031" i="11" s="1"/>
  <c r="C1031" i="11"/>
  <c r="FJ144" i="14"/>
  <c r="FL144" i="14" s="1"/>
  <c r="FN144" i="14" s="1"/>
  <c r="FO144" i="14" s="1"/>
  <c r="FB144" i="14" s="1"/>
  <c r="EX144" i="14" s="1"/>
  <c r="FC144" i="14" l="1" a="1"/>
  <c r="FC144" i="14" s="1"/>
  <c r="E1031" i="11"/>
  <c r="FE144" i="14"/>
  <c r="FD144" i="14"/>
  <c r="FF144" i="14" l="1"/>
  <c r="FP144" i="14" s="1"/>
  <c r="F1031" i="11" s="1"/>
  <c r="FG144" i="14" l="1"/>
  <c r="FH144" i="14" s="1"/>
  <c r="I1031" i="11" s="1"/>
  <c r="H1031" i="11" l="1"/>
  <c r="EZ145" i="14"/>
  <c r="C1032" i="11" s="1"/>
  <c r="FJ145" i="14" l="1"/>
  <c r="FL145" i="14" s="1"/>
  <c r="FN145" i="14" s="1"/>
  <c r="FO145" i="14" s="1"/>
  <c r="FB145" i="14" s="1"/>
  <c r="FC145" i="14" s="1" a="1"/>
  <c r="FC145" i="14" s="1"/>
  <c r="FI145" i="14"/>
  <c r="G1032" i="11" s="1"/>
  <c r="FA145" i="14"/>
  <c r="D1032" i="11" s="1"/>
  <c r="E1032" i="11" l="1"/>
  <c r="EX145" i="14"/>
  <c r="FD145" i="14" s="1"/>
  <c r="FE145" i="14" l="1"/>
  <c r="FF145" i="14" s="1"/>
  <c r="FG145" i="14" l="1"/>
  <c r="FP145" i="14"/>
  <c r="F1032" i="11" s="1"/>
  <c r="FH145" i="14" l="1"/>
  <c r="I1032" i="11" s="1"/>
  <c r="EZ146" i="14"/>
  <c r="H1032" i="11"/>
  <c r="FA146" i="14" l="1"/>
  <c r="D1033" i="11" s="1"/>
  <c r="FI146" i="14"/>
  <c r="G1033" i="11" s="1"/>
  <c r="C1033" i="11"/>
  <c r="FJ146" i="14"/>
  <c r="FL146" i="14" s="1"/>
  <c r="FN146" i="14" s="1"/>
  <c r="FO146" i="14" s="1"/>
  <c r="FB146" i="14" s="1"/>
  <c r="FC146" i="14" l="1" a="1"/>
  <c r="FC146" i="14" s="1"/>
  <c r="EX146" i="14"/>
  <c r="E1033" i="11"/>
  <c r="FD146" i="14" l="1"/>
  <c r="FE146" i="14"/>
  <c r="FF146" i="14" l="1"/>
  <c r="FP146" i="14" s="1"/>
  <c r="F1033" i="11" s="1"/>
  <c r="FG146" i="14" l="1"/>
  <c r="FH146" i="14" s="1"/>
  <c r="I1033" i="11" s="1"/>
  <c r="EZ147" i="14" l="1"/>
  <c r="C1034" i="11" s="1"/>
  <c r="H1033" i="11"/>
  <c r="FJ147" i="14"/>
  <c r="FL147" i="14" s="1"/>
  <c r="FN147" i="14" s="1"/>
  <c r="FO147" i="14" s="1"/>
  <c r="FB147" i="14" s="1"/>
  <c r="FC147" i="14" s="1" a="1"/>
  <c r="FC147" i="14" s="1"/>
  <c r="FA147" i="14"/>
  <c r="D1034" i="11" s="1"/>
  <c r="FI147" i="14"/>
  <c r="G1034" i="11" s="1"/>
  <c r="EX147" i="14" l="1"/>
  <c r="E1034" i="11"/>
  <c r="FE147" i="14" l="1"/>
  <c r="FD147" i="14"/>
  <c r="FF147" i="14" l="1"/>
  <c r="FP147" i="14" s="1"/>
  <c r="F1034" i="11" s="1"/>
  <c r="FG147" i="14" l="1"/>
  <c r="H1034" i="11" s="1"/>
  <c r="EZ148" i="14" l="1"/>
  <c r="FH147" i="14"/>
  <c r="I1034" i="11" s="1"/>
  <c r="FJ148" i="14"/>
  <c r="FL148" i="14" s="1"/>
  <c r="FN148" i="14" s="1"/>
  <c r="FO148" i="14" s="1"/>
  <c r="FB148" i="14" s="1"/>
  <c r="FI148" i="14"/>
  <c r="G1035" i="11" s="1"/>
  <c r="C1035" i="11"/>
  <c r="FA148" i="14"/>
  <c r="D1035" i="11" s="1"/>
  <c r="FC148" i="14" l="1" a="1"/>
  <c r="FC148" i="14" s="1"/>
  <c r="EX148" i="14"/>
  <c r="E1035" i="11"/>
  <c r="FE148" i="14" l="1"/>
  <c r="FD148" i="14"/>
  <c r="FF148" i="14" l="1"/>
  <c r="FP148" i="14" s="1"/>
  <c r="F1035" i="11" s="1"/>
  <c r="FG148" i="14" l="1"/>
  <c r="FH148" i="14" s="1"/>
  <c r="I1035" i="11" s="1"/>
  <c r="EZ149" i="14" l="1"/>
  <c r="FI149" i="14" s="1"/>
  <c r="G1036" i="11" s="1"/>
  <c r="H1035" i="11"/>
  <c r="C1036" i="11" l="1"/>
  <c r="FJ149" i="14"/>
  <c r="FL149" i="14" s="1"/>
  <c r="FN149" i="14" s="1"/>
  <c r="FO149" i="14" s="1"/>
  <c r="FB149" i="14" s="1"/>
  <c r="FC149" i="14" s="1" a="1"/>
  <c r="FC149" i="14" s="1"/>
  <c r="FA149" i="14"/>
  <c r="D1036" i="11" s="1"/>
  <c r="E1036" i="11" l="1"/>
  <c r="EX149" i="14"/>
  <c r="FD149" i="14" s="1"/>
  <c r="FE149" i="14" l="1"/>
  <c r="FF149" i="14" s="1"/>
  <c r="FP149" i="14" l="1"/>
  <c r="F1036" i="11" s="1"/>
  <c r="FG149" i="14"/>
  <c r="EZ150" i="14" l="1"/>
  <c r="H1036" i="11"/>
  <c r="FH149" i="14"/>
  <c r="I1036" i="11" s="1"/>
  <c r="FJ150" i="14" l="1"/>
  <c r="FL150" i="14" s="1"/>
  <c r="FN150" i="14" s="1"/>
  <c r="FO150" i="14" s="1"/>
  <c r="FB150" i="14" s="1"/>
  <c r="FI150" i="14"/>
  <c r="G1037" i="11" s="1"/>
  <c r="C1037" i="11"/>
  <c r="FA150" i="14"/>
  <c r="D1037" i="11" s="1"/>
  <c r="FC150" i="14" l="1" a="1"/>
  <c r="FC150" i="14" s="1"/>
  <c r="E1037" i="11"/>
  <c r="EX150" i="14"/>
  <c r="FE150" i="14" l="1"/>
  <c r="FD150" i="14"/>
  <c r="FF150" i="14" s="1"/>
  <c r="FP150" i="14" l="1"/>
  <c r="F1037" i="11" s="1"/>
  <c r="FG150" i="14"/>
  <c r="H1037" i="11" l="1"/>
  <c r="FH150" i="14"/>
  <c r="I1037" i="11" s="1"/>
  <c r="EZ151" i="14"/>
  <c r="FJ151" i="14" l="1"/>
  <c r="FL151" i="14" s="1"/>
  <c r="FN151" i="14" s="1"/>
  <c r="FO151" i="14" s="1"/>
  <c r="FB151" i="14" s="1"/>
  <c r="FC151" i="14" s="1" a="1"/>
  <c r="FC151" i="14" s="1"/>
  <c r="FI151" i="14"/>
  <c r="G1038" i="11" s="1"/>
  <c r="C1038" i="11"/>
  <c r="FA151" i="14"/>
  <c r="D1038" i="11" s="1"/>
  <c r="E1038" i="11" l="1"/>
  <c r="EX151" i="14"/>
  <c r="FE151" i="14" l="1"/>
  <c r="FD151" i="14"/>
  <c r="FF151" i="14" l="1"/>
  <c r="FP151" i="14" s="1"/>
  <c r="F1038" i="11" s="1"/>
  <c r="FG151" i="14" l="1"/>
  <c r="H1038" i="11" s="1"/>
  <c r="FH151" i="14" l="1"/>
  <c r="I1038" i="11" s="1"/>
  <c r="EZ152" i="14"/>
  <c r="FI152" i="14" s="1"/>
  <c r="G1039" i="11" s="1"/>
  <c r="C1039" i="11"/>
  <c r="FJ152" i="14" l="1"/>
  <c r="FL152" i="14" s="1"/>
  <c r="FN152" i="14" s="1"/>
  <c r="FO152" i="14" s="1"/>
  <c r="FB152" i="14" s="1"/>
  <c r="FC152" i="14" s="1" a="1"/>
  <c r="FC152" i="14" s="1"/>
  <c r="FA152" i="14"/>
  <c r="D1039" i="11" s="1"/>
  <c r="EX152" i="14"/>
  <c r="E1039" i="11"/>
  <c r="FE152" i="14" l="1"/>
  <c r="FD152" i="14"/>
  <c r="FF152" i="14" l="1"/>
  <c r="FP152" i="14" s="1"/>
  <c r="F1039" i="11" s="1"/>
  <c r="FG152" i="14"/>
  <c r="H1039" i="11" l="1"/>
  <c r="FH152" i="14"/>
  <c r="I1039" i="11" s="1"/>
  <c r="EZ153" i="14"/>
  <c r="FI153" i="14" l="1"/>
  <c r="G1040" i="11" s="1"/>
  <c r="FA153" i="14"/>
  <c r="D1040" i="11" s="1"/>
  <c r="FJ153" i="14"/>
  <c r="FL153" i="14" s="1"/>
  <c r="FN153" i="14" s="1"/>
  <c r="FO153" i="14" s="1"/>
  <c r="FB153" i="14" s="1"/>
  <c r="FC153" i="14" s="1" a="1"/>
  <c r="FC153" i="14" s="1"/>
  <c r="C1040" i="11"/>
  <c r="EX153" i="14" l="1"/>
  <c r="E1040" i="11"/>
  <c r="FD153" i="14" l="1"/>
  <c r="FE153" i="14"/>
  <c r="FF153" i="14" l="1"/>
  <c r="FP153" i="14" l="1"/>
  <c r="F1040" i="11" s="1"/>
  <c r="FG153" i="14"/>
  <c r="FH153" i="14" l="1"/>
  <c r="I1040" i="11" s="1"/>
  <c r="H1040" i="11"/>
  <c r="EZ154" i="14"/>
  <c r="C1041" i="11" l="1"/>
  <c r="FJ154" i="14"/>
  <c r="FL154" i="14" s="1"/>
  <c r="FN154" i="14" s="1"/>
  <c r="FO154" i="14" s="1"/>
  <c r="FB154" i="14" s="1"/>
  <c r="FC154" i="14" s="1" a="1"/>
  <c r="FC154" i="14" s="1"/>
  <c r="FI154" i="14"/>
  <c r="G1041" i="11" s="1"/>
  <c r="FA154" i="14"/>
  <c r="D1041" i="11" s="1"/>
  <c r="E1041" i="11" l="1"/>
  <c r="EX154" i="14"/>
  <c r="FE154" i="14" l="1"/>
  <c r="FD154" i="14"/>
  <c r="FF154" i="14" l="1"/>
  <c r="FP154" i="14" s="1"/>
  <c r="F1041" i="11" s="1"/>
  <c r="FG154" i="14" l="1"/>
  <c r="FH154" i="14" s="1"/>
  <c r="I1041" i="11" s="1"/>
  <c r="EZ155" i="14" l="1"/>
  <c r="FJ155" i="14" s="1"/>
  <c r="FL155" i="14" s="1"/>
  <c r="FN155" i="14" s="1"/>
  <c r="FO155" i="14" s="1"/>
  <c r="FB155" i="14" s="1"/>
  <c r="FC155" i="14" s="1" a="1"/>
  <c r="FC155" i="14" s="1"/>
  <c r="H1041" i="11"/>
  <c r="FI155" i="14"/>
  <c r="G1042" i="11" s="1"/>
  <c r="FA155" i="14"/>
  <c r="D1042" i="11" s="1"/>
  <c r="C1042" i="11"/>
  <c r="EX155" i="14" l="1"/>
  <c r="E1042" i="11"/>
  <c r="FD155" i="14" l="1"/>
  <c r="FE155" i="14"/>
  <c r="FF155" i="14" l="1"/>
  <c r="FP155" i="14" l="1"/>
  <c r="F1042" i="11" s="1"/>
  <c r="FG155" i="14"/>
  <c r="FH155" i="14" l="1"/>
  <c r="I1042" i="11" s="1"/>
  <c r="EZ156" i="14"/>
  <c r="H1042" i="11"/>
  <c r="FI156" i="14" l="1"/>
  <c r="G1043" i="11" s="1"/>
  <c r="FA156" i="14"/>
  <c r="D1043" i="11" s="1"/>
  <c r="C1043" i="11"/>
  <c r="FJ156" i="14"/>
  <c r="FL156" i="14" s="1"/>
  <c r="FN156" i="14" s="1"/>
  <c r="FO156" i="14" s="1"/>
  <c r="FB156" i="14" s="1"/>
  <c r="FC156" i="14" l="1" a="1"/>
  <c r="FC156" i="14" s="1"/>
  <c r="E1043" i="11"/>
  <c r="EX156" i="14"/>
  <c r="FE156" i="14" l="1"/>
  <c r="FD156" i="14"/>
  <c r="FF156" i="14" l="1"/>
  <c r="FP156" i="14" s="1"/>
  <c r="F1043" i="11" s="1"/>
  <c r="FG156" i="14" l="1"/>
  <c r="H1043" i="11" s="1"/>
  <c r="EZ157" i="14" l="1"/>
  <c r="FI157" i="14" s="1"/>
  <c r="G1044" i="11" s="1"/>
  <c r="FH156" i="14"/>
  <c r="I1043" i="11" s="1"/>
  <c r="C1044" i="11"/>
  <c r="FA157" i="14" l="1"/>
  <c r="D1044" i="11" s="1"/>
  <c r="FJ157" i="14"/>
  <c r="FL157" i="14" s="1"/>
  <c r="FN157" i="14" s="1"/>
  <c r="FO157" i="14" s="1"/>
  <c r="FB157" i="14" s="1"/>
  <c r="FC157" i="14" s="1" a="1"/>
  <c r="FC157" i="14" s="1"/>
  <c r="EX157" i="14" l="1"/>
  <c r="FD157" i="14" s="1"/>
  <c r="E1044" i="11"/>
  <c r="FE157" i="14"/>
  <c r="FF157" i="14" l="1"/>
  <c r="FP157" i="14" l="1"/>
  <c r="F1044" i="11" s="1"/>
  <c r="FG157" i="14"/>
  <c r="FH157" i="14" l="1"/>
  <c r="I1044" i="11" s="1"/>
  <c r="H1044" i="11"/>
  <c r="EZ158" i="14"/>
  <c r="FI158" i="14" l="1"/>
  <c r="G1045" i="11" s="1"/>
  <c r="FA158" i="14"/>
  <c r="D1045" i="11" s="1"/>
  <c r="FJ158" i="14"/>
  <c r="FL158" i="14" s="1"/>
  <c r="FN158" i="14" s="1"/>
  <c r="FO158" i="14" s="1"/>
  <c r="FB158" i="14" s="1"/>
  <c r="FC158" i="14" s="1" a="1"/>
  <c r="FC158" i="14" s="1"/>
  <c r="C1045" i="11"/>
  <c r="EX158" i="14" l="1"/>
  <c r="E1045" i="11"/>
  <c r="FE158" i="14" l="1"/>
  <c r="FD158" i="14"/>
  <c r="FF158" i="14" l="1"/>
  <c r="FP158" i="14" s="1"/>
  <c r="F1045" i="11" s="1"/>
  <c r="FG158" i="14" l="1"/>
  <c r="FH158" i="14" s="1"/>
  <c r="I1045" i="11" s="1"/>
  <c r="H1045" i="11"/>
  <c r="EZ159" i="14"/>
  <c r="C1046" i="11" l="1"/>
  <c r="FA159" i="14"/>
  <c r="D1046" i="11" s="1"/>
  <c r="FI159" i="14"/>
  <c r="G1046" i="11" s="1"/>
  <c r="FJ159" i="14"/>
  <c r="FL159" i="14" s="1"/>
  <c r="FN159" i="14" s="1"/>
  <c r="FO159" i="14" s="1"/>
  <c r="FB159" i="14" s="1"/>
  <c r="EX159" i="14" l="1"/>
  <c r="E1046" i="11"/>
  <c r="FC159" i="14" a="1"/>
  <c r="FC159" i="14" s="1"/>
  <c r="FD159" i="14" l="1"/>
  <c r="FE159" i="14"/>
  <c r="FF159" i="14" l="1"/>
  <c r="FP159" i="14" s="1"/>
  <c r="F1046" i="11" s="1"/>
  <c r="FG159" i="14" l="1"/>
  <c r="FH159" i="14" s="1"/>
  <c r="I1046" i="11" s="1"/>
  <c r="H1046" i="11" l="1"/>
  <c r="EZ160" i="14"/>
  <c r="FI160" i="14" s="1"/>
  <c r="G1047" i="11" s="1"/>
  <c r="FJ160" i="14"/>
  <c r="FL160" i="14" s="1"/>
  <c r="FN160" i="14" s="1"/>
  <c r="FO160" i="14" s="1"/>
  <c r="FB160" i="14" s="1"/>
  <c r="FC160" i="14" s="1" a="1"/>
  <c r="FC160" i="14" s="1"/>
  <c r="C1047" i="11" l="1"/>
  <c r="FA160" i="14"/>
  <c r="D1047" i="11" s="1"/>
  <c r="E1047" i="11"/>
  <c r="EX160" i="14"/>
  <c r="FD160" i="14" l="1"/>
  <c r="FE160" i="14"/>
  <c r="FF160" i="14" l="1"/>
  <c r="FP160" i="14" s="1"/>
  <c r="F1047" i="11" s="1"/>
  <c r="FG160" i="14" l="1"/>
  <c r="H1047" i="11" s="1"/>
  <c r="FH160" i="14" l="1"/>
  <c r="I1047" i="11" s="1"/>
  <c r="EZ161" i="14"/>
  <c r="FJ161" i="14" s="1"/>
  <c r="FL161" i="14" s="1"/>
  <c r="FN161" i="14" s="1"/>
  <c r="FO161" i="14" s="1"/>
  <c r="FB161" i="14" s="1"/>
  <c r="FC161" i="14" s="1" a="1"/>
  <c r="FC161" i="14" s="1"/>
  <c r="C1048" i="11" l="1"/>
  <c r="FI161" i="14"/>
  <c r="G1048" i="11" s="1"/>
  <c r="FA161" i="14"/>
  <c r="D1048" i="11" s="1"/>
  <c r="E1048" i="11"/>
  <c r="EX161" i="14"/>
  <c r="FE161" i="14" l="1"/>
  <c r="FD161" i="14"/>
  <c r="FF161" i="14" l="1"/>
  <c r="FP161" i="14" s="1"/>
  <c r="F1048" i="11" s="1"/>
  <c r="FG161" i="14" l="1"/>
  <c r="EZ162" i="14" s="1"/>
  <c r="FH161" i="14" l="1"/>
  <c r="I1048" i="11" s="1"/>
  <c r="H1048" i="11"/>
  <c r="C1049" i="11"/>
  <c r="FI162" i="14"/>
  <c r="G1049" i="11" s="1"/>
  <c r="FA162" i="14"/>
  <c r="D1049" i="11" s="1"/>
  <c r="FJ162" i="14"/>
  <c r="FL162" i="14" s="1"/>
  <c r="FN162" i="14" s="1"/>
  <c r="FO162" i="14" s="1"/>
  <c r="FB162" i="14" s="1"/>
  <c r="FC162" i="14" l="1" a="1"/>
  <c r="FC162" i="14" s="1"/>
  <c r="EX162" i="14"/>
  <c r="E1049" i="11"/>
  <c r="FD162" i="14" l="1"/>
  <c r="FE162" i="14"/>
  <c r="FF162" i="14" l="1"/>
  <c r="FP162" i="14" s="1"/>
  <c r="F1049" i="11" s="1"/>
  <c r="FG162" i="14" l="1"/>
  <c r="EZ163" i="14" s="1"/>
  <c r="FH162" i="14" l="1"/>
  <c r="I1049" i="11" s="1"/>
  <c r="H1049" i="11"/>
  <c r="FA163" i="14"/>
  <c r="D1050" i="11" s="1"/>
  <c r="FI163" i="14"/>
  <c r="G1050" i="11" s="1"/>
  <c r="FJ163" i="14"/>
  <c r="FL163" i="14" s="1"/>
  <c r="FN163" i="14" s="1"/>
  <c r="FO163" i="14" s="1"/>
  <c r="FB163" i="14" s="1"/>
  <c r="C1050" i="11"/>
  <c r="E1050" i="11" l="1"/>
  <c r="EX163" i="14"/>
  <c r="FC163" i="14" a="1"/>
  <c r="FC163" i="14" s="1"/>
  <c r="FE163" i="14" l="1"/>
  <c r="FD163" i="14"/>
  <c r="FF163" i="14" s="1"/>
  <c r="FG163" i="14" l="1"/>
  <c r="FP163" i="14"/>
  <c r="F1050" i="11" s="1"/>
  <c r="FH163" i="14" l="1"/>
  <c r="I1050" i="11" s="1"/>
  <c r="EZ164" i="14"/>
  <c r="H1050" i="11"/>
  <c r="FJ164" i="14" l="1"/>
  <c r="FL164" i="14" s="1"/>
  <c r="FN164" i="14" s="1"/>
  <c r="FO164" i="14" s="1"/>
  <c r="FB164" i="14" s="1"/>
  <c r="FC164" i="14" s="1" a="1"/>
  <c r="FC164" i="14" s="1"/>
  <c r="FA164" i="14"/>
  <c r="D1051" i="11" s="1"/>
  <c r="FI164" i="14"/>
  <c r="G1051" i="11" s="1"/>
  <c r="C1051" i="11"/>
  <c r="EX164" i="14" l="1"/>
  <c r="E1051" i="11"/>
  <c r="FE164" i="14" l="1"/>
  <c r="FD164" i="14"/>
  <c r="FF164" i="14" l="1"/>
  <c r="FG164" i="14" s="1"/>
  <c r="FP164" i="14" l="1"/>
  <c r="F1051" i="11" s="1"/>
  <c r="EZ165" i="14"/>
  <c r="H1051" i="11"/>
  <c r="FH164" i="14"/>
  <c r="I1051" i="11" s="1"/>
  <c r="FJ165" i="14" l="1"/>
  <c r="FL165" i="14" s="1"/>
  <c r="FP165" i="14" s="1"/>
  <c r="F1052" i="11" s="1"/>
  <c r="C1052" i="11"/>
  <c r="FI165" i="14"/>
  <c r="G1052" i="11" s="1"/>
  <c r="FA165" i="14"/>
  <c r="D1052" i="11" s="1"/>
  <c r="FG165" i="14" l="1"/>
  <c r="H1052" i="11" s="1"/>
  <c r="FN165" i="14"/>
  <c r="FO165" i="14" s="1"/>
  <c r="FB165" i="14" s="1"/>
  <c r="EX165" i="14" s="1"/>
  <c r="EZ166" i="14"/>
  <c r="FH165" i="14" l="1"/>
  <c r="I1052" i="11" s="1"/>
  <c r="FC165" i="14" a="1"/>
  <c r="FC165" i="14" s="1"/>
  <c r="E1052" i="11"/>
  <c r="FD165" i="14"/>
  <c r="FE165" i="14"/>
  <c r="FA166" i="14"/>
  <c r="D1053" i="11" s="1"/>
  <c r="FI166" i="14"/>
  <c r="G1053" i="11" s="1"/>
  <c r="FJ166" i="14"/>
  <c r="FL166" i="14" s="1"/>
  <c r="FP166" i="14" s="1"/>
  <c r="F1053" i="11" s="1"/>
  <c r="C1053" i="11"/>
  <c r="FG166" i="14" l="1"/>
  <c r="FN166" i="14"/>
  <c r="FO166" i="14" s="1"/>
  <c r="FB166" i="14" s="1"/>
  <c r="E1053" i="11" s="1"/>
  <c r="FF165" i="14"/>
  <c r="EZ167" i="14"/>
  <c r="FH166" i="14"/>
  <c r="I1053" i="11" s="1"/>
  <c r="H1053" i="11"/>
  <c r="FC166" i="14" l="1" a="1"/>
  <c r="FC166" i="14" s="1"/>
  <c r="EX166" i="14"/>
  <c r="FD166" i="14" s="1"/>
  <c r="FA167" i="14"/>
  <c r="D1054" i="11" s="1"/>
  <c r="FI167" i="14"/>
  <c r="G1054" i="11" s="1"/>
  <c r="FJ167" i="14"/>
  <c r="FL167" i="14" s="1"/>
  <c r="FP167" i="14" s="1"/>
  <c r="F1054" i="11" s="1"/>
  <c r="C1054" i="11"/>
  <c r="FE166" i="14" l="1"/>
  <c r="FF166" i="14" s="1"/>
  <c r="FN167" i="14"/>
  <c r="FO167" i="14" s="1"/>
  <c r="FB167" i="14" s="1"/>
  <c r="E1054" i="11" s="1"/>
  <c r="FG167" i="14"/>
  <c r="FH167" i="14" s="1"/>
  <c r="I1054" i="11" s="1"/>
  <c r="H1054" i="11" l="1"/>
  <c r="EZ168" i="14"/>
  <c r="FC167" i="14" a="1"/>
  <c r="FC167" i="14" s="1"/>
  <c r="EX167" i="14"/>
  <c r="FE167" i="14" s="1"/>
  <c r="FA168" i="14"/>
  <c r="D1055" i="11" s="1"/>
  <c r="C1055" i="11"/>
  <c r="FI168" i="14"/>
  <c r="G1055" i="11" s="1"/>
  <c r="FJ168" i="14"/>
  <c r="FL168" i="14" s="1"/>
  <c r="FP168" i="14" s="1"/>
  <c r="F1055" i="11" s="1"/>
  <c r="FD167" i="14" l="1"/>
  <c r="FF167" i="14" s="1"/>
  <c r="FG168" i="14"/>
  <c r="FN168" i="14"/>
  <c r="FO168" i="14" s="1"/>
  <c r="FB168" i="14" s="1"/>
  <c r="EX168" i="14" l="1"/>
  <c r="E1055" i="11"/>
  <c r="FC168" i="14" a="1"/>
  <c r="FC168" i="14" s="1"/>
  <c r="FH168" i="14"/>
  <c r="I1055" i="11" s="1"/>
  <c r="H1055" i="11"/>
  <c r="EZ169" i="14"/>
  <c r="FI169" i="14" l="1"/>
  <c r="G1056" i="11" s="1"/>
  <c r="FA169" i="14"/>
  <c r="D1056" i="11" s="1"/>
  <c r="FJ169" i="14"/>
  <c r="FL169" i="14" s="1"/>
  <c r="FP169" i="14" s="1"/>
  <c r="F1056" i="11" s="1"/>
  <c r="C1056" i="11"/>
  <c r="FE168" i="14"/>
  <c r="FD168" i="14"/>
  <c r="FF168" i="14" l="1"/>
  <c r="FN169" i="14"/>
  <c r="FO169" i="14" s="1"/>
  <c r="FB169" i="14" s="1"/>
  <c r="FG169" i="14"/>
  <c r="FH169" i="14" l="1"/>
  <c r="I1056" i="11" s="1"/>
  <c r="H1056" i="11"/>
  <c r="EZ170" i="14"/>
  <c r="EX169" i="14"/>
  <c r="E1056" i="11"/>
  <c r="FC169" i="14" a="1"/>
  <c r="FC169" i="14" s="1"/>
  <c r="FI170" i="14" l="1"/>
  <c r="G1057" i="11" s="1"/>
  <c r="C1057" i="11"/>
  <c r="FJ170" i="14"/>
  <c r="FL170" i="14" s="1"/>
  <c r="FP170" i="14" s="1"/>
  <c r="F1057" i="11" s="1"/>
  <c r="FA170" i="14"/>
  <c r="D1057" i="11" s="1"/>
  <c r="FD169" i="14"/>
  <c r="FE169" i="14"/>
  <c r="FF169" i="14" l="1"/>
  <c r="FN170" i="14"/>
  <c r="FO170" i="14" s="1"/>
  <c r="FB170" i="14" s="1"/>
  <c r="FG170" i="14"/>
  <c r="H1057" i="11" l="1"/>
  <c r="FH170" i="14"/>
  <c r="I1057" i="11" s="1"/>
  <c r="EZ171" i="14"/>
  <c r="EX170" i="14"/>
  <c r="E1057" i="11"/>
  <c r="FC170" i="14" a="1"/>
  <c r="FC170" i="14" s="1"/>
  <c r="FE170" i="14" l="1"/>
  <c r="FD170" i="14"/>
  <c r="FI171" i="14"/>
  <c r="G1058" i="11" s="1"/>
  <c r="FJ171" i="14"/>
  <c r="FL171" i="14" s="1"/>
  <c r="FP171" i="14" s="1"/>
  <c r="F1058" i="11" s="1"/>
  <c r="C1058" i="11"/>
  <c r="FA171" i="14"/>
  <c r="D1058" i="11" s="1"/>
  <c r="FF170" i="14" l="1"/>
  <c r="FN171" i="14"/>
  <c r="FO171" i="14" s="1"/>
  <c r="FB171" i="14" s="1"/>
  <c r="FC171" i="14" s="1" a="1"/>
  <c r="FC171" i="14" s="1"/>
  <c r="FG171" i="14"/>
  <c r="FH171" i="14" s="1"/>
  <c r="I1058" i="11" s="1"/>
  <c r="EZ172" i="14" l="1"/>
  <c r="H1058" i="11"/>
  <c r="E1058" i="11"/>
  <c r="EX171" i="14"/>
  <c r="FD171" i="14" s="1"/>
  <c r="FA172" i="14"/>
  <c r="D1059" i="11" s="1"/>
  <c r="FI172" i="14"/>
  <c r="G1059" i="11" s="1"/>
  <c r="FJ172" i="14"/>
  <c r="FL172" i="14" s="1"/>
  <c r="FP172" i="14" s="1"/>
  <c r="F1059" i="11" s="1"/>
  <c r="C1059" i="11"/>
  <c r="FE171" i="14" l="1"/>
  <c r="FF171" i="14" s="1"/>
  <c r="FG172" i="14"/>
  <c r="H1059" i="11" s="1"/>
  <c r="FN172" i="14"/>
  <c r="FO172" i="14" s="1"/>
  <c r="FB172" i="14" s="1"/>
  <c r="FH172" i="14" l="1"/>
  <c r="I1059" i="11" s="1"/>
  <c r="EZ173" i="14"/>
  <c r="E1059" i="11"/>
  <c r="EX172" i="14"/>
  <c r="FC172" i="14" a="1"/>
  <c r="FC172" i="14" s="1"/>
  <c r="FJ173" i="14"/>
  <c r="FL173" i="14" s="1"/>
  <c r="FP173" i="14" s="1"/>
  <c r="F1060" i="11" s="1"/>
  <c r="FI173" i="14"/>
  <c r="G1060" i="11" s="1"/>
  <c r="C1060" i="11"/>
  <c r="FA173" i="14"/>
  <c r="D1060" i="11" s="1"/>
  <c r="FG173" i="14" l="1"/>
  <c r="FN173" i="14"/>
  <c r="FO173" i="14" s="1"/>
  <c r="FB173" i="14" s="1"/>
  <c r="FE172" i="14"/>
  <c r="FD172" i="14"/>
  <c r="FF172" i="14" l="1"/>
  <c r="EX173" i="14"/>
  <c r="E1060" i="11"/>
  <c r="FC173" i="14" a="1"/>
  <c r="FC173" i="14" s="1"/>
  <c r="FH173" i="14"/>
  <c r="I1060" i="11" s="1"/>
  <c r="EZ174" i="14"/>
  <c r="H1060" i="11"/>
  <c r="FI174" i="14" l="1"/>
  <c r="G1061" i="11" s="1"/>
  <c r="FJ174" i="14"/>
  <c r="FL174" i="14" s="1"/>
  <c r="FP174" i="14" s="1"/>
  <c r="F1061" i="11" s="1"/>
  <c r="C1061" i="11"/>
  <c r="FA174" i="14"/>
  <c r="D1061" i="11" s="1"/>
  <c r="FD173" i="14"/>
  <c r="FE173" i="14"/>
  <c r="FF173" i="14" l="1"/>
  <c r="FN174" i="14"/>
  <c r="FO174" i="14" s="1"/>
  <c r="FB174" i="14" s="1"/>
  <c r="FG174" i="14"/>
  <c r="FH174" i="14" l="1"/>
  <c r="I1061" i="11" s="1"/>
  <c r="H1061" i="11"/>
  <c r="EZ175" i="14"/>
  <c r="FC174" i="14" a="1"/>
  <c r="FC174" i="14" s="1"/>
  <c r="EX174" i="14"/>
  <c r="E1061" i="11"/>
  <c r="FD174" i="14" l="1"/>
  <c r="FE174" i="14"/>
  <c r="FA175" i="14"/>
  <c r="D1062" i="11" s="1"/>
  <c r="FJ175" i="14"/>
  <c r="FL175" i="14" s="1"/>
  <c r="FP175" i="14" s="1"/>
  <c r="F1062" i="11" s="1"/>
  <c r="FI175" i="14"/>
  <c r="G1062" i="11" s="1"/>
  <c r="C1062" i="11"/>
  <c r="FG175" i="14" l="1"/>
  <c r="FN175" i="14"/>
  <c r="FO175" i="14" s="1"/>
  <c r="FB175" i="14" s="1"/>
  <c r="FC175" i="14" s="1" a="1"/>
  <c r="FC175" i="14" s="1"/>
  <c r="FF174" i="14"/>
  <c r="FH175" i="14"/>
  <c r="I1062" i="11" s="1"/>
  <c r="H1062" i="11"/>
  <c r="EZ176" i="14"/>
  <c r="EX175" i="14" l="1"/>
  <c r="FE175" i="14" s="1"/>
  <c r="E1062" i="11"/>
  <c r="FI176" i="14"/>
  <c r="G1063" i="11" s="1"/>
  <c r="FA176" i="14"/>
  <c r="D1063" i="11" s="1"/>
  <c r="FJ176" i="14"/>
  <c r="FL176" i="14" s="1"/>
  <c r="FP176" i="14" s="1"/>
  <c r="F1063" i="11" s="1"/>
  <c r="C1063" i="11"/>
  <c r="FD175" i="14" l="1"/>
  <c r="FF175" i="14" s="1"/>
  <c r="FN176" i="14"/>
  <c r="FO176" i="14" s="1"/>
  <c r="FB176" i="14" s="1"/>
  <c r="FG176" i="14"/>
  <c r="EZ177" i="14" l="1"/>
  <c r="H1063" i="11"/>
  <c r="FH176" i="14"/>
  <c r="I1063" i="11" s="1"/>
  <c r="EX176" i="14"/>
  <c r="E1063" i="11"/>
  <c r="FC176" i="14" a="1"/>
  <c r="FC176" i="14" s="1"/>
  <c r="FE176" i="14" l="1"/>
  <c r="FD176" i="14"/>
  <c r="C1064" i="11"/>
  <c r="FJ177" i="14"/>
  <c r="FL177" i="14" s="1"/>
  <c r="FP177" i="14" s="1"/>
  <c r="F1064" i="11" s="1"/>
  <c r="FI177" i="14"/>
  <c r="G1064" i="11" s="1"/>
  <c r="FA177" i="14"/>
  <c r="D1064" i="11" s="1"/>
  <c r="FF176" i="14" l="1"/>
  <c r="FN177" i="14"/>
  <c r="FO177" i="14" s="1"/>
  <c r="FB177" i="14" s="1"/>
  <c r="EX177" i="14" s="1"/>
  <c r="FG177" i="14"/>
  <c r="FH177" i="14" s="1"/>
  <c r="I1064" i="11" s="1"/>
  <c r="FC177" i="14" l="1" a="1"/>
  <c r="FC177" i="14" s="1"/>
  <c r="H1064" i="11"/>
  <c r="E1064" i="11"/>
  <c r="EZ178" i="14"/>
  <c r="C1065" i="11" s="1"/>
  <c r="FD177" i="14"/>
  <c r="FE177" i="14"/>
  <c r="FI178" i="14" l="1"/>
  <c r="G1065" i="11" s="1"/>
  <c r="FA178" i="14"/>
  <c r="D1065" i="11" s="1"/>
  <c r="FJ178" i="14"/>
  <c r="FL178" i="14" s="1"/>
  <c r="FP178" i="14" s="1"/>
  <c r="F1065" i="11" s="1"/>
  <c r="FF177" i="14"/>
  <c r="FG178" i="14" l="1"/>
  <c r="H1065" i="11" s="1"/>
  <c r="FN178" i="14"/>
  <c r="FO178" i="14" s="1"/>
  <c r="FB178" i="14" s="1"/>
  <c r="FH178" i="14"/>
  <c r="I1065" i="11" s="1"/>
  <c r="EZ179" i="14" l="1"/>
  <c r="FC178" i="14" a="1"/>
  <c r="FC178" i="14" s="1"/>
  <c r="E1065" i="11"/>
  <c r="EX178" i="14"/>
  <c r="FA179" i="14" l="1"/>
  <c r="D1066" i="11" s="1"/>
  <c r="FJ179" i="14"/>
  <c r="FL179" i="14" s="1"/>
  <c r="FI179" i="14"/>
  <c r="G1066" i="11" s="1"/>
  <c r="C1066" i="11"/>
  <c r="FE178" i="14"/>
  <c r="FD178" i="14"/>
  <c r="FF178" i="14" l="1"/>
  <c r="FP179" i="14"/>
  <c r="F1066" i="11" s="1"/>
  <c r="FN179" i="14"/>
  <c r="FO179" i="14" s="1"/>
  <c r="FB179" i="14" s="1"/>
  <c r="FG179" i="14"/>
  <c r="H1066" i="11" l="1"/>
  <c r="FH179" i="14"/>
  <c r="I1066" i="11" s="1"/>
  <c r="EZ180" i="14"/>
  <c r="FC179" i="14" a="1"/>
  <c r="FC179" i="14" s="1"/>
  <c r="E1066" i="11"/>
  <c r="EX179" i="14"/>
  <c r="FD179" i="14" l="1"/>
  <c r="FE179" i="14"/>
  <c r="FF179" i="14" s="1"/>
  <c r="FA180" i="14"/>
  <c r="D1067" i="11" s="1"/>
  <c r="FI180" i="14"/>
  <c r="G1067" i="11" s="1"/>
  <c r="FJ180" i="14"/>
  <c r="FL180" i="14" s="1"/>
  <c r="C1067" i="11"/>
  <c r="FP180" i="14" l="1"/>
  <c r="F1067" i="11" s="1"/>
  <c r="FN180" i="14"/>
  <c r="FO180" i="14" s="1"/>
  <c r="FB180" i="14" s="1"/>
  <c r="FG180" i="14"/>
  <c r="FH180" i="14" l="1"/>
  <c r="I1067" i="11" s="1"/>
  <c r="EZ181" i="14"/>
  <c r="H1067" i="11"/>
  <c r="EX180" i="14"/>
  <c r="E1067" i="11"/>
  <c r="FC180" i="14" a="1"/>
  <c r="FC180" i="14" s="1"/>
  <c r="FA181" i="14" l="1"/>
  <c r="D1068" i="11" s="1"/>
  <c r="FI181" i="14"/>
  <c r="G1068" i="11" s="1"/>
  <c r="FJ181" i="14"/>
  <c r="FL181" i="14" s="1"/>
  <c r="FP181" i="14" s="1"/>
  <c r="F1068" i="11" s="1"/>
  <c r="C1068" i="11"/>
  <c r="FE180" i="14"/>
  <c r="FD180" i="14"/>
  <c r="FN181" i="14" l="1"/>
  <c r="FO181" i="14" s="1"/>
  <c r="FB181" i="14" s="1"/>
  <c r="FC181" i="14" s="1" a="1"/>
  <c r="FC181" i="14" s="1"/>
  <c r="FF180" i="14"/>
  <c r="FG181" i="14"/>
  <c r="EX181" i="14" l="1"/>
  <c r="E1068" i="11"/>
  <c r="EZ182" i="14"/>
  <c r="H1068" i="11"/>
  <c r="FH181" i="14"/>
  <c r="I1068" i="11" s="1"/>
  <c r="FD181" i="14"/>
  <c r="FE181" i="14"/>
  <c r="FF181" i="14" l="1"/>
  <c r="FI182" i="14"/>
  <c r="G1069" i="11" s="1"/>
  <c r="C1069" i="11"/>
  <c r="FA182" i="14"/>
  <c r="D1069" i="11" s="1"/>
  <c r="FJ182" i="14"/>
  <c r="FL182" i="14" s="1"/>
  <c r="FP182" i="14" s="1"/>
  <c r="F1069" i="11" s="1"/>
  <c r="FN182" i="14" l="1"/>
  <c r="FO182" i="14" s="1"/>
  <c r="FB182" i="14" s="1"/>
  <c r="FC182" i="14" s="1" a="1"/>
  <c r="FC182" i="14" s="1"/>
  <c r="FG182" i="14"/>
  <c r="FH182" i="14" s="1"/>
  <c r="I1069" i="11" s="1"/>
  <c r="EX182" i="14" l="1"/>
  <c r="H1069" i="11"/>
  <c r="EZ183" i="14"/>
  <c r="C1070" i="11" s="1"/>
  <c r="E1069" i="11"/>
  <c r="FE182" i="14"/>
  <c r="FD182" i="14"/>
  <c r="FA183" i="14" l="1"/>
  <c r="D1070" i="11" s="1"/>
  <c r="FJ183" i="14"/>
  <c r="FL183" i="14" s="1"/>
  <c r="FP183" i="14" s="1"/>
  <c r="F1070" i="11" s="1"/>
  <c r="FI183" i="14"/>
  <c r="G1070" i="11" s="1"/>
  <c r="FF182" i="14"/>
  <c r="FG183" i="14" l="1"/>
  <c r="FN183" i="14"/>
  <c r="FO183" i="14" s="1"/>
  <c r="FB183" i="14" s="1"/>
  <c r="EX183" i="14" s="1"/>
  <c r="H1070" i="11"/>
  <c r="FH183" i="14"/>
  <c r="I1070" i="11" s="1"/>
  <c r="EZ184" i="14"/>
  <c r="FE183" i="14"/>
  <c r="FD183" i="14"/>
  <c r="E1070" i="11" l="1"/>
  <c r="FC183" i="14" a="1"/>
  <c r="FC183" i="14" s="1"/>
  <c r="FF183" i="14" s="1"/>
  <c r="FI184" i="14"/>
  <c r="G1071" i="11" s="1"/>
  <c r="C1071" i="11"/>
  <c r="FA184" i="14"/>
  <c r="D1071" i="11" s="1"/>
  <c r="FJ184" i="14"/>
  <c r="FL184" i="14" s="1"/>
  <c r="FP184" i="14" s="1"/>
  <c r="F1071" i="11" s="1"/>
  <c r="FN184" i="14" l="1"/>
  <c r="FO184" i="14" s="1"/>
  <c r="FB184" i="14" s="1"/>
  <c r="FC184" i="14" s="1" a="1"/>
  <c r="FC184" i="14" s="1"/>
  <c r="FG184" i="14"/>
  <c r="E1071" i="11" l="1"/>
  <c r="EX184" i="14"/>
  <c r="FE184" i="14" s="1"/>
  <c r="H1071" i="11"/>
  <c r="FH184" i="14"/>
  <c r="I1071" i="11" s="1"/>
  <c r="EZ185" i="14"/>
  <c r="FD184" i="14" l="1"/>
  <c r="FF184" i="14" s="1"/>
  <c r="C1072" i="11"/>
  <c r="FJ185" i="14"/>
  <c r="FL185" i="14" s="1"/>
  <c r="FP185" i="14" s="1"/>
  <c r="F1072" i="11" s="1"/>
  <c r="FA185" i="14"/>
  <c r="D1072" i="11" s="1"/>
  <c r="FI185" i="14"/>
  <c r="G1072" i="11" s="1"/>
  <c r="FG185" i="14" l="1"/>
  <c r="EZ186" i="14" s="1"/>
  <c r="FN185" i="14"/>
  <c r="FO185" i="14" s="1"/>
  <c r="FB185" i="14" s="1"/>
  <c r="FC185" i="14" s="1" a="1"/>
  <c r="FC185" i="14" s="1"/>
  <c r="FH185" i="14"/>
  <c r="I1072" i="11" s="1"/>
  <c r="H1072" i="11" l="1"/>
  <c r="E1072" i="11"/>
  <c r="EX185" i="14"/>
  <c r="C1073" i="11"/>
  <c r="FJ186" i="14"/>
  <c r="FL186" i="14" s="1"/>
  <c r="FP186" i="14" s="1"/>
  <c r="F1073" i="11" s="1"/>
  <c r="FI186" i="14"/>
  <c r="G1073" i="11" s="1"/>
  <c r="FA186" i="14"/>
  <c r="D1073" i="11" s="1"/>
  <c r="FD185" i="14"/>
  <c r="FE185" i="14"/>
  <c r="FN186" i="14" l="1"/>
  <c r="FO186" i="14" s="1"/>
  <c r="FB186" i="14" s="1"/>
  <c r="FF185" i="14"/>
  <c r="FG186" i="14"/>
  <c r="H1073" i="11" s="1"/>
  <c r="FC186" i="14" a="1"/>
  <c r="FC186" i="14" s="1"/>
  <c r="E1073" i="11"/>
  <c r="EX186" i="14"/>
  <c r="FH186" i="14" l="1"/>
  <c r="I1073" i="11" s="1"/>
  <c r="EZ187" i="14"/>
  <c r="FA187" i="14" s="1"/>
  <c r="D1074" i="11" s="1"/>
  <c r="FI187" i="14"/>
  <c r="G1074" i="11" s="1"/>
  <c r="C1074" i="11"/>
  <c r="FJ187" i="14"/>
  <c r="FL187" i="14" s="1"/>
  <c r="FP187" i="14" s="1"/>
  <c r="F1074" i="11" s="1"/>
  <c r="FD186" i="14"/>
  <c r="FE186" i="14"/>
  <c r="FN187" i="14" l="1"/>
  <c r="FO187" i="14" s="1"/>
  <c r="FB187" i="14" s="1"/>
  <c r="EX187" i="14" s="1"/>
  <c r="FF186" i="14"/>
  <c r="FG187" i="14"/>
  <c r="FC187" i="14" l="1" a="1"/>
  <c r="FC187" i="14" s="1"/>
  <c r="E1074" i="11"/>
  <c r="EZ188" i="14"/>
  <c r="FH187" i="14"/>
  <c r="I1074" i="11" s="1"/>
  <c r="H1074" i="11"/>
  <c r="FD187" i="14"/>
  <c r="FE187" i="14"/>
  <c r="FF187" i="14" l="1"/>
  <c r="FA188" i="14"/>
  <c r="D1075" i="11" s="1"/>
  <c r="FJ188" i="14"/>
  <c r="FL188" i="14" s="1"/>
  <c r="FP188" i="14" s="1"/>
  <c r="F1075" i="11" s="1"/>
  <c r="C1075" i="11"/>
  <c r="FI188" i="14"/>
  <c r="G1075" i="11" s="1"/>
  <c r="FG188" i="14" l="1"/>
  <c r="EZ189" i="14" s="1"/>
  <c r="FN188" i="14"/>
  <c r="FO188" i="14" s="1"/>
  <c r="FB188" i="14" s="1"/>
  <c r="FC188" i="14" s="1" a="1"/>
  <c r="FC188" i="14" s="1"/>
  <c r="H1075" i="11"/>
  <c r="FH188" i="14"/>
  <c r="I1075" i="11" s="1"/>
  <c r="E1075" i="11" l="1"/>
  <c r="EX188" i="14"/>
  <c r="FD188" i="14" s="1"/>
  <c r="FJ189" i="14"/>
  <c r="FL189" i="14" s="1"/>
  <c r="FP189" i="14" s="1"/>
  <c r="F1076" i="11" s="1"/>
  <c r="C1076" i="11"/>
  <c r="FA189" i="14"/>
  <c r="D1076" i="11" s="1"/>
  <c r="FI189" i="14"/>
  <c r="G1076" i="11" s="1"/>
  <c r="FE188" i="14"/>
  <c r="FG189" i="14" l="1"/>
  <c r="EZ190" i="14" s="1"/>
  <c r="FN189" i="14"/>
  <c r="FO189" i="14" s="1"/>
  <c r="FB189" i="14" s="1"/>
  <c r="FC189" i="14" s="1" a="1"/>
  <c r="FC189" i="14" s="1"/>
  <c r="FF188" i="14"/>
  <c r="FH189" i="14" l="1"/>
  <c r="I1076" i="11" s="1"/>
  <c r="H1076" i="11"/>
  <c r="EX189" i="14"/>
  <c r="FD189" i="14" s="1"/>
  <c r="E1076" i="11"/>
  <c r="FA190" i="14"/>
  <c r="D1077" i="11" s="1"/>
  <c r="C1077" i="11"/>
  <c r="FJ190" i="14"/>
  <c r="FL190" i="14" s="1"/>
  <c r="FP190" i="14" s="1"/>
  <c r="F1077" i="11" s="1"/>
  <c r="FI190" i="14"/>
  <c r="G1077" i="11" s="1"/>
  <c r="FE189" i="14" l="1"/>
  <c r="FN190" i="14"/>
  <c r="FO190" i="14" s="1"/>
  <c r="FB190" i="14" s="1"/>
  <c r="FG190" i="14"/>
  <c r="FF189" i="14"/>
  <c r="EZ191" i="14" l="1"/>
  <c r="FH190" i="14"/>
  <c r="I1077" i="11" s="1"/>
  <c r="H1077" i="11"/>
  <c r="E1077" i="11"/>
  <c r="FC190" i="14" a="1"/>
  <c r="FC190" i="14" s="1"/>
  <c r="EX190" i="14"/>
  <c r="FD190" i="14" l="1"/>
  <c r="FE190" i="14"/>
  <c r="C1078" i="11"/>
  <c r="FJ191" i="14"/>
  <c r="FL191" i="14" s="1"/>
  <c r="FP191" i="14" s="1"/>
  <c r="F1078" i="11" s="1"/>
  <c r="FA191" i="14"/>
  <c r="D1078" i="11" s="1"/>
  <c r="FI191" i="14"/>
  <c r="G1078" i="11" s="1"/>
  <c r="FF190" i="14" l="1"/>
  <c r="FN191" i="14"/>
  <c r="FO191" i="14" s="1"/>
  <c r="FB191" i="14" s="1"/>
  <c r="E1078" i="11" s="1"/>
  <c r="FG191" i="14"/>
  <c r="H1078" i="11" s="1"/>
  <c r="FC191" i="14" l="1" a="1"/>
  <c r="FC191" i="14" s="1"/>
  <c r="EX191" i="14"/>
  <c r="FD191" i="14" s="1"/>
  <c r="FH191" i="14"/>
  <c r="I1078" i="11" s="1"/>
  <c r="EZ192" i="14"/>
  <c r="FJ192" i="14" s="1"/>
  <c r="FL192" i="14" s="1"/>
  <c r="FA192" i="14" l="1"/>
  <c r="D1079" i="11" s="1"/>
  <c r="FI192" i="14"/>
  <c r="G1079" i="11" s="1"/>
  <c r="C1079" i="11"/>
  <c r="FE191" i="14"/>
  <c r="FF191" i="14" s="1"/>
  <c r="FP192" i="14"/>
  <c r="F1079" i="11" s="1"/>
  <c r="FG192" i="14"/>
  <c r="FN192" i="14"/>
  <c r="FO192" i="14" s="1"/>
  <c r="FB192" i="14" s="1"/>
  <c r="H1079" i="11" l="1"/>
  <c r="FH192" i="14"/>
  <c r="I1079" i="11" s="1"/>
  <c r="EZ193" i="14"/>
  <c r="FC192" i="14" a="1"/>
  <c r="FC192" i="14" s="1"/>
  <c r="EX192" i="14"/>
  <c r="E1079" i="11"/>
  <c r="FD192" i="14" l="1"/>
  <c r="FE192" i="14"/>
  <c r="FJ193" i="14"/>
  <c r="FL193" i="14" s="1"/>
  <c r="FN193" i="14" s="1"/>
  <c r="FO193" i="14" s="1"/>
  <c r="FB193" i="14" s="1"/>
  <c r="C1080" i="11"/>
  <c r="FA193" i="14"/>
  <c r="D1080" i="11" s="1"/>
  <c r="FI193" i="14"/>
  <c r="G1080" i="11" s="1"/>
  <c r="FF192" i="14" l="1"/>
  <c r="FG193" i="14"/>
  <c r="FP193" i="14"/>
  <c r="F1080" i="11" s="1"/>
  <c r="E1080" i="11"/>
  <c r="FC193" i="14" a="1"/>
  <c r="FC193" i="14" s="1"/>
  <c r="EX193" i="14"/>
  <c r="FD193" i="14" l="1"/>
  <c r="FE193" i="14"/>
  <c r="FH193" i="14"/>
  <c r="I1080" i="11" s="1"/>
  <c r="EZ194" i="14"/>
  <c r="H1080" i="11"/>
  <c r="C1081" i="11" l="1"/>
  <c r="FI194" i="14"/>
  <c r="G1081" i="11" s="1"/>
  <c r="FA194" i="14"/>
  <c r="D1081" i="11" s="1"/>
  <c r="FJ194" i="14"/>
  <c r="FL194" i="14" s="1"/>
  <c r="FP194" i="14" s="1"/>
  <c r="F1081" i="11" s="1"/>
  <c r="FF193" i="14"/>
  <c r="FG194" i="14" l="1"/>
  <c r="EZ195" i="14" s="1"/>
  <c r="FN194" i="14"/>
  <c r="FO194" i="14" s="1"/>
  <c r="FB194" i="14" s="1"/>
  <c r="H1081" i="11" l="1"/>
  <c r="FH194" i="14"/>
  <c r="I1081" i="11" s="1"/>
  <c r="E1081" i="11"/>
  <c r="EX194" i="14"/>
  <c r="FC194" i="14" a="1"/>
  <c r="FC194" i="14" s="1"/>
  <c r="FJ195" i="14"/>
  <c r="FL195" i="14" s="1"/>
  <c r="FP195" i="14" s="1"/>
  <c r="F1082" i="11" s="1"/>
  <c r="FI195" i="14"/>
  <c r="G1082" i="11" s="1"/>
  <c r="FA195" i="14"/>
  <c r="D1082" i="11" s="1"/>
  <c r="C1082" i="11"/>
  <c r="FN195" i="14" l="1"/>
  <c r="FO195" i="14" s="1"/>
  <c r="FB195" i="14" s="1"/>
  <c r="FG195" i="14"/>
  <c r="FH195" i="14" s="1"/>
  <c r="I1082" i="11" s="1"/>
  <c r="FD194" i="14"/>
  <c r="FE194" i="14"/>
  <c r="FC195" i="14" a="1"/>
  <c r="FC195" i="14" s="1"/>
  <c r="EX195" i="14"/>
  <c r="E1082" i="11"/>
  <c r="EZ196" i="14" l="1"/>
  <c r="H1082" i="11"/>
  <c r="FF194" i="14"/>
  <c r="FD195" i="14"/>
  <c r="FE195" i="14"/>
  <c r="C1083" i="11"/>
  <c r="FA196" i="14"/>
  <c r="D1083" i="11" s="1"/>
  <c r="FI196" i="14"/>
  <c r="G1083" i="11" s="1"/>
  <c r="FJ196" i="14"/>
  <c r="FL196" i="14" s="1"/>
  <c r="FP196" i="14" s="1"/>
  <c r="F1083" i="11" s="1"/>
  <c r="FF195" i="14"/>
  <c r="FN196" i="14" l="1"/>
  <c r="FO196" i="14" s="1"/>
  <c r="FB196" i="14" s="1"/>
  <c r="EX196" i="14" s="1"/>
  <c r="FG196" i="14"/>
  <c r="EZ197" i="14" s="1"/>
  <c r="E1083" i="11" l="1"/>
  <c r="FC196" i="14" a="1"/>
  <c r="FC196" i="14" s="1"/>
  <c r="FH196" i="14"/>
  <c r="I1083" i="11" s="1"/>
  <c r="H1083" i="11"/>
  <c r="FE196" i="14"/>
  <c r="FD196" i="14"/>
  <c r="FI197" i="14"/>
  <c r="G1084" i="11" s="1"/>
  <c r="C1084" i="11"/>
  <c r="FA197" i="14"/>
  <c r="D1084" i="11" s="1"/>
  <c r="FJ197" i="14"/>
  <c r="FL197" i="14" s="1"/>
  <c r="FP197" i="14" s="1"/>
  <c r="F1084" i="11" s="1"/>
  <c r="FF196" i="14" l="1"/>
  <c r="FG197" i="14"/>
  <c r="FH197" i="14" s="1"/>
  <c r="I1084" i="11" s="1"/>
  <c r="FN197" i="14"/>
  <c r="FO197" i="14" s="1"/>
  <c r="FB197" i="14" s="1"/>
  <c r="E1084" i="11" s="1"/>
  <c r="H1084" i="11"/>
  <c r="EZ198" i="14"/>
  <c r="FC197" i="14" l="1" a="1"/>
  <c r="FC197" i="14" s="1"/>
  <c r="EX197" i="14"/>
  <c r="FD197" i="14" s="1"/>
  <c r="FI198" i="14"/>
  <c r="G1085" i="11" s="1"/>
  <c r="FA198" i="14"/>
  <c r="D1085" i="11" s="1"/>
  <c r="FJ198" i="14"/>
  <c r="FL198" i="14" s="1"/>
  <c r="FP198" i="14" s="1"/>
  <c r="F1085" i="11" s="1"/>
  <c r="C1085" i="11"/>
  <c r="FE197" i="14" l="1"/>
  <c r="FF197" i="14" s="1"/>
  <c r="FN198" i="14"/>
  <c r="FO198" i="14" s="1"/>
  <c r="FB198" i="14" s="1"/>
  <c r="FG198" i="14"/>
  <c r="H1085" i="11" l="1"/>
  <c r="EZ199" i="14"/>
  <c r="FH198" i="14"/>
  <c r="I1085" i="11" s="1"/>
  <c r="FC198" i="14" a="1"/>
  <c r="FC198" i="14" s="1"/>
  <c r="E1085" i="11"/>
  <c r="EX198" i="14"/>
  <c r="FE198" i="14" l="1"/>
  <c r="FD198" i="14"/>
  <c r="FI199" i="14"/>
  <c r="G1086" i="11" s="1"/>
  <c r="C1086" i="11"/>
  <c r="FA199" i="14"/>
  <c r="D1086" i="11" s="1"/>
  <c r="FJ199" i="14"/>
  <c r="FL199" i="14" s="1"/>
  <c r="FP199" i="14" s="1"/>
  <c r="F1086" i="11" s="1"/>
  <c r="FF198" i="14"/>
  <c r="FG199" i="14" l="1"/>
  <c r="FN199" i="14"/>
  <c r="FO199" i="14" s="1"/>
  <c r="FB199" i="14" s="1"/>
  <c r="FC199" i="14" s="1" a="1"/>
  <c r="FC199" i="14" s="1"/>
  <c r="EZ200" i="14"/>
  <c r="FH199" i="14"/>
  <c r="I1086" i="11" s="1"/>
  <c r="H1086" i="11"/>
  <c r="E1086" i="11" l="1"/>
  <c r="EX199" i="14"/>
  <c r="FE199" i="14" s="1"/>
  <c r="FJ200" i="14"/>
  <c r="FL200" i="14" s="1"/>
  <c r="FP200" i="14" s="1"/>
  <c r="F1087" i="11" s="1"/>
  <c r="FA200" i="14"/>
  <c r="D1087" i="11" s="1"/>
  <c r="FI200" i="14"/>
  <c r="G1087" i="11" s="1"/>
  <c r="C1087" i="11"/>
  <c r="FG200" i="14"/>
  <c r="FN200" i="14"/>
  <c r="FO200" i="14" s="1"/>
  <c r="FB200" i="14" s="1"/>
  <c r="FD199" i="14" l="1"/>
  <c r="FF199" i="14" s="1"/>
  <c r="FH200" i="14"/>
  <c r="I1087" i="11" s="1"/>
  <c r="H1087" i="11"/>
  <c r="EZ201" i="14"/>
  <c r="FC200" i="14" a="1"/>
  <c r="FC200" i="14" s="1"/>
  <c r="EX200" i="14"/>
  <c r="E1087" i="11"/>
  <c r="FD200" i="14" l="1"/>
  <c r="FE200" i="14"/>
  <c r="C1088" i="11"/>
  <c r="FA201" i="14"/>
  <c r="D1088" i="11" s="1"/>
  <c r="FJ201" i="14"/>
  <c r="FL201" i="14" s="1"/>
  <c r="FP201" i="14" s="1"/>
  <c r="F1088" i="11" s="1"/>
  <c r="FI201" i="14"/>
  <c r="G1088" i="11" s="1"/>
  <c r="FF200" i="14"/>
  <c r="FG201" i="14" l="1"/>
  <c r="FN201" i="14"/>
  <c r="FO201" i="14" s="1"/>
  <c r="FB201" i="14" s="1"/>
  <c r="FC201" i="14" s="1" a="1"/>
  <c r="FC201" i="14" s="1"/>
  <c r="EZ202" i="14"/>
  <c r="H1088" i="11"/>
  <c r="FH201" i="14"/>
  <c r="I1088" i="11" s="1"/>
  <c r="E1088" i="11" l="1"/>
  <c r="EX201" i="14"/>
  <c r="FA202" i="14"/>
  <c r="D1089" i="11" s="1"/>
  <c r="C1089" i="11"/>
  <c r="FI202" i="14"/>
  <c r="G1089" i="11" s="1"/>
  <c r="FJ202" i="14"/>
  <c r="FL202" i="14" s="1"/>
  <c r="FP202" i="14" s="1"/>
  <c r="F1089" i="11" s="1"/>
  <c r="FD201" i="14"/>
  <c r="FE201" i="14"/>
  <c r="FN202" i="14" l="1"/>
  <c r="FO202" i="14" s="1"/>
  <c r="FB202" i="14" s="1"/>
  <c r="FC202" i="14" s="1" a="1"/>
  <c r="FC202" i="14" s="1"/>
  <c r="FG202" i="14"/>
  <c r="FF201" i="14"/>
  <c r="E1089" i="11"/>
  <c r="EX202" i="14"/>
  <c r="FH202" i="14"/>
  <c r="I1089" i="11" s="1"/>
  <c r="EZ203" i="14"/>
  <c r="H1089" i="11"/>
  <c r="FJ203" i="14" l="1"/>
  <c r="FL203" i="14" s="1"/>
  <c r="FP203" i="14" s="1"/>
  <c r="F1090" i="11" s="1"/>
  <c r="C1090" i="11"/>
  <c r="FI203" i="14"/>
  <c r="G1090" i="11" s="1"/>
  <c r="FA203" i="14"/>
  <c r="D1090" i="11" s="1"/>
  <c r="FN203" i="14"/>
  <c r="FO203" i="14" s="1"/>
  <c r="FB203" i="14" s="1"/>
  <c r="FE202" i="14"/>
  <c r="FD202" i="14"/>
  <c r="FG203" i="14" l="1"/>
  <c r="FF202" i="14"/>
  <c r="FC203" i="14" a="1"/>
  <c r="FC203" i="14" s="1"/>
  <c r="E1090" i="11"/>
  <c r="EX203" i="14"/>
  <c r="FH203" i="14"/>
  <c r="I1090" i="11" s="1"/>
  <c r="H1090" i="11"/>
  <c r="EZ204" i="14"/>
  <c r="FD203" i="14" l="1"/>
  <c r="FE203" i="14"/>
  <c r="FI204" i="14"/>
  <c r="G1091" i="11" s="1"/>
  <c r="FJ204" i="14"/>
  <c r="FL204" i="14" s="1"/>
  <c r="FP204" i="14" s="1"/>
  <c r="F1091" i="11" s="1"/>
  <c r="C1091" i="11"/>
  <c r="FA204" i="14"/>
  <c r="D1091" i="11" s="1"/>
  <c r="FF203" i="14"/>
  <c r="FN204" i="14" l="1"/>
  <c r="FO204" i="14" s="1"/>
  <c r="FB204" i="14" s="1"/>
  <c r="EX204" i="14" s="1"/>
  <c r="FG204" i="14"/>
  <c r="FH204" i="14" s="1"/>
  <c r="I1091" i="11" s="1"/>
  <c r="H1091" i="11"/>
  <c r="EZ205" i="14" l="1"/>
  <c r="E1091" i="11"/>
  <c r="FC204" i="14" a="1"/>
  <c r="FC204" i="14" s="1"/>
  <c r="FA205" i="14"/>
  <c r="D1092" i="11" s="1"/>
  <c r="FI205" i="14"/>
  <c r="G1092" i="11" s="1"/>
  <c r="C1092" i="11"/>
  <c r="FJ205" i="14"/>
  <c r="FL205" i="14" s="1"/>
  <c r="FP205" i="14" s="1"/>
  <c r="F1092" i="11" s="1"/>
  <c r="FE204" i="14"/>
  <c r="FD204" i="14"/>
  <c r="FG205" i="14" l="1"/>
  <c r="FH205" i="14" s="1"/>
  <c r="I1092" i="11" s="1"/>
  <c r="FF204" i="14"/>
  <c r="FN205" i="14"/>
  <c r="FO205" i="14" s="1"/>
  <c r="FB205" i="14" s="1"/>
  <c r="EX205" i="14" s="1"/>
  <c r="H1092" i="11"/>
  <c r="EZ206" i="14"/>
  <c r="E1092" i="11" l="1"/>
  <c r="FC205" i="14" a="1"/>
  <c r="FC205" i="14" s="1"/>
  <c r="FJ206" i="14"/>
  <c r="FL206" i="14" s="1"/>
  <c r="FP206" i="14" s="1"/>
  <c r="F1093" i="11" s="1"/>
  <c r="C1093" i="11"/>
  <c r="FI206" i="14"/>
  <c r="G1093" i="11" s="1"/>
  <c r="FA206" i="14"/>
  <c r="D1093" i="11" s="1"/>
  <c r="FN206" i="14"/>
  <c r="FO206" i="14" s="1"/>
  <c r="FB206" i="14" s="1"/>
  <c r="FE205" i="14"/>
  <c r="FD205" i="14"/>
  <c r="FG206" i="14" l="1"/>
  <c r="FH206" i="14" s="1"/>
  <c r="I1093" i="11" s="1"/>
  <c r="FF205" i="14"/>
  <c r="EZ207" i="14"/>
  <c r="H1093" i="11"/>
  <c r="FC206" i="14" a="1"/>
  <c r="FC206" i="14" s="1"/>
  <c r="E1093" i="11"/>
  <c r="EX206" i="14"/>
  <c r="FE206" i="14" l="1"/>
  <c r="FD206" i="14"/>
  <c r="FA207" i="14"/>
  <c r="D1094" i="11" s="1"/>
  <c r="FJ207" i="14"/>
  <c r="FL207" i="14" s="1"/>
  <c r="FP207" i="14" s="1"/>
  <c r="F1094" i="11" s="1"/>
  <c r="FI207" i="14"/>
  <c r="G1094" i="11" s="1"/>
  <c r="C1094" i="11"/>
  <c r="FF206" i="14"/>
  <c r="FN207" i="14" l="1"/>
  <c r="FO207" i="14" s="1"/>
  <c r="FB207" i="14" s="1"/>
  <c r="EX207" i="14" s="1"/>
  <c r="FG207" i="14"/>
  <c r="FH207" i="14" s="1"/>
  <c r="I1094" i="11" s="1"/>
  <c r="EZ208" i="14" l="1"/>
  <c r="H1094" i="11"/>
  <c r="FC207" i="14" a="1"/>
  <c r="FC207" i="14" s="1"/>
  <c r="E1094" i="11"/>
  <c r="FA208" i="14"/>
  <c r="D1095" i="11" s="1"/>
  <c r="C1095" i="11"/>
  <c r="FI208" i="14"/>
  <c r="G1095" i="11" s="1"/>
  <c r="FJ208" i="14"/>
  <c r="FL208" i="14" s="1"/>
  <c r="FP208" i="14" s="1"/>
  <c r="F1095" i="11" s="1"/>
  <c r="FD207" i="14"/>
  <c r="FE207" i="14"/>
  <c r="FF207" i="14" l="1"/>
  <c r="FG208" i="14"/>
  <c r="FN208" i="14"/>
  <c r="FO208" i="14" s="1"/>
  <c r="FB208" i="14" s="1"/>
  <c r="FC208" i="14" l="1" a="1"/>
  <c r="FC208" i="14" s="1"/>
  <c r="E1095" i="11"/>
  <c r="EX208" i="14"/>
  <c r="H1095" i="11"/>
  <c r="FH208" i="14"/>
  <c r="I1095" i="11" s="1"/>
  <c r="EZ209" i="14"/>
  <c r="FD208" i="14" l="1"/>
  <c r="FE208" i="14"/>
  <c r="FF208" i="14" s="1"/>
  <c r="C1096" i="11"/>
  <c r="FA209" i="14"/>
  <c r="D1096" i="11" s="1"/>
  <c r="FI209" i="14"/>
  <c r="G1096" i="11" s="1"/>
  <c r="FJ209" i="14"/>
  <c r="FL209" i="14" s="1"/>
  <c r="FP209" i="14" s="1"/>
  <c r="F1096" i="11" s="1"/>
  <c r="FG209" i="14" l="1"/>
  <c r="FH209" i="14" s="1"/>
  <c r="I1096" i="11" s="1"/>
  <c r="FN209" i="14"/>
  <c r="FO209" i="14" s="1"/>
  <c r="FB209" i="14" s="1"/>
  <c r="FC209" i="14" s="1" a="1"/>
  <c r="FC209" i="14" s="1"/>
  <c r="H1096" i="11"/>
  <c r="EZ210" i="14"/>
  <c r="EX209" i="14" l="1"/>
  <c r="E1096" i="11"/>
  <c r="FD209" i="14"/>
  <c r="FE209" i="14"/>
  <c r="FF209" i="14" s="1"/>
  <c r="FJ210" i="14"/>
  <c r="FL210" i="14" s="1"/>
  <c r="FP210" i="14" s="1"/>
  <c r="F1097" i="11" s="1"/>
  <c r="C1097" i="11"/>
  <c r="FA210" i="14"/>
  <c r="D1097" i="11" s="1"/>
  <c r="FI210" i="14"/>
  <c r="G1097" i="11" s="1"/>
  <c r="FG210" i="14" l="1"/>
  <c r="H1097" i="11" s="1"/>
  <c r="FN210" i="14"/>
  <c r="FO210" i="14" s="1"/>
  <c r="FB210" i="14" s="1"/>
  <c r="FC210" i="14" s="1" a="1"/>
  <c r="FC210" i="14" s="1"/>
  <c r="FH210" i="14" l="1"/>
  <c r="I1097" i="11" s="1"/>
  <c r="EZ211" i="14"/>
  <c r="EX210" i="14"/>
  <c r="FD210" i="14" s="1"/>
  <c r="E1097" i="11"/>
  <c r="FI211" i="14"/>
  <c r="G1098" i="11" s="1"/>
  <c r="FA211" i="14"/>
  <c r="D1098" i="11" s="1"/>
  <c r="C1098" i="11"/>
  <c r="FJ211" i="14"/>
  <c r="FL211" i="14" s="1"/>
  <c r="FP211" i="14" s="1"/>
  <c r="F1098" i="11" s="1"/>
  <c r="FE210" i="14" l="1"/>
  <c r="FN211" i="14"/>
  <c r="FO211" i="14" s="1"/>
  <c r="FB211" i="14" s="1"/>
  <c r="EX211" i="14" s="1"/>
  <c r="FG211" i="14"/>
  <c r="FH211" i="14" s="1"/>
  <c r="I1098" i="11" s="1"/>
  <c r="H1098" i="11"/>
  <c r="EZ212" i="14"/>
  <c r="FF210" i="14"/>
  <c r="FC211" i="14" l="1" a="1"/>
  <c r="FC211" i="14" s="1"/>
  <c r="E1098" i="11"/>
  <c r="FJ212" i="14"/>
  <c r="FL212" i="14" s="1"/>
  <c r="FP212" i="14" s="1"/>
  <c r="F1099" i="11" s="1"/>
  <c r="C1099" i="11"/>
  <c r="FI212" i="14"/>
  <c r="G1099" i="11" s="1"/>
  <c r="FA212" i="14"/>
  <c r="D1099" i="11" s="1"/>
  <c r="FE211" i="14"/>
  <c r="FD211" i="14"/>
  <c r="FN212" i="14" l="1"/>
  <c r="FO212" i="14" s="1"/>
  <c r="FB212" i="14" s="1"/>
  <c r="FC212" i="14" s="1" a="1"/>
  <c r="FC212" i="14" s="1"/>
  <c r="FG212" i="14"/>
  <c r="FF211" i="14"/>
  <c r="H1099" i="11"/>
  <c r="FH212" i="14"/>
  <c r="I1099" i="11" s="1"/>
  <c r="EZ213" i="14"/>
  <c r="EX212" i="14"/>
  <c r="E1099" i="11"/>
  <c r="FE212" i="14" l="1"/>
  <c r="FD212" i="14"/>
  <c r="C1100" i="11"/>
  <c r="FJ213" i="14"/>
  <c r="FL213" i="14" s="1"/>
  <c r="FP213" i="14" s="1"/>
  <c r="F1100" i="11" s="1"/>
  <c r="FA213" i="14"/>
  <c r="D1100" i="11" s="1"/>
  <c r="FI213" i="14"/>
  <c r="G1100" i="11" s="1"/>
  <c r="FF212" i="14" l="1"/>
  <c r="FN213" i="14"/>
  <c r="FO213" i="14" s="1"/>
  <c r="FB213" i="14" s="1"/>
  <c r="FC213" i="14" s="1" a="1"/>
  <c r="FC213" i="14" s="1"/>
  <c r="FG213" i="14"/>
  <c r="H1100" i="11" s="1"/>
  <c r="EZ214" i="14" l="1"/>
  <c r="FH213" i="14"/>
  <c r="I1100" i="11" s="1"/>
  <c r="EX213" i="14"/>
  <c r="E1100" i="11"/>
  <c r="FI214" i="14"/>
  <c r="G1101" i="11" s="1"/>
  <c r="C1101" i="11"/>
  <c r="FJ214" i="14"/>
  <c r="FL214" i="14" s="1"/>
  <c r="FP214" i="14" s="1"/>
  <c r="F1101" i="11" s="1"/>
  <c r="FA214" i="14"/>
  <c r="D1101" i="11" s="1"/>
  <c r="FD213" i="14"/>
  <c r="FE213" i="14"/>
  <c r="FN214" i="14" l="1"/>
  <c r="FO214" i="14" s="1"/>
  <c r="FB214" i="14" s="1"/>
  <c r="FC214" i="14" s="1" a="1"/>
  <c r="FC214" i="14" s="1"/>
  <c r="FG214" i="14"/>
  <c r="H1101" i="11" s="1"/>
  <c r="FF213" i="14"/>
  <c r="EZ215" i="14" l="1"/>
  <c r="FH214" i="14"/>
  <c r="I1101" i="11" s="1"/>
  <c r="E1101" i="11"/>
  <c r="EX214" i="14"/>
  <c r="C1102" i="11"/>
  <c r="FJ215" i="14"/>
  <c r="FL215" i="14" s="1"/>
  <c r="FP215" i="14" s="1"/>
  <c r="F1102" i="11" s="1"/>
  <c r="FI215" i="14"/>
  <c r="G1102" i="11" s="1"/>
  <c r="FA215" i="14"/>
  <c r="D1102" i="11" s="1"/>
  <c r="FE214" i="14"/>
  <c r="FD214" i="14"/>
  <c r="FF214" i="14" l="1"/>
  <c r="FG215" i="14"/>
  <c r="H1102" i="11" s="1"/>
  <c r="FN215" i="14"/>
  <c r="FO215" i="14" s="1"/>
  <c r="FB215" i="14" s="1"/>
  <c r="FC215" i="14" s="1" a="1"/>
  <c r="FC215" i="14" s="1"/>
  <c r="EZ216" i="14"/>
  <c r="FH215" i="14"/>
  <c r="I1102" i="11" s="1"/>
  <c r="E1102" i="11" l="1"/>
  <c r="EX215" i="14"/>
  <c r="FE215" i="14" s="1"/>
  <c r="C1103" i="11"/>
  <c r="FA216" i="14"/>
  <c r="D1103" i="11" s="1"/>
  <c r="FI216" i="14"/>
  <c r="G1103" i="11" s="1"/>
  <c r="FJ216" i="14"/>
  <c r="FL216" i="14" s="1"/>
  <c r="FD215" i="14" l="1"/>
  <c r="FF215" i="14" s="1"/>
  <c r="FP216" i="14"/>
  <c r="F1103" i="11" s="1"/>
  <c r="FG216" i="14"/>
  <c r="FN216" i="14"/>
  <c r="FO216" i="14" s="1"/>
  <c r="FB216" i="14" s="1"/>
  <c r="FH216" i="14" l="1"/>
  <c r="I1103" i="11" s="1"/>
  <c r="EZ217" i="14"/>
  <c r="H1103" i="11"/>
  <c r="EX216" i="14"/>
  <c r="FC216" i="14" a="1"/>
  <c r="FC216" i="14" s="1"/>
  <c r="E1103" i="11"/>
  <c r="FJ217" i="14" l="1"/>
  <c r="FL217" i="14" s="1"/>
  <c r="FA217" i="14"/>
  <c r="D1104" i="11" s="1"/>
  <c r="C1104" i="11"/>
  <c r="FI217" i="14"/>
  <c r="G1104" i="11" s="1"/>
  <c r="FD216" i="14"/>
  <c r="FE216" i="14"/>
  <c r="FF216" i="14" l="1"/>
  <c r="FP217" i="14"/>
  <c r="F1104" i="11" s="1"/>
  <c r="FG217" i="14"/>
  <c r="FN217" i="14"/>
  <c r="FO217" i="14" s="1"/>
  <c r="FB217" i="14" s="1"/>
  <c r="FH217" i="14" l="1"/>
  <c r="I1104" i="11" s="1"/>
  <c r="H1104" i="11"/>
  <c r="EZ218" i="14"/>
  <c r="EX217" i="14"/>
  <c r="FC217" i="14" a="1"/>
  <c r="FC217" i="14" s="1"/>
  <c r="E1104" i="11"/>
  <c r="C1105" i="11" l="1"/>
  <c r="FJ218" i="14"/>
  <c r="FL218" i="14" s="1"/>
  <c r="FA218" i="14"/>
  <c r="D1105" i="11" s="1"/>
  <c r="FI218" i="14"/>
  <c r="G1105" i="11" s="1"/>
  <c r="FE217" i="14"/>
  <c r="FD217" i="14"/>
  <c r="FF217" i="14" l="1"/>
  <c r="FP218" i="14"/>
  <c r="F1105" i="11" s="1"/>
  <c r="FN218" i="14"/>
  <c r="FO218" i="14" s="1"/>
  <c r="FB218" i="14" s="1"/>
  <c r="FG218" i="14"/>
  <c r="FH218" i="14" l="1"/>
  <c r="I1105" i="11" s="1"/>
  <c r="H1105" i="11"/>
  <c r="EZ219" i="14"/>
  <c r="FC218" i="14" a="1"/>
  <c r="FC218" i="14" s="1"/>
  <c r="E1105" i="11"/>
  <c r="EX218" i="14"/>
  <c r="FE218" i="14" l="1"/>
  <c r="FD218" i="14"/>
  <c r="FA219" i="14"/>
  <c r="D1106" i="11" s="1"/>
  <c r="C1106" i="11"/>
  <c r="FI219" i="14"/>
  <c r="G1106" i="11" s="1"/>
  <c r="FJ219" i="14"/>
  <c r="FL219" i="14" s="1"/>
  <c r="FP219" i="14" s="1"/>
  <c r="F1106" i="11" s="1"/>
  <c r="FF218" i="14" l="1"/>
  <c r="FG219" i="14"/>
  <c r="FN219" i="14"/>
  <c r="FO219" i="14" s="1"/>
  <c r="FB219" i="14" s="1"/>
  <c r="FC219" i="14" l="1" a="1"/>
  <c r="FC219" i="14" s="1"/>
  <c r="EX219" i="14"/>
  <c r="E1106" i="11"/>
  <c r="FH219" i="14"/>
  <c r="I1106" i="11" s="1"/>
  <c r="EZ220" i="14"/>
  <c r="H1106" i="11"/>
  <c r="FJ220" i="14" l="1"/>
  <c r="FL220" i="14" s="1"/>
  <c r="FP220" i="14" s="1"/>
  <c r="F1107" i="11" s="1"/>
  <c r="C1107" i="11"/>
  <c r="FA220" i="14"/>
  <c r="D1107" i="11" s="1"/>
  <c r="FI220" i="14"/>
  <c r="G1107" i="11" s="1"/>
  <c r="FE219" i="14"/>
  <c r="FD219" i="14"/>
  <c r="FG220" i="14" l="1"/>
  <c r="FN220" i="14"/>
  <c r="FO220" i="14" s="1"/>
  <c r="FB220" i="14" s="1"/>
  <c r="FC220" i="14" s="1" a="1"/>
  <c r="FC220" i="14" s="1"/>
  <c r="FF219" i="14"/>
  <c r="EZ221" i="14"/>
  <c r="FH220" i="14"/>
  <c r="I1107" i="11" s="1"/>
  <c r="H1107" i="11"/>
  <c r="EX220" i="14" l="1"/>
  <c r="E1107" i="11"/>
  <c r="FE220" i="14"/>
  <c r="FD220" i="14"/>
  <c r="FA221" i="14"/>
  <c r="D1108" i="11" s="1"/>
  <c r="C1108" i="11"/>
  <c r="FJ221" i="14"/>
  <c r="FL221" i="14" s="1"/>
  <c r="FP221" i="14" s="1"/>
  <c r="F1108" i="11" s="1"/>
  <c r="FI221" i="14"/>
  <c r="G1108" i="11" s="1"/>
  <c r="FF220" i="14" l="1"/>
  <c r="FG221" i="14"/>
  <c r="FN221" i="14"/>
  <c r="FO221" i="14" s="1"/>
  <c r="FB221" i="14" s="1"/>
  <c r="EX221" i="14" s="1"/>
  <c r="H1108" i="11"/>
  <c r="FH221" i="14"/>
  <c r="I1108" i="11" s="1"/>
  <c r="EZ222" i="14"/>
  <c r="FC221" i="14" l="1" a="1"/>
  <c r="FC221" i="14" s="1"/>
  <c r="E1108" i="11"/>
  <c r="FA222" i="14"/>
  <c r="D1109" i="11" s="1"/>
  <c r="FI222" i="14"/>
  <c r="G1109" i="11" s="1"/>
  <c r="C1109" i="11"/>
  <c r="FJ222" i="14"/>
  <c r="FL222" i="14" s="1"/>
  <c r="FP222" i="14" s="1"/>
  <c r="F1109" i="11" s="1"/>
  <c r="FD221" i="14"/>
  <c r="FE221" i="14"/>
  <c r="FF221" i="14" l="1"/>
  <c r="FN222" i="14"/>
  <c r="FO222" i="14" s="1"/>
  <c r="FB222" i="14" s="1"/>
  <c r="E1109" i="11" s="1"/>
  <c r="FG222" i="14"/>
  <c r="EX222" i="14" l="1"/>
  <c r="FC222" i="14" a="1"/>
  <c r="FC222" i="14" s="1"/>
  <c r="FD222" i="14"/>
  <c r="FE222" i="14"/>
  <c r="FH222" i="14"/>
  <c r="I1109" i="11" s="1"/>
  <c r="EZ223" i="14"/>
  <c r="H1109" i="11"/>
  <c r="FF222" i="14" l="1"/>
  <c r="FA223" i="14"/>
  <c r="D1110" i="11" s="1"/>
  <c r="FI223" i="14"/>
  <c r="G1110" i="11" s="1"/>
  <c r="FJ223" i="14"/>
  <c r="FL223" i="14" s="1"/>
  <c r="FP223" i="14" s="1"/>
  <c r="F1110" i="11" s="1"/>
  <c r="C1110" i="11"/>
  <c r="FG223" i="14" l="1"/>
  <c r="FN223" i="14"/>
  <c r="FO223" i="14" s="1"/>
  <c r="FB223" i="14" s="1"/>
  <c r="FC223" i="14" s="1" a="1"/>
  <c r="FC223" i="14" s="1"/>
  <c r="FH223" i="14"/>
  <c r="I1110" i="11" s="1"/>
  <c r="H1110" i="11"/>
  <c r="EZ224" i="14"/>
  <c r="EX223" i="14" l="1"/>
  <c r="E1110" i="11"/>
  <c r="FD223" i="14"/>
  <c r="FE223" i="14"/>
  <c r="FF223" i="14" s="1"/>
  <c r="FA224" i="14"/>
  <c r="D1111" i="11" s="1"/>
  <c r="FJ224" i="14"/>
  <c r="FL224" i="14" s="1"/>
  <c r="FP224" i="14" s="1"/>
  <c r="F1111" i="11" s="1"/>
  <c r="C1111" i="11"/>
  <c r="FI224" i="14"/>
  <c r="G1111" i="11" s="1"/>
  <c r="FN224" i="14" l="1"/>
  <c r="FO224" i="14" s="1"/>
  <c r="FB224" i="14" s="1"/>
  <c r="FC224" i="14" s="1" a="1"/>
  <c r="FC224" i="14" s="1"/>
  <c r="FG224" i="14"/>
  <c r="E1111" i="11" l="1"/>
  <c r="EX224" i="14"/>
  <c r="FD224" i="14" s="1"/>
  <c r="H1111" i="11"/>
  <c r="FH224" i="14"/>
  <c r="I1111" i="11" s="1"/>
  <c r="EZ225" i="14"/>
  <c r="FE224" i="14" l="1"/>
  <c r="FF224" i="14" s="1"/>
  <c r="FI225" i="14"/>
  <c r="G1112" i="11" s="1"/>
  <c r="C1112" i="11"/>
  <c r="FA225" i="14"/>
  <c r="D1112" i="11" s="1"/>
  <c r="FJ225" i="14"/>
  <c r="FL225" i="14" s="1"/>
  <c r="FP225" i="14" s="1"/>
  <c r="F1112" i="11" s="1"/>
  <c r="FN225" i="14" l="1"/>
  <c r="FO225" i="14" s="1"/>
  <c r="FB225" i="14" s="1"/>
  <c r="FG225" i="14"/>
  <c r="EZ226" i="14" l="1"/>
  <c r="FH225" i="14"/>
  <c r="I1112" i="11" s="1"/>
  <c r="H1112" i="11"/>
  <c r="E1112" i="11"/>
  <c r="EX225" i="14"/>
  <c r="FC225" i="14" a="1"/>
  <c r="FC225" i="14" s="1"/>
  <c r="FD225" i="14" l="1"/>
  <c r="FE225" i="14"/>
  <c r="FA226" i="14"/>
  <c r="D1113" i="11" s="1"/>
  <c r="FI226" i="14"/>
  <c r="G1113" i="11" s="1"/>
  <c r="FJ226" i="14"/>
  <c r="FL226" i="14" s="1"/>
  <c r="FP226" i="14" s="1"/>
  <c r="F1113" i="11" s="1"/>
  <c r="C1113" i="11"/>
  <c r="FG226" i="14" l="1"/>
  <c r="FN226" i="14"/>
  <c r="FO226" i="14" s="1"/>
  <c r="FB226" i="14" s="1"/>
  <c r="FC226" i="14" s="1" a="1"/>
  <c r="FC226" i="14" s="1"/>
  <c r="FF225" i="14"/>
  <c r="EZ227" i="14"/>
  <c r="H1113" i="11"/>
  <c r="FH226" i="14"/>
  <c r="I1113" i="11" s="1"/>
  <c r="EX226" i="14" l="1"/>
  <c r="FD226" i="14" s="1"/>
  <c r="E1113" i="11"/>
  <c r="FE226" i="14"/>
  <c r="FI227" i="14"/>
  <c r="G1114" i="11" s="1"/>
  <c r="C1114" i="11"/>
  <c r="FA227" i="14"/>
  <c r="D1114" i="11" s="1"/>
  <c r="FJ227" i="14"/>
  <c r="FL227" i="14" s="1"/>
  <c r="FP227" i="14" s="1"/>
  <c r="F1114" i="11" s="1"/>
  <c r="FN227" i="14" l="1"/>
  <c r="FO227" i="14" s="1"/>
  <c r="FB227" i="14" s="1"/>
  <c r="E1114" i="11" s="1"/>
  <c r="FG227" i="14"/>
  <c r="FH227" i="14" s="1"/>
  <c r="I1114" i="11" s="1"/>
  <c r="FF226" i="14"/>
  <c r="H1114" i="11" l="1"/>
  <c r="EZ228" i="14"/>
  <c r="FC227" i="14" a="1"/>
  <c r="FC227" i="14" s="1"/>
  <c r="EX227" i="14"/>
  <c r="FE227" i="14" s="1"/>
  <c r="FI228" i="14"/>
  <c r="G1115" i="11" s="1"/>
  <c r="FA228" i="14"/>
  <c r="D1115" i="11" s="1"/>
  <c r="FJ228" i="14"/>
  <c r="FL228" i="14" s="1"/>
  <c r="C1115" i="11"/>
  <c r="FD227" i="14" l="1"/>
  <c r="FF227" i="14" s="1"/>
  <c r="FP228" i="14"/>
  <c r="F1115" i="11" s="1"/>
  <c r="FN228" i="14"/>
  <c r="FO228" i="14" s="1"/>
  <c r="FB228" i="14" s="1"/>
  <c r="FG228" i="14"/>
  <c r="E1115" i="11" l="1"/>
  <c r="FC228" i="14" a="1"/>
  <c r="FC228" i="14" s="1"/>
  <c r="EX228" i="14"/>
  <c r="FH228" i="14"/>
  <c r="I1115" i="11" s="1"/>
  <c r="EZ229" i="14"/>
  <c r="H1115" i="11"/>
  <c r="FI229" i="14" l="1"/>
  <c r="G1116" i="11" s="1"/>
  <c r="C1116" i="11"/>
  <c r="FA229" i="14"/>
  <c r="D1116" i="11" s="1"/>
  <c r="FJ229" i="14"/>
  <c r="FL229" i="14" s="1"/>
  <c r="FP229" i="14" s="1"/>
  <c r="F1116" i="11" s="1"/>
  <c r="FE228" i="14"/>
  <c r="FD228" i="14"/>
  <c r="FF228" i="14" l="1"/>
  <c r="FG229" i="14"/>
  <c r="FN229" i="14"/>
  <c r="FO229" i="14" s="1"/>
  <c r="FB229" i="14" s="1"/>
  <c r="EX229" i="14" l="1"/>
  <c r="E1116" i="11"/>
  <c r="FC229" i="14" a="1"/>
  <c r="FC229" i="14" s="1"/>
  <c r="FH229" i="14"/>
  <c r="I1116" i="11" s="1"/>
  <c r="EZ230" i="14"/>
  <c r="H1116" i="11"/>
  <c r="FJ230" i="14" l="1"/>
  <c r="FL230" i="14" s="1"/>
  <c r="FP230" i="14" s="1"/>
  <c r="F1117" i="11" s="1"/>
  <c r="FA230" i="14"/>
  <c r="D1117" i="11" s="1"/>
  <c r="C1117" i="11"/>
  <c r="FI230" i="14"/>
  <c r="G1117" i="11" s="1"/>
  <c r="FG230" i="14"/>
  <c r="FN230" i="14"/>
  <c r="FO230" i="14" s="1"/>
  <c r="FB230" i="14" s="1"/>
  <c r="FE229" i="14"/>
  <c r="FD229" i="14"/>
  <c r="FF229" i="14" l="1"/>
  <c r="FC230" i="14" a="1"/>
  <c r="FC230" i="14" s="1"/>
  <c r="E1117" i="11"/>
  <c r="EX230" i="14"/>
  <c r="EZ231" i="14"/>
  <c r="H1117" i="11"/>
  <c r="FH230" i="14"/>
  <c r="I1117" i="11" s="1"/>
  <c r="FJ231" i="14" l="1"/>
  <c r="FL231" i="14" s="1"/>
  <c r="FP231" i="14" s="1"/>
  <c r="F1118" i="11" s="1"/>
  <c r="FI231" i="14"/>
  <c r="G1118" i="11" s="1"/>
  <c r="FA231" i="14"/>
  <c r="D1118" i="11" s="1"/>
  <c r="C1118" i="11"/>
  <c r="FN231" i="14"/>
  <c r="FO231" i="14" s="1"/>
  <c r="FB231" i="14" s="1"/>
  <c r="FG231" i="14"/>
  <c r="FE230" i="14"/>
  <c r="FD230" i="14"/>
  <c r="FC231" i="14" l="1" a="1"/>
  <c r="FC231" i="14" s="1"/>
  <c r="EX231" i="14"/>
  <c r="E1118" i="11"/>
  <c r="FF230" i="14"/>
  <c r="FH231" i="14"/>
  <c r="I1118" i="11" s="1"/>
  <c r="H1118" i="11"/>
  <c r="EZ232" i="14"/>
  <c r="FJ232" i="14" l="1"/>
  <c r="FL232" i="14" s="1"/>
  <c r="FP232" i="14" s="1"/>
  <c r="F1119" i="11" s="1"/>
  <c r="C1119" i="11"/>
  <c r="FI232" i="14"/>
  <c r="G1119" i="11" s="1"/>
  <c r="FA232" i="14"/>
  <c r="D1119" i="11" s="1"/>
  <c r="FG232" i="14"/>
  <c r="FN232" i="14"/>
  <c r="FO232" i="14" s="1"/>
  <c r="FB232" i="14" s="1"/>
  <c r="FD231" i="14"/>
  <c r="FE231" i="14"/>
  <c r="FF231" i="14" l="1"/>
  <c r="H1119" i="11"/>
  <c r="FH232" i="14"/>
  <c r="I1119" i="11" s="1"/>
  <c r="EZ233" i="14"/>
  <c r="EX232" i="14"/>
  <c r="E1119" i="11"/>
  <c r="FC232" i="14" a="1"/>
  <c r="FC232" i="14" s="1"/>
  <c r="FE232" i="14" l="1"/>
  <c r="FD232" i="14"/>
  <c r="FJ233" i="14"/>
  <c r="FL233" i="14" s="1"/>
  <c r="FP233" i="14" s="1"/>
  <c r="F1120" i="11" s="1"/>
  <c r="FA233" i="14"/>
  <c r="D1120" i="11" s="1"/>
  <c r="FI233" i="14"/>
  <c r="G1120" i="11" s="1"/>
  <c r="C1120" i="11"/>
  <c r="FN233" i="14" l="1"/>
  <c r="FO233" i="14" s="1"/>
  <c r="FB233" i="14" s="1"/>
  <c r="FC233" i="14" s="1" a="1"/>
  <c r="FC233" i="14" s="1"/>
  <c r="FG233" i="14"/>
  <c r="FF232" i="14"/>
  <c r="H1120" i="11"/>
  <c r="FH233" i="14"/>
  <c r="I1120" i="11" s="1"/>
  <c r="EZ234" i="14"/>
  <c r="E1120" i="11" l="1"/>
  <c r="EX233" i="14"/>
  <c r="FJ234" i="14"/>
  <c r="FL234" i="14" s="1"/>
  <c r="FP234" i="14" s="1"/>
  <c r="F1121" i="11" s="1"/>
  <c r="FA234" i="14"/>
  <c r="D1121" i="11" s="1"/>
  <c r="C1121" i="11"/>
  <c r="FI234" i="14"/>
  <c r="G1121" i="11" s="1"/>
  <c r="FE233" i="14"/>
  <c r="FD233" i="14"/>
  <c r="FN234" i="14" l="1"/>
  <c r="FO234" i="14" s="1"/>
  <c r="FB234" i="14" s="1"/>
  <c r="FG234" i="14"/>
  <c r="FF233" i="14"/>
  <c r="E1121" i="11"/>
  <c r="EX234" i="14"/>
  <c r="FC234" i="14" a="1"/>
  <c r="FC234" i="14" s="1"/>
  <c r="H1121" i="11"/>
  <c r="FH234" i="14"/>
  <c r="I1121" i="11" s="1"/>
  <c r="EZ235" i="14"/>
  <c r="FJ235" i="14" l="1"/>
  <c r="FL235" i="14" s="1"/>
  <c r="FP235" i="14" s="1"/>
  <c r="F1122" i="11" s="1"/>
  <c r="FA235" i="14"/>
  <c r="D1122" i="11" s="1"/>
  <c r="FI235" i="14"/>
  <c r="G1122" i="11" s="1"/>
  <c r="C1122" i="11"/>
  <c r="FG235" i="14"/>
  <c r="FD234" i="14"/>
  <c r="FE234" i="14"/>
  <c r="FN235" i="14" l="1"/>
  <c r="FO235" i="14" s="1"/>
  <c r="FB235" i="14" s="1"/>
  <c r="EX235" i="14" s="1"/>
  <c r="FF234" i="14"/>
  <c r="EZ236" i="14"/>
  <c r="H1122" i="11"/>
  <c r="FH235" i="14"/>
  <c r="I1122" i="11" s="1"/>
  <c r="E1122" i="11" l="1"/>
  <c r="FC235" i="14" a="1"/>
  <c r="FC235" i="14" s="1"/>
  <c r="FI236" i="14"/>
  <c r="G1123" i="11" s="1"/>
  <c r="FA236" i="14"/>
  <c r="D1123" i="11" s="1"/>
  <c r="FJ236" i="14"/>
  <c r="FL236" i="14" s="1"/>
  <c r="FP236" i="14" s="1"/>
  <c r="F1123" i="11" s="1"/>
  <c r="C1123" i="11"/>
  <c r="FE235" i="14"/>
  <c r="FD235" i="14"/>
  <c r="FF235" i="14" l="1"/>
  <c r="FN236" i="14"/>
  <c r="FO236" i="14" s="1"/>
  <c r="FB236" i="14" s="1"/>
  <c r="FC236" i="14" s="1" a="1"/>
  <c r="FC236" i="14" s="1"/>
  <c r="FG236" i="14"/>
  <c r="H1123" i="11" s="1"/>
  <c r="EZ237" i="14" l="1"/>
  <c r="FH236" i="14"/>
  <c r="I1123" i="11" s="1"/>
  <c r="E1123" i="11"/>
  <c r="EX236" i="14"/>
  <c r="FD236" i="14" s="1"/>
  <c r="FA237" i="14"/>
  <c r="D1124" i="11" s="1"/>
  <c r="FI237" i="14"/>
  <c r="G1124" i="11" s="1"/>
  <c r="C1124" i="11"/>
  <c r="FJ237" i="14"/>
  <c r="FL237" i="14" s="1"/>
  <c r="FP237" i="14" s="1"/>
  <c r="F1124" i="11" s="1"/>
  <c r="FE236" i="14"/>
  <c r="FG237" i="14" l="1"/>
  <c r="FF236" i="14"/>
  <c r="FN237" i="14"/>
  <c r="FO237" i="14" s="1"/>
  <c r="FB237" i="14" s="1"/>
  <c r="FC237" i="14" s="1" a="1"/>
  <c r="FC237" i="14" s="1"/>
  <c r="EZ238" i="14"/>
  <c r="FH237" i="14"/>
  <c r="I1124" i="11" s="1"/>
  <c r="H1124" i="11"/>
  <c r="E1124" i="11" l="1"/>
  <c r="EX237" i="14"/>
  <c r="FD237" i="14" s="1"/>
  <c r="FA238" i="14"/>
  <c r="D1125" i="11" s="1"/>
  <c r="FI238" i="14"/>
  <c r="G1125" i="11" s="1"/>
  <c r="C1125" i="11"/>
  <c r="FJ238" i="14"/>
  <c r="FL238" i="14" s="1"/>
  <c r="FP238" i="14" s="1"/>
  <c r="F1125" i="11" s="1"/>
  <c r="FE237" i="14" l="1"/>
  <c r="FF237" i="14" s="1"/>
  <c r="FN238" i="14"/>
  <c r="FO238" i="14" s="1"/>
  <c r="FB238" i="14" s="1"/>
  <c r="FC238" i="14" s="1" a="1"/>
  <c r="FC238" i="14" s="1"/>
  <c r="FG238" i="14"/>
  <c r="E1125" i="11" l="1"/>
  <c r="EX238" i="14"/>
  <c r="FD238" i="14" s="1"/>
  <c r="EZ239" i="14"/>
  <c r="FH238" i="14"/>
  <c r="I1125" i="11" s="1"/>
  <c r="H1125" i="11"/>
  <c r="FE238" i="14"/>
  <c r="FF238" i="14" l="1"/>
  <c r="FI239" i="14"/>
  <c r="G1126" i="11" s="1"/>
  <c r="FA239" i="14"/>
  <c r="D1126" i="11" s="1"/>
  <c r="FJ239" i="14"/>
  <c r="FL239" i="14" s="1"/>
  <c r="FP239" i="14" s="1"/>
  <c r="F1126" i="11" s="1"/>
  <c r="C1126" i="11"/>
  <c r="FN239" i="14" l="1"/>
  <c r="FO239" i="14" s="1"/>
  <c r="FB239" i="14" s="1"/>
  <c r="FC239" i="14" s="1" a="1"/>
  <c r="FC239" i="14" s="1"/>
  <c r="FG239" i="14"/>
  <c r="FH239" i="14" s="1"/>
  <c r="I1126" i="11" s="1"/>
  <c r="H1126" i="11"/>
  <c r="EZ240" i="14" l="1"/>
  <c r="EX239" i="14"/>
  <c r="E1126" i="11"/>
  <c r="FD239" i="14"/>
  <c r="FE239" i="14"/>
  <c r="FF239" i="14" s="1"/>
  <c r="FA240" i="14"/>
  <c r="D1127" i="11" s="1"/>
  <c r="C1127" i="11"/>
  <c r="FJ240" i="14"/>
  <c r="FL240" i="14" s="1"/>
  <c r="FP240" i="14" s="1"/>
  <c r="F1127" i="11" s="1"/>
  <c r="FI240" i="14"/>
  <c r="G1127" i="11" s="1"/>
  <c r="FN240" i="14" l="1"/>
  <c r="FO240" i="14" s="1"/>
  <c r="FB240" i="14" s="1"/>
  <c r="FC240" i="14" s="1" a="1"/>
  <c r="FC240" i="14" s="1"/>
  <c r="FG240" i="14"/>
  <c r="EX240" i="14" l="1"/>
  <c r="E1127" i="11"/>
  <c r="FH240" i="14"/>
  <c r="I1127" i="11" s="1"/>
  <c r="H1127" i="11"/>
  <c r="EZ241" i="14"/>
  <c r="FD240" i="14"/>
  <c r="FE240" i="14"/>
  <c r="FF240" i="14" l="1"/>
  <c r="FA241" i="14"/>
  <c r="D1128" i="11" s="1"/>
  <c r="C1128" i="11"/>
  <c r="FJ241" i="14"/>
  <c r="FL241" i="14" s="1"/>
  <c r="FP241" i="14" s="1"/>
  <c r="F1128" i="11" s="1"/>
  <c r="FI241" i="14"/>
  <c r="G1128" i="11" s="1"/>
  <c r="FN241" i="14" l="1"/>
  <c r="FO241" i="14" s="1"/>
  <c r="FB241" i="14" s="1"/>
  <c r="FG241" i="14"/>
  <c r="FH241" i="14" s="1"/>
  <c r="I1128" i="11" s="1"/>
  <c r="FC241" i="14" a="1"/>
  <c r="FC241" i="14" s="1"/>
  <c r="EX241" i="14"/>
  <c r="E1128" i="11"/>
  <c r="H1128" i="11" l="1"/>
  <c r="EZ242" i="14"/>
  <c r="FI242" i="14" s="1"/>
  <c r="G1129" i="11" s="1"/>
  <c r="FE241" i="14"/>
  <c r="FD241" i="14"/>
  <c r="FJ242" i="14" l="1"/>
  <c r="FL242" i="14" s="1"/>
  <c r="FP242" i="14" s="1"/>
  <c r="F1129" i="11" s="1"/>
  <c r="C1129" i="11"/>
  <c r="FA242" i="14"/>
  <c r="D1129" i="11" s="1"/>
  <c r="FF241" i="14"/>
  <c r="FG242" i="14"/>
  <c r="FH242" i="14" s="1"/>
  <c r="I1129" i="11" s="1"/>
  <c r="FN242" i="14"/>
  <c r="FO242" i="14" s="1"/>
  <c r="FB242" i="14" s="1"/>
  <c r="H1129" i="11" l="1"/>
  <c r="EZ243" i="14"/>
  <c r="EX242" i="14"/>
  <c r="E1129" i="11"/>
  <c r="FC242" i="14" a="1"/>
  <c r="FC242" i="14" s="1"/>
  <c r="FI243" i="14"/>
  <c r="G1130" i="11" s="1"/>
  <c r="FA243" i="14"/>
  <c r="D1130" i="11" s="1"/>
  <c r="FJ243" i="14"/>
  <c r="FL243" i="14" s="1"/>
  <c r="FP243" i="14" s="1"/>
  <c r="F1130" i="11" s="1"/>
  <c r="C1130" i="11"/>
  <c r="FN243" i="14" l="1"/>
  <c r="FO243" i="14" s="1"/>
  <c r="FB243" i="14" s="1"/>
  <c r="E1130" i="11" s="1"/>
  <c r="FG243" i="14"/>
  <c r="EZ244" i="14" s="1"/>
  <c r="FC243" i="14" a="1"/>
  <c r="FC243" i="14" s="1"/>
  <c r="FH243" i="14"/>
  <c r="I1130" i="11" s="1"/>
  <c r="H1130" i="11"/>
  <c r="FE242" i="14"/>
  <c r="FD242" i="14"/>
  <c r="EX243" i="14" l="1"/>
  <c r="FF242" i="14"/>
  <c r="FJ244" i="14"/>
  <c r="FL244" i="14" s="1"/>
  <c r="FA244" i="14"/>
  <c r="D1131" i="11" s="1"/>
  <c r="C1131" i="11"/>
  <c r="FI244" i="14"/>
  <c r="G1131" i="11" s="1"/>
  <c r="FE243" i="14"/>
  <c r="FD243" i="14"/>
  <c r="FF243" i="14" l="1"/>
  <c r="FP244" i="14"/>
  <c r="F1131" i="11" s="1"/>
  <c r="FG244" i="14"/>
  <c r="FN244" i="14"/>
  <c r="FO244" i="14" s="1"/>
  <c r="FB244" i="14" s="1"/>
  <c r="E1131" i="11" l="1"/>
  <c r="FC244" i="14" a="1"/>
  <c r="FC244" i="14" s="1"/>
  <c r="EX244" i="14"/>
  <c r="FH244" i="14"/>
  <c r="I1131" i="11" s="1"/>
  <c r="H1131" i="11"/>
  <c r="EZ245" i="14"/>
  <c r="C1132" i="11" l="1"/>
  <c r="FI245" i="14"/>
  <c r="G1132" i="11" s="1"/>
  <c r="FA245" i="14"/>
  <c r="D1132" i="11" s="1"/>
  <c r="FJ245" i="14"/>
  <c r="FL245" i="14" s="1"/>
  <c r="FP245" i="14" s="1"/>
  <c r="F1132" i="11" s="1"/>
  <c r="FE244" i="14"/>
  <c r="FD244" i="14"/>
  <c r="FF244" i="14" l="1"/>
  <c r="FG245" i="14"/>
  <c r="EZ246" i="14" s="1"/>
  <c r="FN245" i="14"/>
  <c r="FO245" i="14" s="1"/>
  <c r="FB245" i="14" s="1"/>
  <c r="FC245" i="14" s="1" a="1"/>
  <c r="FC245" i="14" s="1"/>
  <c r="H1132" i="11"/>
  <c r="FH245" i="14"/>
  <c r="I1132" i="11" s="1"/>
  <c r="EX245" i="14" l="1"/>
  <c r="FE245" i="14" s="1"/>
  <c r="E1132" i="11"/>
  <c r="FA246" i="14"/>
  <c r="D1133" i="11" s="1"/>
  <c r="FI246" i="14"/>
  <c r="G1133" i="11" s="1"/>
  <c r="FJ246" i="14"/>
  <c r="FL246" i="14" s="1"/>
  <c r="FP246" i="14" s="1"/>
  <c r="F1133" i="11" s="1"/>
  <c r="C1133" i="11"/>
  <c r="FD245" i="14" l="1"/>
  <c r="FG246" i="14"/>
  <c r="FH246" i="14" s="1"/>
  <c r="I1133" i="11" s="1"/>
  <c r="FN246" i="14"/>
  <c r="FO246" i="14" s="1"/>
  <c r="FB246" i="14" s="1"/>
  <c r="FC246" i="14" s="1" a="1"/>
  <c r="FC246" i="14" s="1"/>
  <c r="FF245" i="14"/>
  <c r="H1133" i="11" l="1"/>
  <c r="EZ247" i="14"/>
  <c r="E1133" i="11"/>
  <c r="EX246" i="14"/>
  <c r="FE246" i="14" s="1"/>
  <c r="C1134" i="11"/>
  <c r="FJ247" i="14"/>
  <c r="FL247" i="14" s="1"/>
  <c r="FP247" i="14" s="1"/>
  <c r="F1134" i="11" s="1"/>
  <c r="FA247" i="14"/>
  <c r="D1134" i="11" s="1"/>
  <c r="FI247" i="14"/>
  <c r="G1134" i="11" s="1"/>
  <c r="FG247" i="14" l="1"/>
  <c r="FN247" i="14"/>
  <c r="FO247" i="14" s="1"/>
  <c r="FB247" i="14" s="1"/>
  <c r="E1134" i="11" s="1"/>
  <c r="FD246" i="14"/>
  <c r="FF246" i="14" s="1"/>
  <c r="EZ248" i="14"/>
  <c r="H1134" i="11"/>
  <c r="FH247" i="14"/>
  <c r="I1134" i="11" s="1"/>
  <c r="FC247" i="14" l="1" a="1"/>
  <c r="FC247" i="14" s="1"/>
  <c r="EX247" i="14"/>
  <c r="C1135" i="11"/>
  <c r="FI248" i="14"/>
  <c r="G1135" i="11" s="1"/>
  <c r="FA248" i="14"/>
  <c r="D1135" i="11" s="1"/>
  <c r="FJ248" i="14"/>
  <c r="FL248" i="14" s="1"/>
  <c r="FP248" i="14" s="1"/>
  <c r="F1135" i="11" s="1"/>
  <c r="FE247" i="14"/>
  <c r="FD247" i="14"/>
  <c r="FF247" i="14" l="1"/>
  <c r="FG248" i="14"/>
  <c r="FN248" i="14"/>
  <c r="FO248" i="14" s="1"/>
  <c r="FB248" i="14" s="1"/>
  <c r="FC248" i="14" s="1" a="1"/>
  <c r="FC248" i="14" s="1"/>
  <c r="FH248" i="14"/>
  <c r="I1135" i="11" s="1"/>
  <c r="H1135" i="11"/>
  <c r="EZ249" i="14"/>
  <c r="E1135" i="11" l="1"/>
  <c r="EX248" i="14"/>
  <c r="FD248" i="14" s="1"/>
  <c r="C1136" i="11"/>
  <c r="FA249" i="14"/>
  <c r="D1136" i="11" s="1"/>
  <c r="FI249" i="14"/>
  <c r="G1136" i="11" s="1"/>
  <c r="FJ249" i="14"/>
  <c r="FL249" i="14" s="1"/>
  <c r="FP249" i="14" s="1"/>
  <c r="F1136" i="11" s="1"/>
  <c r="FE248" i="14" l="1"/>
  <c r="FF248" i="14" s="1"/>
  <c r="FN249" i="14"/>
  <c r="FO249" i="14" s="1"/>
  <c r="FB249" i="14" s="1"/>
  <c r="E1136" i="11" s="1"/>
  <c r="FG249" i="14"/>
  <c r="EX249" i="14" l="1"/>
  <c r="FC249" i="14" a="1"/>
  <c r="FC249" i="14" s="1"/>
  <c r="FD249" i="14"/>
  <c r="FE249" i="14"/>
  <c r="H1136" i="11"/>
  <c r="FH249" i="14"/>
  <c r="I1136" i="11" s="1"/>
  <c r="EZ250" i="14"/>
  <c r="FF249" i="14" l="1"/>
  <c r="FJ250" i="14"/>
  <c r="FL250" i="14" s="1"/>
  <c r="FP250" i="14" s="1"/>
  <c r="F1137" i="11" s="1"/>
  <c r="FI250" i="14"/>
  <c r="G1137" i="11" s="1"/>
  <c r="FA250" i="14"/>
  <c r="D1137" i="11" s="1"/>
  <c r="C1137" i="11"/>
  <c r="FG250" i="14" l="1"/>
  <c r="H1137" i="11" s="1"/>
  <c r="FN250" i="14"/>
  <c r="FO250" i="14" s="1"/>
  <c r="FB250" i="14" s="1"/>
  <c r="FC250" i="14" s="1" a="1"/>
  <c r="FC250" i="14" s="1"/>
  <c r="EX250" i="14" l="1"/>
  <c r="FH250" i="14"/>
  <c r="I1137" i="11" s="1"/>
  <c r="EZ251" i="14"/>
  <c r="C1138" i="11" s="1"/>
  <c r="E1137" i="11"/>
  <c r="FE250" i="14"/>
  <c r="FD250" i="14"/>
  <c r="FJ251" i="14"/>
  <c r="FL251" i="14" s="1"/>
  <c r="FP251" i="14" s="1"/>
  <c r="F1138" i="11" s="1"/>
  <c r="FA251" i="14" l="1"/>
  <c r="D1138" i="11" s="1"/>
  <c r="FI251" i="14"/>
  <c r="G1138" i="11" s="1"/>
  <c r="FF250" i="14"/>
  <c r="FN251" i="14"/>
  <c r="FO251" i="14" s="1"/>
  <c r="FB251" i="14" s="1"/>
  <c r="FC251" i="14" s="1" a="1"/>
  <c r="FC251" i="14" s="1"/>
  <c r="FG251" i="14"/>
  <c r="FH251" i="14" s="1"/>
  <c r="I1138" i="11" s="1"/>
  <c r="EX251" i="14" l="1"/>
  <c r="E1138" i="11"/>
  <c r="H1138" i="11"/>
  <c r="EZ252" i="14"/>
  <c r="FJ252" i="14" s="1"/>
  <c r="FL252" i="14" s="1"/>
  <c r="FE251" i="14"/>
  <c r="FD251" i="14"/>
  <c r="FI252" i="14" l="1"/>
  <c r="G1139" i="11" s="1"/>
  <c r="C1139" i="11"/>
  <c r="FA252" i="14"/>
  <c r="D1139" i="11" s="1"/>
  <c r="FP252" i="14"/>
  <c r="F1139" i="11" s="1"/>
  <c r="FG252" i="14"/>
  <c r="FN252" i="14"/>
  <c r="FO252" i="14" s="1"/>
  <c r="FB252" i="14" s="1"/>
  <c r="EX252" i="14" s="1"/>
  <c r="FF251" i="14"/>
  <c r="FH252" i="14"/>
  <c r="I1139" i="11" s="1"/>
  <c r="EZ253" i="14"/>
  <c r="H1139" i="11"/>
  <c r="FC252" i="14" l="1" a="1"/>
  <c r="FC252" i="14" s="1"/>
  <c r="E1139" i="11"/>
  <c r="FI253" i="14"/>
  <c r="G1140" i="11" s="1"/>
  <c r="FJ253" i="14"/>
  <c r="FL253" i="14" s="1"/>
  <c r="FP253" i="14" s="1"/>
  <c r="F1140" i="11" s="1"/>
  <c r="FA253" i="14"/>
  <c r="D1140" i="11" s="1"/>
  <c r="C1140" i="11"/>
  <c r="FD252" i="14"/>
  <c r="FE252" i="14"/>
  <c r="FN253" i="14" l="1"/>
  <c r="FO253" i="14" s="1"/>
  <c r="FB253" i="14" s="1"/>
  <c r="FC253" i="14" s="1" a="1"/>
  <c r="FC253" i="14" s="1"/>
  <c r="FF252" i="14"/>
  <c r="E1140" i="11"/>
  <c r="FG253" i="14"/>
  <c r="EX253" i="14" l="1"/>
  <c r="FH253" i="14"/>
  <c r="I1140" i="11" s="1"/>
  <c r="H1140" i="11"/>
  <c r="EZ254" i="14"/>
  <c r="FE253" i="14"/>
  <c r="FD253" i="14"/>
  <c r="FF253" i="14" l="1"/>
  <c r="FA254" i="14"/>
  <c r="D1141" i="11" s="1"/>
  <c r="C1141" i="11"/>
  <c r="FI254" i="14"/>
  <c r="G1141" i="11" s="1"/>
  <c r="FJ254" i="14"/>
  <c r="FL254" i="14" s="1"/>
  <c r="FP254" i="14" s="1"/>
  <c r="F1141" i="11" s="1"/>
  <c r="FG254" i="14" l="1"/>
  <c r="FH254" i="14" s="1"/>
  <c r="I1141" i="11" s="1"/>
  <c r="FN254" i="14"/>
  <c r="FO254" i="14" s="1"/>
  <c r="FB254" i="14" s="1"/>
  <c r="EX254" i="14" s="1"/>
  <c r="EZ255" i="14" l="1"/>
  <c r="H1141" i="11"/>
  <c r="FC254" i="14" a="1"/>
  <c r="FC254" i="14" s="1"/>
  <c r="E1141" i="11"/>
  <c r="FI255" i="14"/>
  <c r="G1142" i="11" s="1"/>
  <c r="C1142" i="11"/>
  <c r="FA255" i="14"/>
  <c r="D1142" i="11" s="1"/>
  <c r="FJ255" i="14"/>
  <c r="FL255" i="14" s="1"/>
  <c r="FP255" i="14" s="1"/>
  <c r="F1142" i="11" s="1"/>
  <c r="FE254" i="14"/>
  <c r="FD254" i="14"/>
  <c r="FF254" i="14" l="1"/>
  <c r="FG255" i="14"/>
  <c r="FN255" i="14"/>
  <c r="FO255" i="14" s="1"/>
  <c r="FB255" i="14" s="1"/>
  <c r="EX255" i="14" l="1"/>
  <c r="E1142" i="11"/>
  <c r="FC255" i="14" a="1"/>
  <c r="FC255" i="14" s="1"/>
  <c r="EZ256" i="14"/>
  <c r="H1142" i="11"/>
  <c r="FH255" i="14"/>
  <c r="I1142" i="11" s="1"/>
  <c r="FJ256" i="14" l="1"/>
  <c r="FL256" i="14" s="1"/>
  <c r="FP256" i="14" s="1"/>
  <c r="F1143" i="11" s="1"/>
  <c r="FA256" i="14"/>
  <c r="D1143" i="11" s="1"/>
  <c r="FI256" i="14"/>
  <c r="G1143" i="11" s="1"/>
  <c r="C1143" i="11"/>
  <c r="FN256" i="14"/>
  <c r="FO256" i="14" s="1"/>
  <c r="FB256" i="14" s="1"/>
  <c r="FD255" i="14"/>
  <c r="FE255" i="14"/>
  <c r="FG256" i="14" l="1"/>
  <c r="FF255" i="14"/>
  <c r="FH256" i="14"/>
  <c r="I1143" i="11" s="1"/>
  <c r="EZ257" i="14"/>
  <c r="H1143" i="11"/>
  <c r="FC256" i="14" a="1"/>
  <c r="FC256" i="14" s="1"/>
  <c r="EX256" i="14"/>
  <c r="E1143" i="11"/>
  <c r="FD256" i="14" l="1"/>
  <c r="FE256" i="14"/>
  <c r="FJ257" i="14"/>
  <c r="FL257" i="14" s="1"/>
  <c r="FP257" i="14" s="1"/>
  <c r="F1144" i="11" s="1"/>
  <c r="FA257" i="14"/>
  <c r="D1144" i="11" s="1"/>
  <c r="FI257" i="14"/>
  <c r="G1144" i="11" s="1"/>
  <c r="C1144" i="11"/>
  <c r="FF256" i="14"/>
  <c r="FN257" i="14" l="1"/>
  <c r="FO257" i="14" s="1"/>
  <c r="FB257" i="14" s="1"/>
  <c r="FG257" i="14"/>
  <c r="EZ258" i="14" s="1"/>
  <c r="FC257" i="14" a="1"/>
  <c r="FC257" i="14" s="1"/>
  <c r="E1144" i="11"/>
  <c r="EX257" i="14"/>
  <c r="FH257" i="14" l="1"/>
  <c r="I1144" i="11" s="1"/>
  <c r="H1144" i="11"/>
  <c r="FE257" i="14"/>
  <c r="FD257" i="14"/>
  <c r="C1145" i="11"/>
  <c r="FJ258" i="14"/>
  <c r="FL258" i="14" s="1"/>
  <c r="FP258" i="14" s="1"/>
  <c r="F1145" i="11" s="1"/>
  <c r="FI258" i="14"/>
  <c r="G1145" i="11" s="1"/>
  <c r="FA258" i="14"/>
  <c r="D1145" i="11" s="1"/>
  <c r="FF257" i="14" l="1"/>
  <c r="FN258" i="14"/>
  <c r="FO258" i="14" s="1"/>
  <c r="FB258" i="14" s="1"/>
  <c r="FC258" i="14" s="1" a="1"/>
  <c r="FC258" i="14" s="1"/>
  <c r="FG258" i="14"/>
  <c r="FH258" i="14" s="1"/>
  <c r="I1145" i="11" s="1"/>
  <c r="E1145" i="11" l="1"/>
  <c r="EX258" i="14"/>
  <c r="EZ259" i="14"/>
  <c r="C1146" i="11" s="1"/>
  <c r="H1145" i="11"/>
  <c r="FJ259" i="14"/>
  <c r="FL259" i="14" s="1"/>
  <c r="FP259" i="14" s="1"/>
  <c r="F1146" i="11" s="1"/>
  <c r="FD258" i="14"/>
  <c r="FE258" i="14"/>
  <c r="FI259" i="14" l="1"/>
  <c r="G1146" i="11" s="1"/>
  <c r="FA259" i="14"/>
  <c r="D1146" i="11" s="1"/>
  <c r="FF258" i="14"/>
  <c r="FN259" i="14"/>
  <c r="FO259" i="14" s="1"/>
  <c r="FB259" i="14" s="1"/>
  <c r="FC259" i="14" s="1" a="1"/>
  <c r="FC259" i="14" s="1"/>
  <c r="FG259" i="14"/>
  <c r="E1146" i="11" l="1"/>
  <c r="EX259" i="14"/>
  <c r="FD259" i="14" s="1"/>
  <c r="H1146" i="11"/>
  <c r="EZ260" i="14"/>
  <c r="FH259" i="14"/>
  <c r="I1146" i="11" s="1"/>
  <c r="FE259" i="14" l="1"/>
  <c r="FF259" i="14" s="1"/>
  <c r="FJ260" i="14"/>
  <c r="FL260" i="14" s="1"/>
  <c r="FP260" i="14" s="1"/>
  <c r="F1147" i="11" s="1"/>
  <c r="FI260" i="14"/>
  <c r="G1147" i="11" s="1"/>
  <c r="FA260" i="14"/>
  <c r="D1147" i="11" s="1"/>
  <c r="C1147" i="11"/>
  <c r="FN260" i="14" l="1"/>
  <c r="FO260" i="14" s="1"/>
  <c r="FB260" i="14" s="1"/>
  <c r="E1147" i="11" s="1"/>
  <c r="FG260" i="14"/>
  <c r="FH260" i="14" s="1"/>
  <c r="I1147" i="11" s="1"/>
  <c r="FC260" i="14" a="1"/>
  <c r="FC260" i="14" s="1"/>
  <c r="EZ261" i="14" l="1"/>
  <c r="H1147" i="11"/>
  <c r="EX260" i="14"/>
  <c r="FJ261" i="14"/>
  <c r="FL261" i="14" s="1"/>
  <c r="FP261" i="14" s="1"/>
  <c r="F1148" i="11" s="1"/>
  <c r="FA261" i="14"/>
  <c r="D1148" i="11" s="1"/>
  <c r="FI261" i="14"/>
  <c r="G1148" i="11" s="1"/>
  <c r="C1148" i="11"/>
  <c r="FD260" i="14"/>
  <c r="FE260" i="14"/>
  <c r="FF260" i="14" l="1"/>
  <c r="FG261" i="14"/>
  <c r="FN261" i="14"/>
  <c r="FO261" i="14" s="1"/>
  <c r="FB261" i="14" s="1"/>
  <c r="E1148" i="11" s="1"/>
  <c r="EZ262" i="14"/>
  <c r="FH261" i="14"/>
  <c r="I1148" i="11" s="1"/>
  <c r="H1148" i="11"/>
  <c r="FC261" i="14" a="1"/>
  <c r="FC261" i="14" s="1"/>
  <c r="EX261" i="14" l="1"/>
  <c r="FD261" i="14" s="1"/>
  <c r="FI262" i="14"/>
  <c r="G1149" i="11" s="1"/>
  <c r="FJ262" i="14"/>
  <c r="FL262" i="14" s="1"/>
  <c r="FP262" i="14" s="1"/>
  <c r="F1149" i="11" s="1"/>
  <c r="FA262" i="14"/>
  <c r="D1149" i="11" s="1"/>
  <c r="C1149" i="11"/>
  <c r="FE261" i="14" l="1"/>
  <c r="FN262" i="14"/>
  <c r="FO262" i="14" s="1"/>
  <c r="FB262" i="14" s="1"/>
  <c r="FC262" i="14" s="1" a="1"/>
  <c r="FC262" i="14" s="1"/>
  <c r="FG262" i="14"/>
  <c r="H1149" i="11" s="1"/>
  <c r="FF261" i="14"/>
  <c r="FH262" i="14"/>
  <c r="I1149" i="11" s="1"/>
  <c r="EZ263" i="14" l="1"/>
  <c r="E1149" i="11"/>
  <c r="EX262" i="14"/>
  <c r="FE262" i="14" s="1"/>
  <c r="FA263" i="14"/>
  <c r="D1150" i="11" s="1"/>
  <c r="FJ263" i="14"/>
  <c r="FL263" i="14" s="1"/>
  <c r="FI263" i="14"/>
  <c r="G1150" i="11" s="1"/>
  <c r="C1150" i="11"/>
  <c r="FD262" i="14" l="1"/>
  <c r="FF262" i="14" s="1"/>
  <c r="FP263" i="14"/>
  <c r="F1150" i="11" s="1"/>
  <c r="FG263" i="14"/>
  <c r="FN263" i="14"/>
  <c r="FO263" i="14" s="1"/>
  <c r="FB263" i="14" s="1"/>
  <c r="FC263" i="14" l="1" a="1"/>
  <c r="FC263" i="14" s="1"/>
  <c r="E1150" i="11"/>
  <c r="EX263" i="14"/>
  <c r="H1150" i="11"/>
  <c r="FH263" i="14"/>
  <c r="I1150" i="11" s="1"/>
  <c r="EZ264" i="14"/>
  <c r="FE263" i="14" l="1"/>
  <c r="FD263" i="14"/>
  <c r="FJ264" i="14"/>
  <c r="FL264" i="14" s="1"/>
  <c r="FP264" i="14" s="1"/>
  <c r="F1151" i="11" s="1"/>
  <c r="FI264" i="14"/>
  <c r="G1151" i="11" s="1"/>
  <c r="FA264" i="14"/>
  <c r="D1151" i="11" s="1"/>
  <c r="C1151" i="11"/>
  <c r="FF263" i="14"/>
  <c r="FG264" i="14" l="1"/>
  <c r="FH264" i="14" s="1"/>
  <c r="I1151" i="11" s="1"/>
  <c r="FN264" i="14"/>
  <c r="FO264" i="14" s="1"/>
  <c r="FB264" i="14" s="1"/>
  <c r="FC264" i="14" s="1" a="1"/>
  <c r="FC264" i="14" s="1"/>
  <c r="H1151" i="11" l="1"/>
  <c r="EZ265" i="14"/>
  <c r="E1151" i="11"/>
  <c r="EX264" i="14"/>
  <c r="FD264" i="14" s="1"/>
  <c r="FA265" i="14"/>
  <c r="D1152" i="11" s="1"/>
  <c r="C1152" i="11"/>
  <c r="FJ265" i="14"/>
  <c r="FL265" i="14" s="1"/>
  <c r="FP265" i="14" s="1"/>
  <c r="F1152" i="11" s="1"/>
  <c r="FI265" i="14"/>
  <c r="G1152" i="11" s="1"/>
  <c r="FE264" i="14" l="1"/>
  <c r="FG265" i="14"/>
  <c r="FN265" i="14"/>
  <c r="FO265" i="14" s="1"/>
  <c r="FB265" i="14" s="1"/>
  <c r="FF264" i="14"/>
  <c r="FC265" i="14" l="1" a="1"/>
  <c r="FC265" i="14" s="1"/>
  <c r="E1152" i="11"/>
  <c r="EX265" i="14"/>
  <c r="EZ266" i="14"/>
  <c r="FH265" i="14"/>
  <c r="I1152" i="11" s="1"/>
  <c r="H1152" i="11"/>
  <c r="FE265" i="14" l="1"/>
  <c r="FD265" i="14"/>
  <c r="FI266" i="14"/>
  <c r="G1153" i="11" s="1"/>
  <c r="FA266" i="14"/>
  <c r="D1153" i="11" s="1"/>
  <c r="C1153" i="11"/>
  <c r="FJ266" i="14"/>
  <c r="FL266" i="14" s="1"/>
  <c r="FP266" i="14" s="1"/>
  <c r="F1153" i="11" s="1"/>
  <c r="FF265" i="14" l="1"/>
  <c r="FN266" i="14"/>
  <c r="FO266" i="14" s="1"/>
  <c r="FB266" i="14" s="1"/>
  <c r="FC266" i="14" s="1" a="1"/>
  <c r="FC266" i="14" s="1"/>
  <c r="FG266" i="14"/>
  <c r="EX266" i="14" l="1"/>
  <c r="FE266" i="14" s="1"/>
  <c r="E1153" i="11"/>
  <c r="EZ267" i="14"/>
  <c r="H1153" i="11"/>
  <c r="FH266" i="14"/>
  <c r="I1153" i="11" s="1"/>
  <c r="FD266" i="14" l="1"/>
  <c r="FF266" i="14"/>
  <c r="FJ267" i="14"/>
  <c r="FL267" i="14" s="1"/>
  <c r="FP267" i="14" s="1"/>
  <c r="F1154" i="11" s="1"/>
  <c r="C1154" i="11"/>
  <c r="FI267" i="14"/>
  <c r="G1154" i="11" s="1"/>
  <c r="FA267" i="14"/>
  <c r="D1154" i="11" s="1"/>
  <c r="FG267" i="14" l="1"/>
  <c r="FN267" i="14"/>
  <c r="FO267" i="14" s="1"/>
  <c r="FB267" i="14" s="1"/>
  <c r="FC267" i="14" s="1" a="1"/>
  <c r="FC267" i="14" s="1"/>
  <c r="FH267" i="14"/>
  <c r="I1154" i="11" s="1"/>
  <c r="H1154" i="11"/>
  <c r="EZ268" i="14"/>
  <c r="EX267" i="14" l="1"/>
  <c r="E1154" i="11"/>
  <c r="FD267" i="14"/>
  <c r="FE267" i="14"/>
  <c r="FA268" i="14"/>
  <c r="D1155" i="11" s="1"/>
  <c r="C1155" i="11"/>
  <c r="FI268" i="14"/>
  <c r="G1155" i="11" s="1"/>
  <c r="FJ268" i="14"/>
  <c r="FL268" i="14" s="1"/>
  <c r="FP268" i="14" s="1"/>
  <c r="F1155" i="11" s="1"/>
  <c r="FG268" i="14" l="1"/>
  <c r="H1155" i="11" s="1"/>
  <c r="FN268" i="14"/>
  <c r="FO268" i="14" s="1"/>
  <c r="FB268" i="14" s="1"/>
  <c r="FC268" i="14" s="1" a="1"/>
  <c r="FC268" i="14" s="1"/>
  <c r="EZ269" i="14"/>
  <c r="FH268" i="14"/>
  <c r="I1155" i="11" s="1"/>
  <c r="FF267" i="14"/>
  <c r="E1155" i="11" l="1"/>
  <c r="EX268" i="14"/>
  <c r="C1156" i="11"/>
  <c r="FI269" i="14"/>
  <c r="G1156" i="11" s="1"/>
  <c r="FA269" i="14"/>
  <c r="D1156" i="11" s="1"/>
  <c r="FJ269" i="14"/>
  <c r="FL269" i="14" s="1"/>
  <c r="FP269" i="14" s="1"/>
  <c r="F1156" i="11" s="1"/>
  <c r="FE268" i="14"/>
  <c r="FD268" i="14"/>
  <c r="FF268" i="14" l="1"/>
  <c r="FN269" i="14"/>
  <c r="FO269" i="14" s="1"/>
  <c r="FB269" i="14" s="1"/>
  <c r="FG269" i="14"/>
  <c r="H1156" i="11" l="1"/>
  <c r="EZ270" i="14"/>
  <c r="FH269" i="14"/>
  <c r="I1156" i="11" s="1"/>
  <c r="EX269" i="14"/>
  <c r="E1156" i="11"/>
  <c r="FC269" i="14" a="1"/>
  <c r="FC269" i="14" s="1"/>
  <c r="FD269" i="14" l="1"/>
  <c r="FE269" i="14"/>
  <c r="C1157" i="11"/>
  <c r="FA270" i="14"/>
  <c r="D1157" i="11" s="1"/>
  <c r="FI270" i="14"/>
  <c r="G1157" i="11" s="1"/>
  <c r="FJ270" i="14"/>
  <c r="FL270" i="14" s="1"/>
  <c r="FP270" i="14" s="1"/>
  <c r="F1157" i="11" s="1"/>
  <c r="FG270" i="14" l="1"/>
  <c r="FN270" i="14"/>
  <c r="FO270" i="14" s="1"/>
  <c r="FB270" i="14" s="1"/>
  <c r="FC270" i="14" s="1" a="1"/>
  <c r="FC270" i="14" s="1"/>
  <c r="FF269" i="14"/>
  <c r="H1157" i="11"/>
  <c r="EZ271" i="14"/>
  <c r="FH270" i="14"/>
  <c r="I1157" i="11" s="1"/>
  <c r="E1157" i="11" l="1"/>
  <c r="EX270" i="14"/>
  <c r="FI271" i="14"/>
  <c r="G1158" i="11" s="1"/>
  <c r="C1158" i="11"/>
  <c r="FA271" i="14"/>
  <c r="D1158" i="11" s="1"/>
  <c r="FJ271" i="14"/>
  <c r="FL271" i="14" s="1"/>
  <c r="FP271" i="14" s="1"/>
  <c r="F1158" i="11" s="1"/>
  <c r="FE270" i="14"/>
  <c r="FD270" i="14"/>
  <c r="FF270" i="14" l="1"/>
  <c r="FN271" i="14"/>
  <c r="FO271" i="14" s="1"/>
  <c r="FB271" i="14" s="1"/>
  <c r="FG271" i="14"/>
  <c r="EZ272" i="14" l="1"/>
  <c r="FH271" i="14"/>
  <c r="I1158" i="11" s="1"/>
  <c r="H1158" i="11"/>
  <c r="E1158" i="11"/>
  <c r="EX271" i="14"/>
  <c r="FC271" i="14" a="1"/>
  <c r="FC271" i="14" s="1"/>
  <c r="FE271" i="14" l="1"/>
  <c r="FD271" i="14"/>
  <c r="C1159" i="11"/>
  <c r="FA272" i="14"/>
  <c r="D1159" i="11" s="1"/>
  <c r="FI272" i="14"/>
  <c r="G1159" i="11" s="1"/>
  <c r="FJ272" i="14"/>
  <c r="FL272" i="14" s="1"/>
  <c r="FP272" i="14" s="1"/>
  <c r="F1159" i="11" s="1"/>
  <c r="FF271" i="14" l="1"/>
  <c r="FG272" i="14"/>
  <c r="FN272" i="14"/>
  <c r="FO272" i="14" s="1"/>
  <c r="FB272" i="14" s="1"/>
  <c r="FC272" i="14" s="1" a="1"/>
  <c r="FC272" i="14" s="1"/>
  <c r="FH272" i="14"/>
  <c r="I1159" i="11" s="1"/>
  <c r="H1159" i="11"/>
  <c r="EZ273" i="14"/>
  <c r="EX272" i="14" l="1"/>
  <c r="E1159" i="11"/>
  <c r="FE272" i="14"/>
  <c r="FD272" i="14"/>
  <c r="FA273" i="14"/>
  <c r="D1160" i="11" s="1"/>
  <c r="FJ273" i="14"/>
  <c r="FL273" i="14" s="1"/>
  <c r="FP273" i="14" s="1"/>
  <c r="F1160" i="11" s="1"/>
  <c r="C1160" i="11"/>
  <c r="FI273" i="14"/>
  <c r="G1160" i="11" s="1"/>
  <c r="FF272" i="14" l="1"/>
  <c r="FG273" i="14"/>
  <c r="H1160" i="11" s="1"/>
  <c r="FN273" i="14"/>
  <c r="FO273" i="14" s="1"/>
  <c r="FB273" i="14" s="1"/>
  <c r="FC273" i="14" s="1" a="1"/>
  <c r="FC273" i="14" s="1"/>
  <c r="FH273" i="14" l="1"/>
  <c r="I1160" i="11" s="1"/>
  <c r="EZ274" i="14"/>
  <c r="C1161" i="11" s="1"/>
  <c r="E1160" i="11"/>
  <c r="EX273" i="14"/>
  <c r="FA274" i="14"/>
  <c r="D1161" i="11" s="1"/>
  <c r="FJ274" i="14"/>
  <c r="FL274" i="14" s="1"/>
  <c r="FP274" i="14" s="1"/>
  <c r="F1161" i="11" s="1"/>
  <c r="FI274" i="14"/>
  <c r="G1161" i="11" s="1"/>
  <c r="FE273" i="14"/>
  <c r="FD273" i="14"/>
  <c r="FF273" i="14" l="1"/>
  <c r="FN274" i="14"/>
  <c r="FO274" i="14" s="1"/>
  <c r="FB274" i="14" s="1"/>
  <c r="EX274" i="14" s="1"/>
  <c r="FG274" i="14"/>
  <c r="FH274" i="14" s="1"/>
  <c r="I1161" i="11" s="1"/>
  <c r="H1161" i="11" l="1"/>
  <c r="EZ275" i="14"/>
  <c r="E1161" i="11"/>
  <c r="FC274" i="14" a="1"/>
  <c r="FC274" i="14" s="1"/>
  <c r="FJ275" i="14"/>
  <c r="FL275" i="14" s="1"/>
  <c r="C1162" i="11"/>
  <c r="FA275" i="14"/>
  <c r="D1162" i="11" s="1"/>
  <c r="FI275" i="14"/>
  <c r="G1162" i="11" s="1"/>
  <c r="FE274" i="14"/>
  <c r="FD274" i="14"/>
  <c r="FF274" i="14" l="1"/>
  <c r="FP275" i="14"/>
  <c r="F1162" i="11" s="1"/>
  <c r="FG275" i="14"/>
  <c r="FN275" i="14"/>
  <c r="FO275" i="14" s="1"/>
  <c r="FB275" i="14" s="1"/>
  <c r="EZ276" i="14" l="1"/>
  <c r="H1162" i="11"/>
  <c r="FH275" i="14"/>
  <c r="I1162" i="11" s="1"/>
  <c r="FC275" i="14" a="1"/>
  <c r="FC275" i="14" s="1"/>
  <c r="EX275" i="14"/>
  <c r="E1162" i="11"/>
  <c r="FD275" i="14" l="1"/>
  <c r="FE275" i="14"/>
  <c r="FF275" i="14" s="1"/>
  <c r="FA276" i="14"/>
  <c r="D1163" i="11" s="1"/>
  <c r="FJ276" i="14"/>
  <c r="FL276" i="14" s="1"/>
  <c r="FP276" i="14" s="1"/>
  <c r="F1163" i="11" s="1"/>
  <c r="C1163" i="11"/>
  <c r="FI276" i="14"/>
  <c r="G1163" i="11" s="1"/>
  <c r="FN276" i="14" l="1"/>
  <c r="FO276" i="14" s="1"/>
  <c r="FB276" i="14" s="1"/>
  <c r="FG276" i="14"/>
  <c r="FC276" i="14" a="1"/>
  <c r="FC276" i="14" s="1"/>
  <c r="E1163" i="11"/>
  <c r="EX276" i="14"/>
  <c r="H1163" i="11"/>
  <c r="EZ277" i="14"/>
  <c r="FH276" i="14"/>
  <c r="I1163" i="11" s="1"/>
  <c r="FD276" i="14" l="1"/>
  <c r="FE276" i="14"/>
  <c r="FF276" i="14" s="1"/>
  <c r="FJ277" i="14"/>
  <c r="FL277" i="14" s="1"/>
  <c r="FP277" i="14" s="1"/>
  <c r="F1164" i="11" s="1"/>
  <c r="C1164" i="11"/>
  <c r="FI277" i="14"/>
  <c r="G1164" i="11" s="1"/>
  <c r="FA277" i="14"/>
  <c r="D1164" i="11" s="1"/>
  <c r="FG277" i="14"/>
  <c r="FN277" i="14"/>
  <c r="FO277" i="14" s="1"/>
  <c r="FB277" i="14" s="1"/>
  <c r="EX277" i="14" l="1"/>
  <c r="FC277" i="14" a="1"/>
  <c r="FC277" i="14" s="1"/>
  <c r="E1164" i="11"/>
  <c r="H1164" i="11"/>
  <c r="FH277" i="14"/>
  <c r="I1164" i="11" s="1"/>
  <c r="EZ278" i="14"/>
  <c r="FJ278" i="14" l="1"/>
  <c r="FL278" i="14" s="1"/>
  <c r="FP278" i="14" s="1"/>
  <c r="F1165" i="11" s="1"/>
  <c r="FA278" i="14"/>
  <c r="D1165" i="11" s="1"/>
  <c r="C1165" i="11"/>
  <c r="FI278" i="14"/>
  <c r="G1165" i="11" s="1"/>
  <c r="FN278" i="14"/>
  <c r="FO278" i="14" s="1"/>
  <c r="FB278" i="14" s="1"/>
  <c r="FG278" i="14"/>
  <c r="FE277" i="14"/>
  <c r="FD277" i="14"/>
  <c r="FF277" i="14" l="1"/>
  <c r="EZ279" i="14"/>
  <c r="FH278" i="14"/>
  <c r="I1165" i="11" s="1"/>
  <c r="H1165" i="11"/>
  <c r="EX278" i="14"/>
  <c r="E1165" i="11"/>
  <c r="FC278" i="14" a="1"/>
  <c r="FC278" i="14" s="1"/>
  <c r="FE278" i="14" l="1"/>
  <c r="FD278" i="14"/>
  <c r="FI279" i="14"/>
  <c r="G1166" i="11" s="1"/>
  <c r="C1166" i="11"/>
  <c r="FA279" i="14"/>
  <c r="D1166" i="11" s="1"/>
  <c r="FJ279" i="14"/>
  <c r="FL279" i="14" s="1"/>
  <c r="FP279" i="14" s="1"/>
  <c r="F1166" i="11" s="1"/>
  <c r="FF278" i="14" l="1"/>
  <c r="FG279" i="14"/>
  <c r="FN279" i="14"/>
  <c r="FO279" i="14" s="1"/>
  <c r="FB279" i="14" s="1"/>
  <c r="FC279" i="14" l="1" a="1"/>
  <c r="FC279" i="14" s="1"/>
  <c r="EX279" i="14"/>
  <c r="E1166" i="11"/>
  <c r="EZ280" i="14"/>
  <c r="H1166" i="11"/>
  <c r="FH279" i="14"/>
  <c r="I1166" i="11" s="1"/>
  <c r="FI280" i="14" l="1"/>
  <c r="G1167" i="11" s="1"/>
  <c r="F17" i="11"/>
  <c r="FJ280" i="14"/>
  <c r="FL280" i="14" s="1"/>
  <c r="FP280" i="14" s="1"/>
  <c r="F1167" i="11" s="1"/>
  <c r="C1167" i="11"/>
  <c r="FA280" i="14"/>
  <c r="D1167" i="11" s="1"/>
  <c r="F16" i="14"/>
  <c r="FN280" i="14"/>
  <c r="FO280" i="14" s="1"/>
  <c r="FB280" i="14" s="1"/>
  <c r="FG280" i="14"/>
  <c r="FE279" i="14"/>
  <c r="FD279" i="14"/>
  <c r="FF279" i="14" l="1"/>
  <c r="FC280" i="14" a="1"/>
  <c r="FC280" i="14" s="1"/>
  <c r="FB15" i="14"/>
  <c r="E1167" i="11"/>
  <c r="FV14" i="14"/>
  <c r="FB16" i="14"/>
  <c r="EX280" i="14"/>
  <c r="H16" i="14"/>
  <c r="E17" i="14" s="1"/>
  <c r="H17" i="11"/>
  <c r="E18" i="11" s="1"/>
  <c r="H1167" i="11"/>
  <c r="FH280" i="14"/>
  <c r="I17" i="14" l="1" a="1"/>
  <c r="I17" i="14" s="1"/>
  <c r="H17" i="14"/>
  <c r="G17" i="14"/>
  <c r="C1168" i="11"/>
  <c r="G18" i="11"/>
  <c r="I18" i="11" a="1"/>
  <c r="I18" i="11" s="1"/>
  <c r="H18" i="11"/>
  <c r="EY18" i="14"/>
  <c r="I1167" i="11"/>
  <c r="FE280" i="14"/>
  <c r="FD280" i="14"/>
  <c r="FF280" i="14" l="1"/>
  <c r="J17" i="11"/>
  <c r="J16" i="14"/>
  <c r="E19" i="11"/>
  <c r="J18" i="11"/>
  <c r="I1168" i="11" s="1"/>
  <c r="H1168" i="11"/>
  <c r="D1168" i="11"/>
  <c r="G1168" i="11"/>
  <c r="E18" i="14"/>
  <c r="J17" i="14"/>
  <c r="H18" i="14" l="1"/>
  <c r="F18" i="14"/>
  <c r="I18" i="14" a="1"/>
  <c r="I18" i="14" s="1"/>
  <c r="F19" i="11"/>
  <c r="I19" i="11" a="1"/>
  <c r="I19" i="11" s="1"/>
  <c r="C1169" i="11"/>
  <c r="H19" i="11"/>
  <c r="FS16" i="14"/>
  <c r="FT26" i="14" s="1"/>
  <c r="C1170" i="11" l="1"/>
  <c r="GC26" i="14"/>
  <c r="G1170" i="11" s="1"/>
  <c r="FU26" i="14"/>
  <c r="D1170" i="11" s="1"/>
  <c r="GD26" i="14"/>
  <c r="D1169" i="11"/>
  <c r="G1169" i="11"/>
  <c r="H1169" i="11"/>
  <c r="J19" i="11"/>
  <c r="I1169" i="11" s="1"/>
  <c r="E20" i="11"/>
  <c r="E19" i="14"/>
  <c r="J18" i="14"/>
  <c r="G19" i="11" l="1"/>
  <c r="I20" i="11" a="1"/>
  <c r="I20" i="11" s="1"/>
  <c r="I19" i="14" a="1"/>
  <c r="I19" i="14" s="1"/>
  <c r="G18" i="14"/>
  <c r="GI26" i="14"/>
  <c r="FV26" i="14" s="1"/>
  <c r="GF26" i="14"/>
  <c r="GH26" i="14" s="1"/>
  <c r="E1170" i="11" l="1"/>
  <c r="FR26" i="14"/>
  <c r="FW26" i="14" a="1"/>
  <c r="FW26" i="14" s="1"/>
  <c r="FY26" i="14" l="1"/>
  <c r="FX26" i="14"/>
  <c r="FZ26" i="14" l="1"/>
  <c r="GJ26" i="14" s="1"/>
  <c r="F1170" i="11" s="1"/>
  <c r="GA26" i="14"/>
  <c r="FT27" i="14" l="1"/>
  <c r="H1170" i="11"/>
  <c r="GB26" i="14"/>
  <c r="I1170" i="11" s="1"/>
  <c r="C1171" i="11" l="1"/>
  <c r="GD27" i="14"/>
  <c r="GF27" i="14" s="1"/>
  <c r="GH27" i="14" s="1"/>
  <c r="GI27" i="14" s="1"/>
  <c r="FV27" i="14" s="1"/>
  <c r="FW27" i="14" s="1" a="1"/>
  <c r="FW27" i="14" s="1"/>
  <c r="FU27" i="14"/>
  <c r="D1171" i="11" s="1"/>
  <c r="GC27" i="14"/>
  <c r="G1171" i="11" s="1"/>
  <c r="FR27" i="14" l="1"/>
  <c r="E1171" i="11"/>
  <c r="FX27" i="14" l="1"/>
  <c r="FY27" i="14"/>
  <c r="FZ27" i="14" s="1"/>
  <c r="GA27" i="14" l="1"/>
  <c r="GJ27" i="14"/>
  <c r="F1171" i="11" s="1"/>
  <c r="GB27" i="14" l="1"/>
  <c r="I1171" i="11" s="1"/>
  <c r="H1171" i="11"/>
  <c r="FT28" i="14"/>
  <c r="FU28" i="14" l="1"/>
  <c r="D1172" i="11" s="1"/>
  <c r="GC28" i="14"/>
  <c r="G1172" i="11" s="1"/>
  <c r="GD28" i="14"/>
  <c r="GF28" i="14" s="1"/>
  <c r="GH28" i="14" s="1"/>
  <c r="GI28" i="14" s="1"/>
  <c r="FV28" i="14" s="1"/>
  <c r="C1172" i="11"/>
  <c r="FW28" i="14" l="1" a="1"/>
  <c r="FW28" i="14" s="1"/>
  <c r="E1172" i="11"/>
  <c r="FR28" i="14"/>
  <c r="FX28" i="14" l="1"/>
  <c r="FY28" i="14"/>
  <c r="FZ28" i="14" s="1"/>
  <c r="GJ28" i="14" l="1"/>
  <c r="F1172" i="11" s="1"/>
  <c r="GA28" i="14"/>
  <c r="GB28" i="14" l="1"/>
  <c r="I1172" i="11" s="1"/>
  <c r="H1172" i="11"/>
  <c r="FT29" i="14"/>
  <c r="GC29" i="14" l="1"/>
  <c r="G1173" i="11" s="1"/>
  <c r="C1173" i="11"/>
  <c r="GD29" i="14"/>
  <c r="GF29" i="14" s="1"/>
  <c r="GH29" i="14" s="1"/>
  <c r="GI29" i="14" s="1"/>
  <c r="FV29" i="14" s="1"/>
  <c r="FU29" i="14"/>
  <c r="D1173" i="11" s="1"/>
  <c r="FW29" i="14" l="1" a="1"/>
  <c r="FW29" i="14" s="1"/>
  <c r="E1173" i="11"/>
  <c r="FR29" i="14"/>
  <c r="FY29" i="14" l="1"/>
  <c r="FX29" i="14"/>
  <c r="FZ29" i="14" s="1"/>
  <c r="GA29" i="14" l="1"/>
  <c r="GJ29" i="14"/>
  <c r="F1173" i="11" s="1"/>
  <c r="GB29" i="14" l="1"/>
  <c r="I1173" i="11" s="1"/>
  <c r="H1173" i="11"/>
  <c r="FT30" i="14"/>
  <c r="FU30" i="14" l="1"/>
  <c r="D1174" i="11" s="1"/>
  <c r="C1174" i="11"/>
  <c r="GD30" i="14"/>
  <c r="GF30" i="14" s="1"/>
  <c r="GH30" i="14" s="1"/>
  <c r="GI30" i="14" s="1"/>
  <c r="FV30" i="14" s="1"/>
  <c r="GC30" i="14"/>
  <c r="G1174" i="11" s="1"/>
  <c r="FW30" i="14" l="1" a="1"/>
  <c r="FW30" i="14" s="1"/>
  <c r="FR30" i="14"/>
  <c r="E1174" i="11"/>
  <c r="FX30" i="14" l="1"/>
  <c r="FY30" i="14"/>
  <c r="FZ30" i="14" s="1"/>
  <c r="GJ30" i="14" l="1"/>
  <c r="F1174" i="11" s="1"/>
  <c r="GA30" i="14"/>
  <c r="H1174" i="11" l="1"/>
  <c r="FT31" i="14"/>
  <c r="GB30" i="14"/>
  <c r="I1174" i="11" s="1"/>
  <c r="C1175" i="11" l="1"/>
  <c r="GC31" i="14"/>
  <c r="G1175" i="11" s="1"/>
  <c r="GD31" i="14"/>
  <c r="GF31" i="14" s="1"/>
  <c r="GH31" i="14" s="1"/>
  <c r="GI31" i="14" s="1"/>
  <c r="FV31" i="14" s="1"/>
  <c r="FU31" i="14"/>
  <c r="D1175" i="11" s="1"/>
  <c r="FW31" i="14" l="1" a="1"/>
  <c r="FW31" i="14" s="1"/>
  <c r="FR31" i="14"/>
  <c r="E1175" i="11"/>
  <c r="FX31" i="14" l="1"/>
  <c r="FY31" i="14"/>
  <c r="FZ31" i="14" l="1"/>
  <c r="GJ31" i="14" l="1"/>
  <c r="F1175" i="11" s="1"/>
  <c r="GA31" i="14"/>
  <c r="GB31" i="14" l="1"/>
  <c r="I1175" i="11" s="1"/>
  <c r="FT32" i="14"/>
  <c r="H1175" i="11"/>
  <c r="C1176" i="11" l="1"/>
  <c r="GD32" i="14"/>
  <c r="GF32" i="14" s="1"/>
  <c r="GH32" i="14" s="1"/>
  <c r="GI32" i="14" s="1"/>
  <c r="FV32" i="14" s="1"/>
  <c r="GC32" i="14"/>
  <c r="G1176" i="11" s="1"/>
  <c r="FU32" i="14"/>
  <c r="D1176" i="11" s="1"/>
  <c r="FW32" i="14" l="1" a="1"/>
  <c r="FW32" i="14" s="1"/>
  <c r="FR32" i="14"/>
  <c r="E1176" i="11"/>
  <c r="FY32" i="14" l="1"/>
  <c r="FX32" i="14"/>
  <c r="FZ32" i="14" l="1"/>
  <c r="GJ32" i="14" l="1"/>
  <c r="F1176" i="11" s="1"/>
  <c r="GA32" i="14"/>
  <c r="H1176" i="11" l="1"/>
  <c r="GB32" i="14"/>
  <c r="I1176" i="11" s="1"/>
  <c r="FT33" i="14"/>
  <c r="GC33" i="14" l="1"/>
  <c r="G1177" i="11" s="1"/>
  <c r="C1177" i="11"/>
  <c r="GD33" i="14"/>
  <c r="GF33" i="14" s="1"/>
  <c r="GH33" i="14" s="1"/>
  <c r="GI33" i="14" s="1"/>
  <c r="FV33" i="14" s="1"/>
  <c r="FW33" i="14" s="1" a="1"/>
  <c r="FW33" i="14" s="1"/>
  <c r="FU33" i="14"/>
  <c r="D1177" i="11" s="1"/>
  <c r="FR33" i="14" l="1"/>
  <c r="E1177" i="11"/>
  <c r="FX33" i="14" l="1"/>
  <c r="FY33" i="14"/>
  <c r="FZ33" i="14" s="1"/>
  <c r="GA33" i="14" l="1"/>
  <c r="GJ33" i="14"/>
  <c r="F1177" i="11" s="1"/>
  <c r="H1177" i="11" l="1"/>
  <c r="FT34" i="14"/>
  <c r="GB33" i="14"/>
  <c r="I1177" i="11" s="1"/>
  <c r="GD34" i="14" l="1"/>
  <c r="GF34" i="14" s="1"/>
  <c r="GH34" i="14" s="1"/>
  <c r="GI34" i="14" s="1"/>
  <c r="FV34" i="14" s="1"/>
  <c r="FU34" i="14"/>
  <c r="D1178" i="11" s="1"/>
  <c r="GC34" i="14"/>
  <c r="G1178" i="11" s="1"/>
  <c r="C1178" i="11"/>
  <c r="FW34" i="14" l="1" a="1"/>
  <c r="FW34" i="14" s="1"/>
  <c r="E1178" i="11"/>
  <c r="FR34" i="14"/>
  <c r="FY34" i="14" l="1"/>
  <c r="FX34" i="14"/>
  <c r="FZ34" i="14" s="1"/>
  <c r="GJ34" i="14" l="1"/>
  <c r="F1178" i="11" s="1"/>
  <c r="GA34" i="14"/>
  <c r="FT35" i="14" l="1"/>
  <c r="H1178" i="11"/>
  <c r="GB34" i="14"/>
  <c r="I1178" i="11" s="1"/>
  <c r="C1179" i="11" l="1"/>
  <c r="FU35" i="14"/>
  <c r="D1179" i="11" s="1"/>
  <c r="GD35" i="14"/>
  <c r="GF35" i="14" s="1"/>
  <c r="GH35" i="14" s="1"/>
  <c r="GI35" i="14" s="1"/>
  <c r="FV35" i="14" s="1"/>
  <c r="FW35" i="14" s="1" a="1"/>
  <c r="FW35" i="14" s="1"/>
  <c r="GC35" i="14"/>
  <c r="G1179" i="11" s="1"/>
  <c r="FR35" i="14" l="1"/>
  <c r="E1179" i="11"/>
  <c r="FY35" i="14" l="1"/>
  <c r="FX35" i="14"/>
  <c r="FZ35" i="14" s="1"/>
  <c r="GJ35" i="14" l="1"/>
  <c r="F1179" i="11" s="1"/>
  <c r="GA35" i="14"/>
  <c r="GB35" i="14" l="1"/>
  <c r="I1179" i="11" s="1"/>
  <c r="H1179" i="11"/>
  <c r="FT36" i="14"/>
  <c r="GD36" i="14" l="1"/>
  <c r="GF36" i="14" s="1"/>
  <c r="GH36" i="14" s="1"/>
  <c r="GI36" i="14" s="1"/>
  <c r="FV36" i="14" s="1"/>
  <c r="FU36" i="14"/>
  <c r="D1180" i="11" s="1"/>
  <c r="GC36" i="14"/>
  <c r="G1180" i="11" s="1"/>
  <c r="C1180" i="11"/>
  <c r="FW36" i="14" l="1" a="1"/>
  <c r="FW36" i="14" s="1"/>
  <c r="E1180" i="11"/>
  <c r="FR36" i="14"/>
  <c r="FY36" i="14" l="1"/>
  <c r="FX36" i="14"/>
  <c r="FZ36" i="14" s="1"/>
  <c r="GA36" i="14" l="1"/>
  <c r="GJ36" i="14"/>
  <c r="F1180" i="11" s="1"/>
  <c r="FT37" i="14" l="1"/>
  <c r="GB36" i="14"/>
  <c r="I1180" i="11" s="1"/>
  <c r="H1180" i="11"/>
  <c r="GC37" i="14" l="1"/>
  <c r="G1181" i="11" s="1"/>
  <c r="C1181" i="11"/>
  <c r="FU37" i="14"/>
  <c r="D1181" i="11" s="1"/>
  <c r="GD37" i="14"/>
  <c r="GF37" i="14" s="1"/>
  <c r="GH37" i="14" s="1"/>
  <c r="GI37" i="14" s="1"/>
  <c r="FV37" i="14" s="1"/>
  <c r="FR37" i="14" l="1"/>
  <c r="FW37" i="14" a="1"/>
  <c r="FW37" i="14" s="1"/>
  <c r="E1181" i="11"/>
  <c r="FY37" i="14" l="1"/>
  <c r="FX37" i="14"/>
  <c r="FZ37" i="14" l="1"/>
  <c r="GJ37" i="14" s="1"/>
  <c r="F1181" i="11" s="1"/>
  <c r="GA37" i="14"/>
  <c r="GB37" i="14" l="1"/>
  <c r="I1181" i="11" s="1"/>
  <c r="H1181" i="11"/>
  <c r="FT38" i="14"/>
  <c r="GD38" i="14" l="1"/>
  <c r="GF38" i="14" s="1"/>
  <c r="GH38" i="14" s="1"/>
  <c r="GI38" i="14" s="1"/>
  <c r="FV38" i="14" s="1"/>
  <c r="C1182" i="11"/>
  <c r="GC38" i="14"/>
  <c r="G1182" i="11" s="1"/>
  <c r="FU38" i="14"/>
  <c r="D1182" i="11" s="1"/>
  <c r="E1182" i="11" l="1"/>
  <c r="FR38" i="14"/>
  <c r="FW38" i="14" a="1"/>
  <c r="FW38" i="14" s="1"/>
  <c r="FX38" i="14" l="1"/>
  <c r="FY38" i="14"/>
  <c r="FZ38" i="14" s="1"/>
  <c r="GJ38" i="14" l="1"/>
  <c r="F1182" i="11" s="1"/>
  <c r="GA38" i="14"/>
  <c r="FT39" i="14" l="1"/>
  <c r="H1182" i="11"/>
  <c r="GB38" i="14"/>
  <c r="I1182" i="11" s="1"/>
  <c r="C1183" i="11" l="1"/>
  <c r="GD39" i="14"/>
  <c r="GF39" i="14" s="1"/>
  <c r="GH39" i="14" s="1"/>
  <c r="GI39" i="14" s="1"/>
  <c r="FV39" i="14" s="1"/>
  <c r="FU39" i="14"/>
  <c r="D1183" i="11" s="1"/>
  <c r="GC39" i="14"/>
  <c r="G1183" i="11" s="1"/>
  <c r="FW39" i="14" l="1" a="1"/>
  <c r="FW39" i="14" s="1"/>
  <c r="E1183" i="11"/>
  <c r="FR39" i="14"/>
  <c r="FX39" i="14" l="1"/>
  <c r="FY39" i="14"/>
  <c r="FZ39" i="14" l="1"/>
  <c r="GJ39" i="14" l="1"/>
  <c r="F1183" i="11" s="1"/>
  <c r="GA39" i="14"/>
  <c r="FT40" i="14" l="1"/>
  <c r="GB39" i="14"/>
  <c r="I1183" i="11" s="1"/>
  <c r="H1183" i="11"/>
  <c r="C1184" i="11" l="1"/>
  <c r="GD40" i="14"/>
  <c r="GF40" i="14" s="1"/>
  <c r="GH40" i="14" s="1"/>
  <c r="GI40" i="14" s="1"/>
  <c r="FV40" i="14" s="1"/>
  <c r="GC40" i="14"/>
  <c r="G1184" i="11" s="1"/>
  <c r="FU40" i="14"/>
  <c r="D1184" i="11" s="1"/>
  <c r="E1184" i="11" l="1"/>
  <c r="FR40" i="14"/>
  <c r="FW40" i="14" a="1"/>
  <c r="FW40" i="14" s="1"/>
  <c r="FY40" i="14" l="1"/>
  <c r="FX40" i="14"/>
  <c r="FZ40" i="14" s="1"/>
  <c r="GJ40" i="14" l="1"/>
  <c r="F1184" i="11" s="1"/>
  <c r="GA40" i="14"/>
  <c r="FT41" i="14" l="1"/>
  <c r="H1184" i="11"/>
  <c r="GB40" i="14"/>
  <c r="I1184" i="11" s="1"/>
  <c r="FU41" i="14" l="1"/>
  <c r="D1185" i="11" s="1"/>
  <c r="C1185" i="11"/>
  <c r="GC41" i="14"/>
  <c r="G1185" i="11" s="1"/>
  <c r="GD41" i="14"/>
  <c r="GF41" i="14" s="1"/>
  <c r="GH41" i="14" s="1"/>
  <c r="GI41" i="14" s="1"/>
  <c r="FV41" i="14" s="1"/>
  <c r="FW41" i="14" l="1" a="1"/>
  <c r="FW41" i="14" s="1"/>
  <c r="E1185" i="11"/>
  <c r="FR41" i="14"/>
  <c r="FX41" i="14" l="1"/>
  <c r="FY41" i="14"/>
  <c r="FZ41" i="14" l="1"/>
  <c r="GA41" i="14" l="1"/>
  <c r="GJ41" i="14"/>
  <c r="F1185" i="11" s="1"/>
  <c r="FT42" i="14" l="1"/>
  <c r="H1185" i="11"/>
  <c r="GB41" i="14"/>
  <c r="I1185" i="11" s="1"/>
  <c r="C1186" i="11" l="1"/>
  <c r="GC42" i="14"/>
  <c r="G1186" i="11" s="1"/>
  <c r="FU42" i="14"/>
  <c r="D1186" i="11" s="1"/>
  <c r="GD42" i="14"/>
  <c r="GF42" i="14" s="1"/>
  <c r="GH42" i="14" s="1"/>
  <c r="GI42" i="14" s="1"/>
  <c r="FV42" i="14" s="1"/>
  <c r="FW42" i="14" s="1" a="1"/>
  <c r="FW42" i="14" s="1"/>
  <c r="FR42" i="14" l="1"/>
  <c r="E1186" i="11"/>
  <c r="FX42" i="14" l="1"/>
  <c r="FY42" i="14"/>
  <c r="FZ42" i="14" l="1"/>
  <c r="GJ42" i="14" l="1"/>
  <c r="F1186" i="11" s="1"/>
  <c r="GA42" i="14"/>
  <c r="GB42" i="14" l="1"/>
  <c r="I1186" i="11" s="1"/>
  <c r="FT43" i="14"/>
  <c r="H1186" i="11"/>
  <c r="C1187" i="11" l="1"/>
  <c r="GC43" i="14"/>
  <c r="G1187" i="11" s="1"/>
  <c r="GD43" i="14"/>
  <c r="GF43" i="14" s="1"/>
  <c r="GH43" i="14" s="1"/>
  <c r="GI43" i="14" s="1"/>
  <c r="FV43" i="14" s="1"/>
  <c r="FW43" i="14" s="1" a="1"/>
  <c r="FW43" i="14" s="1"/>
  <c r="FU43" i="14"/>
  <c r="D1187" i="11" s="1"/>
  <c r="FR43" i="14" l="1"/>
  <c r="E1187" i="11"/>
  <c r="FX43" i="14" l="1"/>
  <c r="FY43" i="14"/>
  <c r="FZ43" i="14" s="1"/>
  <c r="GJ43" i="14" l="1"/>
  <c r="F1187" i="11" s="1"/>
  <c r="GA43" i="14"/>
  <c r="FT44" i="14" l="1"/>
  <c r="GB43" i="14"/>
  <c r="I1187" i="11" s="1"/>
  <c r="H1187" i="11"/>
  <c r="C1188" i="11" l="1"/>
  <c r="FU44" i="14"/>
  <c r="D1188" i="11" s="1"/>
  <c r="GC44" i="14"/>
  <c r="G1188" i="11" s="1"/>
  <c r="GD44" i="14"/>
  <c r="GF44" i="14" s="1"/>
  <c r="GH44" i="14" s="1"/>
  <c r="GI44" i="14" s="1"/>
  <c r="FV44" i="14" s="1"/>
  <c r="FW44" i="14" s="1" a="1"/>
  <c r="FW44" i="14" s="1"/>
  <c r="FR44" i="14" l="1"/>
  <c r="E1188" i="11"/>
  <c r="FX44" i="14" l="1"/>
  <c r="FY44" i="14"/>
  <c r="FZ44" i="14" l="1"/>
  <c r="GJ44" i="14" l="1"/>
  <c r="F1188" i="11" s="1"/>
  <c r="GA44" i="14"/>
  <c r="GB44" i="14" l="1"/>
  <c r="I1188" i="11" s="1"/>
  <c r="FT45" i="14"/>
  <c r="H1188" i="11"/>
  <c r="C1189" i="11" l="1"/>
  <c r="GD45" i="14"/>
  <c r="GF45" i="14" s="1"/>
  <c r="GH45" i="14" s="1"/>
  <c r="GI45" i="14" s="1"/>
  <c r="FV45" i="14" s="1"/>
  <c r="FW45" i="14" s="1" a="1"/>
  <c r="FW45" i="14" s="1"/>
  <c r="GC45" i="14"/>
  <c r="G1189" i="11" s="1"/>
  <c r="FU45" i="14"/>
  <c r="D1189" i="11" s="1"/>
  <c r="E1189" i="11" l="1"/>
  <c r="FR45" i="14"/>
  <c r="FX45" i="14" l="1"/>
  <c r="FY45" i="14"/>
  <c r="FZ45" i="14" l="1"/>
  <c r="GJ45" i="14" l="1"/>
  <c r="F1189" i="11" s="1"/>
  <c r="GA45" i="14"/>
  <c r="FT46" i="14" l="1"/>
  <c r="GB45" i="14"/>
  <c r="I1189" i="11" s="1"/>
  <c r="H1189" i="11"/>
  <c r="FU46" i="14" l="1"/>
  <c r="D1190" i="11" s="1"/>
  <c r="C1190" i="11"/>
  <c r="GD46" i="14"/>
  <c r="GF46" i="14" s="1"/>
  <c r="GH46" i="14" s="1"/>
  <c r="GI46" i="14" s="1"/>
  <c r="FV46" i="14" s="1"/>
  <c r="GC46" i="14"/>
  <c r="G1190" i="11" s="1"/>
  <c r="FW46" i="14" l="1" a="1"/>
  <c r="FW46" i="14" s="1"/>
  <c r="E1190" i="11"/>
  <c r="FR46" i="14"/>
  <c r="FY46" i="14" l="1"/>
  <c r="FX46" i="14"/>
  <c r="FZ46" i="14" s="1"/>
  <c r="GJ46" i="14" l="1"/>
  <c r="F1190" i="11" s="1"/>
  <c r="GA46" i="14"/>
  <c r="H1190" i="11" l="1"/>
  <c r="FT47" i="14"/>
  <c r="GB46" i="14"/>
  <c r="I1190" i="11" s="1"/>
  <c r="GD47" i="14" l="1"/>
  <c r="GF47" i="14" s="1"/>
  <c r="GH47" i="14" s="1"/>
  <c r="GI47" i="14" s="1"/>
  <c r="FV47" i="14" s="1"/>
  <c r="FW47" i="14" s="1" a="1"/>
  <c r="FW47" i="14" s="1"/>
  <c r="FU47" i="14"/>
  <c r="D1191" i="11" s="1"/>
  <c r="GC47" i="14"/>
  <c r="G1191" i="11" s="1"/>
  <c r="C1191" i="11"/>
  <c r="FR47" i="14" l="1"/>
  <c r="E1191" i="11"/>
  <c r="FY47" i="14" l="1"/>
  <c r="FX47" i="14"/>
  <c r="FZ47" i="14" l="1"/>
  <c r="GJ47" i="14" s="1"/>
  <c r="F1191" i="11" s="1"/>
  <c r="GA47" i="14" l="1"/>
  <c r="FT48" i="14" s="1"/>
  <c r="H1191" i="11" l="1"/>
  <c r="GB47" i="14"/>
  <c r="I1191" i="11" s="1"/>
  <c r="FU48" i="14"/>
  <c r="D1192" i="11" s="1"/>
  <c r="GD48" i="14"/>
  <c r="GF48" i="14" s="1"/>
  <c r="GH48" i="14" s="1"/>
  <c r="GI48" i="14" s="1"/>
  <c r="FV48" i="14" s="1"/>
  <c r="FW48" i="14" s="1" a="1"/>
  <c r="FW48" i="14" s="1"/>
  <c r="C1192" i="11"/>
  <c r="GC48" i="14"/>
  <c r="G1192" i="11" s="1"/>
  <c r="E1192" i="11" l="1"/>
  <c r="FR48" i="14"/>
  <c r="FY48" i="14" l="1"/>
  <c r="FX48" i="14"/>
  <c r="FZ48" i="14" l="1"/>
  <c r="GJ48" i="14" l="1"/>
  <c r="F1192" i="11" s="1"/>
  <c r="GA48" i="14"/>
  <c r="GB48" i="14" l="1"/>
  <c r="I1192" i="11" s="1"/>
  <c r="FT49" i="14"/>
  <c r="H1192" i="11"/>
  <c r="GC49" i="14" l="1"/>
  <c r="G1193" i="11" s="1"/>
  <c r="C1193" i="11"/>
  <c r="FU49" i="14"/>
  <c r="D1193" i="11" s="1"/>
  <c r="GD49" i="14"/>
  <c r="GF49" i="14" s="1"/>
  <c r="GH49" i="14" s="1"/>
  <c r="GI49" i="14" s="1"/>
  <c r="FV49" i="14" s="1"/>
  <c r="FW49" i="14" l="1" a="1"/>
  <c r="FW49" i="14" s="1"/>
  <c r="E1193" i="11"/>
  <c r="FR49" i="14"/>
  <c r="FX49" i="14" l="1"/>
  <c r="FY49" i="14"/>
  <c r="FZ49" i="14" s="1"/>
  <c r="GJ49" i="14" l="1"/>
  <c r="F1193" i="11" s="1"/>
  <c r="GA49" i="14"/>
  <c r="H1193" i="11" l="1"/>
  <c r="GB49" i="14"/>
  <c r="I1193" i="11" s="1"/>
  <c r="FT50" i="14"/>
  <c r="GD50" i="14" l="1"/>
  <c r="GF50" i="14" s="1"/>
  <c r="GH50" i="14" s="1"/>
  <c r="GI50" i="14" s="1"/>
  <c r="FV50" i="14" s="1"/>
  <c r="C1194" i="11"/>
  <c r="FU50" i="14"/>
  <c r="D1194" i="11" s="1"/>
  <c r="GC50" i="14"/>
  <c r="G1194" i="11" s="1"/>
  <c r="FW50" i="14" l="1" a="1"/>
  <c r="FW50" i="14" s="1"/>
  <c r="E1194" i="11"/>
  <c r="FR50" i="14"/>
  <c r="FX50" i="14" l="1"/>
  <c r="FY50" i="14"/>
  <c r="FZ50" i="14" s="1"/>
  <c r="GJ50" i="14" l="1"/>
  <c r="F1194" i="11" s="1"/>
  <c r="GA50" i="14"/>
  <c r="GB50" i="14" l="1"/>
  <c r="I1194" i="11" s="1"/>
  <c r="FT51" i="14"/>
  <c r="H1194" i="11"/>
  <c r="C1195" i="11" l="1"/>
  <c r="GC51" i="14"/>
  <c r="G1195" i="11" s="1"/>
  <c r="GD51" i="14"/>
  <c r="GF51" i="14" s="1"/>
  <c r="GH51" i="14" s="1"/>
  <c r="GI51" i="14" s="1"/>
  <c r="FV51" i="14" s="1"/>
  <c r="FW51" i="14" s="1" a="1"/>
  <c r="FW51" i="14" s="1"/>
  <c r="FU51" i="14"/>
  <c r="D1195" i="11" s="1"/>
  <c r="FR51" i="14" l="1"/>
  <c r="E1195" i="11"/>
  <c r="FX51" i="14" l="1"/>
  <c r="FY51" i="14"/>
  <c r="FZ51" i="14" l="1"/>
  <c r="GA51" i="14" l="1"/>
  <c r="GJ51" i="14"/>
  <c r="F1195" i="11" s="1"/>
  <c r="FT52" i="14" l="1"/>
  <c r="GB51" i="14"/>
  <c r="I1195" i="11" s="1"/>
  <c r="H1195" i="11"/>
  <c r="GD52" i="14" l="1"/>
  <c r="GF52" i="14" s="1"/>
  <c r="GH52" i="14" s="1"/>
  <c r="GI52" i="14" s="1"/>
  <c r="FV52" i="14" s="1"/>
  <c r="C1196" i="11"/>
  <c r="GC52" i="14"/>
  <c r="G1196" i="11" s="1"/>
  <c r="FU52" i="14"/>
  <c r="D1196" i="11" s="1"/>
  <c r="FW52" i="14" l="1" a="1"/>
  <c r="FW52" i="14" s="1"/>
  <c r="E1196" i="11"/>
  <c r="FR52" i="14"/>
  <c r="FX52" i="14" l="1"/>
  <c r="FY52" i="14"/>
  <c r="FZ52" i="14" s="1"/>
  <c r="GJ52" i="14" l="1"/>
  <c r="F1196" i="11" s="1"/>
  <c r="GA52" i="14"/>
  <c r="H1196" i="11" l="1"/>
  <c r="FT53" i="14"/>
  <c r="GB52" i="14"/>
  <c r="I1196" i="11" s="1"/>
  <c r="C1197" i="11" l="1"/>
  <c r="FU53" i="14"/>
  <c r="D1197" i="11" s="1"/>
  <c r="GC53" i="14"/>
  <c r="G1197" i="11" s="1"/>
  <c r="GD53" i="14"/>
  <c r="GF53" i="14" s="1"/>
  <c r="GH53" i="14" s="1"/>
  <c r="GI53" i="14" s="1"/>
  <c r="FV53" i="14" s="1"/>
  <c r="FW53" i="14" l="1" a="1"/>
  <c r="FW53" i="14" s="1"/>
  <c r="E1197" i="11"/>
  <c r="FR53" i="14"/>
  <c r="FX53" i="14" l="1"/>
  <c r="FY53" i="14"/>
  <c r="FZ53" i="14" s="1"/>
  <c r="GJ53" i="14" l="1"/>
  <c r="F1197" i="11" s="1"/>
  <c r="GA53" i="14"/>
  <c r="H1197" i="11" l="1"/>
  <c r="FT54" i="14"/>
  <c r="GB53" i="14"/>
  <c r="I1197" i="11" s="1"/>
  <c r="C1198" i="11" l="1"/>
  <c r="FU54" i="14"/>
  <c r="D1198" i="11" s="1"/>
  <c r="GD54" i="14"/>
  <c r="GF54" i="14" s="1"/>
  <c r="GH54" i="14" s="1"/>
  <c r="GI54" i="14" s="1"/>
  <c r="FV54" i="14" s="1"/>
  <c r="FW54" i="14" s="1" a="1"/>
  <c r="FW54" i="14" s="1"/>
  <c r="GC54" i="14"/>
  <c r="G1198" i="11" s="1"/>
  <c r="FR54" i="14" l="1"/>
  <c r="E1198" i="11"/>
  <c r="FX54" i="14" l="1"/>
  <c r="FY54" i="14"/>
  <c r="FZ54" i="14" l="1"/>
  <c r="GJ54" i="14" s="1"/>
  <c r="F1198" i="11" s="1"/>
  <c r="GA54" i="14" l="1"/>
  <c r="H1198" i="11" s="1"/>
  <c r="FT55" i="14" l="1"/>
  <c r="GB54" i="14"/>
  <c r="I1198" i="11" s="1"/>
  <c r="GC55" i="14"/>
  <c r="G1199" i="11" s="1"/>
  <c r="FU55" i="14"/>
  <c r="D1199" i="11" s="1"/>
  <c r="C1199" i="11"/>
  <c r="GD55" i="14"/>
  <c r="GF55" i="14" s="1"/>
  <c r="GH55" i="14" s="1"/>
  <c r="GI55" i="14" s="1"/>
  <c r="FV55" i="14" s="1"/>
  <c r="FW55" i="14" l="1" a="1"/>
  <c r="FW55" i="14" s="1"/>
  <c r="FR55" i="14"/>
  <c r="E1199" i="11"/>
  <c r="FY55" i="14" l="1"/>
  <c r="FX55" i="14"/>
  <c r="FZ55" i="14" l="1"/>
  <c r="GJ55" i="14" s="1"/>
  <c r="F1199" i="11" s="1"/>
  <c r="GA55" i="14" l="1"/>
  <c r="GB55" i="14" s="1"/>
  <c r="I1199" i="11" s="1"/>
  <c r="FT56" i="14" l="1"/>
  <c r="H1199" i="11"/>
  <c r="GC56" i="14"/>
  <c r="G1200" i="11" s="1"/>
  <c r="FU56" i="14"/>
  <c r="D1200" i="11" s="1"/>
  <c r="C1200" i="11"/>
  <c r="GD56" i="14"/>
  <c r="GF56" i="14" s="1"/>
  <c r="GH56" i="14" s="1"/>
  <c r="GI56" i="14" s="1"/>
  <c r="FV56" i="14" s="1"/>
  <c r="FW56" i="14" l="1" a="1"/>
  <c r="FW56" i="14" s="1"/>
  <c r="E1200" i="11"/>
  <c r="FR56" i="14"/>
  <c r="FX56" i="14" l="1"/>
  <c r="FY56" i="14"/>
  <c r="FZ56" i="14" l="1"/>
  <c r="GJ56" i="14" s="1"/>
  <c r="F1200" i="11" s="1"/>
  <c r="GA56" i="14" l="1"/>
  <c r="FT57" i="14" s="1"/>
  <c r="H1200" i="11" l="1"/>
  <c r="GB56" i="14"/>
  <c r="I1200" i="11" s="1"/>
  <c r="FU57" i="14"/>
  <c r="D1201" i="11" s="1"/>
  <c r="GC57" i="14"/>
  <c r="G1201" i="11" s="1"/>
  <c r="GD57" i="14"/>
  <c r="GF57" i="14" s="1"/>
  <c r="GH57" i="14" s="1"/>
  <c r="GI57" i="14" s="1"/>
  <c r="FV57" i="14" s="1"/>
  <c r="C1201" i="11"/>
  <c r="FW57" i="14" l="1" a="1"/>
  <c r="FW57" i="14" s="1"/>
  <c r="FR57" i="14"/>
  <c r="E1201" i="11"/>
  <c r="FX57" i="14" l="1"/>
  <c r="FY57" i="14"/>
  <c r="FZ57" i="14" s="1"/>
  <c r="GA57" i="14" l="1"/>
  <c r="GJ57" i="14"/>
  <c r="F1201" i="11" s="1"/>
  <c r="H1201" i="11" l="1"/>
  <c r="GB57" i="14"/>
  <c r="I1201" i="11" s="1"/>
  <c r="FT58" i="14"/>
  <c r="GD58" i="14" l="1"/>
  <c r="GF58" i="14" s="1"/>
  <c r="GH58" i="14" s="1"/>
  <c r="GI58" i="14" s="1"/>
  <c r="FV58" i="14" s="1"/>
  <c r="C1202" i="11"/>
  <c r="GC58" i="14"/>
  <c r="G1202" i="11" s="1"/>
  <c r="FU58" i="14"/>
  <c r="D1202" i="11" s="1"/>
  <c r="FW58" i="14" l="1" a="1"/>
  <c r="FW58" i="14" s="1"/>
  <c r="E1202" i="11"/>
  <c r="FR58" i="14"/>
  <c r="FX58" i="14" l="1"/>
  <c r="FY58" i="14"/>
  <c r="FZ58" i="14" s="1"/>
  <c r="GJ58" i="14" l="1"/>
  <c r="F1202" i="11" s="1"/>
  <c r="GA58" i="14"/>
  <c r="GB58" i="14" l="1"/>
  <c r="I1202" i="11" s="1"/>
  <c r="FT59" i="14"/>
  <c r="H1202" i="11"/>
  <c r="GD59" i="14" l="1"/>
  <c r="GF59" i="14" s="1"/>
  <c r="GH59" i="14" s="1"/>
  <c r="GI59" i="14" s="1"/>
  <c r="FV59" i="14" s="1"/>
  <c r="FW59" i="14" s="1" a="1"/>
  <c r="FW59" i="14" s="1"/>
  <c r="FU59" i="14"/>
  <c r="D1203" i="11" s="1"/>
  <c r="C1203" i="11"/>
  <c r="GC59" i="14"/>
  <c r="G1203" i="11" s="1"/>
  <c r="FR59" i="14" l="1"/>
  <c r="E1203" i="11"/>
  <c r="FY59" i="14" l="1"/>
  <c r="FX59" i="14"/>
  <c r="FZ59" i="14" l="1"/>
  <c r="GJ59" i="14" s="1"/>
  <c r="F1203" i="11" s="1"/>
  <c r="GA59" i="14" l="1"/>
  <c r="FT60" i="14" s="1"/>
  <c r="GB59" i="14" l="1"/>
  <c r="I1203" i="11" s="1"/>
  <c r="H1203" i="11"/>
  <c r="C1204" i="11"/>
  <c r="FU60" i="14"/>
  <c r="D1204" i="11" s="1"/>
  <c r="GD60" i="14"/>
  <c r="GF60" i="14" s="1"/>
  <c r="GH60" i="14" s="1"/>
  <c r="GI60" i="14" s="1"/>
  <c r="FV60" i="14" s="1"/>
  <c r="FW60" i="14" s="1" a="1"/>
  <c r="FW60" i="14" s="1"/>
  <c r="GC60" i="14"/>
  <c r="G1204" i="11" s="1"/>
  <c r="FR60" i="14" l="1"/>
  <c r="E1204" i="11"/>
  <c r="FX60" i="14" l="1"/>
  <c r="FY60" i="14"/>
  <c r="FZ60" i="14" s="1"/>
  <c r="GJ60" i="14" l="1"/>
  <c r="F1204" i="11" s="1"/>
  <c r="GA60" i="14"/>
  <c r="FT61" i="14" l="1"/>
  <c r="H1204" i="11"/>
  <c r="GB60" i="14"/>
  <c r="I1204" i="11" s="1"/>
  <c r="GC61" i="14" l="1"/>
  <c r="G1205" i="11" s="1"/>
  <c r="FU61" i="14"/>
  <c r="D1205" i="11" s="1"/>
  <c r="GD61" i="14"/>
  <c r="GF61" i="14" s="1"/>
  <c r="GH61" i="14" s="1"/>
  <c r="GI61" i="14" s="1"/>
  <c r="FV61" i="14" s="1"/>
  <c r="FW61" i="14" s="1" a="1"/>
  <c r="FW61" i="14" s="1"/>
  <c r="C1205" i="11"/>
  <c r="E1205" i="11" l="1"/>
  <c r="FR61" i="14"/>
  <c r="FY61" i="14" l="1"/>
  <c r="FX61" i="14"/>
  <c r="FZ61" i="14" l="1"/>
  <c r="GJ61" i="14" s="1"/>
  <c r="F1205" i="11" s="1"/>
  <c r="GA61" i="14"/>
  <c r="H1205" i="11" l="1"/>
  <c r="FT62" i="14"/>
  <c r="GB61" i="14"/>
  <c r="I1205" i="11" s="1"/>
  <c r="C1206" i="11" l="1"/>
  <c r="FU62" i="14"/>
  <c r="D1206" i="11" s="1"/>
  <c r="GD62" i="14"/>
  <c r="GF62" i="14" s="1"/>
  <c r="GH62" i="14" s="1"/>
  <c r="GI62" i="14" s="1"/>
  <c r="FV62" i="14" s="1"/>
  <c r="GC62" i="14"/>
  <c r="G1206" i="11" s="1"/>
  <c r="FW62" i="14" l="1" a="1"/>
  <c r="FW62" i="14" s="1"/>
  <c r="E1206" i="11"/>
  <c r="FR62" i="14"/>
  <c r="FY62" i="14" l="1"/>
  <c r="FX62" i="14"/>
  <c r="FZ62" i="14" l="1"/>
  <c r="GJ62" i="14" s="1"/>
  <c r="F1206" i="11" s="1"/>
  <c r="GA62" i="14"/>
  <c r="GB62" i="14" l="1"/>
  <c r="I1206" i="11" s="1"/>
  <c r="H1206" i="11"/>
  <c r="FT63" i="14"/>
  <c r="C1207" i="11" l="1"/>
  <c r="GD63" i="14"/>
  <c r="GF63" i="14" s="1"/>
  <c r="GH63" i="14" s="1"/>
  <c r="GI63" i="14" s="1"/>
  <c r="FV63" i="14" s="1"/>
  <c r="GC63" i="14"/>
  <c r="G1207" i="11" s="1"/>
  <c r="FU63" i="14"/>
  <c r="D1207" i="11" s="1"/>
  <c r="FW63" i="14" l="1" a="1"/>
  <c r="FW63" i="14" s="1"/>
  <c r="FR63" i="14"/>
  <c r="E1207" i="11"/>
  <c r="FY63" i="14" l="1"/>
  <c r="FX63" i="14"/>
  <c r="FZ63" i="14" l="1"/>
  <c r="GJ63" i="14" s="1"/>
  <c r="F1207" i="11" s="1"/>
  <c r="GA63" i="14" l="1"/>
  <c r="GB63" i="14" s="1"/>
  <c r="I1207" i="11" s="1"/>
  <c r="H1207" i="11"/>
  <c r="FT64" i="14" l="1"/>
  <c r="GD64" i="14"/>
  <c r="GF64" i="14" s="1"/>
  <c r="GH64" i="14" s="1"/>
  <c r="GI64" i="14" s="1"/>
  <c r="FV64" i="14" s="1"/>
  <c r="GC64" i="14"/>
  <c r="G1208" i="11" s="1"/>
  <c r="C1208" i="11"/>
  <c r="FU64" i="14"/>
  <c r="D1208" i="11" s="1"/>
  <c r="FW64" i="14" l="1" a="1"/>
  <c r="FW64" i="14" s="1"/>
  <c r="FR64" i="14"/>
  <c r="E1208" i="11"/>
  <c r="FY64" i="14" l="1"/>
  <c r="FX64" i="14"/>
  <c r="FZ64" i="14" l="1"/>
  <c r="GJ64" i="14" l="1"/>
  <c r="F1208" i="11" s="1"/>
  <c r="GA64" i="14"/>
  <c r="GB64" i="14" l="1"/>
  <c r="I1208" i="11" s="1"/>
  <c r="FT65" i="14"/>
  <c r="H1208" i="11"/>
  <c r="C1209" i="11" l="1"/>
  <c r="GC65" i="14"/>
  <c r="G1209" i="11" s="1"/>
  <c r="GD65" i="14"/>
  <c r="GF65" i="14" s="1"/>
  <c r="GH65" i="14" s="1"/>
  <c r="GI65" i="14" s="1"/>
  <c r="FV65" i="14" s="1"/>
  <c r="FU65" i="14"/>
  <c r="D1209" i="11" s="1"/>
  <c r="FR65" i="14" l="1"/>
  <c r="E1209" i="11"/>
  <c r="FW65" i="14" a="1"/>
  <c r="FW65" i="14" s="1"/>
  <c r="FY65" i="14" l="1"/>
  <c r="FX65" i="14"/>
  <c r="FZ65" i="14" s="1"/>
  <c r="GJ65" i="14" l="1"/>
  <c r="F1209" i="11" s="1"/>
  <c r="GA65" i="14"/>
  <c r="H1209" i="11" l="1"/>
  <c r="FT66" i="14"/>
  <c r="GB65" i="14"/>
  <c r="I1209" i="11" s="1"/>
  <c r="GD66" i="14" l="1"/>
  <c r="GF66" i="14" s="1"/>
  <c r="GH66" i="14" s="1"/>
  <c r="GI66" i="14" s="1"/>
  <c r="FV66" i="14" s="1"/>
  <c r="C1210" i="11"/>
  <c r="FU66" i="14"/>
  <c r="D1210" i="11" s="1"/>
  <c r="GC66" i="14"/>
  <c r="G1210" i="11" s="1"/>
  <c r="FW66" i="14" l="1" a="1"/>
  <c r="FW66" i="14" s="1"/>
  <c r="FR66" i="14"/>
  <c r="E1210" i="11"/>
  <c r="FY66" i="14" l="1"/>
  <c r="FX66" i="14"/>
  <c r="FZ66" i="14" l="1"/>
  <c r="GJ66" i="14" s="1"/>
  <c r="F1210" i="11" s="1"/>
  <c r="GA66" i="14" l="1"/>
  <c r="GB66" i="14" s="1"/>
  <c r="I1210" i="11" s="1"/>
  <c r="FT67" i="14" l="1"/>
  <c r="FU67" i="14" s="1"/>
  <c r="D1211" i="11" s="1"/>
  <c r="H1210" i="11"/>
  <c r="GC67" i="14"/>
  <c r="G1211" i="11" s="1"/>
  <c r="C1211" i="11"/>
  <c r="GD67" i="14"/>
  <c r="GF67" i="14" s="1"/>
  <c r="GH67" i="14" s="1"/>
  <c r="GI67" i="14" s="1"/>
  <c r="FV67" i="14" s="1"/>
  <c r="FW67" i="14" l="1" a="1"/>
  <c r="FW67" i="14" s="1"/>
  <c r="FR67" i="14"/>
  <c r="E1211" i="11"/>
  <c r="FY67" i="14" l="1"/>
  <c r="FX67" i="14"/>
  <c r="FZ67" i="14" l="1"/>
  <c r="GA67" i="14" s="1"/>
  <c r="GJ67" i="14" l="1"/>
  <c r="F1211" i="11" s="1"/>
  <c r="FT68" i="14"/>
  <c r="GB67" i="14"/>
  <c r="I1211" i="11" s="1"/>
  <c r="H1211" i="11"/>
  <c r="C1212" i="11" l="1"/>
  <c r="FU68" i="14"/>
  <c r="D1212" i="11" s="1"/>
  <c r="GD68" i="14"/>
  <c r="GF68" i="14" s="1"/>
  <c r="GH68" i="14" s="1"/>
  <c r="GI68" i="14" s="1"/>
  <c r="FV68" i="14" s="1"/>
  <c r="FW68" i="14" s="1" a="1"/>
  <c r="FW68" i="14" s="1"/>
  <c r="GC68" i="14"/>
  <c r="G1212" i="11" s="1"/>
  <c r="FR68" i="14" l="1"/>
  <c r="E1212" i="11"/>
  <c r="FX68" i="14" l="1"/>
  <c r="FY68" i="14"/>
  <c r="FZ68" i="14" l="1"/>
  <c r="GJ68" i="14" l="1"/>
  <c r="F1212" i="11" s="1"/>
  <c r="GA68" i="14"/>
  <c r="H1212" i="11" l="1"/>
  <c r="GB68" i="14"/>
  <c r="I1212" i="11" s="1"/>
  <c r="FT69" i="14"/>
  <c r="FU69" i="14" l="1"/>
  <c r="D1213" i="11" s="1"/>
  <c r="GC69" i="14"/>
  <c r="G1213" i="11" s="1"/>
  <c r="C1213" i="11"/>
  <c r="GD69" i="14"/>
  <c r="GF69" i="14" s="1"/>
  <c r="GH69" i="14" s="1"/>
  <c r="GI69" i="14" s="1"/>
  <c r="FV69" i="14" s="1"/>
  <c r="FW69" i="14" s="1" a="1"/>
  <c r="FW69" i="14" s="1"/>
  <c r="E1213" i="11" l="1"/>
  <c r="FR69" i="14"/>
  <c r="FX69" i="14" l="1"/>
  <c r="FY69" i="14"/>
  <c r="FZ69" i="14" l="1"/>
  <c r="GJ69" i="14" s="1"/>
  <c r="F1213" i="11" s="1"/>
  <c r="GA69" i="14" l="1"/>
  <c r="H1213" i="11" s="1"/>
  <c r="FT70" i="14" l="1"/>
  <c r="GB69" i="14"/>
  <c r="I1213" i="11" s="1"/>
  <c r="FU70" i="14"/>
  <c r="D1214" i="11" s="1"/>
  <c r="GD70" i="14"/>
  <c r="GF70" i="14" s="1"/>
  <c r="GH70" i="14" s="1"/>
  <c r="GI70" i="14" s="1"/>
  <c r="FV70" i="14" s="1"/>
  <c r="GC70" i="14"/>
  <c r="G1214" i="11" s="1"/>
  <c r="C1214" i="11"/>
  <c r="FW70" i="14" l="1" a="1"/>
  <c r="FW70" i="14" s="1"/>
  <c r="FR70" i="14"/>
  <c r="E1214" i="11"/>
  <c r="FX70" i="14" l="1"/>
  <c r="FY70" i="14"/>
  <c r="FZ70" i="14" l="1"/>
  <c r="GJ70" i="14" s="1"/>
  <c r="F1214" i="11" s="1"/>
  <c r="GA70" i="14" l="1"/>
  <c r="GB70" i="14" s="1"/>
  <c r="I1214" i="11" s="1"/>
  <c r="H1214" i="11" l="1"/>
  <c r="FT71" i="14"/>
  <c r="GD71" i="14" s="1"/>
  <c r="GF71" i="14" s="1"/>
  <c r="GH71" i="14" s="1"/>
  <c r="GI71" i="14" s="1"/>
  <c r="FV71" i="14" s="1"/>
  <c r="C1215" i="11"/>
  <c r="FU71" i="14"/>
  <c r="D1215" i="11" s="1"/>
  <c r="GC71" i="14"/>
  <c r="G1215" i="11" s="1"/>
  <c r="FW71" i="14" l="1" a="1"/>
  <c r="FW71" i="14" s="1"/>
  <c r="FR71" i="14"/>
  <c r="E1215" i="11"/>
  <c r="FY71" i="14" l="1"/>
  <c r="FX71" i="14"/>
  <c r="FZ71" i="14" l="1"/>
  <c r="GJ71" i="14" s="1"/>
  <c r="F1215" i="11" s="1"/>
  <c r="GA71" i="14"/>
  <c r="FT72" i="14" l="1"/>
  <c r="GB71" i="14"/>
  <c r="I1215" i="11" s="1"/>
  <c r="H1215" i="11"/>
  <c r="C1216" i="11" l="1"/>
  <c r="GC72" i="14"/>
  <c r="G1216" i="11" s="1"/>
  <c r="GD72" i="14"/>
  <c r="GF72" i="14" s="1"/>
  <c r="GH72" i="14" s="1"/>
  <c r="GI72" i="14" s="1"/>
  <c r="FV72" i="14" s="1"/>
  <c r="FU72" i="14"/>
  <c r="D1216" i="11" s="1"/>
  <c r="FW72" i="14" l="1" a="1"/>
  <c r="FW72" i="14" s="1"/>
  <c r="FR72" i="14"/>
  <c r="E1216" i="11"/>
  <c r="FX72" i="14" l="1"/>
  <c r="FY72" i="14"/>
  <c r="FZ72" i="14" s="1"/>
  <c r="GJ72" i="14" l="1"/>
  <c r="F1216" i="11" s="1"/>
  <c r="GA72" i="14"/>
  <c r="H1216" i="11" l="1"/>
  <c r="GB72" i="14"/>
  <c r="I1216" i="11" s="1"/>
  <c r="FT73" i="14"/>
  <c r="C1217" i="11" l="1"/>
  <c r="FU73" i="14"/>
  <c r="D1217" i="11" s="1"/>
  <c r="GC73" i="14"/>
  <c r="G1217" i="11" s="1"/>
  <c r="GD73" i="14"/>
  <c r="GF73" i="14" s="1"/>
  <c r="GH73" i="14" s="1"/>
  <c r="GI73" i="14" s="1"/>
  <c r="FV73" i="14" s="1"/>
  <c r="E1217" i="11" l="1"/>
  <c r="FR73" i="14"/>
  <c r="FW73" i="14" a="1"/>
  <c r="FW73" i="14" s="1"/>
  <c r="FX73" i="14" l="1"/>
  <c r="FY73" i="14"/>
  <c r="FZ73" i="14" l="1"/>
  <c r="GJ73" i="14" s="1"/>
  <c r="F1217" i="11" s="1"/>
  <c r="GA73" i="14" l="1"/>
  <c r="GB73" i="14" s="1"/>
  <c r="I1217" i="11" s="1"/>
  <c r="FT74" i="14" l="1"/>
  <c r="FU74" i="14" s="1"/>
  <c r="D1218" i="11" s="1"/>
  <c r="H1217" i="11"/>
  <c r="GD74" i="14"/>
  <c r="GF74" i="14" s="1"/>
  <c r="GH74" i="14" s="1"/>
  <c r="GI74" i="14" s="1"/>
  <c r="FV74" i="14" s="1"/>
  <c r="FW74" i="14" s="1" a="1"/>
  <c r="FW74" i="14" s="1"/>
  <c r="GC74" i="14"/>
  <c r="G1218" i="11" s="1"/>
  <c r="C1218" i="11"/>
  <c r="FR74" i="14" l="1"/>
  <c r="E1218" i="11"/>
  <c r="FY74" i="14" l="1"/>
  <c r="FX74" i="14"/>
  <c r="FZ74" i="14" l="1"/>
  <c r="GJ74" i="14" l="1"/>
  <c r="F1218" i="11" s="1"/>
  <c r="GA74" i="14"/>
  <c r="H1218" i="11" l="1"/>
  <c r="FT75" i="14"/>
  <c r="GB74" i="14"/>
  <c r="I1218" i="11" s="1"/>
  <c r="GC75" i="14" l="1"/>
  <c r="G1219" i="11" s="1"/>
  <c r="FU75" i="14"/>
  <c r="D1219" i="11" s="1"/>
  <c r="C1219" i="11"/>
  <c r="GD75" i="14"/>
  <c r="GF75" i="14" s="1"/>
  <c r="GH75" i="14" s="1"/>
  <c r="GI75" i="14" s="1"/>
  <c r="FV75" i="14" s="1"/>
  <c r="FW75" i="14" s="1" a="1"/>
  <c r="FW75" i="14" s="1"/>
  <c r="E1219" i="11" l="1"/>
  <c r="FR75" i="14"/>
  <c r="FX75" i="14" l="1"/>
  <c r="FY75" i="14"/>
  <c r="FZ75" i="14" l="1"/>
  <c r="GJ75" i="14" l="1"/>
  <c r="F1219" i="11" s="1"/>
  <c r="GA75" i="14"/>
  <c r="FT76" i="14" l="1"/>
  <c r="GB75" i="14"/>
  <c r="I1219" i="11" s="1"/>
  <c r="H1219" i="11"/>
  <c r="GC76" i="14" l="1"/>
  <c r="G1220" i="11" s="1"/>
  <c r="FU76" i="14"/>
  <c r="D1220" i="11" s="1"/>
  <c r="GD76" i="14"/>
  <c r="GF76" i="14" s="1"/>
  <c r="GH76" i="14" s="1"/>
  <c r="GI76" i="14" s="1"/>
  <c r="FV76" i="14" s="1"/>
  <c r="C1220" i="11"/>
  <c r="FW76" i="14" l="1" a="1"/>
  <c r="FW76" i="14" s="1"/>
  <c r="FR76" i="14"/>
  <c r="E1220" i="11"/>
  <c r="FY76" i="14" l="1"/>
  <c r="FX76" i="14"/>
  <c r="FZ76" i="14" l="1"/>
  <c r="GJ76" i="14" l="1"/>
  <c r="F1220" i="11" s="1"/>
  <c r="GA76" i="14"/>
  <c r="FT77" i="14" l="1"/>
  <c r="GB76" i="14"/>
  <c r="I1220" i="11" s="1"/>
  <c r="H1220" i="11"/>
  <c r="C1221" i="11" l="1"/>
  <c r="FU77" i="14"/>
  <c r="D1221" i="11" s="1"/>
  <c r="GC77" i="14"/>
  <c r="G1221" i="11" s="1"/>
  <c r="GD77" i="14"/>
  <c r="GF77" i="14" s="1"/>
  <c r="GH77" i="14" s="1"/>
  <c r="GI77" i="14" s="1"/>
  <c r="FV77" i="14" s="1"/>
  <c r="FW77" i="14" s="1" a="1"/>
  <c r="FW77" i="14" s="1"/>
  <c r="E1221" i="11" l="1"/>
  <c r="FR77" i="14"/>
  <c r="FX77" i="14" l="1"/>
  <c r="FY77" i="14"/>
  <c r="FZ77" i="14" l="1"/>
  <c r="GJ77" i="14"/>
  <c r="F1221" i="11" s="1"/>
  <c r="GA77" i="14"/>
  <c r="FT78" i="14" l="1"/>
  <c r="GB77" i="14"/>
  <c r="I1221" i="11" s="1"/>
  <c r="H1221" i="11"/>
  <c r="GC78" i="14" l="1"/>
  <c r="G1222" i="11" s="1"/>
  <c r="GD78" i="14"/>
  <c r="GF78" i="14" s="1"/>
  <c r="GH78" i="14" s="1"/>
  <c r="GI78" i="14" s="1"/>
  <c r="FV78" i="14" s="1"/>
  <c r="C1222" i="11"/>
  <c r="FU78" i="14"/>
  <c r="D1222" i="11" s="1"/>
  <c r="FW78" i="14" l="1" a="1"/>
  <c r="FW78" i="14" s="1"/>
  <c r="FR78" i="14"/>
  <c r="E1222" i="11"/>
  <c r="FX78" i="14" l="1"/>
  <c r="FY78" i="14"/>
  <c r="FZ78" i="14" s="1"/>
  <c r="GJ78" i="14" l="1"/>
  <c r="F1222" i="11" s="1"/>
  <c r="GA78" i="14"/>
  <c r="GB78" i="14" l="1"/>
  <c r="I1222" i="11" s="1"/>
  <c r="H1222" i="11"/>
  <c r="FT79" i="14"/>
  <c r="FU79" i="14" l="1"/>
  <c r="D1223" i="11" s="1"/>
  <c r="GC79" i="14"/>
  <c r="G1223" i="11" s="1"/>
  <c r="GD79" i="14"/>
  <c r="GF79" i="14" s="1"/>
  <c r="GH79" i="14" s="1"/>
  <c r="GI79" i="14" s="1"/>
  <c r="FV79" i="14" s="1"/>
  <c r="FW79" i="14" s="1" a="1"/>
  <c r="FW79" i="14" s="1"/>
  <c r="C1223" i="11"/>
  <c r="FR79" i="14" l="1"/>
  <c r="E1223" i="11"/>
  <c r="FX79" i="14" l="1"/>
  <c r="FY79" i="14"/>
  <c r="FZ79" i="14" l="1"/>
  <c r="GJ79" i="14" l="1"/>
  <c r="F1223" i="11" s="1"/>
  <c r="GA79" i="14"/>
  <c r="GB79" i="14" l="1"/>
  <c r="I1223" i="11" s="1"/>
  <c r="H1223" i="11"/>
  <c r="FT80" i="14"/>
  <c r="C1224" i="11" l="1"/>
  <c r="GC80" i="14"/>
  <c r="G1224" i="11" s="1"/>
  <c r="FU80" i="14"/>
  <c r="D1224" i="11" s="1"/>
  <c r="GD80" i="14"/>
  <c r="GF80" i="14" s="1"/>
  <c r="GH80" i="14" s="1"/>
  <c r="GI80" i="14" s="1"/>
  <c r="FV80" i="14" s="1"/>
  <c r="FW80" i="14" l="1" a="1"/>
  <c r="FW80" i="14" s="1"/>
  <c r="E1224" i="11"/>
  <c r="FR80" i="14"/>
  <c r="FY80" i="14" l="1"/>
  <c r="FX80" i="14"/>
  <c r="FZ80" i="14" l="1"/>
  <c r="GJ80" i="14" s="1"/>
  <c r="F1224" i="11" s="1"/>
  <c r="GA80" i="14" l="1"/>
  <c r="H1224" i="11" s="1"/>
  <c r="FT81" i="14" l="1"/>
  <c r="GB80" i="14"/>
  <c r="I1224" i="11" s="1"/>
  <c r="C1225" i="11"/>
  <c r="GC81" i="14"/>
  <c r="G1225" i="11" s="1"/>
  <c r="GD81" i="14"/>
  <c r="GF81" i="14" s="1"/>
  <c r="GH81" i="14" s="1"/>
  <c r="GI81" i="14" s="1"/>
  <c r="FV81" i="14" s="1"/>
  <c r="FU81" i="14"/>
  <c r="D1225" i="11" s="1"/>
  <c r="FW81" i="14" l="1" a="1"/>
  <c r="FW81" i="14" s="1"/>
  <c r="E1225" i="11"/>
  <c r="FR81" i="14"/>
  <c r="FX81" i="14" l="1"/>
  <c r="FY81" i="14"/>
  <c r="FZ81" i="14" s="1"/>
  <c r="GJ81" i="14" l="1"/>
  <c r="F1225" i="11" s="1"/>
  <c r="GA81" i="14"/>
  <c r="GB81" i="14" l="1"/>
  <c r="I1225" i="11" s="1"/>
  <c r="H1225" i="11"/>
  <c r="FT82" i="14"/>
  <c r="FU82" i="14" l="1"/>
  <c r="D1226" i="11" s="1"/>
  <c r="GD82" i="14"/>
  <c r="GF82" i="14" s="1"/>
  <c r="GH82" i="14" s="1"/>
  <c r="GI82" i="14" s="1"/>
  <c r="FV82" i="14" s="1"/>
  <c r="FW82" i="14" s="1" a="1"/>
  <c r="FW82" i="14" s="1"/>
  <c r="GC82" i="14"/>
  <c r="G1226" i="11" s="1"/>
  <c r="C1226" i="11"/>
  <c r="E1226" i="11" l="1"/>
  <c r="FR82" i="14"/>
  <c r="FY82" i="14" l="1"/>
  <c r="FX82" i="14"/>
  <c r="FZ82" i="14" l="1"/>
  <c r="GJ82" i="14" s="1"/>
  <c r="F1226" i="11" s="1"/>
  <c r="GA82" i="14" l="1"/>
  <c r="GB82" i="14" s="1"/>
  <c r="I1226" i="11" s="1"/>
  <c r="H1226" i="11" l="1"/>
  <c r="FT83" i="14"/>
  <c r="FU83" i="14" s="1"/>
  <c r="D1227" i="11" s="1"/>
  <c r="GC83" i="14"/>
  <c r="G1227" i="11" s="1"/>
  <c r="C1227" i="11"/>
  <c r="GD83" i="14"/>
  <c r="GF83" i="14" s="1"/>
  <c r="GH83" i="14" s="1"/>
  <c r="GI83" i="14" s="1"/>
  <c r="FV83" i="14" s="1"/>
  <c r="FW83" i="14" s="1" a="1"/>
  <c r="FW83" i="14" s="1"/>
  <c r="E1227" i="11" l="1"/>
  <c r="FR83" i="14"/>
  <c r="FX83" i="14" l="1"/>
  <c r="FY83" i="14"/>
  <c r="FZ83" i="14" s="1"/>
  <c r="GJ83" i="14" l="1"/>
  <c r="F1227" i="11" s="1"/>
  <c r="GA83" i="14"/>
  <c r="FT84" i="14" l="1"/>
  <c r="GB83" i="14"/>
  <c r="I1227" i="11" s="1"/>
  <c r="H1227" i="11"/>
  <c r="GD84" i="14" l="1"/>
  <c r="GF84" i="14" s="1"/>
  <c r="GH84" i="14" s="1"/>
  <c r="GI84" i="14" s="1"/>
  <c r="FV84" i="14" s="1"/>
  <c r="FW84" i="14" s="1" a="1"/>
  <c r="FW84" i="14" s="1"/>
  <c r="C1228" i="11"/>
  <c r="GC84" i="14"/>
  <c r="G1228" i="11" s="1"/>
  <c r="FU84" i="14"/>
  <c r="D1228" i="11" s="1"/>
  <c r="E1228" i="11" l="1"/>
  <c r="FR84" i="14"/>
  <c r="FY84" i="14" l="1"/>
  <c r="FX84" i="14"/>
  <c r="FZ84" i="14" l="1"/>
  <c r="GJ84" i="14" s="1"/>
  <c r="F1228" i="11" s="1"/>
  <c r="GA84" i="14"/>
  <c r="GB84" i="14" l="1"/>
  <c r="I1228" i="11" s="1"/>
  <c r="FT85" i="14"/>
  <c r="H1228" i="11"/>
  <c r="GC85" i="14" l="1"/>
  <c r="G1229" i="11" s="1"/>
  <c r="C1229" i="11"/>
  <c r="FU85" i="14"/>
  <c r="D1229" i="11" s="1"/>
  <c r="GD85" i="14"/>
  <c r="GF85" i="14" s="1"/>
  <c r="GH85" i="14" s="1"/>
  <c r="GI85" i="14" s="1"/>
  <c r="FV85" i="14" s="1"/>
  <c r="FW85" i="14" l="1" a="1"/>
  <c r="FW85" i="14" s="1"/>
  <c r="E1229" i="11"/>
  <c r="FR85" i="14"/>
  <c r="FX85" i="14" l="1"/>
  <c r="FY85" i="14"/>
  <c r="FZ85" i="14" s="1"/>
  <c r="GJ85" i="14" l="1"/>
  <c r="F1229" i="11" s="1"/>
  <c r="GA85" i="14"/>
  <c r="FT86" i="14" l="1"/>
  <c r="GB85" i="14"/>
  <c r="I1229" i="11" s="1"/>
  <c r="H1229" i="11"/>
  <c r="C1230" i="11" l="1"/>
  <c r="GC86" i="14"/>
  <c r="G1230" i="11" s="1"/>
  <c r="GD86" i="14"/>
  <c r="GF86" i="14" s="1"/>
  <c r="GH86" i="14" s="1"/>
  <c r="GI86" i="14" s="1"/>
  <c r="FV86" i="14" s="1"/>
  <c r="FW86" i="14" s="1" a="1"/>
  <c r="FW86" i="14" s="1"/>
  <c r="FU86" i="14"/>
  <c r="D1230" i="11" s="1"/>
  <c r="FR86" i="14" l="1"/>
  <c r="E1230" i="11"/>
  <c r="FY86" i="14" l="1"/>
  <c r="FX86" i="14"/>
  <c r="FZ86" i="14" s="1"/>
  <c r="GJ86" i="14" l="1"/>
  <c r="F1230" i="11" s="1"/>
  <c r="GA86" i="14"/>
  <c r="H1230" i="11" l="1"/>
  <c r="GB86" i="14"/>
  <c r="I1230" i="11" s="1"/>
  <c r="FT87" i="14"/>
  <c r="C1231" i="11" l="1"/>
  <c r="GC87" i="14"/>
  <c r="G1231" i="11" s="1"/>
  <c r="FU87" i="14"/>
  <c r="D1231" i="11" s="1"/>
  <c r="GD87" i="14"/>
  <c r="GF87" i="14" s="1"/>
  <c r="GH87" i="14" s="1"/>
  <c r="GI87" i="14" s="1"/>
  <c r="FV87" i="14" s="1"/>
  <c r="FW87" i="14" s="1" a="1"/>
  <c r="FW87" i="14" s="1"/>
  <c r="E1231" i="11" l="1"/>
  <c r="FR87" i="14"/>
  <c r="FX87" i="14" l="1"/>
  <c r="FY87" i="14"/>
  <c r="FZ87" i="14" s="1"/>
  <c r="GJ87" i="14" l="1"/>
  <c r="F1231" i="11" s="1"/>
  <c r="GA87" i="14"/>
  <c r="GB87" i="14" l="1"/>
  <c r="I1231" i="11" s="1"/>
  <c r="FT88" i="14"/>
  <c r="H1231" i="11"/>
  <c r="GD88" i="14" l="1"/>
  <c r="GF88" i="14" s="1"/>
  <c r="GH88" i="14" s="1"/>
  <c r="GI88" i="14" s="1"/>
  <c r="FV88" i="14" s="1"/>
  <c r="FW88" i="14" s="1" a="1"/>
  <c r="FW88" i="14" s="1"/>
  <c r="C1232" i="11"/>
  <c r="FU88" i="14"/>
  <c r="D1232" i="11" s="1"/>
  <c r="GC88" i="14"/>
  <c r="G1232" i="11" s="1"/>
  <c r="E1232" i="11" l="1"/>
  <c r="FR88" i="14"/>
  <c r="FY88" i="14" l="1"/>
  <c r="FX88" i="14"/>
  <c r="FZ88" i="14" l="1"/>
  <c r="GJ88" i="14" s="1"/>
  <c r="F1232" i="11" s="1"/>
  <c r="GA88" i="14" l="1"/>
  <c r="H1232" i="11"/>
  <c r="GB88" i="14"/>
  <c r="I1232" i="11" s="1"/>
  <c r="FT89" i="14"/>
  <c r="FU89" i="14" l="1"/>
  <c r="D1233" i="11" s="1"/>
  <c r="GC89" i="14"/>
  <c r="G1233" i="11" s="1"/>
  <c r="GD89" i="14"/>
  <c r="GF89" i="14" s="1"/>
  <c r="GH89" i="14" s="1"/>
  <c r="GI89" i="14" s="1"/>
  <c r="FV89" i="14" s="1"/>
  <c r="FW89" i="14" s="1" a="1"/>
  <c r="FW89" i="14" s="1"/>
  <c r="C1233" i="11"/>
  <c r="E1233" i="11" l="1"/>
  <c r="FR89" i="14"/>
  <c r="FX89" i="14" l="1"/>
  <c r="FY89" i="14"/>
  <c r="FZ89" i="14" l="1"/>
  <c r="GJ89" i="14" l="1"/>
  <c r="F1233" i="11" s="1"/>
  <c r="GA89" i="14"/>
  <c r="FT90" i="14" l="1"/>
  <c r="H1233" i="11"/>
  <c r="GB89" i="14"/>
  <c r="I1233" i="11" s="1"/>
  <c r="FU90" i="14" l="1"/>
  <c r="D1234" i="11" s="1"/>
  <c r="GD90" i="14"/>
  <c r="GF90" i="14" s="1"/>
  <c r="GH90" i="14" s="1"/>
  <c r="GI90" i="14" s="1"/>
  <c r="FV90" i="14" s="1"/>
  <c r="GC90" i="14"/>
  <c r="G1234" i="11" s="1"/>
  <c r="C1234" i="11"/>
  <c r="E1234" i="11" l="1"/>
  <c r="FR90" i="14"/>
  <c r="FW90" i="14" a="1"/>
  <c r="FW90" i="14" s="1"/>
  <c r="FY90" i="14" l="1"/>
  <c r="FX90" i="14"/>
  <c r="FZ90" i="14" s="1"/>
  <c r="GJ90" i="14" l="1"/>
  <c r="F1234" i="11" s="1"/>
  <c r="GA90" i="14"/>
  <c r="FT91" i="14" l="1"/>
  <c r="GB90" i="14"/>
  <c r="I1234" i="11" s="1"/>
  <c r="H1234" i="11"/>
  <c r="GC91" i="14" l="1"/>
  <c r="G1235" i="11" s="1"/>
  <c r="GD91" i="14"/>
  <c r="GF91" i="14" s="1"/>
  <c r="GH91" i="14" s="1"/>
  <c r="GI91" i="14" s="1"/>
  <c r="FV91" i="14" s="1"/>
  <c r="FW91" i="14" s="1" a="1"/>
  <c r="FW91" i="14" s="1"/>
  <c r="FU91" i="14"/>
  <c r="D1235" i="11" s="1"/>
  <c r="C1235" i="11"/>
  <c r="E1235" i="11" l="1"/>
  <c r="FR91" i="14"/>
  <c r="FY91" i="14" l="1"/>
  <c r="FX91" i="14"/>
  <c r="FZ91" i="14" l="1"/>
  <c r="GJ91" i="14" s="1"/>
  <c r="F1235" i="11" s="1"/>
  <c r="GA91" i="14"/>
  <c r="H1235" i="11" l="1"/>
  <c r="FT92" i="14"/>
  <c r="GB91" i="14"/>
  <c r="I1235" i="11" s="1"/>
  <c r="FU92" i="14" l="1"/>
  <c r="D1236" i="11" s="1"/>
  <c r="C1236" i="11"/>
  <c r="GC92" i="14"/>
  <c r="G1236" i="11" s="1"/>
  <c r="GD92" i="14"/>
  <c r="GF92" i="14" s="1"/>
  <c r="GH92" i="14" s="1"/>
  <c r="GI92" i="14" s="1"/>
  <c r="FV92" i="14" s="1"/>
  <c r="FW92" i="14" s="1" a="1"/>
  <c r="FW92" i="14" s="1"/>
  <c r="E1236" i="11" l="1"/>
  <c r="FR92" i="14"/>
  <c r="FY92" i="14" l="1"/>
  <c r="FX92" i="14"/>
  <c r="FZ92" i="14" l="1"/>
  <c r="GJ92" i="14" s="1"/>
  <c r="F1236" i="11" s="1"/>
  <c r="GA92" i="14"/>
  <c r="GB92" i="14" l="1"/>
  <c r="I1236" i="11" s="1"/>
  <c r="FT93" i="14"/>
  <c r="H1236" i="11"/>
  <c r="C1237" i="11" l="1"/>
  <c r="GD93" i="14"/>
  <c r="GF93" i="14" s="1"/>
  <c r="GH93" i="14" s="1"/>
  <c r="GI93" i="14" s="1"/>
  <c r="FV93" i="14" s="1"/>
  <c r="FW93" i="14" s="1" a="1"/>
  <c r="FW93" i="14" s="1"/>
  <c r="FU93" i="14"/>
  <c r="D1237" i="11" s="1"/>
  <c r="GC93" i="14"/>
  <c r="G1237" i="11" s="1"/>
  <c r="E1237" i="11" l="1"/>
  <c r="FR93" i="14"/>
  <c r="FY93" i="14" l="1"/>
  <c r="FX93" i="14"/>
  <c r="FZ93" i="14" l="1"/>
  <c r="GJ93" i="14" s="1"/>
  <c r="F1237" i="11" s="1"/>
  <c r="GA93" i="14" l="1"/>
  <c r="FT94" i="14" s="1"/>
  <c r="GB93" i="14" l="1"/>
  <c r="I1237" i="11" s="1"/>
  <c r="H1237" i="11"/>
  <c r="GC94" i="14"/>
  <c r="G1238" i="11" s="1"/>
  <c r="GD94" i="14"/>
  <c r="GF94" i="14" s="1"/>
  <c r="GH94" i="14" s="1"/>
  <c r="GI94" i="14" s="1"/>
  <c r="FV94" i="14" s="1"/>
  <c r="C1238" i="11"/>
  <c r="FU94" i="14"/>
  <c r="D1238" i="11" s="1"/>
  <c r="FW94" i="14" l="1" a="1"/>
  <c r="FW94" i="14" s="1"/>
  <c r="E1238" i="11"/>
  <c r="FR94" i="14"/>
  <c r="FY94" i="14" l="1"/>
  <c r="FX94" i="14"/>
  <c r="FZ94" i="14" l="1"/>
  <c r="GJ94" i="14" s="1"/>
  <c r="F1238" i="11" s="1"/>
  <c r="GA94" i="14"/>
  <c r="H1238" i="11" l="1"/>
  <c r="FT95" i="14"/>
  <c r="GB94" i="14"/>
  <c r="I1238" i="11" s="1"/>
  <c r="FU95" i="14" l="1"/>
  <c r="D1239" i="11" s="1"/>
  <c r="GD95" i="14"/>
  <c r="GF95" i="14" s="1"/>
  <c r="GH95" i="14" s="1"/>
  <c r="GI95" i="14" s="1"/>
  <c r="FV95" i="14" s="1"/>
  <c r="FW95" i="14" s="1" a="1"/>
  <c r="FW95" i="14" s="1"/>
  <c r="GC95" i="14"/>
  <c r="G1239" i="11" s="1"/>
  <c r="C1239" i="11"/>
  <c r="FR95" i="14" l="1"/>
  <c r="E1239" i="11"/>
  <c r="FX95" i="14" l="1"/>
  <c r="FY95" i="14"/>
  <c r="FZ95" i="14" l="1"/>
  <c r="GJ95" i="14"/>
  <c r="F1239" i="11" s="1"/>
  <c r="GA95" i="14"/>
  <c r="H1239" i="11" l="1"/>
  <c r="GB95" i="14"/>
  <c r="I1239" i="11" s="1"/>
  <c r="FT96" i="14"/>
  <c r="FU96" i="14" l="1"/>
  <c r="D1240" i="11" s="1"/>
  <c r="GC96" i="14"/>
  <c r="G1240" i="11" s="1"/>
  <c r="C1240" i="11"/>
  <c r="GD96" i="14"/>
  <c r="GF96" i="14" s="1"/>
  <c r="GH96" i="14" s="1"/>
  <c r="GI96" i="14" s="1"/>
  <c r="FV96" i="14" s="1"/>
  <c r="FW96" i="14" l="1" a="1"/>
  <c r="FW96" i="14" s="1"/>
  <c r="E1240" i="11"/>
  <c r="FR96" i="14"/>
  <c r="FX96" i="14" l="1"/>
  <c r="FY96" i="14"/>
  <c r="FZ96" i="14" s="1"/>
  <c r="GJ96" i="14" l="1"/>
  <c r="F1240" i="11" s="1"/>
  <c r="GA96" i="14"/>
  <c r="FT97" i="14" l="1"/>
  <c r="GB96" i="14"/>
  <c r="I1240" i="11" s="1"/>
  <c r="H1240" i="11"/>
  <c r="FU97" i="14" l="1"/>
  <c r="D1241" i="11" s="1"/>
  <c r="GD97" i="14"/>
  <c r="GF97" i="14" s="1"/>
  <c r="GH97" i="14" s="1"/>
  <c r="GI97" i="14" s="1"/>
  <c r="FV97" i="14" s="1"/>
  <c r="GC97" i="14"/>
  <c r="G1241" i="11" s="1"/>
  <c r="C1241" i="11"/>
  <c r="FW97" i="14" l="1" a="1"/>
  <c r="FW97" i="14" s="1"/>
  <c r="FR97" i="14"/>
  <c r="E1241" i="11"/>
  <c r="FY97" i="14" l="1"/>
  <c r="FX97" i="14"/>
  <c r="FZ97" i="14" l="1"/>
  <c r="GJ97" i="14" s="1"/>
  <c r="F1241" i="11" s="1"/>
  <c r="GA97" i="14" l="1"/>
  <c r="FT98" i="14" s="1"/>
  <c r="H1241" i="11" l="1"/>
  <c r="GB97" i="14"/>
  <c r="I1241" i="11" s="1"/>
  <c r="GC98" i="14"/>
  <c r="G1242" i="11" s="1"/>
  <c r="C1242" i="11"/>
  <c r="GD98" i="14"/>
  <c r="GF98" i="14" s="1"/>
  <c r="GH98" i="14" s="1"/>
  <c r="GI98" i="14" s="1"/>
  <c r="FV98" i="14" s="1"/>
  <c r="FU98" i="14"/>
  <c r="D1242" i="11" s="1"/>
  <c r="FW98" i="14" l="1" a="1"/>
  <c r="FW98" i="14" s="1"/>
  <c r="FR98" i="14"/>
  <c r="E1242" i="11"/>
  <c r="FX98" i="14" l="1"/>
  <c r="FY98" i="14"/>
  <c r="FZ98" i="14" l="1"/>
  <c r="GJ98" i="14"/>
  <c r="F1242" i="11" s="1"/>
  <c r="GA98" i="14"/>
  <c r="FT99" i="14" l="1"/>
  <c r="GB98" i="14"/>
  <c r="I1242" i="11" s="1"/>
  <c r="H1242" i="11"/>
  <c r="GC99" i="14" l="1"/>
  <c r="G1243" i="11" s="1"/>
  <c r="C1243" i="11"/>
  <c r="GD99" i="14"/>
  <c r="GF99" i="14" s="1"/>
  <c r="GH99" i="14" s="1"/>
  <c r="GI99" i="14" s="1"/>
  <c r="FV99" i="14" s="1"/>
  <c r="FU99" i="14"/>
  <c r="D1243" i="11" s="1"/>
  <c r="E1243" i="11" l="1"/>
  <c r="FR99" i="14"/>
  <c r="FW99" i="14" a="1"/>
  <c r="FW99" i="14" s="1"/>
  <c r="FY99" i="14" l="1"/>
  <c r="FX99" i="14"/>
  <c r="FZ99" i="14" l="1"/>
  <c r="GJ99" i="14"/>
  <c r="F1243" i="11" s="1"/>
  <c r="GA99" i="14"/>
  <c r="FT100" i="14" l="1"/>
  <c r="GB99" i="14"/>
  <c r="I1243" i="11" s="1"/>
  <c r="H1243" i="11"/>
  <c r="GC100" i="14" l="1"/>
  <c r="G1244" i="11" s="1"/>
  <c r="FU100" i="14"/>
  <c r="D1244" i="11" s="1"/>
  <c r="C1244" i="11"/>
  <c r="GD100" i="14"/>
  <c r="GF100" i="14" s="1"/>
  <c r="GH100" i="14" s="1"/>
  <c r="GI100" i="14" s="1"/>
  <c r="FV100" i="14" s="1"/>
  <c r="FW100" i="14" s="1" a="1"/>
  <c r="FW100" i="14" s="1"/>
  <c r="E1244" i="11" l="1"/>
  <c r="FR100" i="14"/>
  <c r="FY100" i="14" l="1"/>
  <c r="FX100" i="14"/>
  <c r="FZ100" i="14" l="1"/>
  <c r="GJ100" i="14" s="1"/>
  <c r="F1244" i="11" s="1"/>
  <c r="GA100" i="14" l="1"/>
  <c r="GB100" i="14" s="1"/>
  <c r="I1244" i="11" s="1"/>
  <c r="H1244" i="11"/>
  <c r="FT101" i="14" l="1"/>
  <c r="C1245" i="11"/>
  <c r="FU101" i="14"/>
  <c r="D1245" i="11" s="1"/>
  <c r="GD101" i="14"/>
  <c r="GF101" i="14" s="1"/>
  <c r="GH101" i="14" s="1"/>
  <c r="GI101" i="14" s="1"/>
  <c r="FV101" i="14" s="1"/>
  <c r="GC101" i="14"/>
  <c r="G1245" i="11" s="1"/>
  <c r="FW101" i="14" l="1" a="1"/>
  <c r="FW101" i="14" s="1"/>
  <c r="E1245" i="11"/>
  <c r="FR101" i="14"/>
  <c r="FX101" i="14" l="1"/>
  <c r="FY101" i="14"/>
  <c r="FZ101" i="14" l="1"/>
  <c r="GJ101" i="14" s="1"/>
  <c r="F1245" i="11" s="1"/>
  <c r="GA101" i="14" l="1"/>
  <c r="FT102" i="14" s="1"/>
  <c r="GB101" i="14" l="1"/>
  <c r="I1245" i="11" s="1"/>
  <c r="H1245" i="11"/>
  <c r="C1246" i="11"/>
  <c r="FU102" i="14"/>
  <c r="D1246" i="11" s="1"/>
  <c r="GD102" i="14"/>
  <c r="GF102" i="14" s="1"/>
  <c r="GH102" i="14" s="1"/>
  <c r="GI102" i="14" s="1"/>
  <c r="FV102" i="14" s="1"/>
  <c r="GC102" i="14"/>
  <c r="G1246" i="11" s="1"/>
  <c r="FW102" i="14" l="1" a="1"/>
  <c r="FW102" i="14" s="1"/>
  <c r="E1246" i="11"/>
  <c r="FR102" i="14"/>
  <c r="FY102" i="14" l="1"/>
  <c r="FX102" i="14"/>
  <c r="FZ102" i="14" s="1"/>
  <c r="GJ102" i="14" l="1"/>
  <c r="F1246" i="11" s="1"/>
  <c r="GA102" i="14"/>
  <c r="H1246" i="11" l="1"/>
  <c r="GB102" i="14"/>
  <c r="I1246" i="11" s="1"/>
  <c r="FT103" i="14"/>
  <c r="C1247" i="11" l="1"/>
  <c r="FU103" i="14"/>
  <c r="D1247" i="11" s="1"/>
  <c r="GD103" i="14"/>
  <c r="GF103" i="14" s="1"/>
  <c r="GH103" i="14" s="1"/>
  <c r="GI103" i="14" s="1"/>
  <c r="FV103" i="14" s="1"/>
  <c r="FW103" i="14" s="1" a="1"/>
  <c r="FW103" i="14" s="1"/>
  <c r="GC103" i="14"/>
  <c r="G1247" i="11" s="1"/>
  <c r="FR103" i="14" l="1"/>
  <c r="E1247" i="11"/>
  <c r="FY103" i="14" l="1"/>
  <c r="FX103" i="14"/>
  <c r="FZ103" i="14" s="1"/>
  <c r="GJ103" i="14" l="1"/>
  <c r="F1247" i="11" s="1"/>
  <c r="GA103" i="14"/>
  <c r="FT104" i="14" l="1"/>
  <c r="H1247" i="11"/>
  <c r="GB103" i="14"/>
  <c r="I1247" i="11" s="1"/>
  <c r="FU104" i="14" l="1"/>
  <c r="D1248" i="11" s="1"/>
  <c r="GC104" i="14"/>
  <c r="G1248" i="11" s="1"/>
  <c r="C1248" i="11"/>
  <c r="GD104" i="14"/>
  <c r="GF104" i="14" s="1"/>
  <c r="GH104" i="14" s="1"/>
  <c r="GI104" i="14" s="1"/>
  <c r="FV104" i="14" s="1"/>
  <c r="FW104" i="14" l="1" a="1"/>
  <c r="FW104" i="14" s="1"/>
  <c r="FR104" i="14"/>
  <c r="E1248" i="11"/>
  <c r="FX104" i="14" l="1"/>
  <c r="FY104" i="14"/>
  <c r="FZ104" i="14" s="1"/>
  <c r="GJ104" i="14" l="1"/>
  <c r="F1248" i="11" s="1"/>
  <c r="GA104" i="14"/>
  <c r="H1248" i="11" l="1"/>
  <c r="FT105" i="14"/>
  <c r="GB104" i="14"/>
  <c r="I1248" i="11" s="1"/>
  <c r="C1249" i="11" l="1"/>
  <c r="GD105" i="14"/>
  <c r="GF105" i="14" s="1"/>
  <c r="GH105" i="14" s="1"/>
  <c r="GI105" i="14" s="1"/>
  <c r="FV105" i="14" s="1"/>
  <c r="FU105" i="14"/>
  <c r="D1249" i="11" s="1"/>
  <c r="GC105" i="14"/>
  <c r="G1249" i="11" s="1"/>
  <c r="E1249" i="11" l="1"/>
  <c r="FR105" i="14"/>
  <c r="FW105" i="14" a="1"/>
  <c r="FW105" i="14" s="1"/>
  <c r="FX105" i="14" l="1"/>
  <c r="FY105" i="14"/>
  <c r="FZ105" i="14" l="1"/>
  <c r="GJ105" i="14" s="1"/>
  <c r="F1249" i="11" s="1"/>
  <c r="GA105" i="14" l="1"/>
  <c r="GB105" i="14" s="1"/>
  <c r="I1249" i="11" s="1"/>
  <c r="FT106" i="14" l="1"/>
  <c r="H1249" i="11"/>
  <c r="GC106" i="14"/>
  <c r="G1250" i="11" s="1"/>
  <c r="C1250" i="11"/>
  <c r="GD106" i="14"/>
  <c r="GF106" i="14" s="1"/>
  <c r="GH106" i="14" s="1"/>
  <c r="GI106" i="14" s="1"/>
  <c r="FV106" i="14" s="1"/>
  <c r="FU106" i="14"/>
  <c r="D1250" i="11" s="1"/>
  <c r="FW106" i="14" l="1" a="1"/>
  <c r="FW106" i="14" s="1"/>
  <c r="FR106" i="14"/>
  <c r="E1250" i="11"/>
  <c r="FY106" i="14" l="1"/>
  <c r="FX106" i="14"/>
  <c r="FZ106" i="14" l="1"/>
  <c r="GJ106" i="14" s="1"/>
  <c r="F1250" i="11" s="1"/>
  <c r="GA106" i="14" l="1"/>
  <c r="H1250" i="11" s="1"/>
  <c r="FT107" i="14" l="1"/>
  <c r="GB106" i="14"/>
  <c r="I1250" i="11" s="1"/>
  <c r="FU107" i="14"/>
  <c r="D1251" i="11" s="1"/>
  <c r="GC107" i="14"/>
  <c r="G1251" i="11" s="1"/>
  <c r="C1251" i="11"/>
  <c r="GD107" i="14"/>
  <c r="GF107" i="14" s="1"/>
  <c r="GH107" i="14" s="1"/>
  <c r="GI107" i="14" s="1"/>
  <c r="FV107" i="14" s="1"/>
  <c r="FW107" i="14" s="1" a="1"/>
  <c r="FW107" i="14" s="1"/>
  <c r="FR107" i="14" l="1"/>
  <c r="E1251" i="11"/>
  <c r="FX107" i="14" l="1"/>
  <c r="FY107" i="14"/>
  <c r="FZ107" i="14" s="1"/>
  <c r="GJ107" i="14" l="1"/>
  <c r="F1251" i="11" s="1"/>
  <c r="GA107" i="14"/>
  <c r="FT108" i="14" l="1"/>
  <c r="H1251" i="11"/>
  <c r="GB107" i="14"/>
  <c r="I1251" i="11" s="1"/>
  <c r="GD108" i="14" l="1"/>
  <c r="GF108" i="14" s="1"/>
  <c r="GH108" i="14" s="1"/>
  <c r="GI108" i="14" s="1"/>
  <c r="FV108" i="14" s="1"/>
  <c r="C1252" i="11"/>
  <c r="FU108" i="14"/>
  <c r="D1252" i="11" s="1"/>
  <c r="GC108" i="14"/>
  <c r="G1252" i="11" s="1"/>
  <c r="FW108" i="14" l="1" a="1"/>
  <c r="FW108" i="14" s="1"/>
  <c r="FR108" i="14"/>
  <c r="E1252" i="11"/>
  <c r="FX108" i="14" l="1"/>
  <c r="FY108" i="14"/>
  <c r="FZ108" i="14" s="1"/>
  <c r="GJ108" i="14" l="1"/>
  <c r="F1252" i="11" s="1"/>
  <c r="GA108" i="14"/>
  <c r="H1252" i="11" l="1"/>
  <c r="GB108" i="14"/>
  <c r="I1252" i="11" s="1"/>
  <c r="FT109" i="14"/>
  <c r="GC109" i="14" l="1"/>
  <c r="G1253" i="11" s="1"/>
  <c r="C1253" i="11"/>
  <c r="FU109" i="14"/>
  <c r="D1253" i="11" s="1"/>
  <c r="GD109" i="14"/>
  <c r="GF109" i="14" s="1"/>
  <c r="GH109" i="14" s="1"/>
  <c r="GI109" i="14" s="1"/>
  <c r="FV109" i="14" s="1"/>
  <c r="FW109" i="14" l="1" a="1"/>
  <c r="FW109" i="14" s="1"/>
  <c r="FR109" i="14"/>
  <c r="E1253" i="11"/>
  <c r="FY109" i="14" l="1"/>
  <c r="FX109" i="14"/>
  <c r="FZ109" i="14" l="1"/>
  <c r="GJ109" i="14" s="1"/>
  <c r="F1253" i="11" s="1"/>
  <c r="GA109" i="14" l="1"/>
  <c r="GB109" i="14" s="1"/>
  <c r="I1253" i="11" s="1"/>
  <c r="FT110" i="14" l="1"/>
  <c r="H1253" i="11"/>
  <c r="FU110" i="14"/>
  <c r="D1254" i="11" s="1"/>
  <c r="GD110" i="14"/>
  <c r="GF110" i="14" s="1"/>
  <c r="GH110" i="14" s="1"/>
  <c r="GI110" i="14" s="1"/>
  <c r="FV110" i="14" s="1"/>
  <c r="GC110" i="14"/>
  <c r="G1254" i="11" s="1"/>
  <c r="C1254" i="11"/>
  <c r="FW110" i="14" l="1" a="1"/>
  <c r="FW110" i="14" s="1"/>
  <c r="E1254" i="11"/>
  <c r="FR110" i="14"/>
  <c r="FX110" i="14" l="1"/>
  <c r="FY110" i="14"/>
  <c r="FZ110" i="14" s="1"/>
  <c r="GJ110" i="14" l="1"/>
  <c r="F1254" i="11" s="1"/>
  <c r="GA110" i="14"/>
  <c r="H1254" i="11" l="1"/>
  <c r="FT111" i="14"/>
  <c r="GB110" i="14"/>
  <c r="I1254" i="11" s="1"/>
  <c r="GD111" i="14" l="1"/>
  <c r="GF111" i="14" s="1"/>
  <c r="GH111" i="14" s="1"/>
  <c r="GI111" i="14" s="1"/>
  <c r="FV111" i="14" s="1"/>
  <c r="FW111" i="14" s="1" a="1"/>
  <c r="FW111" i="14" s="1"/>
  <c r="GC111" i="14"/>
  <c r="G1255" i="11" s="1"/>
  <c r="FU111" i="14"/>
  <c r="D1255" i="11" s="1"/>
  <c r="C1255" i="11"/>
  <c r="FR111" i="14" l="1"/>
  <c r="E1255" i="11"/>
  <c r="FY111" i="14" l="1"/>
  <c r="FX111" i="14"/>
  <c r="FZ111" i="14" l="1"/>
  <c r="GJ111" i="14" s="1"/>
  <c r="F1255" i="11" s="1"/>
  <c r="GA111" i="14" l="1"/>
  <c r="GB111" i="14" s="1"/>
  <c r="I1255" i="11" s="1"/>
  <c r="FT112" i="14" l="1"/>
  <c r="GD112" i="14" s="1"/>
  <c r="GF112" i="14" s="1"/>
  <c r="GH112" i="14" s="1"/>
  <c r="GI112" i="14" s="1"/>
  <c r="FV112" i="14" s="1"/>
  <c r="H1255" i="11"/>
  <c r="C1256" i="11"/>
  <c r="GC112" i="14" l="1"/>
  <c r="G1256" i="11" s="1"/>
  <c r="FU112" i="14"/>
  <c r="D1256" i="11" s="1"/>
  <c r="FW112" i="14" a="1"/>
  <c r="FW112" i="14" s="1"/>
  <c r="E1256" i="11"/>
  <c r="FR112" i="14"/>
  <c r="FY112" i="14" l="1"/>
  <c r="FX112" i="14"/>
  <c r="FZ112" i="14" l="1"/>
  <c r="GJ112" i="14"/>
  <c r="F1256" i="11" s="1"/>
  <c r="GA112" i="14"/>
  <c r="GB112" i="14" l="1"/>
  <c r="I1256" i="11" s="1"/>
  <c r="FT113" i="14"/>
  <c r="H1256" i="11"/>
  <c r="C1257" i="11" l="1"/>
  <c r="FU113" i="14"/>
  <c r="D1257" i="11" s="1"/>
  <c r="GC113" i="14"/>
  <c r="G1257" i="11" s="1"/>
  <c r="GD113" i="14"/>
  <c r="GF113" i="14" s="1"/>
  <c r="GH113" i="14" s="1"/>
  <c r="GI113" i="14" s="1"/>
  <c r="FV113" i="14" s="1"/>
  <c r="FW113" i="14" s="1" a="1"/>
  <c r="FW113" i="14" s="1"/>
  <c r="FR113" i="14" l="1"/>
  <c r="E1257" i="11"/>
  <c r="FX113" i="14" l="1"/>
  <c r="FY113" i="14"/>
  <c r="FZ113" i="14" l="1"/>
  <c r="GA113" i="14" s="1"/>
  <c r="GJ113" i="14" l="1"/>
  <c r="F1257" i="11" s="1"/>
  <c r="FT114" i="14"/>
  <c r="GB113" i="14"/>
  <c r="I1257" i="11" s="1"/>
  <c r="H1257" i="11"/>
  <c r="FU114" i="14" l="1"/>
  <c r="D1258" i="11" s="1"/>
  <c r="C1258" i="11"/>
  <c r="GD114" i="14"/>
  <c r="GF114" i="14" s="1"/>
  <c r="GH114" i="14" s="1"/>
  <c r="GI114" i="14" s="1"/>
  <c r="FV114" i="14" s="1"/>
  <c r="FW114" i="14" s="1" a="1"/>
  <c r="FW114" i="14" s="1"/>
  <c r="GC114" i="14"/>
  <c r="G1258" i="11" s="1"/>
  <c r="E1258" i="11" l="1"/>
  <c r="FR114" i="14"/>
  <c r="FY114" i="14" l="1"/>
  <c r="FX114" i="14"/>
  <c r="FZ114" i="14" l="1"/>
  <c r="GJ114" i="14" l="1"/>
  <c r="F1258" i="11" s="1"/>
  <c r="GA114" i="14"/>
  <c r="GB114" i="14" l="1"/>
  <c r="I1258" i="11" s="1"/>
  <c r="FT115" i="14"/>
  <c r="H1258" i="11"/>
  <c r="C1259" i="11" l="1"/>
  <c r="GD115" i="14"/>
  <c r="GF115" i="14" s="1"/>
  <c r="GH115" i="14" s="1"/>
  <c r="GI115" i="14" s="1"/>
  <c r="FV115" i="14" s="1"/>
  <c r="GC115" i="14"/>
  <c r="G1259" i="11" s="1"/>
  <c r="FU115" i="14"/>
  <c r="D1259" i="11" s="1"/>
  <c r="FW115" i="14" l="1" a="1"/>
  <c r="FW115" i="14" s="1"/>
  <c r="E1259" i="11"/>
  <c r="FR115" i="14"/>
  <c r="FY115" i="14" l="1"/>
  <c r="FX115" i="14"/>
  <c r="FZ115" i="14" s="1"/>
  <c r="GJ115" i="14" l="1"/>
  <c r="F1259" i="11" s="1"/>
  <c r="GA115" i="14"/>
  <c r="GB115" i="14" l="1"/>
  <c r="I1259" i="11" s="1"/>
  <c r="FT116" i="14"/>
  <c r="H1259" i="11"/>
  <c r="GD116" i="14" l="1"/>
  <c r="GF116" i="14" s="1"/>
  <c r="GH116" i="14" s="1"/>
  <c r="GI116" i="14" s="1"/>
  <c r="FV116" i="14" s="1"/>
  <c r="C1260" i="11"/>
  <c r="FU116" i="14"/>
  <c r="D1260" i="11" s="1"/>
  <c r="GC116" i="14"/>
  <c r="G1260" i="11" s="1"/>
  <c r="FW116" i="14" l="1" a="1"/>
  <c r="FW116" i="14" s="1"/>
  <c r="E1260" i="11"/>
  <c r="FR116" i="14"/>
  <c r="FY116" i="14" l="1"/>
  <c r="FX116" i="14"/>
  <c r="FZ116" i="14" l="1"/>
  <c r="GJ116" i="14" l="1"/>
  <c r="F1260" i="11" s="1"/>
  <c r="GA116" i="14"/>
  <c r="FT117" i="14" l="1"/>
  <c r="H1260" i="11"/>
  <c r="GB116" i="14"/>
  <c r="I1260" i="11" s="1"/>
  <c r="GC117" i="14" l="1"/>
  <c r="G1261" i="11" s="1"/>
  <c r="FU117" i="14"/>
  <c r="D1261" i="11" s="1"/>
  <c r="C1261" i="11"/>
  <c r="GD117" i="14"/>
  <c r="GF117" i="14" s="1"/>
  <c r="GH117" i="14" s="1"/>
  <c r="GI117" i="14" s="1"/>
  <c r="FV117" i="14" s="1"/>
  <c r="FW117" i="14" l="1" a="1"/>
  <c r="FW117" i="14" s="1"/>
  <c r="FR117" i="14"/>
  <c r="E1261" i="11"/>
  <c r="FY117" i="14" l="1"/>
  <c r="FX117" i="14"/>
  <c r="FZ117" i="14" s="1"/>
  <c r="GA117" i="14" l="1"/>
  <c r="GJ117" i="14"/>
  <c r="F1261" i="11" s="1"/>
  <c r="FT118" i="14" l="1"/>
  <c r="GB117" i="14"/>
  <c r="I1261" i="11" s="1"/>
  <c r="H1261" i="11"/>
  <c r="GD118" i="14" l="1"/>
  <c r="GF118" i="14" s="1"/>
  <c r="GH118" i="14" s="1"/>
  <c r="GI118" i="14" s="1"/>
  <c r="FV118" i="14" s="1"/>
  <c r="FU118" i="14"/>
  <c r="D1262" i="11" s="1"/>
  <c r="C1262" i="11"/>
  <c r="GC118" i="14"/>
  <c r="G1262" i="11" s="1"/>
  <c r="FW118" i="14" l="1" a="1"/>
  <c r="FW118" i="14" s="1"/>
  <c r="E1262" i="11"/>
  <c r="FR118" i="14"/>
  <c r="FY118" i="14" l="1"/>
  <c r="FX118" i="14"/>
  <c r="FZ118" i="14" l="1"/>
  <c r="GJ118" i="14" s="1"/>
  <c r="F1262" i="11" s="1"/>
  <c r="GA118" i="14"/>
  <c r="FT119" i="14" l="1"/>
  <c r="GB118" i="14"/>
  <c r="I1262" i="11" s="1"/>
  <c r="H1262" i="11"/>
  <c r="FU119" i="14" l="1"/>
  <c r="D1263" i="11" s="1"/>
  <c r="GD119" i="14"/>
  <c r="GF119" i="14" s="1"/>
  <c r="GH119" i="14" s="1"/>
  <c r="GI119" i="14" s="1"/>
  <c r="FV119" i="14" s="1"/>
  <c r="GC119" i="14"/>
  <c r="G1263" i="11" s="1"/>
  <c r="C1263" i="11"/>
  <c r="FW119" i="14" l="1" a="1"/>
  <c r="FW119" i="14" s="1"/>
  <c r="E1263" i="11"/>
  <c r="FR119" i="14"/>
  <c r="FY119" i="14" l="1"/>
  <c r="FX119" i="14"/>
  <c r="FZ119" i="14" s="1"/>
  <c r="GJ119" i="14" l="1"/>
  <c r="F1263" i="11" s="1"/>
  <c r="GA119" i="14"/>
  <c r="FT120" i="14" l="1"/>
  <c r="GB119" i="14"/>
  <c r="I1263" i="11" s="1"/>
  <c r="H1263" i="11"/>
  <c r="C1264" i="11" l="1"/>
  <c r="GC120" i="14"/>
  <c r="G1264" i="11" s="1"/>
  <c r="FU120" i="14"/>
  <c r="D1264" i="11" s="1"/>
  <c r="GD120" i="14"/>
  <c r="GF120" i="14" s="1"/>
  <c r="GH120" i="14" s="1"/>
  <c r="GI120" i="14" s="1"/>
  <c r="FV120" i="14" s="1"/>
  <c r="FW120" i="14" l="1" a="1"/>
  <c r="FW120" i="14" s="1"/>
  <c r="FR120" i="14"/>
  <c r="E1264" i="11"/>
  <c r="FY120" i="14" l="1"/>
  <c r="FX120" i="14"/>
  <c r="FZ120" i="14" l="1"/>
  <c r="GJ120" i="14" s="1"/>
  <c r="F1264" i="11" s="1"/>
  <c r="GA120" i="14" l="1"/>
  <c r="GB120" i="14" s="1"/>
  <c r="I1264" i="11" s="1"/>
  <c r="FT121" i="14" l="1"/>
  <c r="H1264" i="11"/>
  <c r="C1265" i="11"/>
  <c r="GC121" i="14"/>
  <c r="G1265" i="11" s="1"/>
  <c r="FU121" i="14"/>
  <c r="D1265" i="11" s="1"/>
  <c r="GD121" i="14"/>
  <c r="GF121" i="14" s="1"/>
  <c r="GH121" i="14" s="1"/>
  <c r="GI121" i="14" s="1"/>
  <c r="FV121" i="14" s="1"/>
  <c r="FW121" i="14" l="1" a="1"/>
  <c r="FW121" i="14" s="1"/>
  <c r="E1265" i="11"/>
  <c r="FR121" i="14"/>
  <c r="FX121" i="14" l="1"/>
  <c r="FY121" i="14"/>
  <c r="FZ121" i="14" s="1"/>
  <c r="GJ121" i="14" l="1"/>
  <c r="F1265" i="11" s="1"/>
  <c r="GA121" i="14"/>
  <c r="GB121" i="14" l="1"/>
  <c r="I1265" i="11" s="1"/>
  <c r="H1265" i="11"/>
  <c r="FT122" i="14"/>
  <c r="GD122" i="14" l="1"/>
  <c r="GF122" i="14" s="1"/>
  <c r="GH122" i="14" s="1"/>
  <c r="GI122" i="14" s="1"/>
  <c r="FV122" i="14" s="1"/>
  <c r="FW122" i="14" s="1" a="1"/>
  <c r="FW122" i="14" s="1"/>
  <c r="C1266" i="11"/>
  <c r="GC122" i="14"/>
  <c r="G1266" i="11" s="1"/>
  <c r="FU122" i="14"/>
  <c r="D1266" i="11" s="1"/>
  <c r="E1266" i="11" l="1"/>
  <c r="FR122" i="14"/>
  <c r="FX122" i="14" l="1"/>
  <c r="FY122" i="14"/>
  <c r="FZ122" i="14" l="1"/>
  <c r="GJ122" i="14" s="1"/>
  <c r="F1266" i="11" s="1"/>
  <c r="GA122" i="14" l="1"/>
  <c r="GB122" i="14" s="1"/>
  <c r="I1266" i="11" s="1"/>
  <c r="H1266" i="11" l="1"/>
  <c r="FT123" i="14"/>
  <c r="GD123" i="14" s="1"/>
  <c r="GF123" i="14" s="1"/>
  <c r="GH123" i="14" s="1"/>
  <c r="GI123" i="14" s="1"/>
  <c r="FV123" i="14" s="1"/>
  <c r="GC123" i="14" l="1"/>
  <c r="G1267" i="11" s="1"/>
  <c r="C1267" i="11"/>
  <c r="FU123" i="14"/>
  <c r="D1267" i="11" s="1"/>
  <c r="FW123" i="14" a="1"/>
  <c r="FW123" i="14" s="1"/>
  <c r="FR123" i="14"/>
  <c r="E1267" i="11"/>
  <c r="FX123" i="14" l="1"/>
  <c r="FY123" i="14"/>
  <c r="FZ123" i="14" l="1"/>
  <c r="GJ123" i="14" s="1"/>
  <c r="F1267" i="11" s="1"/>
  <c r="GA123" i="14" l="1"/>
  <c r="GB123" i="14" s="1"/>
  <c r="I1267" i="11" s="1"/>
  <c r="H1267" i="11" l="1"/>
  <c r="FT124" i="14"/>
  <c r="C1268" i="11" s="1"/>
  <c r="GD124" i="14"/>
  <c r="GF124" i="14" s="1"/>
  <c r="GH124" i="14" s="1"/>
  <c r="GI124" i="14" s="1"/>
  <c r="FV124" i="14" s="1"/>
  <c r="GC124" i="14"/>
  <c r="G1268" i="11" s="1"/>
  <c r="FU124" i="14"/>
  <c r="D1268" i="11" s="1"/>
  <c r="FW124" i="14" l="1" a="1"/>
  <c r="FW124" i="14" s="1"/>
  <c r="E1268" i="11"/>
  <c r="FR124" i="14"/>
  <c r="FX124" i="14" l="1"/>
  <c r="FY124" i="14"/>
  <c r="FZ124" i="14" s="1"/>
  <c r="GA124" i="14" l="1"/>
  <c r="GJ124" i="14"/>
  <c r="F1268" i="11" s="1"/>
  <c r="FT125" i="14" l="1"/>
  <c r="H1268" i="11"/>
  <c r="GB124" i="14"/>
  <c r="I1268" i="11" s="1"/>
  <c r="GD125" i="14" l="1"/>
  <c r="GF125" i="14" s="1"/>
  <c r="GH125" i="14" s="1"/>
  <c r="GI125" i="14" s="1"/>
  <c r="FV125" i="14" s="1"/>
  <c r="FW125" i="14" s="1" a="1"/>
  <c r="FW125" i="14" s="1"/>
  <c r="FU125" i="14"/>
  <c r="D1269" i="11" s="1"/>
  <c r="C1269" i="11"/>
  <c r="GC125" i="14"/>
  <c r="G1269" i="11" s="1"/>
  <c r="E1269" i="11" l="1"/>
  <c r="FR125" i="14"/>
  <c r="FY125" i="14" l="1"/>
  <c r="FX125" i="14"/>
  <c r="FZ125" i="14" l="1"/>
  <c r="GJ125" i="14" l="1"/>
  <c r="F1269" i="11" s="1"/>
  <c r="GA125" i="14"/>
  <c r="H1269" i="11" l="1"/>
  <c r="GB125" i="14"/>
  <c r="I1269" i="11" s="1"/>
  <c r="FT126" i="14"/>
  <c r="GD126" i="14" l="1"/>
  <c r="GF126" i="14" s="1"/>
  <c r="GH126" i="14" s="1"/>
  <c r="GI126" i="14" s="1"/>
  <c r="FV126" i="14" s="1"/>
  <c r="FU126" i="14"/>
  <c r="D1270" i="11" s="1"/>
  <c r="GC126" i="14"/>
  <c r="G1270" i="11" s="1"/>
  <c r="C1270" i="11"/>
  <c r="FW126" i="14" l="1" a="1"/>
  <c r="FW126" i="14" s="1"/>
  <c r="FR126" i="14"/>
  <c r="E1270" i="11"/>
  <c r="FX126" i="14" l="1"/>
  <c r="FY126" i="14"/>
  <c r="FZ126" i="14" l="1"/>
  <c r="GJ126" i="14" s="1"/>
  <c r="F1270" i="11" s="1"/>
  <c r="GA126" i="14" l="1"/>
  <c r="GB126" i="14" s="1"/>
  <c r="I1270" i="11" s="1"/>
  <c r="H1270" i="11"/>
  <c r="FT127" i="14" l="1"/>
  <c r="FU127" i="14" s="1"/>
  <c r="D1271" i="11" s="1"/>
  <c r="GC127" i="14"/>
  <c r="G1271" i="11" s="1"/>
  <c r="C1271" i="11"/>
  <c r="GD127" i="14"/>
  <c r="GF127" i="14" s="1"/>
  <c r="GH127" i="14" s="1"/>
  <c r="GI127" i="14" s="1"/>
  <c r="FV127" i="14" s="1"/>
  <c r="FW127" i="14" s="1" a="1"/>
  <c r="FW127" i="14" s="1"/>
  <c r="FR127" i="14" l="1"/>
  <c r="E1271" i="11"/>
  <c r="FX127" i="14" l="1"/>
  <c r="FY127" i="14"/>
  <c r="FZ127" i="14" l="1"/>
  <c r="GJ127" i="14" l="1"/>
  <c r="F1271" i="11" s="1"/>
  <c r="GA127" i="14"/>
  <c r="FT128" i="14" l="1"/>
  <c r="GB127" i="14"/>
  <c r="I1271" i="11" s="1"/>
  <c r="H1271" i="11"/>
  <c r="GD128" i="14" l="1"/>
  <c r="GF128" i="14" s="1"/>
  <c r="GH128" i="14" s="1"/>
  <c r="GI128" i="14" s="1"/>
  <c r="FV128" i="14" s="1"/>
  <c r="FW128" i="14" s="1" a="1"/>
  <c r="FW128" i="14" s="1"/>
  <c r="GC128" i="14"/>
  <c r="G1272" i="11" s="1"/>
  <c r="FU128" i="14"/>
  <c r="D1272" i="11" s="1"/>
  <c r="C1272" i="11"/>
  <c r="FR128" i="14" l="1"/>
  <c r="E1272" i="11"/>
  <c r="FX128" i="14" l="1"/>
  <c r="FY128" i="14"/>
  <c r="FZ128" i="14" l="1"/>
  <c r="GJ128" i="14" s="1"/>
  <c r="F1272" i="11" s="1"/>
  <c r="GA128" i="14" l="1"/>
  <c r="H1272" i="11" s="1"/>
  <c r="GB128" i="14" l="1"/>
  <c r="I1272" i="11" s="1"/>
  <c r="FT129" i="14"/>
  <c r="FU129" i="14" s="1"/>
  <c r="D1273" i="11" s="1"/>
  <c r="C1273" i="11"/>
  <c r="GC129" i="14"/>
  <c r="G1273" i="11" s="1"/>
  <c r="GD129" i="14"/>
  <c r="GF129" i="14" s="1"/>
  <c r="GH129" i="14" s="1"/>
  <c r="GI129" i="14" s="1"/>
  <c r="FV129" i="14" s="1"/>
  <c r="FW129" i="14" s="1" a="1"/>
  <c r="FW129" i="14" s="1"/>
  <c r="E1273" i="11" l="1"/>
  <c r="FR129" i="14"/>
  <c r="FX129" i="14" l="1"/>
  <c r="FY129" i="14"/>
  <c r="FZ129" i="14" l="1"/>
  <c r="GJ129" i="14" s="1"/>
  <c r="F1273" i="11" s="1"/>
  <c r="GA129" i="14" l="1"/>
  <c r="GB129" i="14" s="1"/>
  <c r="I1273" i="11" s="1"/>
  <c r="FT130" i="14" l="1"/>
  <c r="H1273" i="11"/>
  <c r="GC130" i="14"/>
  <c r="G1274" i="11" s="1"/>
  <c r="GD130" i="14"/>
  <c r="GF130" i="14" s="1"/>
  <c r="GH130" i="14" s="1"/>
  <c r="GI130" i="14" s="1"/>
  <c r="FV130" i="14" s="1"/>
  <c r="FW130" i="14" s="1" a="1"/>
  <c r="FW130" i="14" s="1"/>
  <c r="C1274" i="11"/>
  <c r="FU130" i="14"/>
  <c r="D1274" i="11" s="1"/>
  <c r="E1274" i="11" l="1"/>
  <c r="FR130" i="14"/>
  <c r="FX130" i="14" l="1"/>
  <c r="FY130" i="14"/>
  <c r="FZ130" i="14" l="1"/>
  <c r="GJ130" i="14" l="1"/>
  <c r="F1274" i="11" s="1"/>
  <c r="GA130" i="14"/>
  <c r="GB130" i="14" l="1"/>
  <c r="I1274" i="11" s="1"/>
  <c r="H1274" i="11"/>
  <c r="FT131" i="14"/>
  <c r="C1275" i="11" l="1"/>
  <c r="GC131" i="14"/>
  <c r="G1275" i="11" s="1"/>
  <c r="FU131" i="14"/>
  <c r="D1275" i="11" s="1"/>
  <c r="GD131" i="14"/>
  <c r="GF131" i="14" s="1"/>
  <c r="GH131" i="14" s="1"/>
  <c r="GI131" i="14" s="1"/>
  <c r="FV131" i="14" s="1"/>
  <c r="FW131" i="14" l="1" a="1"/>
  <c r="FW131" i="14" s="1"/>
  <c r="E1275" i="11"/>
  <c r="FR131" i="14"/>
  <c r="FX131" i="14" l="1"/>
  <c r="FY131" i="14"/>
  <c r="FZ131" i="14" s="1"/>
  <c r="GJ131" i="14" l="1"/>
  <c r="F1275" i="11" s="1"/>
  <c r="GA131" i="14"/>
  <c r="GB131" i="14" l="1"/>
  <c r="I1275" i="11" s="1"/>
  <c r="H1275" i="11"/>
  <c r="FT132" i="14"/>
  <c r="GD132" i="14" l="1"/>
  <c r="GF132" i="14" s="1"/>
  <c r="GH132" i="14" s="1"/>
  <c r="GI132" i="14" s="1"/>
  <c r="FV132" i="14" s="1"/>
  <c r="FU132" i="14"/>
  <c r="D1276" i="11" s="1"/>
  <c r="GC132" i="14"/>
  <c r="G1276" i="11" s="1"/>
  <c r="C1276" i="11"/>
  <c r="FW132" i="14" l="1" a="1"/>
  <c r="FW132" i="14" s="1"/>
  <c r="E1276" i="11"/>
  <c r="FR132" i="14"/>
  <c r="FY132" i="14" l="1"/>
  <c r="FX132" i="14"/>
  <c r="FZ132" i="14" s="1"/>
  <c r="GJ132" i="14" l="1"/>
  <c r="F1276" i="11" s="1"/>
  <c r="GA132" i="14"/>
  <c r="GB132" i="14" l="1"/>
  <c r="I1276" i="11" s="1"/>
  <c r="FT133" i="14"/>
  <c r="H1276" i="11"/>
  <c r="FU133" i="14" l="1"/>
  <c r="D1277" i="11" s="1"/>
  <c r="GD133" i="14"/>
  <c r="GF133" i="14" s="1"/>
  <c r="GH133" i="14" s="1"/>
  <c r="GI133" i="14" s="1"/>
  <c r="FV133" i="14" s="1"/>
  <c r="C1277" i="11"/>
  <c r="GC133" i="14"/>
  <c r="G1277" i="11" s="1"/>
  <c r="FW133" i="14" l="1" a="1"/>
  <c r="FW133" i="14" s="1"/>
  <c r="E1277" i="11"/>
  <c r="FR133" i="14"/>
  <c r="FY133" i="14" l="1"/>
  <c r="FX133" i="14"/>
  <c r="FZ133" i="14" s="1"/>
  <c r="GJ133" i="14" l="1"/>
  <c r="F1277" i="11" s="1"/>
  <c r="GA133" i="14"/>
  <c r="GB133" i="14" l="1"/>
  <c r="I1277" i="11" s="1"/>
  <c r="FT134" i="14"/>
  <c r="H1277" i="11"/>
  <c r="C1278" i="11" l="1"/>
  <c r="GD134" i="14"/>
  <c r="GF134" i="14" s="1"/>
  <c r="GH134" i="14" s="1"/>
  <c r="GI134" i="14" s="1"/>
  <c r="FV134" i="14" s="1"/>
  <c r="GC134" i="14"/>
  <c r="G1278" i="11" s="1"/>
  <c r="FU134" i="14"/>
  <c r="D1278" i="11" s="1"/>
  <c r="FW134" i="14" l="1" a="1"/>
  <c r="FW134" i="14" s="1"/>
  <c r="FR134" i="14"/>
  <c r="E1278" i="11"/>
  <c r="FX134" i="14" l="1"/>
  <c r="FY134" i="14"/>
  <c r="FZ134" i="14" s="1"/>
  <c r="GJ134" i="14" l="1"/>
  <c r="F1278" i="11" s="1"/>
  <c r="GA134" i="14"/>
  <c r="H1278" i="11" l="1"/>
  <c r="GB134" i="14"/>
  <c r="I1278" i="11" s="1"/>
  <c r="FT135" i="14"/>
  <c r="FU135" i="14" l="1"/>
  <c r="D1279" i="11" s="1"/>
  <c r="GC135" i="14"/>
  <c r="G1279" i="11" s="1"/>
  <c r="C1279" i="11"/>
  <c r="GD135" i="14"/>
  <c r="GF135" i="14" s="1"/>
  <c r="GH135" i="14" s="1"/>
  <c r="GI135" i="14" s="1"/>
  <c r="FV135" i="14" s="1"/>
  <c r="FW135" i="14" s="1" a="1"/>
  <c r="FW135" i="14" s="1"/>
  <c r="FR135" i="14" l="1"/>
  <c r="E1279" i="11"/>
  <c r="FY135" i="14" l="1"/>
  <c r="FX135" i="14"/>
  <c r="FZ135" i="14" l="1"/>
  <c r="GJ135" i="14" l="1"/>
  <c r="F1279" i="11" s="1"/>
  <c r="GA135" i="14"/>
  <c r="GB135" i="14" l="1"/>
  <c r="I1279" i="11" s="1"/>
  <c r="FT136" i="14"/>
  <c r="H1279" i="11"/>
  <c r="C1280" i="11" l="1"/>
  <c r="GC136" i="14"/>
  <c r="G1280" i="11" s="1"/>
  <c r="FU136" i="14"/>
  <c r="D1280" i="11" s="1"/>
  <c r="GD136" i="14"/>
  <c r="GF136" i="14" s="1"/>
  <c r="GH136" i="14" s="1"/>
  <c r="GI136" i="14" s="1"/>
  <c r="FV136" i="14" s="1"/>
  <c r="FW136" i="14" l="1" a="1"/>
  <c r="FW136" i="14" s="1"/>
  <c r="E1280" i="11"/>
  <c r="FR136" i="14"/>
  <c r="FY136" i="14" l="1"/>
  <c r="FX136" i="14"/>
  <c r="FZ136" i="14" l="1"/>
  <c r="GJ136" i="14" s="1"/>
  <c r="F1280" i="11" s="1"/>
  <c r="GA136" i="14"/>
  <c r="GB136" i="14" l="1"/>
  <c r="I1280" i="11" s="1"/>
  <c r="H1280" i="11"/>
  <c r="FT137" i="14"/>
  <c r="GC137" i="14" l="1"/>
  <c r="G1281" i="11" s="1"/>
  <c r="C1281" i="11"/>
  <c r="GD137" i="14"/>
  <c r="GF137" i="14" s="1"/>
  <c r="GH137" i="14" s="1"/>
  <c r="GI137" i="14" s="1"/>
  <c r="FV137" i="14" s="1"/>
  <c r="FU137" i="14"/>
  <c r="D1281" i="11" s="1"/>
  <c r="FW137" i="14" l="1" a="1"/>
  <c r="FW137" i="14" s="1"/>
  <c r="FR137" i="14"/>
  <c r="E1281" i="11"/>
  <c r="FY137" i="14" l="1"/>
  <c r="FX137" i="14"/>
  <c r="FZ137" i="14" l="1"/>
  <c r="GJ137" i="14" s="1"/>
  <c r="F1281" i="11" s="1"/>
  <c r="GA137" i="14"/>
  <c r="FT138" i="14" l="1"/>
  <c r="GB137" i="14"/>
  <c r="I1281" i="11" s="1"/>
  <c r="H1281" i="11"/>
  <c r="FU138" i="14" l="1"/>
  <c r="D1282" i="11" s="1"/>
  <c r="GD138" i="14"/>
  <c r="GF138" i="14" s="1"/>
  <c r="GH138" i="14" s="1"/>
  <c r="GI138" i="14" s="1"/>
  <c r="FV138" i="14" s="1"/>
  <c r="GC138" i="14"/>
  <c r="G1282" i="11" s="1"/>
  <c r="C1282" i="11"/>
  <c r="FW138" i="14" l="1" a="1"/>
  <c r="FW138" i="14" s="1"/>
  <c r="E1282" i="11"/>
  <c r="FR138" i="14"/>
  <c r="FX138" i="14" l="1"/>
  <c r="FY138" i="14"/>
  <c r="FZ138" i="14" l="1"/>
  <c r="GJ138" i="14" s="1"/>
  <c r="F1282" i="11" s="1"/>
  <c r="GA138" i="14" l="1"/>
  <c r="FT139" i="14" s="1"/>
  <c r="H1282" i="11" l="1"/>
  <c r="GB138" i="14"/>
  <c r="I1282" i="11" s="1"/>
  <c r="FU139" i="14"/>
  <c r="D1283" i="11" s="1"/>
  <c r="C1283" i="11"/>
  <c r="GC139" i="14"/>
  <c r="G1283" i="11" s="1"/>
  <c r="GD139" i="14"/>
  <c r="GF139" i="14" s="1"/>
  <c r="GH139" i="14" s="1"/>
  <c r="GI139" i="14" s="1"/>
  <c r="FV139" i="14" s="1"/>
  <c r="E1283" i="11" l="1"/>
  <c r="FR139" i="14"/>
  <c r="FW139" i="14" a="1"/>
  <c r="FW139" i="14" s="1"/>
  <c r="FX139" i="14" l="1"/>
  <c r="FY139" i="14"/>
  <c r="FZ139" i="14" l="1"/>
  <c r="GJ139" i="14"/>
  <c r="F1283" i="11" s="1"/>
  <c r="GA139" i="14"/>
  <c r="GB139" i="14" l="1"/>
  <c r="I1283" i="11" s="1"/>
  <c r="H1283" i="11"/>
  <c r="FT140" i="14"/>
  <c r="C1284" i="11" l="1"/>
  <c r="GC140" i="14"/>
  <c r="G1284" i="11" s="1"/>
  <c r="FU140" i="14"/>
  <c r="D1284" i="11" s="1"/>
  <c r="GD140" i="14"/>
  <c r="GF140" i="14" s="1"/>
  <c r="GH140" i="14" s="1"/>
  <c r="GI140" i="14" s="1"/>
  <c r="FV140" i="14" s="1"/>
  <c r="FW140" i="14" l="1" a="1"/>
  <c r="FW140" i="14" s="1"/>
  <c r="FR140" i="14"/>
  <c r="E1284" i="11"/>
  <c r="FX140" i="14" l="1"/>
  <c r="FY140" i="14"/>
  <c r="FZ140" i="14" l="1"/>
  <c r="GJ140" i="14"/>
  <c r="F1284" i="11" s="1"/>
  <c r="GA140" i="14"/>
  <c r="H1284" i="11" l="1"/>
  <c r="GB140" i="14"/>
  <c r="I1284" i="11" s="1"/>
  <c r="FT141" i="14"/>
  <c r="FU141" i="14" l="1"/>
  <c r="D1285" i="11" s="1"/>
  <c r="GD141" i="14"/>
  <c r="GF141" i="14" s="1"/>
  <c r="GH141" i="14" s="1"/>
  <c r="GI141" i="14" s="1"/>
  <c r="FV141" i="14" s="1"/>
  <c r="GC141" i="14"/>
  <c r="G1285" i="11" s="1"/>
  <c r="C1285" i="11"/>
  <c r="FW141" i="14" l="1" a="1"/>
  <c r="FW141" i="14" s="1"/>
  <c r="E1285" i="11"/>
  <c r="FR141" i="14"/>
  <c r="FY141" i="14" l="1"/>
  <c r="FX141" i="14"/>
  <c r="FZ141" i="14" l="1"/>
  <c r="GJ141" i="14" s="1"/>
  <c r="F1285" i="11" s="1"/>
  <c r="GA141" i="14"/>
  <c r="FT142" i="14" s="1"/>
  <c r="GD142" i="14"/>
  <c r="GF142" i="14" s="1"/>
  <c r="GH142" i="14" s="1"/>
  <c r="GI142" i="14" s="1"/>
  <c r="FV142" i="14" s="1"/>
  <c r="FU142" i="14"/>
  <c r="D1286" i="11" s="1"/>
  <c r="C1286" i="11"/>
  <c r="GC142" i="14"/>
  <c r="G1286" i="11" s="1"/>
  <c r="GB141" i="14" l="1"/>
  <c r="I1285" i="11" s="1"/>
  <c r="H1285" i="11"/>
  <c r="FW142" i="14" a="1"/>
  <c r="FW142" i="14" s="1"/>
  <c r="FR142" i="14"/>
  <c r="E1286" i="11"/>
  <c r="FX142" i="14" l="1"/>
  <c r="FY142" i="14"/>
  <c r="FZ142" i="14" l="1"/>
  <c r="GJ142" i="14" s="1"/>
  <c r="F1286" i="11" s="1"/>
  <c r="GA142" i="14" l="1"/>
  <c r="H1286" i="11" s="1"/>
  <c r="FT143" i="14" l="1"/>
  <c r="GB142" i="14"/>
  <c r="I1286" i="11" s="1"/>
  <c r="FU143" i="14"/>
  <c r="D1287" i="11" s="1"/>
  <c r="GC143" i="14"/>
  <c r="G1287" i="11" s="1"/>
  <c r="GD143" i="14"/>
  <c r="GF143" i="14" s="1"/>
  <c r="GH143" i="14" s="1"/>
  <c r="GI143" i="14" s="1"/>
  <c r="FV143" i="14" s="1"/>
  <c r="C1287" i="11"/>
  <c r="E1287" i="11" l="1"/>
  <c r="FR143" i="14"/>
  <c r="FW143" i="14" a="1"/>
  <c r="FW143" i="14" s="1"/>
  <c r="FY143" i="14" l="1"/>
  <c r="FX143" i="14"/>
  <c r="FZ143" i="14" l="1"/>
  <c r="GJ143" i="14" l="1"/>
  <c r="F1287" i="11" s="1"/>
  <c r="GA143" i="14"/>
  <c r="GB143" i="14" l="1"/>
  <c r="I1287" i="11" s="1"/>
  <c r="H1287" i="11"/>
  <c r="FT144" i="14"/>
  <c r="C1288" i="11" l="1"/>
  <c r="FU144" i="14"/>
  <c r="D1288" i="11" s="1"/>
  <c r="GD144" i="14"/>
  <c r="GF144" i="14" s="1"/>
  <c r="GH144" i="14" s="1"/>
  <c r="GI144" i="14" s="1"/>
  <c r="FV144" i="14" s="1"/>
  <c r="GC144" i="14"/>
  <c r="G1288" i="11" s="1"/>
  <c r="FW144" i="14" l="1" a="1"/>
  <c r="FW144" i="14" s="1"/>
  <c r="FR144" i="14"/>
  <c r="E1288" i="11"/>
  <c r="FX144" i="14" l="1"/>
  <c r="FY144" i="14"/>
  <c r="FZ144" i="14" l="1"/>
  <c r="GJ144" i="14" s="1"/>
  <c r="F1288" i="11" s="1"/>
  <c r="GA144" i="14" l="1"/>
  <c r="H1288" i="11" s="1"/>
  <c r="GB144" i="14" l="1"/>
  <c r="I1288" i="11" s="1"/>
  <c r="FT145" i="14"/>
  <c r="FU145" i="14" s="1"/>
  <c r="D1289" i="11" s="1"/>
  <c r="GD145" i="14" l="1"/>
  <c r="GF145" i="14" s="1"/>
  <c r="GH145" i="14" s="1"/>
  <c r="GI145" i="14" s="1"/>
  <c r="FV145" i="14" s="1"/>
  <c r="FR145" i="14" s="1"/>
  <c r="C1289" i="11"/>
  <c r="GC145" i="14"/>
  <c r="G1289" i="11" s="1"/>
  <c r="FW145" i="14" l="1" a="1"/>
  <c r="FW145" i="14" s="1"/>
  <c r="E1289" i="11"/>
  <c r="FX145" i="14"/>
  <c r="FY145" i="14"/>
  <c r="FZ145" i="14" l="1"/>
  <c r="GJ145" i="14" s="1"/>
  <c r="F1289" i="11" s="1"/>
  <c r="GA145" i="14" l="1"/>
  <c r="H1289" i="11" s="1"/>
  <c r="FT146" i="14"/>
  <c r="GB145" i="14" l="1"/>
  <c r="I1289" i="11" s="1"/>
  <c r="GD146" i="14"/>
  <c r="GF146" i="14" s="1"/>
  <c r="GH146" i="14" s="1"/>
  <c r="GI146" i="14" s="1"/>
  <c r="FV146" i="14" s="1"/>
  <c r="FU146" i="14"/>
  <c r="D1290" i="11" s="1"/>
  <c r="GC146" i="14"/>
  <c r="G1290" i="11" s="1"/>
  <c r="C1290" i="11"/>
  <c r="FW146" i="14" l="1" a="1"/>
  <c r="FW146" i="14" s="1"/>
  <c r="E1290" i="11"/>
  <c r="FR146" i="14"/>
  <c r="FY146" i="14" l="1"/>
  <c r="FX146" i="14"/>
  <c r="FZ146" i="14" l="1"/>
  <c r="GJ146" i="14" s="1"/>
  <c r="F1290" i="11" s="1"/>
  <c r="GA146" i="14"/>
  <c r="GB146" i="14" l="1"/>
  <c r="I1290" i="11" s="1"/>
  <c r="FT147" i="14"/>
  <c r="H1290" i="11"/>
  <c r="GD147" i="14" l="1"/>
  <c r="GF147" i="14" s="1"/>
  <c r="GH147" i="14" s="1"/>
  <c r="GI147" i="14" s="1"/>
  <c r="FV147" i="14" s="1"/>
  <c r="FW147" i="14" s="1" a="1"/>
  <c r="FW147" i="14" s="1"/>
  <c r="C1291" i="11"/>
  <c r="FU147" i="14"/>
  <c r="D1291" i="11" s="1"/>
  <c r="GC147" i="14"/>
  <c r="G1291" i="11" s="1"/>
  <c r="E1291" i="11" l="1"/>
  <c r="FR147" i="14"/>
  <c r="FX147" i="14" l="1"/>
  <c r="FY147" i="14"/>
  <c r="FZ147" i="14" l="1"/>
  <c r="GJ147" i="14" s="1"/>
  <c r="F1291" i="11" s="1"/>
  <c r="GA147" i="14" l="1"/>
  <c r="FT148" i="14" s="1"/>
  <c r="H1291" i="11"/>
  <c r="GB147" i="14"/>
  <c r="I1291" i="11" s="1"/>
  <c r="FU148" i="14" l="1"/>
  <c r="D1292" i="11" s="1"/>
  <c r="C1292" i="11"/>
  <c r="GD148" i="14"/>
  <c r="GF148" i="14" s="1"/>
  <c r="GH148" i="14" s="1"/>
  <c r="GI148" i="14" s="1"/>
  <c r="FV148" i="14" s="1"/>
  <c r="GC148" i="14"/>
  <c r="G1292" i="11" s="1"/>
  <c r="FW148" i="14" l="1" a="1"/>
  <c r="FW148" i="14" s="1"/>
  <c r="E1292" i="11"/>
  <c r="FR148" i="14"/>
  <c r="FY148" i="14" l="1"/>
  <c r="FX148" i="14"/>
  <c r="FZ148" i="14" l="1"/>
  <c r="GJ148" i="14" l="1"/>
  <c r="F1292" i="11" s="1"/>
  <c r="GA148" i="14"/>
  <c r="GB148" i="14" l="1"/>
  <c r="I1292" i="11" s="1"/>
  <c r="FT149" i="14"/>
  <c r="H1292" i="11"/>
  <c r="GD149" i="14" l="1"/>
  <c r="GF149" i="14" s="1"/>
  <c r="GH149" i="14" s="1"/>
  <c r="GI149" i="14" s="1"/>
  <c r="FV149" i="14" s="1"/>
  <c r="GC149" i="14"/>
  <c r="G1293" i="11" s="1"/>
  <c r="FU149" i="14"/>
  <c r="D1293" i="11" s="1"/>
  <c r="C1293" i="11"/>
  <c r="FW149" i="14" l="1" a="1"/>
  <c r="FW149" i="14" s="1"/>
  <c r="E1293" i="11"/>
  <c r="FR149" i="14"/>
  <c r="FX149" i="14" l="1"/>
  <c r="FY149" i="14"/>
  <c r="FZ149" i="14" s="1"/>
  <c r="GJ149" i="14" l="1"/>
  <c r="F1293" i="11" s="1"/>
  <c r="GA149" i="14"/>
  <c r="FT150" i="14" l="1"/>
  <c r="H1293" i="11"/>
  <c r="GB149" i="14"/>
  <c r="I1293" i="11" s="1"/>
  <c r="GD150" i="14" l="1"/>
  <c r="GF150" i="14" s="1"/>
  <c r="GH150" i="14" s="1"/>
  <c r="GI150" i="14" s="1"/>
  <c r="FV150" i="14" s="1"/>
  <c r="FW150" i="14" s="1" a="1"/>
  <c r="FW150" i="14" s="1"/>
  <c r="FU150" i="14"/>
  <c r="D1294" i="11" s="1"/>
  <c r="C1294" i="11"/>
  <c r="GC150" i="14"/>
  <c r="G1294" i="11" s="1"/>
  <c r="E1294" i="11" l="1"/>
  <c r="FR150" i="14"/>
  <c r="FY150" i="14" l="1"/>
  <c r="FX150" i="14"/>
  <c r="FZ150" i="14" l="1"/>
  <c r="GJ150" i="14" s="1"/>
  <c r="F1294" i="11" s="1"/>
  <c r="GA150" i="14" l="1"/>
  <c r="GB150" i="14" s="1"/>
  <c r="I1294" i="11" s="1"/>
  <c r="FT151" i="14" l="1"/>
  <c r="GD151" i="14" s="1"/>
  <c r="GF151" i="14" s="1"/>
  <c r="GH151" i="14" s="1"/>
  <c r="GI151" i="14" s="1"/>
  <c r="FV151" i="14" s="1"/>
  <c r="H1294" i="11"/>
  <c r="GC151" i="14"/>
  <c r="G1295" i="11" s="1"/>
  <c r="C1295" i="11" l="1"/>
  <c r="FU151" i="14"/>
  <c r="D1295" i="11" s="1"/>
  <c r="FW151" i="14" a="1"/>
  <c r="FW151" i="14" s="1"/>
  <c r="E1295" i="11"/>
  <c r="FR151" i="14"/>
  <c r="FX151" i="14" l="1"/>
  <c r="FY151" i="14"/>
  <c r="FZ151" i="14" l="1"/>
  <c r="GJ151" i="14" s="1"/>
  <c r="F1295" i="11" s="1"/>
  <c r="GA151" i="14" l="1"/>
  <c r="GB151" i="14" s="1"/>
  <c r="I1295" i="11" s="1"/>
  <c r="H1295" i="11" l="1"/>
  <c r="FT152" i="14"/>
  <c r="GD152" i="14" s="1"/>
  <c r="GF152" i="14" s="1"/>
  <c r="GH152" i="14" s="1"/>
  <c r="GI152" i="14" s="1"/>
  <c r="FV152" i="14" s="1"/>
  <c r="GC152" i="14" l="1"/>
  <c r="G1296" i="11" s="1"/>
  <c r="C1296" i="11"/>
  <c r="FU152" i="14"/>
  <c r="D1296" i="11" s="1"/>
  <c r="FW152" i="14" a="1"/>
  <c r="FW152" i="14" s="1"/>
  <c r="E1296" i="11"/>
  <c r="FR152" i="14"/>
  <c r="FY152" i="14" l="1"/>
  <c r="FX152" i="14"/>
  <c r="FZ152" i="14" l="1"/>
  <c r="GJ152" i="14" s="1"/>
  <c r="F1296" i="11" s="1"/>
  <c r="GA152" i="14" l="1"/>
  <c r="FT153" i="14" s="1"/>
  <c r="GB152" i="14" l="1"/>
  <c r="I1296" i="11" s="1"/>
  <c r="H1296" i="11"/>
  <c r="FU153" i="14"/>
  <c r="D1297" i="11" s="1"/>
  <c r="GD153" i="14"/>
  <c r="GF153" i="14" s="1"/>
  <c r="GH153" i="14" s="1"/>
  <c r="GI153" i="14" s="1"/>
  <c r="FV153" i="14" s="1"/>
  <c r="FW153" i="14" s="1" a="1"/>
  <c r="FW153" i="14" s="1"/>
  <c r="C1297" i="11"/>
  <c r="GC153" i="14"/>
  <c r="G1297" i="11" s="1"/>
  <c r="E1297" i="11" l="1"/>
  <c r="FR153" i="14"/>
  <c r="FY153" i="14" l="1"/>
  <c r="FX153" i="14"/>
  <c r="FZ153" i="14" l="1"/>
  <c r="GJ153" i="14" l="1"/>
  <c r="F1297" i="11" s="1"/>
  <c r="GA153" i="14"/>
  <c r="GB153" i="14" l="1"/>
  <c r="I1297" i="11" s="1"/>
  <c r="FT154" i="14"/>
  <c r="H1297" i="11"/>
  <c r="GC154" i="14" l="1"/>
  <c r="G1298" i="11" s="1"/>
  <c r="GD154" i="14"/>
  <c r="GF154" i="14" s="1"/>
  <c r="GH154" i="14" s="1"/>
  <c r="GI154" i="14" s="1"/>
  <c r="FV154" i="14" s="1"/>
  <c r="FW154" i="14" s="1" a="1"/>
  <c r="FW154" i="14" s="1"/>
  <c r="FU154" i="14"/>
  <c r="D1298" i="11" s="1"/>
  <c r="C1298" i="11"/>
  <c r="E1298" i="11" l="1"/>
  <c r="FR154" i="14"/>
  <c r="FX154" i="14" l="1"/>
  <c r="FY154" i="14"/>
  <c r="FZ154" i="14" l="1"/>
  <c r="GJ154" i="14" s="1"/>
  <c r="F1298" i="11" s="1"/>
  <c r="GA154" i="14" l="1"/>
  <c r="GB154" i="14" s="1"/>
  <c r="I1298" i="11" s="1"/>
  <c r="H1298" i="11" l="1"/>
  <c r="FT155" i="14"/>
  <c r="GD155" i="14"/>
  <c r="GF155" i="14" s="1"/>
  <c r="GH155" i="14" s="1"/>
  <c r="GI155" i="14" s="1"/>
  <c r="FV155" i="14" s="1"/>
  <c r="FW155" i="14" s="1" a="1"/>
  <c r="FW155" i="14" s="1"/>
  <c r="C1299" i="11"/>
  <c r="GC155" i="14"/>
  <c r="G1299" i="11" s="1"/>
  <c r="FU155" i="14"/>
  <c r="D1299" i="11" s="1"/>
  <c r="FR155" i="14" l="1"/>
  <c r="E1299" i="11"/>
  <c r="FX155" i="14" l="1"/>
  <c r="FY155" i="14"/>
  <c r="FZ155" i="14" l="1"/>
  <c r="GJ155" i="14" s="1"/>
  <c r="F1299" i="11" s="1"/>
  <c r="GA155" i="14" l="1"/>
  <c r="FT156" i="14" s="1"/>
  <c r="GB155" i="14" l="1"/>
  <c r="I1299" i="11" s="1"/>
  <c r="H1299" i="11"/>
  <c r="GD156" i="14"/>
  <c r="GF156" i="14" s="1"/>
  <c r="GH156" i="14" s="1"/>
  <c r="GI156" i="14" s="1"/>
  <c r="FV156" i="14" s="1"/>
  <c r="GC156" i="14"/>
  <c r="G1300" i="11" s="1"/>
  <c r="FU156" i="14"/>
  <c r="D1300" i="11" s="1"/>
  <c r="C1300" i="11"/>
  <c r="FW156" i="14" l="1" a="1"/>
  <c r="FW156" i="14" s="1"/>
  <c r="E1300" i="11"/>
  <c r="FR156" i="14"/>
  <c r="FX156" i="14" l="1"/>
  <c r="FY156" i="14"/>
  <c r="FZ156" i="14" l="1"/>
  <c r="GJ156" i="14" s="1"/>
  <c r="F1300" i="11" s="1"/>
  <c r="GA156" i="14" l="1"/>
  <c r="GB156" i="14" s="1"/>
  <c r="I1300" i="11" s="1"/>
  <c r="FT157" i="14" l="1"/>
  <c r="FU157" i="14" s="1"/>
  <c r="D1301" i="11" s="1"/>
  <c r="H1300" i="11"/>
  <c r="C1301" i="11"/>
  <c r="GC157" i="14"/>
  <c r="G1301" i="11" s="1"/>
  <c r="GD157" i="14"/>
  <c r="GF157" i="14" s="1"/>
  <c r="GH157" i="14" s="1"/>
  <c r="GI157" i="14" s="1"/>
  <c r="FV157" i="14" s="1"/>
  <c r="FW157" i="14" l="1" a="1"/>
  <c r="FW157" i="14" s="1"/>
  <c r="E1301" i="11"/>
  <c r="FR157" i="14"/>
  <c r="FY157" i="14" l="1"/>
  <c r="FX157" i="14"/>
  <c r="FZ157" i="14" l="1"/>
  <c r="GJ157" i="14" s="1"/>
  <c r="F1301" i="11" s="1"/>
  <c r="GA157" i="14" l="1"/>
  <c r="GB157" i="14" s="1"/>
  <c r="I1301" i="11" s="1"/>
  <c r="H1301" i="11" l="1"/>
  <c r="FT158" i="14"/>
  <c r="C1302" i="11" s="1"/>
  <c r="GD158" i="14"/>
  <c r="GF158" i="14" s="1"/>
  <c r="GH158" i="14" s="1"/>
  <c r="GI158" i="14" s="1"/>
  <c r="FV158" i="14" s="1"/>
  <c r="GC158" i="14"/>
  <c r="G1302" i="11" s="1"/>
  <c r="FU158" i="14"/>
  <c r="D1302" i="11" s="1"/>
  <c r="FW158" i="14" l="1" a="1"/>
  <c r="FW158" i="14" s="1"/>
  <c r="FR158" i="14"/>
  <c r="E1302" i="11"/>
  <c r="FY158" i="14" l="1"/>
  <c r="FX158" i="14"/>
  <c r="FZ158" i="14" l="1"/>
  <c r="GJ158" i="14" s="1"/>
  <c r="F1302" i="11" s="1"/>
  <c r="GA158" i="14" l="1"/>
  <c r="GB158" i="14" s="1"/>
  <c r="I1302" i="11" s="1"/>
  <c r="FT159" i="14" l="1"/>
  <c r="GC159" i="14" s="1"/>
  <c r="G1303" i="11" s="1"/>
  <c r="H1302" i="11"/>
  <c r="GD159" i="14"/>
  <c r="GF159" i="14" s="1"/>
  <c r="GH159" i="14" s="1"/>
  <c r="GI159" i="14" s="1"/>
  <c r="FV159" i="14" s="1"/>
  <c r="FW159" i="14" s="1" a="1"/>
  <c r="FW159" i="14" s="1"/>
  <c r="C1303" i="11" l="1"/>
  <c r="FU159" i="14"/>
  <c r="D1303" i="11" s="1"/>
  <c r="E1303" i="11"/>
  <c r="FR159" i="14"/>
  <c r="FX159" i="14" l="1"/>
  <c r="FY159" i="14"/>
  <c r="FZ159" i="14" l="1"/>
  <c r="GJ159" i="14" l="1"/>
  <c r="F1303" i="11" s="1"/>
  <c r="GA159" i="14"/>
  <c r="FT160" i="14" l="1"/>
  <c r="H1303" i="11"/>
  <c r="GB159" i="14"/>
  <c r="I1303" i="11" s="1"/>
  <c r="FU160" i="14" l="1"/>
  <c r="D1304" i="11" s="1"/>
  <c r="GC160" i="14"/>
  <c r="G1304" i="11" s="1"/>
  <c r="GD160" i="14"/>
  <c r="GF160" i="14" s="1"/>
  <c r="GH160" i="14" s="1"/>
  <c r="GI160" i="14" s="1"/>
  <c r="FV160" i="14" s="1"/>
  <c r="FW160" i="14" s="1" a="1"/>
  <c r="FW160" i="14" s="1"/>
  <c r="C1304" i="11"/>
  <c r="FR160" i="14" l="1"/>
  <c r="E1304" i="11"/>
  <c r="FX160" i="14" l="1"/>
  <c r="FY160" i="14"/>
  <c r="FZ160" i="14" s="1"/>
  <c r="GJ160" i="14" l="1"/>
  <c r="F1304" i="11" s="1"/>
  <c r="GA160" i="14"/>
  <c r="H1304" i="11" l="1"/>
  <c r="GB160" i="14"/>
  <c r="I1304" i="11" s="1"/>
  <c r="FT161" i="14"/>
  <c r="C1305" i="11" l="1"/>
  <c r="GC161" i="14"/>
  <c r="G1305" i="11" s="1"/>
  <c r="GD161" i="14"/>
  <c r="GF161" i="14" s="1"/>
  <c r="GH161" i="14" s="1"/>
  <c r="GI161" i="14" s="1"/>
  <c r="FV161" i="14" s="1"/>
  <c r="FU161" i="14"/>
  <c r="D1305" i="11" s="1"/>
  <c r="FW161" i="14" l="1" a="1"/>
  <c r="FW161" i="14" s="1"/>
  <c r="E1305" i="11"/>
  <c r="FR161" i="14"/>
  <c r="FY161" i="14" l="1"/>
  <c r="FX161" i="14"/>
  <c r="FZ161" i="14" l="1"/>
  <c r="GJ161" i="14" s="1"/>
  <c r="F1305" i="11" s="1"/>
  <c r="GA161" i="14" l="1"/>
  <c r="H1305" i="11" s="1"/>
  <c r="FT162" i="14" l="1"/>
  <c r="GB161" i="14"/>
  <c r="I1305" i="11" s="1"/>
  <c r="C1306" i="11"/>
  <c r="FU162" i="14"/>
  <c r="D1306" i="11" s="1"/>
  <c r="GD162" i="14"/>
  <c r="GF162" i="14" s="1"/>
  <c r="GH162" i="14" s="1"/>
  <c r="GI162" i="14" s="1"/>
  <c r="FV162" i="14" s="1"/>
  <c r="GC162" i="14"/>
  <c r="G1306" i="11" s="1"/>
  <c r="FW162" i="14" l="1" a="1"/>
  <c r="FW162" i="14" s="1"/>
  <c r="FR162" i="14"/>
  <c r="E1306" i="11"/>
  <c r="FY162" i="14" l="1"/>
  <c r="FX162" i="14"/>
  <c r="FZ162" i="14" l="1"/>
  <c r="GJ162" i="14" s="1"/>
  <c r="F1306" i="11" s="1"/>
  <c r="GA162" i="14" l="1"/>
  <c r="H1306" i="11" s="1"/>
  <c r="FT163" i="14" l="1"/>
  <c r="GB162" i="14"/>
  <c r="I1306" i="11" s="1"/>
  <c r="GC163" i="14"/>
  <c r="G1307" i="11" s="1"/>
  <c r="GD163" i="14"/>
  <c r="GF163" i="14" s="1"/>
  <c r="GH163" i="14" s="1"/>
  <c r="GI163" i="14" s="1"/>
  <c r="FV163" i="14" s="1"/>
  <c r="FW163" i="14" s="1" a="1"/>
  <c r="FW163" i="14" s="1"/>
  <c r="C1307" i="11"/>
  <c r="FU163" i="14"/>
  <c r="D1307" i="11" s="1"/>
  <c r="E1307" i="11" l="1"/>
  <c r="FR163" i="14"/>
  <c r="FX163" i="14" l="1"/>
  <c r="FY163" i="14"/>
  <c r="FZ163" i="14" l="1"/>
  <c r="GJ163" i="14" l="1"/>
  <c r="F1307" i="11" s="1"/>
  <c r="GA163" i="14"/>
  <c r="H1307" i="11" l="1"/>
  <c r="FT164" i="14"/>
  <c r="GB163" i="14"/>
  <c r="I1307" i="11" s="1"/>
  <c r="GD164" i="14" l="1"/>
  <c r="GF164" i="14" s="1"/>
  <c r="GH164" i="14" s="1"/>
  <c r="GI164" i="14" s="1"/>
  <c r="FV164" i="14" s="1"/>
  <c r="FU164" i="14"/>
  <c r="D1308" i="11" s="1"/>
  <c r="GC164" i="14"/>
  <c r="G1308" i="11" s="1"/>
  <c r="C1308" i="11"/>
  <c r="FW164" i="14" l="1" a="1"/>
  <c r="FW164" i="14" s="1"/>
  <c r="FR164" i="14"/>
  <c r="E1308" i="11"/>
  <c r="FX164" i="14" l="1"/>
  <c r="FY164" i="14"/>
  <c r="FZ164" i="14" l="1"/>
  <c r="GJ164" i="14" s="1"/>
  <c r="F1308" i="11" s="1"/>
  <c r="GA164" i="14" l="1"/>
  <c r="GB164" i="14" s="1"/>
  <c r="I1308" i="11" s="1"/>
  <c r="FT165" i="14" l="1"/>
  <c r="FU165" i="14" s="1"/>
  <c r="D1309" i="11" s="1"/>
  <c r="H1308" i="11"/>
  <c r="GC165" i="14"/>
  <c r="G1309" i="11" s="1"/>
  <c r="C1309" i="11" l="1"/>
  <c r="GD165" i="14"/>
  <c r="GF165" i="14" s="1"/>
  <c r="GH165" i="14" s="1"/>
  <c r="GI165" i="14" s="1"/>
  <c r="FV165" i="14" s="1"/>
  <c r="FW165" i="14" s="1" a="1"/>
  <c r="FW165" i="14" s="1"/>
  <c r="E1309" i="11" l="1"/>
  <c r="FR165" i="14"/>
  <c r="FY165" i="14" s="1"/>
  <c r="FX165" i="14" l="1"/>
  <c r="FZ165" i="14" s="1"/>
  <c r="GA165" i="14" s="1"/>
  <c r="GJ165" i="14" l="1"/>
  <c r="F1309" i="11" s="1"/>
  <c r="H1309" i="11"/>
  <c r="GB165" i="14"/>
  <c r="I1309" i="11" s="1"/>
  <c r="FT166" i="14"/>
  <c r="C1310" i="11" l="1"/>
  <c r="FU166" i="14"/>
  <c r="D1310" i="11" s="1"/>
  <c r="GD166" i="14"/>
  <c r="GF166" i="14" s="1"/>
  <c r="GH166" i="14" s="1"/>
  <c r="GI166" i="14" s="1"/>
  <c r="FV166" i="14" s="1"/>
  <c r="FW166" i="14" s="1" a="1"/>
  <c r="FW166" i="14" s="1"/>
  <c r="GC166" i="14"/>
  <c r="G1310" i="11" s="1"/>
  <c r="FR166" i="14" l="1"/>
  <c r="E1310" i="11"/>
  <c r="FX166" i="14" l="1"/>
  <c r="FY166" i="14"/>
  <c r="FZ166" i="14" l="1"/>
  <c r="GJ166" i="14" s="1"/>
  <c r="F1310" i="11" s="1"/>
  <c r="GA166" i="14" l="1"/>
  <c r="GB166" i="14" s="1"/>
  <c r="I1310" i="11" s="1"/>
  <c r="H1310" i="11" l="1"/>
  <c r="FT167" i="14"/>
  <c r="GD167" i="14" s="1"/>
  <c r="GF167" i="14" s="1"/>
  <c r="GH167" i="14" s="1"/>
  <c r="GI167" i="14" s="1"/>
  <c r="FV167" i="14" s="1"/>
  <c r="FW167" i="14" s="1" a="1"/>
  <c r="FW167" i="14" s="1"/>
  <c r="C1311" i="11"/>
  <c r="GC167" i="14"/>
  <c r="G1311" i="11" s="1"/>
  <c r="FU167" i="14"/>
  <c r="D1311" i="11" s="1"/>
  <c r="E1311" i="11" l="1"/>
  <c r="FR167" i="14"/>
  <c r="FX167" i="14" l="1"/>
  <c r="FY167" i="14"/>
  <c r="FZ167" i="14" l="1"/>
  <c r="GJ167" i="14" s="1"/>
  <c r="F1311" i="11" s="1"/>
  <c r="GA167" i="14" l="1"/>
  <c r="GB167" i="14" s="1"/>
  <c r="I1311" i="11" s="1"/>
  <c r="FT168" i="14" l="1"/>
  <c r="GC168" i="14" s="1"/>
  <c r="G1312" i="11" s="1"/>
  <c r="H1311" i="11"/>
  <c r="FU168" i="14"/>
  <c r="D1312" i="11" s="1"/>
  <c r="GD168" i="14"/>
  <c r="GF168" i="14" s="1"/>
  <c r="GH168" i="14" s="1"/>
  <c r="GI168" i="14" s="1"/>
  <c r="FV168" i="14" s="1"/>
  <c r="FW168" i="14" s="1" a="1"/>
  <c r="FW168" i="14" s="1"/>
  <c r="C1312" i="11" l="1"/>
  <c r="FR168" i="14"/>
  <c r="E1312" i="11"/>
  <c r="FY168" i="14" l="1"/>
  <c r="FX168" i="14"/>
  <c r="FZ168" i="14" l="1"/>
  <c r="GJ168" i="14" s="1"/>
  <c r="F1312" i="11" s="1"/>
  <c r="GA168" i="14" l="1"/>
  <c r="FT169" i="14" s="1"/>
  <c r="GB168" i="14" l="1"/>
  <c r="I1312" i="11" s="1"/>
  <c r="H1312" i="11"/>
  <c r="GD169" i="14"/>
  <c r="GF169" i="14" s="1"/>
  <c r="GH169" i="14" s="1"/>
  <c r="GI169" i="14" s="1"/>
  <c r="FV169" i="14" s="1"/>
  <c r="FW169" i="14" s="1" a="1"/>
  <c r="FW169" i="14" s="1"/>
  <c r="C1313" i="11"/>
  <c r="GC169" i="14"/>
  <c r="G1313" i="11" s="1"/>
  <c r="FU169" i="14"/>
  <c r="D1313" i="11" s="1"/>
  <c r="FR169" i="14" l="1"/>
  <c r="E1313" i="11"/>
  <c r="FX169" i="14" l="1"/>
  <c r="FY169" i="14"/>
  <c r="FZ169" i="14" l="1"/>
  <c r="GA169" i="14" l="1"/>
  <c r="GJ169" i="14"/>
  <c r="F1313" i="11" s="1"/>
  <c r="GB169" i="14" l="1"/>
  <c r="I1313" i="11" s="1"/>
  <c r="H1313" i="11"/>
  <c r="FT170" i="14"/>
  <c r="GD170" i="14" l="1"/>
  <c r="GF170" i="14" s="1"/>
  <c r="GH170" i="14" s="1"/>
  <c r="GI170" i="14" s="1"/>
  <c r="FV170" i="14" s="1"/>
  <c r="FW170" i="14" s="1" a="1"/>
  <c r="FW170" i="14" s="1"/>
  <c r="FU170" i="14"/>
  <c r="D1314" i="11" s="1"/>
  <c r="GC170" i="14"/>
  <c r="G1314" i="11" s="1"/>
  <c r="C1314" i="11"/>
  <c r="FR170" i="14" l="1"/>
  <c r="E1314" i="11"/>
  <c r="FY170" i="14" l="1"/>
  <c r="FX170" i="14"/>
  <c r="FZ170" i="14" l="1"/>
  <c r="GJ170" i="14" s="1"/>
  <c r="F1314" i="11" s="1"/>
  <c r="GA170" i="14" l="1"/>
  <c r="H1314" i="11" s="1"/>
  <c r="GB170" i="14" l="1"/>
  <c r="I1314" i="11" s="1"/>
  <c r="FT171" i="14"/>
  <c r="GD171" i="14" s="1"/>
  <c r="GF171" i="14" s="1"/>
  <c r="GH171" i="14" s="1"/>
  <c r="GI171" i="14" s="1"/>
  <c r="FV171" i="14" s="1"/>
  <c r="FW171" i="14" s="1" a="1"/>
  <c r="FW171" i="14" s="1"/>
  <c r="FU171" i="14" l="1"/>
  <c r="D1315" i="11" s="1"/>
  <c r="C1315" i="11"/>
  <c r="GC171" i="14"/>
  <c r="G1315" i="11" s="1"/>
  <c r="E1315" i="11"/>
  <c r="FR171" i="14"/>
  <c r="FX171" i="14" l="1"/>
  <c r="FY171" i="14"/>
  <c r="FZ171" i="14" l="1"/>
  <c r="GJ171" i="14" l="1"/>
  <c r="F1315" i="11" s="1"/>
  <c r="GA171" i="14"/>
  <c r="H1315" i="11" l="1"/>
  <c r="GB171" i="14"/>
  <c r="I1315" i="11" s="1"/>
  <c r="FT172" i="14"/>
  <c r="GD172" i="14" l="1"/>
  <c r="GF172" i="14" s="1"/>
  <c r="GH172" i="14" s="1"/>
  <c r="GI172" i="14" s="1"/>
  <c r="FV172" i="14" s="1"/>
  <c r="FU172" i="14"/>
  <c r="D1316" i="11" s="1"/>
  <c r="GC172" i="14"/>
  <c r="G1316" i="11" s="1"/>
  <c r="C1316" i="11"/>
  <c r="FW172" i="14" l="1" a="1"/>
  <c r="FW172" i="14" s="1"/>
  <c r="E1316" i="11"/>
  <c r="FR172" i="14"/>
  <c r="FY172" i="14" l="1"/>
  <c r="FX172" i="14"/>
  <c r="FZ172" i="14" s="1"/>
  <c r="GJ172" i="14" l="1"/>
  <c r="F1316" i="11" s="1"/>
  <c r="GA172" i="14"/>
  <c r="GB172" i="14" l="1"/>
  <c r="I1316" i="11" s="1"/>
  <c r="FT173" i="14"/>
  <c r="H1316" i="11"/>
  <c r="GD173" i="14" l="1"/>
  <c r="GF173" i="14" s="1"/>
  <c r="GH173" i="14" s="1"/>
  <c r="GI173" i="14" s="1"/>
  <c r="FV173" i="14" s="1"/>
  <c r="FW173" i="14" s="1" a="1"/>
  <c r="FW173" i="14" s="1"/>
  <c r="C1317" i="11"/>
  <c r="FU173" i="14"/>
  <c r="D1317" i="11" s="1"/>
  <c r="GC173" i="14"/>
  <c r="G1317" i="11" s="1"/>
  <c r="E1317" i="11" l="1"/>
  <c r="FR173" i="14"/>
  <c r="FY173" i="14" l="1"/>
  <c r="FX173" i="14"/>
  <c r="FZ173" i="14" l="1"/>
  <c r="GA173" i="14" s="1"/>
  <c r="GJ173" i="14" l="1"/>
  <c r="F1317" i="11" s="1"/>
  <c r="H1317" i="11"/>
  <c r="GB173" i="14"/>
  <c r="I1317" i="11" s="1"/>
  <c r="FT174" i="14"/>
  <c r="GC174" i="14" l="1"/>
  <c r="G1318" i="11" s="1"/>
  <c r="C1318" i="11"/>
  <c r="FU174" i="14"/>
  <c r="D1318" i="11" s="1"/>
  <c r="GD174" i="14"/>
  <c r="GF174" i="14" s="1"/>
  <c r="GH174" i="14" s="1"/>
  <c r="GI174" i="14" s="1"/>
  <c r="FV174" i="14" s="1"/>
  <c r="FW174" i="14" s="1" a="1"/>
  <c r="FW174" i="14" s="1"/>
  <c r="E1318" i="11" l="1"/>
  <c r="FR174" i="14"/>
  <c r="FX174" i="14" l="1"/>
  <c r="FY174" i="14"/>
  <c r="FZ174" i="14" l="1"/>
  <c r="GJ174" i="14" l="1"/>
  <c r="F1318" i="11" s="1"/>
  <c r="GA174" i="14"/>
  <c r="GB174" i="14" l="1"/>
  <c r="I1318" i="11" s="1"/>
  <c r="FT175" i="14"/>
  <c r="H1318" i="11"/>
  <c r="GC175" i="14" l="1"/>
  <c r="G1319" i="11" s="1"/>
  <c r="FU175" i="14"/>
  <c r="D1319" i="11" s="1"/>
  <c r="C1319" i="11"/>
  <c r="GD175" i="14"/>
  <c r="GF175" i="14" s="1"/>
  <c r="GH175" i="14" s="1"/>
  <c r="GI175" i="14" s="1"/>
  <c r="FV175" i="14" s="1"/>
  <c r="FR175" i="14" l="1"/>
  <c r="E1319" i="11"/>
  <c r="FW175" i="14" a="1"/>
  <c r="FW175" i="14" s="1"/>
  <c r="FX175" i="14" l="1"/>
  <c r="FY175" i="14"/>
  <c r="FZ175" i="14" l="1"/>
  <c r="GJ175" i="14" s="1"/>
  <c r="F1319" i="11" s="1"/>
  <c r="GA175" i="14" l="1"/>
  <c r="GB175" i="14" s="1"/>
  <c r="I1319" i="11" s="1"/>
  <c r="FT176" i="14" l="1"/>
  <c r="H1319" i="11"/>
  <c r="C1320" i="11"/>
  <c r="GD176" i="14"/>
  <c r="GF176" i="14" s="1"/>
  <c r="GH176" i="14" s="1"/>
  <c r="GI176" i="14" s="1"/>
  <c r="FV176" i="14" s="1"/>
  <c r="FW176" i="14" s="1" a="1"/>
  <c r="FW176" i="14" s="1"/>
  <c r="FU176" i="14"/>
  <c r="D1320" i="11" s="1"/>
  <c r="GC176" i="14"/>
  <c r="G1320" i="11" s="1"/>
  <c r="E1320" i="11" l="1"/>
  <c r="FR176" i="14"/>
  <c r="FY176" i="14" l="1"/>
  <c r="FX176" i="14"/>
  <c r="FZ176" i="14" l="1"/>
  <c r="GJ176" i="14" l="1"/>
  <c r="F1320" i="11" s="1"/>
  <c r="GA176" i="14"/>
  <c r="H1320" i="11" l="1"/>
  <c r="GB176" i="14"/>
  <c r="I1320" i="11" s="1"/>
  <c r="FT177" i="14"/>
  <c r="GD177" i="14" l="1"/>
  <c r="GF177" i="14" s="1"/>
  <c r="GH177" i="14" s="1"/>
  <c r="GI177" i="14" s="1"/>
  <c r="FV177" i="14" s="1"/>
  <c r="GC177" i="14"/>
  <c r="G1321" i="11" s="1"/>
  <c r="C1321" i="11"/>
  <c r="FU177" i="14"/>
  <c r="D1321" i="11" s="1"/>
  <c r="FW177" i="14" l="1" a="1"/>
  <c r="FW177" i="14" s="1"/>
  <c r="E1321" i="11"/>
  <c r="FR177" i="14"/>
  <c r="FY177" i="14" l="1"/>
  <c r="FX177" i="14"/>
  <c r="FZ177" i="14" l="1"/>
  <c r="GA177" i="14" s="1"/>
  <c r="GJ177" i="14" l="1"/>
  <c r="F1321" i="11" s="1"/>
  <c r="GB177" i="14"/>
  <c r="I1321" i="11" s="1"/>
  <c r="FT178" i="14"/>
  <c r="H1321" i="11"/>
  <c r="GC178" i="14" l="1"/>
  <c r="G1322" i="11" s="1"/>
  <c r="FU178" i="14"/>
  <c r="D1322" i="11" s="1"/>
  <c r="C1322" i="11"/>
  <c r="GD178" i="14"/>
  <c r="GF178" i="14" s="1"/>
  <c r="GH178" i="14" s="1"/>
  <c r="GI178" i="14" s="1"/>
  <c r="FV178" i="14" s="1"/>
  <c r="FW178" i="14" s="1" a="1"/>
  <c r="FW178" i="14" s="1"/>
  <c r="E1322" i="11" l="1"/>
  <c r="FR178" i="14"/>
  <c r="FX178" i="14" l="1"/>
  <c r="FY178" i="14"/>
  <c r="FZ178" i="14" s="1"/>
  <c r="GJ178" i="14" l="1"/>
  <c r="F1322" i="11" s="1"/>
  <c r="GA178" i="14"/>
  <c r="GB178" i="14" l="1"/>
  <c r="I1322" i="11" s="1"/>
  <c r="FT179" i="14"/>
  <c r="H1322" i="11"/>
  <c r="GC179" i="14" l="1"/>
  <c r="G1323" i="11" s="1"/>
  <c r="GD179" i="14"/>
  <c r="GF179" i="14" s="1"/>
  <c r="GH179" i="14" s="1"/>
  <c r="GI179" i="14" s="1"/>
  <c r="FV179" i="14" s="1"/>
  <c r="FW179" i="14" s="1" a="1"/>
  <c r="FW179" i="14" s="1"/>
  <c r="C1323" i="11"/>
  <c r="FU179" i="14"/>
  <c r="D1323" i="11" s="1"/>
  <c r="E1323" i="11" l="1"/>
  <c r="FR179" i="14"/>
  <c r="FX179" i="14" l="1"/>
  <c r="FY179" i="14"/>
  <c r="FZ179" i="14" l="1"/>
  <c r="GJ179" i="14" s="1"/>
  <c r="F1323" i="11" s="1"/>
  <c r="GA179" i="14" l="1"/>
  <c r="GB179" i="14" s="1"/>
  <c r="I1323" i="11" s="1"/>
  <c r="H1323" i="11" l="1"/>
  <c r="FT180" i="14"/>
  <c r="FU180" i="14" s="1"/>
  <c r="D1324" i="11" s="1"/>
  <c r="C1324" i="11"/>
  <c r="GD180" i="14"/>
  <c r="GF180" i="14" s="1"/>
  <c r="GH180" i="14" s="1"/>
  <c r="GI180" i="14" s="1"/>
  <c r="FV180" i="14" s="1"/>
  <c r="FW180" i="14" s="1" a="1"/>
  <c r="FW180" i="14" s="1"/>
  <c r="GC180" i="14" l="1"/>
  <c r="G1324" i="11" s="1"/>
  <c r="FR180" i="14"/>
  <c r="E1324" i="11"/>
  <c r="FY180" i="14" l="1"/>
  <c r="FX180" i="14"/>
  <c r="FZ180" i="14" l="1"/>
  <c r="GJ180" i="14" s="1"/>
  <c r="F1324" i="11" s="1"/>
  <c r="GA180" i="14" l="1"/>
  <c r="H1324" i="11"/>
  <c r="GB180" i="14"/>
  <c r="I1324" i="11" s="1"/>
  <c r="FT181" i="14"/>
  <c r="FU181" i="14" l="1"/>
  <c r="D1325" i="11" s="1"/>
  <c r="GD181" i="14"/>
  <c r="GF181" i="14" s="1"/>
  <c r="GH181" i="14" s="1"/>
  <c r="GI181" i="14" s="1"/>
  <c r="FV181" i="14" s="1"/>
  <c r="GC181" i="14"/>
  <c r="G1325" i="11" s="1"/>
  <c r="C1325" i="11"/>
  <c r="FW181" i="14" l="1" a="1"/>
  <c r="FW181" i="14" s="1"/>
  <c r="FR181" i="14"/>
  <c r="E1325" i="11"/>
  <c r="FY181" i="14" l="1"/>
  <c r="FX181" i="14"/>
  <c r="FZ181" i="14" l="1"/>
  <c r="GJ181" i="14" s="1"/>
  <c r="F1325" i="11" s="1"/>
  <c r="GA181" i="14" l="1"/>
  <c r="GB181" i="14" s="1"/>
  <c r="I1325" i="11" s="1"/>
  <c r="FT182" i="14" l="1"/>
  <c r="GC182" i="14" s="1"/>
  <c r="G1326" i="11" s="1"/>
  <c r="H1325" i="11"/>
  <c r="FU182" i="14" l="1"/>
  <c r="D1326" i="11" s="1"/>
  <c r="GD182" i="14"/>
  <c r="GF182" i="14" s="1"/>
  <c r="GH182" i="14" s="1"/>
  <c r="GI182" i="14" s="1"/>
  <c r="FV182" i="14" s="1"/>
  <c r="FW182" i="14" s="1" a="1"/>
  <c r="FW182" i="14" s="1"/>
  <c r="C1326" i="11"/>
  <c r="E1326" i="11" l="1"/>
  <c r="FR182" i="14"/>
  <c r="FX182" i="14" s="1"/>
  <c r="FY182" i="14" l="1"/>
  <c r="FZ182" i="14"/>
  <c r="GJ182" i="14" s="1"/>
  <c r="F1326" i="11" s="1"/>
  <c r="GA182" i="14" l="1"/>
  <c r="GB182" i="14" s="1"/>
  <c r="I1326" i="11" s="1"/>
  <c r="H1326" i="11"/>
  <c r="FT183" i="14"/>
  <c r="GD183" i="14" l="1"/>
  <c r="GF183" i="14" s="1"/>
  <c r="GH183" i="14" s="1"/>
  <c r="GI183" i="14" s="1"/>
  <c r="FV183" i="14" s="1"/>
  <c r="FW183" i="14" s="1" a="1"/>
  <c r="FW183" i="14" s="1"/>
  <c r="GC183" i="14"/>
  <c r="G1327" i="11" s="1"/>
  <c r="FU183" i="14"/>
  <c r="D1327" i="11" s="1"/>
  <c r="C1327" i="11"/>
  <c r="E1327" i="11" l="1"/>
  <c r="FR183" i="14"/>
  <c r="FX183" i="14" l="1"/>
  <c r="FY183" i="14"/>
  <c r="FZ183" i="14" l="1"/>
  <c r="GJ183" i="14" s="1"/>
  <c r="F1327" i="11" s="1"/>
  <c r="GA183" i="14" l="1"/>
  <c r="H1327" i="11" s="1"/>
  <c r="FT184" i="14" l="1"/>
  <c r="GB183" i="14"/>
  <c r="I1327" i="11" s="1"/>
  <c r="GD184" i="14"/>
  <c r="GF184" i="14" s="1"/>
  <c r="GH184" i="14" s="1"/>
  <c r="GI184" i="14" s="1"/>
  <c r="FV184" i="14" s="1"/>
  <c r="FW184" i="14" s="1" a="1"/>
  <c r="FW184" i="14" s="1"/>
  <c r="FU184" i="14"/>
  <c r="D1328" i="11" s="1"/>
  <c r="GC184" i="14"/>
  <c r="G1328" i="11" s="1"/>
  <c r="C1328" i="11"/>
  <c r="E1328" i="11" l="1"/>
  <c r="FR184" i="14"/>
  <c r="FX184" i="14" l="1"/>
  <c r="FY184" i="14"/>
  <c r="FZ184" i="14" l="1"/>
  <c r="GJ184" i="14" s="1"/>
  <c r="F1328" i="11" s="1"/>
  <c r="GA184" i="14" l="1"/>
  <c r="H1328" i="11" s="1"/>
  <c r="FT185" i="14" l="1"/>
  <c r="GB184" i="14"/>
  <c r="I1328" i="11" s="1"/>
  <c r="FU185" i="14"/>
  <c r="D1329" i="11" s="1"/>
  <c r="GC185" i="14"/>
  <c r="G1329" i="11" s="1"/>
  <c r="GD185" i="14"/>
  <c r="GF185" i="14" s="1"/>
  <c r="GH185" i="14" s="1"/>
  <c r="GI185" i="14" s="1"/>
  <c r="FV185" i="14" s="1"/>
  <c r="FW185" i="14" s="1" a="1"/>
  <c r="FW185" i="14" s="1"/>
  <c r="C1329" i="11"/>
  <c r="E1329" i="11" l="1"/>
  <c r="FR185" i="14"/>
  <c r="FY185" i="14" l="1"/>
  <c r="FX185" i="14"/>
  <c r="FZ185" i="14" l="1"/>
  <c r="GA185" i="14" s="1"/>
  <c r="GJ185" i="14" l="1"/>
  <c r="F1329" i="11" s="1"/>
  <c r="GB185" i="14"/>
  <c r="I1329" i="11" s="1"/>
  <c r="H1329" i="11"/>
  <c r="FT186" i="14"/>
  <c r="FU186" i="14" l="1"/>
  <c r="D1330" i="11" s="1"/>
  <c r="C1330" i="11"/>
  <c r="GC186" i="14"/>
  <c r="G1330" i="11" s="1"/>
  <c r="GD186" i="14"/>
  <c r="GF186" i="14" s="1"/>
  <c r="GH186" i="14" s="1"/>
  <c r="GI186" i="14" s="1"/>
  <c r="FV186" i="14" s="1"/>
  <c r="E1330" i="11" l="1"/>
  <c r="FR186" i="14"/>
  <c r="FW186" i="14" a="1"/>
  <c r="FW186" i="14" s="1"/>
  <c r="FY186" i="14" l="1"/>
  <c r="FX186" i="14"/>
  <c r="FZ186" i="14" l="1"/>
  <c r="GJ186" i="14" s="1"/>
  <c r="F1330" i="11" s="1"/>
  <c r="GA186" i="14" l="1"/>
  <c r="GB186" i="14" s="1"/>
  <c r="I1330" i="11" s="1"/>
  <c r="FT187" i="14" l="1"/>
  <c r="GD187" i="14" s="1"/>
  <c r="GF187" i="14" s="1"/>
  <c r="GH187" i="14" s="1"/>
  <c r="GI187" i="14" s="1"/>
  <c r="FV187" i="14" s="1"/>
  <c r="FW187" i="14" s="1" a="1"/>
  <c r="FW187" i="14" s="1"/>
  <c r="H1330" i="11"/>
  <c r="C1331" i="11" l="1"/>
  <c r="GC187" i="14"/>
  <c r="G1331" i="11" s="1"/>
  <c r="FU187" i="14"/>
  <c r="D1331" i="11" s="1"/>
  <c r="FR187" i="14"/>
  <c r="E1331" i="11"/>
  <c r="FY187" i="14" l="1"/>
  <c r="FX187" i="14"/>
  <c r="FZ187" i="14" l="1"/>
  <c r="GJ187" i="14" l="1"/>
  <c r="F1331" i="11" s="1"/>
  <c r="GA187" i="14"/>
  <c r="H1331" i="11" l="1"/>
  <c r="GB187" i="14"/>
  <c r="I1331" i="11" s="1"/>
  <c r="FT188" i="14"/>
  <c r="C1332" i="11" l="1"/>
  <c r="FU188" i="14"/>
  <c r="D1332" i="11" s="1"/>
  <c r="GD188" i="14"/>
  <c r="GF188" i="14" s="1"/>
  <c r="GH188" i="14" s="1"/>
  <c r="GI188" i="14" s="1"/>
  <c r="FV188" i="14" s="1"/>
  <c r="GC188" i="14"/>
  <c r="G1332" i="11" s="1"/>
  <c r="FW188" i="14" l="1" a="1"/>
  <c r="FW188" i="14" s="1"/>
  <c r="E1332" i="11"/>
  <c r="FR188" i="14"/>
  <c r="FY188" i="14" l="1"/>
  <c r="FX188" i="14"/>
  <c r="FZ188" i="14" l="1"/>
  <c r="GJ188" i="14" s="1"/>
  <c r="F1332" i="11" s="1"/>
  <c r="GA188" i="14" l="1"/>
  <c r="H1332" i="11" s="1"/>
  <c r="FT189" i="14" l="1"/>
  <c r="FU189" i="14" s="1"/>
  <c r="D1333" i="11" s="1"/>
  <c r="GB188" i="14"/>
  <c r="I1332" i="11" s="1"/>
  <c r="GC189" i="14" l="1"/>
  <c r="G1333" i="11" s="1"/>
  <c r="GD189" i="14"/>
  <c r="GF189" i="14" s="1"/>
  <c r="GH189" i="14" s="1"/>
  <c r="GI189" i="14" s="1"/>
  <c r="FV189" i="14" s="1"/>
  <c r="FW189" i="14" s="1" a="1"/>
  <c r="FW189" i="14" s="1"/>
  <c r="C1333" i="11"/>
  <c r="E1333" i="11" l="1"/>
  <c r="FR189" i="14"/>
  <c r="FY189" i="14" s="1"/>
  <c r="FX189" i="14" l="1"/>
  <c r="FZ189" i="14" s="1"/>
  <c r="GJ189" i="14" s="1"/>
  <c r="F1333" i="11" s="1"/>
  <c r="GA189" i="14" l="1"/>
  <c r="H1333" i="11"/>
  <c r="GB189" i="14"/>
  <c r="I1333" i="11" s="1"/>
  <c r="FT190" i="14"/>
  <c r="GD190" i="14" l="1"/>
  <c r="GF190" i="14" s="1"/>
  <c r="GH190" i="14" s="1"/>
  <c r="GI190" i="14" s="1"/>
  <c r="FV190" i="14" s="1"/>
  <c r="C1334" i="11"/>
  <c r="FU190" i="14"/>
  <c r="D1334" i="11" s="1"/>
  <c r="GC190" i="14"/>
  <c r="G1334" i="11" s="1"/>
  <c r="FW190" i="14" l="1" a="1"/>
  <c r="FW190" i="14" s="1"/>
  <c r="FR190" i="14"/>
  <c r="E1334" i="11"/>
  <c r="FY190" i="14" l="1"/>
  <c r="FX190" i="14"/>
  <c r="FZ190" i="14" l="1"/>
  <c r="GJ190" i="14" s="1"/>
  <c r="F1334" i="11" s="1"/>
  <c r="GA190" i="14" l="1"/>
  <c r="FT191" i="14" s="1"/>
  <c r="H1334" i="11" l="1"/>
  <c r="GB190" i="14"/>
  <c r="I1334" i="11" s="1"/>
  <c r="C1335" i="11"/>
  <c r="FU191" i="14"/>
  <c r="D1335" i="11" s="1"/>
  <c r="GD191" i="14"/>
  <c r="GF191" i="14" s="1"/>
  <c r="GH191" i="14" s="1"/>
  <c r="GI191" i="14" s="1"/>
  <c r="FV191" i="14" s="1"/>
  <c r="FW191" i="14" s="1" a="1"/>
  <c r="FW191" i="14" s="1"/>
  <c r="GC191" i="14"/>
  <c r="G1335" i="11" s="1"/>
  <c r="FR191" i="14" l="1"/>
  <c r="E1335" i="11"/>
  <c r="FX191" i="14" l="1"/>
  <c r="FY191" i="14"/>
  <c r="FZ191" i="14" l="1"/>
  <c r="GA191" i="14" l="1"/>
  <c r="GJ191" i="14"/>
  <c r="F1335" i="11" s="1"/>
  <c r="GB191" i="14" l="1"/>
  <c r="I1335" i="11" s="1"/>
  <c r="H1335" i="11"/>
  <c r="FT192" i="14"/>
  <c r="GC192" i="14" l="1"/>
  <c r="G1336" i="11" s="1"/>
  <c r="C1336" i="11"/>
  <c r="FU192" i="14"/>
  <c r="D1336" i="11" s="1"/>
  <c r="GD192" i="14"/>
  <c r="GF192" i="14" s="1"/>
  <c r="GH192" i="14" s="1"/>
  <c r="GI192" i="14" s="1"/>
  <c r="FV192" i="14" s="1"/>
  <c r="FR192" i="14" l="1"/>
  <c r="E1336" i="11"/>
  <c r="FW192" i="14" a="1"/>
  <c r="FW192" i="14" s="1"/>
  <c r="FX192" i="14" l="1"/>
  <c r="FY192" i="14"/>
  <c r="FZ192" i="14" l="1"/>
  <c r="GJ192" i="14" s="1"/>
  <c r="F1336" i="11" s="1"/>
  <c r="GA192" i="14" l="1"/>
  <c r="H1336" i="11" s="1"/>
  <c r="FT193" i="14" l="1"/>
  <c r="GB192" i="14"/>
  <c r="I1336" i="11" s="1"/>
  <c r="FU193" i="14"/>
  <c r="D1337" i="11" s="1"/>
  <c r="GD193" i="14"/>
  <c r="GF193" i="14" s="1"/>
  <c r="GH193" i="14" s="1"/>
  <c r="GI193" i="14" s="1"/>
  <c r="FV193" i="14" s="1"/>
  <c r="GC193" i="14"/>
  <c r="G1337" i="11" s="1"/>
  <c r="C1337" i="11"/>
  <c r="FW193" i="14" l="1" a="1"/>
  <c r="FW193" i="14" s="1"/>
  <c r="E1337" i="11"/>
  <c r="FR193" i="14"/>
  <c r="FY193" i="14" l="1"/>
  <c r="FX193" i="14"/>
  <c r="FZ193" i="14" s="1"/>
  <c r="GJ193" i="14" l="1"/>
  <c r="F1337" i="11" s="1"/>
  <c r="GA193" i="14"/>
  <c r="GB193" i="14" l="1"/>
  <c r="I1337" i="11" s="1"/>
  <c r="FT194" i="14"/>
  <c r="H1337" i="11"/>
  <c r="GC194" i="14" l="1"/>
  <c r="G1338" i="11" s="1"/>
  <c r="FU194" i="14"/>
  <c r="D1338" i="11" s="1"/>
  <c r="GD194" i="14"/>
  <c r="GF194" i="14" s="1"/>
  <c r="GH194" i="14" s="1"/>
  <c r="GI194" i="14" s="1"/>
  <c r="FV194" i="14" s="1"/>
  <c r="C1338" i="11"/>
  <c r="FW194" i="14" l="1" a="1"/>
  <c r="FW194" i="14" s="1"/>
  <c r="FR194" i="14"/>
  <c r="E1338" i="11"/>
  <c r="FY194" i="14" l="1"/>
  <c r="FX194" i="14"/>
  <c r="FZ194" i="14" l="1"/>
  <c r="GA194" i="14" s="1"/>
  <c r="GJ194" i="14" l="1"/>
  <c r="F1338" i="11" s="1"/>
  <c r="GB194" i="14"/>
  <c r="I1338" i="11" s="1"/>
  <c r="H1338" i="11"/>
  <c r="FT195" i="14"/>
  <c r="GD195" i="14" l="1"/>
  <c r="GF195" i="14" s="1"/>
  <c r="GH195" i="14" s="1"/>
  <c r="GI195" i="14" s="1"/>
  <c r="FV195" i="14" s="1"/>
  <c r="C1339" i="11"/>
  <c r="GC195" i="14"/>
  <c r="G1339" i="11" s="1"/>
  <c r="FU195" i="14"/>
  <c r="D1339" i="11" s="1"/>
  <c r="FW195" i="14" l="1" a="1"/>
  <c r="FW195" i="14" s="1"/>
  <c r="FR195" i="14"/>
  <c r="E1339" i="11"/>
  <c r="FY195" i="14" l="1"/>
  <c r="FX195" i="14"/>
  <c r="FZ195" i="14" l="1"/>
  <c r="GA195" i="14" s="1"/>
  <c r="GJ195" i="14" l="1"/>
  <c r="F1339" i="11" s="1"/>
  <c r="H1339" i="11"/>
  <c r="FT196" i="14"/>
  <c r="GB195" i="14"/>
  <c r="I1339" i="11" s="1"/>
  <c r="GD196" i="14" l="1"/>
  <c r="GF196" i="14" s="1"/>
  <c r="GH196" i="14" s="1"/>
  <c r="GI196" i="14" s="1"/>
  <c r="FV196" i="14" s="1"/>
  <c r="FW196" i="14" s="1" a="1"/>
  <c r="FW196" i="14" s="1"/>
  <c r="C1340" i="11"/>
  <c r="FU196" i="14"/>
  <c r="D1340" i="11" s="1"/>
  <c r="GC196" i="14"/>
  <c r="G1340" i="11" s="1"/>
  <c r="E1340" i="11" l="1"/>
  <c r="FR196" i="14"/>
  <c r="FX196" i="14" l="1"/>
  <c r="FY196" i="14"/>
  <c r="FZ196" i="14" l="1"/>
  <c r="GJ196" i="14" s="1"/>
  <c r="F1340" i="11" s="1"/>
  <c r="GA196" i="14" l="1"/>
  <c r="GB196" i="14" s="1"/>
  <c r="I1340" i="11" s="1"/>
  <c r="H1340" i="11" l="1"/>
  <c r="FT197" i="14"/>
  <c r="GC197" i="14"/>
  <c r="G1341" i="11" s="1"/>
  <c r="FU197" i="14"/>
  <c r="D1341" i="11" s="1"/>
  <c r="GD197" i="14"/>
  <c r="GF197" i="14" s="1"/>
  <c r="GH197" i="14" s="1"/>
  <c r="GI197" i="14" s="1"/>
  <c r="FV197" i="14" s="1"/>
  <c r="C1341" i="11"/>
  <c r="FW197" i="14" l="1" a="1"/>
  <c r="FW197" i="14" s="1"/>
  <c r="FR197" i="14"/>
  <c r="E1341" i="11"/>
  <c r="FY197" i="14" l="1"/>
  <c r="FX197" i="14"/>
  <c r="FZ197" i="14" l="1"/>
  <c r="GA197" i="14" s="1"/>
  <c r="GJ197" i="14" l="1"/>
  <c r="F1341" i="11" s="1"/>
  <c r="GB197" i="14"/>
  <c r="I1341" i="11" s="1"/>
  <c r="FT198" i="14"/>
  <c r="H1341" i="11"/>
  <c r="FU198" i="14" l="1"/>
  <c r="D1342" i="11" s="1"/>
  <c r="GC198" i="14"/>
  <c r="G1342" i="11" s="1"/>
  <c r="GD198" i="14"/>
  <c r="GF198" i="14" s="1"/>
  <c r="GH198" i="14" s="1"/>
  <c r="GI198" i="14" s="1"/>
  <c r="FV198" i="14" s="1"/>
  <c r="C1342" i="11"/>
  <c r="FW198" i="14" l="1" a="1"/>
  <c r="FW198" i="14" s="1"/>
  <c r="E1342" i="11"/>
  <c r="FR198" i="14"/>
  <c r="FY198" i="14" l="1"/>
  <c r="FX198" i="14"/>
  <c r="FZ198" i="14" l="1"/>
  <c r="GJ198" i="14" s="1"/>
  <c r="F1342" i="11" s="1"/>
  <c r="GA198" i="14" l="1"/>
  <c r="GB198" i="14" s="1"/>
  <c r="I1342" i="11" s="1"/>
  <c r="H1342" i="11" l="1"/>
  <c r="FT199" i="14"/>
  <c r="FU199" i="14" s="1"/>
  <c r="D1343" i="11" s="1"/>
  <c r="GC199" i="14"/>
  <c r="G1343" i="11" s="1"/>
  <c r="C1343" i="11"/>
  <c r="GD199" i="14"/>
  <c r="GF199" i="14" s="1"/>
  <c r="GH199" i="14" s="1"/>
  <c r="GI199" i="14" s="1"/>
  <c r="FV199" i="14" s="1"/>
  <c r="FW199" i="14" s="1" a="1"/>
  <c r="FW199" i="14" s="1"/>
  <c r="E1343" i="11" l="1"/>
  <c r="FR199" i="14"/>
  <c r="FX199" i="14" l="1"/>
  <c r="FY199" i="14"/>
  <c r="FZ199" i="14" l="1"/>
  <c r="GJ199" i="14" l="1"/>
  <c r="F1343" i="11" s="1"/>
  <c r="GA199" i="14"/>
  <c r="GB199" i="14" l="1"/>
  <c r="I1343" i="11" s="1"/>
  <c r="FT200" i="14"/>
  <c r="H1343" i="11"/>
  <c r="GC200" i="14" l="1"/>
  <c r="G1344" i="11" s="1"/>
  <c r="FU200" i="14"/>
  <c r="D1344" i="11" s="1"/>
  <c r="C1344" i="11"/>
  <c r="GD200" i="14"/>
  <c r="GF200" i="14" s="1"/>
  <c r="GH200" i="14" s="1"/>
  <c r="GI200" i="14" s="1"/>
  <c r="FV200" i="14" s="1"/>
  <c r="FW200" i="14" s="1" a="1"/>
  <c r="FW200" i="14" s="1"/>
  <c r="E1344" i="11" l="1"/>
  <c r="FR200" i="14"/>
  <c r="FY200" i="14" l="1"/>
  <c r="FX200" i="14"/>
  <c r="FZ200" i="14" l="1"/>
  <c r="GJ200" i="14" s="1"/>
  <c r="F1344" i="11" s="1"/>
  <c r="GA200" i="14" l="1"/>
  <c r="GB200" i="14" s="1"/>
  <c r="I1344" i="11" s="1"/>
  <c r="FT201" i="14" l="1"/>
  <c r="GD201" i="14" s="1"/>
  <c r="GF201" i="14" s="1"/>
  <c r="GH201" i="14" s="1"/>
  <c r="GI201" i="14" s="1"/>
  <c r="FV201" i="14" s="1"/>
  <c r="FW201" i="14" s="1" a="1"/>
  <c r="FW201" i="14" s="1"/>
  <c r="H1344" i="11"/>
  <c r="C1345" i="11" l="1"/>
  <c r="GC201" i="14"/>
  <c r="G1345" i="11" s="1"/>
  <c r="FU201" i="14"/>
  <c r="D1345" i="11" s="1"/>
  <c r="FR201" i="14"/>
  <c r="E1345" i="11"/>
  <c r="FX201" i="14" l="1"/>
  <c r="FY201" i="14"/>
  <c r="FZ201" i="14" l="1"/>
  <c r="GJ201" i="14" l="1"/>
  <c r="F1345" i="11" s="1"/>
  <c r="GA201" i="14"/>
  <c r="H1345" i="11" l="1"/>
  <c r="GB201" i="14"/>
  <c r="I1345" i="11" s="1"/>
  <c r="FT202" i="14"/>
  <c r="GC202" i="14" l="1"/>
  <c r="G1346" i="11" s="1"/>
  <c r="FU202" i="14"/>
  <c r="D1346" i="11" s="1"/>
  <c r="GD202" i="14"/>
  <c r="GF202" i="14" s="1"/>
  <c r="GH202" i="14" s="1"/>
  <c r="GI202" i="14" s="1"/>
  <c r="FV202" i="14" s="1"/>
  <c r="FW202" i="14" s="1" a="1"/>
  <c r="FW202" i="14" s="1"/>
  <c r="C1346" i="11"/>
  <c r="E1346" i="11" l="1"/>
  <c r="FR202" i="14"/>
  <c r="FX202" i="14" l="1"/>
  <c r="FY202" i="14"/>
  <c r="FZ202" i="14" l="1"/>
  <c r="GJ202" i="14" s="1"/>
  <c r="F1346" i="11" s="1"/>
  <c r="GA202" i="14"/>
  <c r="GB202" i="14" l="1"/>
  <c r="I1346" i="11" s="1"/>
  <c r="FT203" i="14"/>
  <c r="H1346" i="11"/>
  <c r="GC203" i="14" l="1"/>
  <c r="G1347" i="11" s="1"/>
  <c r="C1347" i="11"/>
  <c r="FU203" i="14"/>
  <c r="D1347" i="11" s="1"/>
  <c r="GD203" i="14"/>
  <c r="GF203" i="14" s="1"/>
  <c r="GH203" i="14" s="1"/>
  <c r="GI203" i="14" s="1"/>
  <c r="FV203" i="14" s="1"/>
  <c r="FW203" i="14" s="1" a="1"/>
  <c r="FW203" i="14" s="1"/>
  <c r="E1347" i="11" l="1"/>
  <c r="FR203" i="14"/>
  <c r="FX203" i="14" l="1"/>
  <c r="FY203" i="14"/>
  <c r="FZ203" i="14" l="1"/>
  <c r="GJ203" i="14" s="1"/>
  <c r="F1347" i="11" s="1"/>
  <c r="GA203" i="14" l="1"/>
  <c r="FT204" i="14" s="1"/>
  <c r="H1347" i="11" l="1"/>
  <c r="GB203" i="14"/>
  <c r="I1347" i="11" s="1"/>
  <c r="GD204" i="14"/>
  <c r="GF204" i="14" s="1"/>
  <c r="GH204" i="14" s="1"/>
  <c r="GI204" i="14" s="1"/>
  <c r="FV204" i="14" s="1"/>
  <c r="FW204" i="14" s="1" a="1"/>
  <c r="FW204" i="14" s="1"/>
  <c r="FU204" i="14"/>
  <c r="D1348" i="11" s="1"/>
  <c r="C1348" i="11"/>
  <c r="GC204" i="14"/>
  <c r="G1348" i="11" s="1"/>
  <c r="FR204" i="14" l="1"/>
  <c r="E1348" i="11"/>
  <c r="FY204" i="14" l="1"/>
  <c r="FX204" i="14"/>
  <c r="FZ204" i="14" l="1"/>
  <c r="GJ204" i="14" s="1"/>
  <c r="F1348" i="11" s="1"/>
  <c r="GA204" i="14" l="1"/>
  <c r="GB204" i="14" s="1"/>
  <c r="I1348" i="11" s="1"/>
  <c r="H1348" i="11" l="1"/>
  <c r="FT205" i="14"/>
  <c r="C1349" i="11"/>
  <c r="FU205" i="14"/>
  <c r="D1349" i="11" s="1"/>
  <c r="GC205" i="14"/>
  <c r="G1349" i="11" s="1"/>
  <c r="GD205" i="14"/>
  <c r="GF205" i="14" s="1"/>
  <c r="GH205" i="14" s="1"/>
  <c r="GI205" i="14" s="1"/>
  <c r="FV205" i="14" s="1"/>
  <c r="E1349" i="11" l="1"/>
  <c r="FR205" i="14"/>
  <c r="FW205" i="14" a="1"/>
  <c r="FW205" i="14" s="1"/>
  <c r="FY205" i="14" l="1"/>
  <c r="FX205" i="14"/>
  <c r="FZ205" i="14" l="1"/>
  <c r="GJ205" i="14" s="1"/>
  <c r="F1349" i="11" s="1"/>
  <c r="GA205" i="14" l="1"/>
  <c r="GB205" i="14" s="1"/>
  <c r="I1349" i="11" s="1"/>
  <c r="H1349" i="11" l="1"/>
  <c r="FT206" i="14"/>
  <c r="GC206" i="14" s="1"/>
  <c r="G1350" i="11" s="1"/>
  <c r="GD206" i="14"/>
  <c r="GF206" i="14" s="1"/>
  <c r="GH206" i="14" s="1"/>
  <c r="GI206" i="14" s="1"/>
  <c r="FV206" i="14" s="1"/>
  <c r="FW206" i="14" s="1" a="1"/>
  <c r="FW206" i="14" s="1"/>
  <c r="FU206" i="14"/>
  <c r="D1350" i="11" s="1"/>
  <c r="C1350" i="11" l="1"/>
  <c r="E1350" i="11"/>
  <c r="FR206" i="14"/>
  <c r="FY206" i="14" l="1"/>
  <c r="FX206" i="14"/>
  <c r="FZ206" i="14" l="1"/>
  <c r="GJ206" i="14" s="1"/>
  <c r="F1350" i="11" s="1"/>
  <c r="GA206" i="14" l="1"/>
  <c r="GB206" i="14" s="1"/>
  <c r="I1350" i="11" s="1"/>
  <c r="H1350" i="11" l="1"/>
  <c r="FT207" i="14"/>
  <c r="C1351" i="11" s="1"/>
  <c r="GD207" i="14" l="1"/>
  <c r="GF207" i="14" s="1"/>
  <c r="GH207" i="14" s="1"/>
  <c r="GI207" i="14" s="1"/>
  <c r="FV207" i="14" s="1"/>
  <c r="FW207" i="14" s="1" a="1"/>
  <c r="FW207" i="14" s="1"/>
  <c r="FU207" i="14"/>
  <c r="D1351" i="11" s="1"/>
  <c r="GC207" i="14"/>
  <c r="G1351" i="11" s="1"/>
  <c r="FR207" i="14" l="1"/>
  <c r="E1351" i="11"/>
  <c r="FY207" i="14"/>
  <c r="FX207" i="14"/>
  <c r="FZ207" i="14" l="1"/>
  <c r="GJ207" i="14" s="1"/>
  <c r="F1351" i="11" s="1"/>
  <c r="GA207" i="14" l="1"/>
  <c r="GB207" i="14" s="1"/>
  <c r="I1351" i="11" s="1"/>
  <c r="FT208" i="14" l="1"/>
  <c r="FU208" i="14" s="1"/>
  <c r="D1352" i="11" s="1"/>
  <c r="H1351" i="11"/>
  <c r="GC208" i="14"/>
  <c r="G1352" i="11" s="1"/>
  <c r="C1352" i="11" l="1"/>
  <c r="GD208" i="14"/>
  <c r="GF208" i="14" s="1"/>
  <c r="GH208" i="14" s="1"/>
  <c r="GI208" i="14" s="1"/>
  <c r="FV208" i="14" s="1"/>
  <c r="FW208" i="14" s="1" a="1"/>
  <c r="FW208" i="14" s="1"/>
  <c r="E1352" i="11" l="1"/>
  <c r="FR208" i="14"/>
  <c r="FX208" i="14" s="1"/>
  <c r="FY208" i="14" l="1"/>
  <c r="FZ208" i="14"/>
  <c r="GJ208" i="14" l="1"/>
  <c r="F1352" i="11" s="1"/>
  <c r="GA208" i="14"/>
  <c r="H1352" i="11" l="1"/>
  <c r="GB208" i="14"/>
  <c r="I1352" i="11" s="1"/>
  <c r="FT209" i="14"/>
  <c r="C1353" i="11" l="1"/>
  <c r="GD209" i="14"/>
  <c r="GF209" i="14" s="1"/>
  <c r="GH209" i="14" s="1"/>
  <c r="GI209" i="14" s="1"/>
  <c r="FV209" i="14" s="1"/>
  <c r="FW209" i="14" s="1" a="1"/>
  <c r="FW209" i="14" s="1"/>
  <c r="GC209" i="14"/>
  <c r="G1353" i="11" s="1"/>
  <c r="FU209" i="14"/>
  <c r="D1353" i="11" s="1"/>
  <c r="FR209" i="14" l="1"/>
  <c r="E1353" i="11"/>
  <c r="FY209" i="14" l="1"/>
  <c r="FX209" i="14"/>
  <c r="FZ209" i="14" l="1"/>
  <c r="GJ209" i="14" s="1"/>
  <c r="F1353" i="11" s="1"/>
  <c r="GA209" i="14"/>
  <c r="FT210" i="14" l="1"/>
  <c r="GB209" i="14"/>
  <c r="I1353" i="11" s="1"/>
  <c r="H1353" i="11"/>
  <c r="GD210" i="14" l="1"/>
  <c r="GF210" i="14" s="1"/>
  <c r="GH210" i="14" s="1"/>
  <c r="GI210" i="14" s="1"/>
  <c r="FV210" i="14" s="1"/>
  <c r="FW210" i="14" s="1" a="1"/>
  <c r="FW210" i="14" s="1"/>
  <c r="FU210" i="14"/>
  <c r="D1354" i="11" s="1"/>
  <c r="C1354" i="11"/>
  <c r="GC210" i="14"/>
  <c r="G1354" i="11" s="1"/>
  <c r="E1354" i="11" l="1"/>
  <c r="FR210" i="14"/>
  <c r="FX210" i="14" l="1"/>
  <c r="FY210" i="14"/>
  <c r="FZ210" i="14" l="1"/>
  <c r="GJ210" i="14" s="1"/>
  <c r="F1354" i="11" s="1"/>
  <c r="GA210" i="14" l="1"/>
  <c r="GB210" i="14" s="1"/>
  <c r="I1354" i="11" s="1"/>
  <c r="H1354" i="11" l="1"/>
  <c r="FT211" i="14"/>
  <c r="C1355" i="11" s="1"/>
  <c r="GD211" i="14"/>
  <c r="GF211" i="14" s="1"/>
  <c r="GH211" i="14" s="1"/>
  <c r="GI211" i="14" s="1"/>
  <c r="FV211" i="14" s="1"/>
  <c r="FW211" i="14" s="1" a="1"/>
  <c r="FW211" i="14" s="1"/>
  <c r="GC211" i="14"/>
  <c r="G1355" i="11" s="1"/>
  <c r="FU211" i="14"/>
  <c r="D1355" i="11" s="1"/>
  <c r="FR211" i="14" l="1"/>
  <c r="E1355" i="11"/>
  <c r="FX211" i="14" l="1"/>
  <c r="FY211" i="14"/>
  <c r="FZ211" i="14" s="1"/>
  <c r="GJ211" i="14" l="1"/>
  <c r="F1355" i="11" s="1"/>
  <c r="GA211" i="14"/>
  <c r="FT212" i="14" l="1"/>
  <c r="H1355" i="11"/>
  <c r="GB211" i="14"/>
  <c r="I1355" i="11" s="1"/>
  <c r="C1356" i="11" l="1"/>
  <c r="GD212" i="14"/>
  <c r="GF212" i="14" s="1"/>
  <c r="GH212" i="14" s="1"/>
  <c r="GI212" i="14" s="1"/>
  <c r="FV212" i="14" s="1"/>
  <c r="FW212" i="14" s="1" a="1"/>
  <c r="FW212" i="14" s="1"/>
  <c r="GC212" i="14"/>
  <c r="G1356" i="11" s="1"/>
  <c r="FU212" i="14"/>
  <c r="D1356" i="11" s="1"/>
  <c r="E1356" i="11" l="1"/>
  <c r="FR212" i="14"/>
  <c r="FX212" i="14" l="1"/>
  <c r="FY212" i="14"/>
  <c r="FZ212" i="14" l="1"/>
  <c r="GJ212" i="14" l="1"/>
  <c r="F1356" i="11" s="1"/>
  <c r="GA212" i="14"/>
  <c r="FT213" i="14" l="1"/>
  <c r="GB212" i="14"/>
  <c r="I1356" i="11" s="1"/>
  <c r="H1356" i="11"/>
  <c r="FU213" i="14" l="1"/>
  <c r="D1357" i="11" s="1"/>
  <c r="C1357" i="11"/>
  <c r="GD213" i="14"/>
  <c r="GF213" i="14" s="1"/>
  <c r="GH213" i="14" s="1"/>
  <c r="GI213" i="14" s="1"/>
  <c r="FV213" i="14" s="1"/>
  <c r="GC213" i="14"/>
  <c r="G1357" i="11" s="1"/>
  <c r="E1357" i="11" l="1"/>
  <c r="FR213" i="14"/>
  <c r="FW213" i="14" a="1"/>
  <c r="FW213" i="14" s="1"/>
  <c r="FY213" i="14" l="1"/>
  <c r="FX213" i="14"/>
  <c r="FZ213" i="14" l="1"/>
  <c r="GJ213" i="14" s="1"/>
  <c r="F1357" i="11" s="1"/>
  <c r="GA213" i="14" l="1"/>
  <c r="GB213" i="14" s="1"/>
  <c r="I1357" i="11" s="1"/>
  <c r="FT214" i="14" l="1"/>
  <c r="FU214" i="14" s="1"/>
  <c r="D1358" i="11" s="1"/>
  <c r="H1357" i="11"/>
  <c r="GC214" i="14"/>
  <c r="G1358" i="11" s="1"/>
  <c r="GD214" i="14" l="1"/>
  <c r="GF214" i="14" s="1"/>
  <c r="GH214" i="14" s="1"/>
  <c r="GI214" i="14" s="1"/>
  <c r="FV214" i="14" s="1"/>
  <c r="FW214" i="14" s="1" a="1"/>
  <c r="FW214" i="14" s="1"/>
  <c r="C1358" i="11"/>
  <c r="FR214" i="14" l="1"/>
  <c r="E1358" i="11"/>
  <c r="FX214" i="14"/>
  <c r="FY214" i="14"/>
  <c r="FZ214" i="14" l="1"/>
  <c r="GA214" i="14" l="1"/>
  <c r="GJ214" i="14"/>
  <c r="F1358" i="11" s="1"/>
  <c r="H1358" i="11" l="1"/>
  <c r="GB214" i="14"/>
  <c r="I1358" i="11" s="1"/>
  <c r="FT215" i="14"/>
  <c r="GC215" i="14" l="1"/>
  <c r="G1359" i="11" s="1"/>
  <c r="GD215" i="14"/>
  <c r="GF215" i="14" s="1"/>
  <c r="GH215" i="14" s="1"/>
  <c r="GI215" i="14" s="1"/>
  <c r="FV215" i="14" s="1"/>
  <c r="C1359" i="11"/>
  <c r="FU215" i="14"/>
  <c r="D1359" i="11" s="1"/>
  <c r="FW215" i="14" l="1" a="1"/>
  <c r="FW215" i="14" s="1"/>
  <c r="FR215" i="14"/>
  <c r="E1359" i="11"/>
  <c r="FX215" i="14" l="1"/>
  <c r="FY215" i="14"/>
  <c r="FZ215" i="14" s="1"/>
  <c r="GJ215" i="14" l="1"/>
  <c r="F1359" i="11" s="1"/>
  <c r="GA215" i="14"/>
  <c r="GB215" i="14" l="1"/>
  <c r="I1359" i="11" s="1"/>
  <c r="H1359" i="11"/>
  <c r="FT216" i="14"/>
  <c r="FU216" i="14" l="1"/>
  <c r="D1360" i="11" s="1"/>
  <c r="GD216" i="14"/>
  <c r="GF216" i="14" s="1"/>
  <c r="GH216" i="14" s="1"/>
  <c r="GI216" i="14" s="1"/>
  <c r="FV216" i="14" s="1"/>
  <c r="FW216" i="14" s="1" a="1"/>
  <c r="FW216" i="14" s="1"/>
  <c r="GC216" i="14"/>
  <c r="G1360" i="11" s="1"/>
  <c r="C1360" i="11"/>
  <c r="FR216" i="14" l="1"/>
  <c r="E1360" i="11"/>
  <c r="FY216" i="14" l="1"/>
  <c r="FX216" i="14"/>
  <c r="FZ216" i="14" l="1"/>
  <c r="GJ216" i="14" s="1"/>
  <c r="F1360" i="11" s="1"/>
  <c r="GA216" i="14"/>
  <c r="FT217" i="14" l="1"/>
  <c r="GB216" i="14"/>
  <c r="I1360" i="11" s="1"/>
  <c r="H1360" i="11"/>
  <c r="GD217" i="14" l="1"/>
  <c r="GF217" i="14" s="1"/>
  <c r="GH217" i="14" s="1"/>
  <c r="GI217" i="14" s="1"/>
  <c r="FV217" i="14" s="1"/>
  <c r="C1361" i="11"/>
  <c r="FU217" i="14"/>
  <c r="D1361" i="11" s="1"/>
  <c r="GC217" i="14"/>
  <c r="G1361" i="11" s="1"/>
  <c r="FW217" i="14" l="1" a="1"/>
  <c r="FW217" i="14" s="1"/>
  <c r="E1361" i="11"/>
  <c r="FR217" i="14"/>
  <c r="FY217" i="14" l="1"/>
  <c r="FX217" i="14"/>
  <c r="FZ217" i="14" l="1"/>
  <c r="GJ217" i="14" s="1"/>
  <c r="F1361" i="11" s="1"/>
  <c r="GA217" i="14"/>
  <c r="GB217" i="14" l="1"/>
  <c r="I1361" i="11" s="1"/>
  <c r="H1361" i="11"/>
  <c r="FT218" i="14"/>
  <c r="FU218" i="14" l="1"/>
  <c r="D1362" i="11" s="1"/>
  <c r="GC218" i="14"/>
  <c r="G1362" i="11" s="1"/>
  <c r="GD218" i="14"/>
  <c r="GF218" i="14" s="1"/>
  <c r="GH218" i="14" s="1"/>
  <c r="GI218" i="14" s="1"/>
  <c r="FV218" i="14" s="1"/>
  <c r="FW218" i="14" s="1" a="1"/>
  <c r="FW218" i="14" s="1"/>
  <c r="C1362" i="11"/>
  <c r="E1362" i="11" l="1"/>
  <c r="FR218" i="14"/>
  <c r="FX218" i="14" l="1"/>
  <c r="FY218" i="14"/>
  <c r="FZ218" i="14" l="1"/>
  <c r="GJ218" i="14" l="1"/>
  <c r="F1362" i="11" s="1"/>
  <c r="GA218" i="14"/>
  <c r="FT219" i="14" l="1"/>
  <c r="H1362" i="11"/>
  <c r="GB218" i="14"/>
  <c r="I1362" i="11" s="1"/>
  <c r="FU219" i="14" l="1"/>
  <c r="D1363" i="11" s="1"/>
  <c r="C1363" i="11"/>
  <c r="GC219" i="14"/>
  <c r="G1363" i="11" s="1"/>
  <c r="GD219" i="14"/>
  <c r="GF219" i="14" s="1"/>
  <c r="GH219" i="14" s="1"/>
  <c r="GI219" i="14" s="1"/>
  <c r="FV219" i="14" s="1"/>
  <c r="FW219" i="14" l="1" a="1"/>
  <c r="FW219" i="14" s="1"/>
  <c r="E1363" i="11"/>
  <c r="FR219" i="14"/>
  <c r="FY219" i="14" l="1"/>
  <c r="FX219" i="14"/>
  <c r="FZ219" i="14" l="1"/>
  <c r="GJ219" i="14" s="1"/>
  <c r="F1363" i="11" s="1"/>
  <c r="GA219" i="14" l="1"/>
  <c r="GB219" i="14" s="1"/>
  <c r="I1363" i="11" s="1"/>
  <c r="FT220" i="14" l="1"/>
  <c r="GD220" i="14" s="1"/>
  <c r="GF220" i="14" s="1"/>
  <c r="GH220" i="14" s="1"/>
  <c r="GI220" i="14" s="1"/>
  <c r="FV220" i="14" s="1"/>
  <c r="FW220" i="14" s="1" a="1"/>
  <c r="FW220" i="14" s="1"/>
  <c r="H1363" i="11"/>
  <c r="FU220" i="14" l="1"/>
  <c r="D1364" i="11" s="1"/>
  <c r="C1364" i="11"/>
  <c r="GC220" i="14"/>
  <c r="G1364" i="11" s="1"/>
  <c r="E1364" i="11"/>
  <c r="FR220" i="14"/>
  <c r="FY220" i="14" l="1"/>
  <c r="FX220" i="14"/>
  <c r="FZ220" i="14" l="1"/>
  <c r="GA220" i="14" s="1"/>
  <c r="GJ220" i="14" l="1"/>
  <c r="F1364" i="11" s="1"/>
  <c r="GB220" i="14"/>
  <c r="I1364" i="11" s="1"/>
  <c r="H1364" i="11"/>
  <c r="FT221" i="14"/>
  <c r="C1365" i="11" l="1"/>
  <c r="GD221" i="14"/>
  <c r="GF221" i="14" s="1"/>
  <c r="GH221" i="14" s="1"/>
  <c r="GI221" i="14" s="1"/>
  <c r="FV221" i="14" s="1"/>
  <c r="FW221" i="14" s="1" a="1"/>
  <c r="FW221" i="14" s="1"/>
  <c r="FU221" i="14"/>
  <c r="D1365" i="11" s="1"/>
  <c r="GC221" i="14"/>
  <c r="G1365" i="11" s="1"/>
  <c r="FR221" i="14" l="1"/>
  <c r="E1365" i="11"/>
  <c r="FX221" i="14" l="1"/>
  <c r="FY221" i="14"/>
  <c r="FZ221" i="14" l="1"/>
  <c r="GJ221" i="14" s="1"/>
  <c r="F1365" i="11" s="1"/>
  <c r="GA221" i="14" l="1"/>
  <c r="H1365" i="11" s="1"/>
  <c r="FT222" i="14" l="1"/>
  <c r="GB221" i="14"/>
  <c r="I1365" i="11" s="1"/>
  <c r="FU222" i="14"/>
  <c r="D1366" i="11" s="1"/>
  <c r="GC222" i="14"/>
  <c r="G1366" i="11" s="1"/>
  <c r="C1366" i="11"/>
  <c r="GD222" i="14"/>
  <c r="GF222" i="14" s="1"/>
  <c r="GH222" i="14" s="1"/>
  <c r="GI222" i="14" s="1"/>
  <c r="FV222" i="14" s="1"/>
  <c r="FW222" i="14" l="1" a="1"/>
  <c r="FW222" i="14" s="1"/>
  <c r="E1366" i="11"/>
  <c r="FR222" i="14"/>
  <c r="FX222" i="14" l="1"/>
  <c r="FY222" i="14"/>
  <c r="FZ222" i="14" s="1"/>
  <c r="GJ222" i="14" l="1"/>
  <c r="F1366" i="11" s="1"/>
  <c r="GA222" i="14"/>
  <c r="GB222" i="14" l="1"/>
  <c r="I1366" i="11" s="1"/>
  <c r="FT223" i="14"/>
  <c r="H1366" i="11"/>
  <c r="FU223" i="14" l="1"/>
  <c r="D1367" i="11" s="1"/>
  <c r="GD223" i="14"/>
  <c r="GF223" i="14" s="1"/>
  <c r="GH223" i="14" s="1"/>
  <c r="GI223" i="14" s="1"/>
  <c r="FV223" i="14" s="1"/>
  <c r="C1367" i="11"/>
  <c r="GC223" i="14"/>
  <c r="G1367" i="11" s="1"/>
  <c r="E1367" i="11" l="1"/>
  <c r="FR223" i="14"/>
  <c r="FW223" i="14" a="1"/>
  <c r="FW223" i="14" s="1"/>
  <c r="FY223" i="14" l="1"/>
  <c r="FX223" i="14"/>
  <c r="FZ223" i="14" l="1"/>
  <c r="GJ223" i="14" s="1"/>
  <c r="F1367" i="11" s="1"/>
  <c r="GA223" i="14" l="1"/>
  <c r="GB223" i="14" s="1"/>
  <c r="I1367" i="11" s="1"/>
  <c r="FT224" i="14" l="1"/>
  <c r="H1367" i="11"/>
  <c r="GD224" i="14"/>
  <c r="GF224" i="14" s="1"/>
  <c r="GH224" i="14" s="1"/>
  <c r="GI224" i="14" s="1"/>
  <c r="FV224" i="14" s="1"/>
  <c r="FW224" i="14" s="1" a="1"/>
  <c r="FW224" i="14" s="1"/>
  <c r="FU224" i="14"/>
  <c r="D1368" i="11" s="1"/>
  <c r="C1368" i="11"/>
  <c r="GC224" i="14"/>
  <c r="G1368" i="11" s="1"/>
  <c r="E1368" i="11" l="1"/>
  <c r="FR224" i="14"/>
  <c r="FX224" i="14" l="1"/>
  <c r="FY224" i="14"/>
  <c r="FZ224" i="14" l="1"/>
  <c r="GJ224" i="14" s="1"/>
  <c r="F1368" i="11" s="1"/>
  <c r="GA224" i="14" l="1"/>
  <c r="GB224" i="14" s="1"/>
  <c r="I1368" i="11" s="1"/>
  <c r="H1368" i="11" l="1"/>
  <c r="FT225" i="14"/>
  <c r="C1369" i="11" s="1"/>
  <c r="GD225" i="14" l="1"/>
  <c r="GF225" i="14" s="1"/>
  <c r="GH225" i="14" s="1"/>
  <c r="GI225" i="14" s="1"/>
  <c r="FV225" i="14" s="1"/>
  <c r="E1369" i="11" s="1"/>
  <c r="FU225" i="14"/>
  <c r="D1369" i="11" s="1"/>
  <c r="GC225" i="14"/>
  <c r="G1369" i="11" s="1"/>
  <c r="FW225" i="14" l="1" a="1"/>
  <c r="FW225" i="14" s="1"/>
  <c r="FR225" i="14"/>
  <c r="FX225" i="14" s="1"/>
  <c r="FY225" i="14" l="1"/>
  <c r="FZ225" i="14" s="1"/>
  <c r="GJ225" i="14" s="1"/>
  <c r="F1369" i="11" s="1"/>
  <c r="GA225" i="14" l="1"/>
  <c r="FT226" i="14" s="1"/>
  <c r="H1369" i="11" l="1"/>
  <c r="GB225" i="14"/>
  <c r="I1369" i="11" s="1"/>
  <c r="GD226" i="14"/>
  <c r="GF226" i="14" s="1"/>
  <c r="GH226" i="14" s="1"/>
  <c r="GI226" i="14" s="1"/>
  <c r="FV226" i="14" s="1"/>
  <c r="FU226" i="14"/>
  <c r="D1370" i="11" s="1"/>
  <c r="C1370" i="11"/>
  <c r="GC226" i="14"/>
  <c r="G1370" i="11" s="1"/>
  <c r="E1370" i="11" l="1"/>
  <c r="FR226" i="14"/>
  <c r="FW226" i="14" a="1"/>
  <c r="FW226" i="14" s="1"/>
  <c r="FY226" i="14" l="1"/>
  <c r="FX226" i="14"/>
  <c r="FZ226" i="14" l="1"/>
  <c r="GJ226" i="14" s="1"/>
  <c r="F1370" i="11" s="1"/>
  <c r="GA226" i="14" l="1"/>
  <c r="GB226" i="14" s="1"/>
  <c r="I1370" i="11" s="1"/>
  <c r="FT227" i="14" l="1"/>
  <c r="FU227" i="14" s="1"/>
  <c r="D1371" i="11" s="1"/>
  <c r="H1370" i="11"/>
  <c r="C1371" i="11"/>
  <c r="GD227" i="14"/>
  <c r="GF227" i="14" s="1"/>
  <c r="GH227" i="14" s="1"/>
  <c r="GI227" i="14" s="1"/>
  <c r="FV227" i="14" s="1"/>
  <c r="GC227" i="14" l="1"/>
  <c r="G1371" i="11" s="1"/>
  <c r="FW227" i="14" a="1"/>
  <c r="FW227" i="14" s="1"/>
  <c r="E1371" i="11"/>
  <c r="FR227" i="14"/>
  <c r="FX227" i="14" l="1"/>
  <c r="FY227" i="14"/>
  <c r="FZ227" i="14" s="1"/>
  <c r="GJ227" i="14" l="1"/>
  <c r="F1371" i="11" s="1"/>
  <c r="GA227" i="14"/>
  <c r="GB227" i="14" l="1"/>
  <c r="I1371" i="11" s="1"/>
  <c r="H1371" i="11"/>
  <c r="FT228" i="14"/>
  <c r="C1372" i="11" l="1"/>
  <c r="GD228" i="14"/>
  <c r="GF228" i="14" s="1"/>
  <c r="GH228" i="14" s="1"/>
  <c r="GI228" i="14" s="1"/>
  <c r="FV228" i="14" s="1"/>
  <c r="FW228" i="14" s="1" a="1"/>
  <c r="FW228" i="14" s="1"/>
  <c r="GC228" i="14"/>
  <c r="G1372" i="11" s="1"/>
  <c r="FU228" i="14"/>
  <c r="D1372" i="11" s="1"/>
  <c r="FR228" i="14" l="1"/>
  <c r="E1372" i="11"/>
  <c r="FX228" i="14" l="1"/>
  <c r="FY228" i="14"/>
  <c r="FZ228" i="14" l="1"/>
  <c r="GJ228" i="14" l="1"/>
  <c r="F1372" i="11" s="1"/>
  <c r="GA228" i="14"/>
  <c r="GB228" i="14" l="1"/>
  <c r="I1372" i="11" s="1"/>
  <c r="FT229" i="14"/>
  <c r="H1372" i="11"/>
  <c r="FU229" i="14" l="1"/>
  <c r="D1373" i="11" s="1"/>
  <c r="C1373" i="11"/>
  <c r="GD229" i="14"/>
  <c r="GF229" i="14" s="1"/>
  <c r="GH229" i="14" s="1"/>
  <c r="GI229" i="14" s="1"/>
  <c r="FV229" i="14" s="1"/>
  <c r="GC229" i="14"/>
  <c r="G1373" i="11" s="1"/>
  <c r="FW229" i="14" l="1" a="1"/>
  <c r="FW229" i="14" s="1"/>
  <c r="FR229" i="14"/>
  <c r="E1373" i="11"/>
  <c r="FY229" i="14" l="1"/>
  <c r="FX229" i="14"/>
  <c r="FZ229" i="14" l="1"/>
  <c r="GJ229" i="14" s="1"/>
  <c r="F1373" i="11" s="1"/>
  <c r="GA229" i="14" l="1"/>
  <c r="GB229" i="14" s="1"/>
  <c r="I1373" i="11" s="1"/>
  <c r="FT230" i="14" l="1"/>
  <c r="C1374" i="11" s="1"/>
  <c r="H1373" i="11"/>
  <c r="GC230" i="14"/>
  <c r="G1374" i="11" s="1"/>
  <c r="FU230" i="14"/>
  <c r="D1374" i="11" s="1"/>
  <c r="GD230" i="14"/>
  <c r="GF230" i="14" s="1"/>
  <c r="GH230" i="14" s="1"/>
  <c r="GI230" i="14" s="1"/>
  <c r="FV230" i="14" s="1"/>
  <c r="FW230" i="14" s="1" a="1"/>
  <c r="FW230" i="14" s="1"/>
  <c r="FR230" i="14" l="1"/>
  <c r="E1374" i="11"/>
  <c r="FY230" i="14" l="1"/>
  <c r="FX230" i="14"/>
  <c r="FZ230" i="14" s="1"/>
  <c r="GJ230" i="14" l="1"/>
  <c r="F1374" i="11" s="1"/>
  <c r="GA230" i="14"/>
  <c r="FT231" i="14" l="1"/>
  <c r="H1374" i="11"/>
  <c r="GB230" i="14"/>
  <c r="I1374" i="11" s="1"/>
  <c r="GC231" i="14" l="1"/>
  <c r="G1375" i="11" s="1"/>
  <c r="FU231" i="14"/>
  <c r="D1375" i="11" s="1"/>
  <c r="GD231" i="14"/>
  <c r="GF231" i="14" s="1"/>
  <c r="GH231" i="14" s="1"/>
  <c r="GI231" i="14" s="1"/>
  <c r="FV231" i="14" s="1"/>
  <c r="FW231" i="14" s="1" a="1"/>
  <c r="FW231" i="14" s="1"/>
  <c r="C1375" i="11"/>
  <c r="E1375" i="11" l="1"/>
  <c r="FR231" i="14"/>
  <c r="FY231" i="14" l="1"/>
  <c r="FX231" i="14"/>
  <c r="FZ231" i="14" l="1"/>
  <c r="GA231" i="14" s="1"/>
  <c r="GJ231" i="14" l="1"/>
  <c r="F1375" i="11" s="1"/>
  <c r="FT232" i="14"/>
  <c r="GB231" i="14"/>
  <c r="I1375" i="11" s="1"/>
  <c r="H1375" i="11"/>
  <c r="FU232" i="14" l="1"/>
  <c r="D1376" i="11" s="1"/>
  <c r="GC232" i="14"/>
  <c r="G1376" i="11" s="1"/>
  <c r="C1376" i="11"/>
  <c r="GD232" i="14"/>
  <c r="GF232" i="14" s="1"/>
  <c r="GH232" i="14" s="1"/>
  <c r="GI232" i="14" s="1"/>
  <c r="FV232" i="14" s="1"/>
  <c r="FW232" i="14" l="1" a="1"/>
  <c r="FW232" i="14" s="1"/>
  <c r="FR232" i="14"/>
  <c r="E1376" i="11"/>
  <c r="FX232" i="14" l="1"/>
  <c r="FY232" i="14"/>
  <c r="FZ232" i="14" l="1"/>
  <c r="GJ232" i="14" s="1"/>
  <c r="F1376" i="11" s="1"/>
  <c r="GA232" i="14" l="1"/>
  <c r="H1376" i="11" s="1"/>
  <c r="GB232" i="14" l="1"/>
  <c r="I1376" i="11" s="1"/>
  <c r="FT233" i="14"/>
  <c r="C1377" i="11" s="1"/>
  <c r="GD233" i="14"/>
  <c r="GF233" i="14" s="1"/>
  <c r="GH233" i="14" s="1"/>
  <c r="GI233" i="14" s="1"/>
  <c r="FV233" i="14" s="1"/>
  <c r="FW233" i="14" s="1" a="1"/>
  <c r="FW233" i="14" s="1"/>
  <c r="FU233" i="14"/>
  <c r="D1377" i="11" s="1"/>
  <c r="GC233" i="14" l="1"/>
  <c r="G1377" i="11" s="1"/>
  <c r="FR233" i="14"/>
  <c r="E1377" i="11"/>
  <c r="FX233" i="14" l="1"/>
  <c r="FY233" i="14"/>
  <c r="FZ233" i="14" l="1"/>
  <c r="GJ233" i="14" l="1"/>
  <c r="F1377" i="11" s="1"/>
  <c r="GA233" i="14"/>
  <c r="H1377" i="11" l="1"/>
  <c r="FT234" i="14"/>
  <c r="GB233" i="14"/>
  <c r="I1377" i="11" s="1"/>
  <c r="GC234" i="14" l="1"/>
  <c r="G1378" i="11" s="1"/>
  <c r="FU234" i="14"/>
  <c r="D1378" i="11" s="1"/>
  <c r="GD234" i="14"/>
  <c r="GF234" i="14" s="1"/>
  <c r="GH234" i="14" s="1"/>
  <c r="GI234" i="14" s="1"/>
  <c r="FV234" i="14" s="1"/>
  <c r="C1378" i="11"/>
  <c r="E1378" i="11" l="1"/>
  <c r="FR234" i="14"/>
  <c r="FW234" i="14" a="1"/>
  <c r="FW234" i="14" s="1"/>
  <c r="FX234" i="14" l="1"/>
  <c r="FY234" i="14"/>
  <c r="FZ234" i="14" l="1"/>
  <c r="GJ234" i="14" l="1"/>
  <c r="F1378" i="11" s="1"/>
  <c r="GA234" i="14"/>
  <c r="H1378" i="11" l="1"/>
  <c r="GB234" i="14"/>
  <c r="I1378" i="11" s="1"/>
  <c r="FT235" i="14"/>
  <c r="C1379" i="11" l="1"/>
  <c r="GC235" i="14"/>
  <c r="G1379" i="11" s="1"/>
  <c r="FU235" i="14"/>
  <c r="D1379" i="11" s="1"/>
  <c r="GD235" i="14"/>
  <c r="GF235" i="14" s="1"/>
  <c r="GH235" i="14" s="1"/>
  <c r="GI235" i="14" s="1"/>
  <c r="FV235" i="14" s="1"/>
  <c r="FW235" i="14" s="1" a="1"/>
  <c r="FW235" i="14" s="1"/>
  <c r="E1379" i="11" l="1"/>
  <c r="FR235" i="14"/>
  <c r="FX235" i="14" l="1"/>
  <c r="FY235" i="14"/>
  <c r="FZ235" i="14" l="1"/>
  <c r="GJ235" i="14" l="1"/>
  <c r="F1379" i="11" s="1"/>
  <c r="GA235" i="14"/>
  <c r="H1379" i="11" l="1"/>
  <c r="GB235" i="14"/>
  <c r="I1379" i="11" s="1"/>
  <c r="FT236" i="14"/>
  <c r="GC236" i="14" l="1"/>
  <c r="G1380" i="11" s="1"/>
  <c r="FU236" i="14"/>
  <c r="D1380" i="11" s="1"/>
  <c r="GD236" i="14"/>
  <c r="GF236" i="14" s="1"/>
  <c r="GH236" i="14" s="1"/>
  <c r="GI236" i="14" s="1"/>
  <c r="FV236" i="14" s="1"/>
  <c r="FW236" i="14" s="1" a="1"/>
  <c r="FW236" i="14" s="1"/>
  <c r="C1380" i="11"/>
  <c r="E1380" i="11" l="1"/>
  <c r="FR236" i="14"/>
  <c r="FX236" i="14" l="1"/>
  <c r="FY236" i="14"/>
  <c r="FZ236" i="14" s="1"/>
  <c r="GJ236" i="14" l="1"/>
  <c r="F1380" i="11" s="1"/>
  <c r="GA236" i="14"/>
  <c r="H1380" i="11" l="1"/>
  <c r="GB236" i="14"/>
  <c r="I1380" i="11" s="1"/>
  <c r="FT237" i="14"/>
  <c r="GD237" i="14" l="1"/>
  <c r="GF237" i="14" s="1"/>
  <c r="GH237" i="14" s="1"/>
  <c r="GI237" i="14" s="1"/>
  <c r="FV237" i="14" s="1"/>
  <c r="FW237" i="14" s="1" a="1"/>
  <c r="FW237" i="14" s="1"/>
  <c r="GC237" i="14"/>
  <c r="G1381" i="11" s="1"/>
  <c r="FU237" i="14"/>
  <c r="D1381" i="11" s="1"/>
  <c r="C1381" i="11"/>
  <c r="E1381" i="11" l="1"/>
  <c r="FR237" i="14"/>
  <c r="FX237" i="14" l="1"/>
  <c r="FY237" i="14"/>
  <c r="FZ237" i="14" l="1"/>
  <c r="GJ237" i="14" l="1"/>
  <c r="F1381" i="11" s="1"/>
  <c r="GA237" i="14"/>
  <c r="FT238" i="14" l="1"/>
  <c r="GB237" i="14"/>
  <c r="I1381" i="11" s="1"/>
  <c r="H1381" i="11"/>
  <c r="GD238" i="14" l="1"/>
  <c r="GF238" i="14" s="1"/>
  <c r="GH238" i="14" s="1"/>
  <c r="GI238" i="14" s="1"/>
  <c r="FV238" i="14" s="1"/>
  <c r="FW238" i="14" s="1" a="1"/>
  <c r="FW238" i="14" s="1"/>
  <c r="GC238" i="14"/>
  <c r="G1382" i="11" s="1"/>
  <c r="C1382" i="11"/>
  <c r="FU238" i="14"/>
  <c r="D1382" i="11" s="1"/>
  <c r="E1382" i="11" l="1"/>
  <c r="FR238" i="14"/>
  <c r="FX238" i="14" l="1"/>
  <c r="FY238" i="14"/>
  <c r="FZ238" i="14" l="1"/>
  <c r="GJ238" i="14" s="1"/>
  <c r="F1382" i="11" s="1"/>
  <c r="GA238" i="14" l="1"/>
  <c r="FT239" i="14" s="1"/>
  <c r="H1382" i="11" l="1"/>
  <c r="GB238" i="14"/>
  <c r="I1382" i="11" s="1"/>
  <c r="FU239" i="14"/>
  <c r="D1383" i="11" s="1"/>
  <c r="GD239" i="14"/>
  <c r="GF239" i="14" s="1"/>
  <c r="GH239" i="14" s="1"/>
  <c r="GI239" i="14" s="1"/>
  <c r="FV239" i="14" s="1"/>
  <c r="GC239" i="14"/>
  <c r="G1383" i="11" s="1"/>
  <c r="C1383" i="11"/>
  <c r="FW239" i="14" l="1" a="1"/>
  <c r="FW239" i="14" s="1"/>
  <c r="E1383" i="11"/>
  <c r="FR239" i="14"/>
  <c r="FX239" i="14" l="1"/>
  <c r="FY239" i="14"/>
  <c r="FZ239" i="14" l="1"/>
  <c r="GJ239" i="14" s="1"/>
  <c r="F1383" i="11" s="1"/>
  <c r="GA239" i="14" l="1"/>
  <c r="H1383" i="11" s="1"/>
  <c r="GB239" i="14" l="1"/>
  <c r="I1383" i="11" s="1"/>
  <c r="FT240" i="14"/>
  <c r="C1384" i="11" s="1"/>
  <c r="GC240" i="14" l="1"/>
  <c r="G1384" i="11" s="1"/>
  <c r="GD240" i="14"/>
  <c r="GF240" i="14" s="1"/>
  <c r="GH240" i="14" s="1"/>
  <c r="GI240" i="14" s="1"/>
  <c r="FV240" i="14" s="1"/>
  <c r="FR240" i="14" s="1"/>
  <c r="FU240" i="14"/>
  <c r="D1384" i="11" s="1"/>
  <c r="FW240" i="14" l="1" a="1"/>
  <c r="FW240" i="14" s="1"/>
  <c r="E1384" i="11"/>
  <c r="FY240" i="14"/>
  <c r="FX240" i="14"/>
  <c r="FZ240" i="14" l="1"/>
  <c r="GJ240" i="14" s="1"/>
  <c r="F1384" i="11" s="1"/>
  <c r="GA240" i="14" l="1"/>
  <c r="GB240" i="14" s="1"/>
  <c r="I1384" i="11" s="1"/>
  <c r="FT241" i="14" l="1"/>
  <c r="H1384" i="11"/>
  <c r="FU241" i="14"/>
  <c r="D1385" i="11" s="1"/>
  <c r="C1385" i="11"/>
  <c r="GD241" i="14"/>
  <c r="GF241" i="14" s="1"/>
  <c r="GH241" i="14" s="1"/>
  <c r="GI241" i="14" s="1"/>
  <c r="FV241" i="14" s="1"/>
  <c r="FW241" i="14" s="1" a="1"/>
  <c r="FW241" i="14" s="1"/>
  <c r="GC241" i="14"/>
  <c r="G1385" i="11" s="1"/>
  <c r="FR241" i="14" l="1"/>
  <c r="E1385" i="11"/>
  <c r="FY241" i="14" l="1"/>
  <c r="FX241" i="14"/>
  <c r="FZ241" i="14" l="1"/>
  <c r="GJ241" i="14" l="1"/>
  <c r="F1385" i="11" s="1"/>
  <c r="GA241" i="14"/>
  <c r="GB241" i="14" l="1"/>
  <c r="I1385" i="11" s="1"/>
  <c r="FT242" i="14"/>
  <c r="H1385" i="11"/>
  <c r="FU242" i="14" l="1"/>
  <c r="D1386" i="11" s="1"/>
  <c r="C1386" i="11"/>
  <c r="GD242" i="14"/>
  <c r="GF242" i="14" s="1"/>
  <c r="GH242" i="14" s="1"/>
  <c r="GI242" i="14" s="1"/>
  <c r="FV242" i="14" s="1"/>
  <c r="FW242" i="14" s="1" a="1"/>
  <c r="FW242" i="14" s="1"/>
  <c r="GC242" i="14"/>
  <c r="G1386" i="11" s="1"/>
  <c r="FR242" i="14" l="1"/>
  <c r="E1386" i="11"/>
  <c r="FY242" i="14" l="1"/>
  <c r="FX242" i="14"/>
  <c r="FZ242" i="14" l="1"/>
  <c r="GJ242" i="14" s="1"/>
  <c r="F1386" i="11" s="1"/>
  <c r="GA242" i="14" l="1"/>
  <c r="H1386" i="11" s="1"/>
  <c r="FT243" i="14" l="1"/>
  <c r="GB242" i="14"/>
  <c r="I1386" i="11" s="1"/>
  <c r="GD243" i="14"/>
  <c r="GF243" i="14" s="1"/>
  <c r="GH243" i="14" s="1"/>
  <c r="GI243" i="14" s="1"/>
  <c r="FV243" i="14" s="1"/>
  <c r="GC243" i="14"/>
  <c r="G1387" i="11" s="1"/>
  <c r="C1387" i="11"/>
  <c r="FU243" i="14"/>
  <c r="D1387" i="11" s="1"/>
  <c r="FW243" i="14" l="1" a="1"/>
  <c r="FW243" i="14" s="1"/>
  <c r="FR243" i="14"/>
  <c r="E1387" i="11"/>
  <c r="FX243" i="14" l="1"/>
  <c r="FY243" i="14"/>
  <c r="FZ243" i="14" l="1"/>
  <c r="GJ243" i="14" s="1"/>
  <c r="F1387" i="11" s="1"/>
  <c r="GA243" i="14" l="1"/>
  <c r="GB243" i="14" s="1"/>
  <c r="I1387" i="11" s="1"/>
  <c r="FT244" i="14" l="1"/>
  <c r="GD244" i="14" s="1"/>
  <c r="GF244" i="14" s="1"/>
  <c r="GH244" i="14" s="1"/>
  <c r="GI244" i="14" s="1"/>
  <c r="FV244" i="14" s="1"/>
  <c r="FW244" i="14" s="1" a="1"/>
  <c r="FW244" i="14" s="1"/>
  <c r="H1387" i="11"/>
  <c r="GC244" i="14" l="1"/>
  <c r="G1388" i="11" s="1"/>
  <c r="C1388" i="11"/>
  <c r="FU244" i="14"/>
  <c r="D1388" i="11" s="1"/>
  <c r="FR244" i="14"/>
  <c r="E1388" i="11"/>
  <c r="FY244" i="14" l="1"/>
  <c r="FX244" i="14"/>
  <c r="FZ244" i="14" l="1"/>
  <c r="GA244" i="14" s="1"/>
  <c r="GJ244" i="14"/>
  <c r="F1388" i="11" s="1"/>
  <c r="GB244" i="14" l="1"/>
  <c r="I1388" i="11" s="1"/>
  <c r="FT245" i="14"/>
  <c r="H1388" i="11"/>
  <c r="GD245" i="14" l="1"/>
  <c r="GF245" i="14" s="1"/>
  <c r="GH245" i="14" s="1"/>
  <c r="GI245" i="14" s="1"/>
  <c r="FV245" i="14" s="1"/>
  <c r="FW245" i="14" s="1" a="1"/>
  <c r="FW245" i="14" s="1"/>
  <c r="FU245" i="14"/>
  <c r="D1389" i="11" s="1"/>
  <c r="C1389" i="11"/>
  <c r="GC245" i="14"/>
  <c r="G1389" i="11" s="1"/>
  <c r="FR245" i="14" l="1"/>
  <c r="E1389" i="11"/>
  <c r="FX245" i="14" l="1"/>
  <c r="FY245" i="14"/>
  <c r="FZ245" i="14" s="1"/>
  <c r="GJ245" i="14" l="1"/>
  <c r="F1389" i="11" s="1"/>
  <c r="GA245" i="14"/>
  <c r="GB245" i="14" l="1"/>
  <c r="I1389" i="11" s="1"/>
  <c r="H1389" i="11"/>
  <c r="FT246" i="14"/>
  <c r="C1390" i="11" l="1"/>
  <c r="GD246" i="14"/>
  <c r="GF246" i="14" s="1"/>
  <c r="GH246" i="14" s="1"/>
  <c r="GI246" i="14" s="1"/>
  <c r="FV246" i="14" s="1"/>
  <c r="FW246" i="14" s="1" a="1"/>
  <c r="FW246" i="14" s="1"/>
  <c r="GC246" i="14"/>
  <c r="G1390" i="11" s="1"/>
  <c r="FU246" i="14"/>
  <c r="D1390" i="11" s="1"/>
  <c r="FR246" i="14" l="1"/>
  <c r="E1390" i="11"/>
  <c r="FX246" i="14" l="1"/>
  <c r="FY246" i="14"/>
  <c r="FZ246" i="14" s="1"/>
  <c r="GJ246" i="14" l="1"/>
  <c r="F1390" i="11" s="1"/>
  <c r="GA246" i="14"/>
  <c r="GB246" i="14" l="1"/>
  <c r="I1390" i="11" s="1"/>
  <c r="H1390" i="11"/>
  <c r="FT247" i="14"/>
  <c r="FU247" i="14" l="1"/>
  <c r="D1391" i="11" s="1"/>
  <c r="GD247" i="14"/>
  <c r="GF247" i="14" s="1"/>
  <c r="GH247" i="14" s="1"/>
  <c r="GI247" i="14" s="1"/>
  <c r="FV247" i="14" s="1"/>
  <c r="FW247" i="14" s="1" a="1"/>
  <c r="FW247" i="14" s="1"/>
  <c r="C1391" i="11"/>
  <c r="GC247" i="14"/>
  <c r="G1391" i="11" s="1"/>
  <c r="FR247" i="14" l="1"/>
  <c r="E1391" i="11"/>
  <c r="FX247" i="14" l="1"/>
  <c r="FY247" i="14"/>
  <c r="FZ247" i="14" s="1"/>
  <c r="GJ247" i="14" l="1"/>
  <c r="F1391" i="11" s="1"/>
  <c r="GA247" i="14"/>
  <c r="FT248" i="14" l="1"/>
  <c r="H1391" i="11"/>
  <c r="GB247" i="14"/>
  <c r="I1391" i="11" s="1"/>
  <c r="GC248" i="14" l="1"/>
  <c r="G1392" i="11" s="1"/>
  <c r="FU248" i="14"/>
  <c r="D1392" i="11" s="1"/>
  <c r="C1392" i="11"/>
  <c r="GD248" i="14"/>
  <c r="GF248" i="14" s="1"/>
  <c r="GH248" i="14" s="1"/>
  <c r="GI248" i="14" s="1"/>
  <c r="FV248" i="14" s="1"/>
  <c r="FW248" i="14" s="1" a="1"/>
  <c r="FW248" i="14" s="1"/>
  <c r="FR248" i="14" l="1"/>
  <c r="E1392" i="11"/>
  <c r="FY248" i="14" l="1"/>
  <c r="FX248" i="14"/>
  <c r="FZ248" i="14" s="1"/>
  <c r="GJ248" i="14" l="1"/>
  <c r="F1392" i="11" s="1"/>
  <c r="GA248" i="14"/>
  <c r="GB248" i="14" l="1"/>
  <c r="I1392" i="11" s="1"/>
  <c r="H1392" i="11"/>
  <c r="FT249" i="14"/>
  <c r="GC249" i="14" l="1"/>
  <c r="G1393" i="11" s="1"/>
  <c r="FU249" i="14"/>
  <c r="D1393" i="11" s="1"/>
  <c r="GD249" i="14"/>
  <c r="GF249" i="14" s="1"/>
  <c r="GH249" i="14" s="1"/>
  <c r="GI249" i="14" s="1"/>
  <c r="FV249" i="14" s="1"/>
  <c r="FW249" i="14" s="1" a="1"/>
  <c r="FW249" i="14" s="1"/>
  <c r="C1393" i="11"/>
  <c r="FR249" i="14" l="1"/>
  <c r="E1393" i="11"/>
  <c r="FX249" i="14" l="1"/>
  <c r="FY249" i="14"/>
  <c r="FZ249" i="14" l="1"/>
  <c r="GJ249" i="14" l="1"/>
  <c r="F1393" i="11" s="1"/>
  <c r="GA249" i="14"/>
  <c r="H1393" i="11" l="1"/>
  <c r="GB249" i="14"/>
  <c r="I1393" i="11" s="1"/>
  <c r="FT250" i="14"/>
  <c r="GC250" i="14" l="1"/>
  <c r="G1394" i="11" s="1"/>
  <c r="GD250" i="14"/>
  <c r="GF250" i="14" s="1"/>
  <c r="GH250" i="14" s="1"/>
  <c r="GI250" i="14" s="1"/>
  <c r="FV250" i="14" s="1"/>
  <c r="FW250" i="14" s="1" a="1"/>
  <c r="FW250" i="14" s="1"/>
  <c r="FU250" i="14"/>
  <c r="D1394" i="11" s="1"/>
  <c r="C1394" i="11"/>
  <c r="FR250" i="14" l="1"/>
  <c r="E1394" i="11"/>
  <c r="FX250" i="14" l="1"/>
  <c r="FY250" i="14"/>
  <c r="FZ250" i="14" l="1"/>
  <c r="GJ250" i="14" l="1"/>
  <c r="F1394" i="11" s="1"/>
  <c r="GA250" i="14"/>
  <c r="GB250" i="14" l="1"/>
  <c r="I1394" i="11" s="1"/>
  <c r="H1394" i="11"/>
  <c r="FT251" i="14"/>
  <c r="C1395" i="11" l="1"/>
  <c r="FU251" i="14"/>
  <c r="D1395" i="11" s="1"/>
  <c r="GC251" i="14"/>
  <c r="G1395" i="11" s="1"/>
  <c r="GD251" i="14"/>
  <c r="GF251" i="14" s="1"/>
  <c r="GH251" i="14" s="1"/>
  <c r="GI251" i="14" s="1"/>
  <c r="FV251" i="14" s="1"/>
  <c r="FW251" i="14" s="1" a="1"/>
  <c r="FW251" i="14" s="1"/>
  <c r="FR251" i="14" l="1"/>
  <c r="E1395" i="11"/>
  <c r="FY251" i="14" l="1"/>
  <c r="FX251" i="14"/>
  <c r="FZ251" i="14" l="1"/>
  <c r="GJ251" i="14" l="1"/>
  <c r="F1395" i="11" s="1"/>
  <c r="GA251" i="14"/>
  <c r="FT252" i="14" l="1"/>
  <c r="H1395" i="11"/>
  <c r="GB251" i="14"/>
  <c r="I1395" i="11" s="1"/>
  <c r="GD252" i="14" l="1"/>
  <c r="GF252" i="14" s="1"/>
  <c r="GH252" i="14" s="1"/>
  <c r="GI252" i="14" s="1"/>
  <c r="FV252" i="14" s="1"/>
  <c r="FW252" i="14" s="1" a="1"/>
  <c r="FW252" i="14" s="1"/>
  <c r="GC252" i="14"/>
  <c r="G1396" i="11" s="1"/>
  <c r="FU252" i="14"/>
  <c r="D1396" i="11" s="1"/>
  <c r="C1396" i="11"/>
  <c r="FR252" i="14" l="1"/>
  <c r="E1396" i="11"/>
  <c r="FY252" i="14" l="1"/>
  <c r="FX252" i="14"/>
  <c r="FZ252" i="14" l="1"/>
  <c r="GJ252" i="14" s="1"/>
  <c r="F1396" i="11" s="1"/>
  <c r="GA252" i="14" l="1"/>
  <c r="FT253" i="14" s="1"/>
  <c r="H1396" i="11" l="1"/>
  <c r="GB252" i="14"/>
  <c r="I1396" i="11" s="1"/>
  <c r="GC253" i="14"/>
  <c r="G1397" i="11" s="1"/>
  <c r="GD253" i="14"/>
  <c r="GF253" i="14" s="1"/>
  <c r="GH253" i="14" s="1"/>
  <c r="GI253" i="14" s="1"/>
  <c r="FV253" i="14" s="1"/>
  <c r="FW253" i="14" s="1" a="1"/>
  <c r="FW253" i="14" s="1"/>
  <c r="C1397" i="11"/>
  <c r="FU253" i="14"/>
  <c r="D1397" i="11" s="1"/>
  <c r="FR253" i="14" l="1"/>
  <c r="E1397" i="11"/>
  <c r="FX253" i="14" l="1"/>
  <c r="FY253" i="14"/>
  <c r="FZ253" i="14" l="1"/>
  <c r="GA253" i="14" l="1"/>
  <c r="GJ253" i="14"/>
  <c r="F1397" i="11" s="1"/>
  <c r="GB253" i="14" l="1"/>
  <c r="I1397" i="11" s="1"/>
  <c r="FT254" i="14"/>
  <c r="H1397" i="11"/>
  <c r="C1398" i="11" l="1"/>
  <c r="GC254" i="14"/>
  <c r="G1398" i="11" s="1"/>
  <c r="GD254" i="14"/>
  <c r="GF254" i="14" s="1"/>
  <c r="GH254" i="14" s="1"/>
  <c r="GI254" i="14" s="1"/>
  <c r="FV254" i="14" s="1"/>
  <c r="FU254" i="14"/>
  <c r="D1398" i="11" s="1"/>
  <c r="FW254" i="14" l="1" a="1"/>
  <c r="FW254" i="14" s="1"/>
  <c r="FR254" i="14"/>
  <c r="E1398" i="11"/>
  <c r="FY254" i="14" l="1"/>
  <c r="FX254" i="14"/>
  <c r="FZ254" i="14" l="1"/>
  <c r="GA254" i="14" s="1"/>
  <c r="GJ254" i="14" l="1"/>
  <c r="F1398" i="11" s="1"/>
  <c r="FT255" i="14"/>
  <c r="H1398" i="11"/>
  <c r="GB254" i="14"/>
  <c r="I1398" i="11" s="1"/>
  <c r="GC255" i="14" l="1"/>
  <c r="G1399" i="11" s="1"/>
  <c r="C1399" i="11"/>
  <c r="GD255" i="14"/>
  <c r="GF255" i="14" s="1"/>
  <c r="GH255" i="14" s="1"/>
  <c r="GI255" i="14" s="1"/>
  <c r="FV255" i="14" s="1"/>
  <c r="FW255" i="14" s="1" a="1"/>
  <c r="FW255" i="14" s="1"/>
  <c r="FU255" i="14"/>
  <c r="D1399" i="11" s="1"/>
  <c r="FR255" i="14" l="1"/>
  <c r="E1399" i="11"/>
  <c r="FY255" i="14" l="1"/>
  <c r="FX255" i="14"/>
  <c r="FZ255" i="14" s="1"/>
  <c r="GA255" i="14" l="1"/>
  <c r="GJ255" i="14"/>
  <c r="F1399" i="11" s="1"/>
  <c r="FT256" i="14" l="1"/>
  <c r="GB255" i="14"/>
  <c r="I1399" i="11" s="1"/>
  <c r="H1399" i="11"/>
  <c r="GC256" i="14" l="1"/>
  <c r="G1400" i="11" s="1"/>
  <c r="C1400" i="11"/>
  <c r="FU256" i="14"/>
  <c r="D1400" i="11" s="1"/>
  <c r="GD256" i="14"/>
  <c r="GF256" i="14" s="1"/>
  <c r="GH256" i="14" s="1"/>
  <c r="GI256" i="14" s="1"/>
  <c r="FV256" i="14" s="1"/>
  <c r="FW256" i="14" s="1" a="1"/>
  <c r="FW256" i="14" s="1"/>
  <c r="E1400" i="11" l="1"/>
  <c r="FR256" i="14"/>
  <c r="FY256" i="14" l="1"/>
  <c r="FX256" i="14"/>
  <c r="FZ256" i="14" l="1"/>
  <c r="GA256" i="14" s="1"/>
  <c r="GJ256" i="14" l="1"/>
  <c r="F1400" i="11" s="1"/>
  <c r="GB256" i="14"/>
  <c r="I1400" i="11" s="1"/>
  <c r="H1400" i="11"/>
  <c r="FT257" i="14"/>
  <c r="GC257" i="14" l="1"/>
  <c r="G1401" i="11" s="1"/>
  <c r="FU257" i="14"/>
  <c r="D1401" i="11" s="1"/>
  <c r="GD257" i="14"/>
  <c r="GF257" i="14" s="1"/>
  <c r="GH257" i="14" s="1"/>
  <c r="GI257" i="14" s="1"/>
  <c r="FV257" i="14" s="1"/>
  <c r="FW257" i="14" s="1" a="1"/>
  <c r="FW257" i="14" s="1"/>
  <c r="C1401" i="11"/>
  <c r="E1401" i="11" l="1"/>
  <c r="FR257" i="14"/>
  <c r="FX257" i="14" l="1"/>
  <c r="FY257" i="14"/>
  <c r="FZ257" i="14" l="1"/>
  <c r="GJ257" i="14" s="1"/>
  <c r="F1401" i="11" s="1"/>
  <c r="GA257" i="14" l="1"/>
  <c r="GB257" i="14" s="1"/>
  <c r="I1401" i="11" s="1"/>
  <c r="FT258" i="14" l="1"/>
  <c r="H1401" i="11"/>
  <c r="FU258" i="14"/>
  <c r="D1402" i="11" s="1"/>
  <c r="C1402" i="11"/>
  <c r="GC258" i="14"/>
  <c r="G1402" i="11" s="1"/>
  <c r="GD258" i="14"/>
  <c r="GF258" i="14" s="1"/>
  <c r="GH258" i="14" s="1"/>
  <c r="GI258" i="14" s="1"/>
  <c r="FV258" i="14" s="1"/>
  <c r="FW258" i="14" s="1" a="1"/>
  <c r="FW258" i="14" s="1"/>
  <c r="E1402" i="11" l="1"/>
  <c r="FR258" i="14"/>
  <c r="FY258" i="14" l="1"/>
  <c r="FX258" i="14"/>
  <c r="FZ258" i="14" l="1"/>
  <c r="GJ258" i="14" l="1"/>
  <c r="F1402" i="11" s="1"/>
  <c r="GA258" i="14"/>
  <c r="GB258" i="14" l="1"/>
  <c r="I1402" i="11" s="1"/>
  <c r="H1402" i="11"/>
  <c r="FT259" i="14"/>
  <c r="GD259" i="14" l="1"/>
  <c r="GF259" i="14" s="1"/>
  <c r="GH259" i="14" s="1"/>
  <c r="GI259" i="14" s="1"/>
  <c r="FV259" i="14" s="1"/>
  <c r="GC259" i="14"/>
  <c r="G1403" i="11" s="1"/>
  <c r="FU259" i="14"/>
  <c r="D1403" i="11" s="1"/>
  <c r="C1403" i="11"/>
  <c r="FW259" i="14" l="1" a="1"/>
  <c r="FW259" i="14" s="1"/>
  <c r="E1403" i="11"/>
  <c r="FR259" i="14"/>
  <c r="FX259" i="14" l="1"/>
  <c r="FY259" i="14"/>
  <c r="FZ259" i="14" s="1"/>
  <c r="GJ259" i="14" l="1"/>
  <c r="F1403" i="11" s="1"/>
  <c r="GA259" i="14"/>
  <c r="GB259" i="14" l="1"/>
  <c r="I1403" i="11" s="1"/>
  <c r="H1403" i="11"/>
  <c r="FT260" i="14"/>
  <c r="GD260" i="14" l="1"/>
  <c r="GF260" i="14" s="1"/>
  <c r="GH260" i="14" s="1"/>
  <c r="GI260" i="14" s="1"/>
  <c r="FV260" i="14" s="1"/>
  <c r="FU260" i="14"/>
  <c r="D1404" i="11" s="1"/>
  <c r="C1404" i="11"/>
  <c r="GC260" i="14"/>
  <c r="G1404" i="11" s="1"/>
  <c r="FW260" i="14" l="1" a="1"/>
  <c r="FW260" i="14" s="1"/>
  <c r="FR260" i="14"/>
  <c r="E1404" i="11"/>
  <c r="FX260" i="14" l="1"/>
  <c r="FY260" i="14"/>
  <c r="FZ260" i="14" l="1"/>
  <c r="GJ260" i="14" s="1"/>
  <c r="F1404" i="11" s="1"/>
  <c r="GA260" i="14" l="1"/>
  <c r="GB260" i="14" s="1"/>
  <c r="I1404" i="11" s="1"/>
  <c r="FT261" i="14" l="1"/>
  <c r="H1404" i="11"/>
  <c r="GC261" i="14"/>
  <c r="G1405" i="11" s="1"/>
  <c r="C1405" i="11"/>
  <c r="FU261" i="14"/>
  <c r="D1405" i="11" s="1"/>
  <c r="GD261" i="14"/>
  <c r="GF261" i="14" s="1"/>
  <c r="GH261" i="14" s="1"/>
  <c r="GI261" i="14" s="1"/>
  <c r="FV261" i="14" s="1"/>
  <c r="FW261" i="14" l="1" a="1"/>
  <c r="FW261" i="14" s="1"/>
  <c r="FR261" i="14"/>
  <c r="E1405" i="11"/>
  <c r="FX261" i="14" l="1"/>
  <c r="FY261" i="14"/>
  <c r="FZ261" i="14" l="1"/>
  <c r="GJ261" i="14" s="1"/>
  <c r="F1405" i="11" s="1"/>
  <c r="GA261" i="14" l="1"/>
  <c r="GB261" i="14" s="1"/>
  <c r="I1405" i="11" s="1"/>
  <c r="FT262" i="14" l="1"/>
  <c r="C1406" i="11" s="1"/>
  <c r="H1405" i="11"/>
  <c r="GD262" i="14"/>
  <c r="GF262" i="14" s="1"/>
  <c r="GH262" i="14" s="1"/>
  <c r="GI262" i="14" s="1"/>
  <c r="FV262" i="14" s="1"/>
  <c r="FU262" i="14" l="1"/>
  <c r="D1406" i="11" s="1"/>
  <c r="GC262" i="14"/>
  <c r="G1406" i="11" s="1"/>
  <c r="FW262" i="14" a="1"/>
  <c r="FW262" i="14" s="1"/>
  <c r="E1406" i="11"/>
  <c r="FR262" i="14"/>
  <c r="FY262" i="14" l="1"/>
  <c r="FX262" i="14"/>
  <c r="FZ262" i="14" l="1"/>
  <c r="GJ262" i="14" s="1"/>
  <c r="F1406" i="11" s="1"/>
  <c r="GA262" i="14" l="1"/>
  <c r="GB262" i="14" s="1"/>
  <c r="I1406" i="11" s="1"/>
  <c r="FT263" i="14" l="1"/>
  <c r="C1407" i="11" s="1"/>
  <c r="H1406" i="11"/>
  <c r="GD263" i="14"/>
  <c r="GF263" i="14" s="1"/>
  <c r="GH263" i="14" s="1"/>
  <c r="GI263" i="14" s="1"/>
  <c r="FV263" i="14" s="1"/>
  <c r="GC263" i="14"/>
  <c r="G1407" i="11" s="1"/>
  <c r="FU263" i="14"/>
  <c r="D1407" i="11" s="1"/>
  <c r="FW263" i="14" l="1" a="1"/>
  <c r="FW263" i="14" s="1"/>
  <c r="FR263" i="14"/>
  <c r="E1407" i="11"/>
  <c r="FX263" i="14" l="1"/>
  <c r="FY263" i="14"/>
  <c r="FZ263" i="14" l="1"/>
  <c r="GJ263" i="14" s="1"/>
  <c r="F1407" i="11" s="1"/>
  <c r="GA263" i="14"/>
  <c r="H1407" i="11" l="1"/>
  <c r="FT264" i="14"/>
  <c r="GB263" i="14"/>
  <c r="I1407" i="11" s="1"/>
  <c r="GC264" i="14" l="1"/>
  <c r="G1408" i="11" s="1"/>
  <c r="GD264" i="14"/>
  <c r="GF264" i="14" s="1"/>
  <c r="GH264" i="14" s="1"/>
  <c r="GI264" i="14" s="1"/>
  <c r="FV264" i="14" s="1"/>
  <c r="C1408" i="11"/>
  <c r="FU264" i="14"/>
  <c r="D1408" i="11" s="1"/>
  <c r="FW264" i="14" l="1" a="1"/>
  <c r="FW264" i="14" s="1"/>
  <c r="FR264" i="14"/>
  <c r="E1408" i="11"/>
  <c r="FX264" i="14" l="1"/>
  <c r="FY264" i="14"/>
  <c r="FZ264" i="14" s="1"/>
  <c r="GJ264" i="14" l="1"/>
  <c r="F1408" i="11" s="1"/>
  <c r="GA264" i="14"/>
  <c r="H1408" i="11" l="1"/>
  <c r="GB264" i="14"/>
  <c r="I1408" i="11" s="1"/>
  <c r="FT265" i="14"/>
  <c r="GD265" i="14" l="1"/>
  <c r="GF265" i="14" s="1"/>
  <c r="GH265" i="14" s="1"/>
  <c r="GI265" i="14" s="1"/>
  <c r="FV265" i="14" s="1"/>
  <c r="C1409" i="11"/>
  <c r="GC265" i="14"/>
  <c r="G1409" i="11" s="1"/>
  <c r="FU265" i="14"/>
  <c r="D1409" i="11" s="1"/>
  <c r="FW265" i="14" l="1" a="1"/>
  <c r="FW265" i="14" s="1"/>
  <c r="FR265" i="14"/>
  <c r="E1409" i="11"/>
  <c r="FY265" i="14" l="1"/>
  <c r="FX265" i="14"/>
  <c r="FZ265" i="14" l="1"/>
  <c r="GJ265" i="14" s="1"/>
  <c r="F1409" i="11" s="1"/>
  <c r="GA265" i="14" l="1"/>
  <c r="H1409" i="11" s="1"/>
  <c r="FT266" i="14" l="1"/>
  <c r="GC266" i="14" s="1"/>
  <c r="G1410" i="11" s="1"/>
  <c r="GB265" i="14"/>
  <c r="I1409" i="11" s="1"/>
  <c r="C1410" i="11" l="1"/>
  <c r="GD266" i="14"/>
  <c r="GF266" i="14" s="1"/>
  <c r="GH266" i="14" s="1"/>
  <c r="GI266" i="14" s="1"/>
  <c r="FV266" i="14" s="1"/>
  <c r="FW266" i="14" s="1" a="1"/>
  <c r="FW266" i="14" s="1"/>
  <c r="FU266" i="14"/>
  <c r="D1410" i="11" s="1"/>
  <c r="E1410" i="11" l="1"/>
  <c r="FR266" i="14"/>
  <c r="FY266" i="14" s="1"/>
  <c r="FX266" i="14" l="1"/>
  <c r="FZ266" i="14" s="1"/>
  <c r="GJ266" i="14" s="1"/>
  <c r="F1410" i="11" s="1"/>
  <c r="GA266" i="14" l="1"/>
  <c r="H1410" i="11" s="1"/>
  <c r="FT267" i="14" l="1"/>
  <c r="FU267" i="14" s="1"/>
  <c r="D1411" i="11" s="1"/>
  <c r="GB266" i="14"/>
  <c r="I1410" i="11" s="1"/>
  <c r="C1411" i="11"/>
  <c r="GD267" i="14"/>
  <c r="GF267" i="14" s="1"/>
  <c r="GH267" i="14" s="1"/>
  <c r="GI267" i="14" s="1"/>
  <c r="FV267" i="14" s="1"/>
  <c r="GC267" i="14" l="1"/>
  <c r="G1411" i="11" s="1"/>
  <c r="FW267" i="14" a="1"/>
  <c r="FW267" i="14" s="1"/>
  <c r="E1411" i="11"/>
  <c r="FR267" i="14"/>
  <c r="FY267" i="14" l="1"/>
  <c r="FX267" i="14"/>
  <c r="FZ267" i="14" l="1"/>
  <c r="GA267" i="14" s="1"/>
  <c r="GJ267" i="14" l="1"/>
  <c r="F1411" i="11" s="1"/>
  <c r="GB267" i="14"/>
  <c r="I1411" i="11" s="1"/>
  <c r="H1411" i="11"/>
  <c r="FT268" i="14"/>
  <c r="GD268" i="14" l="1"/>
  <c r="GF268" i="14" s="1"/>
  <c r="GH268" i="14" s="1"/>
  <c r="GI268" i="14" s="1"/>
  <c r="FV268" i="14" s="1"/>
  <c r="FU268" i="14"/>
  <c r="D1412" i="11" s="1"/>
  <c r="GC268" i="14"/>
  <c r="G1412" i="11" s="1"/>
  <c r="C1412" i="11"/>
  <c r="FW268" i="14" l="1" a="1"/>
  <c r="FW268" i="14" s="1"/>
  <c r="E1412" i="11"/>
  <c r="FR268" i="14"/>
  <c r="FX268" i="14" l="1"/>
  <c r="FY268" i="14"/>
  <c r="FZ268" i="14" l="1"/>
  <c r="GA268" i="14" s="1"/>
  <c r="GJ268" i="14" l="1"/>
  <c r="F1412" i="11" s="1"/>
  <c r="FT269" i="14"/>
  <c r="GB268" i="14"/>
  <c r="I1412" i="11" s="1"/>
  <c r="H1412" i="11"/>
  <c r="C1413" i="11" l="1"/>
  <c r="GD269" i="14"/>
  <c r="GF269" i="14" s="1"/>
  <c r="GH269" i="14" s="1"/>
  <c r="GI269" i="14" s="1"/>
  <c r="FV269" i="14" s="1"/>
  <c r="GC269" i="14"/>
  <c r="G1413" i="11" s="1"/>
  <c r="FU269" i="14"/>
  <c r="D1413" i="11" s="1"/>
  <c r="FW269" i="14" l="1" a="1"/>
  <c r="FW269" i="14" s="1"/>
  <c r="E1413" i="11"/>
  <c r="FR269" i="14"/>
  <c r="FY269" i="14" l="1"/>
  <c r="FX269" i="14"/>
  <c r="FZ269" i="14" l="1"/>
  <c r="GJ269" i="14" s="1"/>
  <c r="F1413" i="11" s="1"/>
  <c r="GA269" i="14" l="1"/>
  <c r="GB269" i="14" s="1"/>
  <c r="I1413" i="11" s="1"/>
  <c r="H1413" i="11" l="1"/>
  <c r="FT270" i="14"/>
  <c r="GD270" i="14"/>
  <c r="GF270" i="14" s="1"/>
  <c r="GH270" i="14" s="1"/>
  <c r="GI270" i="14" s="1"/>
  <c r="FV270" i="14" s="1"/>
  <c r="FW270" i="14" s="1" a="1"/>
  <c r="FW270" i="14" s="1"/>
  <c r="C1414" i="11"/>
  <c r="GC270" i="14"/>
  <c r="G1414" i="11" s="1"/>
  <c r="FU270" i="14"/>
  <c r="D1414" i="11" s="1"/>
  <c r="E1414" i="11" l="1"/>
  <c r="FR270" i="14"/>
  <c r="FX270" i="14" l="1"/>
  <c r="FY270" i="14"/>
  <c r="FZ270" i="14" l="1"/>
  <c r="GJ270" i="14" s="1"/>
  <c r="F1414" i="11" s="1"/>
  <c r="GA270" i="14" l="1"/>
  <c r="GB270" i="14" s="1"/>
  <c r="I1414" i="11" s="1"/>
  <c r="FT271" i="14" l="1"/>
  <c r="H1414" i="11"/>
  <c r="GC271" i="14"/>
  <c r="G1415" i="11" s="1"/>
  <c r="FU271" i="14"/>
  <c r="D1415" i="11" s="1"/>
  <c r="C1415" i="11"/>
  <c r="GD271" i="14"/>
  <c r="GF271" i="14" s="1"/>
  <c r="GH271" i="14" s="1"/>
  <c r="GI271" i="14" s="1"/>
  <c r="FV271" i="14" s="1"/>
  <c r="FW271" i="14" l="1" a="1"/>
  <c r="FW271" i="14" s="1"/>
  <c r="E1415" i="11"/>
  <c r="FR271" i="14"/>
  <c r="FY271" i="14" l="1"/>
  <c r="FX271" i="14"/>
  <c r="FZ271" i="14" s="1"/>
  <c r="GA271" i="14" l="1"/>
  <c r="GJ271" i="14"/>
  <c r="F1415" i="11" s="1"/>
  <c r="H1415" i="11" l="1"/>
  <c r="GB271" i="14"/>
  <c r="I1415" i="11" s="1"/>
  <c r="FT272" i="14"/>
  <c r="C1416" i="11" l="1"/>
  <c r="GC272" i="14"/>
  <c r="G1416" i="11" s="1"/>
  <c r="GD272" i="14"/>
  <c r="GF272" i="14" s="1"/>
  <c r="GH272" i="14" s="1"/>
  <c r="GI272" i="14" s="1"/>
  <c r="FV272" i="14" s="1"/>
  <c r="FU272" i="14"/>
  <c r="D1416" i="11" s="1"/>
  <c r="FW272" i="14" l="1" a="1"/>
  <c r="FW272" i="14" s="1"/>
  <c r="E1416" i="11"/>
  <c r="FR272" i="14"/>
  <c r="FX272" i="14" l="1"/>
  <c r="FY272" i="14"/>
  <c r="FZ272" i="14" l="1"/>
  <c r="GA272" i="14" s="1"/>
  <c r="GJ272" i="14" l="1"/>
  <c r="F1416" i="11" s="1"/>
  <c r="GB272" i="14"/>
  <c r="I1416" i="11" s="1"/>
  <c r="FT273" i="14"/>
  <c r="H1416" i="11"/>
  <c r="GC273" i="14" l="1"/>
  <c r="G1417" i="11" s="1"/>
  <c r="GD273" i="14"/>
  <c r="GF273" i="14" s="1"/>
  <c r="GH273" i="14" s="1"/>
  <c r="GI273" i="14" s="1"/>
  <c r="FV273" i="14" s="1"/>
  <c r="C1417" i="11"/>
  <c r="FU273" i="14"/>
  <c r="D1417" i="11" s="1"/>
  <c r="FW273" i="14" l="1" a="1"/>
  <c r="FW273" i="14" s="1"/>
  <c r="FR273" i="14"/>
  <c r="E1417" i="11"/>
  <c r="FX273" i="14" l="1"/>
  <c r="FY273" i="14"/>
  <c r="FZ273" i="14" l="1"/>
  <c r="GJ273" i="14" s="1"/>
  <c r="F1417" i="11" s="1"/>
  <c r="GA273" i="14" l="1"/>
  <c r="GB273" i="14" s="1"/>
  <c r="I1417" i="11" s="1"/>
  <c r="FT274" i="14" l="1"/>
  <c r="H1417" i="11"/>
  <c r="FU274" i="14"/>
  <c r="D1418" i="11" s="1"/>
  <c r="GD274" i="14"/>
  <c r="GF274" i="14" s="1"/>
  <c r="GH274" i="14" s="1"/>
  <c r="GI274" i="14" s="1"/>
  <c r="FV274" i="14" s="1"/>
  <c r="C1418" i="11"/>
  <c r="GC274" i="14"/>
  <c r="G1418" i="11" s="1"/>
  <c r="FW274" i="14" l="1" a="1"/>
  <c r="FW274" i="14" s="1"/>
  <c r="E1418" i="11"/>
  <c r="FR274" i="14"/>
  <c r="FY274" i="14" l="1"/>
  <c r="FX274" i="14"/>
  <c r="FZ274" i="14" s="1"/>
  <c r="GA274" i="14" l="1"/>
  <c r="GJ274" i="14"/>
  <c r="F1418" i="11" s="1"/>
  <c r="GB274" i="14" l="1"/>
  <c r="I1418" i="11" s="1"/>
  <c r="FT275" i="14"/>
  <c r="H1418" i="11"/>
  <c r="GC275" i="14" l="1"/>
  <c r="G1419" i="11" s="1"/>
  <c r="C1419" i="11"/>
  <c r="GD275" i="14"/>
  <c r="GF275" i="14" s="1"/>
  <c r="GH275" i="14" s="1"/>
  <c r="GI275" i="14" s="1"/>
  <c r="FV275" i="14" s="1"/>
  <c r="FW275" i="14" s="1" a="1"/>
  <c r="FW275" i="14" s="1"/>
  <c r="FU275" i="14"/>
  <c r="D1419" i="11" s="1"/>
  <c r="FR275" i="14" l="1"/>
  <c r="E1419" i="11"/>
  <c r="FY275" i="14" l="1"/>
  <c r="FX275" i="14"/>
  <c r="FZ275" i="14" l="1"/>
  <c r="GJ275" i="14" s="1"/>
  <c r="F1419" i="11" s="1"/>
  <c r="GA275" i="14" l="1"/>
  <c r="H1419" i="11" s="1"/>
  <c r="FT276" i="14" l="1"/>
  <c r="GB275" i="14"/>
  <c r="I1419" i="11" s="1"/>
  <c r="FU276" i="14"/>
  <c r="D1420" i="11" s="1"/>
  <c r="GD276" i="14"/>
  <c r="GF276" i="14" s="1"/>
  <c r="GH276" i="14" s="1"/>
  <c r="GI276" i="14" s="1"/>
  <c r="FV276" i="14" s="1"/>
  <c r="GC276" i="14"/>
  <c r="G1420" i="11" s="1"/>
  <c r="C1420" i="11"/>
  <c r="FW276" i="14" l="1" a="1"/>
  <c r="FW276" i="14" s="1"/>
  <c r="E1420" i="11"/>
  <c r="FR276" i="14"/>
  <c r="FY276" i="14" l="1"/>
  <c r="FX276" i="14"/>
  <c r="FZ276" i="14" l="1"/>
  <c r="GJ276" i="14" s="1"/>
  <c r="F1420" i="11" s="1"/>
  <c r="GA276" i="14" l="1"/>
  <c r="GB276" i="14" s="1"/>
  <c r="I1420" i="11" s="1"/>
  <c r="H1420" i="11" l="1"/>
  <c r="FT277" i="14"/>
  <c r="GC277" i="14" s="1"/>
  <c r="G1421" i="11" s="1"/>
  <c r="C1421" i="11" l="1"/>
  <c r="FU277" i="14"/>
  <c r="D1421" i="11" s="1"/>
  <c r="GD277" i="14"/>
  <c r="GF277" i="14" s="1"/>
  <c r="GH277" i="14" s="1"/>
  <c r="GI277" i="14" s="1"/>
  <c r="FV277" i="14" s="1"/>
  <c r="FW277" i="14" s="1" a="1"/>
  <c r="FW277" i="14" s="1"/>
  <c r="E1421" i="11" l="1"/>
  <c r="FR277" i="14"/>
  <c r="FX277" i="14" s="1"/>
  <c r="FY277" i="14" l="1"/>
  <c r="FZ277" i="14" s="1"/>
  <c r="GJ277" i="14" s="1"/>
  <c r="F1421" i="11" s="1"/>
  <c r="GA277" i="14" l="1"/>
  <c r="GB277" i="14" s="1"/>
  <c r="I1421" i="11" s="1"/>
  <c r="FT278" i="14" l="1"/>
  <c r="GC278" i="14" s="1"/>
  <c r="G1422" i="11" s="1"/>
  <c r="H1421" i="11"/>
  <c r="FU278" i="14" l="1"/>
  <c r="D1422" i="11" s="1"/>
  <c r="C1422" i="11"/>
  <c r="GD278" i="14"/>
  <c r="GF278" i="14" s="1"/>
  <c r="GH278" i="14" s="1"/>
  <c r="GI278" i="14" s="1"/>
  <c r="FV278" i="14" s="1"/>
  <c r="FW278" i="14" s="1" a="1"/>
  <c r="FW278" i="14" s="1"/>
  <c r="E1422" i="11" l="1"/>
  <c r="FR278" i="14"/>
  <c r="FY278" i="14" s="1"/>
  <c r="FX278" i="14" l="1"/>
  <c r="FZ278" i="14" s="1"/>
  <c r="GA278" i="14" s="1"/>
  <c r="GJ278" i="14" l="1"/>
  <c r="F1422" i="11" s="1"/>
  <c r="H1422" i="11"/>
  <c r="GB278" i="14"/>
  <c r="I1422" i="11" s="1"/>
  <c r="FT279" i="14"/>
  <c r="C1423" i="11" l="1"/>
  <c r="GC279" i="14"/>
  <c r="G1423" i="11" s="1"/>
  <c r="FU279" i="14"/>
  <c r="D1423" i="11" s="1"/>
  <c r="GD279" i="14"/>
  <c r="GF279" i="14" s="1"/>
  <c r="GH279" i="14" s="1"/>
  <c r="GI279" i="14" s="1"/>
  <c r="FV279" i="14" s="1"/>
  <c r="FW279" i="14" s="1" a="1"/>
  <c r="FW279" i="14" s="1"/>
  <c r="E1423" i="11" l="1"/>
  <c r="FR279" i="14"/>
  <c r="FX279" i="14" l="1"/>
  <c r="FY279" i="14"/>
  <c r="FZ279" i="14" l="1"/>
  <c r="GJ279" i="14" s="1"/>
  <c r="F1423" i="11" s="1"/>
  <c r="GA279" i="14" l="1"/>
  <c r="GB279" i="14" s="1"/>
  <c r="I1423" i="11" s="1"/>
  <c r="FT280" i="14" l="1"/>
  <c r="H1423" i="11"/>
  <c r="GD280" i="14"/>
  <c r="GF280" i="14" s="1"/>
  <c r="GH280" i="14" s="1"/>
  <c r="GI280" i="14" s="1"/>
  <c r="FV280" i="14" s="1"/>
  <c r="FW280" i="14" s="1" a="1"/>
  <c r="FW280" i="14" s="1"/>
  <c r="FU280" i="14"/>
  <c r="D1424" i="11" s="1"/>
  <c r="C1424" i="11"/>
  <c r="GC280" i="14"/>
  <c r="G1424" i="11" s="1"/>
  <c r="FR280" i="14" l="1"/>
  <c r="E1424" i="11"/>
  <c r="FX280" i="14" l="1"/>
  <c r="FY280" i="14"/>
  <c r="FZ280" i="14" l="1"/>
  <c r="GA280" i="14" l="1"/>
  <c r="GJ280" i="14"/>
  <c r="F1424" i="11" s="1"/>
  <c r="FT281" i="14" l="1"/>
  <c r="GB280" i="14"/>
  <c r="I1424" i="11" s="1"/>
  <c r="H1424" i="11"/>
  <c r="C1425" i="11" l="1"/>
  <c r="GD281" i="14"/>
  <c r="GF281" i="14" s="1"/>
  <c r="GH281" i="14" s="1"/>
  <c r="GI281" i="14" s="1"/>
  <c r="FV281" i="14" s="1"/>
  <c r="GC281" i="14"/>
  <c r="G1425" i="11" s="1"/>
  <c r="FU281" i="14"/>
  <c r="D1425" i="11" s="1"/>
  <c r="FW281" i="14" l="1" a="1"/>
  <c r="FW281" i="14" s="1"/>
  <c r="FR281" i="14"/>
  <c r="E1425" i="11"/>
  <c r="FX281" i="14" l="1"/>
  <c r="FY281" i="14"/>
  <c r="FZ281" i="14" s="1"/>
  <c r="GJ281" i="14" l="1"/>
  <c r="F1425" i="11" s="1"/>
  <c r="GA281" i="14"/>
  <c r="H1425" i="11" l="1"/>
  <c r="GB281" i="14"/>
  <c r="I1425" i="11" s="1"/>
  <c r="FT282" i="14"/>
  <c r="GC282" i="14" l="1"/>
  <c r="G1426" i="11" s="1"/>
  <c r="FU282" i="14"/>
  <c r="D1426" i="11" s="1"/>
  <c r="C1426" i="11"/>
  <c r="GD282" i="14"/>
  <c r="GF282" i="14" s="1"/>
  <c r="GH282" i="14" s="1"/>
  <c r="GI282" i="14" s="1"/>
  <c r="FV282" i="14" s="1"/>
  <c r="FW282" i="14" l="1" a="1"/>
  <c r="FW282" i="14" s="1"/>
  <c r="E1426" i="11"/>
  <c r="FR282" i="14"/>
  <c r="FY282" i="14" l="1"/>
  <c r="FX282" i="14"/>
  <c r="FZ282" i="14" l="1"/>
  <c r="GA282" i="14" s="1"/>
  <c r="GJ282" i="14" l="1"/>
  <c r="F1426" i="11" s="1"/>
  <c r="GB282" i="14"/>
  <c r="I1426" i="11" s="1"/>
  <c r="FT283" i="14"/>
  <c r="H1426" i="11"/>
  <c r="FU283" i="14" l="1"/>
  <c r="D1427" i="11" s="1"/>
  <c r="GC283" i="14"/>
  <c r="G1427" i="11" s="1"/>
  <c r="GD283" i="14"/>
  <c r="GF283" i="14" s="1"/>
  <c r="GH283" i="14" s="1"/>
  <c r="GI283" i="14" s="1"/>
  <c r="FV283" i="14" s="1"/>
  <c r="C1427" i="11"/>
  <c r="FW283" i="14" l="1" a="1"/>
  <c r="FW283" i="14" s="1"/>
  <c r="E1427" i="11"/>
  <c r="FR283" i="14"/>
  <c r="FX283" i="14" l="1"/>
  <c r="FY283" i="14"/>
  <c r="FZ283" i="14" s="1"/>
  <c r="GJ283" i="14" l="1"/>
  <c r="F1427" i="11" s="1"/>
  <c r="GA283" i="14"/>
  <c r="FT284" i="14" l="1"/>
  <c r="GB283" i="14"/>
  <c r="I1427" i="11" s="1"/>
  <c r="H1427" i="11"/>
  <c r="GD284" i="14" l="1"/>
  <c r="GF284" i="14" s="1"/>
  <c r="GH284" i="14" s="1"/>
  <c r="GI284" i="14" s="1"/>
  <c r="FV284" i="14" s="1"/>
  <c r="GC284" i="14"/>
  <c r="G1428" i="11" s="1"/>
  <c r="FU284" i="14"/>
  <c r="D1428" i="11" s="1"/>
  <c r="C1428" i="11"/>
  <c r="FW284" i="14" l="1" a="1"/>
  <c r="FW284" i="14" s="1"/>
  <c r="E1428" i="11"/>
  <c r="FR284" i="14"/>
  <c r="FX284" i="14" l="1"/>
  <c r="FY284" i="14"/>
  <c r="FZ284" i="14" s="1"/>
  <c r="GA284" i="14" l="1"/>
  <c r="GJ284" i="14"/>
  <c r="F1428" i="11" s="1"/>
  <c r="FT285" i="14" l="1"/>
  <c r="GB284" i="14"/>
  <c r="I1428" i="11" s="1"/>
  <c r="H1428" i="11"/>
  <c r="FU285" i="14" l="1"/>
  <c r="D1429" i="11" s="1"/>
  <c r="GD285" i="14"/>
  <c r="GF285" i="14" s="1"/>
  <c r="GH285" i="14" s="1"/>
  <c r="GI285" i="14" s="1"/>
  <c r="FV285" i="14" s="1"/>
  <c r="C1429" i="11"/>
  <c r="GC285" i="14"/>
  <c r="G1429" i="11" s="1"/>
  <c r="FW285" i="14" l="1" a="1"/>
  <c r="FW285" i="14" s="1"/>
  <c r="E1429" i="11"/>
  <c r="FR285" i="14"/>
  <c r="FY285" i="14" l="1"/>
  <c r="FX285" i="14"/>
  <c r="FZ285" i="14" s="1"/>
  <c r="GA285" i="14" l="1"/>
  <c r="GJ285" i="14"/>
  <c r="F1429" i="11" s="1"/>
  <c r="GB285" i="14" l="1"/>
  <c r="I1429" i="11" s="1"/>
  <c r="H1429" i="11"/>
  <c r="FT286" i="14"/>
  <c r="GD286" i="14" l="1"/>
  <c r="GF286" i="14" s="1"/>
  <c r="GH286" i="14" s="1"/>
  <c r="GI286" i="14" s="1"/>
  <c r="FV286" i="14" s="1"/>
  <c r="FW286" i="14" s="1" a="1"/>
  <c r="FW286" i="14" s="1"/>
  <c r="GC286" i="14"/>
  <c r="G1430" i="11" s="1"/>
  <c r="C1430" i="11"/>
  <c r="FU286" i="14"/>
  <c r="D1430" i="11" s="1"/>
  <c r="FR286" i="14" l="1"/>
  <c r="E1430" i="11"/>
  <c r="FX286" i="14" l="1"/>
  <c r="FY286" i="14"/>
  <c r="FZ286" i="14" l="1"/>
  <c r="GJ286" i="14" s="1"/>
  <c r="F1430" i="11" s="1"/>
  <c r="GA286" i="14" l="1"/>
  <c r="H1430" i="11" s="1"/>
  <c r="FT287" i="14" l="1"/>
  <c r="GB286" i="14"/>
  <c r="I1430" i="11" s="1"/>
  <c r="GC287" i="14"/>
  <c r="G1431" i="11" s="1"/>
  <c r="FU287" i="14"/>
  <c r="D1431" i="11" s="1"/>
  <c r="C1431" i="11"/>
  <c r="GD287" i="14"/>
  <c r="GF287" i="14" s="1"/>
  <c r="GH287" i="14" s="1"/>
  <c r="GI287" i="14" s="1"/>
  <c r="FV287" i="14" s="1"/>
  <c r="FW287" i="14" s="1" a="1"/>
  <c r="FW287" i="14" s="1"/>
  <c r="E1431" i="11" l="1"/>
  <c r="FR287" i="14"/>
  <c r="FX287" i="14" l="1"/>
  <c r="FY287" i="14"/>
  <c r="FZ287" i="14" l="1"/>
  <c r="GJ287" i="14" s="1"/>
  <c r="F1431" i="11" s="1"/>
  <c r="GA287" i="14" l="1"/>
  <c r="FT288" i="14" s="1"/>
  <c r="H1431" i="11" l="1"/>
  <c r="GB287" i="14"/>
  <c r="I1431" i="11" s="1"/>
  <c r="GC288" i="14"/>
  <c r="G1432" i="11" s="1"/>
  <c r="C1432" i="11"/>
  <c r="FU288" i="14"/>
  <c r="D1432" i="11" s="1"/>
  <c r="GD288" i="14"/>
  <c r="GF288" i="14" s="1"/>
  <c r="GH288" i="14" s="1"/>
  <c r="GI288" i="14" s="1"/>
  <c r="FV288" i="14" s="1"/>
  <c r="FW288" i="14" l="1" a="1"/>
  <c r="FW288" i="14" s="1"/>
  <c r="FR288" i="14"/>
  <c r="E1432" i="11"/>
  <c r="FX288" i="14" l="1"/>
  <c r="FY288" i="14"/>
  <c r="FZ288" i="14" l="1"/>
  <c r="GJ288" i="14" s="1"/>
  <c r="F1432" i="11" s="1"/>
  <c r="GA288" i="14" l="1"/>
  <c r="GB288" i="14" s="1"/>
  <c r="I1432" i="11" s="1"/>
  <c r="FT289" i="14" l="1"/>
  <c r="C1433" i="11" s="1"/>
  <c r="H1432" i="11"/>
  <c r="FU289" i="14" l="1"/>
  <c r="D1433" i="11" s="1"/>
  <c r="GD289" i="14"/>
  <c r="GF289" i="14" s="1"/>
  <c r="GH289" i="14" s="1"/>
  <c r="GI289" i="14" s="1"/>
  <c r="FV289" i="14" s="1"/>
  <c r="FR289" i="14" s="1"/>
  <c r="GC289" i="14"/>
  <c r="G1433" i="11" s="1"/>
  <c r="FW289" i="14" l="1" a="1"/>
  <c r="FW289" i="14" s="1"/>
  <c r="E1433" i="11"/>
  <c r="FX289" i="14"/>
  <c r="FY289" i="14"/>
  <c r="FZ289" i="14" l="1"/>
  <c r="GA289" i="14" s="1"/>
  <c r="GJ289" i="14" l="1"/>
  <c r="F1433" i="11" s="1"/>
  <c r="GB289" i="14"/>
  <c r="I1433" i="11" s="1"/>
  <c r="FT290" i="14"/>
  <c r="H1433" i="11"/>
  <c r="FU290" i="14" l="1"/>
  <c r="D1434" i="11" s="1"/>
  <c r="C1434" i="11"/>
  <c r="GC290" i="14"/>
  <c r="G1434" i="11" s="1"/>
  <c r="GD290" i="14"/>
  <c r="GF290" i="14" s="1"/>
  <c r="GH290" i="14" s="1"/>
  <c r="GI290" i="14" s="1"/>
  <c r="FV290" i="14" s="1"/>
  <c r="FW290" i="14" l="1" a="1"/>
  <c r="FW290" i="14" s="1"/>
  <c r="E1434" i="11"/>
  <c r="FR290" i="14"/>
  <c r="FY290" i="14" l="1"/>
  <c r="FX290" i="14"/>
  <c r="FZ290" i="14" l="1"/>
  <c r="GJ290" i="14" s="1"/>
  <c r="F1434" i="11" s="1"/>
  <c r="GA290" i="14" l="1"/>
  <c r="GB290" i="14" s="1"/>
  <c r="I1434" i="11" s="1"/>
  <c r="H1434" i="11" l="1"/>
  <c r="FT291" i="14"/>
  <c r="GC291" i="14" s="1"/>
  <c r="G1435" i="11" s="1"/>
  <c r="GD291" i="14"/>
  <c r="GF291" i="14" s="1"/>
  <c r="GH291" i="14" s="1"/>
  <c r="GI291" i="14" s="1"/>
  <c r="FV291" i="14" s="1"/>
  <c r="C1435" i="11"/>
  <c r="FU291" i="14" l="1"/>
  <c r="D1435" i="11" s="1"/>
  <c r="FR291" i="14"/>
  <c r="E1435" i="11"/>
  <c r="FW291" i="14" a="1"/>
  <c r="FW291" i="14" s="1"/>
  <c r="FY291" i="14" l="1"/>
  <c r="FX291" i="14"/>
  <c r="FZ291" i="14" l="1"/>
  <c r="GA291" i="14" s="1"/>
  <c r="GJ291" i="14" l="1"/>
  <c r="F1435" i="11" s="1"/>
  <c r="FT292" i="14"/>
  <c r="H1435" i="11"/>
  <c r="GB291" i="14"/>
  <c r="I1435" i="11" s="1"/>
  <c r="FU292" i="14" l="1"/>
  <c r="D1436" i="11" s="1"/>
  <c r="GD292" i="14"/>
  <c r="GF292" i="14" s="1"/>
  <c r="GH292" i="14" s="1"/>
  <c r="GI292" i="14" s="1"/>
  <c r="FV292" i="14" s="1"/>
  <c r="C1436" i="11"/>
  <c r="GC292" i="14"/>
  <c r="G1436" i="11" s="1"/>
  <c r="FR292" i="14" l="1"/>
  <c r="E1436" i="11"/>
  <c r="FW292" i="14" a="1"/>
  <c r="FW292" i="14" s="1"/>
  <c r="FY292" i="14" l="1"/>
  <c r="FX292" i="14"/>
  <c r="FZ292" i="14" l="1"/>
  <c r="GJ292" i="14" s="1"/>
  <c r="F1436" i="11" s="1"/>
  <c r="GA292" i="14" l="1"/>
  <c r="GB292" i="14" s="1"/>
  <c r="I1436" i="11" s="1"/>
  <c r="H1436" i="11" l="1"/>
  <c r="FT293" i="14"/>
  <c r="FU293" i="14" s="1"/>
  <c r="D1437" i="11" s="1"/>
  <c r="C1437" i="11" l="1"/>
  <c r="GD293" i="14"/>
  <c r="GF293" i="14" s="1"/>
  <c r="GH293" i="14" s="1"/>
  <c r="GI293" i="14" s="1"/>
  <c r="FV293" i="14" s="1"/>
  <c r="FW293" i="14" s="1" a="1"/>
  <c r="FW293" i="14" s="1"/>
  <c r="GC293" i="14"/>
  <c r="G1437" i="11" s="1"/>
  <c r="E1437" i="11" l="1"/>
  <c r="FR293" i="14"/>
  <c r="FY293" i="14" s="1"/>
  <c r="FX293" i="14" l="1"/>
  <c r="FZ293" i="14" s="1"/>
  <c r="GJ293" i="14" s="1"/>
  <c r="F1437" i="11" s="1"/>
  <c r="GA293" i="14" l="1"/>
  <c r="GB293" i="14" s="1"/>
  <c r="I1437" i="11" s="1"/>
  <c r="FT294" i="14" l="1"/>
  <c r="H1437" i="11"/>
  <c r="C1438" i="11"/>
  <c r="FU294" i="14"/>
  <c r="D1438" i="11" s="1"/>
  <c r="GD294" i="14"/>
  <c r="GF294" i="14" s="1"/>
  <c r="GH294" i="14" s="1"/>
  <c r="GI294" i="14" s="1"/>
  <c r="FV294" i="14" s="1"/>
  <c r="GC294" i="14"/>
  <c r="G1438" i="11" s="1"/>
  <c r="FW294" i="14" l="1" a="1"/>
  <c r="FW294" i="14" s="1"/>
  <c r="FR294" i="14"/>
  <c r="E1438" i="11"/>
  <c r="FX294" i="14" l="1"/>
  <c r="FY294" i="14"/>
  <c r="FZ294" i="14" l="1"/>
  <c r="GJ294" i="14" s="1"/>
  <c r="F1438" i="11" s="1"/>
  <c r="GA294" i="14" l="1"/>
  <c r="GB294" i="14" s="1"/>
  <c r="I1438" i="11" s="1"/>
  <c r="H1438" i="11" l="1"/>
  <c r="FT295" i="14"/>
  <c r="FU295" i="14" s="1"/>
  <c r="D1439" i="11" s="1"/>
  <c r="GD295" i="14"/>
  <c r="GF295" i="14" s="1"/>
  <c r="GH295" i="14" s="1"/>
  <c r="GI295" i="14" s="1"/>
  <c r="FV295" i="14" s="1"/>
  <c r="FW295" i="14" s="1" a="1"/>
  <c r="FW295" i="14" s="1"/>
  <c r="C1439" i="11" l="1"/>
  <c r="GC295" i="14"/>
  <c r="G1439" i="11" s="1"/>
  <c r="E1439" i="11"/>
  <c r="FR295" i="14"/>
  <c r="FX295" i="14" l="1"/>
  <c r="FY295" i="14"/>
  <c r="FZ295" i="14" l="1"/>
  <c r="GA295" i="14" l="1"/>
  <c r="GJ295" i="14"/>
  <c r="F1439" i="11" s="1"/>
  <c r="GB295" i="14" l="1"/>
  <c r="I1439" i="11" s="1"/>
  <c r="H1439" i="11"/>
  <c r="FT296" i="14"/>
  <c r="C1440" i="11" l="1"/>
  <c r="FU296" i="14"/>
  <c r="D1440" i="11" s="1"/>
  <c r="GC296" i="14"/>
  <c r="G1440" i="11" s="1"/>
  <c r="GD296" i="14"/>
  <c r="GF296" i="14" s="1"/>
  <c r="GH296" i="14" s="1"/>
  <c r="GI296" i="14" s="1"/>
  <c r="FV296" i="14" s="1"/>
  <c r="FW296" i="14" l="1" a="1"/>
  <c r="FW296" i="14" s="1"/>
  <c r="E1440" i="11"/>
  <c r="FR296" i="14"/>
  <c r="FY296" i="14" l="1"/>
  <c r="FX296" i="14"/>
  <c r="FZ296" i="14" s="1"/>
  <c r="GA296" i="14" l="1"/>
  <c r="GJ296" i="14"/>
  <c r="F1440" i="11" s="1"/>
  <c r="FT297" i="14" l="1"/>
  <c r="GB296" i="14"/>
  <c r="I1440" i="11" s="1"/>
  <c r="H1440" i="11"/>
  <c r="C1441" i="11" l="1"/>
  <c r="GD297" i="14"/>
  <c r="GF297" i="14" s="1"/>
  <c r="GH297" i="14" s="1"/>
  <c r="GI297" i="14" s="1"/>
  <c r="FV297" i="14" s="1"/>
  <c r="FU297" i="14"/>
  <c r="D1441" i="11" s="1"/>
  <c r="GC297" i="14"/>
  <c r="G1441" i="11" s="1"/>
  <c r="FW297" i="14" l="1" a="1"/>
  <c r="FW297" i="14" s="1"/>
  <c r="E1441" i="11"/>
  <c r="FR297" i="14"/>
  <c r="FX297" i="14" l="1"/>
  <c r="FY297" i="14"/>
  <c r="FZ297" i="14" l="1"/>
  <c r="GA297" i="14"/>
  <c r="GJ297" i="14"/>
  <c r="F1441" i="11" s="1"/>
  <c r="GB297" i="14" l="1"/>
  <c r="I1441" i="11" s="1"/>
  <c r="H1441" i="11"/>
  <c r="FT298" i="14"/>
  <c r="GC298" i="14" l="1"/>
  <c r="G1442" i="11" s="1"/>
  <c r="C1442" i="11"/>
  <c r="FU298" i="14"/>
  <c r="D1442" i="11" s="1"/>
  <c r="GD298" i="14"/>
  <c r="GF298" i="14" s="1"/>
  <c r="GH298" i="14" s="1"/>
  <c r="GI298" i="14" s="1"/>
  <c r="FV298" i="14" s="1"/>
  <c r="FW298" i="14" l="1" a="1"/>
  <c r="FW298" i="14" s="1"/>
  <c r="E1442" i="11"/>
  <c r="FR298" i="14"/>
  <c r="FX298" i="14" l="1"/>
  <c r="FY298" i="14"/>
  <c r="FZ298" i="14" s="1"/>
  <c r="GA298" i="14" l="1"/>
  <c r="GJ298" i="14"/>
  <c r="F1442" i="11" s="1"/>
  <c r="GB298" i="14" l="1"/>
  <c r="I1442" i="11" s="1"/>
  <c r="H1442" i="11"/>
  <c r="FT299" i="14"/>
  <c r="C1443" i="11" l="1"/>
  <c r="GC299" i="14"/>
  <c r="G1443" i="11" s="1"/>
  <c r="FU299" i="14"/>
  <c r="D1443" i="11" s="1"/>
  <c r="GD299" i="14"/>
  <c r="GF299" i="14" s="1"/>
  <c r="GH299" i="14" s="1"/>
  <c r="GI299" i="14" s="1"/>
  <c r="FV299" i="14" s="1"/>
  <c r="FW299" i="14" l="1" a="1"/>
  <c r="FW299" i="14" s="1"/>
  <c r="FR299" i="14"/>
  <c r="E1443" i="11"/>
  <c r="FX299" i="14" l="1"/>
  <c r="FY299" i="14"/>
  <c r="FZ299" i="14" s="1"/>
  <c r="GJ299" i="14" l="1"/>
  <c r="F1443" i="11" s="1"/>
  <c r="GA299" i="14"/>
  <c r="H1443" i="11" l="1"/>
  <c r="GB299" i="14"/>
  <c r="I1443" i="11" s="1"/>
  <c r="FT300" i="14"/>
  <c r="C1444" i="11" l="1"/>
  <c r="GC300" i="14"/>
  <c r="G1444" i="11" s="1"/>
  <c r="FU300" i="14"/>
  <c r="D1444" i="11" s="1"/>
  <c r="GD300" i="14"/>
  <c r="GF300" i="14" s="1"/>
  <c r="GH300" i="14" s="1"/>
  <c r="GI300" i="14" s="1"/>
  <c r="FV300" i="14" s="1"/>
  <c r="FW300" i="14" s="1" a="1"/>
  <c r="FW300" i="14" s="1"/>
  <c r="FR300" i="14" l="1"/>
  <c r="E1444" i="11"/>
  <c r="FX300" i="14" l="1"/>
  <c r="FY300" i="14"/>
  <c r="FZ300" i="14" l="1"/>
  <c r="GJ300" i="14" l="1"/>
  <c r="F1444" i="11" s="1"/>
  <c r="GA300" i="14"/>
  <c r="H1444" i="11" l="1"/>
  <c r="GB300" i="14"/>
  <c r="I1444" i="11" s="1"/>
  <c r="FT301" i="14"/>
  <c r="GD301" i="14" l="1"/>
  <c r="GF301" i="14" s="1"/>
  <c r="GH301" i="14" s="1"/>
  <c r="GI301" i="14" s="1"/>
  <c r="FV301" i="14" s="1"/>
  <c r="FW301" i="14" s="1" a="1"/>
  <c r="FW301" i="14" s="1"/>
  <c r="GC301" i="14"/>
  <c r="G1445" i="11" s="1"/>
  <c r="FU301" i="14"/>
  <c r="D1445" i="11" s="1"/>
  <c r="C1445" i="11"/>
  <c r="E1445" i="11" l="1"/>
  <c r="FR301" i="14"/>
  <c r="FX301" i="14" l="1"/>
  <c r="FY301" i="14"/>
  <c r="FZ301" i="14" l="1"/>
  <c r="GA301" i="14" l="1"/>
  <c r="GJ301" i="14"/>
  <c r="F1445" i="11" s="1"/>
  <c r="GB301" i="14" l="1"/>
  <c r="I1445" i="11" s="1"/>
  <c r="H1445" i="11"/>
  <c r="FT302" i="14"/>
  <c r="GC302" i="14" l="1"/>
  <c r="G1446" i="11" s="1"/>
  <c r="FU302" i="14"/>
  <c r="D1446" i="11" s="1"/>
  <c r="C1446" i="11"/>
  <c r="GD302" i="14"/>
  <c r="GF302" i="14" s="1"/>
  <c r="GH302" i="14" s="1"/>
  <c r="GI302" i="14" s="1"/>
  <c r="FV302" i="14" s="1"/>
  <c r="FW302" i="14" l="1" a="1"/>
  <c r="FW302" i="14" s="1"/>
  <c r="FR302" i="14"/>
  <c r="E1446" i="11"/>
  <c r="FY302" i="14" l="1"/>
  <c r="FX302" i="14"/>
  <c r="FZ302" i="14" l="1"/>
  <c r="GJ302" i="14" s="1"/>
  <c r="F1446" i="11" s="1"/>
  <c r="GA302" i="14" l="1"/>
  <c r="H1446" i="11" s="1"/>
  <c r="FT303" i="14" l="1"/>
  <c r="GB302" i="14"/>
  <c r="I1446" i="11" s="1"/>
  <c r="C1447" i="11"/>
  <c r="FU303" i="14"/>
  <c r="D1447" i="11" s="1"/>
  <c r="GC303" i="14"/>
  <c r="G1447" i="11" s="1"/>
  <c r="GD303" i="14"/>
  <c r="GF303" i="14" s="1"/>
  <c r="GH303" i="14" s="1"/>
  <c r="GI303" i="14" s="1"/>
  <c r="FV303" i="14" s="1"/>
  <c r="FR303" i="14" l="1"/>
  <c r="E1447" i="11"/>
  <c r="FW303" i="14" a="1"/>
  <c r="FW303" i="14" s="1"/>
  <c r="FX303" i="14" l="1"/>
  <c r="FY303" i="14"/>
  <c r="FZ303" i="14" l="1"/>
  <c r="GJ303" i="14" s="1"/>
  <c r="F1447" i="11" s="1"/>
  <c r="GA303" i="14" l="1"/>
  <c r="GB303" i="14" s="1"/>
  <c r="I1447" i="11" s="1"/>
  <c r="H1447" i="11" l="1"/>
  <c r="FT304" i="14"/>
  <c r="GD304" i="14" s="1"/>
  <c r="GF304" i="14" s="1"/>
  <c r="GH304" i="14" s="1"/>
  <c r="GI304" i="14" s="1"/>
  <c r="FV304" i="14" s="1"/>
  <c r="GC304" i="14"/>
  <c r="G1448" i="11" s="1"/>
  <c r="C1448" i="11"/>
  <c r="FU304" i="14" l="1"/>
  <c r="D1448" i="11" s="1"/>
  <c r="FW304" i="14" a="1"/>
  <c r="FW304" i="14" s="1"/>
  <c r="FR304" i="14"/>
  <c r="E1448" i="11"/>
  <c r="FX304" i="14" l="1"/>
  <c r="FY304" i="14"/>
  <c r="FZ304" i="14" l="1"/>
  <c r="GJ304" i="14" s="1"/>
  <c r="F1448" i="11" s="1"/>
  <c r="GA304" i="14"/>
  <c r="FT305" i="14" l="1"/>
  <c r="GB304" i="14"/>
  <c r="I1448" i="11" s="1"/>
  <c r="H1448" i="11"/>
  <c r="C1449" i="11" l="1"/>
  <c r="GD305" i="14"/>
  <c r="GF305" i="14" s="1"/>
  <c r="GH305" i="14" s="1"/>
  <c r="GI305" i="14" s="1"/>
  <c r="FV305" i="14" s="1"/>
  <c r="GC305" i="14"/>
  <c r="G1449" i="11" s="1"/>
  <c r="FU305" i="14"/>
  <c r="D1449" i="11" s="1"/>
  <c r="FW305" i="14" l="1" a="1"/>
  <c r="FW305" i="14" s="1"/>
  <c r="E1449" i="11"/>
  <c r="FR305" i="14"/>
  <c r="FY305" i="14" l="1"/>
  <c r="FX305" i="14"/>
  <c r="FZ305" i="14" l="1"/>
  <c r="GJ305" i="14" s="1"/>
  <c r="F1449" i="11" s="1"/>
  <c r="GA305" i="14" l="1"/>
  <c r="GB305" i="14" s="1"/>
  <c r="I1449" i="11" s="1"/>
  <c r="H1449" i="11" l="1"/>
  <c r="FT306" i="14"/>
  <c r="GD306" i="14"/>
  <c r="GF306" i="14" s="1"/>
  <c r="GH306" i="14" s="1"/>
  <c r="GI306" i="14" s="1"/>
  <c r="FV306" i="14" s="1"/>
  <c r="FW306" i="14" s="1" a="1"/>
  <c r="FW306" i="14" s="1"/>
  <c r="FU306" i="14"/>
  <c r="D1450" i="11" s="1"/>
  <c r="C1450" i="11"/>
  <c r="GC306" i="14"/>
  <c r="G1450" i="11" s="1"/>
  <c r="E1450" i="11" l="1"/>
  <c r="FR306" i="14"/>
  <c r="FX306" i="14" l="1"/>
  <c r="FY306" i="14"/>
  <c r="FZ306" i="14" l="1"/>
  <c r="GJ306" i="14" l="1"/>
  <c r="F1450" i="11" s="1"/>
  <c r="GA306" i="14"/>
  <c r="FT307" i="14" l="1"/>
  <c r="GB306" i="14"/>
  <c r="I1450" i="11" s="1"/>
  <c r="H1450" i="11"/>
  <c r="C1451" i="11" l="1"/>
  <c r="GD307" i="14"/>
  <c r="GF307" i="14" s="1"/>
  <c r="GH307" i="14" s="1"/>
  <c r="GI307" i="14" s="1"/>
  <c r="FV307" i="14" s="1"/>
  <c r="GC307" i="14"/>
  <c r="G1451" i="11" s="1"/>
  <c r="FU307" i="14"/>
  <c r="D1451" i="11" s="1"/>
  <c r="FW307" i="14" l="1" a="1"/>
  <c r="FW307" i="14" s="1"/>
  <c r="E1451" i="11"/>
  <c r="FR307" i="14"/>
  <c r="FY307" i="14" l="1"/>
  <c r="FX307" i="14"/>
  <c r="FZ307" i="14" l="1"/>
  <c r="GA307" i="14" s="1"/>
  <c r="GJ307" i="14" l="1"/>
  <c r="F1451" i="11" s="1"/>
  <c r="H1451" i="11"/>
  <c r="GB307" i="14"/>
  <c r="I1451" i="11" s="1"/>
  <c r="FT308" i="14"/>
  <c r="GD308" i="14" l="1"/>
  <c r="GF308" i="14" s="1"/>
  <c r="GH308" i="14" s="1"/>
  <c r="GI308" i="14" s="1"/>
  <c r="FV308" i="14" s="1"/>
  <c r="FW308" i="14" s="1" a="1"/>
  <c r="FW308" i="14" s="1"/>
  <c r="GC308" i="14"/>
  <c r="G1452" i="11" s="1"/>
  <c r="FU308" i="14"/>
  <c r="D1452" i="11" s="1"/>
  <c r="C1452" i="11"/>
  <c r="FR308" i="14" l="1"/>
  <c r="E1452" i="11"/>
  <c r="FX308" i="14" l="1"/>
  <c r="FY308" i="14"/>
  <c r="FZ308" i="14" l="1"/>
  <c r="GJ308" i="14" l="1"/>
  <c r="F1452" i="11" s="1"/>
  <c r="GA308" i="14"/>
  <c r="GB308" i="14" l="1"/>
  <c r="I1452" i="11" s="1"/>
  <c r="FT309" i="14"/>
  <c r="H1452" i="11"/>
  <c r="GC309" i="14" l="1"/>
  <c r="G1453" i="11" s="1"/>
  <c r="C1453" i="11"/>
  <c r="GD309" i="14"/>
  <c r="GF309" i="14" s="1"/>
  <c r="GH309" i="14" s="1"/>
  <c r="GI309" i="14" s="1"/>
  <c r="FV309" i="14" s="1"/>
  <c r="FU309" i="14"/>
  <c r="D1453" i="11" s="1"/>
  <c r="FW309" i="14" l="1" a="1"/>
  <c r="FW309" i="14" s="1"/>
  <c r="FR309" i="14"/>
  <c r="E1453" i="11"/>
  <c r="FX309" i="14" l="1"/>
  <c r="FY309" i="14"/>
  <c r="FZ309" i="14" l="1"/>
  <c r="GJ309" i="14" s="1"/>
  <c r="F1453" i="11" s="1"/>
  <c r="GA309" i="14"/>
  <c r="FT310" i="14" l="1"/>
  <c r="H1453" i="11"/>
  <c r="GB309" i="14"/>
  <c r="I1453" i="11" s="1"/>
  <c r="C1454" i="11" l="1"/>
  <c r="GC310" i="14"/>
  <c r="G1454" i="11" s="1"/>
  <c r="GD310" i="14"/>
  <c r="GF310" i="14" s="1"/>
  <c r="GH310" i="14" s="1"/>
  <c r="GI310" i="14" s="1"/>
  <c r="FV310" i="14" s="1"/>
  <c r="FU310" i="14"/>
  <c r="D1454" i="11" s="1"/>
  <c r="FW310" i="14" l="1" a="1"/>
  <c r="FW310" i="14" s="1"/>
  <c r="FR310" i="14"/>
  <c r="E1454" i="11"/>
  <c r="FY310" i="14" l="1"/>
  <c r="FX310" i="14"/>
  <c r="FZ310" i="14" l="1"/>
  <c r="GJ310" i="14" s="1"/>
  <c r="F1454" i="11" s="1"/>
  <c r="GA310" i="14" l="1"/>
  <c r="GB310" i="14" s="1"/>
  <c r="I1454" i="11" s="1"/>
  <c r="FT311" i="14" l="1"/>
  <c r="H1454" i="11"/>
  <c r="GD311" i="14"/>
  <c r="GF311" i="14" s="1"/>
  <c r="GH311" i="14" s="1"/>
  <c r="GI311" i="14" s="1"/>
  <c r="FV311" i="14" s="1"/>
  <c r="FU311" i="14"/>
  <c r="D1455" i="11" s="1"/>
  <c r="GC311" i="14"/>
  <c r="G1455" i="11" s="1"/>
  <c r="C1455" i="11"/>
  <c r="FW311" i="14" l="1" a="1"/>
  <c r="FW311" i="14" s="1"/>
  <c r="E1455" i="11"/>
  <c r="FR311" i="14"/>
  <c r="FX311" i="14" l="1"/>
  <c r="FY311" i="14"/>
  <c r="FZ311" i="14" s="1"/>
  <c r="GJ311" i="14" l="1"/>
  <c r="F1455" i="11" s="1"/>
  <c r="GA311" i="14"/>
  <c r="H1455" i="11" l="1"/>
  <c r="GB311" i="14"/>
  <c r="I1455" i="11" s="1"/>
  <c r="FT312" i="14"/>
  <c r="C1456" i="11" l="1"/>
  <c r="GD312" i="14"/>
  <c r="GF312" i="14" s="1"/>
  <c r="GH312" i="14" s="1"/>
  <c r="GI312" i="14" s="1"/>
  <c r="FV312" i="14" s="1"/>
  <c r="GC312" i="14"/>
  <c r="G1456" i="11" s="1"/>
  <c r="FU312" i="14"/>
  <c r="D1456" i="11" s="1"/>
  <c r="FW312" i="14" l="1" a="1"/>
  <c r="FW312" i="14" s="1"/>
  <c r="FR312" i="14"/>
  <c r="E1456" i="11"/>
  <c r="FY312" i="14" l="1"/>
  <c r="FX312" i="14"/>
  <c r="FZ312" i="14" l="1"/>
  <c r="GJ312" i="14" s="1"/>
  <c r="F1456" i="11" s="1"/>
  <c r="GA312" i="14" l="1"/>
  <c r="GB312" i="14" s="1"/>
  <c r="I1456" i="11" s="1"/>
  <c r="FT313" i="14" l="1"/>
  <c r="GC313" i="14" s="1"/>
  <c r="G1457" i="11" s="1"/>
  <c r="H1456" i="11"/>
  <c r="FU313" i="14" l="1"/>
  <c r="D1457" i="11" s="1"/>
  <c r="GD313" i="14"/>
  <c r="GF313" i="14" s="1"/>
  <c r="GH313" i="14" s="1"/>
  <c r="GI313" i="14" s="1"/>
  <c r="FV313" i="14" s="1"/>
  <c r="FW313" i="14" s="1" a="1"/>
  <c r="FW313" i="14" s="1"/>
  <c r="C1457" i="11"/>
  <c r="FR313" i="14" l="1"/>
  <c r="FY313" i="14" s="1"/>
  <c r="E1457" i="11"/>
  <c r="FX313" i="14" l="1"/>
  <c r="FZ313" i="14" s="1"/>
  <c r="GA313" i="14" s="1"/>
  <c r="GJ313" i="14" l="1"/>
  <c r="F1457" i="11" s="1"/>
  <c r="GB313" i="14"/>
  <c r="I1457" i="11" s="1"/>
  <c r="H1457" i="11"/>
  <c r="FT314" i="14"/>
  <c r="GD314" i="14" l="1"/>
  <c r="GF314" i="14" s="1"/>
  <c r="GH314" i="14" s="1"/>
  <c r="GI314" i="14" s="1"/>
  <c r="FV314" i="14" s="1"/>
  <c r="FU314" i="14"/>
  <c r="D1458" i="11" s="1"/>
  <c r="GC314" i="14"/>
  <c r="G1458" i="11" s="1"/>
  <c r="C1458" i="11"/>
  <c r="FW314" i="14" l="1" a="1"/>
  <c r="FW314" i="14" s="1"/>
  <c r="E1458" i="11"/>
  <c r="FR314" i="14"/>
  <c r="FY314" i="14" l="1"/>
  <c r="FX314" i="14"/>
  <c r="FZ314" i="14" l="1"/>
  <c r="GJ314" i="14" s="1"/>
  <c r="F1458" i="11" s="1"/>
  <c r="GA314" i="14" l="1"/>
  <c r="H1458" i="11" s="1"/>
  <c r="FT315" i="14" l="1"/>
  <c r="GB314" i="14"/>
  <c r="I1458" i="11" s="1"/>
  <c r="GC315" i="14"/>
  <c r="G1459" i="11" s="1"/>
  <c r="FU315" i="14"/>
  <c r="D1459" i="11" s="1"/>
  <c r="C1459" i="11"/>
  <c r="GD315" i="14"/>
  <c r="GF315" i="14" s="1"/>
  <c r="GH315" i="14" s="1"/>
  <c r="GI315" i="14" s="1"/>
  <c r="FV315" i="14" s="1"/>
  <c r="FW315" i="14" s="1" a="1"/>
  <c r="FW315" i="14" s="1"/>
  <c r="FR315" i="14" l="1"/>
  <c r="E1459" i="11"/>
  <c r="FY315" i="14" l="1"/>
  <c r="FX315" i="14"/>
  <c r="FZ315" i="14" l="1"/>
  <c r="GJ315" i="14" s="1"/>
  <c r="F1459" i="11" s="1"/>
  <c r="GA315" i="14" l="1"/>
  <c r="GB315" i="14" s="1"/>
  <c r="I1459" i="11" s="1"/>
  <c r="H1459" i="11" l="1"/>
  <c r="FT316" i="14"/>
  <c r="FU316" i="14" s="1"/>
  <c r="D1460" i="11" s="1"/>
  <c r="GC316" i="14"/>
  <c r="G1460" i="11" s="1"/>
  <c r="C1460" i="11"/>
  <c r="GD316" i="14"/>
  <c r="GF316" i="14" s="1"/>
  <c r="GH316" i="14" s="1"/>
  <c r="GI316" i="14" s="1"/>
  <c r="FV316" i="14" s="1"/>
  <c r="FW316" i="14" l="1" a="1"/>
  <c r="FW316" i="14" s="1"/>
  <c r="E1460" i="11"/>
  <c r="FR316" i="14"/>
  <c r="FX316" i="14" l="1"/>
  <c r="FY316" i="14"/>
  <c r="FZ316" i="14" s="1"/>
  <c r="GA316" i="14" l="1"/>
  <c r="GJ316" i="14"/>
  <c r="F1460" i="11" s="1"/>
  <c r="GB316" i="14" l="1"/>
  <c r="I1460" i="11" s="1"/>
  <c r="FT317" i="14"/>
  <c r="H1460" i="11"/>
  <c r="GD317" i="14" l="1"/>
  <c r="GF317" i="14" s="1"/>
  <c r="GH317" i="14" s="1"/>
  <c r="GI317" i="14" s="1"/>
  <c r="FV317" i="14" s="1"/>
  <c r="GC317" i="14"/>
  <c r="G1461" i="11" s="1"/>
  <c r="C1461" i="11"/>
  <c r="FU317" i="14"/>
  <c r="D1461" i="11" s="1"/>
  <c r="FW317" i="14" l="1" a="1"/>
  <c r="FW317" i="14" s="1"/>
  <c r="E1461" i="11"/>
  <c r="FR317" i="14"/>
  <c r="FY317" i="14" l="1"/>
  <c r="FX317" i="14"/>
  <c r="FZ317" i="14" l="1"/>
  <c r="GJ317" i="14" s="1"/>
  <c r="F1461" i="11" s="1"/>
  <c r="GA317" i="14" l="1"/>
  <c r="GB317" i="14" s="1"/>
  <c r="I1461" i="11" s="1"/>
  <c r="FT318" i="14" l="1"/>
  <c r="H1461" i="11"/>
  <c r="GD318" i="14"/>
  <c r="GF318" i="14" s="1"/>
  <c r="GH318" i="14" s="1"/>
  <c r="GI318" i="14" s="1"/>
  <c r="FV318" i="14" s="1"/>
  <c r="FW318" i="14" s="1" a="1"/>
  <c r="FW318" i="14" s="1"/>
  <c r="C1462" i="11"/>
  <c r="GC318" i="14"/>
  <c r="G1462" i="11" s="1"/>
  <c r="FU318" i="14"/>
  <c r="D1462" i="11" s="1"/>
  <c r="FR318" i="14" l="1"/>
  <c r="E1462" i="11"/>
  <c r="FY318" i="14" l="1"/>
  <c r="FX318" i="14"/>
  <c r="FZ318" i="14" s="1"/>
  <c r="GA318" i="14" l="1"/>
  <c r="GJ318" i="14"/>
  <c r="F1462" i="11" s="1"/>
  <c r="GB318" i="14" l="1"/>
  <c r="I1462" i="11" s="1"/>
  <c r="H1462" i="11"/>
  <c r="FT319" i="14"/>
  <c r="C1463" i="11" l="1"/>
  <c r="GC319" i="14"/>
  <c r="G1463" i="11" s="1"/>
  <c r="FU319" i="14"/>
  <c r="D1463" i="11" s="1"/>
  <c r="GD319" i="14"/>
  <c r="GF319" i="14" s="1"/>
  <c r="GH319" i="14" s="1"/>
  <c r="GI319" i="14" s="1"/>
  <c r="FV319" i="14" s="1"/>
  <c r="E1463" i="11" l="1"/>
  <c r="FR319" i="14"/>
  <c r="FW319" i="14" a="1"/>
  <c r="FW319" i="14" s="1"/>
  <c r="FY319" i="14" l="1"/>
  <c r="FX319" i="14"/>
  <c r="FZ319" i="14" l="1"/>
  <c r="GJ319" i="14" s="1"/>
  <c r="F1463" i="11" s="1"/>
  <c r="GA319" i="14"/>
  <c r="GB319" i="14" l="1"/>
  <c r="I1463" i="11" s="1"/>
  <c r="FT320" i="14"/>
  <c r="H1463" i="11"/>
  <c r="GD320" i="14" l="1"/>
  <c r="GF320" i="14" s="1"/>
  <c r="GH320" i="14" s="1"/>
  <c r="GI320" i="14" s="1"/>
  <c r="FV320" i="14" s="1"/>
  <c r="C1464" i="11"/>
  <c r="GC320" i="14"/>
  <c r="G1464" i="11" s="1"/>
  <c r="FU320" i="14"/>
  <c r="D1464" i="11" s="1"/>
  <c r="FW320" i="14" l="1" a="1"/>
  <c r="FW320" i="14" s="1"/>
  <c r="FR320" i="14"/>
  <c r="E1464" i="11"/>
  <c r="FY320" i="14" l="1"/>
  <c r="FX320" i="14"/>
  <c r="FZ320" i="14" l="1"/>
  <c r="GA320" i="14" s="1"/>
  <c r="GJ320" i="14" l="1"/>
  <c r="F1464" i="11" s="1"/>
  <c r="H1464" i="11"/>
  <c r="GB320" i="14"/>
  <c r="I1464" i="11" s="1"/>
  <c r="FT321" i="14"/>
  <c r="GD321" i="14" l="1"/>
  <c r="GF321" i="14" s="1"/>
  <c r="GH321" i="14" s="1"/>
  <c r="GI321" i="14" s="1"/>
  <c r="FV321" i="14" s="1"/>
  <c r="FW321" i="14" s="1" a="1"/>
  <c r="FW321" i="14" s="1"/>
  <c r="FU321" i="14"/>
  <c r="D1465" i="11" s="1"/>
  <c r="C1465" i="11"/>
  <c r="GC321" i="14"/>
  <c r="G1465" i="11" s="1"/>
  <c r="E1465" i="11" l="1"/>
  <c r="FR321" i="14"/>
  <c r="FX321" i="14" l="1"/>
  <c r="FY321" i="14"/>
  <c r="FZ321" i="14" l="1"/>
  <c r="GA321" i="14" l="1"/>
  <c r="GJ321" i="14"/>
  <c r="F1465" i="11" s="1"/>
  <c r="GB321" i="14" l="1"/>
  <c r="I1465" i="11" s="1"/>
  <c r="H1465" i="11"/>
  <c r="FT322" i="14"/>
  <c r="C1466" i="11" l="1"/>
  <c r="GD322" i="14"/>
  <c r="GF322" i="14" s="1"/>
  <c r="GH322" i="14" s="1"/>
  <c r="GI322" i="14" s="1"/>
  <c r="FV322" i="14" s="1"/>
  <c r="GC322" i="14"/>
  <c r="G1466" i="11" s="1"/>
  <c r="FU322" i="14"/>
  <c r="D1466" i="11" s="1"/>
  <c r="E1466" i="11" l="1"/>
  <c r="FR322" i="14"/>
  <c r="FW322" i="14" a="1"/>
  <c r="FW322" i="14" s="1"/>
  <c r="FX322" i="14" l="1"/>
  <c r="FY322" i="14"/>
  <c r="FZ322" i="14" s="1"/>
  <c r="GA322" i="14" l="1"/>
  <c r="GJ322" i="14"/>
  <c r="F1466" i="11" s="1"/>
  <c r="GB322" i="14" l="1"/>
  <c r="I1466" i="11" s="1"/>
  <c r="H1466" i="11"/>
  <c r="FT323" i="14"/>
  <c r="GC323" i="14" l="1"/>
  <c r="G1467" i="11" s="1"/>
  <c r="FU323" i="14"/>
  <c r="D1467" i="11" s="1"/>
  <c r="GD323" i="14"/>
  <c r="GF323" i="14" s="1"/>
  <c r="GH323" i="14" s="1"/>
  <c r="GI323" i="14" s="1"/>
  <c r="FV323" i="14" s="1"/>
  <c r="C1467" i="11"/>
  <c r="FW323" i="14" l="1" a="1"/>
  <c r="FW323" i="14" s="1"/>
  <c r="FR323" i="14"/>
  <c r="E1467" i="11"/>
  <c r="FY323" i="14" l="1"/>
  <c r="FX323" i="14"/>
  <c r="FZ323" i="14" l="1"/>
  <c r="GA323" i="14" s="1"/>
  <c r="GJ323" i="14" l="1"/>
  <c r="F1467" i="11" s="1"/>
  <c r="GB323" i="14"/>
  <c r="I1467" i="11" s="1"/>
  <c r="H1467" i="11"/>
  <c r="FT324" i="14"/>
  <c r="GD324" i="14" l="1"/>
  <c r="GF324" i="14" s="1"/>
  <c r="GH324" i="14" s="1"/>
  <c r="GI324" i="14" s="1"/>
  <c r="FV324" i="14" s="1"/>
  <c r="FU324" i="14"/>
  <c r="D1468" i="11" s="1"/>
  <c r="C1468" i="11"/>
  <c r="GC324" i="14"/>
  <c r="G1468" i="11" s="1"/>
  <c r="FW324" i="14" l="1" a="1"/>
  <c r="FW324" i="14" s="1"/>
  <c r="FR324" i="14"/>
  <c r="E1468" i="11"/>
  <c r="FX324" i="14" l="1"/>
  <c r="FY324" i="14"/>
  <c r="FZ324" i="14" l="1"/>
  <c r="GJ324" i="14" s="1"/>
  <c r="F1468" i="11" s="1"/>
  <c r="GA324" i="14" l="1"/>
  <c r="GB324" i="14" s="1"/>
  <c r="I1468" i="11" s="1"/>
  <c r="FT325" i="14" l="1"/>
  <c r="FU325" i="14" s="1"/>
  <c r="D1469" i="11" s="1"/>
  <c r="H1468" i="11"/>
  <c r="GD325" i="14"/>
  <c r="GF325" i="14" s="1"/>
  <c r="GH325" i="14" s="1"/>
  <c r="GI325" i="14" s="1"/>
  <c r="FV325" i="14" s="1"/>
  <c r="C1469" i="11" l="1"/>
  <c r="GC325" i="14"/>
  <c r="G1469" i="11" s="1"/>
  <c r="FW325" i="14" a="1"/>
  <c r="FW325" i="14" s="1"/>
  <c r="E1469" i="11"/>
  <c r="FR325" i="14"/>
  <c r="FY325" i="14" l="1"/>
  <c r="FX325" i="14"/>
  <c r="FZ325" i="14" l="1"/>
  <c r="GA325" i="14" s="1"/>
  <c r="GB325" i="14" s="1"/>
  <c r="I1469" i="11" s="1"/>
  <c r="H1469" i="11"/>
  <c r="GJ325" i="14"/>
  <c r="F1469" i="11" s="1"/>
  <c r="FT326" i="14" l="1"/>
  <c r="C1470" i="11" l="1"/>
  <c r="GD326" i="14"/>
  <c r="GF326" i="14" s="1"/>
  <c r="GH326" i="14" s="1"/>
  <c r="GI326" i="14" s="1"/>
  <c r="FV326" i="14" s="1"/>
  <c r="GC326" i="14"/>
  <c r="G1470" i="11" s="1"/>
  <c r="FU326" i="14"/>
  <c r="D1470" i="11" s="1"/>
  <c r="FR326" i="14" l="1"/>
  <c r="FW326" i="14" a="1"/>
  <c r="FW326" i="14" s="1"/>
  <c r="E1470" i="11"/>
  <c r="FX326" i="14" l="1"/>
  <c r="FY326" i="14"/>
  <c r="FZ326" i="14" l="1"/>
  <c r="GA326" i="14" l="1"/>
  <c r="GJ326" i="14"/>
  <c r="F1470" i="11" s="1"/>
  <c r="GB326" i="14" l="1"/>
  <c r="I1470" i="11" s="1"/>
  <c r="H1470" i="11"/>
  <c r="FT327" i="14"/>
  <c r="C1471" i="11" l="1"/>
  <c r="GD327" i="14"/>
  <c r="GF327" i="14" s="1"/>
  <c r="GJ327" i="14" s="1"/>
  <c r="F1471" i="11" s="1"/>
  <c r="GC327" i="14"/>
  <c r="G1471" i="11" s="1"/>
  <c r="FU327" i="14"/>
  <c r="D1471" i="11" s="1"/>
  <c r="GH327" i="14" l="1"/>
  <c r="GI327" i="14" s="1"/>
  <c r="FV327" i="14" s="1"/>
  <c r="FW327" i="14" s="1" a="1"/>
  <c r="FW327" i="14" s="1"/>
  <c r="GA327" i="14"/>
  <c r="GB327" i="14" s="1"/>
  <c r="I1471" i="11" s="1"/>
  <c r="H1471" i="11" l="1"/>
  <c r="FT328" i="14"/>
  <c r="FU328" i="14" s="1"/>
  <c r="D1472" i="11" s="1"/>
  <c r="FR327" i="14"/>
  <c r="FY327" i="14" s="1"/>
  <c r="E1471" i="11"/>
  <c r="GC328" i="14"/>
  <c r="G1472" i="11" s="1"/>
  <c r="GD328" i="14"/>
  <c r="GF328" i="14" s="1"/>
  <c r="GJ328" i="14" s="1"/>
  <c r="F1472" i="11" s="1"/>
  <c r="C1472" i="11"/>
  <c r="FX327" i="14" l="1"/>
  <c r="FZ327" i="14"/>
  <c r="GA328" i="14"/>
  <c r="FT329" i="14" s="1"/>
  <c r="GH328" i="14"/>
  <c r="GI328" i="14" s="1"/>
  <c r="FV328" i="14" s="1"/>
  <c r="GB328" i="14" l="1"/>
  <c r="I1472" i="11" s="1"/>
  <c r="H1472" i="11"/>
  <c r="FW328" i="14" a="1"/>
  <c r="FW328" i="14" s="1"/>
  <c r="E1472" i="11"/>
  <c r="FR328" i="14"/>
  <c r="GC329" i="14"/>
  <c r="G1473" i="11" s="1"/>
  <c r="FU329" i="14"/>
  <c r="D1473" i="11" s="1"/>
  <c r="GD329" i="14"/>
  <c r="GF329" i="14" s="1"/>
  <c r="GJ329" i="14" s="1"/>
  <c r="F1473" i="11" s="1"/>
  <c r="C1473" i="11"/>
  <c r="GH329" i="14" l="1"/>
  <c r="GI329" i="14" s="1"/>
  <c r="FV329" i="14" s="1"/>
  <c r="FR329" i="14" s="1"/>
  <c r="GA329" i="14"/>
  <c r="FT330" i="14" s="1"/>
  <c r="FX328" i="14"/>
  <c r="FY328" i="14"/>
  <c r="H1473" i="11" l="1"/>
  <c r="GB329" i="14"/>
  <c r="I1473" i="11" s="1"/>
  <c r="E1473" i="11"/>
  <c r="FW329" i="14" a="1"/>
  <c r="FW329" i="14" s="1"/>
  <c r="FZ328" i="14"/>
  <c r="GD330" i="14"/>
  <c r="GF330" i="14" s="1"/>
  <c r="GC330" i="14"/>
  <c r="G1474" i="11" s="1"/>
  <c r="FU330" i="14"/>
  <c r="D1474" i="11" s="1"/>
  <c r="C1474" i="11"/>
  <c r="FY329" i="14"/>
  <c r="FX329" i="14"/>
  <c r="FZ329" i="14" l="1"/>
  <c r="GJ330" i="14"/>
  <c r="F1474" i="11" s="1"/>
  <c r="GA330" i="14"/>
  <c r="GH330" i="14"/>
  <c r="GI330" i="14" s="1"/>
  <c r="FV330" i="14" s="1"/>
  <c r="FW330" i="14" l="1" a="1"/>
  <c r="FW330" i="14" s="1"/>
  <c r="FR330" i="14"/>
  <c r="E1474" i="11"/>
  <c r="GB330" i="14"/>
  <c r="I1474" i="11" s="1"/>
  <c r="H1474" i="11"/>
  <c r="FT331" i="14"/>
  <c r="C1475" i="11" l="1"/>
  <c r="FU331" i="14"/>
  <c r="D1475" i="11" s="1"/>
  <c r="GC331" i="14"/>
  <c r="G1475" i="11" s="1"/>
  <c r="GD331" i="14"/>
  <c r="GF331" i="14" s="1"/>
  <c r="GJ331" i="14" s="1"/>
  <c r="F1475" i="11" s="1"/>
  <c r="FY330" i="14"/>
  <c r="FX330" i="14"/>
  <c r="FZ330" i="14" l="1"/>
  <c r="GA331" i="14"/>
  <c r="GH331" i="14"/>
  <c r="GI331" i="14" s="1"/>
  <c r="FV331" i="14" s="1"/>
  <c r="FR331" i="14" l="1"/>
  <c r="FW331" i="14" a="1"/>
  <c r="FW331" i="14" s="1"/>
  <c r="E1475" i="11"/>
  <c r="FT332" i="14"/>
  <c r="GB331" i="14"/>
  <c r="I1475" i="11" s="1"/>
  <c r="H1475" i="11"/>
  <c r="GD332" i="14" l="1"/>
  <c r="GF332" i="14" s="1"/>
  <c r="GJ332" i="14" s="1"/>
  <c r="F1476" i="11" s="1"/>
  <c r="GC332" i="14"/>
  <c r="G1476" i="11" s="1"/>
  <c r="FU332" i="14"/>
  <c r="D1476" i="11" s="1"/>
  <c r="C1476" i="11"/>
  <c r="FX331" i="14"/>
  <c r="FY331" i="14"/>
  <c r="GA332" i="14" l="1"/>
  <c r="FT333" i="14" s="1"/>
  <c r="GH332" i="14"/>
  <c r="GI332" i="14" s="1"/>
  <c r="FV332" i="14" s="1"/>
  <c r="FW332" i="14" s="1" a="1"/>
  <c r="FW332" i="14" s="1"/>
  <c r="FZ331" i="14"/>
  <c r="GB332" i="14" l="1"/>
  <c r="I1476" i="11" s="1"/>
  <c r="H1476" i="11"/>
  <c r="FR332" i="14"/>
  <c r="FX332" i="14" s="1"/>
  <c r="E1476" i="11"/>
  <c r="FU333" i="14"/>
  <c r="D1477" i="11" s="1"/>
  <c r="GC333" i="14"/>
  <c r="G1477" i="11" s="1"/>
  <c r="GD333" i="14"/>
  <c r="GF333" i="14" s="1"/>
  <c r="GJ333" i="14" s="1"/>
  <c r="F1477" i="11" s="1"/>
  <c r="C1477" i="11"/>
  <c r="FY332" i="14" l="1"/>
  <c r="GA333" i="14"/>
  <c r="GB333" i="14" s="1"/>
  <c r="I1477" i="11" s="1"/>
  <c r="FZ332" i="14"/>
  <c r="GH333" i="14"/>
  <c r="GI333" i="14" s="1"/>
  <c r="FV333" i="14" s="1"/>
  <c r="E1477" i="11" s="1"/>
  <c r="H1477" i="11"/>
  <c r="FT334" i="14"/>
  <c r="FW333" i="14" l="1" a="1"/>
  <c r="FW333" i="14" s="1"/>
  <c r="FR333" i="14"/>
  <c r="FY333" i="14" s="1"/>
  <c r="GC334" i="14"/>
  <c r="G1478" i="11" s="1"/>
  <c r="C1478" i="11"/>
  <c r="FU334" i="14"/>
  <c r="D1478" i="11" s="1"/>
  <c r="GD334" i="14"/>
  <c r="GF334" i="14" s="1"/>
  <c r="GJ334" i="14" s="1"/>
  <c r="F1478" i="11" s="1"/>
  <c r="FX333" i="14" l="1"/>
  <c r="FZ333" i="14" s="1"/>
  <c r="GA334" i="14"/>
  <c r="GB334" i="14" s="1"/>
  <c r="I1478" i="11" s="1"/>
  <c r="GH334" i="14"/>
  <c r="GI334" i="14" s="1"/>
  <c r="FV334" i="14" s="1"/>
  <c r="H1478" i="11" l="1"/>
  <c r="FT335" i="14"/>
  <c r="GC335" i="14" s="1"/>
  <c r="G1479" i="11" s="1"/>
  <c r="E1478" i="11"/>
  <c r="FR334" i="14"/>
  <c r="FW334" i="14" a="1"/>
  <c r="FW334" i="14" s="1"/>
  <c r="GD335" i="14" l="1"/>
  <c r="GF335" i="14" s="1"/>
  <c r="GJ335" i="14" s="1"/>
  <c r="F1479" i="11" s="1"/>
  <c r="C1479" i="11"/>
  <c r="FU335" i="14"/>
  <c r="D1479" i="11" s="1"/>
  <c r="FX334" i="14"/>
  <c r="FY334" i="14"/>
  <c r="GA335" i="14"/>
  <c r="GH335" i="14" l="1"/>
  <c r="GI335" i="14" s="1"/>
  <c r="FV335" i="14" s="1"/>
  <c r="FR335" i="14" s="1"/>
  <c r="FZ334" i="14"/>
  <c r="GB335" i="14"/>
  <c r="I1479" i="11" s="1"/>
  <c r="FT336" i="14"/>
  <c r="H1479" i="11"/>
  <c r="FW335" i="14" l="1" a="1"/>
  <c r="FW335" i="14" s="1"/>
  <c r="E1479" i="11"/>
  <c r="FU336" i="14"/>
  <c r="D1480" i="11" s="1"/>
  <c r="GD336" i="14"/>
  <c r="GF336" i="14" s="1"/>
  <c r="GJ336" i="14" s="1"/>
  <c r="F1480" i="11" s="1"/>
  <c r="C1480" i="11"/>
  <c r="GC336" i="14"/>
  <c r="G1480" i="11" s="1"/>
  <c r="FY335" i="14"/>
  <c r="FX335" i="14"/>
  <c r="FZ335" i="14" l="1"/>
  <c r="GH336" i="14"/>
  <c r="GI336" i="14" s="1"/>
  <c r="FV336" i="14" s="1"/>
  <c r="E1480" i="11" s="1"/>
  <c r="GA336" i="14"/>
  <c r="H1480" i="11" s="1"/>
  <c r="FW336" i="14" l="1" a="1"/>
  <c r="FW336" i="14" s="1"/>
  <c r="FR336" i="14"/>
  <c r="FX336" i="14" s="1"/>
  <c r="FT337" i="14"/>
  <c r="GD337" i="14" s="1"/>
  <c r="GF337" i="14" s="1"/>
  <c r="GJ337" i="14" s="1"/>
  <c r="F1481" i="11" s="1"/>
  <c r="GB336" i="14"/>
  <c r="I1480" i="11" s="1"/>
  <c r="FY336" i="14" l="1"/>
  <c r="C1481" i="11"/>
  <c r="FU337" i="14"/>
  <c r="D1481" i="11" s="1"/>
  <c r="GC337" i="14"/>
  <c r="G1481" i="11" s="1"/>
  <c r="GH337" i="14"/>
  <c r="GI337" i="14" s="1"/>
  <c r="FV337" i="14" s="1"/>
  <c r="E1481" i="11" s="1"/>
  <c r="FZ336" i="14"/>
  <c r="GA337" i="14"/>
  <c r="GB337" i="14" s="1"/>
  <c r="I1481" i="11" s="1"/>
  <c r="FW337" i="14" l="1" a="1"/>
  <c r="FW337" i="14" s="1"/>
  <c r="FR337" i="14"/>
  <c r="FX337" i="14" s="1"/>
  <c r="FT338" i="14"/>
  <c r="GC338" i="14" s="1"/>
  <c r="G1482" i="11" s="1"/>
  <c r="H1481" i="11"/>
  <c r="GD338" i="14" l="1"/>
  <c r="GF338" i="14" s="1"/>
  <c r="GJ338" i="14" s="1"/>
  <c r="F1482" i="11" s="1"/>
  <c r="FU338" i="14"/>
  <c r="D1482" i="11" s="1"/>
  <c r="C1482" i="11"/>
  <c r="FY337" i="14"/>
  <c r="FZ337" i="14" s="1"/>
  <c r="GH338" i="14"/>
  <c r="GI338" i="14" s="1"/>
  <c r="FV338" i="14" s="1"/>
  <c r="FW338" i="14" s="1" a="1"/>
  <c r="FW338" i="14" s="1"/>
  <c r="GA338" i="14"/>
  <c r="FR338" i="14" l="1"/>
  <c r="FY338" i="14" s="1"/>
  <c r="E1482" i="11"/>
  <c r="GB338" i="14"/>
  <c r="I1482" i="11" s="1"/>
  <c r="FT339" i="14"/>
  <c r="H1482" i="11"/>
  <c r="FX338" i="14" l="1"/>
  <c r="FZ338" i="14" s="1"/>
  <c r="GC339" i="14"/>
  <c r="G1483" i="11" s="1"/>
  <c r="FU339" i="14"/>
  <c r="D1483" i="11" s="1"/>
  <c r="GD339" i="14"/>
  <c r="GF339" i="14" s="1"/>
  <c r="GJ339" i="14" s="1"/>
  <c r="F1483" i="11" s="1"/>
  <c r="C1483" i="11"/>
  <c r="GH339" i="14" l="1"/>
  <c r="GI339" i="14" s="1"/>
  <c r="FV339" i="14" s="1"/>
  <c r="GA339" i="14"/>
  <c r="FT340" i="14" l="1"/>
  <c r="GB339" i="14"/>
  <c r="I1483" i="11" s="1"/>
  <c r="H1483" i="11"/>
  <c r="FR339" i="14"/>
  <c r="E1483" i="11"/>
  <c r="FW339" i="14" a="1"/>
  <c r="FW339" i="14" s="1"/>
  <c r="FX339" i="14" l="1"/>
  <c r="FY339" i="14"/>
  <c r="GC340" i="14"/>
  <c r="G1484" i="11" s="1"/>
  <c r="C1484" i="11"/>
  <c r="FU340" i="14"/>
  <c r="D1484" i="11" s="1"/>
  <c r="GD340" i="14"/>
  <c r="GF340" i="14" s="1"/>
  <c r="GJ340" i="14" s="1"/>
  <c r="F1484" i="11" s="1"/>
  <c r="FZ339" i="14" l="1"/>
  <c r="GH340" i="14"/>
  <c r="GI340" i="14" s="1"/>
  <c r="FV340" i="14" s="1"/>
  <c r="GA340" i="14"/>
  <c r="FT341" i="14" l="1"/>
  <c r="GB340" i="14"/>
  <c r="I1484" i="11" s="1"/>
  <c r="H1484" i="11"/>
  <c r="FR340" i="14"/>
  <c r="E1484" i="11"/>
  <c r="FW340" i="14" a="1"/>
  <c r="FW340" i="14" s="1"/>
  <c r="FY340" i="14" l="1"/>
  <c r="FX340" i="14"/>
  <c r="C1485" i="11"/>
  <c r="GD341" i="14"/>
  <c r="GF341" i="14" s="1"/>
  <c r="GJ341" i="14" s="1"/>
  <c r="F1485" i="11" s="1"/>
  <c r="FU341" i="14"/>
  <c r="D1485" i="11" s="1"/>
  <c r="GC341" i="14"/>
  <c r="G1485" i="11" s="1"/>
  <c r="FZ340" i="14" l="1"/>
  <c r="GA341" i="14"/>
  <c r="GB341" i="14" s="1"/>
  <c r="I1485" i="11" s="1"/>
  <c r="GH341" i="14"/>
  <c r="GI341" i="14" s="1"/>
  <c r="FV341" i="14" s="1"/>
  <c r="FW341" i="14" s="1" a="1"/>
  <c r="FW341" i="14" s="1"/>
  <c r="FT342" i="14" l="1"/>
  <c r="H1485" i="11"/>
  <c r="FR341" i="14"/>
  <c r="FX341" i="14" s="1"/>
  <c r="E1485" i="11"/>
  <c r="GD342" i="14"/>
  <c r="GF342" i="14" s="1"/>
  <c r="GJ342" i="14" s="1"/>
  <c r="F1486" i="11" s="1"/>
  <c r="FU342" i="14"/>
  <c r="D1486" i="11" s="1"/>
  <c r="C1486" i="11"/>
  <c r="GC342" i="14"/>
  <c r="G1486" i="11" s="1"/>
  <c r="FY341" i="14" l="1"/>
  <c r="GA342" i="14"/>
  <c r="H1486" i="11" s="1"/>
  <c r="GH342" i="14"/>
  <c r="GI342" i="14" s="1"/>
  <c r="FV342" i="14" s="1"/>
  <c r="FR342" i="14" s="1"/>
  <c r="GB342" i="14"/>
  <c r="I1486" i="11" s="1"/>
  <c r="FZ341" i="14"/>
  <c r="FT343" i="14" l="1"/>
  <c r="FW342" i="14" a="1"/>
  <c r="FW342" i="14" s="1"/>
  <c r="E1486" i="11"/>
  <c r="GC343" i="14"/>
  <c r="G1487" i="11" s="1"/>
  <c r="GD343" i="14"/>
  <c r="GF343" i="14" s="1"/>
  <c r="GJ343" i="14" s="1"/>
  <c r="F1487" i="11" s="1"/>
  <c r="FU343" i="14"/>
  <c r="D1487" i="11" s="1"/>
  <c r="C1487" i="11"/>
  <c r="FY342" i="14"/>
  <c r="FX342" i="14"/>
  <c r="GA343" i="14" l="1"/>
  <c r="GH343" i="14"/>
  <c r="GI343" i="14" s="1"/>
  <c r="FV343" i="14" s="1"/>
  <c r="FW343" i="14" s="1" a="1"/>
  <c r="FW343" i="14" s="1"/>
  <c r="FZ342" i="14"/>
  <c r="GB343" i="14"/>
  <c r="I1487" i="11" s="1"/>
  <c r="FT344" i="14"/>
  <c r="H1487" i="11"/>
  <c r="E1487" i="11" l="1"/>
  <c r="FR343" i="14"/>
  <c r="FY343" i="14" s="1"/>
  <c r="FU344" i="14"/>
  <c r="D1488" i="11" s="1"/>
  <c r="GD344" i="14"/>
  <c r="GF344" i="14" s="1"/>
  <c r="GJ344" i="14" s="1"/>
  <c r="F1488" i="11" s="1"/>
  <c r="C1488" i="11"/>
  <c r="GC344" i="14"/>
  <c r="G1488" i="11" s="1"/>
  <c r="FX343" i="14" l="1"/>
  <c r="FZ343" i="14" s="1"/>
  <c r="GA344" i="14"/>
  <c r="H1488" i="11" s="1"/>
  <c r="GH344" i="14"/>
  <c r="GI344" i="14" s="1"/>
  <c r="FV344" i="14" s="1"/>
  <c r="E1488" i="11" s="1"/>
  <c r="FT345" i="14"/>
  <c r="GB344" i="14"/>
  <c r="I1488" i="11" s="1"/>
  <c r="FW344" i="14" l="1" a="1"/>
  <c r="FW344" i="14" s="1"/>
  <c r="FR344" i="14"/>
  <c r="FY344" i="14" s="1"/>
  <c r="C1489" i="11"/>
  <c r="GC345" i="14"/>
  <c r="G1489" i="11" s="1"/>
  <c r="FU345" i="14"/>
  <c r="D1489" i="11" s="1"/>
  <c r="GD345" i="14"/>
  <c r="GF345" i="14" s="1"/>
  <c r="GJ345" i="14" s="1"/>
  <c r="F1489" i="11" s="1"/>
  <c r="FX344" i="14" l="1"/>
  <c r="FZ344" i="14" s="1"/>
  <c r="GH345" i="14"/>
  <c r="GI345" i="14" s="1"/>
  <c r="FV345" i="14" s="1"/>
  <c r="FW345" i="14" s="1" a="1"/>
  <c r="FW345" i="14" s="1"/>
  <c r="GA345" i="14"/>
  <c r="FR345" i="14" l="1"/>
  <c r="FX345" i="14" s="1"/>
  <c r="E1489" i="11"/>
  <c r="FY345" i="14"/>
  <c r="FT346" i="14"/>
  <c r="H1489" i="11"/>
  <c r="GB345" i="14"/>
  <c r="I1489" i="11" s="1"/>
  <c r="FZ345" i="14" l="1"/>
  <c r="C1490" i="11"/>
  <c r="GC346" i="14"/>
  <c r="G1490" i="11" s="1"/>
  <c r="FU346" i="14"/>
  <c r="D1490" i="11" s="1"/>
  <c r="GD346" i="14"/>
  <c r="GF346" i="14" s="1"/>
  <c r="GA346" i="14" s="1"/>
  <c r="GB346" i="14" l="1"/>
  <c r="I1490" i="11" s="1"/>
  <c r="H1490" i="11"/>
  <c r="FT347" i="14"/>
  <c r="GH346" i="14"/>
  <c r="GI346" i="14" s="1"/>
  <c r="FV346" i="14" s="1"/>
  <c r="GJ346" i="14"/>
  <c r="F1490" i="11" s="1"/>
  <c r="FW346" i="14" l="1" a="1"/>
  <c r="FW346" i="14" s="1"/>
  <c r="FR346" i="14"/>
  <c r="E1490" i="11"/>
  <c r="GC347" i="14"/>
  <c r="G1491" i="11" s="1"/>
  <c r="C1491" i="11"/>
  <c r="GD347" i="14"/>
  <c r="GF347" i="14" s="1"/>
  <c r="GJ347" i="14" s="1"/>
  <c r="F1491" i="11" s="1"/>
  <c r="FU347" i="14"/>
  <c r="D1491" i="11" s="1"/>
  <c r="GH347" i="14" l="1"/>
  <c r="GI347" i="14" s="1"/>
  <c r="FV347" i="14" s="1"/>
  <c r="FX346" i="14"/>
  <c r="FY346" i="14"/>
  <c r="GA347" i="14"/>
  <c r="FZ346" i="14" l="1"/>
  <c r="GB347" i="14"/>
  <c r="I1491" i="11" s="1"/>
  <c r="FT348" i="14"/>
  <c r="H1491" i="11"/>
  <c r="FR347" i="14"/>
  <c r="E1491" i="11"/>
  <c r="FW347" i="14" a="1"/>
  <c r="FW347" i="14" s="1"/>
  <c r="C1492" i="11" l="1"/>
  <c r="FU348" i="14"/>
  <c r="D1492" i="11" s="1"/>
  <c r="GC348" i="14"/>
  <c r="G1492" i="11" s="1"/>
  <c r="GD348" i="14"/>
  <c r="GF348" i="14" s="1"/>
  <c r="GJ348" i="14" s="1"/>
  <c r="F1492" i="11" s="1"/>
  <c r="FY347" i="14"/>
  <c r="FX347" i="14"/>
  <c r="FZ347" i="14" l="1"/>
  <c r="GA348" i="14"/>
  <c r="GH348" i="14"/>
  <c r="GI348" i="14" s="1"/>
  <c r="FV348" i="14" s="1"/>
  <c r="E1492" i="11" l="1"/>
  <c r="FR348" i="14"/>
  <c r="FW348" i="14" a="1"/>
  <c r="FW348" i="14" s="1"/>
  <c r="GB348" i="14"/>
  <c r="I1492" i="11" s="1"/>
  <c r="H1492" i="11"/>
  <c r="FT349" i="14"/>
  <c r="C1493" i="11" l="1"/>
  <c r="GC349" i="14"/>
  <c r="G1493" i="11" s="1"/>
  <c r="FU349" i="14"/>
  <c r="D1493" i="11" s="1"/>
  <c r="GD349" i="14"/>
  <c r="GF349" i="14" s="1"/>
  <c r="GJ349" i="14" s="1"/>
  <c r="F1493" i="11" s="1"/>
  <c r="FX348" i="14"/>
  <c r="FY348" i="14"/>
  <c r="FZ348" i="14" l="1"/>
  <c r="GA349" i="14"/>
  <c r="GB349" i="14" s="1"/>
  <c r="I1493" i="11" s="1"/>
  <c r="GH349" i="14"/>
  <c r="GI349" i="14" s="1"/>
  <c r="FV349" i="14" s="1"/>
  <c r="H1493" i="11" l="1"/>
  <c r="FT350" i="14"/>
  <c r="C1494" i="11" s="1"/>
  <c r="FW349" i="14" a="1"/>
  <c r="FW349" i="14" s="1"/>
  <c r="FR349" i="14"/>
  <c r="E1493" i="11"/>
  <c r="FU350" i="14" l="1"/>
  <c r="D1494" i="11" s="1"/>
  <c r="GC350" i="14"/>
  <c r="G1494" i="11" s="1"/>
  <c r="GD350" i="14"/>
  <c r="GF350" i="14" s="1"/>
  <c r="GJ350" i="14" s="1"/>
  <c r="F1494" i="11" s="1"/>
  <c r="FY349" i="14"/>
  <c r="FX349" i="14"/>
  <c r="GH350" i="14" l="1"/>
  <c r="GI350" i="14" s="1"/>
  <c r="FV350" i="14" s="1"/>
  <c r="FW350" i="14" s="1" a="1"/>
  <c r="FW350" i="14" s="1"/>
  <c r="GA350" i="14"/>
  <c r="FZ349" i="14"/>
  <c r="FR350" i="14" l="1"/>
  <c r="E1494" i="11"/>
  <c r="FT351" i="14"/>
  <c r="H1494" i="11"/>
  <c r="GB350" i="14"/>
  <c r="I1494" i="11" s="1"/>
  <c r="FX350" i="14" l="1"/>
  <c r="FY350" i="14"/>
  <c r="C1495" i="11"/>
  <c r="GC351" i="14"/>
  <c r="G1495" i="11" s="1"/>
  <c r="GD351" i="14"/>
  <c r="GF351" i="14" s="1"/>
  <c r="FU351" i="14"/>
  <c r="D1495" i="11" s="1"/>
  <c r="FZ350" i="14" l="1"/>
  <c r="GJ351" i="14"/>
  <c r="F1495" i="11" s="1"/>
  <c r="GA351" i="14"/>
  <c r="GH351" i="14"/>
  <c r="GI351" i="14" s="1"/>
  <c r="FV351" i="14" s="1"/>
  <c r="E1495" i="11" l="1"/>
  <c r="FW351" i="14" a="1"/>
  <c r="FW351" i="14" s="1"/>
  <c r="FR351" i="14"/>
  <c r="FT352" i="14"/>
  <c r="H1495" i="11"/>
  <c r="GB351" i="14"/>
  <c r="I1495" i="11" s="1"/>
  <c r="FU352" i="14" l="1"/>
  <c r="D1496" i="11" s="1"/>
  <c r="C1496" i="11"/>
  <c r="GC352" i="14"/>
  <c r="G1496" i="11" s="1"/>
  <c r="GD352" i="14"/>
  <c r="GF352" i="14" s="1"/>
  <c r="GJ352" i="14" s="1"/>
  <c r="F1496" i="11" s="1"/>
  <c r="FY351" i="14"/>
  <c r="FX351" i="14"/>
  <c r="FZ351" i="14" l="1"/>
  <c r="GH352" i="14"/>
  <c r="GI352" i="14" s="1"/>
  <c r="FV352" i="14" s="1"/>
  <c r="GA352" i="14"/>
  <c r="H1496" i="11" l="1"/>
  <c r="FT353" i="14"/>
  <c r="GB352" i="14"/>
  <c r="I1496" i="11" s="1"/>
  <c r="E1496" i="11"/>
  <c r="FR352" i="14"/>
  <c r="FW352" i="14" a="1"/>
  <c r="FW352" i="14" s="1"/>
  <c r="GD353" i="14" l="1"/>
  <c r="GF353" i="14" s="1"/>
  <c r="GJ353" i="14" s="1"/>
  <c r="F1497" i="11" s="1"/>
  <c r="GC353" i="14"/>
  <c r="G1497" i="11" s="1"/>
  <c r="FU353" i="14"/>
  <c r="D1497" i="11" s="1"/>
  <c r="C1497" i="11"/>
  <c r="FY352" i="14"/>
  <c r="FX352" i="14"/>
  <c r="GA353" i="14" l="1"/>
  <c r="GH353" i="14"/>
  <c r="GI353" i="14" s="1"/>
  <c r="FV353" i="14" s="1"/>
  <c r="FW353" i="14" s="1" a="1"/>
  <c r="FW353" i="14" s="1"/>
  <c r="FZ352" i="14"/>
  <c r="FT354" i="14"/>
  <c r="H1497" i="11"/>
  <c r="GB353" i="14"/>
  <c r="I1497" i="11" s="1"/>
  <c r="E1497" i="11" l="1"/>
  <c r="FR353" i="14"/>
  <c r="FX353" i="14" s="1"/>
  <c r="FU354" i="14"/>
  <c r="D1498" i="11" s="1"/>
  <c r="GC354" i="14"/>
  <c r="G1498" i="11" s="1"/>
  <c r="C1498" i="11"/>
  <c r="GD354" i="14"/>
  <c r="GF354" i="14" s="1"/>
  <c r="GJ354" i="14" s="1"/>
  <c r="F1498" i="11" s="1"/>
  <c r="FY353" i="14" l="1"/>
  <c r="FZ353" i="14" s="1"/>
  <c r="GA354" i="14"/>
  <c r="GH354" i="14"/>
  <c r="GI354" i="14" s="1"/>
  <c r="FV354" i="14" s="1"/>
  <c r="E1498" i="11" l="1"/>
  <c r="FW354" i="14" a="1"/>
  <c r="FW354" i="14" s="1"/>
  <c r="FR354" i="14"/>
  <c r="GB354" i="14"/>
  <c r="I1498" i="11" s="1"/>
  <c r="H1498" i="11"/>
  <c r="FT355" i="14"/>
  <c r="FU355" i="14" l="1"/>
  <c r="D1499" i="11" s="1"/>
  <c r="GC355" i="14"/>
  <c r="G1499" i="11" s="1"/>
  <c r="C1499" i="11"/>
  <c r="GD355" i="14"/>
  <c r="GF355" i="14" s="1"/>
  <c r="GJ355" i="14" s="1"/>
  <c r="F1499" i="11" s="1"/>
  <c r="FY354" i="14"/>
  <c r="FX354" i="14"/>
  <c r="GH355" i="14" l="1"/>
  <c r="GI355" i="14" s="1"/>
  <c r="FV355" i="14" s="1"/>
  <c r="E1499" i="11" s="1"/>
  <c r="FZ354" i="14"/>
  <c r="GA355" i="14"/>
  <c r="FW355" i="14" l="1" a="1"/>
  <c r="FW355" i="14" s="1"/>
  <c r="FR355" i="14"/>
  <c r="FX355" i="14" s="1"/>
  <c r="FT356" i="14"/>
  <c r="GB355" i="14"/>
  <c r="I1499" i="11" s="1"/>
  <c r="H1499" i="11"/>
  <c r="FY355" i="14" l="1"/>
  <c r="FZ355" i="14"/>
  <c r="FU356" i="14"/>
  <c r="D1500" i="11" s="1"/>
  <c r="GC356" i="14"/>
  <c r="G1500" i="11" s="1"/>
  <c r="C1500" i="11"/>
  <c r="GD356" i="14"/>
  <c r="GF356" i="14" s="1"/>
  <c r="GJ356" i="14" s="1"/>
  <c r="F1500" i="11" s="1"/>
  <c r="GH356" i="14" l="1"/>
  <c r="GI356" i="14" s="1"/>
  <c r="FV356" i="14" s="1"/>
  <c r="GA356" i="14"/>
  <c r="GB356" i="14" l="1"/>
  <c r="I1500" i="11" s="1"/>
  <c r="H1500" i="11"/>
  <c r="FT357" i="14"/>
  <c r="E1500" i="11"/>
  <c r="FR356" i="14"/>
  <c r="FW356" i="14" a="1"/>
  <c r="FW356" i="14" s="1"/>
  <c r="FU357" i="14" l="1"/>
  <c r="D1501" i="11" s="1"/>
  <c r="C1501" i="11"/>
  <c r="GD357" i="14"/>
  <c r="GF357" i="14" s="1"/>
  <c r="GJ357" i="14" s="1"/>
  <c r="F1501" i="11" s="1"/>
  <c r="GC357" i="14"/>
  <c r="G1501" i="11" s="1"/>
  <c r="FY356" i="14"/>
  <c r="FX356" i="14"/>
  <c r="GH357" i="14" l="1"/>
  <c r="GI357" i="14" s="1"/>
  <c r="FV357" i="14" s="1"/>
  <c r="FW357" i="14" s="1" a="1"/>
  <c r="FW357" i="14" s="1"/>
  <c r="FZ356" i="14"/>
  <c r="GA357" i="14"/>
  <c r="E1501" i="11" l="1"/>
  <c r="FR357" i="14"/>
  <c r="FX357" i="14" s="1"/>
  <c r="GB357" i="14"/>
  <c r="I1501" i="11" s="1"/>
  <c r="FT358" i="14"/>
  <c r="H1501" i="11"/>
  <c r="FY357" i="14" l="1"/>
  <c r="GD358" i="14"/>
  <c r="GF358" i="14" s="1"/>
  <c r="GJ358" i="14" s="1"/>
  <c r="F1502" i="11" s="1"/>
  <c r="GC358" i="14"/>
  <c r="G1502" i="11" s="1"/>
  <c r="FU358" i="14"/>
  <c r="D1502" i="11" s="1"/>
  <c r="C1502" i="11"/>
  <c r="FZ357" i="14"/>
  <c r="GA358" i="14" l="1"/>
  <c r="GH358" i="14"/>
  <c r="GI358" i="14" s="1"/>
  <c r="FV358" i="14" s="1"/>
  <c r="FW358" i="14" s="1" a="1"/>
  <c r="FW358" i="14" s="1"/>
  <c r="FT359" i="14"/>
  <c r="H1502" i="11"/>
  <c r="GB358" i="14"/>
  <c r="I1502" i="11" s="1"/>
  <c r="E1502" i="11" l="1"/>
  <c r="FR358" i="14"/>
  <c r="FX358" i="14" s="1"/>
  <c r="C1503" i="11"/>
  <c r="GD359" i="14"/>
  <c r="GF359" i="14" s="1"/>
  <c r="GJ359" i="14" s="1"/>
  <c r="F1503" i="11" s="1"/>
  <c r="FU359" i="14"/>
  <c r="D1503" i="11" s="1"/>
  <c r="GC359" i="14"/>
  <c r="G1503" i="11" s="1"/>
  <c r="FY358" i="14" l="1"/>
  <c r="GH359" i="14"/>
  <c r="GI359" i="14" s="1"/>
  <c r="FV359" i="14" s="1"/>
  <c r="FW359" i="14" s="1" a="1"/>
  <c r="FW359" i="14" s="1"/>
  <c r="GA359" i="14"/>
  <c r="GB359" i="14" s="1"/>
  <c r="I1503" i="11" s="1"/>
  <c r="FZ358" i="14"/>
  <c r="FT360" i="14" l="1"/>
  <c r="H1503" i="11"/>
  <c r="E1503" i="11"/>
  <c r="FR359" i="14"/>
  <c r="GC360" i="14"/>
  <c r="G1504" i="11" s="1"/>
  <c r="FU360" i="14"/>
  <c r="D1504" i="11" s="1"/>
  <c r="C1504" i="11"/>
  <c r="GD360" i="14"/>
  <c r="GF360" i="14" s="1"/>
  <c r="GJ360" i="14" s="1"/>
  <c r="F1504" i="11" s="1"/>
  <c r="FX359" i="14"/>
  <c r="FY359" i="14"/>
  <c r="GH360" i="14" l="1"/>
  <c r="GI360" i="14" s="1"/>
  <c r="FV360" i="14" s="1"/>
  <c r="FR360" i="14" s="1"/>
  <c r="FZ359" i="14"/>
  <c r="GA360" i="14"/>
  <c r="FW360" i="14" l="1" a="1"/>
  <c r="FW360" i="14" s="1"/>
  <c r="E1504" i="11"/>
  <c r="FT361" i="14"/>
  <c r="H1504" i="11"/>
  <c r="GB360" i="14"/>
  <c r="I1504" i="11" s="1"/>
  <c r="FY360" i="14"/>
  <c r="FX360" i="14"/>
  <c r="FZ360" i="14" l="1"/>
  <c r="GD361" i="14"/>
  <c r="GF361" i="14" s="1"/>
  <c r="GJ361" i="14" s="1"/>
  <c r="F1505" i="11" s="1"/>
  <c r="GC361" i="14"/>
  <c r="G1505" i="11" s="1"/>
  <c r="C1505" i="11"/>
  <c r="FU361" i="14"/>
  <c r="D1505" i="11" s="1"/>
  <c r="GH361" i="14"/>
  <c r="GI361" i="14" s="1"/>
  <c r="FV361" i="14" s="1"/>
  <c r="FW361" i="14" s="1" a="1"/>
  <c r="FW361" i="14" s="1"/>
  <c r="GA361" i="14"/>
  <c r="GB361" i="14" l="1"/>
  <c r="I1505" i="11" s="1"/>
  <c r="FT362" i="14"/>
  <c r="H1505" i="11"/>
  <c r="FR361" i="14"/>
  <c r="E1505" i="11"/>
  <c r="FX361" i="14" l="1"/>
  <c r="FY361" i="14"/>
  <c r="FU362" i="14"/>
  <c r="D1506" i="11" s="1"/>
  <c r="GC362" i="14"/>
  <c r="G1506" i="11" s="1"/>
  <c r="GD362" i="14"/>
  <c r="GF362" i="14" s="1"/>
  <c r="GJ362" i="14" s="1"/>
  <c r="F1506" i="11" s="1"/>
  <c r="C1506" i="11"/>
  <c r="GH362" i="14" l="1"/>
  <c r="GI362" i="14" s="1"/>
  <c r="FV362" i="14" s="1"/>
  <c r="GA362" i="14"/>
  <c r="FZ361" i="14"/>
  <c r="FT363" i="14" l="1"/>
  <c r="H1506" i="11"/>
  <c r="GB362" i="14"/>
  <c r="I1506" i="11" s="1"/>
  <c r="FW362" i="14" a="1"/>
  <c r="FW362" i="14" s="1"/>
  <c r="FR362" i="14"/>
  <c r="E1506" i="11"/>
  <c r="FY362" i="14" l="1"/>
  <c r="FX362" i="14"/>
  <c r="FZ362" i="14" s="1"/>
  <c r="GC363" i="14"/>
  <c r="G1507" i="11" s="1"/>
  <c r="GD363" i="14"/>
  <c r="GF363" i="14" s="1"/>
  <c r="GJ363" i="14" s="1"/>
  <c r="F1507" i="11" s="1"/>
  <c r="C1507" i="11"/>
  <c r="FU363" i="14"/>
  <c r="D1507" i="11" s="1"/>
  <c r="GH363" i="14" l="1"/>
  <c r="GI363" i="14" s="1"/>
  <c r="FV363" i="14" s="1"/>
  <c r="E1507" i="11" s="1"/>
  <c r="GA363" i="14"/>
  <c r="GB363" i="14" s="1"/>
  <c r="I1507" i="11" s="1"/>
  <c r="FW363" i="14" a="1"/>
  <c r="FW363" i="14" s="1"/>
  <c r="FR363" i="14"/>
  <c r="H1507" i="11" l="1"/>
  <c r="FT364" i="14"/>
  <c r="GC364" i="14" s="1"/>
  <c r="G1508" i="11" s="1"/>
  <c r="FY363" i="14"/>
  <c r="FX363" i="14"/>
  <c r="C1508" i="11"/>
  <c r="FZ363" i="14" l="1"/>
  <c r="FU364" i="14"/>
  <c r="D1508" i="11" s="1"/>
  <c r="GD364" i="14"/>
  <c r="GF364" i="14" s="1"/>
  <c r="GJ364" i="14" s="1"/>
  <c r="F1508" i="11" s="1"/>
  <c r="GA364" i="14" l="1"/>
  <c r="H1508" i="11" s="1"/>
  <c r="GB364" i="14"/>
  <c r="I1508" i="11" s="1"/>
  <c r="GH364" i="14"/>
  <c r="GI364" i="14" s="1"/>
  <c r="FV364" i="14" s="1"/>
  <c r="FT365" i="14"/>
  <c r="GC365" i="14" s="1"/>
  <c r="G1509" i="11" s="1"/>
  <c r="C1509" i="11" l="1"/>
  <c r="FU365" i="14"/>
  <c r="D1509" i="11" s="1"/>
  <c r="GD365" i="14"/>
  <c r="GF365" i="14" s="1"/>
  <c r="GJ365" i="14" s="1"/>
  <c r="F1509" i="11" s="1"/>
  <c r="FW364" i="14" a="1"/>
  <c r="FW364" i="14" s="1"/>
  <c r="E1508" i="11"/>
  <c r="FR364" i="14"/>
  <c r="GH365" i="14" l="1"/>
  <c r="GI365" i="14" s="1"/>
  <c r="FV365" i="14" s="1"/>
  <c r="FW365" i="14" s="1" a="1"/>
  <c r="FW365" i="14" s="1"/>
  <c r="GA365" i="14"/>
  <c r="GB365" i="14" s="1"/>
  <c r="I1509" i="11" s="1"/>
  <c r="FY364" i="14"/>
  <c r="FX364" i="14"/>
  <c r="E1509" i="11"/>
  <c r="FR365" i="14"/>
  <c r="FX365" i="14" s="1"/>
  <c r="H1509" i="11" l="1"/>
  <c r="FT366" i="14"/>
  <c r="FZ364" i="14"/>
  <c r="FY365" i="14"/>
  <c r="FZ365" i="14" s="1"/>
  <c r="FU366" i="14" l="1"/>
  <c r="D1510" i="11" s="1"/>
  <c r="GD366" i="14"/>
  <c r="GF366" i="14" s="1"/>
  <c r="GC366" i="14"/>
  <c r="G1510" i="11" s="1"/>
  <c r="C1510" i="11"/>
  <c r="GJ366" i="14" l="1"/>
  <c r="F1510" i="11" s="1"/>
  <c r="GH366" i="14"/>
  <c r="GI366" i="14" s="1"/>
  <c r="FV366" i="14" s="1"/>
  <c r="GA366" i="14"/>
  <c r="FW366" i="14" l="1" a="1"/>
  <c r="FW366" i="14" s="1"/>
  <c r="E1510" i="11"/>
  <c r="FR366" i="14"/>
  <c r="H1510" i="11"/>
  <c r="GB366" i="14"/>
  <c r="I1510" i="11" s="1"/>
  <c r="FT367" i="14"/>
  <c r="FX366" i="14" l="1"/>
  <c r="FY366" i="14"/>
  <c r="GC367" i="14"/>
  <c r="G1511" i="11" s="1"/>
  <c r="GD367" i="14"/>
  <c r="GF367" i="14" s="1"/>
  <c r="GJ367" i="14" s="1"/>
  <c r="F1511" i="11" s="1"/>
  <c r="GH367" i="14"/>
  <c r="GI367" i="14" s="1"/>
  <c r="FV367" i="14" s="1"/>
  <c r="FU367" i="14"/>
  <c r="D1511" i="11" s="1"/>
  <c r="C1511" i="11"/>
  <c r="FZ366" i="14"/>
  <c r="E1511" i="11" l="1"/>
  <c r="FR367" i="14"/>
  <c r="FW367" i="14" a="1"/>
  <c r="FW367" i="14" s="1"/>
  <c r="GA367" i="14"/>
  <c r="FT368" i="14" l="1"/>
  <c r="H1511" i="11"/>
  <c r="GB367" i="14"/>
  <c r="I1511" i="11" s="1"/>
  <c r="FY367" i="14"/>
  <c r="FX367" i="14"/>
  <c r="FZ367" i="14" l="1"/>
  <c r="GC368" i="14"/>
  <c r="G1512" i="11" s="1"/>
  <c r="C1512" i="11"/>
  <c r="GD368" i="14"/>
  <c r="GF368" i="14" s="1"/>
  <c r="GJ368" i="14" s="1"/>
  <c r="F1512" i="11" s="1"/>
  <c r="FU368" i="14"/>
  <c r="D1512" i="11" s="1"/>
  <c r="GH368" i="14" l="1"/>
  <c r="GI368" i="14" s="1"/>
  <c r="FV368" i="14" s="1"/>
  <c r="GA368" i="14"/>
  <c r="FT369" i="14" l="1"/>
  <c r="H1512" i="11"/>
  <c r="GB368" i="14"/>
  <c r="I1512" i="11" s="1"/>
  <c r="E1512" i="11"/>
  <c r="FR368" i="14"/>
  <c r="FW368" i="14" a="1"/>
  <c r="FW368" i="14" s="1"/>
  <c r="FY368" i="14" l="1"/>
  <c r="FX368" i="14"/>
  <c r="FZ368" i="14" s="1"/>
  <c r="C1513" i="11"/>
  <c r="FU369" i="14"/>
  <c r="D1513" i="11" s="1"/>
  <c r="GD369" i="14"/>
  <c r="GF369" i="14" s="1"/>
  <c r="GJ369" i="14" s="1"/>
  <c r="F1513" i="11" s="1"/>
  <c r="GC369" i="14"/>
  <c r="G1513" i="11" s="1"/>
  <c r="GH369" i="14"/>
  <c r="GI369" i="14" s="1"/>
  <c r="FV369" i="14" s="1"/>
  <c r="GA369" i="14"/>
  <c r="FW369" i="14" l="1" a="1"/>
  <c r="FW369" i="14" s="1"/>
  <c r="FR369" i="14"/>
  <c r="E1513" i="11"/>
  <c r="H1513" i="11"/>
  <c r="GB369" i="14"/>
  <c r="I1513" i="11" s="1"/>
  <c r="FT370" i="14"/>
  <c r="FX369" i="14" l="1"/>
  <c r="FY369" i="14"/>
  <c r="GD370" i="14"/>
  <c r="GF370" i="14" s="1"/>
  <c r="GJ370" i="14" s="1"/>
  <c r="F1514" i="11" s="1"/>
  <c r="GC370" i="14"/>
  <c r="G1514" i="11" s="1"/>
  <c r="C1514" i="11"/>
  <c r="GH370" i="14"/>
  <c r="GI370" i="14" s="1"/>
  <c r="FV370" i="14" s="1"/>
  <c r="GA370" i="14"/>
  <c r="FU370" i="14"/>
  <c r="D1514" i="11" s="1"/>
  <c r="FZ369" i="14"/>
  <c r="FW370" i="14" l="1" a="1"/>
  <c r="FW370" i="14" s="1"/>
  <c r="FR370" i="14"/>
  <c r="E1514" i="11"/>
  <c r="GB370" i="14"/>
  <c r="I1514" i="11" s="1"/>
  <c r="H1514" i="11"/>
  <c r="FT371" i="14"/>
  <c r="FX370" i="14" l="1"/>
  <c r="FY370" i="14"/>
  <c r="C1515" i="11"/>
  <c r="GC371" i="14"/>
  <c r="G1515" i="11" s="1"/>
  <c r="FU371" i="14"/>
  <c r="D1515" i="11" s="1"/>
  <c r="GD371" i="14"/>
  <c r="GF371" i="14" s="1"/>
  <c r="GJ371" i="14" s="1"/>
  <c r="F1515" i="11" s="1"/>
  <c r="FZ370" i="14"/>
  <c r="GA371" i="14" l="1"/>
  <c r="H1515" i="11"/>
  <c r="FT372" i="14"/>
  <c r="GB371" i="14"/>
  <c r="I1515" i="11" s="1"/>
  <c r="GH371" i="14"/>
  <c r="GI371" i="14" s="1"/>
  <c r="FV371" i="14" s="1"/>
  <c r="GD372" i="14" l="1"/>
  <c r="GF372" i="14" s="1"/>
  <c r="GJ372" i="14" s="1"/>
  <c r="F1516" i="11" s="1"/>
  <c r="GC372" i="14"/>
  <c r="G1516" i="11" s="1"/>
  <c r="GH372" i="14"/>
  <c r="GI372" i="14" s="1"/>
  <c r="FV372" i="14" s="1"/>
  <c r="C1516" i="11"/>
  <c r="FU372" i="14"/>
  <c r="D1516" i="11" s="1"/>
  <c r="GA372" i="14"/>
  <c r="FW371" i="14" a="1"/>
  <c r="FW371" i="14" s="1"/>
  <c r="E1515" i="11"/>
  <c r="FR371" i="14"/>
  <c r="E1516" i="11" l="1"/>
  <c r="FR372" i="14"/>
  <c r="FW372" i="14" a="1"/>
  <c r="FW372" i="14" s="1"/>
  <c r="FY371" i="14"/>
  <c r="FX371" i="14"/>
  <c r="GB372" i="14"/>
  <c r="I1516" i="11" s="1"/>
  <c r="H1516" i="11"/>
  <c r="FT373" i="14"/>
  <c r="FZ371" i="14" l="1"/>
  <c r="FX372" i="14"/>
  <c r="FY372" i="14"/>
  <c r="FU373" i="14"/>
  <c r="D1517" i="11" s="1"/>
  <c r="GC373" i="14"/>
  <c r="G1517" i="11" s="1"/>
  <c r="C1517" i="11"/>
  <c r="GD373" i="14"/>
  <c r="GF373" i="14" s="1"/>
  <c r="GJ373" i="14" s="1"/>
  <c r="F1517" i="11" s="1"/>
  <c r="GA373" i="14" l="1"/>
  <c r="FZ372" i="14"/>
  <c r="GH373" i="14"/>
  <c r="GI373" i="14" s="1"/>
  <c r="FV373" i="14" s="1"/>
  <c r="FR373" i="14" l="1"/>
  <c r="FW373" i="14" a="1"/>
  <c r="FW373" i="14" s="1"/>
  <c r="E1517" i="11"/>
  <c r="GB373" i="14"/>
  <c r="I1517" i="11" s="1"/>
  <c r="FT374" i="14"/>
  <c r="H1517" i="11"/>
  <c r="GD374" i="14" l="1"/>
  <c r="GF374" i="14" s="1"/>
  <c r="FU374" i="14"/>
  <c r="D1518" i="11" s="1"/>
  <c r="GC374" i="14"/>
  <c r="G1518" i="11" s="1"/>
  <c r="C1518" i="11"/>
  <c r="FX373" i="14"/>
  <c r="FY373" i="14"/>
  <c r="FZ373" i="14" l="1"/>
  <c r="GJ374" i="14"/>
  <c r="F1518" i="11" s="1"/>
  <c r="GH374" i="14"/>
  <c r="GI374" i="14" s="1"/>
  <c r="FV374" i="14" s="1"/>
  <c r="GA374" i="14"/>
  <c r="GB374" i="14" l="1"/>
  <c r="I1518" i="11" s="1"/>
  <c r="FT375" i="14"/>
  <c r="H1518" i="11"/>
  <c r="FR374" i="14"/>
  <c r="E1518" i="11"/>
  <c r="FW374" i="14" a="1"/>
  <c r="FW374" i="14" s="1"/>
  <c r="FU375" i="14" l="1"/>
  <c r="D1519" i="11" s="1"/>
  <c r="GC375" i="14"/>
  <c r="G1519" i="11" s="1"/>
  <c r="GD375" i="14"/>
  <c r="GF375" i="14" s="1"/>
  <c r="C1519" i="11"/>
  <c r="FX374" i="14"/>
  <c r="FY374" i="14"/>
  <c r="FZ374" i="14" l="1"/>
  <c r="GA375" i="14"/>
  <c r="GH375" i="14"/>
  <c r="GI375" i="14" s="1"/>
  <c r="FV375" i="14" s="1"/>
  <c r="GJ375" i="14"/>
  <c r="F1519" i="11" s="1"/>
  <c r="FR375" i="14" l="1"/>
  <c r="E1519" i="11"/>
  <c r="FW375" i="14" a="1"/>
  <c r="FW375" i="14" s="1"/>
  <c r="H1519" i="11"/>
  <c r="GB375" i="14"/>
  <c r="I1519" i="11" s="1"/>
  <c r="FT376" i="14"/>
  <c r="FU376" i="14" l="1"/>
  <c r="D1520" i="11" s="1"/>
  <c r="GC376" i="14"/>
  <c r="G1520" i="11" s="1"/>
  <c r="GD376" i="14"/>
  <c r="GF376" i="14" s="1"/>
  <c r="C1520" i="11"/>
  <c r="FX375" i="14"/>
  <c r="FY375" i="14"/>
  <c r="FZ375" i="14" l="1"/>
  <c r="GJ376" i="14"/>
  <c r="F1520" i="11" s="1"/>
  <c r="GH376" i="14"/>
  <c r="GI376" i="14" s="1"/>
  <c r="FV376" i="14" s="1"/>
  <c r="GA376" i="14"/>
  <c r="E1520" i="11" l="1"/>
  <c r="FR376" i="14"/>
  <c r="FW376" i="14" a="1"/>
  <c r="FW376" i="14" s="1"/>
  <c r="FT377" i="14"/>
  <c r="H1520" i="11"/>
  <c r="GB376" i="14"/>
  <c r="I1520" i="11" s="1"/>
  <c r="GD377" i="14" l="1"/>
  <c r="GF377" i="14" s="1"/>
  <c r="GC377" i="14"/>
  <c r="G1521" i="11" s="1"/>
  <c r="C1521" i="11"/>
  <c r="FU377" i="14"/>
  <c r="D1521" i="11" s="1"/>
  <c r="FY376" i="14"/>
  <c r="FX376" i="14"/>
  <c r="FZ376" i="14" l="1"/>
  <c r="GJ377" i="14"/>
  <c r="F1521" i="11" s="1"/>
  <c r="GH377" i="14"/>
  <c r="GI377" i="14" s="1"/>
  <c r="FV377" i="14" s="1"/>
  <c r="GA377" i="14"/>
  <c r="FW377" i="14" l="1" a="1"/>
  <c r="FW377" i="14" s="1"/>
  <c r="E1521" i="11"/>
  <c r="FR377" i="14"/>
  <c r="GB377" i="14"/>
  <c r="I1521" i="11" s="1"/>
  <c r="H1521" i="11"/>
  <c r="FT378" i="14"/>
  <c r="FU378" i="14" l="1"/>
  <c r="D1522" i="11" s="1"/>
  <c r="GD378" i="14"/>
  <c r="GF378" i="14" s="1"/>
  <c r="C1522" i="11"/>
  <c r="GC378" i="14"/>
  <c r="G1522" i="11" s="1"/>
  <c r="FY377" i="14"/>
  <c r="FX377" i="14"/>
  <c r="FZ377" i="14" s="1"/>
  <c r="GJ378" i="14" l="1"/>
  <c r="F1522" i="11" s="1"/>
  <c r="GH378" i="14"/>
  <c r="GI378" i="14" s="1"/>
  <c r="FV378" i="14" s="1"/>
  <c r="GA378" i="14"/>
  <c r="E1522" i="11" l="1"/>
  <c r="FW378" i="14" a="1"/>
  <c r="FW378" i="14" s="1"/>
  <c r="FR378" i="14"/>
  <c r="GB378" i="14"/>
  <c r="I1522" i="11" s="1"/>
  <c r="FT379" i="14"/>
  <c r="H1522" i="11"/>
  <c r="GD379" i="14" l="1"/>
  <c r="GF379" i="14" s="1"/>
  <c r="GJ379" i="14" s="1"/>
  <c r="F1523" i="11" s="1"/>
  <c r="GC379" i="14"/>
  <c r="G1523" i="11" s="1"/>
  <c r="C1523" i="11"/>
  <c r="FU379" i="14"/>
  <c r="D1523" i="11" s="1"/>
  <c r="GH379" i="14"/>
  <c r="GI379" i="14" s="1"/>
  <c r="FV379" i="14" s="1"/>
  <c r="GA379" i="14"/>
  <c r="FX378" i="14"/>
  <c r="FY378" i="14"/>
  <c r="FZ378" i="14" l="1"/>
  <c r="E1523" i="11"/>
  <c r="FW379" i="14" a="1"/>
  <c r="FW379" i="14" s="1"/>
  <c r="FR379" i="14"/>
  <c r="GB379" i="14"/>
  <c r="I1523" i="11" s="1"/>
  <c r="FT380" i="14"/>
  <c r="H1523" i="11"/>
  <c r="FX379" i="14" l="1"/>
  <c r="FY379" i="14"/>
  <c r="FZ379" i="14" s="1"/>
  <c r="GC380" i="14"/>
  <c r="G1524" i="11" s="1"/>
  <c r="FU380" i="14"/>
  <c r="D1524" i="11" s="1"/>
  <c r="GD380" i="14"/>
  <c r="GF380" i="14" s="1"/>
  <c r="GJ380" i="14" s="1"/>
  <c r="F1524" i="11" s="1"/>
  <c r="C1524" i="11"/>
  <c r="GH380" i="14" l="1"/>
  <c r="GI380" i="14" s="1"/>
  <c r="FV380" i="14" s="1"/>
  <c r="FW380" i="14" s="1" a="1"/>
  <c r="FW380" i="14" s="1"/>
  <c r="FR380" i="14"/>
  <c r="GA380" i="14"/>
  <c r="E1524" i="11" l="1"/>
  <c r="FX380" i="14"/>
  <c r="FY380" i="14"/>
  <c r="GB380" i="14"/>
  <c r="I1524" i="11" s="1"/>
  <c r="FT381" i="14"/>
  <c r="H1524" i="11"/>
  <c r="FZ380" i="14"/>
  <c r="GC381" i="14" l="1"/>
  <c r="G1525" i="11" s="1"/>
  <c r="GD381" i="14"/>
  <c r="GF381" i="14" s="1"/>
  <c r="GJ381" i="14" s="1"/>
  <c r="F1525" i="11" s="1"/>
  <c r="C1525" i="11"/>
  <c r="FU381" i="14"/>
  <c r="D1525" i="11" s="1"/>
  <c r="GH381" i="14" l="1"/>
  <c r="GI381" i="14" s="1"/>
  <c r="FV381" i="14" s="1"/>
  <c r="FW381" i="14" s="1" a="1"/>
  <c r="FW381" i="14" s="1"/>
  <c r="GA381" i="14"/>
  <c r="FT382" i="14" s="1"/>
  <c r="H1525" i="11"/>
  <c r="GB381" i="14"/>
  <c r="I1525" i="11" s="1"/>
  <c r="FR381" i="14"/>
  <c r="E1525" i="11"/>
  <c r="FY381" i="14" l="1"/>
  <c r="FX381" i="14"/>
  <c r="FZ381" i="14" s="1"/>
  <c r="GC382" i="14"/>
  <c r="G1526" i="11" s="1"/>
  <c r="C1526" i="11"/>
  <c r="FU382" i="14"/>
  <c r="D1526" i="11" s="1"/>
  <c r="GD382" i="14"/>
  <c r="GF382" i="14" s="1"/>
  <c r="GJ382" i="14" s="1"/>
  <c r="F1526" i="11" s="1"/>
  <c r="GH382" i="14" l="1"/>
  <c r="GI382" i="14" s="1"/>
  <c r="FV382" i="14" s="1"/>
  <c r="FR382" i="14" s="1"/>
  <c r="GA382" i="14"/>
  <c r="GB382" i="14" s="1"/>
  <c r="I1526" i="11" s="1"/>
  <c r="FT383" i="14" l="1"/>
  <c r="H1526" i="11"/>
  <c r="FW382" i="14" a="1"/>
  <c r="FW382" i="14" s="1"/>
  <c r="E1526" i="11"/>
  <c r="GC383" i="14"/>
  <c r="G1527" i="11" s="1"/>
  <c r="FU383" i="14"/>
  <c r="D1527" i="11" s="1"/>
  <c r="GD383" i="14"/>
  <c r="GF383" i="14" s="1"/>
  <c r="GJ383" i="14" s="1"/>
  <c r="F1527" i="11" s="1"/>
  <c r="C1527" i="11"/>
  <c r="FX382" i="14"/>
  <c r="FY382" i="14"/>
  <c r="FZ382" i="14" l="1"/>
  <c r="GA383" i="14"/>
  <c r="GH383" i="14"/>
  <c r="GI383" i="14" s="1"/>
  <c r="FV383" i="14" s="1"/>
  <c r="E1527" i="11" l="1"/>
  <c r="FR383" i="14"/>
  <c r="FW383" i="14" a="1"/>
  <c r="FW383" i="14" s="1"/>
  <c r="GB383" i="14"/>
  <c r="I1527" i="11" s="1"/>
  <c r="H1527" i="11"/>
  <c r="FT384" i="14"/>
  <c r="FY383" i="14" l="1"/>
  <c r="FX383" i="14"/>
  <c r="FZ383" i="14" s="1"/>
  <c r="GD384" i="14"/>
  <c r="GF384" i="14" s="1"/>
  <c r="GJ384" i="14" s="1"/>
  <c r="F1528" i="11" s="1"/>
  <c r="C1528" i="11"/>
  <c r="FU384" i="14"/>
  <c r="D1528" i="11" s="1"/>
  <c r="GA384" i="14"/>
  <c r="GH384" i="14"/>
  <c r="GI384" i="14" s="1"/>
  <c r="FV384" i="14" s="1"/>
  <c r="FW384" i="14" s="1" a="1"/>
  <c r="FW384" i="14" s="1"/>
  <c r="GC384" i="14"/>
  <c r="G1528" i="11" s="1"/>
  <c r="E1528" i="11" l="1"/>
  <c r="FR384" i="14"/>
  <c r="GB384" i="14"/>
  <c r="I1528" i="11" s="1"/>
  <c r="FT385" i="14"/>
  <c r="H1528" i="11"/>
  <c r="C1529" i="11" l="1"/>
  <c r="GC385" i="14"/>
  <c r="G1529" i="11" s="1"/>
  <c r="FU385" i="14"/>
  <c r="D1529" i="11" s="1"/>
  <c r="GD385" i="14"/>
  <c r="GF385" i="14" s="1"/>
  <c r="GJ385" i="14" s="1"/>
  <c r="F1529" i="11" s="1"/>
  <c r="FX384" i="14"/>
  <c r="FY384" i="14"/>
  <c r="FZ384" i="14" l="1"/>
  <c r="GH385" i="14"/>
  <c r="GI385" i="14" s="1"/>
  <c r="FV385" i="14" s="1"/>
  <c r="GA385" i="14"/>
  <c r="FT386" i="14" l="1"/>
  <c r="GB385" i="14"/>
  <c r="I1529" i="11" s="1"/>
  <c r="H1529" i="11"/>
  <c r="E1529" i="11"/>
  <c r="FW385" i="14" a="1"/>
  <c r="FW385" i="14" s="1"/>
  <c r="FR385" i="14"/>
  <c r="FY385" i="14" l="1"/>
  <c r="FX385" i="14"/>
  <c r="FZ385" i="14" s="1"/>
  <c r="FU386" i="14"/>
  <c r="D1530" i="11" s="1"/>
  <c r="GD386" i="14"/>
  <c r="GF386" i="14" s="1"/>
  <c r="GJ386" i="14" s="1"/>
  <c r="F1530" i="11" s="1"/>
  <c r="C1530" i="11"/>
  <c r="GC386" i="14"/>
  <c r="G1530" i="11" s="1"/>
  <c r="GH386" i="14" l="1"/>
  <c r="GI386" i="14" s="1"/>
  <c r="FV386" i="14" s="1"/>
  <c r="GA386" i="14"/>
  <c r="FW386" i="14" a="1"/>
  <c r="FW386" i="14" s="1"/>
  <c r="FR386" i="14"/>
  <c r="E1530" i="11"/>
  <c r="GB386" i="14"/>
  <c r="I1530" i="11" s="1"/>
  <c r="FT387" i="14"/>
  <c r="H1530" i="11"/>
  <c r="FX386" i="14" l="1"/>
  <c r="FY386" i="14"/>
  <c r="C1531" i="11"/>
  <c r="FU387" i="14"/>
  <c r="D1531" i="11" s="1"/>
  <c r="GD387" i="14"/>
  <c r="GF387" i="14" s="1"/>
  <c r="GJ387" i="14" s="1"/>
  <c r="F1531" i="11" s="1"/>
  <c r="GC387" i="14"/>
  <c r="G1531" i="11" s="1"/>
  <c r="FZ386" i="14"/>
  <c r="GH387" i="14" l="1"/>
  <c r="GI387" i="14" s="1"/>
  <c r="FV387" i="14" s="1"/>
  <c r="GA387" i="14"/>
  <c r="FW387" i="14" a="1"/>
  <c r="FW387" i="14" s="1"/>
  <c r="FR387" i="14"/>
  <c r="E1531" i="11"/>
  <c r="H1531" i="11"/>
  <c r="FT388" i="14"/>
  <c r="GB387" i="14"/>
  <c r="I1531" i="11" s="1"/>
  <c r="FU388" i="14" l="1"/>
  <c r="D1532" i="11" s="1"/>
  <c r="C1532" i="11"/>
  <c r="GD388" i="14"/>
  <c r="GF388" i="14" s="1"/>
  <c r="GJ388" i="14" s="1"/>
  <c r="F1532" i="11" s="1"/>
  <c r="GC388" i="14"/>
  <c r="G1532" i="11" s="1"/>
  <c r="FY387" i="14"/>
  <c r="FX387" i="14"/>
  <c r="FZ387" i="14" s="1"/>
  <c r="GH388" i="14" l="1"/>
  <c r="GI388" i="14" s="1"/>
  <c r="FV388" i="14" s="1"/>
  <c r="GA388" i="14"/>
  <c r="FW388" i="14" a="1"/>
  <c r="FW388" i="14" s="1"/>
  <c r="FR388" i="14"/>
  <c r="E1532" i="11"/>
  <c r="FT389" i="14"/>
  <c r="GB388" i="14"/>
  <c r="I1532" i="11" s="1"/>
  <c r="H1532" i="11"/>
  <c r="GC389" i="14" l="1"/>
  <c r="G1533" i="11" s="1"/>
  <c r="GD389" i="14"/>
  <c r="GF389" i="14" s="1"/>
  <c r="GJ389" i="14" s="1"/>
  <c r="F1533" i="11" s="1"/>
  <c r="FU389" i="14"/>
  <c r="D1533" i="11" s="1"/>
  <c r="C1533" i="11"/>
  <c r="FY388" i="14"/>
  <c r="FX388" i="14"/>
  <c r="GA389" i="14" l="1"/>
  <c r="FZ388" i="14"/>
  <c r="GH389" i="14"/>
  <c r="GI389" i="14" s="1"/>
  <c r="FV389" i="14" s="1"/>
  <c r="FW389" i="14" s="1" a="1"/>
  <c r="FW389" i="14" s="1"/>
  <c r="FT390" i="14"/>
  <c r="GB389" i="14"/>
  <c r="I1533" i="11" s="1"/>
  <c r="H1533" i="11"/>
  <c r="E1533" i="11" l="1"/>
  <c r="FR389" i="14"/>
  <c r="FU390" i="14"/>
  <c r="D1534" i="11" s="1"/>
  <c r="GD390" i="14"/>
  <c r="GF390" i="14" s="1"/>
  <c r="GJ390" i="14" s="1"/>
  <c r="F1534" i="11" s="1"/>
  <c r="GC390" i="14"/>
  <c r="G1534" i="11" s="1"/>
  <c r="C1534" i="11"/>
  <c r="FY389" i="14"/>
  <c r="FX389" i="14"/>
  <c r="GA390" i="14" l="1"/>
  <c r="FZ389" i="14"/>
  <c r="GH390" i="14"/>
  <c r="GI390" i="14" s="1"/>
  <c r="FV390" i="14" s="1"/>
  <c r="FW390" i="14" s="1" a="1"/>
  <c r="FW390" i="14" s="1"/>
  <c r="FT391" i="14"/>
  <c r="H1534" i="11"/>
  <c r="GB390" i="14"/>
  <c r="I1534" i="11" s="1"/>
  <c r="FR390" i="14"/>
  <c r="E1534" i="11"/>
  <c r="FX390" i="14" l="1"/>
  <c r="FY390" i="14"/>
  <c r="GD391" i="14"/>
  <c r="GF391" i="14" s="1"/>
  <c r="GJ391" i="14" s="1"/>
  <c r="F1535" i="11" s="1"/>
  <c r="FU391" i="14"/>
  <c r="D1535" i="11" s="1"/>
  <c r="C1535" i="11"/>
  <c r="GC391" i="14"/>
  <c r="G1535" i="11" s="1"/>
  <c r="GA391" i="14" l="1"/>
  <c r="GH391" i="14"/>
  <c r="GI391" i="14" s="1"/>
  <c r="FV391" i="14" s="1"/>
  <c r="FW391" i="14" s="1" a="1"/>
  <c r="FW391" i="14" s="1"/>
  <c r="FT392" i="14"/>
  <c r="H1535" i="11"/>
  <c r="GB391" i="14"/>
  <c r="I1535" i="11" s="1"/>
  <c r="FZ390" i="14"/>
  <c r="E1535" i="11" l="1"/>
  <c r="FR391" i="14"/>
  <c r="FX391" i="14" s="1"/>
  <c r="C1536" i="11"/>
  <c r="GD392" i="14"/>
  <c r="GF392" i="14" s="1"/>
  <c r="GJ392" i="14" s="1"/>
  <c r="F1536" i="11" s="1"/>
  <c r="GC392" i="14"/>
  <c r="G1536" i="11" s="1"/>
  <c r="FU392" i="14"/>
  <c r="D1536" i="11" s="1"/>
  <c r="GH392" i="14"/>
  <c r="GI392" i="14" s="1"/>
  <c r="FV392" i="14" s="1"/>
  <c r="FY391" i="14" l="1"/>
  <c r="FW392" i="14" a="1"/>
  <c r="FW392" i="14" s="1"/>
  <c r="E1536" i="11"/>
  <c r="FR392" i="14"/>
  <c r="GA392" i="14"/>
  <c r="FZ391" i="14"/>
  <c r="FY392" i="14" l="1"/>
  <c r="FX392" i="14"/>
  <c r="FZ392" i="14" s="1"/>
  <c r="FT393" i="14"/>
  <c r="GB392" i="14"/>
  <c r="I1536" i="11" s="1"/>
  <c r="H1536" i="11"/>
  <c r="GD393" i="14" l="1"/>
  <c r="GF393" i="14" s="1"/>
  <c r="GJ393" i="14" s="1"/>
  <c r="F1537" i="11" s="1"/>
  <c r="C1537" i="11"/>
  <c r="GC393" i="14"/>
  <c r="G1537" i="11" s="1"/>
  <c r="FU393" i="14"/>
  <c r="D1537" i="11" s="1"/>
  <c r="GH393" i="14"/>
  <c r="GI393" i="14" s="1"/>
  <c r="FV393" i="14" s="1"/>
  <c r="GA393" i="14"/>
  <c r="FT394" i="14" l="1"/>
  <c r="GB393" i="14"/>
  <c r="I1537" i="11" s="1"/>
  <c r="H1537" i="11"/>
  <c r="FW393" i="14" a="1"/>
  <c r="FW393" i="14" s="1"/>
  <c r="FR393" i="14"/>
  <c r="E1537" i="11"/>
  <c r="FY393" i="14" l="1"/>
  <c r="FX393" i="14"/>
  <c r="FZ393" i="14" s="1"/>
  <c r="FU394" i="14"/>
  <c r="D1538" i="11" s="1"/>
  <c r="C1538" i="11"/>
  <c r="GC394" i="14"/>
  <c r="G1538" i="11" s="1"/>
  <c r="GD394" i="14"/>
  <c r="GF394" i="14" s="1"/>
  <c r="GJ394" i="14" s="1"/>
  <c r="F1538" i="11" s="1"/>
  <c r="GA394" i="14" l="1"/>
  <c r="GH394" i="14"/>
  <c r="GI394" i="14" s="1"/>
  <c r="FV394" i="14" s="1"/>
  <c r="E1538" i="11" s="1"/>
  <c r="GB394" i="14"/>
  <c r="I1538" i="11" s="1"/>
  <c r="FT395" i="14"/>
  <c r="H1538" i="11"/>
  <c r="FW394" i="14" l="1" a="1"/>
  <c r="FW394" i="14" s="1"/>
  <c r="FR394" i="14"/>
  <c r="FX394" i="14" s="1"/>
  <c r="FY394" i="14"/>
  <c r="C1539" i="11"/>
  <c r="GD395" i="14"/>
  <c r="GF395" i="14" s="1"/>
  <c r="GJ395" i="14" s="1"/>
  <c r="F1539" i="11" s="1"/>
  <c r="FU395" i="14"/>
  <c r="D1539" i="11" s="1"/>
  <c r="GC395" i="14"/>
  <c r="G1539" i="11" s="1"/>
  <c r="GH395" i="14"/>
  <c r="GI395" i="14" s="1"/>
  <c r="FV395" i="14" s="1"/>
  <c r="FW395" i="14" s="1" a="1"/>
  <c r="FW395" i="14" s="1"/>
  <c r="GA395" i="14" l="1"/>
  <c r="FZ394" i="14"/>
  <c r="FR395" i="14"/>
  <c r="E1539" i="11"/>
  <c r="H1539" i="11"/>
  <c r="FT396" i="14"/>
  <c r="GB395" i="14"/>
  <c r="I1539" i="11" s="1"/>
  <c r="GC396" i="14" l="1"/>
  <c r="G1540" i="11" s="1"/>
  <c r="FU396" i="14"/>
  <c r="D1540" i="11" s="1"/>
  <c r="GD396" i="14"/>
  <c r="GF396" i="14" s="1"/>
  <c r="GJ396" i="14" s="1"/>
  <c r="F1540" i="11" s="1"/>
  <c r="C1540" i="11"/>
  <c r="FX395" i="14"/>
  <c r="FY395" i="14"/>
  <c r="GA396" i="14" l="1"/>
  <c r="GH396" i="14"/>
  <c r="GI396" i="14" s="1"/>
  <c r="FV396" i="14" s="1"/>
  <c r="FW396" i="14" s="1" a="1"/>
  <c r="FW396" i="14" s="1"/>
  <c r="FZ395" i="14"/>
  <c r="FT397" i="14"/>
  <c r="GB396" i="14"/>
  <c r="I1540" i="11" s="1"/>
  <c r="H1540" i="11"/>
  <c r="E1540" i="11" l="1"/>
  <c r="FR396" i="14"/>
  <c r="FX396" i="14" s="1"/>
  <c r="GC397" i="14"/>
  <c r="G1541" i="11" s="1"/>
  <c r="GD397" i="14"/>
  <c r="GF397" i="14" s="1"/>
  <c r="GJ397" i="14" s="1"/>
  <c r="F1541" i="11" s="1"/>
  <c r="C1541" i="11"/>
  <c r="FU397" i="14"/>
  <c r="D1541" i="11" s="1"/>
  <c r="GH397" i="14"/>
  <c r="GI397" i="14" s="1"/>
  <c r="FV397" i="14" s="1"/>
  <c r="FY396" i="14" l="1"/>
  <c r="FZ396" i="14" s="1"/>
  <c r="GA397" i="14"/>
  <c r="GB397" i="14"/>
  <c r="I1541" i="11" s="1"/>
  <c r="FT398" i="14"/>
  <c r="H1541" i="11"/>
  <c r="FW397" i="14" a="1"/>
  <c r="FW397" i="14" s="1"/>
  <c r="E1541" i="11"/>
  <c r="FR397" i="14"/>
  <c r="FX397" i="14" l="1"/>
  <c r="FY397" i="14"/>
  <c r="C1542" i="11"/>
  <c r="GD398" i="14"/>
  <c r="GF398" i="14" s="1"/>
  <c r="GJ398" i="14" s="1"/>
  <c r="F1542" i="11" s="1"/>
  <c r="GC398" i="14"/>
  <c r="G1542" i="11" s="1"/>
  <c r="FU398" i="14"/>
  <c r="D1542" i="11" s="1"/>
  <c r="GA398" i="14" l="1"/>
  <c r="GH398" i="14"/>
  <c r="GI398" i="14" s="1"/>
  <c r="FV398" i="14" s="1"/>
  <c r="E1542" i="11" s="1"/>
  <c r="FZ397" i="14"/>
  <c r="H1542" i="11"/>
  <c r="GB398" i="14"/>
  <c r="I1542" i="11" s="1"/>
  <c r="FT399" i="14"/>
  <c r="FW398" i="14" l="1" a="1"/>
  <c r="FW398" i="14" s="1"/>
  <c r="FR398" i="14"/>
  <c r="FX398" i="14" s="1"/>
  <c r="GD399" i="14"/>
  <c r="GF399" i="14" s="1"/>
  <c r="GJ399" i="14" s="1"/>
  <c r="F1543" i="11" s="1"/>
  <c r="FU399" i="14"/>
  <c r="D1543" i="11" s="1"/>
  <c r="GC399" i="14"/>
  <c r="G1543" i="11" s="1"/>
  <c r="C1543" i="11"/>
  <c r="GH399" i="14"/>
  <c r="GI399" i="14" s="1"/>
  <c r="FV399" i="14" s="1"/>
  <c r="GA399" i="14"/>
  <c r="FY398" i="14" l="1"/>
  <c r="FZ398" i="14"/>
  <c r="GB399" i="14"/>
  <c r="I1543" i="11" s="1"/>
  <c r="FT400" i="14"/>
  <c r="H1543" i="11"/>
  <c r="FW399" i="14" a="1"/>
  <c r="FW399" i="14" s="1"/>
  <c r="E1543" i="11"/>
  <c r="FR399" i="14"/>
  <c r="FY399" i="14" l="1"/>
  <c r="FX399" i="14"/>
  <c r="FZ399" i="14" s="1"/>
  <c r="C1544" i="11"/>
  <c r="GC400" i="14"/>
  <c r="G1544" i="11" s="1"/>
  <c r="FU400" i="14"/>
  <c r="D1544" i="11" s="1"/>
  <c r="GD400" i="14"/>
  <c r="GF400" i="14" s="1"/>
  <c r="GJ400" i="14" s="1"/>
  <c r="F1544" i="11" s="1"/>
  <c r="GA400" i="14" l="1"/>
  <c r="GH400" i="14"/>
  <c r="GI400" i="14" s="1"/>
  <c r="FV400" i="14" s="1"/>
  <c r="FW400" i="14" l="1" a="1"/>
  <c r="FW400" i="14" s="1"/>
  <c r="FR400" i="14"/>
  <c r="E1544" i="11"/>
  <c r="FT401" i="14"/>
  <c r="GB400" i="14"/>
  <c r="I1544" i="11" s="1"/>
  <c r="H1544" i="11"/>
  <c r="C1545" i="11" l="1"/>
  <c r="FU401" i="14"/>
  <c r="D1545" i="11" s="1"/>
  <c r="GD401" i="14"/>
  <c r="GF401" i="14" s="1"/>
  <c r="GJ401" i="14" s="1"/>
  <c r="F1545" i="11" s="1"/>
  <c r="GC401" i="14"/>
  <c r="G1545" i="11" s="1"/>
  <c r="FY400" i="14"/>
  <c r="FX400" i="14"/>
  <c r="FZ400" i="14" l="1"/>
  <c r="GA401" i="14"/>
  <c r="GH401" i="14"/>
  <c r="GI401" i="14" s="1"/>
  <c r="FV401" i="14" s="1"/>
  <c r="FR401" i="14" l="1"/>
  <c r="FW401" i="14" a="1"/>
  <c r="FW401" i="14" s="1"/>
  <c r="E1545" i="11"/>
  <c r="GB401" i="14"/>
  <c r="I1545" i="11" s="1"/>
  <c r="FT402" i="14"/>
  <c r="H1545" i="11"/>
  <c r="GD402" i="14" l="1"/>
  <c r="GF402" i="14" s="1"/>
  <c r="GJ402" i="14" s="1"/>
  <c r="F1546" i="11" s="1"/>
  <c r="GC402" i="14"/>
  <c r="G1546" i="11" s="1"/>
  <c r="FU402" i="14"/>
  <c r="D1546" i="11" s="1"/>
  <c r="GH402" i="14"/>
  <c r="GI402" i="14" s="1"/>
  <c r="FV402" i="14" s="1"/>
  <c r="C1546" i="11"/>
  <c r="GA402" i="14"/>
  <c r="FW402" i="14" a="1"/>
  <c r="FW402" i="14" s="1"/>
  <c r="FY401" i="14"/>
  <c r="FX401" i="14"/>
  <c r="FZ401" i="14" l="1"/>
  <c r="FR402" i="14"/>
  <c r="E1546" i="11"/>
  <c r="H1546" i="11"/>
  <c r="FT403" i="14"/>
  <c r="GB402" i="14"/>
  <c r="I1546" i="11" s="1"/>
  <c r="FX402" i="14" l="1"/>
  <c r="FY402" i="14"/>
  <c r="C1547" i="11"/>
  <c r="GD403" i="14"/>
  <c r="GF403" i="14" s="1"/>
  <c r="GJ403" i="14" s="1"/>
  <c r="F1547" i="11" s="1"/>
  <c r="FU403" i="14"/>
  <c r="D1547" i="11" s="1"/>
  <c r="GC403" i="14"/>
  <c r="G1547" i="11" s="1"/>
  <c r="GH403" i="14"/>
  <c r="GI403" i="14" s="1"/>
  <c r="FV403" i="14" s="1"/>
  <c r="GA403" i="14" l="1"/>
  <c r="E1547" i="11"/>
  <c r="FW403" i="14" a="1"/>
  <c r="FW403" i="14" s="1"/>
  <c r="FR403" i="14"/>
  <c r="FZ402" i="14"/>
  <c r="FY403" i="14" l="1"/>
  <c r="FX403" i="14"/>
  <c r="FZ403" i="14" s="1"/>
  <c r="GB403" i="14"/>
  <c r="I1547" i="11" s="1"/>
  <c r="H1547" i="11"/>
  <c r="FT404" i="14"/>
  <c r="GC404" i="14" l="1"/>
  <c r="G1548" i="11" s="1"/>
  <c r="GD404" i="14"/>
  <c r="GF404" i="14" s="1"/>
  <c r="GA404" i="14" s="1"/>
  <c r="FU404" i="14"/>
  <c r="D1548" i="11" s="1"/>
  <c r="C1548" i="11"/>
  <c r="FT405" i="14" l="1"/>
  <c r="H1548" i="11"/>
  <c r="GB404" i="14"/>
  <c r="I1548" i="11" s="1"/>
  <c r="GH404" i="14"/>
  <c r="GI404" i="14" s="1"/>
  <c r="FV404" i="14" s="1"/>
  <c r="GJ404" i="14"/>
  <c r="F1548" i="11" s="1"/>
  <c r="FW404" i="14" l="1" a="1"/>
  <c r="FW404" i="14" s="1"/>
  <c r="FR404" i="14"/>
  <c r="E1548" i="11"/>
  <c r="GD405" i="14"/>
  <c r="GF405" i="14" s="1"/>
  <c r="GJ405" i="14" s="1"/>
  <c r="F1549" i="11" s="1"/>
  <c r="GC405" i="14"/>
  <c r="G1549" i="11" s="1"/>
  <c r="FU405" i="14"/>
  <c r="D1549" i="11" s="1"/>
  <c r="C1549" i="11"/>
  <c r="GH405" i="14" l="1"/>
  <c r="GI405" i="14" s="1"/>
  <c r="FV405" i="14" s="1"/>
  <c r="GA405" i="14"/>
  <c r="FW405" i="14" a="1"/>
  <c r="FW405" i="14" s="1"/>
  <c r="FR405" i="14"/>
  <c r="E1549" i="11"/>
  <c r="FY404" i="14"/>
  <c r="FX404" i="14"/>
  <c r="GB405" i="14"/>
  <c r="I1549" i="11" s="1"/>
  <c r="FT406" i="14"/>
  <c r="H1549" i="11"/>
  <c r="FZ404" i="14" l="1"/>
  <c r="FY405" i="14"/>
  <c r="FX405" i="14"/>
  <c r="FZ405" i="14" s="1"/>
  <c r="C1550" i="11"/>
  <c r="GC406" i="14"/>
  <c r="G1550" i="11" s="1"/>
  <c r="GD406" i="14"/>
  <c r="GF406" i="14" s="1"/>
  <c r="FU406" i="14"/>
  <c r="D1550" i="11" s="1"/>
  <c r="GJ406" i="14" l="1"/>
  <c r="F1550" i="11" s="1"/>
  <c r="GA406" i="14"/>
  <c r="GH406" i="14"/>
  <c r="GI406" i="14" s="1"/>
  <c r="FV406" i="14" s="1"/>
  <c r="E1550" i="11" l="1"/>
  <c r="FW406" i="14" a="1"/>
  <c r="FW406" i="14" s="1"/>
  <c r="FR406" i="14"/>
  <c r="GB406" i="14"/>
  <c r="I1550" i="11" s="1"/>
  <c r="H1550" i="11"/>
  <c r="FT407" i="14"/>
  <c r="FX406" i="14" l="1"/>
  <c r="FY406" i="14"/>
  <c r="GD407" i="14"/>
  <c r="GF407" i="14" s="1"/>
  <c r="GJ407" i="14" s="1"/>
  <c r="F1551" i="11" s="1"/>
  <c r="C1551" i="11"/>
  <c r="FU407" i="14"/>
  <c r="D1551" i="11" s="1"/>
  <c r="GA407" i="14"/>
  <c r="GH407" i="14"/>
  <c r="GI407" i="14" s="1"/>
  <c r="FV407" i="14" s="1"/>
  <c r="GC407" i="14"/>
  <c r="G1551" i="11" s="1"/>
  <c r="FZ406" i="14"/>
  <c r="FW407" i="14" l="1" a="1"/>
  <c r="FW407" i="14" s="1"/>
  <c r="FR407" i="14"/>
  <c r="E1551" i="11"/>
  <c r="H1551" i="11"/>
  <c r="FT408" i="14"/>
  <c r="GB407" i="14"/>
  <c r="I1551" i="11" s="1"/>
  <c r="C1552" i="11" l="1"/>
  <c r="GD408" i="14"/>
  <c r="GF408" i="14" s="1"/>
  <c r="GC408" i="14"/>
  <c r="G1552" i="11" s="1"/>
  <c r="FU408" i="14"/>
  <c r="D1552" i="11" s="1"/>
  <c r="FX407" i="14"/>
  <c r="FY407" i="14"/>
  <c r="FZ407" i="14" l="1"/>
  <c r="GJ408" i="14"/>
  <c r="F1552" i="11" s="1"/>
  <c r="GH408" i="14"/>
  <c r="GI408" i="14" s="1"/>
  <c r="FV408" i="14" s="1"/>
  <c r="GA408" i="14"/>
  <c r="FT409" i="14" l="1"/>
  <c r="GB408" i="14"/>
  <c r="I1552" i="11" s="1"/>
  <c r="H1552" i="11"/>
  <c r="E1552" i="11"/>
  <c r="FR408" i="14"/>
  <c r="FW408" i="14" a="1"/>
  <c r="FW408" i="14" s="1"/>
  <c r="FX408" i="14" l="1"/>
  <c r="FY408" i="14"/>
  <c r="C1553" i="11"/>
  <c r="GD409" i="14"/>
  <c r="GF409" i="14" s="1"/>
  <c r="FU409" i="14"/>
  <c r="D1553" i="11" s="1"/>
  <c r="GC409" i="14"/>
  <c r="G1553" i="11" s="1"/>
  <c r="FZ408" i="14" l="1"/>
  <c r="GJ409" i="14"/>
  <c r="F1553" i="11" s="1"/>
  <c r="GA409" i="14"/>
  <c r="GH409" i="14"/>
  <c r="GI409" i="14" s="1"/>
  <c r="FV409" i="14" s="1"/>
  <c r="H1553" i="11" l="1"/>
  <c r="GB409" i="14"/>
  <c r="I1553" i="11" s="1"/>
  <c r="FT410" i="14"/>
  <c r="E1553" i="11"/>
  <c r="FW409" i="14" a="1"/>
  <c r="FW409" i="14" s="1"/>
  <c r="FR409" i="14"/>
  <c r="FY409" i="14" l="1"/>
  <c r="FX409" i="14"/>
  <c r="FZ409" i="14" s="1"/>
  <c r="GC410" i="14"/>
  <c r="G1554" i="11" s="1"/>
  <c r="GD410" i="14"/>
  <c r="GF410" i="14" s="1"/>
  <c r="GJ410" i="14" s="1"/>
  <c r="F1554" i="11" s="1"/>
  <c r="C1554" i="11"/>
  <c r="FU410" i="14"/>
  <c r="D1554" i="11" s="1"/>
  <c r="GA410" i="14"/>
  <c r="GH410" i="14"/>
  <c r="GI410" i="14" s="1"/>
  <c r="FV410" i="14" s="1"/>
  <c r="FT411" i="14" l="1"/>
  <c r="H1554" i="11"/>
  <c r="GB410" i="14"/>
  <c r="I1554" i="11" s="1"/>
  <c r="FW410" i="14" a="1"/>
  <c r="FW410" i="14" s="1"/>
  <c r="FR410" i="14"/>
  <c r="E1554" i="11"/>
  <c r="FX410" i="14" l="1"/>
  <c r="FY410" i="14"/>
  <c r="GD411" i="14"/>
  <c r="GF411" i="14" s="1"/>
  <c r="GC411" i="14"/>
  <c r="G1555" i="11" s="1"/>
  <c r="C1555" i="11"/>
  <c r="FU411" i="14"/>
  <c r="D1555" i="11" s="1"/>
  <c r="GH411" i="14" l="1"/>
  <c r="GI411" i="14" s="1"/>
  <c r="FV411" i="14" s="1"/>
  <c r="GA411" i="14"/>
  <c r="GJ411" i="14"/>
  <c r="F1555" i="11" s="1"/>
  <c r="FZ410" i="14"/>
  <c r="FT412" i="14" l="1"/>
  <c r="GB411" i="14"/>
  <c r="I1555" i="11" s="1"/>
  <c r="H1555" i="11"/>
  <c r="FR411" i="14"/>
  <c r="FW411" i="14" a="1"/>
  <c r="FW411" i="14" s="1"/>
  <c r="E1555" i="11"/>
  <c r="FX411" i="14" l="1"/>
  <c r="FY411" i="14"/>
  <c r="GD412" i="14"/>
  <c r="GF412" i="14" s="1"/>
  <c r="FU412" i="14"/>
  <c r="D1556" i="11" s="1"/>
  <c r="GC412" i="14"/>
  <c r="G1556" i="11" s="1"/>
  <c r="C1556" i="11"/>
  <c r="GJ412" i="14" l="1"/>
  <c r="F1556" i="11" s="1"/>
  <c r="GH412" i="14"/>
  <c r="GI412" i="14" s="1"/>
  <c r="FV412" i="14" s="1"/>
  <c r="GA412" i="14"/>
  <c r="FZ411" i="14"/>
  <c r="FR412" i="14" l="1"/>
  <c r="FW412" i="14" a="1"/>
  <c r="FW412" i="14" s="1"/>
  <c r="E1556" i="11"/>
  <c r="GB412" i="14"/>
  <c r="I1556" i="11" s="1"/>
  <c r="FT413" i="14"/>
  <c r="H1556" i="11"/>
  <c r="C1557" i="11" l="1"/>
  <c r="GD413" i="14"/>
  <c r="GF413" i="14" s="1"/>
  <c r="GJ413" i="14" s="1"/>
  <c r="F1557" i="11" s="1"/>
  <c r="GC413" i="14"/>
  <c r="G1557" i="11" s="1"/>
  <c r="FU413" i="14"/>
  <c r="D1557" i="11" s="1"/>
  <c r="GH413" i="14"/>
  <c r="GI413" i="14" s="1"/>
  <c r="FV413" i="14" s="1"/>
  <c r="FY412" i="14"/>
  <c r="FX412" i="14"/>
  <c r="FZ412" i="14" l="1"/>
  <c r="FW413" i="14" a="1"/>
  <c r="FW413" i="14" s="1"/>
  <c r="FR413" i="14"/>
  <c r="E1557" i="11"/>
  <c r="GA413" i="14"/>
  <c r="FT414" i="14" l="1"/>
  <c r="H1557" i="11"/>
  <c r="GB413" i="14"/>
  <c r="I1557" i="11" s="1"/>
  <c r="FY413" i="14"/>
  <c r="FX413" i="14"/>
  <c r="FZ413" i="14" l="1"/>
  <c r="FU414" i="14"/>
  <c r="D1558" i="11" s="1"/>
  <c r="GC414" i="14"/>
  <c r="G1558" i="11" s="1"/>
  <c r="GD414" i="14"/>
  <c r="GF414" i="14" s="1"/>
  <c r="GJ414" i="14" s="1"/>
  <c r="F1558" i="11" s="1"/>
  <c r="C1558" i="11"/>
  <c r="GH414" i="14"/>
  <c r="GI414" i="14" s="1"/>
  <c r="FV414" i="14" s="1"/>
  <c r="GA414" i="14"/>
  <c r="GB414" i="14" l="1"/>
  <c r="I1558" i="11" s="1"/>
  <c r="H1558" i="11"/>
  <c r="FT415" i="14"/>
  <c r="FW414" i="14" a="1"/>
  <c r="FW414" i="14" s="1"/>
  <c r="E1558" i="11"/>
  <c r="FR414" i="14"/>
  <c r="FX414" i="14" l="1"/>
  <c r="FY414" i="14"/>
  <c r="FZ414" i="14" s="1"/>
  <c r="GC415" i="14"/>
  <c r="G1559" i="11" s="1"/>
  <c r="GD415" i="14"/>
  <c r="GF415" i="14" s="1"/>
  <c r="GJ415" i="14" s="1"/>
  <c r="F1559" i="11" s="1"/>
  <c r="FU415" i="14"/>
  <c r="D1559" i="11" s="1"/>
  <c r="C1559" i="11"/>
  <c r="GA415" i="14" l="1"/>
  <c r="GH415" i="14"/>
  <c r="GI415" i="14" s="1"/>
  <c r="FV415" i="14" s="1"/>
  <c r="E1559" i="11" s="1"/>
  <c r="FR415" i="14"/>
  <c r="H1559" i="11"/>
  <c r="GB415" i="14"/>
  <c r="I1559" i="11" s="1"/>
  <c r="FT416" i="14"/>
  <c r="FW415" i="14" l="1" a="1"/>
  <c r="FW415" i="14" s="1"/>
  <c r="GD416" i="14"/>
  <c r="GF416" i="14" s="1"/>
  <c r="GJ416" i="14" s="1"/>
  <c r="F1560" i="11" s="1"/>
  <c r="GC416" i="14"/>
  <c r="G1560" i="11" s="1"/>
  <c r="FU416" i="14"/>
  <c r="D1560" i="11" s="1"/>
  <c r="C1560" i="11"/>
  <c r="GA416" i="14"/>
  <c r="GH416" i="14"/>
  <c r="GI416" i="14" s="1"/>
  <c r="FV416" i="14" s="1"/>
  <c r="FY415" i="14"/>
  <c r="FX415" i="14"/>
  <c r="FZ415" i="14" l="1"/>
  <c r="FR416" i="14"/>
  <c r="E1560" i="11"/>
  <c r="FW416" i="14" a="1"/>
  <c r="FW416" i="14" s="1"/>
  <c r="H1560" i="11"/>
  <c r="FT417" i="14"/>
  <c r="GB416" i="14"/>
  <c r="I1560" i="11" s="1"/>
  <c r="GC417" i="14" l="1"/>
  <c r="G1561" i="11" s="1"/>
  <c r="C1561" i="11"/>
  <c r="GD417" i="14"/>
  <c r="GF417" i="14" s="1"/>
  <c r="FU417" i="14"/>
  <c r="D1561" i="11" s="1"/>
  <c r="FY416" i="14"/>
  <c r="FX416" i="14"/>
  <c r="FZ416" i="14" l="1"/>
  <c r="GJ417" i="14"/>
  <c r="F1561" i="11" s="1"/>
  <c r="GA417" i="14"/>
  <c r="GH417" i="14"/>
  <c r="GI417" i="14" s="1"/>
  <c r="FV417" i="14" s="1"/>
  <c r="GB417" i="14" l="1"/>
  <c r="I1561" i="11" s="1"/>
  <c r="FT418" i="14"/>
  <c r="H1561" i="11"/>
  <c r="FW417" i="14" a="1"/>
  <c r="FW417" i="14" s="1"/>
  <c r="FR417" i="14"/>
  <c r="E1561" i="11"/>
  <c r="FY417" i="14" l="1"/>
  <c r="FX417" i="14"/>
  <c r="GD418" i="14"/>
  <c r="GF418" i="14" s="1"/>
  <c r="GJ418" i="14" s="1"/>
  <c r="F1562" i="11" s="1"/>
  <c r="GC418" i="14"/>
  <c r="G1562" i="11" s="1"/>
  <c r="C1562" i="11"/>
  <c r="FU418" i="14"/>
  <c r="D1562" i="11" s="1"/>
  <c r="GA418" i="14"/>
  <c r="GH418" i="14"/>
  <c r="GI418" i="14" s="1"/>
  <c r="FV418" i="14" s="1"/>
  <c r="FZ417" i="14"/>
  <c r="FR418" i="14" l="1"/>
  <c r="FW418" i="14" a="1"/>
  <c r="FW418" i="14" s="1"/>
  <c r="E1562" i="11"/>
  <c r="H1562" i="11"/>
  <c r="FT419" i="14"/>
  <c r="GB418" i="14"/>
  <c r="I1562" i="11" s="1"/>
  <c r="FU419" i="14" l="1"/>
  <c r="D1563" i="11" s="1"/>
  <c r="GD419" i="14"/>
  <c r="GF419" i="14" s="1"/>
  <c r="GC419" i="14"/>
  <c r="G1563" i="11" s="1"/>
  <c r="C1563" i="11"/>
  <c r="FX418" i="14"/>
  <c r="FY418" i="14"/>
  <c r="FZ418" i="14" l="1"/>
  <c r="GJ419" i="14"/>
  <c r="F1563" i="11" s="1"/>
  <c r="GH419" i="14"/>
  <c r="GI419" i="14" s="1"/>
  <c r="FV419" i="14" s="1"/>
  <c r="GA419" i="14"/>
  <c r="E1563" i="11" l="1"/>
  <c r="FW419" i="14" a="1"/>
  <c r="FW419" i="14" s="1"/>
  <c r="FR419" i="14"/>
  <c r="GB419" i="14"/>
  <c r="I1563" i="11" s="1"/>
  <c r="FT420" i="14"/>
  <c r="H1563" i="11"/>
  <c r="GC420" i="14" l="1"/>
  <c r="G1564" i="11" s="1"/>
  <c r="GD420" i="14"/>
  <c r="GF420" i="14" s="1"/>
  <c r="GJ420" i="14" s="1"/>
  <c r="F1564" i="11" s="1"/>
  <c r="C1564" i="11"/>
  <c r="FU420" i="14"/>
  <c r="D1564" i="11" s="1"/>
  <c r="FY419" i="14"/>
  <c r="FX419" i="14"/>
  <c r="FZ419" i="14" s="1"/>
  <c r="GH420" i="14" l="1"/>
  <c r="GI420" i="14" s="1"/>
  <c r="FV420" i="14" s="1"/>
  <c r="GA420" i="14"/>
  <c r="GB420" i="14" s="1"/>
  <c r="I1564" i="11" s="1"/>
  <c r="H1564" i="11"/>
  <c r="FT421" i="14"/>
  <c r="FW420" i="14" a="1"/>
  <c r="FW420" i="14" s="1"/>
  <c r="FR420" i="14"/>
  <c r="E1564" i="11"/>
  <c r="FX420" i="14" l="1"/>
  <c r="FY420" i="14"/>
  <c r="FZ420" i="14" s="1"/>
  <c r="C1565" i="11"/>
  <c r="FU421" i="14"/>
  <c r="D1565" i="11" s="1"/>
  <c r="GC421" i="14"/>
  <c r="G1565" i="11" s="1"/>
  <c r="GD421" i="14"/>
  <c r="GF421" i="14" s="1"/>
  <c r="GJ421" i="14" l="1"/>
  <c r="F1565" i="11" s="1"/>
  <c r="GH421" i="14"/>
  <c r="GI421" i="14" s="1"/>
  <c r="FV421" i="14" s="1"/>
  <c r="GA421" i="14"/>
  <c r="FW421" i="14" l="1" a="1"/>
  <c r="FW421" i="14" s="1"/>
  <c r="E1565" i="11"/>
  <c r="FR421" i="14"/>
  <c r="FT422" i="14"/>
  <c r="GB421" i="14"/>
  <c r="I1565" i="11" s="1"/>
  <c r="H1565" i="11"/>
  <c r="FX421" i="14" l="1"/>
  <c r="FY421" i="14"/>
  <c r="GC422" i="14"/>
  <c r="G1566" i="11" s="1"/>
  <c r="GD422" i="14"/>
  <c r="GF422" i="14" s="1"/>
  <c r="GJ422" i="14" s="1"/>
  <c r="F1566" i="11" s="1"/>
  <c r="C1566" i="11"/>
  <c r="FU422" i="14"/>
  <c r="D1566" i="11" s="1"/>
  <c r="GH422" i="14"/>
  <c r="GI422" i="14" s="1"/>
  <c r="FV422" i="14" s="1"/>
  <c r="FW422" i="14" s="1" a="1"/>
  <c r="FW422" i="14" s="1"/>
  <c r="FZ421" i="14"/>
  <c r="GA422" i="14" l="1"/>
  <c r="E1566" i="11"/>
  <c r="FR422" i="14"/>
  <c r="H1566" i="11"/>
  <c r="GB422" i="14"/>
  <c r="I1566" i="11" s="1"/>
  <c r="FT423" i="14"/>
  <c r="GC423" i="14" l="1"/>
  <c r="G1567" i="11" s="1"/>
  <c r="C1567" i="11"/>
  <c r="GD423" i="14"/>
  <c r="GF423" i="14" s="1"/>
  <c r="GJ423" i="14" s="1"/>
  <c r="F1567" i="11" s="1"/>
  <c r="FU423" i="14"/>
  <c r="D1567" i="11" s="1"/>
  <c r="FX422" i="14"/>
  <c r="FY422" i="14"/>
  <c r="GH423" i="14" l="1"/>
  <c r="GI423" i="14" s="1"/>
  <c r="FV423" i="14" s="1"/>
  <c r="GA423" i="14"/>
  <c r="GB423" i="14" s="1"/>
  <c r="I1567" i="11" s="1"/>
  <c r="FW423" i="14" a="1"/>
  <c r="FW423" i="14" s="1"/>
  <c r="E1567" i="11"/>
  <c r="FR423" i="14"/>
  <c r="FZ422" i="14"/>
  <c r="FT424" i="14" l="1"/>
  <c r="H1567" i="11"/>
  <c r="FY423" i="14"/>
  <c r="FX423" i="14"/>
  <c r="FZ423" i="14" s="1"/>
  <c r="GD424" i="14"/>
  <c r="GF424" i="14" s="1"/>
  <c r="C1568" i="11"/>
  <c r="GC424" i="14"/>
  <c r="G1568" i="11" s="1"/>
  <c r="FU424" i="14"/>
  <c r="D1568" i="11" s="1"/>
  <c r="GA424" i="14"/>
  <c r="H1568" i="11" l="1"/>
  <c r="FT425" i="14"/>
  <c r="GB424" i="14"/>
  <c r="I1568" i="11" s="1"/>
  <c r="GH424" i="14"/>
  <c r="GI424" i="14" s="1"/>
  <c r="FV424" i="14" s="1"/>
  <c r="GJ424" i="14"/>
  <c r="F1568" i="11" s="1"/>
  <c r="GD425" i="14" l="1"/>
  <c r="GF425" i="14" s="1"/>
  <c r="FU425" i="14"/>
  <c r="D1569" i="11" s="1"/>
  <c r="GC425" i="14"/>
  <c r="G1569" i="11" s="1"/>
  <c r="C1569" i="11"/>
  <c r="E1568" i="11"/>
  <c r="FR424" i="14"/>
  <c r="FW424" i="14" a="1"/>
  <c r="FW424" i="14" s="1"/>
  <c r="FY424" i="14" l="1"/>
  <c r="FX424" i="14"/>
  <c r="FZ424" i="14" s="1"/>
  <c r="GJ425" i="14"/>
  <c r="F1569" i="11" s="1"/>
  <c r="GH425" i="14"/>
  <c r="GI425" i="14" s="1"/>
  <c r="FV425" i="14" s="1"/>
  <c r="GA425" i="14"/>
  <c r="GB425" i="14" l="1"/>
  <c r="I1569" i="11" s="1"/>
  <c r="H1569" i="11"/>
  <c r="FT426" i="14"/>
  <c r="FR425" i="14"/>
  <c r="E1569" i="11"/>
  <c r="FW425" i="14" a="1"/>
  <c r="FW425" i="14" s="1"/>
  <c r="FY425" i="14" l="1"/>
  <c r="FX425" i="14"/>
  <c r="GC426" i="14"/>
  <c r="G1570" i="11" s="1"/>
  <c r="GD426" i="14"/>
  <c r="GF426" i="14" s="1"/>
  <c r="GJ426" i="14" s="1"/>
  <c r="F1570" i="11" s="1"/>
  <c r="FU426" i="14"/>
  <c r="D1570" i="11" s="1"/>
  <c r="C1570" i="11"/>
  <c r="GA426" i="14"/>
  <c r="GH426" i="14"/>
  <c r="GI426" i="14" s="1"/>
  <c r="FV426" i="14" s="1"/>
  <c r="FZ425" i="14" l="1"/>
  <c r="FW426" i="14" a="1"/>
  <c r="FW426" i="14" s="1"/>
  <c r="FR426" i="14"/>
  <c r="E1570" i="11"/>
  <c r="GB426" i="14"/>
  <c r="I1570" i="11" s="1"/>
  <c r="H1570" i="11"/>
  <c r="FT427" i="14"/>
  <c r="FU427" i="14" l="1"/>
  <c r="D1571" i="11" s="1"/>
  <c r="C1571" i="11"/>
  <c r="GC427" i="14"/>
  <c r="G1571" i="11" s="1"/>
  <c r="GD427" i="14"/>
  <c r="GF427" i="14" s="1"/>
  <c r="GJ427" i="14" s="1"/>
  <c r="F1571" i="11" s="1"/>
  <c r="FX426" i="14"/>
  <c r="FY426" i="14"/>
  <c r="FZ426" i="14" l="1"/>
  <c r="GA427" i="14"/>
  <c r="GH427" i="14"/>
  <c r="GI427" i="14" s="1"/>
  <c r="FV427" i="14" s="1"/>
  <c r="FR427" i="14" s="1"/>
  <c r="FT428" i="14"/>
  <c r="H1571" i="11"/>
  <c r="GB427" i="14"/>
  <c r="I1571" i="11" s="1"/>
  <c r="FW427" i="14" a="1"/>
  <c r="FW427" i="14" s="1"/>
  <c r="E1571" i="11"/>
  <c r="FX427" i="14" l="1"/>
  <c r="FY427" i="14"/>
  <c r="C1572" i="11"/>
  <c r="GD428" i="14"/>
  <c r="GF428" i="14" s="1"/>
  <c r="GJ428" i="14" s="1"/>
  <c r="F1572" i="11" s="1"/>
  <c r="GC428" i="14"/>
  <c r="G1572" i="11" s="1"/>
  <c r="FU428" i="14"/>
  <c r="D1572" i="11" s="1"/>
  <c r="GH428" i="14" l="1"/>
  <c r="GI428" i="14" s="1"/>
  <c r="FV428" i="14" s="1"/>
  <c r="GA428" i="14"/>
  <c r="FZ427" i="14"/>
  <c r="FR428" i="14"/>
  <c r="E1572" i="11"/>
  <c r="H1572" i="11"/>
  <c r="FT429" i="14"/>
  <c r="GB428" i="14"/>
  <c r="I1572" i="11" s="1"/>
  <c r="FW428" i="14" a="1"/>
  <c r="FW428" i="14" s="1"/>
  <c r="GC429" i="14" l="1"/>
  <c r="G1573" i="11" s="1"/>
  <c r="GD429" i="14"/>
  <c r="GF429" i="14" s="1"/>
  <c r="GJ429" i="14" s="1"/>
  <c r="F1573" i="11" s="1"/>
  <c r="C1573" i="11"/>
  <c r="FU429" i="14"/>
  <c r="D1573" i="11" s="1"/>
  <c r="FX428" i="14"/>
  <c r="FY428" i="14"/>
  <c r="GA429" i="14" l="1"/>
  <c r="FZ428" i="14"/>
  <c r="GH429" i="14"/>
  <c r="GI429" i="14" s="1"/>
  <c r="FV429" i="14" s="1"/>
  <c r="E1573" i="11" s="1"/>
  <c r="FT430" i="14"/>
  <c r="GB429" i="14"/>
  <c r="I1573" i="11" s="1"/>
  <c r="H1573" i="11"/>
  <c r="FW429" i="14" a="1"/>
  <c r="FW429" i="14" s="1"/>
  <c r="FR429" i="14" l="1"/>
  <c r="FX429" i="14" s="1"/>
  <c r="C1574" i="11"/>
  <c r="FU430" i="14"/>
  <c r="D1574" i="11" s="1"/>
  <c r="GD430" i="14"/>
  <c r="GF430" i="14" s="1"/>
  <c r="GC430" i="14"/>
  <c r="G1574" i="11" s="1"/>
  <c r="FY429" i="14" l="1"/>
  <c r="FZ429" i="14" s="1"/>
  <c r="GJ430" i="14"/>
  <c r="F1574" i="11" s="1"/>
  <c r="GH430" i="14"/>
  <c r="GI430" i="14" s="1"/>
  <c r="FV430" i="14" s="1"/>
  <c r="GA430" i="14"/>
  <c r="FW430" i="14" l="1" a="1"/>
  <c r="FW430" i="14" s="1"/>
  <c r="E1574" i="11"/>
  <c r="FR430" i="14"/>
  <c r="FT431" i="14"/>
  <c r="H1574" i="11"/>
  <c r="GB430" i="14"/>
  <c r="I1574" i="11" s="1"/>
  <c r="FY430" i="14" l="1"/>
  <c r="FX430" i="14"/>
  <c r="FZ430" i="14" s="1"/>
  <c r="GD431" i="14"/>
  <c r="GF431" i="14" s="1"/>
  <c r="FU431" i="14"/>
  <c r="D1575" i="11" s="1"/>
  <c r="GC431" i="14"/>
  <c r="G1575" i="11" s="1"/>
  <c r="C1575" i="11"/>
  <c r="GJ431" i="14" l="1"/>
  <c r="F1575" i="11" s="1"/>
  <c r="GA431" i="14"/>
  <c r="GH431" i="14"/>
  <c r="GI431" i="14" s="1"/>
  <c r="FV431" i="14" s="1"/>
  <c r="H1575" i="11" l="1"/>
  <c r="GB431" i="14"/>
  <c r="I1575" i="11" s="1"/>
  <c r="FT432" i="14"/>
  <c r="FR431" i="14"/>
  <c r="FW431" i="14" a="1"/>
  <c r="FW431" i="14" s="1"/>
  <c r="E1575" i="11"/>
  <c r="FX431" i="14" l="1"/>
  <c r="FY431" i="14"/>
  <c r="FZ431" i="14" s="1"/>
  <c r="GD432" i="14"/>
  <c r="GF432" i="14" s="1"/>
  <c r="GJ432" i="14" s="1"/>
  <c r="F1576" i="11" s="1"/>
  <c r="GC432" i="14"/>
  <c r="G1576" i="11" s="1"/>
  <c r="C1576" i="11"/>
  <c r="FU432" i="14"/>
  <c r="D1576" i="11" s="1"/>
  <c r="GH432" i="14"/>
  <c r="GI432" i="14" s="1"/>
  <c r="FV432" i="14" s="1"/>
  <c r="GA432" i="14" l="1"/>
  <c r="FR432" i="14"/>
  <c r="E1576" i="11"/>
  <c r="FW432" i="14" a="1"/>
  <c r="FW432" i="14" s="1"/>
  <c r="H1576" i="11"/>
  <c r="GB432" i="14"/>
  <c r="I1576" i="11" s="1"/>
  <c r="FT433" i="14"/>
  <c r="GD433" i="14" l="1"/>
  <c r="GF433" i="14" s="1"/>
  <c r="GJ433" i="14" s="1"/>
  <c r="F1577" i="11" s="1"/>
  <c r="GC433" i="14"/>
  <c r="G1577" i="11" s="1"/>
  <c r="FU433" i="14"/>
  <c r="D1577" i="11" s="1"/>
  <c r="C1577" i="11"/>
  <c r="GH433" i="14"/>
  <c r="GI433" i="14" s="1"/>
  <c r="FV433" i="14" s="1"/>
  <c r="GA433" i="14"/>
  <c r="FY432" i="14"/>
  <c r="FX432" i="14"/>
  <c r="FZ432" i="14" l="1"/>
  <c r="H1577" i="11"/>
  <c r="GB433" i="14"/>
  <c r="I1577" i="11" s="1"/>
  <c r="FT434" i="14"/>
  <c r="FR433" i="14"/>
  <c r="FW433" i="14" a="1"/>
  <c r="FW433" i="14" s="1"/>
  <c r="E1577" i="11"/>
  <c r="FX433" i="14" l="1"/>
  <c r="FY433" i="14"/>
  <c r="C1578" i="11"/>
  <c r="FU434" i="14"/>
  <c r="D1578" i="11" s="1"/>
  <c r="GD434" i="14"/>
  <c r="GF434" i="14" s="1"/>
  <c r="GC434" i="14"/>
  <c r="G1578" i="11" s="1"/>
  <c r="FZ433" i="14" l="1"/>
  <c r="GA434" i="14"/>
  <c r="GJ434" i="14"/>
  <c r="F1578" i="11" s="1"/>
  <c r="GH434" i="14"/>
  <c r="GI434" i="14" s="1"/>
  <c r="FV434" i="14" s="1"/>
  <c r="FR434" i="14" l="1"/>
  <c r="FW434" i="14" a="1"/>
  <c r="FW434" i="14" s="1"/>
  <c r="E1578" i="11"/>
  <c r="GB434" i="14"/>
  <c r="I1578" i="11" s="1"/>
  <c r="FT435" i="14"/>
  <c r="H1578" i="11"/>
  <c r="C1579" i="11" l="1"/>
  <c r="FU435" i="14"/>
  <c r="D1579" i="11" s="1"/>
  <c r="GD435" i="14"/>
  <c r="GF435" i="14" s="1"/>
  <c r="GC435" i="14"/>
  <c r="G1579" i="11" s="1"/>
  <c r="FY434" i="14"/>
  <c r="FX434" i="14"/>
  <c r="FZ434" i="14" s="1"/>
  <c r="GA435" i="14" l="1"/>
  <c r="GJ435" i="14"/>
  <c r="F1579" i="11" s="1"/>
  <c r="GH435" i="14"/>
  <c r="GI435" i="14" s="1"/>
  <c r="FV435" i="14" s="1"/>
  <c r="FR435" i="14" l="1"/>
  <c r="E1579" i="11"/>
  <c r="FW435" i="14" a="1"/>
  <c r="FW435" i="14" s="1"/>
  <c r="H1579" i="11"/>
  <c r="FT436" i="14"/>
  <c r="GB435" i="14"/>
  <c r="I1579" i="11" s="1"/>
  <c r="FU436" i="14" l="1"/>
  <c r="D1580" i="11" s="1"/>
  <c r="GD436" i="14"/>
  <c r="GF436" i="14" s="1"/>
  <c r="GC436" i="14"/>
  <c r="G1580" i="11" s="1"/>
  <c r="C1580" i="11"/>
  <c r="FX435" i="14"/>
  <c r="FY435" i="14"/>
  <c r="FZ435" i="14" l="1"/>
  <c r="GJ436" i="14"/>
  <c r="F1580" i="11" s="1"/>
  <c r="GH436" i="14"/>
  <c r="GI436" i="14" s="1"/>
  <c r="FV436" i="14" s="1"/>
  <c r="GA436" i="14"/>
  <c r="FR436" i="14" l="1"/>
  <c r="FW436" i="14" a="1"/>
  <c r="FW436" i="14" s="1"/>
  <c r="E1580" i="11"/>
  <c r="GB436" i="14"/>
  <c r="I1580" i="11" s="1"/>
  <c r="FT437" i="14"/>
  <c r="H1580" i="11"/>
  <c r="GC437" i="14" l="1"/>
  <c r="G1581" i="11" s="1"/>
  <c r="GD437" i="14"/>
  <c r="GF437" i="14" s="1"/>
  <c r="GJ437" i="14" s="1"/>
  <c r="F1581" i="11" s="1"/>
  <c r="FU437" i="14"/>
  <c r="D1581" i="11" s="1"/>
  <c r="C1581" i="11"/>
  <c r="GH437" i="14"/>
  <c r="GI437" i="14" s="1"/>
  <c r="FV437" i="14" s="1"/>
  <c r="FW437" i="14" s="1" a="1"/>
  <c r="FW437" i="14" s="1"/>
  <c r="GA437" i="14"/>
  <c r="FT438" i="14" s="1"/>
  <c r="FY436" i="14"/>
  <c r="FX436" i="14"/>
  <c r="H1581" i="11"/>
  <c r="GB437" i="14"/>
  <c r="I1581" i="11" s="1"/>
  <c r="FR437" i="14"/>
  <c r="FX437" i="14" s="1"/>
  <c r="E1581" i="11"/>
  <c r="C1582" i="11"/>
  <c r="GD438" i="14"/>
  <c r="GF438" i="14" s="1"/>
  <c r="GJ438" i="14" s="1"/>
  <c r="F1582" i="11" s="1"/>
  <c r="GC438" i="14"/>
  <c r="G1582" i="11" s="1"/>
  <c r="FU438" i="14"/>
  <c r="D1582" i="11" s="1"/>
  <c r="FY437" i="14" l="1"/>
  <c r="FZ436" i="14"/>
  <c r="FZ437" i="14"/>
  <c r="GH438" i="14"/>
  <c r="GI438" i="14" s="1"/>
  <c r="FV438" i="14" s="1"/>
  <c r="GA438" i="14"/>
  <c r="FT439" i="14" l="1"/>
  <c r="GB438" i="14"/>
  <c r="I1582" i="11" s="1"/>
  <c r="H1582" i="11"/>
  <c r="FW438" i="14" a="1"/>
  <c r="FW438" i="14" s="1"/>
  <c r="E1582" i="11"/>
  <c r="FR438" i="14"/>
  <c r="FY438" i="14" l="1"/>
  <c r="FX438" i="14"/>
  <c r="GC439" i="14"/>
  <c r="G1583" i="11" s="1"/>
  <c r="GD439" i="14"/>
  <c r="GF439" i="14" s="1"/>
  <c r="GJ439" i="14" s="1"/>
  <c r="F1583" i="11" s="1"/>
  <c r="FU439" i="14"/>
  <c r="D1583" i="11" s="1"/>
  <c r="C1583" i="11"/>
  <c r="FZ438" i="14" l="1"/>
  <c r="GH439" i="14"/>
  <c r="GI439" i="14" s="1"/>
  <c r="FV439" i="14" s="1"/>
  <c r="E1583" i="11" s="1"/>
  <c r="GA439" i="14"/>
  <c r="H1583" i="11" s="1"/>
  <c r="FT440" i="14" l="1"/>
  <c r="GB439" i="14"/>
  <c r="I1583" i="11" s="1"/>
  <c r="FR439" i="14"/>
  <c r="FX439" i="14" s="1"/>
  <c r="FW439" i="14" a="1"/>
  <c r="FW439" i="14" s="1"/>
  <c r="FU440" i="14"/>
  <c r="D1584" i="11" s="1"/>
  <c r="GD440" i="14"/>
  <c r="GF440" i="14" s="1"/>
  <c r="GJ440" i="14" s="1"/>
  <c r="F1584" i="11" s="1"/>
  <c r="C1584" i="11"/>
  <c r="GC440" i="14"/>
  <c r="G1584" i="11" s="1"/>
  <c r="GH440" i="14" l="1"/>
  <c r="GI440" i="14" s="1"/>
  <c r="FV440" i="14" s="1"/>
  <c r="FW440" i="14" s="1" a="1"/>
  <c r="FW440" i="14" s="1"/>
  <c r="FY439" i="14"/>
  <c r="FZ439" i="14" s="1"/>
  <c r="GA440" i="14"/>
  <c r="FT441" i="14" s="1"/>
  <c r="H1584" i="11" l="1"/>
  <c r="E1584" i="11"/>
  <c r="FR440" i="14"/>
  <c r="FX440" i="14" s="1"/>
  <c r="GB440" i="14"/>
  <c r="I1584" i="11" s="1"/>
  <c r="GD441" i="14"/>
  <c r="GF441" i="14" s="1"/>
  <c r="GJ441" i="14" s="1"/>
  <c r="F1585" i="11" s="1"/>
  <c r="C1585" i="11"/>
  <c r="FU441" i="14"/>
  <c r="D1585" i="11" s="1"/>
  <c r="GC441" i="14"/>
  <c r="G1585" i="11" s="1"/>
  <c r="FY440" i="14" l="1"/>
  <c r="GA441" i="14"/>
  <c r="GH441" i="14"/>
  <c r="GI441" i="14" s="1"/>
  <c r="FV441" i="14" s="1"/>
  <c r="FW441" i="14" s="1" a="1"/>
  <c r="FW441" i="14" s="1"/>
  <c r="FZ440" i="14"/>
  <c r="FT442" i="14"/>
  <c r="GB441" i="14"/>
  <c r="I1585" i="11" s="1"/>
  <c r="H1585" i="11"/>
  <c r="FR441" i="14" l="1"/>
  <c r="E1585" i="11"/>
  <c r="GC442" i="14"/>
  <c r="G1586" i="11" s="1"/>
  <c r="FU442" i="14"/>
  <c r="D1586" i="11" s="1"/>
  <c r="C1586" i="11"/>
  <c r="GD442" i="14"/>
  <c r="GF442" i="14" s="1"/>
  <c r="GJ442" i="14" s="1"/>
  <c r="F1586" i="11" s="1"/>
  <c r="FX441" i="14"/>
  <c r="FY441" i="14"/>
  <c r="GH442" i="14" l="1"/>
  <c r="GI442" i="14" s="1"/>
  <c r="FV442" i="14" s="1"/>
  <c r="FW442" i="14" s="1" a="1"/>
  <c r="FW442" i="14" s="1"/>
  <c r="GA442" i="14"/>
  <c r="FT443" i="14" s="1"/>
  <c r="FZ441" i="14"/>
  <c r="GB442" i="14" l="1"/>
  <c r="I1586" i="11" s="1"/>
  <c r="H1586" i="11"/>
  <c r="E1586" i="11"/>
  <c r="FR442" i="14"/>
  <c r="GD443" i="14"/>
  <c r="GF443" i="14" s="1"/>
  <c r="GJ443" i="14" s="1"/>
  <c r="F1587" i="11" s="1"/>
  <c r="C1587" i="11"/>
  <c r="FU443" i="14"/>
  <c r="D1587" i="11" s="1"/>
  <c r="GC443" i="14"/>
  <c r="G1587" i="11" s="1"/>
  <c r="FY442" i="14"/>
  <c r="FX442" i="14"/>
  <c r="GH443" i="14" l="1"/>
  <c r="GI443" i="14" s="1"/>
  <c r="FV443" i="14" s="1"/>
  <c r="FW443" i="14" s="1" a="1"/>
  <c r="FW443" i="14" s="1"/>
  <c r="FZ442" i="14"/>
  <c r="GA443" i="14"/>
  <c r="GB443" i="14" s="1"/>
  <c r="I1587" i="11" s="1"/>
  <c r="FR443" i="14"/>
  <c r="E1587" i="11"/>
  <c r="H1587" i="11"/>
  <c r="FT444" i="14" l="1"/>
  <c r="GC444" i="14"/>
  <c r="G1588" i="11" s="1"/>
  <c r="FU444" i="14"/>
  <c r="D1588" i="11" s="1"/>
  <c r="GD444" i="14"/>
  <c r="GF444" i="14" s="1"/>
  <c r="GJ444" i="14" s="1"/>
  <c r="F1588" i="11" s="1"/>
  <c r="C1588" i="11"/>
  <c r="FX443" i="14"/>
  <c r="FY443" i="14"/>
  <c r="FZ443" i="14" l="1"/>
  <c r="GA444" i="14"/>
  <c r="GH444" i="14"/>
  <c r="GI444" i="14" s="1"/>
  <c r="FV444" i="14" s="1"/>
  <c r="FR444" i="14" s="1"/>
  <c r="GB444" i="14"/>
  <c r="I1588" i="11" s="1"/>
  <c r="H1588" i="11"/>
  <c r="FT445" i="14"/>
  <c r="FW444" i="14" l="1" a="1"/>
  <c r="FW444" i="14" s="1"/>
  <c r="E1588" i="11"/>
  <c r="FX444" i="14"/>
  <c r="FY444" i="14"/>
  <c r="FU445" i="14"/>
  <c r="D1589" i="11" s="1"/>
  <c r="GC445" i="14"/>
  <c r="G1589" i="11" s="1"/>
  <c r="C1589" i="11"/>
  <c r="GD445" i="14"/>
  <c r="GF445" i="14" s="1"/>
  <c r="GJ445" i="14" s="1"/>
  <c r="F1589" i="11" s="1"/>
  <c r="FZ444" i="14" l="1"/>
  <c r="GA445" i="14"/>
  <c r="GH445" i="14"/>
  <c r="GI445" i="14" s="1"/>
  <c r="FV445" i="14" s="1"/>
  <c r="E1589" i="11" l="1"/>
  <c r="FR445" i="14"/>
  <c r="FW445" i="14" a="1"/>
  <c r="FW445" i="14" s="1"/>
  <c r="GB445" i="14"/>
  <c r="I1589" i="11" s="1"/>
  <c r="FT446" i="14"/>
  <c r="H1589" i="11"/>
  <c r="FU446" i="14" l="1"/>
  <c r="D1590" i="11" s="1"/>
  <c r="GC446" i="14"/>
  <c r="G1590" i="11" s="1"/>
  <c r="C1590" i="11"/>
  <c r="GD446" i="14"/>
  <c r="GF446" i="14" s="1"/>
  <c r="GJ446" i="14" s="1"/>
  <c r="F1590" i="11" s="1"/>
  <c r="FY445" i="14"/>
  <c r="FX445" i="14"/>
  <c r="FZ445" i="14" l="1"/>
  <c r="GH446" i="14"/>
  <c r="GI446" i="14" s="1"/>
  <c r="FV446" i="14" s="1"/>
  <c r="FR446" i="14" s="1"/>
  <c r="GA446" i="14"/>
  <c r="FT447" i="14" s="1"/>
  <c r="H1590" i="11"/>
  <c r="GB446" i="14"/>
  <c r="I1590" i="11" s="1"/>
  <c r="FW446" i="14" l="1" a="1"/>
  <c r="FW446" i="14" s="1"/>
  <c r="E1590" i="11"/>
  <c r="C1591" i="11"/>
  <c r="FU447" i="14"/>
  <c r="D1591" i="11" s="1"/>
  <c r="GC447" i="14"/>
  <c r="G1591" i="11" s="1"/>
  <c r="GD447" i="14"/>
  <c r="GF447" i="14" s="1"/>
  <c r="GJ447" i="14" s="1"/>
  <c r="F1591" i="11" s="1"/>
  <c r="FX446" i="14"/>
  <c r="FY446" i="14"/>
  <c r="GA447" i="14" l="1"/>
  <c r="GH447" i="14"/>
  <c r="GI447" i="14" s="1"/>
  <c r="FV447" i="14" s="1"/>
  <c r="E1591" i="11" s="1"/>
  <c r="FZ446" i="14"/>
  <c r="H1591" i="11"/>
  <c r="FT448" i="14"/>
  <c r="GB447" i="14"/>
  <c r="I1591" i="11" s="1"/>
  <c r="FW447" i="14" l="1" a="1"/>
  <c r="FW447" i="14" s="1"/>
  <c r="FR447" i="14"/>
  <c r="FX447" i="14" s="1"/>
  <c r="GD448" i="14"/>
  <c r="GF448" i="14" s="1"/>
  <c r="C1592" i="11"/>
  <c r="GC448" i="14"/>
  <c r="G1592" i="11" s="1"/>
  <c r="FU448" i="14"/>
  <c r="D1592" i="11" s="1"/>
  <c r="FY447" i="14" l="1"/>
  <c r="GJ448" i="14"/>
  <c r="F1592" i="11" s="1"/>
  <c r="GA448" i="14"/>
  <c r="GH448" i="14"/>
  <c r="GI448" i="14" s="1"/>
  <c r="FV448" i="14" s="1"/>
  <c r="FZ447" i="14"/>
  <c r="H1592" i="11" l="1"/>
  <c r="GB448" i="14"/>
  <c r="I1592" i="11" s="1"/>
  <c r="FT449" i="14"/>
  <c r="FR448" i="14"/>
  <c r="FW448" i="14" a="1"/>
  <c r="FW448" i="14" s="1"/>
  <c r="E1592" i="11"/>
  <c r="GD449" i="14" l="1"/>
  <c r="GF449" i="14" s="1"/>
  <c r="GJ449" i="14" s="1"/>
  <c r="F1593" i="11" s="1"/>
  <c r="FU449" i="14"/>
  <c r="D1593" i="11" s="1"/>
  <c r="GC449" i="14"/>
  <c r="G1593" i="11" s="1"/>
  <c r="C1593" i="11"/>
  <c r="FX448" i="14"/>
  <c r="FY448" i="14"/>
  <c r="GH449" i="14" l="1"/>
  <c r="GI449" i="14" s="1"/>
  <c r="FV449" i="14" s="1"/>
  <c r="FW449" i="14" s="1" a="1"/>
  <c r="FW449" i="14" s="1"/>
  <c r="GA449" i="14"/>
  <c r="H1593" i="11" s="1"/>
  <c r="FZ448" i="14"/>
  <c r="E1593" i="11" l="1"/>
  <c r="GB449" i="14"/>
  <c r="I1593" i="11" s="1"/>
  <c r="FT450" i="14"/>
  <c r="FR449" i="14"/>
  <c r="C1594" i="11"/>
  <c r="GC450" i="14"/>
  <c r="G1594" i="11" s="1"/>
  <c r="FU450" i="14"/>
  <c r="D1594" i="11" s="1"/>
  <c r="GD450" i="14"/>
  <c r="GF450" i="14" s="1"/>
  <c r="GJ450" i="14" s="1"/>
  <c r="F1594" i="11" s="1"/>
  <c r="FX449" i="14"/>
  <c r="FY449" i="14"/>
  <c r="FZ449" i="14" l="1"/>
  <c r="GH450" i="14"/>
  <c r="GI450" i="14" s="1"/>
  <c r="FV450" i="14" s="1"/>
  <c r="GA450" i="14"/>
  <c r="FR450" i="14" l="1"/>
  <c r="E1594" i="11"/>
  <c r="FW450" i="14" a="1"/>
  <c r="FW450" i="14" s="1"/>
  <c r="GB450" i="14"/>
  <c r="I1594" i="11" s="1"/>
  <c r="H1594" i="11"/>
  <c r="FT451" i="14"/>
  <c r="FU451" i="14" l="1"/>
  <c r="D1595" i="11" s="1"/>
  <c r="GC451" i="14"/>
  <c r="G1595" i="11" s="1"/>
  <c r="GD451" i="14"/>
  <c r="GF451" i="14" s="1"/>
  <c r="GJ451" i="14" s="1"/>
  <c r="F1595" i="11" s="1"/>
  <c r="C1595" i="11"/>
  <c r="FY450" i="14"/>
  <c r="FX450" i="14"/>
  <c r="GH451" i="14" l="1"/>
  <c r="GI451" i="14" s="1"/>
  <c r="FV451" i="14" s="1"/>
  <c r="FR451" i="14" s="1"/>
  <c r="GA451" i="14"/>
  <c r="FZ450" i="14"/>
  <c r="FW451" i="14" a="1"/>
  <c r="FW451" i="14" s="1"/>
  <c r="H1595" i="11"/>
  <c r="GB451" i="14"/>
  <c r="I1595" i="11" s="1"/>
  <c r="FT452" i="14"/>
  <c r="E1595" i="11" l="1"/>
  <c r="C1596" i="11"/>
  <c r="FU452" i="14"/>
  <c r="D1596" i="11" s="1"/>
  <c r="GD452" i="14"/>
  <c r="GF452" i="14" s="1"/>
  <c r="GC452" i="14"/>
  <c r="G1596" i="11" s="1"/>
  <c r="FX451" i="14"/>
  <c r="FY451" i="14"/>
  <c r="FZ451" i="14" l="1"/>
  <c r="GJ452" i="14"/>
  <c r="F1596" i="11" s="1"/>
  <c r="GA452" i="14"/>
  <c r="GH452" i="14"/>
  <c r="GI452" i="14" s="1"/>
  <c r="FV452" i="14" s="1"/>
  <c r="FR452" i="14" l="1"/>
  <c r="E1596" i="11"/>
  <c r="FW452" i="14" a="1"/>
  <c r="FW452" i="14" s="1"/>
  <c r="FT453" i="14"/>
  <c r="GB452" i="14"/>
  <c r="I1596" i="11" s="1"/>
  <c r="H1596" i="11"/>
  <c r="C1597" i="11" l="1"/>
  <c r="GD453" i="14"/>
  <c r="GF453" i="14" s="1"/>
  <c r="GJ453" i="14" s="1"/>
  <c r="F1597" i="11" s="1"/>
  <c r="FU453" i="14"/>
  <c r="D1597" i="11" s="1"/>
  <c r="GC453" i="14"/>
  <c r="G1597" i="11" s="1"/>
  <c r="FY452" i="14"/>
  <c r="FX452" i="14"/>
  <c r="GA453" i="14" l="1"/>
  <c r="H1597" i="11" s="1"/>
  <c r="GH453" i="14"/>
  <c r="GI453" i="14" s="1"/>
  <c r="FV453" i="14" s="1"/>
  <c r="FR453" i="14" s="1"/>
  <c r="FZ452" i="14"/>
  <c r="FT454" i="14" l="1"/>
  <c r="GB453" i="14"/>
  <c r="I1597" i="11" s="1"/>
  <c r="FW453" i="14" a="1"/>
  <c r="FW453" i="14" s="1"/>
  <c r="E1597" i="11"/>
  <c r="FU454" i="14"/>
  <c r="D1598" i="11" s="1"/>
  <c r="C1598" i="11"/>
  <c r="GD454" i="14"/>
  <c r="GF454" i="14" s="1"/>
  <c r="GJ454" i="14" s="1"/>
  <c r="F1598" i="11" s="1"/>
  <c r="GC454" i="14"/>
  <c r="G1598" i="11" s="1"/>
  <c r="FX453" i="14"/>
  <c r="FY453" i="14"/>
  <c r="FZ453" i="14" l="1"/>
  <c r="GH454" i="14"/>
  <c r="GI454" i="14" s="1"/>
  <c r="FV454" i="14" s="1"/>
  <c r="GA454" i="14"/>
  <c r="GB454" i="14" l="1"/>
  <c r="I1598" i="11" s="1"/>
  <c r="FT455" i="14"/>
  <c r="H1598" i="11"/>
  <c r="FR454" i="14"/>
  <c r="E1598" i="11"/>
  <c r="FW454" i="14" a="1"/>
  <c r="FW454" i="14" s="1"/>
  <c r="GD455" i="14" l="1"/>
  <c r="GF455" i="14" s="1"/>
  <c r="GJ455" i="14" s="1"/>
  <c r="F1599" i="11" s="1"/>
  <c r="FU455" i="14"/>
  <c r="D1599" i="11" s="1"/>
  <c r="C1599" i="11"/>
  <c r="GC455" i="14"/>
  <c r="G1599" i="11" s="1"/>
  <c r="GA455" i="14"/>
  <c r="GH455" i="14"/>
  <c r="GI455" i="14" s="1"/>
  <c r="FV455" i="14" s="1"/>
  <c r="FY454" i="14"/>
  <c r="FX454" i="14"/>
  <c r="FZ454" i="14" l="1"/>
  <c r="FT456" i="14"/>
  <c r="H1599" i="11"/>
  <c r="GB455" i="14"/>
  <c r="I1599" i="11" s="1"/>
  <c r="FR455" i="14"/>
  <c r="FW455" i="14" a="1"/>
  <c r="FW455" i="14" s="1"/>
  <c r="E1599" i="11"/>
  <c r="FX455" i="14" l="1"/>
  <c r="FY455" i="14"/>
  <c r="GD456" i="14"/>
  <c r="GF456" i="14" s="1"/>
  <c r="GJ456" i="14" s="1"/>
  <c r="F1600" i="11" s="1"/>
  <c r="GC456" i="14"/>
  <c r="G1600" i="11" s="1"/>
  <c r="FU456" i="14"/>
  <c r="D1600" i="11" s="1"/>
  <c r="C1600" i="11"/>
  <c r="GA456" i="14" l="1"/>
  <c r="GB456" i="14" s="1"/>
  <c r="I1600" i="11" s="1"/>
  <c r="GH456" i="14"/>
  <c r="GI456" i="14" s="1"/>
  <c r="FV456" i="14" s="1"/>
  <c r="FR456" i="14" s="1"/>
  <c r="FZ455" i="14"/>
  <c r="FW456" i="14" l="1" a="1"/>
  <c r="FW456" i="14" s="1"/>
  <c r="E1600" i="11"/>
  <c r="H1600" i="11"/>
  <c r="FT457" i="14"/>
  <c r="GC457" i="14"/>
  <c r="G1601" i="11" s="1"/>
  <c r="C1601" i="11"/>
  <c r="GD457" i="14"/>
  <c r="GF457" i="14" s="1"/>
  <c r="FU457" i="14"/>
  <c r="D1601" i="11" s="1"/>
  <c r="FY456" i="14"/>
  <c r="FX456" i="14"/>
  <c r="FZ456" i="14" l="1"/>
  <c r="GJ457" i="14"/>
  <c r="F1601" i="11" s="1"/>
  <c r="GH457" i="14"/>
  <c r="GI457" i="14" s="1"/>
  <c r="FV457" i="14" s="1"/>
  <c r="GA457" i="14"/>
  <c r="E1601" i="11" l="1"/>
  <c r="FR457" i="14"/>
  <c r="FW457" i="14" a="1"/>
  <c r="FW457" i="14" s="1"/>
  <c r="H1601" i="11"/>
  <c r="GB457" i="14"/>
  <c r="I1601" i="11" s="1"/>
  <c r="FT458" i="14"/>
  <c r="FX457" i="14" l="1"/>
  <c r="FY457" i="14"/>
  <c r="GC458" i="14"/>
  <c r="G1602" i="11" s="1"/>
  <c r="GD458" i="14"/>
  <c r="GF458" i="14" s="1"/>
  <c r="C1602" i="11"/>
  <c r="FU458" i="14"/>
  <c r="D1602" i="11" s="1"/>
  <c r="GH458" i="14" l="1"/>
  <c r="GI458" i="14" s="1"/>
  <c r="FV458" i="14" s="1"/>
  <c r="GA458" i="14"/>
  <c r="GJ458" i="14"/>
  <c r="F1602" i="11" s="1"/>
  <c r="FZ457" i="14"/>
  <c r="FT459" i="14" l="1"/>
  <c r="H1602" i="11"/>
  <c r="GB458" i="14"/>
  <c r="I1602" i="11" s="1"/>
  <c r="E1602" i="11"/>
  <c r="FR458" i="14"/>
  <c r="FW458" i="14" a="1"/>
  <c r="FW458" i="14" s="1"/>
  <c r="FY458" i="14" l="1"/>
  <c r="FX458" i="14"/>
  <c r="C1603" i="11"/>
  <c r="FU459" i="14"/>
  <c r="D1603" i="11" s="1"/>
  <c r="GD459" i="14"/>
  <c r="GF459" i="14" s="1"/>
  <c r="GC459" i="14"/>
  <c r="G1603" i="11" s="1"/>
  <c r="FZ458" i="14" l="1"/>
  <c r="GJ459" i="14"/>
  <c r="F1603" i="11" s="1"/>
  <c r="GA459" i="14"/>
  <c r="GH459" i="14"/>
  <c r="GI459" i="14" s="1"/>
  <c r="FV459" i="14" s="1"/>
  <c r="FT460" i="14" l="1"/>
  <c r="H1603" i="11"/>
  <c r="GB459" i="14"/>
  <c r="I1603" i="11" s="1"/>
  <c r="FW459" i="14" a="1"/>
  <c r="FW459" i="14" s="1"/>
  <c r="E1603" i="11"/>
  <c r="FR459" i="14"/>
  <c r="FX459" i="14" l="1"/>
  <c r="FY459" i="14"/>
  <c r="C1604" i="11"/>
  <c r="GD460" i="14"/>
  <c r="GF460" i="14" s="1"/>
  <c r="FU460" i="14"/>
  <c r="D1604" i="11" s="1"/>
  <c r="GC460" i="14"/>
  <c r="G1604" i="11" s="1"/>
  <c r="GH460" i="14" l="1"/>
  <c r="GI460" i="14" s="1"/>
  <c r="FV460" i="14" s="1"/>
  <c r="GA460" i="14"/>
  <c r="GJ460" i="14"/>
  <c r="F1604" i="11" s="1"/>
  <c r="FZ459" i="14"/>
  <c r="GB460" i="14" l="1"/>
  <c r="I1604" i="11" s="1"/>
  <c r="H1604" i="11"/>
  <c r="FT461" i="14"/>
  <c r="FW460" i="14" a="1"/>
  <c r="FW460" i="14" s="1"/>
  <c r="E1604" i="11"/>
  <c r="FR460" i="14"/>
  <c r="FX460" i="14" l="1"/>
  <c r="FY460" i="14"/>
  <c r="C1605" i="11"/>
  <c r="FU461" i="14"/>
  <c r="D1605" i="11" s="1"/>
  <c r="GC461" i="14"/>
  <c r="G1605" i="11" s="1"/>
  <c r="GD461" i="14"/>
  <c r="GF461" i="14" s="1"/>
  <c r="GA461" i="14" l="1"/>
  <c r="GH461" i="14"/>
  <c r="GI461" i="14" s="1"/>
  <c r="FV461" i="14" s="1"/>
  <c r="GJ461" i="14"/>
  <c r="F1605" i="11" s="1"/>
  <c r="FZ460" i="14"/>
  <c r="FW461" i="14" l="1" a="1"/>
  <c r="FW461" i="14" s="1"/>
  <c r="FR461" i="14"/>
  <c r="E1605" i="11"/>
  <c r="GB461" i="14"/>
  <c r="I1605" i="11" s="1"/>
  <c r="H1605" i="11"/>
  <c r="FT462" i="14"/>
  <c r="FU462" i="14" l="1"/>
  <c r="D1606" i="11" s="1"/>
  <c r="GC462" i="14"/>
  <c r="G1606" i="11" s="1"/>
  <c r="C1606" i="11"/>
  <c r="GD462" i="14"/>
  <c r="GF462" i="14" s="1"/>
  <c r="FY461" i="14"/>
  <c r="FX461" i="14"/>
  <c r="FZ461" i="14" l="1"/>
  <c r="GJ462" i="14"/>
  <c r="F1606" i="11" s="1"/>
  <c r="GH462" i="14"/>
  <c r="GI462" i="14" s="1"/>
  <c r="FV462" i="14" s="1"/>
  <c r="GA462" i="14"/>
  <c r="FW462" i="14" l="1" a="1"/>
  <c r="FW462" i="14" s="1"/>
  <c r="FR462" i="14"/>
  <c r="E1606" i="11"/>
  <c r="GB462" i="14"/>
  <c r="I1606" i="11" s="1"/>
  <c r="FT463" i="14"/>
  <c r="H1606" i="11"/>
  <c r="C1607" i="11" l="1"/>
  <c r="FU463" i="14"/>
  <c r="D1607" i="11" s="1"/>
  <c r="GC463" i="14"/>
  <c r="G1607" i="11" s="1"/>
  <c r="GD463" i="14"/>
  <c r="GF463" i="14" s="1"/>
  <c r="GJ463" i="14" s="1"/>
  <c r="F1607" i="11" s="1"/>
  <c r="FX462" i="14"/>
  <c r="FY462" i="14"/>
  <c r="FZ462" i="14" l="1"/>
  <c r="GH463" i="14"/>
  <c r="GI463" i="14" s="1"/>
  <c r="FV463" i="14" s="1"/>
  <c r="FW463" i="14" s="1" a="1"/>
  <c r="FW463" i="14" s="1"/>
  <c r="GA463" i="14"/>
  <c r="FT464" i="14" s="1"/>
  <c r="H1607" i="11"/>
  <c r="GB463" i="14" l="1"/>
  <c r="I1607" i="11" s="1"/>
  <c r="FR463" i="14"/>
  <c r="E1607" i="11"/>
  <c r="GC464" i="14"/>
  <c r="G1608" i="11" s="1"/>
  <c r="C1608" i="11"/>
  <c r="FU464" i="14"/>
  <c r="D1608" i="11" s="1"/>
  <c r="GD464" i="14"/>
  <c r="GF464" i="14" s="1"/>
  <c r="GJ464" i="14" s="1"/>
  <c r="F1608" i="11" s="1"/>
  <c r="FY463" i="14"/>
  <c r="FX463" i="14"/>
  <c r="GH464" i="14" l="1"/>
  <c r="GI464" i="14" s="1"/>
  <c r="FV464" i="14" s="1"/>
  <c r="FR464" i="14" s="1"/>
  <c r="FZ463" i="14"/>
  <c r="FW464" i="14" a="1"/>
  <c r="FW464" i="14" s="1"/>
  <c r="GA464" i="14"/>
  <c r="E1608" i="11" l="1"/>
  <c r="H1608" i="11"/>
  <c r="GB464" i="14"/>
  <c r="I1608" i="11" s="1"/>
  <c r="FT465" i="14"/>
  <c r="FX464" i="14"/>
  <c r="FY464" i="14"/>
  <c r="FZ464" i="14" l="1"/>
  <c r="GC465" i="14"/>
  <c r="G1609" i="11" s="1"/>
  <c r="GD465" i="14"/>
  <c r="GF465" i="14" s="1"/>
  <c r="GJ465" i="14" s="1"/>
  <c r="F1609" i="11" s="1"/>
  <c r="C1609" i="11"/>
  <c r="FU465" i="14"/>
  <c r="D1609" i="11" s="1"/>
  <c r="GH465" i="14" l="1"/>
  <c r="GI465" i="14" s="1"/>
  <c r="FV465" i="14" s="1"/>
  <c r="E1609" i="11" s="1"/>
  <c r="GA465" i="14"/>
  <c r="GB465" i="14" s="1"/>
  <c r="I1609" i="11" s="1"/>
  <c r="FR465" i="14" l="1"/>
  <c r="FT466" i="14"/>
  <c r="H1609" i="11"/>
  <c r="FW465" i="14" a="1"/>
  <c r="FW465" i="14" s="1"/>
  <c r="GD466" i="14"/>
  <c r="GF466" i="14" s="1"/>
  <c r="GJ466" i="14" s="1"/>
  <c r="F1610" i="11" s="1"/>
  <c r="C1610" i="11"/>
  <c r="FU466" i="14"/>
  <c r="D1610" i="11" s="1"/>
  <c r="GC466" i="14"/>
  <c r="G1610" i="11" s="1"/>
  <c r="FY465" i="14"/>
  <c r="FX465" i="14"/>
  <c r="GA466" i="14" l="1"/>
  <c r="GH466" i="14"/>
  <c r="GI466" i="14" s="1"/>
  <c r="FV466" i="14" s="1"/>
  <c r="FW466" i="14" s="1" a="1"/>
  <c r="FW466" i="14" s="1"/>
  <c r="FZ465" i="14"/>
  <c r="FT467" i="14"/>
  <c r="H1610" i="11"/>
  <c r="GB466" i="14"/>
  <c r="I1610" i="11" s="1"/>
  <c r="FR466" i="14" l="1"/>
  <c r="E1610" i="11"/>
  <c r="FX466" i="14"/>
  <c r="FY466" i="14"/>
  <c r="C1611" i="11"/>
  <c r="FU467" i="14"/>
  <c r="D1611" i="11" s="1"/>
  <c r="GC467" i="14"/>
  <c r="G1611" i="11" s="1"/>
  <c r="GD467" i="14"/>
  <c r="GF467" i="14" s="1"/>
  <c r="GJ467" i="14" s="1"/>
  <c r="F1611" i="11" s="1"/>
  <c r="FZ466" i="14" l="1"/>
  <c r="GH467" i="14"/>
  <c r="GI467" i="14" s="1"/>
  <c r="FV467" i="14" s="1"/>
  <c r="FW467" i="14" s="1" a="1"/>
  <c r="FW467" i="14" s="1"/>
  <c r="GA467" i="14"/>
  <c r="FT468" i="14" s="1"/>
  <c r="E1611" i="11" l="1"/>
  <c r="FR467" i="14"/>
  <c r="GB467" i="14"/>
  <c r="I1611" i="11" s="1"/>
  <c r="H1611" i="11"/>
  <c r="FX467" i="14"/>
  <c r="FY467" i="14"/>
  <c r="C1612" i="11"/>
  <c r="FU468" i="14"/>
  <c r="D1612" i="11" s="1"/>
  <c r="GC468" i="14"/>
  <c r="G1612" i="11" s="1"/>
  <c r="GD468" i="14"/>
  <c r="GF468" i="14" s="1"/>
  <c r="FZ467" i="14" l="1"/>
  <c r="GJ468" i="14"/>
  <c r="F1612" i="11" s="1"/>
  <c r="GA468" i="14"/>
  <c r="GH468" i="14"/>
  <c r="GI468" i="14" s="1"/>
  <c r="FV468" i="14" s="1"/>
  <c r="GB468" i="14" l="1"/>
  <c r="I1612" i="11" s="1"/>
  <c r="H1612" i="11"/>
  <c r="FT469" i="14"/>
  <c r="FR468" i="14"/>
  <c r="FW468" i="14" a="1"/>
  <c r="FW468" i="14" s="1"/>
  <c r="E1612" i="11"/>
  <c r="FX468" i="14" l="1"/>
  <c r="FY468" i="14"/>
  <c r="GD469" i="14"/>
  <c r="GF469" i="14" s="1"/>
  <c r="GJ469" i="14" s="1"/>
  <c r="F1613" i="11" s="1"/>
  <c r="C1613" i="11"/>
  <c r="FU469" i="14"/>
  <c r="D1613" i="11" s="1"/>
  <c r="GC469" i="14"/>
  <c r="G1613" i="11" s="1"/>
  <c r="GH469" i="14"/>
  <c r="GI469" i="14" s="1"/>
  <c r="FV469" i="14" s="1"/>
  <c r="GA469" i="14"/>
  <c r="FZ468" i="14" l="1"/>
  <c r="FW469" i="14" a="1"/>
  <c r="FW469" i="14" s="1"/>
  <c r="FR469" i="14"/>
  <c r="E1613" i="11"/>
  <c r="GB469" i="14"/>
  <c r="I1613" i="11" s="1"/>
  <c r="FT470" i="14"/>
  <c r="H1613" i="11"/>
  <c r="GD470" i="14" l="1"/>
  <c r="GF470" i="14" s="1"/>
  <c r="GJ470" i="14" s="1"/>
  <c r="F1614" i="11" s="1"/>
  <c r="C1614" i="11"/>
  <c r="GC470" i="14"/>
  <c r="G1614" i="11" s="1"/>
  <c r="FU470" i="14"/>
  <c r="D1614" i="11" s="1"/>
  <c r="FX469" i="14"/>
  <c r="FY469" i="14"/>
  <c r="GA470" i="14" l="1"/>
  <c r="GH470" i="14"/>
  <c r="GI470" i="14" s="1"/>
  <c r="FV470" i="14" s="1"/>
  <c r="FW470" i="14" s="1" a="1"/>
  <c r="FW470" i="14" s="1"/>
  <c r="FZ469" i="14"/>
  <c r="H1614" i="11"/>
  <c r="FT471" i="14"/>
  <c r="GB470" i="14"/>
  <c r="I1614" i="11" s="1"/>
  <c r="FR470" i="14"/>
  <c r="E1614" i="11"/>
  <c r="FX470" i="14" l="1"/>
  <c r="FY470" i="14"/>
  <c r="GC471" i="14"/>
  <c r="G1615" i="11" s="1"/>
  <c r="GD471" i="14"/>
  <c r="GF471" i="14" s="1"/>
  <c r="GJ471" i="14" s="1"/>
  <c r="F1615" i="11" s="1"/>
  <c r="FU471" i="14"/>
  <c r="D1615" i="11" s="1"/>
  <c r="C1615" i="11"/>
  <c r="GA471" i="14" l="1"/>
  <c r="GH471" i="14"/>
  <c r="GI471" i="14" s="1"/>
  <c r="FV471" i="14" s="1"/>
  <c r="FZ470" i="14"/>
  <c r="FR471" i="14" l="1"/>
  <c r="FW471" i="14" a="1"/>
  <c r="FW471" i="14" s="1"/>
  <c r="E1615" i="11"/>
  <c r="GB471" i="14"/>
  <c r="I1615" i="11" s="1"/>
  <c r="FT472" i="14"/>
  <c r="H1615" i="11"/>
  <c r="GD472" i="14" l="1"/>
  <c r="GF472" i="14" s="1"/>
  <c r="GJ472" i="14" s="1"/>
  <c r="F1616" i="11" s="1"/>
  <c r="GC472" i="14"/>
  <c r="G1616" i="11" s="1"/>
  <c r="C1616" i="11"/>
  <c r="FU472" i="14"/>
  <c r="D1616" i="11" s="1"/>
  <c r="FX471" i="14"/>
  <c r="FY471" i="14"/>
  <c r="GH472" i="14" l="1"/>
  <c r="GI472" i="14" s="1"/>
  <c r="FV472" i="14" s="1"/>
  <c r="FW472" i="14" s="1" a="1"/>
  <c r="FW472" i="14" s="1"/>
  <c r="GA472" i="14"/>
  <c r="FT473" i="14" s="1"/>
  <c r="FZ471" i="14"/>
  <c r="FR472" i="14" l="1"/>
  <c r="FX472" i="14" s="1"/>
  <c r="E1616" i="11"/>
  <c r="H1616" i="11"/>
  <c r="GB472" i="14"/>
  <c r="I1616" i="11" s="1"/>
  <c r="GD473" i="14"/>
  <c r="GF473" i="14" s="1"/>
  <c r="GJ473" i="14" s="1"/>
  <c r="F1617" i="11" s="1"/>
  <c r="FU473" i="14"/>
  <c r="D1617" i="11" s="1"/>
  <c r="GC473" i="14"/>
  <c r="G1617" i="11" s="1"/>
  <c r="C1617" i="11"/>
  <c r="FY472" i="14" l="1"/>
  <c r="FZ472" i="14" s="1"/>
  <c r="GH473" i="14"/>
  <c r="GI473" i="14" s="1"/>
  <c r="FV473" i="14" s="1"/>
  <c r="FR473" i="14" s="1"/>
  <c r="GA473" i="14"/>
  <c r="FT474" i="14" s="1"/>
  <c r="H1617" i="11" l="1"/>
  <c r="GB473" i="14"/>
  <c r="I1617" i="11" s="1"/>
  <c r="E1617" i="11"/>
  <c r="FW473" i="14" a="1"/>
  <c r="FW473" i="14" s="1"/>
  <c r="FY473" i="14"/>
  <c r="FX473" i="14"/>
  <c r="GD474" i="14"/>
  <c r="GF474" i="14" s="1"/>
  <c r="GJ474" i="14" s="1"/>
  <c r="F1618" i="11" s="1"/>
  <c r="FU474" i="14"/>
  <c r="D1618" i="11" s="1"/>
  <c r="C1618" i="11"/>
  <c r="GC474" i="14"/>
  <c r="G1618" i="11" s="1"/>
  <c r="GH474" i="14" l="1"/>
  <c r="GI474" i="14" s="1"/>
  <c r="FV474" i="14" s="1"/>
  <c r="FZ473" i="14"/>
  <c r="GA474" i="14"/>
  <c r="FW474" i="14" a="1"/>
  <c r="FW474" i="14" s="1"/>
  <c r="E1618" i="11"/>
  <c r="FR474" i="14"/>
  <c r="H1618" i="11"/>
  <c r="GB474" i="14"/>
  <c r="I1618" i="11" s="1"/>
  <c r="FT475" i="14"/>
  <c r="C1619" i="11" l="1"/>
  <c r="GC475" i="14"/>
  <c r="G1619" i="11" s="1"/>
  <c r="FU475" i="14"/>
  <c r="D1619" i="11" s="1"/>
  <c r="GD475" i="14"/>
  <c r="GF475" i="14" s="1"/>
  <c r="GJ475" i="14" s="1"/>
  <c r="F1619" i="11" s="1"/>
  <c r="FX474" i="14"/>
  <c r="FY474" i="14"/>
  <c r="FZ474" i="14" l="1"/>
  <c r="GH475" i="14"/>
  <c r="GI475" i="14" s="1"/>
  <c r="FV475" i="14" s="1"/>
  <c r="GA475" i="14"/>
  <c r="H1619" i="11" l="1"/>
  <c r="FT476" i="14"/>
  <c r="GB475" i="14"/>
  <c r="I1619" i="11" s="1"/>
  <c r="FR475" i="14"/>
  <c r="E1619" i="11"/>
  <c r="FW475" i="14" a="1"/>
  <c r="FW475" i="14" s="1"/>
  <c r="FY475" i="14" l="1"/>
  <c r="FX475" i="14"/>
  <c r="C1620" i="11"/>
  <c r="GD476" i="14"/>
  <c r="GF476" i="14" s="1"/>
  <c r="GJ476" i="14" s="1"/>
  <c r="F1620" i="11" s="1"/>
  <c r="GC476" i="14"/>
  <c r="G1620" i="11" s="1"/>
  <c r="FU476" i="14"/>
  <c r="D1620" i="11" s="1"/>
  <c r="FZ475" i="14"/>
  <c r="GH476" i="14" l="1"/>
  <c r="GI476" i="14" s="1"/>
  <c r="FV476" i="14" s="1"/>
  <c r="FR476" i="14" s="1"/>
  <c r="GA476" i="14"/>
  <c r="GB476" i="14" s="1"/>
  <c r="I1620" i="11" s="1"/>
  <c r="H1620" i="11" l="1"/>
  <c r="FT477" i="14"/>
  <c r="FU477" i="14" s="1"/>
  <c r="D1621" i="11" s="1"/>
  <c r="E1620" i="11"/>
  <c r="FW476" i="14" a="1"/>
  <c r="FW476" i="14" s="1"/>
  <c r="GD477" i="14"/>
  <c r="GF477" i="14" s="1"/>
  <c r="C1621" i="11"/>
  <c r="GC477" i="14"/>
  <c r="G1621" i="11" s="1"/>
  <c r="FY476" i="14"/>
  <c r="FX476" i="14"/>
  <c r="FZ476" i="14" l="1"/>
  <c r="GJ477" i="14"/>
  <c r="F1621" i="11" s="1"/>
  <c r="GH477" i="14"/>
  <c r="GI477" i="14" s="1"/>
  <c r="FV477" i="14" s="1"/>
  <c r="GA477" i="14"/>
  <c r="FW477" i="14" l="1" a="1"/>
  <c r="FW477" i="14" s="1"/>
  <c r="E1621" i="11"/>
  <c r="FR477" i="14"/>
  <c r="FT478" i="14"/>
  <c r="GB477" i="14"/>
  <c r="I1621" i="11" s="1"/>
  <c r="H1621" i="11"/>
  <c r="GD478" i="14" l="1"/>
  <c r="GF478" i="14" s="1"/>
  <c r="FU478" i="14"/>
  <c r="D1622" i="11" s="1"/>
  <c r="GC478" i="14"/>
  <c r="G1622" i="11" s="1"/>
  <c r="C1622" i="11"/>
  <c r="FY477" i="14"/>
  <c r="FX477" i="14"/>
  <c r="FZ477" i="14" l="1"/>
  <c r="GJ478" i="14"/>
  <c r="F1622" i="11" s="1"/>
  <c r="GA478" i="14"/>
  <c r="GH478" i="14"/>
  <c r="GI478" i="14" s="1"/>
  <c r="FV478" i="14" s="1"/>
  <c r="FR478" i="14" l="1"/>
  <c r="E1622" i="11"/>
  <c r="FW478" i="14" a="1"/>
  <c r="FW478" i="14" s="1"/>
  <c r="H1622" i="11"/>
  <c r="GB478" i="14"/>
  <c r="I1622" i="11" s="1"/>
  <c r="FT479" i="14"/>
  <c r="C1623" i="11" l="1"/>
  <c r="GD479" i="14"/>
  <c r="GF479" i="14" s="1"/>
  <c r="GJ479" i="14" s="1"/>
  <c r="F1623" i="11" s="1"/>
  <c r="GC479" i="14"/>
  <c r="G1623" i="11" s="1"/>
  <c r="FU479" i="14"/>
  <c r="D1623" i="11" s="1"/>
  <c r="FX478" i="14"/>
  <c r="FY478" i="14"/>
  <c r="GA479" i="14" l="1"/>
  <c r="GH479" i="14"/>
  <c r="GI479" i="14" s="1"/>
  <c r="FV479" i="14" s="1"/>
  <c r="E1623" i="11" s="1"/>
  <c r="FZ478" i="14"/>
  <c r="H1623" i="11"/>
  <c r="GB479" i="14"/>
  <c r="I1623" i="11" s="1"/>
  <c r="FT480" i="14"/>
  <c r="FW479" i="14" l="1" a="1"/>
  <c r="FW479" i="14" s="1"/>
  <c r="FR479" i="14"/>
  <c r="FX479" i="14" s="1"/>
  <c r="FU480" i="14"/>
  <c r="D1624" i="11" s="1"/>
  <c r="GD480" i="14"/>
  <c r="GF480" i="14" s="1"/>
  <c r="GJ480" i="14" s="1"/>
  <c r="F1624" i="11" s="1"/>
  <c r="GC480" i="14"/>
  <c r="G1624" i="11" s="1"/>
  <c r="C1624" i="11"/>
  <c r="FY479" i="14" l="1"/>
  <c r="FZ479" i="14"/>
  <c r="GA480" i="14"/>
  <c r="GH480" i="14"/>
  <c r="GI480" i="14" s="1"/>
  <c r="FV480" i="14" s="1"/>
  <c r="FR480" i="14" l="1"/>
  <c r="E1624" i="11"/>
  <c r="FW480" i="14" a="1"/>
  <c r="FW480" i="14" s="1"/>
  <c r="FT481" i="14"/>
  <c r="GB480" i="14"/>
  <c r="I1624" i="11" s="1"/>
  <c r="H1624" i="11"/>
  <c r="GC481" i="14" l="1"/>
  <c r="G1625" i="11" s="1"/>
  <c r="FU481" i="14"/>
  <c r="D1625" i="11" s="1"/>
  <c r="C1625" i="11"/>
  <c r="GD481" i="14"/>
  <c r="GF481" i="14" s="1"/>
  <c r="FY480" i="14"/>
  <c r="FX480" i="14"/>
  <c r="FZ480" i="14" l="1"/>
  <c r="GA481" i="14"/>
  <c r="GJ481" i="14"/>
  <c r="F1625" i="11" s="1"/>
  <c r="GH481" i="14"/>
  <c r="GI481" i="14" s="1"/>
  <c r="FV481" i="14" s="1"/>
  <c r="FR481" i="14" l="1"/>
  <c r="E1625" i="11"/>
  <c r="FW481" i="14" a="1"/>
  <c r="FW481" i="14" s="1"/>
  <c r="GB481" i="14"/>
  <c r="I1625" i="11" s="1"/>
  <c r="FT482" i="14"/>
  <c r="H1625" i="11"/>
  <c r="GC482" i="14" l="1"/>
  <c r="G1626" i="11" s="1"/>
  <c r="C1626" i="11"/>
  <c r="FU482" i="14"/>
  <c r="D1626" i="11" s="1"/>
  <c r="GD482" i="14"/>
  <c r="GF482" i="14" s="1"/>
  <c r="FX481" i="14"/>
  <c r="FY481" i="14"/>
  <c r="GJ482" i="14" l="1"/>
  <c r="F1626" i="11" s="1"/>
  <c r="GA482" i="14"/>
  <c r="FZ481" i="14"/>
  <c r="GH482" i="14"/>
  <c r="GI482" i="14" s="1"/>
  <c r="FV482" i="14" s="1"/>
  <c r="GB482" i="14" l="1"/>
  <c r="I1626" i="11" s="1"/>
  <c r="FT483" i="14"/>
  <c r="H1626" i="11"/>
  <c r="E1626" i="11"/>
  <c r="FW482" i="14" a="1"/>
  <c r="FW482" i="14" s="1"/>
  <c r="FR482" i="14"/>
  <c r="FX482" i="14" l="1"/>
  <c r="FY482" i="14"/>
  <c r="GC483" i="14"/>
  <c r="G1627" i="11" s="1"/>
  <c r="GD483" i="14"/>
  <c r="GF483" i="14" s="1"/>
  <c r="GJ483" i="14" s="1"/>
  <c r="F1627" i="11" s="1"/>
  <c r="C1627" i="11"/>
  <c r="FU483" i="14"/>
  <c r="D1627" i="11" s="1"/>
  <c r="FZ482" i="14"/>
  <c r="GA483" i="14" l="1"/>
  <c r="GB483" i="14" s="1"/>
  <c r="I1627" i="11" s="1"/>
  <c r="GH483" i="14"/>
  <c r="GI483" i="14" s="1"/>
  <c r="FV483" i="14" s="1"/>
  <c r="FW483" i="14" s="1" a="1"/>
  <c r="FW483" i="14" s="1"/>
  <c r="FT484" i="14"/>
  <c r="H1627" i="11"/>
  <c r="E1627" i="11" l="1"/>
  <c r="FR483" i="14"/>
  <c r="FY483" i="14" s="1"/>
  <c r="C1628" i="11"/>
  <c r="FU484" i="14"/>
  <c r="D1628" i="11" s="1"/>
  <c r="GD484" i="14"/>
  <c r="GF484" i="14" s="1"/>
  <c r="GC484" i="14"/>
  <c r="G1628" i="11" s="1"/>
  <c r="FX483" i="14" l="1"/>
  <c r="FZ483" i="14" s="1"/>
  <c r="GJ484" i="14"/>
  <c r="F1628" i="11" s="1"/>
  <c r="GA484" i="14"/>
  <c r="GH484" i="14"/>
  <c r="GI484" i="14" s="1"/>
  <c r="FV484" i="14" s="1"/>
  <c r="FT485" i="14" l="1"/>
  <c r="GB484" i="14"/>
  <c r="I1628" i="11" s="1"/>
  <c r="H1628" i="11"/>
  <c r="FR484" i="14"/>
  <c r="E1628" i="11"/>
  <c r="FW484" i="14" a="1"/>
  <c r="FW484" i="14" s="1"/>
  <c r="FY484" i="14" l="1"/>
  <c r="FX484" i="14"/>
  <c r="GC485" i="14"/>
  <c r="G1629" i="11" s="1"/>
  <c r="FU485" i="14"/>
  <c r="D1629" i="11" s="1"/>
  <c r="C1629" i="11"/>
  <c r="GD485" i="14"/>
  <c r="GF485" i="14" s="1"/>
  <c r="FZ484" i="14" l="1"/>
  <c r="GJ485" i="14"/>
  <c r="F1629" i="11" s="1"/>
  <c r="GA485" i="14"/>
  <c r="GH485" i="14"/>
  <c r="GI485" i="14" s="1"/>
  <c r="FV485" i="14" s="1"/>
  <c r="FW485" i="14" l="1" a="1"/>
  <c r="FW485" i="14" s="1"/>
  <c r="E1629" i="11"/>
  <c r="FR485" i="14"/>
  <c r="FT486" i="14"/>
  <c r="H1629" i="11"/>
  <c r="GB485" i="14"/>
  <c r="I1629" i="11" s="1"/>
  <c r="GD486" i="14" l="1"/>
  <c r="GF486" i="14" s="1"/>
  <c r="GJ486" i="14" s="1"/>
  <c r="F1630" i="11" s="1"/>
  <c r="C1630" i="11"/>
  <c r="GC486" i="14"/>
  <c r="G1630" i="11" s="1"/>
  <c r="FU486" i="14"/>
  <c r="D1630" i="11" s="1"/>
  <c r="GA486" i="14"/>
  <c r="FX485" i="14"/>
  <c r="FY485" i="14"/>
  <c r="GH486" i="14" l="1"/>
  <c r="GI486" i="14" s="1"/>
  <c r="FV486" i="14" s="1"/>
  <c r="E1630" i="11"/>
  <c r="FR486" i="14"/>
  <c r="FW486" i="14" a="1"/>
  <c r="FW486" i="14" s="1"/>
  <c r="FZ485" i="14"/>
  <c r="FT487" i="14"/>
  <c r="H1630" i="11"/>
  <c r="GB486" i="14"/>
  <c r="I1630" i="11" s="1"/>
  <c r="FY486" i="14" l="1"/>
  <c r="FX486" i="14"/>
  <c r="GC487" i="14"/>
  <c r="G1631" i="11" s="1"/>
  <c r="C1631" i="11"/>
  <c r="GD487" i="14"/>
  <c r="GF487" i="14" s="1"/>
  <c r="FU487" i="14"/>
  <c r="D1631" i="11" s="1"/>
  <c r="FZ486" i="14" l="1"/>
  <c r="GJ487" i="14"/>
  <c r="F1631" i="11" s="1"/>
  <c r="GH487" i="14"/>
  <c r="GI487" i="14" s="1"/>
  <c r="FV487" i="14" s="1"/>
  <c r="GA487" i="14"/>
  <c r="FW487" i="14" l="1" a="1"/>
  <c r="FW487" i="14" s="1"/>
  <c r="FR487" i="14"/>
  <c r="E1631" i="11"/>
  <c r="H1631" i="11"/>
  <c r="FT488" i="14"/>
  <c r="GB487" i="14"/>
  <c r="I1631" i="11" s="1"/>
  <c r="FU488" i="14" l="1"/>
  <c r="D1632" i="11" s="1"/>
  <c r="GC488" i="14"/>
  <c r="G1632" i="11" s="1"/>
  <c r="C1632" i="11"/>
  <c r="GD488" i="14"/>
  <c r="GF488" i="14" s="1"/>
  <c r="FY487" i="14"/>
  <c r="FX487" i="14"/>
  <c r="FZ487" i="14" l="1"/>
  <c r="GA488" i="14"/>
  <c r="GJ488" i="14"/>
  <c r="F1632" i="11" s="1"/>
  <c r="GH488" i="14"/>
  <c r="GI488" i="14" s="1"/>
  <c r="FV488" i="14" s="1"/>
  <c r="FW488" i="14" l="1" a="1"/>
  <c r="FW488" i="14" s="1"/>
  <c r="FR488" i="14"/>
  <c r="E1632" i="11"/>
  <c r="FT489" i="14"/>
  <c r="H1632" i="11"/>
  <c r="GB488" i="14"/>
  <c r="I1632" i="11" s="1"/>
  <c r="GC489" i="14" l="1"/>
  <c r="G1633" i="11" s="1"/>
  <c r="GD489" i="14"/>
  <c r="GF489" i="14" s="1"/>
  <c r="FU489" i="14"/>
  <c r="D1633" i="11" s="1"/>
  <c r="C1633" i="11"/>
  <c r="FY488" i="14"/>
  <c r="FX488" i="14"/>
  <c r="FZ488" i="14" l="1"/>
  <c r="GA489" i="14"/>
  <c r="GH489" i="14"/>
  <c r="GI489" i="14" s="1"/>
  <c r="FV489" i="14" s="1"/>
  <c r="GJ489" i="14"/>
  <c r="F1633" i="11" s="1"/>
  <c r="E1633" i="11" l="1"/>
  <c r="FR489" i="14"/>
  <c r="FW489" i="14" a="1"/>
  <c r="FW489" i="14" s="1"/>
  <c r="GB489" i="14"/>
  <c r="I1633" i="11" s="1"/>
  <c r="H1633" i="11"/>
  <c r="FT490" i="14"/>
  <c r="FY489" i="14" l="1"/>
  <c r="FX489" i="14"/>
  <c r="FZ489" i="14" s="1"/>
  <c r="C1634" i="11"/>
  <c r="GD490" i="14"/>
  <c r="GF490" i="14" s="1"/>
  <c r="FU490" i="14"/>
  <c r="D1634" i="11" s="1"/>
  <c r="GC490" i="14"/>
  <c r="G1634" i="11" s="1"/>
  <c r="GJ490" i="14" l="1"/>
  <c r="F1634" i="11" s="1"/>
  <c r="GH490" i="14"/>
  <c r="GI490" i="14" s="1"/>
  <c r="FV490" i="14" s="1"/>
  <c r="GA490" i="14"/>
  <c r="FW490" i="14" l="1" a="1"/>
  <c r="FW490" i="14" s="1"/>
  <c r="FR490" i="14"/>
  <c r="E1634" i="11"/>
  <c r="GB490" i="14"/>
  <c r="I1634" i="11" s="1"/>
  <c r="FT491" i="14"/>
  <c r="H1634" i="11"/>
  <c r="FU491" i="14" l="1"/>
  <c r="D1635" i="11" s="1"/>
  <c r="GC491" i="14"/>
  <c r="G1635" i="11" s="1"/>
  <c r="GD491" i="14"/>
  <c r="GF491" i="14" s="1"/>
  <c r="C1635" i="11"/>
  <c r="FX490" i="14"/>
  <c r="FY490" i="14"/>
  <c r="GJ491" i="14" l="1"/>
  <c r="F1635" i="11" s="1"/>
  <c r="GH491" i="14"/>
  <c r="GI491" i="14" s="1"/>
  <c r="FV491" i="14" s="1"/>
  <c r="GA491" i="14"/>
  <c r="FZ490" i="14"/>
  <c r="FW491" i="14" l="1" a="1"/>
  <c r="FW491" i="14" s="1"/>
  <c r="E1635" i="11"/>
  <c r="FR491" i="14"/>
  <c r="FT492" i="14"/>
  <c r="GB491" i="14"/>
  <c r="I1635" i="11" s="1"/>
  <c r="H1635" i="11"/>
  <c r="FX491" i="14" l="1"/>
  <c r="FY491" i="14"/>
  <c r="FZ491" i="14" s="1"/>
  <c r="GC492" i="14"/>
  <c r="G1636" i="11" s="1"/>
  <c r="FU492" i="14"/>
  <c r="D1636" i="11" s="1"/>
  <c r="C1636" i="11"/>
  <c r="GD492" i="14"/>
  <c r="GF492" i="14" s="1"/>
  <c r="GJ492" i="14" l="1"/>
  <c r="F1636" i="11" s="1"/>
  <c r="GH492" i="14"/>
  <c r="GI492" i="14" s="1"/>
  <c r="FV492" i="14" s="1"/>
  <c r="GA492" i="14"/>
  <c r="E1636" i="11" l="1"/>
  <c r="FR492" i="14"/>
  <c r="FW492" i="14" a="1"/>
  <c r="FW492" i="14" s="1"/>
  <c r="GB492" i="14"/>
  <c r="I1636" i="11" s="1"/>
  <c r="FT493" i="14"/>
  <c r="H1636" i="11"/>
  <c r="GD493" i="14" l="1"/>
  <c r="GF493" i="14" s="1"/>
  <c r="GJ493" i="14" s="1"/>
  <c r="F1637" i="11" s="1"/>
  <c r="FU493" i="14"/>
  <c r="D1637" i="11" s="1"/>
  <c r="C1637" i="11"/>
  <c r="GC493" i="14"/>
  <c r="G1637" i="11" s="1"/>
  <c r="FX492" i="14"/>
  <c r="FY492" i="14"/>
  <c r="GA493" i="14" l="1"/>
  <c r="GH493" i="14"/>
  <c r="GI493" i="14" s="1"/>
  <c r="FV493" i="14" s="1"/>
  <c r="FW493" i="14" s="1" a="1"/>
  <c r="FW493" i="14" s="1"/>
  <c r="FZ492" i="14"/>
  <c r="H1637" i="11"/>
  <c r="GB493" i="14"/>
  <c r="I1637" i="11" s="1"/>
  <c r="FT494" i="14"/>
  <c r="FR493" i="14" l="1"/>
  <c r="E1637" i="11"/>
  <c r="C1638" i="11"/>
  <c r="FU494" i="14"/>
  <c r="D1638" i="11" s="1"/>
  <c r="GC494" i="14"/>
  <c r="G1638" i="11" s="1"/>
  <c r="GD494" i="14"/>
  <c r="GF494" i="14" s="1"/>
  <c r="GJ494" i="14" s="1"/>
  <c r="F1638" i="11" s="1"/>
  <c r="FY493" i="14"/>
  <c r="FX493" i="14"/>
  <c r="FZ493" i="14" l="1"/>
  <c r="GA494" i="14"/>
  <c r="GB494" i="14" s="1"/>
  <c r="I1638" i="11" s="1"/>
  <c r="GH494" i="14"/>
  <c r="GI494" i="14" s="1"/>
  <c r="FV494" i="14" s="1"/>
  <c r="FW494" i="14" s="1" a="1"/>
  <c r="FW494" i="14" s="1"/>
  <c r="H1638" i="11"/>
  <c r="FT495" i="14"/>
  <c r="FR494" i="14" l="1"/>
  <c r="E1638" i="11"/>
  <c r="GD495" i="14"/>
  <c r="GF495" i="14" s="1"/>
  <c r="FU495" i="14"/>
  <c r="D1639" i="11" s="1"/>
  <c r="GC495" i="14"/>
  <c r="G1639" i="11" s="1"/>
  <c r="C1639" i="11"/>
  <c r="FX494" i="14"/>
  <c r="FY494" i="14"/>
  <c r="FZ494" i="14" l="1"/>
  <c r="GJ495" i="14"/>
  <c r="F1639" i="11" s="1"/>
  <c r="GH495" i="14"/>
  <c r="GI495" i="14" s="1"/>
  <c r="FV495" i="14" s="1"/>
  <c r="GA495" i="14"/>
  <c r="GB495" i="14" l="1"/>
  <c r="I1639" i="11" s="1"/>
  <c r="H1639" i="11"/>
  <c r="FT496" i="14"/>
  <c r="FW495" i="14" a="1"/>
  <c r="FW495" i="14" s="1"/>
  <c r="FR495" i="14"/>
  <c r="E1639" i="11"/>
  <c r="FY495" i="14" l="1"/>
  <c r="FX495" i="14"/>
  <c r="FZ495" i="14" s="1"/>
  <c r="GC496" i="14"/>
  <c r="G1640" i="11" s="1"/>
  <c r="C1640" i="11"/>
  <c r="FU496" i="14"/>
  <c r="D1640" i="11" s="1"/>
  <c r="GD496" i="14"/>
  <c r="GF496" i="14" s="1"/>
  <c r="GJ496" i="14" s="1"/>
  <c r="F1640" i="11" s="1"/>
  <c r="GA496" i="14" l="1"/>
  <c r="GH496" i="14"/>
  <c r="GI496" i="14" s="1"/>
  <c r="FV496" i="14" s="1"/>
  <c r="FW496" i="14" s="1" a="1"/>
  <c r="FW496" i="14" s="1"/>
  <c r="FT497" i="14"/>
  <c r="GB496" i="14"/>
  <c r="I1640" i="11" s="1"/>
  <c r="H1640" i="11"/>
  <c r="FR496" i="14" l="1"/>
  <c r="E1640" i="11"/>
  <c r="FX496" i="14"/>
  <c r="FY496" i="14"/>
  <c r="GC497" i="14"/>
  <c r="G1641" i="11" s="1"/>
  <c r="C1641" i="11"/>
  <c r="FU497" i="14"/>
  <c r="D1641" i="11" s="1"/>
  <c r="GD497" i="14"/>
  <c r="GF497" i="14" s="1"/>
  <c r="GJ497" i="14" s="1"/>
  <c r="F1641" i="11" s="1"/>
  <c r="FZ496" i="14" l="1"/>
  <c r="GA497" i="14"/>
  <c r="GB497" i="14" s="1"/>
  <c r="I1641" i="11" s="1"/>
  <c r="GH497" i="14"/>
  <c r="GI497" i="14" s="1"/>
  <c r="FV497" i="14" s="1"/>
  <c r="FW497" i="14" s="1" a="1"/>
  <c r="FW497" i="14" s="1"/>
  <c r="H1641" i="11"/>
  <c r="FT498" i="14" l="1"/>
  <c r="FR497" i="14"/>
  <c r="FX497" i="14" s="1"/>
  <c r="E1641" i="11"/>
  <c r="C1642" i="11"/>
  <c r="GC498" i="14"/>
  <c r="G1642" i="11" s="1"/>
  <c r="GD498" i="14"/>
  <c r="GF498" i="14" s="1"/>
  <c r="FU498" i="14"/>
  <c r="D1642" i="11" s="1"/>
  <c r="FY497" i="14" l="1"/>
  <c r="FZ497" i="14" s="1"/>
  <c r="GJ498" i="14"/>
  <c r="F1642" i="11" s="1"/>
  <c r="GH498" i="14"/>
  <c r="GI498" i="14" s="1"/>
  <c r="FV498" i="14" s="1"/>
  <c r="GA498" i="14"/>
  <c r="H1642" i="11" l="1"/>
  <c r="FT499" i="14"/>
  <c r="GB498" i="14"/>
  <c r="I1642" i="11" s="1"/>
  <c r="FR498" i="14"/>
  <c r="E1642" i="11"/>
  <c r="FW498" i="14" a="1"/>
  <c r="FW498" i="14" s="1"/>
  <c r="FU499" i="14" l="1"/>
  <c r="D1643" i="11" s="1"/>
  <c r="C1643" i="11"/>
  <c r="GC499" i="14"/>
  <c r="G1643" i="11" s="1"/>
  <c r="GD499" i="14"/>
  <c r="GF499" i="14" s="1"/>
  <c r="FX498" i="14"/>
  <c r="FY498" i="14"/>
  <c r="FZ498" i="14" l="1"/>
  <c r="GJ499" i="14"/>
  <c r="F1643" i="11" s="1"/>
  <c r="GH499" i="14"/>
  <c r="GI499" i="14" s="1"/>
  <c r="FV499" i="14" s="1"/>
  <c r="GA499" i="14"/>
  <c r="FW499" i="14" l="1" a="1"/>
  <c r="FW499" i="14" s="1"/>
  <c r="FR499" i="14"/>
  <c r="E1643" i="11"/>
  <c r="H1643" i="11"/>
  <c r="GB499" i="14"/>
  <c r="I1643" i="11" s="1"/>
  <c r="FT500" i="14"/>
  <c r="GC500" i="14" l="1"/>
  <c r="G1644" i="11" s="1"/>
  <c r="C1644" i="11"/>
  <c r="FU500" i="14"/>
  <c r="D1644" i="11" s="1"/>
  <c r="GD500" i="14"/>
  <c r="GF500" i="14" s="1"/>
  <c r="GJ500" i="14" s="1"/>
  <c r="F1644" i="11" s="1"/>
  <c r="FY499" i="14"/>
  <c r="FX499" i="14"/>
  <c r="FZ499" i="14" l="1"/>
  <c r="GA500" i="14"/>
  <c r="GB500" i="14" s="1"/>
  <c r="I1644" i="11" s="1"/>
  <c r="GH500" i="14"/>
  <c r="GI500" i="14" s="1"/>
  <c r="FV500" i="14" s="1"/>
  <c r="FW500" i="14" s="1" a="1"/>
  <c r="FW500" i="14" s="1"/>
  <c r="FT501" i="14"/>
  <c r="H1644" i="11" l="1"/>
  <c r="E1644" i="11"/>
  <c r="FR500" i="14"/>
  <c r="FY500" i="14" s="1"/>
  <c r="GC501" i="14"/>
  <c r="G1645" i="11" s="1"/>
  <c r="GD501" i="14"/>
  <c r="GF501" i="14" s="1"/>
  <c r="C1645" i="11"/>
  <c r="FU501" i="14"/>
  <c r="D1645" i="11" s="1"/>
  <c r="FX500" i="14" l="1"/>
  <c r="FZ500" i="14" s="1"/>
  <c r="GJ501" i="14"/>
  <c r="F1645" i="11" s="1"/>
  <c r="GA501" i="14"/>
  <c r="GH501" i="14"/>
  <c r="GI501" i="14" s="1"/>
  <c r="FV501" i="14" s="1"/>
  <c r="H1645" i="11" l="1"/>
  <c r="FT502" i="14"/>
  <c r="GB501" i="14"/>
  <c r="I1645" i="11" s="1"/>
  <c r="FW501" i="14" a="1"/>
  <c r="FW501" i="14" s="1"/>
  <c r="FR501" i="14"/>
  <c r="E1645" i="11"/>
  <c r="FX501" i="14" l="1"/>
  <c r="FY501" i="14"/>
  <c r="FZ501" i="14" s="1"/>
  <c r="FU502" i="14"/>
  <c r="D1646" i="11" s="1"/>
  <c r="C1646" i="11"/>
  <c r="GD502" i="14"/>
  <c r="GF502" i="14" s="1"/>
  <c r="GC502" i="14"/>
  <c r="G1646" i="11" s="1"/>
  <c r="GJ502" i="14" l="1"/>
  <c r="F1646" i="11" s="1"/>
  <c r="GH502" i="14"/>
  <c r="GI502" i="14" s="1"/>
  <c r="FV502" i="14" s="1"/>
  <c r="GA502" i="14"/>
  <c r="E1646" i="11" l="1"/>
  <c r="FW502" i="14" a="1"/>
  <c r="FW502" i="14" s="1"/>
  <c r="FR502" i="14"/>
  <c r="GB502" i="14"/>
  <c r="I1646" i="11" s="1"/>
  <c r="H1646" i="11"/>
  <c r="FT503" i="14"/>
  <c r="FX502" i="14" l="1"/>
  <c r="FY502" i="14"/>
  <c r="C1647" i="11"/>
  <c r="FU503" i="14"/>
  <c r="D1647" i="11" s="1"/>
  <c r="GD503" i="14"/>
  <c r="GF503" i="14" s="1"/>
  <c r="GC503" i="14"/>
  <c r="G1647" i="11" s="1"/>
  <c r="GA503" i="14" l="1"/>
  <c r="GJ503" i="14"/>
  <c r="F1647" i="11" s="1"/>
  <c r="GH503" i="14"/>
  <c r="GI503" i="14" s="1"/>
  <c r="FV503" i="14" s="1"/>
  <c r="FZ502" i="14"/>
  <c r="FW503" i="14" l="1" a="1"/>
  <c r="FW503" i="14" s="1"/>
  <c r="E1647" i="11"/>
  <c r="FR503" i="14"/>
  <c r="GB503" i="14"/>
  <c r="I1647" i="11" s="1"/>
  <c r="FT504" i="14"/>
  <c r="H1647" i="11"/>
  <c r="FU504" i="14" l="1"/>
  <c r="D1648" i="11" s="1"/>
  <c r="GC504" i="14"/>
  <c r="G1648" i="11" s="1"/>
  <c r="C1648" i="11"/>
  <c r="GD504" i="14"/>
  <c r="GF504" i="14" s="1"/>
  <c r="FY503" i="14"/>
  <c r="FX503" i="14"/>
  <c r="FZ503" i="14" l="1"/>
  <c r="GJ504" i="14"/>
  <c r="F1648" i="11" s="1"/>
  <c r="GA504" i="14"/>
  <c r="GH504" i="14"/>
  <c r="GI504" i="14" s="1"/>
  <c r="FV504" i="14" s="1"/>
  <c r="E1648" i="11" l="1"/>
  <c r="FW504" i="14" a="1"/>
  <c r="FW504" i="14" s="1"/>
  <c r="FR504" i="14"/>
  <c r="H1648" i="11"/>
  <c r="FT505" i="14"/>
  <c r="GB504" i="14"/>
  <c r="I1648" i="11" s="1"/>
  <c r="GD505" i="14" l="1"/>
  <c r="GF505" i="14" s="1"/>
  <c r="FU505" i="14"/>
  <c r="D1649" i="11" s="1"/>
  <c r="GC505" i="14"/>
  <c r="G1649" i="11" s="1"/>
  <c r="C1649" i="11"/>
  <c r="FY504" i="14"/>
  <c r="FX504" i="14"/>
  <c r="FZ504" i="14" l="1"/>
  <c r="GJ505" i="14"/>
  <c r="F1649" i="11" s="1"/>
  <c r="GA505" i="14"/>
  <c r="GH505" i="14"/>
  <c r="GI505" i="14" s="1"/>
  <c r="FV505" i="14" s="1"/>
  <c r="FR505" i="14" l="1"/>
  <c r="FW505" i="14" a="1"/>
  <c r="FW505" i="14" s="1"/>
  <c r="E1649" i="11"/>
  <c r="FT506" i="14"/>
  <c r="H1649" i="11"/>
  <c r="GB505" i="14"/>
  <c r="I1649" i="11" s="1"/>
  <c r="FU506" i="14" l="1"/>
  <c r="D1650" i="11" s="1"/>
  <c r="GC506" i="14"/>
  <c r="G1650" i="11" s="1"/>
  <c r="C1650" i="11"/>
  <c r="GD506" i="14"/>
  <c r="GF506" i="14" s="1"/>
  <c r="FX505" i="14"/>
  <c r="FY505" i="14"/>
  <c r="FZ505" i="14" l="1"/>
  <c r="GJ506" i="14"/>
  <c r="F1650" i="11" s="1"/>
  <c r="GA506" i="14"/>
  <c r="GH506" i="14"/>
  <c r="GI506" i="14" s="1"/>
  <c r="FV506" i="14" s="1"/>
  <c r="GB506" i="14" l="1"/>
  <c r="I1650" i="11" s="1"/>
  <c r="FT507" i="14"/>
  <c r="H1650" i="11"/>
  <c r="FW506" i="14" a="1"/>
  <c r="FW506" i="14" s="1"/>
  <c r="FR506" i="14"/>
  <c r="E1650" i="11"/>
  <c r="FY506" i="14" l="1"/>
  <c r="FX506" i="14"/>
  <c r="FZ506" i="14" s="1"/>
  <c r="FU507" i="14"/>
  <c r="D1651" i="11" s="1"/>
  <c r="C1651" i="11"/>
  <c r="GC507" i="14"/>
  <c r="G1651" i="11" s="1"/>
  <c r="GD507" i="14"/>
  <c r="GF507" i="14" s="1"/>
  <c r="GJ507" i="14" l="1"/>
  <c r="F1651" i="11" s="1"/>
  <c r="GH507" i="14"/>
  <c r="GI507" i="14" s="1"/>
  <c r="FV507" i="14" s="1"/>
  <c r="GA507" i="14"/>
  <c r="E1651" i="11" l="1"/>
  <c r="FR507" i="14"/>
  <c r="FW507" i="14" a="1"/>
  <c r="FW507" i="14" s="1"/>
  <c r="FT508" i="14"/>
  <c r="GB507" i="14"/>
  <c r="I1651" i="11" s="1"/>
  <c r="H1651" i="11"/>
  <c r="C1652" i="11" l="1"/>
  <c r="FU508" i="14"/>
  <c r="D1652" i="11" s="1"/>
  <c r="GC508" i="14"/>
  <c r="G1652" i="11" s="1"/>
  <c r="GD508" i="14"/>
  <c r="GF508" i="14" s="1"/>
  <c r="FX507" i="14"/>
  <c r="FY507" i="14"/>
  <c r="FZ507" i="14" l="1"/>
  <c r="GA508" i="14"/>
  <c r="GJ508" i="14"/>
  <c r="F1652" i="11" s="1"/>
  <c r="GH508" i="14"/>
  <c r="GI508" i="14" s="1"/>
  <c r="FV508" i="14" s="1"/>
  <c r="FR508" i="14" l="1"/>
  <c r="E1652" i="11"/>
  <c r="FW508" i="14" a="1"/>
  <c r="FW508" i="14" s="1"/>
  <c r="FT509" i="14"/>
  <c r="H1652" i="11"/>
  <c r="GB508" i="14"/>
  <c r="I1652" i="11" s="1"/>
  <c r="GD509" i="14" l="1"/>
  <c r="GF509" i="14" s="1"/>
  <c r="GJ509" i="14" s="1"/>
  <c r="F1653" i="11" s="1"/>
  <c r="GC509" i="14"/>
  <c r="G1653" i="11" s="1"/>
  <c r="FU509" i="14"/>
  <c r="D1653" i="11" s="1"/>
  <c r="C1653" i="11"/>
  <c r="GH509" i="14"/>
  <c r="GI509" i="14" s="1"/>
  <c r="FV509" i="14" s="1"/>
  <c r="E1653" i="11" s="1"/>
  <c r="FY508" i="14"/>
  <c r="FX508" i="14"/>
  <c r="GA509" i="14" l="1"/>
  <c r="FR509" i="14"/>
  <c r="FW509" i="14" a="1"/>
  <c r="FW509" i="14" s="1"/>
  <c r="FZ508" i="14"/>
  <c r="FT510" i="14"/>
  <c r="GB509" i="14"/>
  <c r="I1653" i="11" s="1"/>
  <c r="H1653" i="11"/>
  <c r="FX509" i="14"/>
  <c r="FY509" i="14"/>
  <c r="FZ509" i="14" l="1"/>
  <c r="C1654" i="11"/>
  <c r="GD510" i="14"/>
  <c r="GF510" i="14" s="1"/>
  <c r="FU510" i="14"/>
  <c r="D1654" i="11" s="1"/>
  <c r="GC510" i="14"/>
  <c r="G1654" i="11" s="1"/>
  <c r="GA510" i="14" l="1"/>
  <c r="GH510" i="14"/>
  <c r="GI510" i="14" s="1"/>
  <c r="FV510" i="14" s="1"/>
  <c r="GJ510" i="14"/>
  <c r="F1654" i="11" s="1"/>
  <c r="E1654" i="11" l="1"/>
  <c r="FW510" i="14" a="1"/>
  <c r="FW510" i="14" s="1"/>
  <c r="FR510" i="14"/>
  <c r="H1654" i="11"/>
  <c r="FT511" i="14"/>
  <c r="GB510" i="14"/>
  <c r="I1654" i="11" s="1"/>
  <c r="FY510" i="14" l="1"/>
  <c r="FX510" i="14"/>
  <c r="C1655" i="11"/>
  <c r="GD511" i="14"/>
  <c r="GF511" i="14" s="1"/>
  <c r="GH511" i="14" s="1"/>
  <c r="GI511" i="14" s="1"/>
  <c r="FV511" i="14" s="1"/>
  <c r="GC511" i="14"/>
  <c r="G1655" i="11" s="1"/>
  <c r="FU511" i="14"/>
  <c r="D1655" i="11" s="1"/>
  <c r="FZ510" i="14" l="1"/>
  <c r="FR511" i="14"/>
  <c r="E1655" i="11"/>
  <c r="FW511" i="14" a="1"/>
  <c r="FW511" i="14" s="1"/>
  <c r="GJ511" i="14"/>
  <c r="F1655" i="11" s="1"/>
  <c r="GA511" i="14"/>
  <c r="H1655" i="11" l="1"/>
  <c r="FT512" i="14"/>
  <c r="GB511" i="14"/>
  <c r="I1655" i="11" s="1"/>
  <c r="FY511" i="14"/>
  <c r="FX511" i="14"/>
  <c r="FZ511" i="14" l="1"/>
  <c r="C1656" i="11"/>
  <c r="GC512" i="14"/>
  <c r="G1656" i="11" s="1"/>
  <c r="FU512" i="14"/>
  <c r="D1656" i="11" s="1"/>
  <c r="GD512" i="14"/>
  <c r="GF512" i="14" s="1"/>
  <c r="GJ512" i="14" s="1"/>
  <c r="F1656" i="11" s="1"/>
  <c r="GH512" i="14" l="1"/>
  <c r="GI512" i="14" s="1"/>
  <c r="FV512" i="14" s="1"/>
  <c r="GA512" i="14"/>
  <c r="GB512" i="14" l="1"/>
  <c r="I1656" i="11" s="1"/>
  <c r="FT513" i="14"/>
  <c r="H1656" i="11"/>
  <c r="E1656" i="11"/>
  <c r="FR512" i="14"/>
  <c r="FW512" i="14" a="1"/>
  <c r="FW512" i="14" s="1"/>
  <c r="GD513" i="14" l="1"/>
  <c r="GF513" i="14" s="1"/>
  <c r="GJ513" i="14" s="1"/>
  <c r="F1657" i="11" s="1"/>
  <c r="FU513" i="14"/>
  <c r="D1657" i="11" s="1"/>
  <c r="GC513" i="14"/>
  <c r="G1657" i="11" s="1"/>
  <c r="C1657" i="11"/>
  <c r="GA513" i="14"/>
  <c r="GH513" i="14"/>
  <c r="GI513" i="14" s="1"/>
  <c r="FV513" i="14" s="1"/>
  <c r="FY512" i="14"/>
  <c r="FX512" i="14"/>
  <c r="FZ512" i="14" l="1"/>
  <c r="FR513" i="14"/>
  <c r="E1657" i="11"/>
  <c r="FW513" i="14" a="1"/>
  <c r="FW513" i="14" s="1"/>
  <c r="GB513" i="14"/>
  <c r="I1657" i="11" s="1"/>
  <c r="H1657" i="11"/>
  <c r="FT514" i="14"/>
  <c r="FU514" i="14" l="1"/>
  <c r="D1658" i="11" s="1"/>
  <c r="GD514" i="14"/>
  <c r="GF514" i="14" s="1"/>
  <c r="GJ514" i="14" s="1"/>
  <c r="F1658" i="11" s="1"/>
  <c r="GC514" i="14"/>
  <c r="G1658" i="11" s="1"/>
  <c r="C1658" i="11"/>
  <c r="FY513" i="14"/>
  <c r="FX513" i="14"/>
  <c r="FZ513" i="14" l="1"/>
  <c r="GA514" i="14"/>
  <c r="GH514" i="14"/>
  <c r="GI514" i="14" s="1"/>
  <c r="FV514" i="14" s="1"/>
  <c r="E1658" i="11" s="1"/>
  <c r="GB514" i="14"/>
  <c r="I1658" i="11" s="1"/>
  <c r="FT515" i="14"/>
  <c r="H1658" i="11"/>
  <c r="FW514" i="14" l="1" a="1"/>
  <c r="FW514" i="14" s="1"/>
  <c r="FR514" i="14"/>
  <c r="FX514" i="14" s="1"/>
  <c r="C1659" i="11"/>
  <c r="GD515" i="14"/>
  <c r="GF515" i="14" s="1"/>
  <c r="GC515" i="14"/>
  <c r="G1659" i="11" s="1"/>
  <c r="FU515" i="14"/>
  <c r="D1659" i="11" s="1"/>
  <c r="FY514" i="14" l="1"/>
  <c r="FZ514" i="14"/>
  <c r="GJ515" i="14"/>
  <c r="F1659" i="11" s="1"/>
  <c r="GA515" i="14"/>
  <c r="GH515" i="14"/>
  <c r="GI515" i="14" s="1"/>
  <c r="FV515" i="14" s="1"/>
  <c r="E1659" i="11" l="1"/>
  <c r="FR515" i="14"/>
  <c r="FW515" i="14" a="1"/>
  <c r="FW515" i="14" s="1"/>
  <c r="FT516" i="14"/>
  <c r="GB515" i="14"/>
  <c r="I1659" i="11" s="1"/>
  <c r="H1659" i="11"/>
  <c r="C1660" i="11" l="1"/>
  <c r="GC516" i="14"/>
  <c r="G1660" i="11" s="1"/>
  <c r="GD516" i="14"/>
  <c r="GF516" i="14" s="1"/>
  <c r="FU516" i="14"/>
  <c r="D1660" i="11" s="1"/>
  <c r="FY515" i="14"/>
  <c r="FX515" i="14"/>
  <c r="FZ515" i="14" l="1"/>
  <c r="GH516" i="14"/>
  <c r="GI516" i="14" s="1"/>
  <c r="FV516" i="14" s="1"/>
  <c r="GJ516" i="14"/>
  <c r="F1660" i="11" s="1"/>
  <c r="GA516" i="14"/>
  <c r="H1660" i="11" l="1"/>
  <c r="FT517" i="14"/>
  <c r="GB516" i="14"/>
  <c r="I1660" i="11" s="1"/>
  <c r="E1660" i="11"/>
  <c r="FW516" i="14" a="1"/>
  <c r="FW516" i="14" s="1"/>
  <c r="FR516" i="14"/>
  <c r="FX516" i="14" l="1"/>
  <c r="FY516" i="14"/>
  <c r="FZ516" i="14" s="1"/>
  <c r="GC517" i="14"/>
  <c r="G1661" i="11" s="1"/>
  <c r="C1661" i="11"/>
  <c r="GD517" i="14"/>
  <c r="GF517" i="14" s="1"/>
  <c r="GJ517" i="14" s="1"/>
  <c r="F1661" i="11" s="1"/>
  <c r="FU517" i="14"/>
  <c r="D1661" i="11" s="1"/>
  <c r="GA517" i="14" l="1"/>
  <c r="H1661" i="11" s="1"/>
  <c r="GH517" i="14"/>
  <c r="GI517" i="14" s="1"/>
  <c r="FV517" i="14" s="1"/>
  <c r="FW517" i="14" s="1" a="1"/>
  <c r="FW517" i="14" s="1"/>
  <c r="GB517" i="14"/>
  <c r="I1661" i="11" s="1"/>
  <c r="E1661" i="11" l="1"/>
  <c r="FT518" i="14"/>
  <c r="FR517" i="14"/>
  <c r="FY517" i="14" s="1"/>
  <c r="GD518" i="14"/>
  <c r="GF518" i="14" s="1"/>
  <c r="GH518" i="14" s="1"/>
  <c r="GI518" i="14" s="1"/>
  <c r="FV518" i="14" s="1"/>
  <c r="C1662" i="11"/>
  <c r="FU518" i="14"/>
  <c r="D1662" i="11" s="1"/>
  <c r="GC518" i="14"/>
  <c r="G1662" i="11" s="1"/>
  <c r="FX517" i="14" l="1"/>
  <c r="FZ517" i="14" s="1"/>
  <c r="FR518" i="14"/>
  <c r="FW518" i="14" a="1"/>
  <c r="FW518" i="14" s="1"/>
  <c r="E1662" i="11"/>
  <c r="GJ518" i="14"/>
  <c r="F1662" i="11" s="1"/>
  <c r="GA518" i="14"/>
  <c r="H1662" i="11" l="1"/>
  <c r="GB518" i="14"/>
  <c r="I1662" i="11" s="1"/>
  <c r="FT519" i="14"/>
  <c r="FX518" i="14"/>
  <c r="FY518" i="14"/>
  <c r="FU519" i="14" l="1"/>
  <c r="D1663" i="11" s="1"/>
  <c r="GC519" i="14"/>
  <c r="G1663" i="11" s="1"/>
  <c r="GD519" i="14"/>
  <c r="GF519" i="14" s="1"/>
  <c r="GJ519" i="14" s="1"/>
  <c r="F1663" i="11" s="1"/>
  <c r="C1663" i="11"/>
  <c r="FZ518" i="14"/>
  <c r="GH519" i="14" l="1"/>
  <c r="GI519" i="14" s="1"/>
  <c r="FV519" i="14" s="1"/>
  <c r="FW519" i="14" s="1" a="1"/>
  <c r="FW519" i="14" s="1"/>
  <c r="GA519" i="14"/>
  <c r="E1663" i="11" l="1"/>
  <c r="FR519" i="14"/>
  <c r="H1663" i="11"/>
  <c r="GB519" i="14"/>
  <c r="I1663" i="11" s="1"/>
  <c r="FT520" i="14"/>
  <c r="FY519" i="14"/>
  <c r="FX519" i="14"/>
  <c r="FZ519" i="14" l="1"/>
  <c r="GD520" i="14"/>
  <c r="GF520" i="14" s="1"/>
  <c r="GJ520" i="14" s="1"/>
  <c r="F1664" i="11" s="1"/>
  <c r="GC520" i="14"/>
  <c r="G1664" i="11" s="1"/>
  <c r="C1664" i="11"/>
  <c r="FU520" i="14"/>
  <c r="D1664" i="11" s="1"/>
  <c r="GA520" i="14"/>
  <c r="GH520" i="14"/>
  <c r="GI520" i="14" s="1"/>
  <c r="FV520" i="14" s="1"/>
  <c r="FW520" i="14" l="1" a="1"/>
  <c r="FW520" i="14" s="1"/>
  <c r="FR520" i="14"/>
  <c r="E1664" i="11"/>
  <c r="FT521" i="14"/>
  <c r="GB520" i="14"/>
  <c r="I1664" i="11" s="1"/>
  <c r="H1664" i="11"/>
  <c r="GC521" i="14" l="1"/>
  <c r="G1665" i="11" s="1"/>
  <c r="GD521" i="14"/>
  <c r="GF521" i="14" s="1"/>
  <c r="GJ521" i="14" s="1"/>
  <c r="F1665" i="11" s="1"/>
  <c r="C1665" i="11"/>
  <c r="FU521" i="14"/>
  <c r="D1665" i="11" s="1"/>
  <c r="FX520" i="14"/>
  <c r="FY520" i="14"/>
  <c r="FZ520" i="14" l="1"/>
  <c r="GA521" i="14"/>
  <c r="FT522" i="14" s="1"/>
  <c r="GH521" i="14"/>
  <c r="GI521" i="14" s="1"/>
  <c r="FV521" i="14" s="1"/>
  <c r="FR521" i="14" s="1"/>
  <c r="H1665" i="11"/>
  <c r="FW521" i="14" l="1" a="1"/>
  <c r="FW521" i="14" s="1"/>
  <c r="E1665" i="11"/>
  <c r="GB521" i="14"/>
  <c r="I1665" i="11" s="1"/>
  <c r="FY521" i="14"/>
  <c r="FX521" i="14"/>
  <c r="GC522" i="14"/>
  <c r="G1666" i="11" s="1"/>
  <c r="GD522" i="14"/>
  <c r="GF522" i="14" s="1"/>
  <c r="GJ522" i="14" s="1"/>
  <c r="F1666" i="11" s="1"/>
  <c r="FU522" i="14"/>
  <c r="D1666" i="11" s="1"/>
  <c r="C1666" i="11"/>
  <c r="FZ521" i="14" l="1"/>
  <c r="GH522" i="14"/>
  <c r="GI522" i="14" s="1"/>
  <c r="FV522" i="14" s="1"/>
  <c r="FW522" i="14" s="1" a="1"/>
  <c r="FW522" i="14" s="1"/>
  <c r="GA522" i="14"/>
  <c r="FR522" i="14" l="1"/>
  <c r="E1666" i="11"/>
  <c r="GB522" i="14"/>
  <c r="I1666" i="11" s="1"/>
  <c r="FT523" i="14"/>
  <c r="H1666" i="11"/>
  <c r="FY522" i="14"/>
  <c r="FX522" i="14"/>
  <c r="FZ522" i="14" l="1"/>
  <c r="GD523" i="14"/>
  <c r="GF523" i="14" s="1"/>
  <c r="GJ523" i="14" s="1"/>
  <c r="F1667" i="11" s="1"/>
  <c r="GC523" i="14"/>
  <c r="G1667" i="11" s="1"/>
  <c r="C1667" i="11"/>
  <c r="FU523" i="14"/>
  <c r="D1667" i="11" s="1"/>
  <c r="GA523" i="14"/>
  <c r="GH523" i="14"/>
  <c r="GI523" i="14" s="1"/>
  <c r="FV523" i="14" s="1"/>
  <c r="E1667" i="11" l="1"/>
  <c r="FR523" i="14"/>
  <c r="FW523" i="14" a="1"/>
  <c r="FW523" i="14" s="1"/>
  <c r="GB523" i="14"/>
  <c r="I1667" i="11" s="1"/>
  <c r="FT524" i="14"/>
  <c r="H1667" i="11"/>
  <c r="C1668" i="11" l="1"/>
  <c r="FU524" i="14"/>
  <c r="D1668" i="11" s="1"/>
  <c r="GC524" i="14"/>
  <c r="G1668" i="11" s="1"/>
  <c r="GD524" i="14"/>
  <c r="GF524" i="14" s="1"/>
  <c r="GJ524" i="14" s="1"/>
  <c r="F1668" i="11" s="1"/>
  <c r="FY523" i="14"/>
  <c r="FX523" i="14"/>
  <c r="FZ523" i="14" l="1"/>
  <c r="GA524" i="14"/>
  <c r="GH524" i="14"/>
  <c r="GI524" i="14" s="1"/>
  <c r="FV524" i="14" s="1"/>
  <c r="E1668" i="11" l="1"/>
  <c r="FR524" i="14"/>
  <c r="FW524" i="14" a="1"/>
  <c r="FW524" i="14" s="1"/>
  <c r="GB524" i="14"/>
  <c r="I1668" i="11" s="1"/>
  <c r="FT525" i="14"/>
  <c r="H1668" i="11"/>
  <c r="GD525" i="14" l="1"/>
  <c r="GF525" i="14" s="1"/>
  <c r="GJ525" i="14" s="1"/>
  <c r="F1669" i="11" s="1"/>
  <c r="GC525" i="14"/>
  <c r="G1669" i="11" s="1"/>
  <c r="FU525" i="14"/>
  <c r="D1669" i="11" s="1"/>
  <c r="C1669" i="11"/>
  <c r="GA525" i="14"/>
  <c r="GH525" i="14"/>
  <c r="GI525" i="14" s="1"/>
  <c r="FV525" i="14" s="1"/>
  <c r="FW525" i="14" s="1" a="1"/>
  <c r="FW525" i="14" s="1"/>
  <c r="FX524" i="14"/>
  <c r="FY524" i="14"/>
  <c r="FZ524" i="14" l="1"/>
  <c r="FR525" i="14"/>
  <c r="E1669" i="11"/>
  <c r="H1669" i="11"/>
  <c r="GB525" i="14"/>
  <c r="I1669" i="11" s="1"/>
  <c r="FT526" i="14"/>
  <c r="C1670" i="11" l="1"/>
  <c r="FU526" i="14"/>
  <c r="D1670" i="11" s="1"/>
  <c r="GC526" i="14"/>
  <c r="G1670" i="11" s="1"/>
  <c r="GD526" i="14"/>
  <c r="GF526" i="14" s="1"/>
  <c r="GJ526" i="14" s="1"/>
  <c r="F1670" i="11" s="1"/>
  <c r="FX525" i="14"/>
  <c r="FY525" i="14"/>
  <c r="FZ525" i="14" l="1"/>
  <c r="GH526" i="14"/>
  <c r="GI526" i="14" s="1"/>
  <c r="FV526" i="14" s="1"/>
  <c r="FW526" i="14" s="1" a="1"/>
  <c r="FW526" i="14" s="1"/>
  <c r="GA526" i="14"/>
  <c r="FR526" i="14" l="1"/>
  <c r="E1670" i="11"/>
  <c r="FX526" i="14"/>
  <c r="FY526" i="14"/>
  <c r="GB526" i="14"/>
  <c r="I1670" i="11" s="1"/>
  <c r="FT527" i="14"/>
  <c r="H1670" i="11"/>
  <c r="FU527" i="14" l="1"/>
  <c r="D1671" i="11" s="1"/>
  <c r="C1671" i="11"/>
  <c r="GD527" i="14"/>
  <c r="GF527" i="14" s="1"/>
  <c r="GJ527" i="14" s="1"/>
  <c r="F1671" i="11" s="1"/>
  <c r="GC527" i="14"/>
  <c r="G1671" i="11" s="1"/>
  <c r="FZ526" i="14"/>
  <c r="GA527" i="14" l="1"/>
  <c r="GH527" i="14"/>
  <c r="GI527" i="14" s="1"/>
  <c r="FV527" i="14" s="1"/>
  <c r="FW527" i="14" s="1" a="1"/>
  <c r="FW527" i="14" s="1"/>
  <c r="FT528" i="14"/>
  <c r="H1671" i="11"/>
  <c r="GB527" i="14"/>
  <c r="I1671" i="11" s="1"/>
  <c r="FR527" i="14" l="1"/>
  <c r="E1671" i="11"/>
  <c r="C1672" i="11"/>
  <c r="FU528" i="14"/>
  <c r="D1672" i="11" s="1"/>
  <c r="GD528" i="14"/>
  <c r="GF528" i="14" s="1"/>
  <c r="GJ528" i="14" s="1"/>
  <c r="F1672" i="11" s="1"/>
  <c r="GC528" i="14"/>
  <c r="G1672" i="11" s="1"/>
  <c r="FY527" i="14"/>
  <c r="FX527" i="14"/>
  <c r="FZ527" i="14" l="1"/>
  <c r="GH528" i="14"/>
  <c r="GI528" i="14" s="1"/>
  <c r="FV528" i="14" s="1"/>
  <c r="GA528" i="14"/>
  <c r="GB528" i="14" l="1"/>
  <c r="I1672" i="11" s="1"/>
  <c r="H1672" i="11"/>
  <c r="FT529" i="14"/>
  <c r="FR528" i="14"/>
  <c r="E1672" i="11"/>
  <c r="FW528" i="14" a="1"/>
  <c r="FW528" i="14" s="1"/>
  <c r="FY528" i="14" l="1"/>
  <c r="FX528" i="14"/>
  <c r="C1673" i="11"/>
  <c r="GC529" i="14"/>
  <c r="G1673" i="11" s="1"/>
  <c r="FU529" i="14"/>
  <c r="D1673" i="11" s="1"/>
  <c r="GD529" i="14"/>
  <c r="GF529" i="14" s="1"/>
  <c r="GJ529" i="14" s="1"/>
  <c r="F1673" i="11" s="1"/>
  <c r="FZ528" i="14" l="1"/>
  <c r="GH529" i="14"/>
  <c r="GI529" i="14" s="1"/>
  <c r="FV529" i="14" s="1"/>
  <c r="GA529" i="14"/>
  <c r="FT530" i="14" l="1"/>
  <c r="H1673" i="11"/>
  <c r="GB529" i="14"/>
  <c r="I1673" i="11" s="1"/>
  <c r="FR529" i="14"/>
  <c r="E1673" i="11"/>
  <c r="FW529" i="14" a="1"/>
  <c r="FW529" i="14" s="1"/>
  <c r="FY529" i="14" l="1"/>
  <c r="FX529" i="14"/>
  <c r="FU530" i="14"/>
  <c r="D1674" i="11" s="1"/>
  <c r="GD530" i="14"/>
  <c r="GF530" i="14" s="1"/>
  <c r="GJ530" i="14" s="1"/>
  <c r="F1674" i="11" s="1"/>
  <c r="C1674" i="11"/>
  <c r="GC530" i="14"/>
  <c r="G1674" i="11" s="1"/>
  <c r="GH530" i="14" l="1"/>
  <c r="GI530" i="14" s="1"/>
  <c r="FV530" i="14" s="1"/>
  <c r="E1674" i="11" s="1"/>
  <c r="GA530" i="14"/>
  <c r="FT531" i="14" s="1"/>
  <c r="FZ529" i="14"/>
  <c r="GB530" i="14"/>
  <c r="I1674" i="11" s="1"/>
  <c r="FW530" i="14" a="1"/>
  <c r="FW530" i="14" s="1"/>
  <c r="FR530" i="14" l="1"/>
  <c r="H1674" i="11"/>
  <c r="FX530" i="14"/>
  <c r="FY530" i="14"/>
  <c r="C1675" i="11"/>
  <c r="GC531" i="14"/>
  <c r="G1675" i="11" s="1"/>
  <c r="FU531" i="14"/>
  <c r="D1675" i="11" s="1"/>
  <c r="GD531" i="14"/>
  <c r="GF531" i="14" s="1"/>
  <c r="GJ531" i="14" s="1"/>
  <c r="F1675" i="11" s="1"/>
  <c r="FZ530" i="14" l="1"/>
  <c r="GA531" i="14"/>
  <c r="GH531" i="14"/>
  <c r="GI531" i="14" s="1"/>
  <c r="FV531" i="14" s="1"/>
  <c r="FR531" i="14" l="1"/>
  <c r="E1675" i="11"/>
  <c r="FW531" i="14" a="1"/>
  <c r="FW531" i="14" s="1"/>
  <c r="FT532" i="14"/>
  <c r="H1675" i="11"/>
  <c r="GB531" i="14"/>
  <c r="I1675" i="11" s="1"/>
  <c r="FU532" i="14" l="1"/>
  <c r="D1676" i="11" s="1"/>
  <c r="GC532" i="14"/>
  <c r="G1676" i="11" s="1"/>
  <c r="C1676" i="11"/>
  <c r="GD532" i="14"/>
  <c r="GF532" i="14" s="1"/>
  <c r="GJ532" i="14" s="1"/>
  <c r="F1676" i="11" s="1"/>
  <c r="FX531" i="14"/>
  <c r="FY531" i="14"/>
  <c r="FZ531" i="14" l="1"/>
  <c r="GA532" i="14"/>
  <c r="GH532" i="14"/>
  <c r="GI532" i="14" s="1"/>
  <c r="FV532" i="14" s="1"/>
  <c r="E1676" i="11" l="1"/>
  <c r="FR532" i="14"/>
  <c r="FW532" i="14" a="1"/>
  <c r="FW532" i="14" s="1"/>
  <c r="GB532" i="14"/>
  <c r="I1676" i="11" s="1"/>
  <c r="H1676" i="11"/>
  <c r="FT533" i="14"/>
  <c r="GD533" i="14" l="1"/>
  <c r="GF533" i="14" s="1"/>
  <c r="GJ533" i="14" s="1"/>
  <c r="F1677" i="11" s="1"/>
  <c r="FU533" i="14"/>
  <c r="D1677" i="11" s="1"/>
  <c r="C1677" i="11"/>
  <c r="GH533" i="14"/>
  <c r="GI533" i="14" s="1"/>
  <c r="FV533" i="14" s="1"/>
  <c r="FW533" i="14" s="1" a="1"/>
  <c r="FW533" i="14" s="1"/>
  <c r="GC533" i="14"/>
  <c r="G1677" i="11" s="1"/>
  <c r="GA533" i="14"/>
  <c r="FX532" i="14"/>
  <c r="FY532" i="14"/>
  <c r="FZ532" i="14" l="1"/>
  <c r="FT534" i="14"/>
  <c r="H1677" i="11"/>
  <c r="GB533" i="14"/>
  <c r="I1677" i="11" s="1"/>
  <c r="E1677" i="11"/>
  <c r="FR533" i="14"/>
  <c r="FY533" i="14" l="1"/>
  <c r="FX533" i="14"/>
  <c r="C1678" i="11"/>
  <c r="FU534" i="14"/>
  <c r="D1678" i="11" s="1"/>
  <c r="GD534" i="14"/>
  <c r="GF534" i="14" s="1"/>
  <c r="GJ534" i="14" s="1"/>
  <c r="F1678" i="11" s="1"/>
  <c r="GC534" i="14"/>
  <c r="G1678" i="11" s="1"/>
  <c r="FZ533" i="14" l="1"/>
  <c r="GH534" i="14"/>
  <c r="GI534" i="14" s="1"/>
  <c r="FV534" i="14" s="1"/>
  <c r="GA534" i="14"/>
  <c r="FT535" i="14" l="1"/>
  <c r="H1678" i="11"/>
  <c r="GB534" i="14"/>
  <c r="I1678" i="11" s="1"/>
  <c r="E1678" i="11"/>
  <c r="FR534" i="14"/>
  <c r="FW534" i="14" a="1"/>
  <c r="FW534" i="14" s="1"/>
  <c r="FX534" i="14" l="1"/>
  <c r="FY534" i="14"/>
  <c r="FU535" i="14"/>
  <c r="D1679" i="11" s="1"/>
  <c r="GC535" i="14"/>
  <c r="G1679" i="11" s="1"/>
  <c r="GD535" i="14"/>
  <c r="GF535" i="14" s="1"/>
  <c r="GJ535" i="14" s="1"/>
  <c r="F1679" i="11" s="1"/>
  <c r="C1679" i="11"/>
  <c r="GA535" i="14" l="1"/>
  <c r="FT536" i="14" s="1"/>
  <c r="GH535" i="14"/>
  <c r="GI535" i="14" s="1"/>
  <c r="FV535" i="14" s="1"/>
  <c r="FZ534" i="14"/>
  <c r="H1679" i="11" l="1"/>
  <c r="GB535" i="14"/>
  <c r="I1679" i="11" s="1"/>
  <c r="E1679" i="11"/>
  <c r="FR535" i="14"/>
  <c r="FW535" i="14" a="1"/>
  <c r="FW535" i="14" s="1"/>
  <c r="FU536" i="14"/>
  <c r="D1680" i="11" s="1"/>
  <c r="GD536" i="14"/>
  <c r="GF536" i="14" s="1"/>
  <c r="GJ536" i="14" s="1"/>
  <c r="F1680" i="11" s="1"/>
  <c r="GC536" i="14"/>
  <c r="G1680" i="11" s="1"/>
  <c r="C1680" i="11"/>
  <c r="GH536" i="14" l="1"/>
  <c r="GI536" i="14" s="1"/>
  <c r="FV536" i="14" s="1"/>
  <c r="FW536" i="14" s="1" a="1"/>
  <c r="FW536" i="14" s="1"/>
  <c r="GA536" i="14"/>
  <c r="FT537" i="14" s="1"/>
  <c r="FX535" i="14"/>
  <c r="FY535" i="14"/>
  <c r="H1680" i="11" l="1"/>
  <c r="GB536" i="14"/>
  <c r="I1680" i="11" s="1"/>
  <c r="E1680" i="11"/>
  <c r="FR536" i="14"/>
  <c r="FZ535" i="14"/>
  <c r="C1681" i="11"/>
  <c r="GC537" i="14"/>
  <c r="G1681" i="11" s="1"/>
  <c r="FU537" i="14"/>
  <c r="D1681" i="11" s="1"/>
  <c r="GD537" i="14"/>
  <c r="GF537" i="14" s="1"/>
  <c r="GJ537" i="14" s="1"/>
  <c r="F1681" i="11" s="1"/>
  <c r="FY536" i="14"/>
  <c r="FX536" i="14"/>
  <c r="FZ536" i="14" l="1"/>
  <c r="GH537" i="14"/>
  <c r="GI537" i="14" s="1"/>
  <c r="FV537" i="14" s="1"/>
  <c r="FW537" i="14" s="1" a="1"/>
  <c r="FW537" i="14" s="1"/>
  <c r="GA537" i="14"/>
  <c r="E1681" i="11" l="1"/>
  <c r="FR537" i="14"/>
  <c r="FX537" i="14" s="1"/>
  <c r="H1681" i="11"/>
  <c r="FT538" i="14"/>
  <c r="GB537" i="14"/>
  <c r="I1681" i="11" s="1"/>
  <c r="FY537" i="14" l="1"/>
  <c r="FU538" i="14"/>
  <c r="D1682" i="11" s="1"/>
  <c r="GD538" i="14"/>
  <c r="GF538" i="14" s="1"/>
  <c r="GJ538" i="14" s="1"/>
  <c r="F1682" i="11" s="1"/>
  <c r="GC538" i="14"/>
  <c r="G1682" i="11" s="1"/>
  <c r="C1682" i="11"/>
  <c r="FZ537" i="14"/>
  <c r="GH538" i="14" l="1"/>
  <c r="GI538" i="14" s="1"/>
  <c r="FV538" i="14" s="1"/>
  <c r="FR538" i="14" s="1"/>
  <c r="GA538" i="14"/>
  <c r="E1682" i="11"/>
  <c r="FW538" i="14" a="1"/>
  <c r="FW538" i="14" s="1"/>
  <c r="FT539" i="14"/>
  <c r="GB538" i="14"/>
  <c r="I1682" i="11" s="1"/>
  <c r="H1682" i="11"/>
  <c r="GD539" i="14" l="1"/>
  <c r="GF539" i="14" s="1"/>
  <c r="GJ539" i="14" s="1"/>
  <c r="F1683" i="11" s="1"/>
  <c r="C1683" i="11"/>
  <c r="FU539" i="14"/>
  <c r="D1683" i="11" s="1"/>
  <c r="GC539" i="14"/>
  <c r="G1683" i="11" s="1"/>
  <c r="FX538" i="14"/>
  <c r="FY538" i="14"/>
  <c r="GA539" i="14" l="1"/>
  <c r="GH539" i="14"/>
  <c r="GI539" i="14" s="1"/>
  <c r="FV539" i="14" s="1"/>
  <c r="FW539" i="14" s="1" a="1"/>
  <c r="FW539" i="14" s="1"/>
  <c r="FZ538" i="14"/>
  <c r="H1683" i="11"/>
  <c r="FT540" i="14"/>
  <c r="GB539" i="14"/>
  <c r="I1683" i="11" s="1"/>
  <c r="E1683" i="11" l="1"/>
  <c r="FR539" i="14"/>
  <c r="FX539" i="14" s="1"/>
  <c r="GD540" i="14"/>
  <c r="GF540" i="14" s="1"/>
  <c r="GJ540" i="14" s="1"/>
  <c r="F1684" i="11" s="1"/>
  <c r="C1684" i="11"/>
  <c r="GC540" i="14"/>
  <c r="G1684" i="11" s="1"/>
  <c r="FU540" i="14"/>
  <c r="D1684" i="11" s="1"/>
  <c r="FY539" i="14" l="1"/>
  <c r="FZ539" i="14" s="1"/>
  <c r="GH540" i="14"/>
  <c r="GI540" i="14" s="1"/>
  <c r="FV540" i="14" s="1"/>
  <c r="FW540" i="14" s="1" a="1"/>
  <c r="FW540" i="14" s="1"/>
  <c r="GA540" i="14"/>
  <c r="GB540" i="14" s="1"/>
  <c r="I1684" i="11" s="1"/>
  <c r="FR540" i="14" l="1"/>
  <c r="H1684" i="11"/>
  <c r="FT541" i="14"/>
  <c r="GC541" i="14" s="1"/>
  <c r="G1685" i="11" s="1"/>
  <c r="E1684" i="11"/>
  <c r="F19" i="14"/>
  <c r="C1685" i="11"/>
  <c r="F20" i="11"/>
  <c r="FU541" i="14"/>
  <c r="D1685" i="11" s="1"/>
  <c r="GD541" i="14"/>
  <c r="GF541" i="14" s="1"/>
  <c r="GJ541" i="14" s="1"/>
  <c r="F1685" i="11" s="1"/>
  <c r="FX540" i="14"/>
  <c r="FY540" i="14"/>
  <c r="FZ540" i="14" s="1"/>
  <c r="GA541" i="14" l="1"/>
  <c r="GH541" i="14"/>
  <c r="GI541" i="14" s="1"/>
  <c r="FV541" i="14" s="1"/>
  <c r="FV15" i="14" l="1"/>
  <c r="E1685" i="11"/>
  <c r="FR541" i="14"/>
  <c r="GQ14" i="14"/>
  <c r="FV16" i="14"/>
  <c r="FW541" i="14" a="1"/>
  <c r="FW541" i="14" s="1"/>
  <c r="H1685" i="11"/>
  <c r="GB541" i="14"/>
  <c r="H20" i="11"/>
  <c r="E21" i="11" s="1"/>
  <c r="H19" i="14"/>
  <c r="E20" i="14" s="1"/>
  <c r="H20" i="14" l="1"/>
  <c r="I20" i="14" a="1"/>
  <c r="I20" i="14" s="1"/>
  <c r="C1686" i="11"/>
  <c r="H21" i="11"/>
  <c r="I21" i="11" a="1"/>
  <c r="I21" i="11" s="1"/>
  <c r="I1685" i="11"/>
  <c r="FS18" i="14"/>
  <c r="FY541" i="14"/>
  <c r="FX541" i="14"/>
  <c r="FZ541" i="14" s="1"/>
  <c r="J19" i="14" l="1"/>
  <c r="J20" i="11"/>
  <c r="J21" i="11"/>
  <c r="I1686" i="11" s="1"/>
  <c r="E22" i="11"/>
  <c r="H1686" i="11"/>
  <c r="G1686" i="11"/>
  <c r="D1686" i="11"/>
  <c r="J20" i="14"/>
  <c r="E21" i="14"/>
  <c r="H21" i="14" l="1"/>
  <c r="I21" i="14" a="1"/>
  <c r="I21" i="14" s="1"/>
  <c r="G20" i="14"/>
  <c r="C1687" i="11"/>
  <c r="GN16" i="14"/>
  <c r="GO26" i="14" s="1"/>
  <c r="G21" i="11"/>
  <c r="I22" i="11" a="1"/>
  <c r="I22" i="11" s="1"/>
  <c r="H22" i="11"/>
  <c r="J22" i="11" l="1"/>
  <c r="I1687" i="11" s="1"/>
  <c r="E23" i="11"/>
  <c r="GY26" i="14"/>
  <c r="C1688" i="11"/>
  <c r="GP26" i="14"/>
  <c r="D1688" i="11" s="1"/>
  <c r="GX26" i="14"/>
  <c r="G1688" i="11" s="1"/>
  <c r="D1687" i="11"/>
  <c r="H1687" i="11"/>
  <c r="G1687" i="11"/>
  <c r="J21" i="14"/>
  <c r="E22" i="14"/>
  <c r="G21" i="14" l="1"/>
  <c r="I22" i="14" a="1"/>
  <c r="I22" i="14" s="1"/>
  <c r="I23" i="11" a="1"/>
  <c r="I23" i="11" s="1"/>
  <c r="G22" i="11"/>
  <c r="HD26" i="14"/>
  <c r="GQ26" i="14" s="1"/>
  <c r="HA26" i="14"/>
  <c r="HC26" i="14" s="1"/>
  <c r="E1688" i="11" l="1"/>
  <c r="GM26" i="14"/>
  <c r="GR26" i="14" a="1"/>
  <c r="GR26" i="14" s="1"/>
  <c r="GS26" i="14" l="1"/>
  <c r="GT26" i="14"/>
  <c r="GU26" i="14" s="1"/>
  <c r="GV26" i="14" l="1"/>
  <c r="HE26" i="14"/>
  <c r="F1688" i="11" s="1"/>
  <c r="GW26" i="14" l="1"/>
  <c r="I1688" i="11" s="1"/>
  <c r="H1688" i="11"/>
  <c r="GO27" i="14"/>
  <c r="GY27" i="14" l="1"/>
  <c r="HA27" i="14" s="1"/>
  <c r="HC27" i="14" s="1"/>
  <c r="HD27" i="14" s="1"/>
  <c r="GQ27" i="14" s="1"/>
  <c r="GR27" i="14" s="1" a="1"/>
  <c r="GR27" i="14" s="1"/>
  <c r="C1689" i="11"/>
  <c r="GP27" i="14"/>
  <c r="D1689" i="11" s="1"/>
  <c r="GX27" i="14"/>
  <c r="G1689" i="11" s="1"/>
  <c r="E1689" i="11" l="1"/>
  <c r="GM27" i="14"/>
  <c r="GS27" i="14" l="1"/>
  <c r="GT27" i="14"/>
  <c r="GU27" i="14" l="1"/>
  <c r="HE27" i="14" l="1"/>
  <c r="F1689" i="11" s="1"/>
  <c r="GV27" i="14"/>
  <c r="GO28" i="14" l="1"/>
  <c r="GW27" i="14"/>
  <c r="I1689" i="11" s="1"/>
  <c r="H1689" i="11"/>
  <c r="C1690" i="11" l="1"/>
  <c r="GX28" i="14"/>
  <c r="G1690" i="11" s="1"/>
  <c r="GY28" i="14"/>
  <c r="HA28" i="14" s="1"/>
  <c r="HC28" i="14" s="1"/>
  <c r="HD28" i="14" s="1"/>
  <c r="GQ28" i="14" s="1"/>
  <c r="GP28" i="14"/>
  <c r="D1690" i="11" s="1"/>
  <c r="GR28" i="14" l="1" a="1"/>
  <c r="GR28" i="14" s="1"/>
  <c r="E1690" i="11"/>
  <c r="GM28" i="14"/>
  <c r="GT28" i="14" l="1"/>
  <c r="GS28" i="14"/>
  <c r="GU28" i="14" l="1"/>
  <c r="HE28" i="14" l="1"/>
  <c r="F1690" i="11" s="1"/>
  <c r="GV28" i="14"/>
  <c r="GO29" i="14" l="1"/>
  <c r="H1690" i="11"/>
  <c r="GW28" i="14"/>
  <c r="I1690" i="11" s="1"/>
  <c r="GY29" i="14" l="1"/>
  <c r="HA29" i="14" s="1"/>
  <c r="HC29" i="14" s="1"/>
  <c r="HD29" i="14" s="1"/>
  <c r="GQ29" i="14" s="1"/>
  <c r="GR29" i="14" s="1" a="1"/>
  <c r="GR29" i="14" s="1"/>
  <c r="C1691" i="11"/>
  <c r="GX29" i="14"/>
  <c r="G1691" i="11" s="1"/>
  <c r="GP29" i="14"/>
  <c r="D1691" i="11" s="1"/>
  <c r="E1691" i="11" l="1"/>
  <c r="GM29" i="14"/>
  <c r="GT29" i="14" l="1"/>
  <c r="GS29" i="14"/>
  <c r="GU29" i="14" l="1"/>
  <c r="HE29" i="14" s="1"/>
  <c r="F1691" i="11" s="1"/>
  <c r="GV29" i="14" l="1"/>
  <c r="GW29" i="14" s="1"/>
  <c r="I1691" i="11" s="1"/>
  <c r="H1691" i="11"/>
  <c r="GO30" i="14" l="1"/>
  <c r="GY30" i="14" s="1"/>
  <c r="HA30" i="14" s="1"/>
  <c r="HC30" i="14" s="1"/>
  <c r="HD30" i="14" s="1"/>
  <c r="GQ30" i="14" s="1"/>
  <c r="GX30" i="14" l="1"/>
  <c r="G1692" i="11" s="1"/>
  <c r="GP30" i="14"/>
  <c r="D1692" i="11" s="1"/>
  <c r="C1692" i="11"/>
  <c r="GM30" i="14"/>
  <c r="E1692" i="11"/>
  <c r="GR30" i="14" a="1"/>
  <c r="GR30" i="14" s="1"/>
  <c r="GT30" i="14" l="1"/>
  <c r="GS30" i="14"/>
  <c r="GU30" i="14" s="1"/>
  <c r="GV30" i="14" l="1"/>
  <c r="HE30" i="14"/>
  <c r="F1692" i="11" s="1"/>
  <c r="GO31" i="14" l="1"/>
  <c r="GW30" i="14"/>
  <c r="I1692" i="11" s="1"/>
  <c r="H1692" i="11"/>
  <c r="GX31" i="14" l="1"/>
  <c r="G1693" i="11" s="1"/>
  <c r="GP31" i="14"/>
  <c r="D1693" i="11" s="1"/>
  <c r="GY31" i="14"/>
  <c r="HA31" i="14" s="1"/>
  <c r="HC31" i="14" s="1"/>
  <c r="HD31" i="14" s="1"/>
  <c r="GQ31" i="14" s="1"/>
  <c r="GR31" i="14" s="1" a="1"/>
  <c r="GR31" i="14" s="1"/>
  <c r="C1693" i="11"/>
  <c r="GM31" i="14" l="1"/>
  <c r="E1693" i="11"/>
  <c r="GS31" i="14" l="1"/>
  <c r="GT31" i="14"/>
  <c r="GU31" i="14" l="1"/>
  <c r="HE31" i="14" l="1"/>
  <c r="F1693" i="11" s="1"/>
  <c r="GV31" i="14"/>
  <c r="GW31" i="14" l="1"/>
  <c r="I1693" i="11" s="1"/>
  <c r="GO32" i="14"/>
  <c r="H1693" i="11"/>
  <c r="GX32" i="14" l="1"/>
  <c r="G1694" i="11" s="1"/>
  <c r="GP32" i="14"/>
  <c r="D1694" i="11" s="1"/>
  <c r="C1694" i="11"/>
  <c r="GY32" i="14"/>
  <c r="HA32" i="14" s="1"/>
  <c r="HC32" i="14" s="1"/>
  <c r="HD32" i="14" s="1"/>
  <c r="GQ32" i="14" s="1"/>
  <c r="GR32" i="14" s="1" a="1"/>
  <c r="GR32" i="14" s="1"/>
  <c r="E1694" i="11" l="1"/>
  <c r="GM32" i="14"/>
  <c r="GT32" i="14" l="1"/>
  <c r="GS32" i="14"/>
  <c r="GU32" i="14" l="1"/>
  <c r="HE32" i="14" s="1"/>
  <c r="F1694" i="11" s="1"/>
  <c r="GV32" i="14" l="1"/>
  <c r="GW32" i="14" s="1"/>
  <c r="I1694" i="11" s="1"/>
  <c r="H1694" i="11"/>
  <c r="GO33" i="14" l="1"/>
  <c r="GX33" i="14"/>
  <c r="G1695" i="11" s="1"/>
  <c r="GP33" i="14"/>
  <c r="D1695" i="11" s="1"/>
  <c r="C1695" i="11"/>
  <c r="GY33" i="14"/>
  <c r="HA33" i="14" s="1"/>
  <c r="HC33" i="14" s="1"/>
  <c r="HD33" i="14" s="1"/>
  <c r="GQ33" i="14" s="1"/>
  <c r="GM33" i="14" l="1"/>
  <c r="E1695" i="11"/>
  <c r="GR33" i="14" a="1"/>
  <c r="GR33" i="14" s="1"/>
  <c r="GS33" i="14" l="1"/>
  <c r="GT33" i="14"/>
  <c r="GU33" i="14" l="1"/>
  <c r="GV33" i="14" s="1"/>
  <c r="HE33" i="14" l="1"/>
  <c r="F1695" i="11" s="1"/>
  <c r="GO34" i="14"/>
  <c r="GW33" i="14"/>
  <c r="I1695" i="11" s="1"/>
  <c r="H1695" i="11"/>
  <c r="GY34" i="14" l="1"/>
  <c r="HA34" i="14" s="1"/>
  <c r="HC34" i="14" s="1"/>
  <c r="HD34" i="14" s="1"/>
  <c r="GQ34" i="14" s="1"/>
  <c r="GR34" i="14" s="1" a="1"/>
  <c r="GR34" i="14" s="1"/>
  <c r="GX34" i="14"/>
  <c r="G1696" i="11" s="1"/>
  <c r="C1696" i="11"/>
  <c r="GP34" i="14"/>
  <c r="D1696" i="11" s="1"/>
  <c r="GM34" i="14" l="1"/>
  <c r="E1696" i="11"/>
  <c r="GS34" i="14" l="1"/>
  <c r="GT34" i="14"/>
  <c r="GU34" i="14" l="1"/>
  <c r="GV34" i="14" l="1"/>
  <c r="HE34" i="14"/>
  <c r="F1696" i="11" s="1"/>
  <c r="GO35" i="14" l="1"/>
  <c r="H1696" i="11"/>
  <c r="GW34" i="14"/>
  <c r="I1696" i="11" s="1"/>
  <c r="GX35" i="14" l="1"/>
  <c r="G1697" i="11" s="1"/>
  <c r="GY35" i="14"/>
  <c r="HA35" i="14" s="1"/>
  <c r="HC35" i="14" s="1"/>
  <c r="HD35" i="14" s="1"/>
  <c r="GQ35" i="14" s="1"/>
  <c r="GP35" i="14"/>
  <c r="D1697" i="11" s="1"/>
  <c r="C1697" i="11"/>
  <c r="E1697" i="11" l="1"/>
  <c r="GM35" i="14"/>
  <c r="GR35" i="14" a="1"/>
  <c r="GR35" i="14" s="1"/>
  <c r="GS35" i="14" l="1"/>
  <c r="GT35" i="14"/>
  <c r="GU35" i="14" l="1"/>
  <c r="HE35" i="14" l="1"/>
  <c r="F1697" i="11" s="1"/>
  <c r="GV35" i="14"/>
  <c r="GW35" i="14" l="1"/>
  <c r="I1697" i="11" s="1"/>
  <c r="H1697" i="11"/>
  <c r="GO36" i="14"/>
  <c r="C1698" i="11" l="1"/>
  <c r="GP36" i="14"/>
  <c r="D1698" i="11" s="1"/>
  <c r="GX36" i="14"/>
  <c r="G1698" i="11" s="1"/>
  <c r="GY36" i="14"/>
  <c r="HA36" i="14" s="1"/>
  <c r="HC36" i="14" s="1"/>
  <c r="HD36" i="14" s="1"/>
  <c r="GQ36" i="14" s="1"/>
  <c r="GR36" i="14" s="1" a="1"/>
  <c r="GR36" i="14" s="1"/>
  <c r="GM36" i="14" l="1"/>
  <c r="E1698" i="11"/>
  <c r="GT36" i="14" l="1"/>
  <c r="GS36" i="14"/>
  <c r="GU36" i="14" s="1"/>
  <c r="HE36" i="14" l="1"/>
  <c r="F1698" i="11" s="1"/>
  <c r="GV36" i="14"/>
  <c r="H1698" i="11" l="1"/>
  <c r="GO37" i="14"/>
  <c r="GW36" i="14"/>
  <c r="I1698" i="11" s="1"/>
  <c r="C1699" i="11" l="1"/>
  <c r="GX37" i="14"/>
  <c r="G1699" i="11" s="1"/>
  <c r="GP37" i="14"/>
  <c r="D1699" i="11" s="1"/>
  <c r="GY37" i="14"/>
  <c r="HA37" i="14" s="1"/>
  <c r="HC37" i="14" s="1"/>
  <c r="HD37" i="14" s="1"/>
  <c r="GQ37" i="14" s="1"/>
  <c r="GR37" i="14" s="1" a="1"/>
  <c r="GR37" i="14" s="1"/>
  <c r="E1699" i="11" l="1"/>
  <c r="GM37" i="14"/>
  <c r="GS37" i="14" l="1"/>
  <c r="GT37" i="14"/>
  <c r="GU37" i="14" l="1"/>
  <c r="HE37" i="14" l="1"/>
  <c r="F1699" i="11" s="1"/>
  <c r="GV37" i="14"/>
  <c r="GO38" i="14" l="1"/>
  <c r="H1699" i="11"/>
  <c r="GW37" i="14"/>
  <c r="I1699" i="11" s="1"/>
  <c r="C1700" i="11" l="1"/>
  <c r="GX38" i="14"/>
  <c r="G1700" i="11" s="1"/>
  <c r="GP38" i="14"/>
  <c r="D1700" i="11" s="1"/>
  <c r="GY38" i="14"/>
  <c r="HA38" i="14" s="1"/>
  <c r="HC38" i="14" s="1"/>
  <c r="HD38" i="14" s="1"/>
  <c r="GQ38" i="14" s="1"/>
  <c r="GR38" i="14" s="1" a="1"/>
  <c r="GR38" i="14" s="1"/>
  <c r="GM38" i="14" l="1"/>
  <c r="E1700" i="11"/>
  <c r="GS38" i="14" l="1"/>
  <c r="GT38" i="14"/>
  <c r="GU38" i="14" l="1"/>
  <c r="HE38" i="14" l="1"/>
  <c r="F1700" i="11" s="1"/>
  <c r="GV38" i="14"/>
  <c r="GO39" i="14" l="1"/>
  <c r="GW38" i="14"/>
  <c r="I1700" i="11" s="1"/>
  <c r="H1700" i="11"/>
  <c r="GX39" i="14" l="1"/>
  <c r="G1701" i="11" s="1"/>
  <c r="GP39" i="14"/>
  <c r="D1701" i="11" s="1"/>
  <c r="GY39" i="14"/>
  <c r="HA39" i="14" s="1"/>
  <c r="HC39" i="14" s="1"/>
  <c r="HD39" i="14" s="1"/>
  <c r="GQ39" i="14" s="1"/>
  <c r="GR39" i="14" s="1" a="1"/>
  <c r="GR39" i="14" s="1"/>
  <c r="C1701" i="11"/>
  <c r="E1701" i="11" l="1"/>
  <c r="GM39" i="14"/>
  <c r="GT39" i="14" l="1"/>
  <c r="GS39" i="14"/>
  <c r="GU39" i="14" l="1"/>
  <c r="HE39" i="14" s="1"/>
  <c r="F1701" i="11" s="1"/>
  <c r="GV39" i="14" l="1"/>
  <c r="GO40" i="14" s="1"/>
  <c r="H1701" i="11"/>
  <c r="GW39" i="14"/>
  <c r="I1701" i="11" s="1"/>
  <c r="GX40" i="14" l="1"/>
  <c r="G1702" i="11" s="1"/>
  <c r="GP40" i="14"/>
  <c r="D1702" i="11" s="1"/>
  <c r="GY40" i="14"/>
  <c r="HA40" i="14" s="1"/>
  <c r="HC40" i="14" s="1"/>
  <c r="HD40" i="14" s="1"/>
  <c r="GQ40" i="14" s="1"/>
  <c r="GR40" i="14" s="1" a="1"/>
  <c r="GR40" i="14" s="1"/>
  <c r="C1702" i="11"/>
  <c r="E1702" i="11" l="1"/>
  <c r="GM40" i="14"/>
  <c r="GS40" i="14" l="1"/>
  <c r="GT40" i="14"/>
  <c r="GU40" i="14" l="1"/>
  <c r="HE40" i="14" s="1"/>
  <c r="F1702" i="11" s="1"/>
  <c r="GV40" i="14" l="1"/>
  <c r="GW40" i="14" s="1"/>
  <c r="I1702" i="11" s="1"/>
  <c r="GO41" i="14" l="1"/>
  <c r="C1703" i="11" s="1"/>
  <c r="H1702" i="11"/>
  <c r="GY41" i="14" l="1"/>
  <c r="HA41" i="14" s="1"/>
  <c r="HC41" i="14" s="1"/>
  <c r="HD41" i="14" s="1"/>
  <c r="GQ41" i="14" s="1"/>
  <c r="E1703" i="11" s="1"/>
  <c r="GX41" i="14"/>
  <c r="G1703" i="11" s="1"/>
  <c r="GP41" i="14"/>
  <c r="D1703" i="11" s="1"/>
  <c r="GM41" i="14"/>
  <c r="GR41" i="14" a="1"/>
  <c r="GR41" i="14" s="1"/>
  <c r="GT41" i="14" l="1"/>
  <c r="GS41" i="14"/>
  <c r="GU41" i="14" l="1"/>
  <c r="HE41" i="14" s="1"/>
  <c r="F1703" i="11" s="1"/>
  <c r="GV41" i="14" l="1"/>
  <c r="GW41" i="14" s="1"/>
  <c r="I1703" i="11" s="1"/>
  <c r="H1703" i="11" l="1"/>
  <c r="GO42" i="14"/>
  <c r="C1704" i="11" s="1"/>
  <c r="GP42" i="14"/>
  <c r="D1704" i="11" s="1"/>
  <c r="GY42" i="14"/>
  <c r="HA42" i="14" s="1"/>
  <c r="HC42" i="14" s="1"/>
  <c r="HD42" i="14" s="1"/>
  <c r="GQ42" i="14" s="1"/>
  <c r="GR42" i="14" s="1" a="1"/>
  <c r="GR42" i="14" s="1"/>
  <c r="GX42" i="14"/>
  <c r="G1704" i="11" s="1"/>
  <c r="E1704" i="11" l="1"/>
  <c r="GM42" i="14"/>
  <c r="GS42" i="14" l="1"/>
  <c r="GT42" i="14"/>
  <c r="GU42" i="14" l="1"/>
  <c r="HE42" i="14" l="1"/>
  <c r="F1704" i="11" s="1"/>
  <c r="GV42" i="14"/>
  <c r="GW42" i="14" l="1"/>
  <c r="I1704" i="11" s="1"/>
  <c r="H1704" i="11"/>
  <c r="GO43" i="14"/>
  <c r="GX43" i="14" l="1"/>
  <c r="G1705" i="11" s="1"/>
  <c r="GP43" i="14"/>
  <c r="D1705" i="11" s="1"/>
  <c r="GY43" i="14"/>
  <c r="HA43" i="14" s="1"/>
  <c r="HC43" i="14" s="1"/>
  <c r="HD43" i="14" s="1"/>
  <c r="GQ43" i="14" s="1"/>
  <c r="GR43" i="14" s="1" a="1"/>
  <c r="GR43" i="14" s="1"/>
  <c r="C1705" i="11"/>
  <c r="GM43" i="14" l="1"/>
  <c r="E1705" i="11"/>
  <c r="GT43" i="14" l="1"/>
  <c r="GS43" i="14"/>
  <c r="GU43" i="14" s="1"/>
  <c r="HE43" i="14" l="1"/>
  <c r="F1705" i="11" s="1"/>
  <c r="GV43" i="14"/>
  <c r="H1705" i="11" l="1"/>
  <c r="GO44" i="14"/>
  <c r="GW43" i="14"/>
  <c r="I1705" i="11" s="1"/>
  <c r="GY44" i="14" l="1"/>
  <c r="HA44" i="14" s="1"/>
  <c r="HC44" i="14" s="1"/>
  <c r="HD44" i="14" s="1"/>
  <c r="GQ44" i="14" s="1"/>
  <c r="GR44" i="14" s="1" a="1"/>
  <c r="GR44" i="14" s="1"/>
  <c r="C1706" i="11"/>
  <c r="GP44" i="14"/>
  <c r="D1706" i="11" s="1"/>
  <c r="GX44" i="14"/>
  <c r="G1706" i="11" s="1"/>
  <c r="E1706" i="11" l="1"/>
  <c r="GM44" i="14"/>
  <c r="GS44" i="14" l="1"/>
  <c r="GT44" i="14"/>
  <c r="GU44" i="14" l="1"/>
  <c r="HE44" i="14" l="1"/>
  <c r="F1706" i="11" s="1"/>
  <c r="GV44" i="14"/>
  <c r="GO45" i="14" l="1"/>
  <c r="H1706" i="11"/>
  <c r="GW44" i="14"/>
  <c r="I1706" i="11" s="1"/>
  <c r="C1707" i="11" l="1"/>
  <c r="GP45" i="14"/>
  <c r="D1707" i="11" s="1"/>
  <c r="GX45" i="14"/>
  <c r="G1707" i="11" s="1"/>
  <c r="GY45" i="14"/>
  <c r="HA45" i="14" s="1"/>
  <c r="HC45" i="14" s="1"/>
  <c r="HD45" i="14" s="1"/>
  <c r="GQ45" i="14" s="1"/>
  <c r="E1707" i="11" l="1"/>
  <c r="GM45" i="14"/>
  <c r="GR45" i="14" a="1"/>
  <c r="GR45" i="14" s="1"/>
  <c r="GS45" i="14" l="1"/>
  <c r="GT45" i="14"/>
  <c r="GU45" i="14" l="1"/>
  <c r="HE45" i="14" s="1"/>
  <c r="F1707" i="11" s="1"/>
  <c r="GV45" i="14" l="1"/>
  <c r="GO46" i="14" s="1"/>
  <c r="H1707" i="11" l="1"/>
  <c r="GW45" i="14"/>
  <c r="I1707" i="11" s="1"/>
  <c r="GY46" i="14"/>
  <c r="HA46" i="14" s="1"/>
  <c r="HC46" i="14" s="1"/>
  <c r="HD46" i="14" s="1"/>
  <c r="GQ46" i="14" s="1"/>
  <c r="GP46" i="14"/>
  <c r="D1708" i="11" s="1"/>
  <c r="C1708" i="11"/>
  <c r="GX46" i="14"/>
  <c r="G1708" i="11" s="1"/>
  <c r="GR46" i="14" a="1"/>
  <c r="GR46" i="14" s="1"/>
  <c r="E1708" i="11" l="1"/>
  <c r="GM46" i="14"/>
  <c r="GS46" i="14" l="1"/>
  <c r="GT46" i="14"/>
  <c r="GU46" i="14" l="1"/>
  <c r="HE46" i="14" l="1"/>
  <c r="F1708" i="11" s="1"/>
  <c r="GV46" i="14"/>
  <c r="H1708" i="11" l="1"/>
  <c r="GW46" i="14"/>
  <c r="I1708" i="11" s="1"/>
  <c r="GO47" i="14"/>
  <c r="GY47" i="14" l="1"/>
  <c r="HA47" i="14" s="1"/>
  <c r="HC47" i="14" s="1"/>
  <c r="HD47" i="14" s="1"/>
  <c r="GQ47" i="14" s="1"/>
  <c r="GX47" i="14"/>
  <c r="G1709" i="11" s="1"/>
  <c r="GP47" i="14"/>
  <c r="D1709" i="11" s="1"/>
  <c r="C1709" i="11"/>
  <c r="GR47" i="14" a="1"/>
  <c r="GR47" i="14" s="1"/>
  <c r="E1709" i="11" l="1"/>
  <c r="GM47" i="14"/>
  <c r="GT47" i="14" l="1"/>
  <c r="GS47" i="14"/>
  <c r="GU47" i="14" l="1"/>
  <c r="HE47" i="14" l="1"/>
  <c r="F1709" i="11" s="1"/>
  <c r="GV47" i="14"/>
  <c r="H1709" i="11" l="1"/>
  <c r="GW47" i="14"/>
  <c r="I1709" i="11" s="1"/>
  <c r="GO48" i="14"/>
  <c r="GY48" i="14" l="1"/>
  <c r="HA48" i="14" s="1"/>
  <c r="HC48" i="14" s="1"/>
  <c r="HD48" i="14" s="1"/>
  <c r="GQ48" i="14" s="1"/>
  <c r="GR48" i="14" s="1" a="1"/>
  <c r="GR48" i="14" s="1"/>
  <c r="GX48" i="14"/>
  <c r="G1710" i="11" s="1"/>
  <c r="GP48" i="14"/>
  <c r="D1710" i="11" s="1"/>
  <c r="C1710" i="11"/>
  <c r="GM48" i="14" l="1"/>
  <c r="E1710" i="11"/>
  <c r="GS48" i="14" l="1"/>
  <c r="GT48" i="14"/>
  <c r="GU48" i="14" l="1"/>
  <c r="HE48" i="14" l="1"/>
  <c r="F1710" i="11" s="1"/>
  <c r="GV48" i="14"/>
  <c r="H1710" i="11" l="1"/>
  <c r="GO49" i="14"/>
  <c r="GW48" i="14"/>
  <c r="I1710" i="11" s="1"/>
  <c r="GP49" i="14" l="1"/>
  <c r="D1711" i="11" s="1"/>
  <c r="C1711" i="11"/>
  <c r="GX49" i="14"/>
  <c r="G1711" i="11" s="1"/>
  <c r="GY49" i="14"/>
  <c r="HA49" i="14" s="1"/>
  <c r="HC49" i="14" s="1"/>
  <c r="HD49" i="14" s="1"/>
  <c r="GQ49" i="14" s="1"/>
  <c r="GM49" i="14" l="1"/>
  <c r="E1711" i="11"/>
  <c r="GR49" i="14" a="1"/>
  <c r="GR49" i="14" s="1"/>
  <c r="GS49" i="14" l="1"/>
  <c r="GT49" i="14"/>
  <c r="GU49" i="14" l="1"/>
  <c r="HE49" i="14" l="1"/>
  <c r="F1711" i="11" s="1"/>
  <c r="GV49" i="14"/>
  <c r="GW49" i="14" l="1"/>
  <c r="I1711" i="11" s="1"/>
  <c r="GO50" i="14"/>
  <c r="H1711" i="11"/>
  <c r="GX50" i="14" l="1"/>
  <c r="G1712" i="11" s="1"/>
  <c r="GY50" i="14"/>
  <c r="HA50" i="14" s="1"/>
  <c r="HC50" i="14" s="1"/>
  <c r="HD50" i="14" s="1"/>
  <c r="GQ50" i="14" s="1"/>
  <c r="GR50" i="14" s="1" a="1"/>
  <c r="GR50" i="14" s="1"/>
  <c r="C1712" i="11"/>
  <c r="GP50" i="14"/>
  <c r="D1712" i="11" s="1"/>
  <c r="GM50" i="14" l="1"/>
  <c r="E1712" i="11"/>
  <c r="GS50" i="14" l="1"/>
  <c r="GT50" i="14"/>
  <c r="GU50" i="14" l="1"/>
  <c r="HE50" i="14" l="1"/>
  <c r="F1712" i="11" s="1"/>
  <c r="GV50" i="14"/>
  <c r="GW50" i="14" l="1"/>
  <c r="I1712" i="11" s="1"/>
  <c r="GO51" i="14"/>
  <c r="H1712" i="11"/>
  <c r="GY51" i="14" l="1"/>
  <c r="HA51" i="14" s="1"/>
  <c r="HC51" i="14" s="1"/>
  <c r="HD51" i="14" s="1"/>
  <c r="GQ51" i="14" s="1"/>
  <c r="GR51" i="14" s="1" a="1"/>
  <c r="GR51" i="14" s="1"/>
  <c r="GX51" i="14"/>
  <c r="G1713" i="11" s="1"/>
  <c r="C1713" i="11"/>
  <c r="GP51" i="14"/>
  <c r="D1713" i="11" s="1"/>
  <c r="E1713" i="11" l="1"/>
  <c r="GM51" i="14"/>
  <c r="GS51" i="14" l="1"/>
  <c r="GT51" i="14"/>
  <c r="GU51" i="14" l="1"/>
  <c r="HE51" i="14" l="1"/>
  <c r="F1713" i="11" s="1"/>
  <c r="GV51" i="14"/>
  <c r="GO52" i="14" l="1"/>
  <c r="GW51" i="14"/>
  <c r="I1713" i="11" s="1"/>
  <c r="H1713" i="11"/>
  <c r="GX52" i="14" l="1"/>
  <c r="G1714" i="11" s="1"/>
  <c r="GP52" i="14"/>
  <c r="D1714" i="11" s="1"/>
  <c r="C1714" i="11"/>
  <c r="GY52" i="14"/>
  <c r="HA52" i="14" s="1"/>
  <c r="HC52" i="14" s="1"/>
  <c r="HD52" i="14" s="1"/>
  <c r="GQ52" i="14" s="1"/>
  <c r="GR52" i="14" s="1" a="1"/>
  <c r="GR52" i="14" s="1"/>
  <c r="E1714" i="11" l="1"/>
  <c r="GM52" i="14"/>
  <c r="GT52" i="14" l="1"/>
  <c r="GS52" i="14"/>
  <c r="GU52" i="14" l="1"/>
  <c r="HE52" i="14" s="1"/>
  <c r="F1714" i="11" s="1"/>
  <c r="GV52" i="14"/>
  <c r="GO53" i="14" l="1"/>
  <c r="GW52" i="14"/>
  <c r="I1714" i="11" s="1"/>
  <c r="H1714" i="11"/>
  <c r="C1715" i="11" l="1"/>
  <c r="GP53" i="14"/>
  <c r="D1715" i="11" s="1"/>
  <c r="GX53" i="14"/>
  <c r="G1715" i="11" s="1"/>
  <c r="GY53" i="14"/>
  <c r="HA53" i="14" s="1"/>
  <c r="HC53" i="14" s="1"/>
  <c r="HD53" i="14" s="1"/>
  <c r="GQ53" i="14" s="1"/>
  <c r="GR53" i="14" s="1" a="1"/>
  <c r="GR53" i="14" s="1"/>
  <c r="GM53" i="14" l="1"/>
  <c r="E1715" i="11"/>
  <c r="GT53" i="14" l="1"/>
  <c r="GS53" i="14"/>
  <c r="GU53" i="14" l="1"/>
  <c r="HE53" i="14" s="1"/>
  <c r="F1715" i="11" s="1"/>
  <c r="GV53" i="14" l="1"/>
  <c r="GW53" i="14" s="1"/>
  <c r="I1715" i="11" s="1"/>
  <c r="GO54" i="14" l="1"/>
  <c r="GP54" i="14" s="1"/>
  <c r="D1716" i="11" s="1"/>
  <c r="H1715" i="11"/>
  <c r="C1716" i="11"/>
  <c r="GY54" i="14"/>
  <c r="HA54" i="14" s="1"/>
  <c r="HC54" i="14" s="1"/>
  <c r="HD54" i="14" s="1"/>
  <c r="GQ54" i="14" s="1"/>
  <c r="GX54" i="14"/>
  <c r="G1716" i="11" s="1"/>
  <c r="E1716" i="11" l="1"/>
  <c r="GM54" i="14"/>
  <c r="GR54" i="14" a="1"/>
  <c r="GR54" i="14" s="1"/>
  <c r="GS54" i="14" l="1"/>
  <c r="GT54" i="14"/>
  <c r="GU54" i="14" l="1"/>
  <c r="HE54" i="14" s="1"/>
  <c r="F1716" i="11" s="1"/>
  <c r="GV54" i="14" l="1"/>
  <c r="GW54" i="14" s="1"/>
  <c r="I1716" i="11" s="1"/>
  <c r="GO55" i="14" l="1"/>
  <c r="GP55" i="14" s="1"/>
  <c r="D1717" i="11" s="1"/>
  <c r="H1716" i="11"/>
  <c r="C1717" i="11"/>
  <c r="GX55" i="14" l="1"/>
  <c r="G1717" i="11" s="1"/>
  <c r="GY55" i="14"/>
  <c r="HA55" i="14" s="1"/>
  <c r="HC55" i="14" s="1"/>
  <c r="HD55" i="14" s="1"/>
  <c r="GQ55" i="14" s="1"/>
  <c r="GR55" i="14" s="1" a="1"/>
  <c r="GR55" i="14" s="1"/>
  <c r="GM55" i="14" l="1"/>
  <c r="E1717" i="11"/>
  <c r="GT55" i="14"/>
  <c r="GS55" i="14"/>
  <c r="GU55" i="14" l="1"/>
  <c r="HE55" i="14" s="1"/>
  <c r="F1717" i="11" s="1"/>
  <c r="GV55" i="14"/>
  <c r="GW55" i="14" l="1"/>
  <c r="I1717" i="11" s="1"/>
  <c r="GO56" i="14"/>
  <c r="H1717" i="11"/>
  <c r="GX56" i="14" l="1"/>
  <c r="G1718" i="11" s="1"/>
  <c r="C1718" i="11"/>
  <c r="GY56" i="14"/>
  <c r="HA56" i="14" s="1"/>
  <c r="HC56" i="14" s="1"/>
  <c r="HD56" i="14" s="1"/>
  <c r="GQ56" i="14" s="1"/>
  <c r="GP56" i="14"/>
  <c r="D1718" i="11" s="1"/>
  <c r="GR56" i="14" l="1" a="1"/>
  <c r="GR56" i="14" s="1"/>
  <c r="GM56" i="14"/>
  <c r="E1718" i="11"/>
  <c r="GS56" i="14" l="1"/>
  <c r="GT56" i="14"/>
  <c r="GU56" i="14" s="1"/>
  <c r="HE56" i="14" l="1"/>
  <c r="F1718" i="11" s="1"/>
  <c r="GV56" i="14"/>
  <c r="GO57" i="14" l="1"/>
  <c r="GW56" i="14"/>
  <c r="I1718" i="11" s="1"/>
  <c r="H1718" i="11"/>
  <c r="C1719" i="11" l="1"/>
  <c r="GP57" i="14"/>
  <c r="D1719" i="11" s="1"/>
  <c r="GX57" i="14"/>
  <c r="G1719" i="11" s="1"/>
  <c r="GY57" i="14"/>
  <c r="HA57" i="14" s="1"/>
  <c r="HC57" i="14" s="1"/>
  <c r="HD57" i="14" s="1"/>
  <c r="GQ57" i="14" s="1"/>
  <c r="GM57" i="14" l="1"/>
  <c r="E1719" i="11"/>
  <c r="GR57" i="14" a="1"/>
  <c r="GR57" i="14" s="1"/>
  <c r="GS57" i="14" l="1"/>
  <c r="GT57" i="14"/>
  <c r="GU57" i="14" l="1"/>
  <c r="HE57" i="14" s="1"/>
  <c r="F1719" i="11" s="1"/>
  <c r="GV57" i="14" l="1"/>
  <c r="GO58" i="14" s="1"/>
  <c r="GW57" i="14" l="1"/>
  <c r="I1719" i="11" s="1"/>
  <c r="H1719" i="11"/>
  <c r="GY58" i="14"/>
  <c r="HA58" i="14" s="1"/>
  <c r="HC58" i="14" s="1"/>
  <c r="HD58" i="14" s="1"/>
  <c r="GQ58" i="14" s="1"/>
  <c r="GR58" i="14" s="1" a="1"/>
  <c r="GR58" i="14" s="1"/>
  <c r="GP58" i="14"/>
  <c r="D1720" i="11" s="1"/>
  <c r="C1720" i="11"/>
  <c r="GX58" i="14"/>
  <c r="G1720" i="11" s="1"/>
  <c r="E1720" i="11" l="1"/>
  <c r="GM58" i="14"/>
  <c r="GT58" i="14" l="1"/>
  <c r="GS58" i="14"/>
  <c r="GU58" i="14" l="1"/>
  <c r="HE58" i="14" s="1"/>
  <c r="F1720" i="11" s="1"/>
  <c r="GV58" i="14" l="1"/>
  <c r="H1720" i="11" s="1"/>
  <c r="GW58" i="14" l="1"/>
  <c r="I1720" i="11" s="1"/>
  <c r="GO59" i="14"/>
  <c r="GP59" i="14" s="1"/>
  <c r="D1721" i="11" s="1"/>
  <c r="GX59" i="14"/>
  <c r="G1721" i="11" s="1"/>
  <c r="GY59" i="14"/>
  <c r="HA59" i="14" s="1"/>
  <c r="HC59" i="14" s="1"/>
  <c r="HD59" i="14" s="1"/>
  <c r="GQ59" i="14" s="1"/>
  <c r="C1721" i="11" l="1"/>
  <c r="E1721" i="11"/>
  <c r="GM59" i="14"/>
  <c r="GR59" i="14" a="1"/>
  <c r="GR59" i="14" s="1"/>
  <c r="GT59" i="14" l="1"/>
  <c r="GS59" i="14"/>
  <c r="GU59" i="14" l="1"/>
  <c r="HE59" i="14" l="1"/>
  <c r="F1721" i="11" s="1"/>
  <c r="GV59" i="14"/>
  <c r="GO60" i="14" l="1"/>
  <c r="GW59" i="14"/>
  <c r="I1721" i="11" s="1"/>
  <c r="H1721" i="11"/>
  <c r="GY60" i="14" l="1"/>
  <c r="HA60" i="14" s="1"/>
  <c r="HC60" i="14" s="1"/>
  <c r="HD60" i="14" s="1"/>
  <c r="GQ60" i="14" s="1"/>
  <c r="GR60" i="14" s="1" a="1"/>
  <c r="GR60" i="14" s="1"/>
  <c r="C1722" i="11"/>
  <c r="GX60" i="14"/>
  <c r="G1722" i="11" s="1"/>
  <c r="GP60" i="14"/>
  <c r="D1722" i="11" s="1"/>
  <c r="GM60" i="14" l="1"/>
  <c r="E1722" i="11"/>
  <c r="GS60" i="14" l="1"/>
  <c r="GT60" i="14"/>
  <c r="GU60" i="14" l="1"/>
  <c r="HE60" i="14" l="1"/>
  <c r="F1722" i="11" s="1"/>
  <c r="GV60" i="14"/>
  <c r="GO61" i="14" l="1"/>
  <c r="GW60" i="14"/>
  <c r="I1722" i="11" s="1"/>
  <c r="H1722" i="11"/>
  <c r="C1723" i="11" l="1"/>
  <c r="GX61" i="14"/>
  <c r="G1723" i="11" s="1"/>
  <c r="GP61" i="14"/>
  <c r="D1723" i="11" s="1"/>
  <c r="GY61" i="14"/>
  <c r="HA61" i="14" s="1"/>
  <c r="HC61" i="14" s="1"/>
  <c r="HD61" i="14" s="1"/>
  <c r="GQ61" i="14" s="1"/>
  <c r="GM61" i="14" l="1"/>
  <c r="E1723" i="11"/>
  <c r="GR61" i="14" a="1"/>
  <c r="GR61" i="14" s="1"/>
  <c r="GS61" i="14" l="1"/>
  <c r="GT61" i="14"/>
  <c r="GU61" i="14" l="1"/>
  <c r="HE61" i="14" s="1"/>
  <c r="F1723" i="11" s="1"/>
  <c r="GV61" i="14" l="1"/>
  <c r="GW61" i="14" s="1"/>
  <c r="I1723" i="11" s="1"/>
  <c r="H1723" i="11"/>
  <c r="GO62" i="14" l="1"/>
  <c r="GX62" i="14"/>
  <c r="G1724" i="11" s="1"/>
  <c r="GY62" i="14"/>
  <c r="HA62" i="14" s="1"/>
  <c r="HC62" i="14" s="1"/>
  <c r="HD62" i="14" s="1"/>
  <c r="GQ62" i="14" s="1"/>
  <c r="GR62" i="14" s="1" a="1"/>
  <c r="GR62" i="14" s="1"/>
  <c r="C1724" i="11"/>
  <c r="GP62" i="14"/>
  <c r="D1724" i="11" s="1"/>
  <c r="GM62" i="14" l="1"/>
  <c r="E1724" i="11"/>
  <c r="GS62" i="14" l="1"/>
  <c r="GT62" i="14"/>
  <c r="GU62" i="14" l="1"/>
  <c r="HE62" i="14" l="1"/>
  <c r="F1724" i="11" s="1"/>
  <c r="GV62" i="14"/>
  <c r="GO63" i="14" l="1"/>
  <c r="GW62" i="14"/>
  <c r="I1724" i="11" s="1"/>
  <c r="H1724" i="11"/>
  <c r="GX63" i="14" l="1"/>
  <c r="G1725" i="11" s="1"/>
  <c r="GP63" i="14"/>
  <c r="D1725" i="11" s="1"/>
  <c r="GY63" i="14"/>
  <c r="HA63" i="14" s="1"/>
  <c r="HC63" i="14" s="1"/>
  <c r="HD63" i="14" s="1"/>
  <c r="GQ63" i="14" s="1"/>
  <c r="GR63" i="14" s="1" a="1"/>
  <c r="GR63" i="14" s="1"/>
  <c r="C1725" i="11"/>
  <c r="E1725" i="11" l="1"/>
  <c r="GM63" i="14"/>
  <c r="GS63" i="14" l="1"/>
  <c r="GT63" i="14"/>
  <c r="GU63" i="14" l="1"/>
  <c r="HE63" i="14" s="1"/>
  <c r="F1725" i="11" s="1"/>
  <c r="GV63" i="14" l="1"/>
  <c r="GO64" i="14" s="1"/>
  <c r="H1725" i="11"/>
  <c r="GW63" i="14"/>
  <c r="I1725" i="11" s="1"/>
  <c r="GX64" i="14" l="1"/>
  <c r="G1726" i="11" s="1"/>
  <c r="GP64" i="14"/>
  <c r="D1726" i="11" s="1"/>
  <c r="C1726" i="11"/>
  <c r="GY64" i="14"/>
  <c r="HA64" i="14" s="1"/>
  <c r="HC64" i="14" s="1"/>
  <c r="HD64" i="14" s="1"/>
  <c r="GQ64" i="14" s="1"/>
  <c r="GR64" i="14" s="1" a="1"/>
  <c r="GR64" i="14" s="1"/>
  <c r="GM64" i="14" l="1"/>
  <c r="E1726" i="11"/>
  <c r="GT64" i="14" l="1"/>
  <c r="GS64" i="14"/>
  <c r="GU64" i="14" l="1"/>
  <c r="HE64" i="14" s="1"/>
  <c r="F1726" i="11" s="1"/>
  <c r="GV64" i="14" l="1"/>
  <c r="H1726" i="11" s="1"/>
  <c r="GW64" i="14" l="1"/>
  <c r="I1726" i="11" s="1"/>
  <c r="GO65" i="14"/>
  <c r="GP65" i="14" s="1"/>
  <c r="D1727" i="11" s="1"/>
  <c r="GX65" i="14"/>
  <c r="G1727" i="11" s="1"/>
  <c r="GY65" i="14" l="1"/>
  <c r="HA65" i="14" s="1"/>
  <c r="HC65" i="14" s="1"/>
  <c r="HD65" i="14" s="1"/>
  <c r="GQ65" i="14" s="1"/>
  <c r="GR65" i="14" s="1" a="1"/>
  <c r="GR65" i="14" s="1"/>
  <c r="C1727" i="11"/>
  <c r="GM65" i="14" l="1"/>
  <c r="E1727" i="11"/>
  <c r="GT65" i="14"/>
  <c r="GS65" i="14"/>
  <c r="GU65" i="14" l="1"/>
  <c r="HE65" i="14"/>
  <c r="F1727" i="11" s="1"/>
  <c r="GV65" i="14"/>
  <c r="GW65" i="14" l="1"/>
  <c r="I1727" i="11" s="1"/>
  <c r="GO66" i="14"/>
  <c r="H1727" i="11"/>
  <c r="GY66" i="14" l="1"/>
  <c r="HA66" i="14" s="1"/>
  <c r="HC66" i="14" s="1"/>
  <c r="HD66" i="14" s="1"/>
  <c r="GQ66" i="14" s="1"/>
  <c r="GR66" i="14" s="1" a="1"/>
  <c r="GR66" i="14" s="1"/>
  <c r="C1728" i="11"/>
  <c r="GP66" i="14"/>
  <c r="D1728" i="11" s="1"/>
  <c r="GX66" i="14"/>
  <c r="G1728" i="11" s="1"/>
  <c r="E1728" i="11" l="1"/>
  <c r="GM66" i="14"/>
  <c r="GS66" i="14" l="1"/>
  <c r="GT66" i="14"/>
  <c r="GU66" i="14" l="1"/>
  <c r="HE66" i="14" l="1"/>
  <c r="F1728" i="11" s="1"/>
  <c r="GV66" i="14"/>
  <c r="GO67" i="14" l="1"/>
  <c r="H1728" i="11"/>
  <c r="GW66" i="14"/>
  <c r="I1728" i="11" s="1"/>
  <c r="GY67" i="14" l="1"/>
  <c r="HA67" i="14" s="1"/>
  <c r="HC67" i="14" s="1"/>
  <c r="HD67" i="14" s="1"/>
  <c r="GQ67" i="14" s="1"/>
  <c r="GR67" i="14" s="1" a="1"/>
  <c r="GR67" i="14" s="1"/>
  <c r="GX67" i="14"/>
  <c r="G1729" i="11" s="1"/>
  <c r="C1729" i="11"/>
  <c r="GP67" i="14"/>
  <c r="D1729" i="11" s="1"/>
  <c r="E1729" i="11" l="1"/>
  <c r="GM67" i="14"/>
  <c r="GS67" i="14" l="1"/>
  <c r="GT67" i="14"/>
  <c r="GU67" i="14" l="1"/>
  <c r="HE67" i="14" s="1"/>
  <c r="F1729" i="11" s="1"/>
  <c r="GV67" i="14" l="1"/>
  <c r="GW67" i="14" s="1"/>
  <c r="I1729" i="11" s="1"/>
  <c r="GO68" i="14"/>
  <c r="H1729" i="11" l="1"/>
  <c r="GY68" i="14"/>
  <c r="HA68" i="14" s="1"/>
  <c r="HC68" i="14" s="1"/>
  <c r="HD68" i="14" s="1"/>
  <c r="GQ68" i="14" s="1"/>
  <c r="C1730" i="11"/>
  <c r="GX68" i="14"/>
  <c r="G1730" i="11" s="1"/>
  <c r="GP68" i="14"/>
  <c r="D1730" i="11" s="1"/>
  <c r="GR68" i="14" a="1"/>
  <c r="GR68" i="14" s="1"/>
  <c r="E1730" i="11" l="1"/>
  <c r="GM68" i="14"/>
  <c r="GS68" i="14" l="1"/>
  <c r="GT68" i="14"/>
  <c r="GU68" i="14" s="1"/>
  <c r="HE68" i="14" l="1"/>
  <c r="F1730" i="11" s="1"/>
  <c r="GV68" i="14"/>
  <c r="H1730" i="11" l="1"/>
  <c r="GO69" i="14"/>
  <c r="GW68" i="14"/>
  <c r="I1730" i="11" s="1"/>
  <c r="GY69" i="14" l="1"/>
  <c r="HA69" i="14" s="1"/>
  <c r="HC69" i="14" s="1"/>
  <c r="HD69" i="14" s="1"/>
  <c r="GQ69" i="14" s="1"/>
  <c r="GR69" i="14" s="1" a="1"/>
  <c r="GR69" i="14" s="1"/>
  <c r="GP69" i="14"/>
  <c r="D1731" i="11" s="1"/>
  <c r="C1731" i="11"/>
  <c r="GX69" i="14"/>
  <c r="G1731" i="11" s="1"/>
  <c r="GM69" i="14" l="1"/>
  <c r="E1731" i="11"/>
  <c r="GT69" i="14" l="1"/>
  <c r="GS69" i="14"/>
  <c r="GU69" i="14" s="1"/>
  <c r="HE69" i="14" l="1"/>
  <c r="F1731" i="11" s="1"/>
  <c r="GV69" i="14"/>
  <c r="GW69" i="14" l="1"/>
  <c r="I1731" i="11" s="1"/>
  <c r="GO70" i="14"/>
  <c r="H1731" i="11"/>
  <c r="GY70" i="14" l="1"/>
  <c r="HA70" i="14" s="1"/>
  <c r="HC70" i="14" s="1"/>
  <c r="HD70" i="14" s="1"/>
  <c r="GQ70" i="14" s="1"/>
  <c r="GR70" i="14" s="1" a="1"/>
  <c r="GR70" i="14" s="1"/>
  <c r="GP70" i="14"/>
  <c r="D1732" i="11" s="1"/>
  <c r="GX70" i="14"/>
  <c r="G1732" i="11" s="1"/>
  <c r="C1732" i="11"/>
  <c r="GM70" i="14" l="1"/>
  <c r="E1732" i="11"/>
  <c r="GS70" i="14" l="1"/>
  <c r="GT70" i="14"/>
  <c r="GU70" i="14" l="1"/>
  <c r="HE70" i="14" l="1"/>
  <c r="F1732" i="11" s="1"/>
  <c r="GV70" i="14"/>
  <c r="H1732" i="11" l="1"/>
  <c r="GW70" i="14"/>
  <c r="I1732" i="11" s="1"/>
  <c r="GO71" i="14"/>
  <c r="GP71" i="14" l="1"/>
  <c r="D1733" i="11" s="1"/>
  <c r="C1733" i="11"/>
  <c r="GY71" i="14"/>
  <c r="HA71" i="14" s="1"/>
  <c r="HC71" i="14" s="1"/>
  <c r="HD71" i="14" s="1"/>
  <c r="GQ71" i="14" s="1"/>
  <c r="GR71" i="14" s="1" a="1"/>
  <c r="GR71" i="14" s="1"/>
  <c r="GX71" i="14"/>
  <c r="G1733" i="11" s="1"/>
  <c r="GM71" i="14" l="1"/>
  <c r="E1733" i="11"/>
  <c r="GS71" i="14" l="1"/>
  <c r="GT71" i="14"/>
  <c r="GU71" i="14" l="1"/>
  <c r="HE71" i="14" l="1"/>
  <c r="F1733" i="11" s="1"/>
  <c r="GV71" i="14"/>
  <c r="GW71" i="14" l="1"/>
  <c r="I1733" i="11" s="1"/>
  <c r="H1733" i="11"/>
  <c r="GO72" i="14"/>
  <c r="GX72" i="14" l="1"/>
  <c r="G1734" i="11" s="1"/>
  <c r="GP72" i="14"/>
  <c r="D1734" i="11" s="1"/>
  <c r="GY72" i="14"/>
  <c r="HA72" i="14" s="1"/>
  <c r="HC72" i="14" s="1"/>
  <c r="HD72" i="14" s="1"/>
  <c r="GQ72" i="14" s="1"/>
  <c r="GR72" i="14" s="1" a="1"/>
  <c r="GR72" i="14" s="1"/>
  <c r="C1734" i="11"/>
  <c r="E1734" i="11" l="1"/>
  <c r="GM72" i="14"/>
  <c r="GS72" i="14" l="1"/>
  <c r="GT72" i="14"/>
  <c r="GU72" i="14" l="1"/>
  <c r="HE72" i="14"/>
  <c r="F1734" i="11" s="1"/>
  <c r="GV72" i="14"/>
  <c r="H1734" i="11" l="1"/>
  <c r="GO73" i="14"/>
  <c r="GW72" i="14"/>
  <c r="I1734" i="11" s="1"/>
  <c r="GX73" i="14" l="1"/>
  <c r="G1735" i="11" s="1"/>
  <c r="GP73" i="14"/>
  <c r="D1735" i="11" s="1"/>
  <c r="GY73" i="14"/>
  <c r="HA73" i="14" s="1"/>
  <c r="HC73" i="14" s="1"/>
  <c r="HD73" i="14" s="1"/>
  <c r="GQ73" i="14" s="1"/>
  <c r="GR73" i="14" s="1" a="1"/>
  <c r="GR73" i="14" s="1"/>
  <c r="C1735" i="11"/>
  <c r="GM73" i="14" l="1"/>
  <c r="E1735" i="11"/>
  <c r="GS73" i="14" l="1"/>
  <c r="GT73" i="14"/>
  <c r="GU73" i="14" l="1"/>
  <c r="HE73" i="14" l="1"/>
  <c r="F1735" i="11" s="1"/>
  <c r="GV73" i="14"/>
  <c r="GW73" i="14" l="1"/>
  <c r="I1735" i="11" s="1"/>
  <c r="GO74" i="14"/>
  <c r="H1735" i="11"/>
  <c r="GX74" i="14" l="1"/>
  <c r="G1736" i="11" s="1"/>
  <c r="GP74" i="14"/>
  <c r="D1736" i="11" s="1"/>
  <c r="GY74" i="14"/>
  <c r="HA74" i="14" s="1"/>
  <c r="HC74" i="14" s="1"/>
  <c r="HD74" i="14" s="1"/>
  <c r="GQ74" i="14" s="1"/>
  <c r="GR74" i="14" s="1" a="1"/>
  <c r="GR74" i="14" s="1"/>
  <c r="C1736" i="11"/>
  <c r="E1736" i="11" l="1"/>
  <c r="GM74" i="14"/>
  <c r="GS74" i="14" l="1"/>
  <c r="GT74" i="14"/>
  <c r="GU74" i="14" l="1"/>
  <c r="HE74" i="14" s="1"/>
  <c r="F1736" i="11" s="1"/>
  <c r="GV74" i="14" l="1"/>
  <c r="GO75" i="14" s="1"/>
  <c r="H1736" i="11" l="1"/>
  <c r="GW74" i="14"/>
  <c r="I1736" i="11" s="1"/>
  <c r="GY75" i="14"/>
  <c r="HA75" i="14" s="1"/>
  <c r="HC75" i="14" s="1"/>
  <c r="HD75" i="14" s="1"/>
  <c r="GQ75" i="14" s="1"/>
  <c r="GR75" i="14" s="1" a="1"/>
  <c r="GR75" i="14" s="1"/>
  <c r="GP75" i="14"/>
  <c r="D1737" i="11" s="1"/>
  <c r="GX75" i="14"/>
  <c r="G1737" i="11" s="1"/>
  <c r="C1737" i="11"/>
  <c r="E1737" i="11" l="1"/>
  <c r="GM75" i="14"/>
  <c r="GT75" i="14" l="1"/>
  <c r="GS75" i="14"/>
  <c r="GU75" i="14" l="1"/>
  <c r="HE75" i="14" s="1"/>
  <c r="F1737" i="11" s="1"/>
  <c r="GV75" i="14" l="1"/>
  <c r="H1737" i="11" s="1"/>
  <c r="GO76" i="14" l="1"/>
  <c r="GW75" i="14"/>
  <c r="I1737" i="11" s="1"/>
  <c r="GP76" i="14"/>
  <c r="D1738" i="11" s="1"/>
  <c r="C1738" i="11"/>
  <c r="GX76" i="14"/>
  <c r="G1738" i="11" s="1"/>
  <c r="GY76" i="14"/>
  <c r="HA76" i="14" s="1"/>
  <c r="HC76" i="14" s="1"/>
  <c r="HD76" i="14" s="1"/>
  <c r="GQ76" i="14" s="1"/>
  <c r="GM76" i="14" l="1"/>
  <c r="E1738" i="11"/>
  <c r="GR76" i="14" a="1"/>
  <c r="GR76" i="14" s="1"/>
  <c r="GT76" i="14" l="1"/>
  <c r="GS76" i="14"/>
  <c r="GU76" i="14" s="1"/>
  <c r="HE76" i="14" l="1"/>
  <c r="F1738" i="11" s="1"/>
  <c r="GV76" i="14"/>
  <c r="GW76" i="14" l="1"/>
  <c r="I1738" i="11" s="1"/>
  <c r="H1738" i="11"/>
  <c r="GO77" i="14"/>
  <c r="GY77" i="14" l="1"/>
  <c r="HA77" i="14" s="1"/>
  <c r="HC77" i="14" s="1"/>
  <c r="HD77" i="14" s="1"/>
  <c r="GQ77" i="14" s="1"/>
  <c r="GR77" i="14" s="1" a="1"/>
  <c r="GR77" i="14" s="1"/>
  <c r="C1739" i="11"/>
  <c r="GX77" i="14"/>
  <c r="G1739" i="11" s="1"/>
  <c r="GP77" i="14"/>
  <c r="D1739" i="11" s="1"/>
  <c r="E1739" i="11" l="1"/>
  <c r="GM77" i="14"/>
  <c r="GS77" i="14" l="1"/>
  <c r="GT77" i="14"/>
  <c r="GU77" i="14" l="1"/>
  <c r="HE77" i="14" l="1"/>
  <c r="F1739" i="11" s="1"/>
  <c r="GV77" i="14"/>
  <c r="GW77" i="14" l="1"/>
  <c r="I1739" i="11" s="1"/>
  <c r="H1739" i="11"/>
  <c r="GO78" i="14"/>
  <c r="GX78" i="14" l="1"/>
  <c r="G1740" i="11" s="1"/>
  <c r="GP78" i="14"/>
  <c r="D1740" i="11" s="1"/>
  <c r="GY78" i="14"/>
  <c r="HA78" i="14" s="1"/>
  <c r="HC78" i="14" s="1"/>
  <c r="HD78" i="14" s="1"/>
  <c r="GQ78" i="14" s="1"/>
  <c r="GR78" i="14" s="1" a="1"/>
  <c r="GR78" i="14" s="1"/>
  <c r="C1740" i="11"/>
  <c r="GM78" i="14" l="1"/>
  <c r="E1740" i="11"/>
  <c r="GT78" i="14" l="1"/>
  <c r="GS78" i="14"/>
  <c r="GU78" i="14" s="1"/>
  <c r="HE78" i="14" l="1"/>
  <c r="F1740" i="11" s="1"/>
  <c r="GV78" i="14"/>
  <c r="GW78" i="14" l="1"/>
  <c r="I1740" i="11" s="1"/>
  <c r="GO79" i="14"/>
  <c r="H1740" i="11"/>
  <c r="GP79" i="14" l="1"/>
  <c r="D1741" i="11" s="1"/>
  <c r="C1741" i="11"/>
  <c r="GX79" i="14"/>
  <c r="G1741" i="11" s="1"/>
  <c r="GY79" i="14"/>
  <c r="HA79" i="14" s="1"/>
  <c r="HC79" i="14" s="1"/>
  <c r="HD79" i="14" s="1"/>
  <c r="GQ79" i="14" s="1"/>
  <c r="E1741" i="11" l="1"/>
  <c r="GM79" i="14"/>
  <c r="GR79" i="14" a="1"/>
  <c r="GR79" i="14" s="1"/>
  <c r="GT79" i="14" l="1"/>
  <c r="GS79" i="14"/>
  <c r="GU79" i="14" s="1"/>
  <c r="HE79" i="14" l="1"/>
  <c r="F1741" i="11" s="1"/>
  <c r="GV79" i="14"/>
  <c r="GW79" i="14" l="1"/>
  <c r="I1741" i="11" s="1"/>
  <c r="H1741" i="11"/>
  <c r="GO80" i="14"/>
  <c r="GY80" i="14" l="1"/>
  <c r="HA80" i="14" s="1"/>
  <c r="HC80" i="14" s="1"/>
  <c r="HD80" i="14" s="1"/>
  <c r="GQ80" i="14" s="1"/>
  <c r="GR80" i="14" s="1" a="1"/>
  <c r="GR80" i="14" s="1"/>
  <c r="GP80" i="14"/>
  <c r="D1742" i="11" s="1"/>
  <c r="GX80" i="14"/>
  <c r="G1742" i="11" s="1"/>
  <c r="C1742" i="11"/>
  <c r="GM80" i="14" l="1"/>
  <c r="E1742" i="11"/>
  <c r="GS80" i="14" l="1"/>
  <c r="GT80" i="14"/>
  <c r="GU80" i="14" l="1"/>
  <c r="HE80" i="14" l="1"/>
  <c r="F1742" i="11" s="1"/>
  <c r="GV80" i="14"/>
  <c r="GW80" i="14" l="1"/>
  <c r="I1742" i="11" s="1"/>
  <c r="H1742" i="11"/>
  <c r="GO81" i="14"/>
  <c r="GP81" i="14" l="1"/>
  <c r="D1743" i="11" s="1"/>
  <c r="GX81" i="14"/>
  <c r="G1743" i="11" s="1"/>
  <c r="C1743" i="11"/>
  <c r="GY81" i="14"/>
  <c r="HA81" i="14" s="1"/>
  <c r="HC81" i="14" s="1"/>
  <c r="HD81" i="14" s="1"/>
  <c r="GQ81" i="14" s="1"/>
  <c r="GR81" i="14" s="1" a="1"/>
  <c r="GR81" i="14" s="1"/>
  <c r="GM81" i="14" l="1"/>
  <c r="E1743" i="11"/>
  <c r="GT81" i="14" l="1"/>
  <c r="GS81" i="14"/>
  <c r="GU81" i="14" s="1"/>
  <c r="HE81" i="14" l="1"/>
  <c r="F1743" i="11" s="1"/>
  <c r="GV81" i="14"/>
  <c r="GW81" i="14" l="1"/>
  <c r="I1743" i="11" s="1"/>
  <c r="H1743" i="11"/>
  <c r="GO82" i="14"/>
  <c r="GP82" i="14" l="1"/>
  <c r="D1744" i="11" s="1"/>
  <c r="GY82" i="14"/>
  <c r="HA82" i="14" s="1"/>
  <c r="HC82" i="14" s="1"/>
  <c r="HD82" i="14" s="1"/>
  <c r="GQ82" i="14" s="1"/>
  <c r="C1744" i="11"/>
  <c r="GX82" i="14"/>
  <c r="G1744" i="11" s="1"/>
  <c r="E1744" i="11" l="1"/>
  <c r="GM82" i="14"/>
  <c r="GR82" i="14" a="1"/>
  <c r="GR82" i="14" s="1"/>
  <c r="GT82" i="14" l="1"/>
  <c r="GS82" i="14"/>
  <c r="GU82" i="14" l="1"/>
  <c r="HE82" i="14"/>
  <c r="F1744" i="11" s="1"/>
  <c r="GV82" i="14"/>
  <c r="GW82" i="14" l="1"/>
  <c r="I1744" i="11" s="1"/>
  <c r="GO83" i="14"/>
  <c r="H1744" i="11"/>
  <c r="GY83" i="14" l="1"/>
  <c r="HA83" i="14" s="1"/>
  <c r="HC83" i="14" s="1"/>
  <c r="HD83" i="14" s="1"/>
  <c r="GQ83" i="14" s="1"/>
  <c r="GR83" i="14" s="1" a="1"/>
  <c r="GR83" i="14" s="1"/>
  <c r="GP83" i="14"/>
  <c r="D1745" i="11" s="1"/>
  <c r="GX83" i="14"/>
  <c r="G1745" i="11" s="1"/>
  <c r="C1745" i="11"/>
  <c r="GM83" i="14" l="1"/>
  <c r="E1745" i="11"/>
  <c r="GT83" i="14" l="1"/>
  <c r="GS83" i="14"/>
  <c r="GU83" i="14" l="1"/>
  <c r="HE83" i="14" s="1"/>
  <c r="F1745" i="11" s="1"/>
  <c r="GV83" i="14" l="1"/>
  <c r="GW83" i="14" s="1"/>
  <c r="I1745" i="11" s="1"/>
  <c r="GO84" i="14" l="1"/>
  <c r="H1745" i="11"/>
  <c r="GY84" i="14"/>
  <c r="HA84" i="14" s="1"/>
  <c r="HC84" i="14" s="1"/>
  <c r="HD84" i="14" s="1"/>
  <c r="GQ84" i="14" s="1"/>
  <c r="GP84" i="14"/>
  <c r="D1746" i="11" s="1"/>
  <c r="GX84" i="14"/>
  <c r="G1746" i="11" s="1"/>
  <c r="GR84" i="14" a="1"/>
  <c r="GR84" i="14" s="1"/>
  <c r="C1746" i="11"/>
  <c r="GM84" i="14" l="1"/>
  <c r="E1746" i="11"/>
  <c r="GS84" i="14" l="1"/>
  <c r="GT84" i="14"/>
  <c r="GU84" i="14" l="1"/>
  <c r="HE84" i="14" l="1"/>
  <c r="F1746" i="11" s="1"/>
  <c r="GV84" i="14"/>
  <c r="GO85" i="14" l="1"/>
  <c r="H1746" i="11"/>
  <c r="GW84" i="14"/>
  <c r="I1746" i="11" s="1"/>
  <c r="GX85" i="14" l="1"/>
  <c r="G1747" i="11" s="1"/>
  <c r="C1747" i="11"/>
  <c r="GY85" i="14"/>
  <c r="HA85" i="14" s="1"/>
  <c r="HC85" i="14" s="1"/>
  <c r="HD85" i="14" s="1"/>
  <c r="GQ85" i="14" s="1"/>
  <c r="GR85" i="14" s="1" a="1"/>
  <c r="GR85" i="14" s="1"/>
  <c r="GP85" i="14"/>
  <c r="D1747" i="11" s="1"/>
  <c r="E1747" i="11" l="1"/>
  <c r="GM85" i="14"/>
  <c r="GS85" i="14" l="1"/>
  <c r="GT85" i="14"/>
  <c r="GU85" i="14" l="1"/>
  <c r="HE85" i="14" l="1"/>
  <c r="F1747" i="11" s="1"/>
  <c r="GV85" i="14"/>
  <c r="GW85" i="14" l="1"/>
  <c r="I1747" i="11" s="1"/>
  <c r="H1747" i="11"/>
  <c r="GO86" i="14"/>
  <c r="GY86" i="14" l="1"/>
  <c r="HA86" i="14" s="1"/>
  <c r="HC86" i="14" s="1"/>
  <c r="HD86" i="14" s="1"/>
  <c r="GQ86" i="14" s="1"/>
  <c r="GR86" i="14" s="1" a="1"/>
  <c r="GR86" i="14" s="1"/>
  <c r="GP86" i="14"/>
  <c r="D1748" i="11" s="1"/>
  <c r="GX86" i="14"/>
  <c r="G1748" i="11" s="1"/>
  <c r="C1748" i="11"/>
  <c r="GM86" i="14" l="1"/>
  <c r="E1748" i="11"/>
  <c r="GS86" i="14" l="1"/>
  <c r="GT86" i="14"/>
  <c r="GU86" i="14" s="1"/>
  <c r="HE86" i="14" l="1"/>
  <c r="F1748" i="11" s="1"/>
  <c r="GV86" i="14"/>
  <c r="GO87" i="14" l="1"/>
  <c r="GW86" i="14"/>
  <c r="I1748" i="11" s="1"/>
  <c r="H1748" i="11"/>
  <c r="C1749" i="11" l="1"/>
  <c r="GX87" i="14"/>
  <c r="G1749" i="11" s="1"/>
  <c r="GY87" i="14"/>
  <c r="HA87" i="14" s="1"/>
  <c r="HC87" i="14" s="1"/>
  <c r="HD87" i="14" s="1"/>
  <c r="GQ87" i="14" s="1"/>
  <c r="GR87" i="14" s="1" a="1"/>
  <c r="GR87" i="14" s="1"/>
  <c r="GP87" i="14"/>
  <c r="D1749" i="11" s="1"/>
  <c r="GM87" i="14" l="1"/>
  <c r="E1749" i="11"/>
  <c r="GT87" i="14" l="1"/>
  <c r="GS87" i="14"/>
  <c r="GU87" i="14" l="1"/>
  <c r="HE87" i="14" s="1"/>
  <c r="F1749" i="11" s="1"/>
  <c r="GV87" i="14" l="1"/>
  <c r="H1749" i="11" s="1"/>
  <c r="GO88" i="14"/>
  <c r="GW87" i="14" l="1"/>
  <c r="I1749" i="11" s="1"/>
  <c r="GY88" i="14"/>
  <c r="HA88" i="14" s="1"/>
  <c r="HC88" i="14" s="1"/>
  <c r="HD88" i="14" s="1"/>
  <c r="GQ88" i="14" s="1"/>
  <c r="GR88" i="14" s="1" a="1"/>
  <c r="GR88" i="14" s="1"/>
  <c r="GX88" i="14"/>
  <c r="G1750" i="11" s="1"/>
  <c r="C1750" i="11"/>
  <c r="GP88" i="14"/>
  <c r="D1750" i="11" s="1"/>
  <c r="GM88" i="14" l="1"/>
  <c r="E1750" i="11"/>
  <c r="GS88" i="14" l="1"/>
  <c r="GT88" i="14"/>
  <c r="GU88" i="14" l="1"/>
  <c r="HE88" i="14" l="1"/>
  <c r="F1750" i="11" s="1"/>
  <c r="GV88" i="14"/>
  <c r="GW88" i="14" l="1"/>
  <c r="I1750" i="11" s="1"/>
  <c r="H1750" i="11"/>
  <c r="GO89" i="14"/>
  <c r="C1751" i="11" l="1"/>
  <c r="GP89" i="14"/>
  <c r="D1751" i="11" s="1"/>
  <c r="GY89" i="14"/>
  <c r="HA89" i="14" s="1"/>
  <c r="HC89" i="14" s="1"/>
  <c r="HD89" i="14" s="1"/>
  <c r="GQ89" i="14" s="1"/>
  <c r="GR89" i="14" s="1" a="1"/>
  <c r="GR89" i="14" s="1"/>
  <c r="GX89" i="14"/>
  <c r="G1751" i="11" s="1"/>
  <c r="GM89" i="14" l="1"/>
  <c r="E1751" i="11"/>
  <c r="GS89" i="14" l="1"/>
  <c r="GT89" i="14"/>
  <c r="GU89" i="14" s="1"/>
  <c r="HE89" i="14" l="1"/>
  <c r="F1751" i="11" s="1"/>
  <c r="GV89" i="14"/>
  <c r="GW89" i="14" l="1"/>
  <c r="I1751" i="11" s="1"/>
  <c r="GO90" i="14"/>
  <c r="H1751" i="11"/>
  <c r="GY90" i="14" l="1"/>
  <c r="HA90" i="14" s="1"/>
  <c r="HC90" i="14" s="1"/>
  <c r="HD90" i="14" s="1"/>
  <c r="GQ90" i="14" s="1"/>
  <c r="GR90" i="14" s="1" a="1"/>
  <c r="GR90" i="14" s="1"/>
  <c r="GP90" i="14"/>
  <c r="D1752" i="11" s="1"/>
  <c r="GX90" i="14"/>
  <c r="G1752" i="11" s="1"/>
  <c r="C1752" i="11"/>
  <c r="E1752" i="11" l="1"/>
  <c r="GM90" i="14"/>
  <c r="GS90" i="14" l="1"/>
  <c r="GT90" i="14"/>
  <c r="GU90" i="14" l="1"/>
  <c r="HE90" i="14" s="1"/>
  <c r="F1752" i="11" s="1"/>
  <c r="GV90" i="14" l="1"/>
  <c r="H1752" i="11" s="1"/>
  <c r="GO91" i="14" l="1"/>
  <c r="GW90" i="14"/>
  <c r="I1752" i="11" s="1"/>
  <c r="GP91" i="14"/>
  <c r="D1753" i="11" s="1"/>
  <c r="GY91" i="14"/>
  <c r="HA91" i="14" s="1"/>
  <c r="HC91" i="14" s="1"/>
  <c r="HD91" i="14" s="1"/>
  <c r="GQ91" i="14" s="1"/>
  <c r="GR91" i="14" s="1" a="1"/>
  <c r="GR91" i="14" s="1"/>
  <c r="C1753" i="11"/>
  <c r="GX91" i="14"/>
  <c r="G1753" i="11" s="1"/>
  <c r="GM91" i="14" l="1"/>
  <c r="E1753" i="11"/>
  <c r="GT91" i="14" l="1"/>
  <c r="GS91" i="14"/>
  <c r="GU91" i="14" s="1"/>
  <c r="HE91" i="14" l="1"/>
  <c r="F1753" i="11" s="1"/>
  <c r="GV91" i="14"/>
  <c r="GO92" i="14" l="1"/>
  <c r="H1753" i="11"/>
  <c r="GW91" i="14"/>
  <c r="I1753" i="11" s="1"/>
  <c r="C1754" i="11" l="1"/>
  <c r="GY92" i="14"/>
  <c r="HA92" i="14" s="1"/>
  <c r="HC92" i="14" s="1"/>
  <c r="HD92" i="14" s="1"/>
  <c r="GQ92" i="14" s="1"/>
  <c r="GR92" i="14" s="1" a="1"/>
  <c r="GR92" i="14" s="1"/>
  <c r="GX92" i="14"/>
  <c r="G1754" i="11" s="1"/>
  <c r="GP92" i="14"/>
  <c r="D1754" i="11" s="1"/>
  <c r="GM92" i="14" l="1"/>
  <c r="E1754" i="11"/>
  <c r="GT92" i="14" l="1"/>
  <c r="GS92" i="14"/>
  <c r="GU92" i="14" l="1"/>
  <c r="HE92" i="14"/>
  <c r="F1754" i="11" s="1"/>
  <c r="GV92" i="14"/>
  <c r="GW92" i="14" l="1"/>
  <c r="I1754" i="11" s="1"/>
  <c r="GO93" i="14"/>
  <c r="H1754" i="11"/>
  <c r="GP93" i="14" l="1"/>
  <c r="D1755" i="11" s="1"/>
  <c r="GX93" i="14"/>
  <c r="G1755" i="11" s="1"/>
  <c r="GY93" i="14"/>
  <c r="HA93" i="14" s="1"/>
  <c r="HC93" i="14" s="1"/>
  <c r="HD93" i="14" s="1"/>
  <c r="GQ93" i="14" s="1"/>
  <c r="GR93" i="14" s="1" a="1"/>
  <c r="GR93" i="14" s="1"/>
  <c r="C1755" i="11"/>
  <c r="GM93" i="14" l="1"/>
  <c r="E1755" i="11"/>
  <c r="GS93" i="14" l="1"/>
  <c r="GT93" i="14"/>
  <c r="GU93" i="14" l="1"/>
  <c r="HE93" i="14" l="1"/>
  <c r="F1755" i="11" s="1"/>
  <c r="GV93" i="14"/>
  <c r="GO94" i="14" l="1"/>
  <c r="H1755" i="11"/>
  <c r="GW93" i="14"/>
  <c r="I1755" i="11" s="1"/>
  <c r="GP94" i="14" l="1"/>
  <c r="D1756" i="11" s="1"/>
  <c r="GX94" i="14"/>
  <c r="G1756" i="11" s="1"/>
  <c r="C1756" i="11"/>
  <c r="GY94" i="14"/>
  <c r="HA94" i="14" s="1"/>
  <c r="HC94" i="14" s="1"/>
  <c r="HD94" i="14" s="1"/>
  <c r="GQ94" i="14" s="1"/>
  <c r="GR94" i="14" s="1" a="1"/>
  <c r="GR94" i="14" s="1"/>
  <c r="E1756" i="11" l="1"/>
  <c r="GM94" i="14"/>
  <c r="GT94" i="14" l="1"/>
  <c r="GS94" i="14"/>
  <c r="GU94" i="14" l="1"/>
  <c r="HE94" i="14" s="1"/>
  <c r="F1756" i="11" s="1"/>
  <c r="GV94" i="14"/>
  <c r="GO95" i="14" l="1"/>
  <c r="H1756" i="11"/>
  <c r="GW94" i="14"/>
  <c r="I1756" i="11" s="1"/>
  <c r="GP95" i="14" l="1"/>
  <c r="D1757" i="11" s="1"/>
  <c r="GX95" i="14"/>
  <c r="G1757" i="11" s="1"/>
  <c r="GY95" i="14"/>
  <c r="HA95" i="14" s="1"/>
  <c r="HC95" i="14" s="1"/>
  <c r="HD95" i="14" s="1"/>
  <c r="GQ95" i="14" s="1"/>
  <c r="GR95" i="14" s="1" a="1"/>
  <c r="GR95" i="14" s="1"/>
  <c r="C1757" i="11"/>
  <c r="E1757" i="11" l="1"/>
  <c r="GM95" i="14"/>
  <c r="GT95" i="14" l="1"/>
  <c r="GS95" i="14"/>
  <c r="GU95" i="14" l="1"/>
  <c r="HE95" i="14" s="1"/>
  <c r="F1757" i="11" s="1"/>
  <c r="GV95" i="14"/>
  <c r="GO96" i="14" l="1"/>
  <c r="H1757" i="11"/>
  <c r="GW95" i="14"/>
  <c r="I1757" i="11" s="1"/>
  <c r="GX96" i="14" l="1"/>
  <c r="G1758" i="11" s="1"/>
  <c r="GP96" i="14"/>
  <c r="D1758" i="11" s="1"/>
  <c r="GY96" i="14"/>
  <c r="HA96" i="14" s="1"/>
  <c r="HC96" i="14" s="1"/>
  <c r="HD96" i="14" s="1"/>
  <c r="GQ96" i="14" s="1"/>
  <c r="GR96" i="14" s="1" a="1"/>
  <c r="GR96" i="14" s="1"/>
  <c r="C1758" i="11"/>
  <c r="GM96" i="14" l="1"/>
  <c r="E1758" i="11"/>
  <c r="GT96" i="14" l="1"/>
  <c r="GS96" i="14"/>
  <c r="GU96" i="14" s="1"/>
  <c r="HE96" i="14" l="1"/>
  <c r="F1758" i="11" s="1"/>
  <c r="GV96" i="14"/>
  <c r="H1758" i="11" l="1"/>
  <c r="GO97" i="14"/>
  <c r="GW96" i="14"/>
  <c r="I1758" i="11" s="1"/>
  <c r="GP97" i="14" l="1"/>
  <c r="D1759" i="11" s="1"/>
  <c r="GY97" i="14"/>
  <c r="HA97" i="14" s="1"/>
  <c r="HC97" i="14" s="1"/>
  <c r="HD97" i="14" s="1"/>
  <c r="GQ97" i="14" s="1"/>
  <c r="C1759" i="11"/>
  <c r="GX97" i="14"/>
  <c r="G1759" i="11" s="1"/>
  <c r="GM97" i="14" l="1"/>
  <c r="E1759" i="11"/>
  <c r="GR97" i="14" a="1"/>
  <c r="GR97" i="14" s="1"/>
  <c r="GS97" i="14" l="1"/>
  <c r="GT97" i="14"/>
  <c r="GU97" i="14" l="1"/>
  <c r="HE97" i="14" s="1"/>
  <c r="F1759" i="11" s="1"/>
  <c r="GV97" i="14" l="1"/>
  <c r="H1759" i="11" s="1"/>
  <c r="GO98" i="14" l="1"/>
  <c r="GX98" i="14" s="1"/>
  <c r="G1760" i="11" s="1"/>
  <c r="GW97" i="14"/>
  <c r="I1759" i="11" s="1"/>
  <c r="GP98" i="14"/>
  <c r="D1760" i="11" s="1"/>
  <c r="GY98" i="14"/>
  <c r="HA98" i="14" s="1"/>
  <c r="HC98" i="14" s="1"/>
  <c r="HD98" i="14" s="1"/>
  <c r="GQ98" i="14" s="1"/>
  <c r="GR98" i="14" s="1" a="1"/>
  <c r="GR98" i="14" s="1"/>
  <c r="C1760" i="11" l="1"/>
  <c r="GM98" i="14"/>
  <c r="E1760" i="11"/>
  <c r="GS98" i="14" l="1"/>
  <c r="GT98" i="14"/>
  <c r="GU98" i="14" l="1"/>
  <c r="HE98" i="14" l="1"/>
  <c r="F1760" i="11" s="1"/>
  <c r="GV98" i="14"/>
  <c r="GO99" i="14" l="1"/>
  <c r="H1760" i="11"/>
  <c r="GW98" i="14"/>
  <c r="I1760" i="11" s="1"/>
  <c r="GX99" i="14" l="1"/>
  <c r="G1761" i="11" s="1"/>
  <c r="C1761" i="11"/>
  <c r="GP99" i="14"/>
  <c r="D1761" i="11" s="1"/>
  <c r="GY99" i="14"/>
  <c r="HA99" i="14" s="1"/>
  <c r="HC99" i="14" s="1"/>
  <c r="HD99" i="14" s="1"/>
  <c r="GQ99" i="14" s="1"/>
  <c r="E1761" i="11" l="1"/>
  <c r="GM99" i="14"/>
  <c r="GR99" i="14" a="1"/>
  <c r="GR99" i="14" s="1"/>
  <c r="GT99" i="14" l="1"/>
  <c r="GS99" i="14"/>
  <c r="GU99" i="14" l="1"/>
  <c r="HE99" i="14" s="1"/>
  <c r="F1761" i="11" s="1"/>
  <c r="GV99" i="14" l="1"/>
  <c r="H1761" i="11" s="1"/>
  <c r="GO100" i="14" l="1"/>
  <c r="GW99" i="14"/>
  <c r="I1761" i="11" s="1"/>
  <c r="GP100" i="14"/>
  <c r="D1762" i="11" s="1"/>
  <c r="C1762" i="11"/>
  <c r="GY100" i="14"/>
  <c r="HA100" i="14" s="1"/>
  <c r="HC100" i="14" s="1"/>
  <c r="HD100" i="14" s="1"/>
  <c r="GQ100" i="14" s="1"/>
  <c r="GR100" i="14" s="1" a="1"/>
  <c r="GR100" i="14" s="1"/>
  <c r="GX100" i="14"/>
  <c r="G1762" i="11" s="1"/>
  <c r="E1762" i="11" l="1"/>
  <c r="GM100" i="14"/>
  <c r="GS100" i="14" l="1"/>
  <c r="GT100" i="14"/>
  <c r="GU100" i="14" l="1"/>
  <c r="HE100" i="14" l="1"/>
  <c r="F1762" i="11" s="1"/>
  <c r="GV100" i="14"/>
  <c r="GO101" i="14" l="1"/>
  <c r="H1762" i="11"/>
  <c r="GW100" i="14"/>
  <c r="I1762" i="11" s="1"/>
  <c r="GP101" i="14" l="1"/>
  <c r="D1763" i="11" s="1"/>
  <c r="GX101" i="14"/>
  <c r="G1763" i="11" s="1"/>
  <c r="C1763" i="11"/>
  <c r="GY101" i="14"/>
  <c r="HA101" i="14" s="1"/>
  <c r="HC101" i="14" s="1"/>
  <c r="HD101" i="14" s="1"/>
  <c r="GQ101" i="14" s="1"/>
  <c r="GR101" i="14" s="1" a="1"/>
  <c r="GR101" i="14" s="1"/>
  <c r="GM101" i="14" l="1"/>
  <c r="E1763" i="11"/>
  <c r="GS101" i="14" l="1"/>
  <c r="GT101" i="14"/>
  <c r="GU101" i="14" l="1"/>
  <c r="HE101" i="14" l="1"/>
  <c r="F1763" i="11" s="1"/>
  <c r="GV101" i="14"/>
  <c r="GO102" i="14" l="1"/>
  <c r="GW101" i="14"/>
  <c r="I1763" i="11" s="1"/>
  <c r="H1763" i="11"/>
  <c r="GX102" i="14" l="1"/>
  <c r="G1764" i="11" s="1"/>
  <c r="C1764" i="11"/>
  <c r="GY102" i="14"/>
  <c r="HA102" i="14" s="1"/>
  <c r="HC102" i="14" s="1"/>
  <c r="HD102" i="14" s="1"/>
  <c r="GQ102" i="14" s="1"/>
  <c r="GR102" i="14" s="1" a="1"/>
  <c r="GR102" i="14" s="1"/>
  <c r="GP102" i="14"/>
  <c r="D1764" i="11" s="1"/>
  <c r="GM102" i="14" l="1"/>
  <c r="E1764" i="11"/>
  <c r="GS102" i="14" l="1"/>
  <c r="GT102" i="14"/>
  <c r="GU102" i="14" l="1"/>
  <c r="HE102" i="14" l="1"/>
  <c r="F1764" i="11" s="1"/>
  <c r="GV102" i="14"/>
  <c r="GW102" i="14" l="1"/>
  <c r="I1764" i="11" s="1"/>
  <c r="GO103" i="14"/>
  <c r="H1764" i="11"/>
  <c r="GX103" i="14" l="1"/>
  <c r="G1765" i="11" s="1"/>
  <c r="GY103" i="14"/>
  <c r="HA103" i="14" s="1"/>
  <c r="HC103" i="14" s="1"/>
  <c r="HD103" i="14" s="1"/>
  <c r="GQ103" i="14" s="1"/>
  <c r="GR103" i="14" s="1" a="1"/>
  <c r="GR103" i="14" s="1"/>
  <c r="C1765" i="11"/>
  <c r="GP103" i="14"/>
  <c r="D1765" i="11" s="1"/>
  <c r="GM103" i="14" l="1"/>
  <c r="E1765" i="11"/>
  <c r="GT103" i="14" l="1"/>
  <c r="GS103" i="14"/>
  <c r="GU103" i="14" l="1"/>
  <c r="HE103" i="14" s="1"/>
  <c r="F1765" i="11" s="1"/>
  <c r="GV103" i="14" l="1"/>
  <c r="GW103" i="14" s="1"/>
  <c r="I1765" i="11" s="1"/>
  <c r="GO104" i="14" l="1"/>
  <c r="H1765" i="11"/>
  <c r="GX104" i="14"/>
  <c r="G1766" i="11" s="1"/>
  <c r="GP104" i="14"/>
  <c r="D1766" i="11" s="1"/>
  <c r="C1766" i="11"/>
  <c r="GY104" i="14"/>
  <c r="HA104" i="14" s="1"/>
  <c r="HC104" i="14" s="1"/>
  <c r="HD104" i="14" s="1"/>
  <c r="GQ104" i="14" s="1"/>
  <c r="GR104" i="14" s="1" a="1"/>
  <c r="GR104" i="14" s="1"/>
  <c r="GM104" i="14" l="1"/>
  <c r="E1766" i="11"/>
  <c r="GS104" i="14" l="1"/>
  <c r="GT104" i="14"/>
  <c r="GU104" i="14" l="1"/>
  <c r="HE104" i="14" l="1"/>
  <c r="F1766" i="11" s="1"/>
  <c r="GV104" i="14"/>
  <c r="GO105" i="14" l="1"/>
  <c r="H1766" i="11"/>
  <c r="GW104" i="14"/>
  <c r="I1766" i="11" s="1"/>
  <c r="GX105" i="14" l="1"/>
  <c r="G1767" i="11" s="1"/>
  <c r="GP105" i="14"/>
  <c r="D1767" i="11" s="1"/>
  <c r="C1767" i="11"/>
  <c r="GY105" i="14"/>
  <c r="HA105" i="14" s="1"/>
  <c r="HC105" i="14" s="1"/>
  <c r="HD105" i="14" s="1"/>
  <c r="GQ105" i="14" s="1"/>
  <c r="GR105" i="14" s="1" a="1"/>
  <c r="GR105" i="14" s="1"/>
  <c r="E1767" i="11" l="1"/>
  <c r="GM105" i="14"/>
  <c r="GT105" i="14" l="1"/>
  <c r="GS105" i="14"/>
  <c r="GU105" i="14" l="1"/>
  <c r="HE105" i="14" s="1"/>
  <c r="F1767" i="11" s="1"/>
  <c r="GV105" i="14" l="1"/>
  <c r="GW105" i="14" s="1"/>
  <c r="I1767" i="11" s="1"/>
  <c r="H1767" i="11" l="1"/>
  <c r="GO106" i="14"/>
  <c r="GP106" i="14" s="1"/>
  <c r="D1768" i="11" s="1"/>
  <c r="GY106" i="14"/>
  <c r="HA106" i="14" s="1"/>
  <c r="HC106" i="14" s="1"/>
  <c r="HD106" i="14" s="1"/>
  <c r="GQ106" i="14" s="1"/>
  <c r="GX106" i="14"/>
  <c r="G1768" i="11" s="1"/>
  <c r="C1768" i="11" l="1"/>
  <c r="GR106" i="14" a="1"/>
  <c r="GR106" i="14" s="1"/>
  <c r="GM106" i="14"/>
  <c r="E1768" i="11"/>
  <c r="GT106" i="14" l="1"/>
  <c r="GS106" i="14"/>
  <c r="GU106" i="14" l="1"/>
  <c r="HE106" i="14" l="1"/>
  <c r="F1768" i="11" s="1"/>
  <c r="GV106" i="14"/>
  <c r="GO107" i="14" l="1"/>
  <c r="H1768" i="11"/>
  <c r="GW106" i="14"/>
  <c r="I1768" i="11" s="1"/>
  <c r="C1769" i="11" l="1"/>
  <c r="GY107" i="14"/>
  <c r="HA107" i="14" s="1"/>
  <c r="HC107" i="14" s="1"/>
  <c r="HD107" i="14" s="1"/>
  <c r="GQ107" i="14" s="1"/>
  <c r="GR107" i="14" s="1" a="1"/>
  <c r="GR107" i="14" s="1"/>
  <c r="GP107" i="14"/>
  <c r="D1769" i="11" s="1"/>
  <c r="GX107" i="14"/>
  <c r="G1769" i="11" s="1"/>
  <c r="E1769" i="11" l="1"/>
  <c r="GM107" i="14"/>
  <c r="GS107" i="14" l="1"/>
  <c r="GT107" i="14"/>
  <c r="GU107" i="14" l="1"/>
  <c r="HE107" i="14" l="1"/>
  <c r="F1769" i="11" s="1"/>
  <c r="GV107" i="14"/>
  <c r="GW107" i="14" l="1"/>
  <c r="I1769" i="11" s="1"/>
  <c r="GO108" i="14"/>
  <c r="H1769" i="11"/>
  <c r="C1770" i="11" l="1"/>
  <c r="GY108" i="14"/>
  <c r="HA108" i="14" s="1"/>
  <c r="HC108" i="14" s="1"/>
  <c r="HD108" i="14" s="1"/>
  <c r="GQ108" i="14" s="1"/>
  <c r="GX108" i="14"/>
  <c r="G1770" i="11" s="1"/>
  <c r="GP108" i="14"/>
  <c r="D1770" i="11" s="1"/>
  <c r="E1770" i="11" l="1"/>
  <c r="GM108" i="14"/>
  <c r="GR108" i="14" a="1"/>
  <c r="GR108" i="14" s="1"/>
  <c r="GT108" i="14" l="1"/>
  <c r="GS108" i="14"/>
  <c r="GU108" i="14" l="1"/>
  <c r="HE108" i="14" s="1"/>
  <c r="F1770" i="11" s="1"/>
  <c r="GV108" i="14"/>
  <c r="GW108" i="14" l="1"/>
  <c r="I1770" i="11" s="1"/>
  <c r="H1770" i="11"/>
  <c r="GO109" i="14"/>
  <c r="C1771" i="11" l="1"/>
  <c r="GP109" i="14"/>
  <c r="D1771" i="11" s="1"/>
  <c r="GX109" i="14"/>
  <c r="G1771" i="11" s="1"/>
  <c r="GY109" i="14"/>
  <c r="HA109" i="14" s="1"/>
  <c r="HC109" i="14" s="1"/>
  <c r="HD109" i="14" s="1"/>
  <c r="GQ109" i="14" s="1"/>
  <c r="GR109" i="14" l="1" a="1"/>
  <c r="GR109" i="14" s="1"/>
  <c r="E1771" i="11"/>
  <c r="GM109" i="14"/>
  <c r="GT109" i="14" l="1"/>
  <c r="GS109" i="14"/>
  <c r="GU109" i="14" s="1"/>
  <c r="HE109" i="14" l="1"/>
  <c r="F1771" i="11" s="1"/>
  <c r="GV109" i="14"/>
  <c r="H1771" i="11" l="1"/>
  <c r="GO110" i="14"/>
  <c r="GW109" i="14"/>
  <c r="I1771" i="11" s="1"/>
  <c r="C1772" i="11" l="1"/>
  <c r="GX110" i="14"/>
  <c r="G1772" i="11" s="1"/>
  <c r="GY110" i="14"/>
  <c r="HA110" i="14" s="1"/>
  <c r="HC110" i="14" s="1"/>
  <c r="HD110" i="14" s="1"/>
  <c r="GQ110" i="14" s="1"/>
  <c r="GP110" i="14"/>
  <c r="D1772" i="11" s="1"/>
  <c r="GR110" i="14" l="1" a="1"/>
  <c r="GR110" i="14" s="1"/>
  <c r="E1772" i="11"/>
  <c r="GM110" i="14"/>
  <c r="GT110" i="14" l="1"/>
  <c r="GS110" i="14"/>
  <c r="GU110" i="14" l="1"/>
  <c r="GV110" i="14" s="1"/>
  <c r="HE110" i="14" l="1"/>
  <c r="F1772" i="11" s="1"/>
  <c r="GO111" i="14"/>
  <c r="GW110" i="14"/>
  <c r="I1772" i="11" s="1"/>
  <c r="H1772" i="11"/>
  <c r="GY111" i="14" l="1"/>
  <c r="HA111" i="14" s="1"/>
  <c r="HC111" i="14" s="1"/>
  <c r="HD111" i="14" s="1"/>
  <c r="GQ111" i="14" s="1"/>
  <c r="GR111" i="14" s="1" a="1"/>
  <c r="GR111" i="14" s="1"/>
  <c r="GP111" i="14"/>
  <c r="D1773" i="11" s="1"/>
  <c r="GX111" i="14"/>
  <c r="G1773" i="11" s="1"/>
  <c r="C1773" i="11"/>
  <c r="GM111" i="14" l="1"/>
  <c r="E1773" i="11"/>
  <c r="GS111" i="14" l="1"/>
  <c r="GT111" i="14"/>
  <c r="GU111" i="14" l="1"/>
  <c r="HE111" i="14" l="1"/>
  <c r="F1773" i="11" s="1"/>
  <c r="GV111" i="14"/>
  <c r="GW111" i="14" l="1"/>
  <c r="I1773" i="11" s="1"/>
  <c r="GO112" i="14"/>
  <c r="H1773" i="11"/>
  <c r="GX112" i="14" l="1"/>
  <c r="G1774" i="11" s="1"/>
  <c r="C1774" i="11"/>
  <c r="GY112" i="14"/>
  <c r="HA112" i="14" s="1"/>
  <c r="HC112" i="14" s="1"/>
  <c r="HD112" i="14" s="1"/>
  <c r="GQ112" i="14" s="1"/>
  <c r="GP112" i="14"/>
  <c r="D1774" i="11" s="1"/>
  <c r="GR112" i="14" l="1" a="1"/>
  <c r="GR112" i="14" s="1"/>
  <c r="E1774" i="11"/>
  <c r="GM112" i="14"/>
  <c r="GS112" i="14" l="1"/>
  <c r="GT112" i="14"/>
  <c r="GU112" i="14" s="1"/>
  <c r="HE112" i="14" l="1"/>
  <c r="F1774" i="11" s="1"/>
  <c r="GV112" i="14"/>
  <c r="H1774" i="11" l="1"/>
  <c r="GW112" i="14"/>
  <c r="I1774" i="11" s="1"/>
  <c r="GO113" i="14"/>
  <c r="GX113" i="14" l="1"/>
  <c r="G1775" i="11" s="1"/>
  <c r="GP113" i="14"/>
  <c r="D1775" i="11" s="1"/>
  <c r="GY113" i="14"/>
  <c r="HA113" i="14" s="1"/>
  <c r="HC113" i="14" s="1"/>
  <c r="HD113" i="14" s="1"/>
  <c r="GQ113" i="14" s="1"/>
  <c r="C1775" i="11"/>
  <c r="GR113" i="14" l="1" a="1"/>
  <c r="GR113" i="14" s="1"/>
  <c r="E1775" i="11"/>
  <c r="GM113" i="14"/>
  <c r="GS113" i="14" l="1"/>
  <c r="GT113" i="14"/>
  <c r="GU113" i="14" s="1"/>
  <c r="HE113" i="14" l="1"/>
  <c r="F1775" i="11" s="1"/>
  <c r="GV113" i="14"/>
  <c r="GW113" i="14" l="1"/>
  <c r="I1775" i="11" s="1"/>
  <c r="H1775" i="11"/>
  <c r="GO114" i="14"/>
  <c r="GX114" i="14" l="1"/>
  <c r="G1776" i="11" s="1"/>
  <c r="GP114" i="14"/>
  <c r="D1776" i="11" s="1"/>
  <c r="GY114" i="14"/>
  <c r="HA114" i="14" s="1"/>
  <c r="HC114" i="14" s="1"/>
  <c r="HD114" i="14" s="1"/>
  <c r="GQ114" i="14" s="1"/>
  <c r="C1776" i="11"/>
  <c r="GR114" i="14" l="1" a="1"/>
  <c r="GR114" i="14" s="1"/>
  <c r="GM114" i="14"/>
  <c r="E1776" i="11"/>
  <c r="GT114" i="14" l="1"/>
  <c r="GS114" i="14"/>
  <c r="GU114" i="14" l="1"/>
  <c r="HE114" i="14" l="1"/>
  <c r="F1776" i="11" s="1"/>
  <c r="GV114" i="14"/>
  <c r="GO115" i="14" l="1"/>
  <c r="H1776" i="11"/>
  <c r="GW114" i="14"/>
  <c r="I1776" i="11" s="1"/>
  <c r="GP115" i="14" l="1"/>
  <c r="D1777" i="11" s="1"/>
  <c r="GY115" i="14"/>
  <c r="HA115" i="14" s="1"/>
  <c r="HC115" i="14" s="1"/>
  <c r="HD115" i="14" s="1"/>
  <c r="GQ115" i="14" s="1"/>
  <c r="C1777" i="11"/>
  <c r="GX115" i="14"/>
  <c r="G1777" i="11" s="1"/>
  <c r="GR115" i="14" l="1" a="1"/>
  <c r="GR115" i="14" s="1"/>
  <c r="E1777" i="11"/>
  <c r="GM115" i="14"/>
  <c r="GT115" i="14" l="1"/>
  <c r="GS115" i="14"/>
  <c r="GU115" i="14" s="1"/>
  <c r="HE115" i="14" l="1"/>
  <c r="F1777" i="11" s="1"/>
  <c r="GV115" i="14"/>
  <c r="GW115" i="14" l="1"/>
  <c r="I1777" i="11" s="1"/>
  <c r="H1777" i="11"/>
  <c r="GO116" i="14"/>
  <c r="GP116" i="14" l="1"/>
  <c r="D1778" i="11" s="1"/>
  <c r="GY116" i="14"/>
  <c r="HA116" i="14" s="1"/>
  <c r="HC116" i="14" s="1"/>
  <c r="HD116" i="14" s="1"/>
  <c r="GQ116" i="14" s="1"/>
  <c r="GR116" i="14" s="1" a="1"/>
  <c r="GR116" i="14" s="1"/>
  <c r="GX116" i="14"/>
  <c r="G1778" i="11" s="1"/>
  <c r="C1778" i="11"/>
  <c r="GM116" i="14" l="1"/>
  <c r="E1778" i="11"/>
  <c r="GS116" i="14" l="1"/>
  <c r="GT116" i="14"/>
  <c r="GU116" i="14" l="1"/>
  <c r="HE116" i="14" s="1"/>
  <c r="F1778" i="11" s="1"/>
  <c r="GV116" i="14" l="1"/>
  <c r="GW116" i="14" s="1"/>
  <c r="I1778" i="11" s="1"/>
  <c r="GO117" i="14" l="1"/>
  <c r="H1778" i="11"/>
  <c r="C1779" i="11"/>
  <c r="GY117" i="14"/>
  <c r="HA117" i="14" s="1"/>
  <c r="HC117" i="14" s="1"/>
  <c r="HD117" i="14" s="1"/>
  <c r="GQ117" i="14" s="1"/>
  <c r="GP117" i="14"/>
  <c r="D1779" i="11" s="1"/>
  <c r="GX117" i="14"/>
  <c r="G1779" i="11" s="1"/>
  <c r="GR117" i="14" l="1" a="1"/>
  <c r="GR117" i="14" s="1"/>
  <c r="E1779" i="11"/>
  <c r="GM117" i="14"/>
  <c r="GT117" i="14" l="1"/>
  <c r="GS117" i="14"/>
  <c r="GU117" i="14" s="1"/>
  <c r="HE117" i="14" l="1"/>
  <c r="F1779" i="11" s="1"/>
  <c r="GV117" i="14"/>
  <c r="GO118" i="14" l="1"/>
  <c r="H1779" i="11"/>
  <c r="GW117" i="14"/>
  <c r="I1779" i="11" s="1"/>
  <c r="GX118" i="14" l="1"/>
  <c r="G1780" i="11" s="1"/>
  <c r="GP118" i="14"/>
  <c r="D1780" i="11" s="1"/>
  <c r="C1780" i="11"/>
  <c r="GY118" i="14"/>
  <c r="HA118" i="14" s="1"/>
  <c r="HC118" i="14" s="1"/>
  <c r="HD118" i="14" s="1"/>
  <c r="GQ118" i="14" s="1"/>
  <c r="GR118" i="14" l="1" a="1"/>
  <c r="GR118" i="14" s="1"/>
  <c r="E1780" i="11"/>
  <c r="GM118" i="14"/>
  <c r="GS118" i="14" l="1"/>
  <c r="GT118" i="14"/>
  <c r="GU118" i="14" s="1"/>
  <c r="HE118" i="14" l="1"/>
  <c r="F1780" i="11" s="1"/>
  <c r="GV118" i="14"/>
  <c r="H1780" i="11" l="1"/>
  <c r="GW118" i="14"/>
  <c r="I1780" i="11" s="1"/>
  <c r="GO119" i="14"/>
  <c r="C1781" i="11" l="1"/>
  <c r="GP119" i="14"/>
  <c r="D1781" i="11" s="1"/>
  <c r="GY119" i="14"/>
  <c r="HA119" i="14" s="1"/>
  <c r="HC119" i="14" s="1"/>
  <c r="HD119" i="14" s="1"/>
  <c r="GQ119" i="14" s="1"/>
  <c r="GX119" i="14"/>
  <c r="G1781" i="11" s="1"/>
  <c r="GR119" i="14" l="1" a="1"/>
  <c r="GR119" i="14" s="1"/>
  <c r="E1781" i="11"/>
  <c r="GM119" i="14"/>
  <c r="GS119" i="14" l="1"/>
  <c r="GT119" i="14"/>
  <c r="GU119" i="14" s="1"/>
  <c r="HE119" i="14" l="1"/>
  <c r="F1781" i="11" s="1"/>
  <c r="GV119" i="14"/>
  <c r="GO120" i="14" l="1"/>
  <c r="GW119" i="14"/>
  <c r="I1781" i="11" s="1"/>
  <c r="H1781" i="11"/>
  <c r="GX120" i="14" l="1"/>
  <c r="G1782" i="11" s="1"/>
  <c r="GY120" i="14"/>
  <c r="HA120" i="14" s="1"/>
  <c r="HC120" i="14" s="1"/>
  <c r="HD120" i="14" s="1"/>
  <c r="GQ120" i="14" s="1"/>
  <c r="C1782" i="11"/>
  <c r="GP120" i="14"/>
  <c r="D1782" i="11" s="1"/>
  <c r="GR120" i="14" l="1" a="1"/>
  <c r="GR120" i="14" s="1"/>
  <c r="GM120" i="14"/>
  <c r="E1782" i="11"/>
  <c r="GS120" i="14" l="1"/>
  <c r="GT120" i="14"/>
  <c r="GU120" i="14" s="1"/>
  <c r="HE120" i="14" l="1"/>
  <c r="F1782" i="11" s="1"/>
  <c r="GV120" i="14"/>
  <c r="H1782" i="11" l="1"/>
  <c r="GO121" i="14"/>
  <c r="GW120" i="14"/>
  <c r="I1782" i="11" s="1"/>
  <c r="GX121" i="14" l="1"/>
  <c r="G1783" i="11" s="1"/>
  <c r="C1783" i="11"/>
  <c r="GP121" i="14"/>
  <c r="D1783" i="11" s="1"/>
  <c r="GY121" i="14"/>
  <c r="HA121" i="14" s="1"/>
  <c r="HC121" i="14" s="1"/>
  <c r="HD121" i="14" s="1"/>
  <c r="GQ121" i="14" s="1"/>
  <c r="GM121" i="14" l="1"/>
  <c r="E1783" i="11"/>
  <c r="GR121" i="14" a="1"/>
  <c r="GR121" i="14" s="1"/>
  <c r="GT121" i="14" l="1"/>
  <c r="GS121" i="14"/>
  <c r="GU121" i="14" l="1"/>
  <c r="HE121" i="14" s="1"/>
  <c r="F1783" i="11" s="1"/>
  <c r="GV121" i="14" l="1"/>
  <c r="GW121" i="14" s="1"/>
  <c r="I1783" i="11" s="1"/>
  <c r="H1783" i="11" l="1"/>
  <c r="GO122" i="14"/>
  <c r="GY122" i="14" s="1"/>
  <c r="HA122" i="14" s="1"/>
  <c r="HC122" i="14" s="1"/>
  <c r="HD122" i="14" s="1"/>
  <c r="GQ122" i="14" s="1"/>
  <c r="GX122" i="14"/>
  <c r="G1784" i="11" s="1"/>
  <c r="GP122" i="14"/>
  <c r="D1784" i="11" s="1"/>
  <c r="C1784" i="11"/>
  <c r="GR122" i="14" l="1" a="1"/>
  <c r="GR122" i="14" s="1"/>
  <c r="GM122" i="14"/>
  <c r="E1784" i="11"/>
  <c r="GT122" i="14" l="1"/>
  <c r="GS122" i="14"/>
  <c r="GU122" i="14" l="1"/>
  <c r="HE122" i="14" s="1"/>
  <c r="F1784" i="11" s="1"/>
  <c r="GV122" i="14"/>
  <c r="GO123" i="14" l="1"/>
  <c r="GW122" i="14"/>
  <c r="I1784" i="11" s="1"/>
  <c r="H1784" i="11"/>
  <c r="GX123" i="14" l="1"/>
  <c r="G1785" i="11" s="1"/>
  <c r="C1785" i="11"/>
  <c r="GY123" i="14"/>
  <c r="HA123" i="14" s="1"/>
  <c r="HC123" i="14" s="1"/>
  <c r="HD123" i="14" s="1"/>
  <c r="GQ123" i="14" s="1"/>
  <c r="GP123" i="14"/>
  <c r="D1785" i="11" s="1"/>
  <c r="GR123" i="14" l="1" a="1"/>
  <c r="GR123" i="14" s="1"/>
  <c r="GM123" i="14"/>
  <c r="E1785" i="11"/>
  <c r="GT123" i="14" l="1"/>
  <c r="GS123" i="14"/>
  <c r="GU123" i="14" l="1"/>
  <c r="HE123" i="14"/>
  <c r="F1785" i="11" s="1"/>
  <c r="GV123" i="14"/>
  <c r="GW123" i="14" l="1"/>
  <c r="I1785" i="11" s="1"/>
  <c r="GO124" i="14"/>
  <c r="H1785" i="11"/>
  <c r="GX124" i="14" l="1"/>
  <c r="G1786" i="11" s="1"/>
  <c r="C1786" i="11"/>
  <c r="GY124" i="14"/>
  <c r="HA124" i="14" s="1"/>
  <c r="HC124" i="14" s="1"/>
  <c r="HD124" i="14" s="1"/>
  <c r="GQ124" i="14" s="1"/>
  <c r="GR124" i="14" s="1" a="1"/>
  <c r="GR124" i="14" s="1"/>
  <c r="GP124" i="14"/>
  <c r="D1786" i="11" s="1"/>
  <c r="E1786" i="11" l="1"/>
  <c r="GM124" i="14"/>
  <c r="GS124" i="14" l="1"/>
  <c r="GT124" i="14"/>
  <c r="GU124" i="14" l="1"/>
  <c r="HE124" i="14" l="1"/>
  <c r="F1786" i="11" s="1"/>
  <c r="GV124" i="14"/>
  <c r="H1786" i="11" l="1"/>
  <c r="GO125" i="14"/>
  <c r="GW124" i="14"/>
  <c r="I1786" i="11" s="1"/>
  <c r="GY125" i="14" l="1"/>
  <c r="HA125" i="14" s="1"/>
  <c r="HC125" i="14" s="1"/>
  <c r="HD125" i="14" s="1"/>
  <c r="GQ125" i="14" s="1"/>
  <c r="GX125" i="14"/>
  <c r="G1787" i="11" s="1"/>
  <c r="GP125" i="14"/>
  <c r="D1787" i="11" s="1"/>
  <c r="C1787" i="11"/>
  <c r="GR125" i="14" l="1" a="1"/>
  <c r="GR125" i="14" s="1"/>
  <c r="GM125" i="14"/>
  <c r="E1787" i="11"/>
  <c r="GS125" i="14" l="1"/>
  <c r="GT125" i="14"/>
  <c r="GU125" i="14" l="1"/>
  <c r="HE125" i="14" s="1"/>
  <c r="F1787" i="11" s="1"/>
  <c r="GV125" i="14" l="1"/>
  <c r="H1787" i="11" s="1"/>
  <c r="GO126" i="14" l="1"/>
  <c r="GW125" i="14"/>
  <c r="I1787" i="11" s="1"/>
  <c r="GX126" i="14"/>
  <c r="G1788" i="11" s="1"/>
  <c r="GP126" i="14"/>
  <c r="D1788" i="11" s="1"/>
  <c r="C1788" i="11"/>
  <c r="GY126" i="14"/>
  <c r="HA126" i="14" s="1"/>
  <c r="HC126" i="14" s="1"/>
  <c r="HD126" i="14" s="1"/>
  <c r="GQ126" i="14" s="1"/>
  <c r="GR126" i="14" s="1" a="1"/>
  <c r="GR126" i="14" s="1"/>
  <c r="GM126" i="14" l="1"/>
  <c r="E1788" i="11"/>
  <c r="GS126" i="14" l="1"/>
  <c r="GT126" i="14"/>
  <c r="GU126" i="14" l="1"/>
  <c r="HE126" i="14" l="1"/>
  <c r="F1788" i="11" s="1"/>
  <c r="GV126" i="14"/>
  <c r="GW126" i="14" l="1"/>
  <c r="I1788" i="11" s="1"/>
  <c r="GO127" i="14"/>
  <c r="H1788" i="11"/>
  <c r="GX127" i="14" l="1"/>
  <c r="G1789" i="11" s="1"/>
  <c r="C1789" i="11"/>
  <c r="GP127" i="14"/>
  <c r="D1789" i="11" s="1"/>
  <c r="GY127" i="14"/>
  <c r="HA127" i="14" s="1"/>
  <c r="HC127" i="14" s="1"/>
  <c r="HD127" i="14" s="1"/>
  <c r="GQ127" i="14" s="1"/>
  <c r="GR127" i="14" l="1" a="1"/>
  <c r="GR127" i="14" s="1"/>
  <c r="E1789" i="11"/>
  <c r="GM127" i="14"/>
  <c r="GT127" i="14" l="1"/>
  <c r="GS127" i="14"/>
  <c r="GU127" i="14" l="1"/>
  <c r="HE127" i="14" l="1"/>
  <c r="F1789" i="11" s="1"/>
  <c r="GV127" i="14"/>
  <c r="GO128" i="14" l="1"/>
  <c r="H1789" i="11"/>
  <c r="GW127" i="14"/>
  <c r="I1789" i="11" s="1"/>
  <c r="GP128" i="14" l="1"/>
  <c r="D1790" i="11" s="1"/>
  <c r="C1790" i="11"/>
  <c r="GX128" i="14"/>
  <c r="G1790" i="11" s="1"/>
  <c r="GY128" i="14"/>
  <c r="HA128" i="14" s="1"/>
  <c r="HC128" i="14" s="1"/>
  <c r="HD128" i="14" s="1"/>
  <c r="GQ128" i="14" s="1"/>
  <c r="E1790" i="11" l="1"/>
  <c r="GM128" i="14"/>
  <c r="GR128" i="14" a="1"/>
  <c r="GR128" i="14" s="1"/>
  <c r="GT128" i="14" l="1"/>
  <c r="GS128" i="14"/>
  <c r="GU128" i="14" l="1"/>
  <c r="HE128" i="14" s="1"/>
  <c r="F1790" i="11" s="1"/>
  <c r="GV128" i="14" l="1"/>
  <c r="H1790" i="11" s="1"/>
  <c r="GW128" i="14" l="1"/>
  <c r="I1790" i="11" s="1"/>
  <c r="GO129" i="14"/>
  <c r="GY129" i="14"/>
  <c r="HA129" i="14" s="1"/>
  <c r="HC129" i="14" s="1"/>
  <c r="HD129" i="14" s="1"/>
  <c r="GQ129" i="14" s="1"/>
  <c r="GX129" i="14"/>
  <c r="G1791" i="11" s="1"/>
  <c r="GP129" i="14"/>
  <c r="D1791" i="11" s="1"/>
  <c r="C1791" i="11"/>
  <c r="GR129" i="14" l="1" a="1"/>
  <c r="GR129" i="14" s="1"/>
  <c r="GM129" i="14"/>
  <c r="E1791" i="11"/>
  <c r="GT129" i="14" l="1"/>
  <c r="GS129" i="14"/>
  <c r="GU129" i="14" l="1"/>
  <c r="HE129" i="14" s="1"/>
  <c r="F1791" i="11" s="1"/>
  <c r="GV129" i="14" l="1"/>
  <c r="GW129" i="14" s="1"/>
  <c r="I1791" i="11" s="1"/>
  <c r="GO130" i="14" l="1"/>
  <c r="C1792" i="11" s="1"/>
  <c r="H1791" i="11"/>
  <c r="GY130" i="14"/>
  <c r="HA130" i="14" s="1"/>
  <c r="HC130" i="14" s="1"/>
  <c r="HD130" i="14" s="1"/>
  <c r="GQ130" i="14" s="1"/>
  <c r="GP130" i="14"/>
  <c r="D1792" i="11" s="1"/>
  <c r="GX130" i="14"/>
  <c r="G1792" i="11" s="1"/>
  <c r="GR130" i="14" l="1" a="1"/>
  <c r="GR130" i="14" s="1"/>
  <c r="E1792" i="11"/>
  <c r="GM130" i="14"/>
  <c r="GS130" i="14" l="1"/>
  <c r="GT130" i="14"/>
  <c r="GU130" i="14" s="1"/>
  <c r="HE130" i="14" l="1"/>
  <c r="F1792" i="11" s="1"/>
  <c r="GV130" i="14"/>
  <c r="GW130" i="14" l="1"/>
  <c r="I1792" i="11" s="1"/>
  <c r="GO131" i="14"/>
  <c r="H1792" i="11"/>
  <c r="C1793" i="11" l="1"/>
  <c r="GY131" i="14"/>
  <c r="HA131" i="14" s="1"/>
  <c r="HC131" i="14" s="1"/>
  <c r="HD131" i="14" s="1"/>
  <c r="GQ131" i="14" s="1"/>
  <c r="GP131" i="14"/>
  <c r="D1793" i="11" s="1"/>
  <c r="GX131" i="14"/>
  <c r="G1793" i="11" s="1"/>
  <c r="GR131" i="14" l="1" a="1"/>
  <c r="GR131" i="14" s="1"/>
  <c r="E1793" i="11"/>
  <c r="GM131" i="14"/>
  <c r="GT131" i="14" l="1"/>
  <c r="GS131" i="14"/>
  <c r="GU131" i="14" l="1"/>
  <c r="HE131" i="14" s="1"/>
  <c r="F1793" i="11" s="1"/>
  <c r="GV131" i="14" l="1"/>
  <c r="H1793" i="11" s="1"/>
  <c r="GO132" i="14" l="1"/>
  <c r="GW131" i="14"/>
  <c r="I1793" i="11" s="1"/>
  <c r="C1794" i="11"/>
  <c r="GY132" i="14"/>
  <c r="HA132" i="14" s="1"/>
  <c r="HC132" i="14" s="1"/>
  <c r="HD132" i="14" s="1"/>
  <c r="GQ132" i="14" s="1"/>
  <c r="GX132" i="14"/>
  <c r="G1794" i="11" s="1"/>
  <c r="GP132" i="14"/>
  <c r="D1794" i="11" s="1"/>
  <c r="GR132" i="14" l="1" a="1"/>
  <c r="GR132" i="14" s="1"/>
  <c r="E1794" i="11"/>
  <c r="GM132" i="14"/>
  <c r="GT132" i="14" l="1"/>
  <c r="GS132" i="14"/>
  <c r="GU132" i="14" s="1"/>
  <c r="HE132" i="14" l="1"/>
  <c r="F1794" i="11" s="1"/>
  <c r="GV132" i="14"/>
  <c r="GO133" i="14" l="1"/>
  <c r="GW132" i="14"/>
  <c r="I1794" i="11" s="1"/>
  <c r="H1794" i="11"/>
  <c r="C1795" i="11" l="1"/>
  <c r="GY133" i="14"/>
  <c r="HA133" i="14" s="1"/>
  <c r="HC133" i="14" s="1"/>
  <c r="HD133" i="14" s="1"/>
  <c r="GQ133" i="14" s="1"/>
  <c r="GP133" i="14"/>
  <c r="D1795" i="11" s="1"/>
  <c r="GX133" i="14"/>
  <c r="G1795" i="11" s="1"/>
  <c r="GR133" i="14" l="1" a="1"/>
  <c r="GR133" i="14" s="1"/>
  <c r="GM133" i="14"/>
  <c r="E1795" i="11"/>
  <c r="GT133" i="14" l="1"/>
  <c r="GS133" i="14"/>
  <c r="GU133" i="14" l="1"/>
  <c r="HE133" i="14"/>
  <c r="F1795" i="11" s="1"/>
  <c r="GV133" i="14"/>
  <c r="H1795" i="11" l="1"/>
  <c r="GO134" i="14"/>
  <c r="GW133" i="14"/>
  <c r="I1795" i="11" s="1"/>
  <c r="GP134" i="14" l="1"/>
  <c r="D1796" i="11" s="1"/>
  <c r="GX134" i="14"/>
  <c r="G1796" i="11" s="1"/>
  <c r="C1796" i="11"/>
  <c r="GY134" i="14"/>
  <c r="HA134" i="14" s="1"/>
  <c r="HC134" i="14" s="1"/>
  <c r="HD134" i="14" s="1"/>
  <c r="GQ134" i="14" s="1"/>
  <c r="GR134" i="14" l="1" a="1"/>
  <c r="GR134" i="14" s="1"/>
  <c r="GM134" i="14"/>
  <c r="E1796" i="11"/>
  <c r="GS134" i="14" l="1"/>
  <c r="GT134" i="14"/>
  <c r="GU134" i="14" l="1"/>
  <c r="HE134" i="14" s="1"/>
  <c r="F1796" i="11" s="1"/>
  <c r="GV134" i="14" l="1"/>
  <c r="GO135" i="14" s="1"/>
  <c r="H1796" i="11" l="1"/>
  <c r="GW134" i="14"/>
  <c r="I1796" i="11" s="1"/>
  <c r="GY135" i="14"/>
  <c r="HA135" i="14" s="1"/>
  <c r="HC135" i="14" s="1"/>
  <c r="HD135" i="14" s="1"/>
  <c r="GQ135" i="14" s="1"/>
  <c r="GX135" i="14"/>
  <c r="G1797" i="11" s="1"/>
  <c r="C1797" i="11"/>
  <c r="GP135" i="14"/>
  <c r="D1797" i="11" s="1"/>
  <c r="GR135" i="14" l="1" a="1"/>
  <c r="GR135" i="14" s="1"/>
  <c r="GM135" i="14"/>
  <c r="E1797" i="11"/>
  <c r="GT135" i="14" l="1"/>
  <c r="GS135" i="14"/>
  <c r="GU135" i="14" l="1"/>
  <c r="HE135" i="14" s="1"/>
  <c r="F1797" i="11" s="1"/>
  <c r="GV135" i="14" l="1"/>
  <c r="GO136" i="14" s="1"/>
  <c r="H1797" i="11"/>
  <c r="GW135" i="14" l="1"/>
  <c r="I1797" i="11" s="1"/>
  <c r="GY136" i="14"/>
  <c r="HA136" i="14" s="1"/>
  <c r="HC136" i="14" s="1"/>
  <c r="HD136" i="14" s="1"/>
  <c r="GQ136" i="14" s="1"/>
  <c r="GR136" i="14" s="1" a="1"/>
  <c r="GR136" i="14" s="1"/>
  <c r="GX136" i="14"/>
  <c r="G1798" i="11" s="1"/>
  <c r="C1798" i="11"/>
  <c r="GP136" i="14"/>
  <c r="D1798" i="11" s="1"/>
  <c r="GM136" i="14" l="1"/>
  <c r="E1798" i="11"/>
  <c r="GS136" i="14" l="1"/>
  <c r="GT136" i="14"/>
  <c r="GU136" i="14" l="1"/>
  <c r="HE136" i="14" l="1"/>
  <c r="F1798" i="11" s="1"/>
  <c r="GV136" i="14"/>
  <c r="H1798" i="11" l="1"/>
  <c r="GW136" i="14"/>
  <c r="I1798" i="11" s="1"/>
  <c r="GO137" i="14"/>
  <c r="GY137" i="14" l="1"/>
  <c r="HA137" i="14" s="1"/>
  <c r="HC137" i="14" s="1"/>
  <c r="HD137" i="14" s="1"/>
  <c r="GQ137" i="14" s="1"/>
  <c r="GP137" i="14"/>
  <c r="D1799" i="11" s="1"/>
  <c r="GX137" i="14"/>
  <c r="G1799" i="11" s="1"/>
  <c r="C1799" i="11"/>
  <c r="GR137" i="14" l="1" a="1"/>
  <c r="GR137" i="14" s="1"/>
  <c r="GM137" i="14"/>
  <c r="E1799" i="11"/>
  <c r="GT137" i="14" l="1"/>
  <c r="GS137" i="14"/>
  <c r="GU137" i="14" l="1"/>
  <c r="HE137" i="14" s="1"/>
  <c r="F1799" i="11" s="1"/>
  <c r="GV137" i="14" l="1"/>
  <c r="GW137" i="14" s="1"/>
  <c r="I1799" i="11" s="1"/>
  <c r="H1799" i="11"/>
  <c r="GO138" i="14"/>
  <c r="GX138" i="14" l="1"/>
  <c r="G1800" i="11" s="1"/>
  <c r="C1800" i="11"/>
  <c r="GY138" i="14"/>
  <c r="HA138" i="14" s="1"/>
  <c r="HC138" i="14" s="1"/>
  <c r="HD138" i="14" s="1"/>
  <c r="GQ138" i="14" s="1"/>
  <c r="GP138" i="14"/>
  <c r="D1800" i="11" s="1"/>
  <c r="GR138" i="14" l="1" a="1"/>
  <c r="GR138" i="14" s="1"/>
  <c r="E1800" i="11"/>
  <c r="GM138" i="14"/>
  <c r="GS138" i="14" l="1"/>
  <c r="GT138" i="14"/>
  <c r="GU138" i="14" s="1"/>
  <c r="HE138" i="14" l="1"/>
  <c r="F1800" i="11" s="1"/>
  <c r="GV138" i="14"/>
  <c r="GW138" i="14" l="1"/>
  <c r="I1800" i="11" s="1"/>
  <c r="GO139" i="14"/>
  <c r="H1800" i="11"/>
  <c r="GY139" i="14" l="1"/>
  <c r="HA139" i="14" s="1"/>
  <c r="HC139" i="14" s="1"/>
  <c r="HD139" i="14" s="1"/>
  <c r="GQ139" i="14" s="1"/>
  <c r="GX139" i="14"/>
  <c r="G1801" i="11" s="1"/>
  <c r="GP139" i="14"/>
  <c r="D1801" i="11" s="1"/>
  <c r="C1801" i="11"/>
  <c r="GR139" i="14" l="1" a="1"/>
  <c r="GR139" i="14" s="1"/>
  <c r="GM139" i="14"/>
  <c r="E1801" i="11"/>
  <c r="GS139" i="14" l="1"/>
  <c r="GT139" i="14"/>
  <c r="GU139" i="14" l="1"/>
  <c r="HE139" i="14" s="1"/>
  <c r="F1801" i="11" s="1"/>
  <c r="GV139" i="14" l="1"/>
  <c r="GW139" i="14" s="1"/>
  <c r="I1801" i="11" s="1"/>
  <c r="H1801" i="11"/>
  <c r="GO140" i="14" l="1"/>
  <c r="C1802" i="11" s="1"/>
  <c r="GY140" i="14"/>
  <c r="HA140" i="14" s="1"/>
  <c r="HC140" i="14" s="1"/>
  <c r="HD140" i="14" s="1"/>
  <c r="GQ140" i="14" s="1"/>
  <c r="GX140" i="14"/>
  <c r="G1802" i="11" s="1"/>
  <c r="GP140" i="14"/>
  <c r="D1802" i="11" s="1"/>
  <c r="GR140" i="14" l="1" a="1"/>
  <c r="GR140" i="14" s="1"/>
  <c r="GM140" i="14"/>
  <c r="E1802" i="11"/>
  <c r="GT140" i="14" l="1"/>
  <c r="GS140" i="14"/>
  <c r="GU140" i="14" l="1"/>
  <c r="HE140" i="14" s="1"/>
  <c r="F1802" i="11" s="1"/>
  <c r="GV140" i="14" l="1"/>
  <c r="GW140" i="14" s="1"/>
  <c r="I1802" i="11" s="1"/>
  <c r="GO141" i="14" l="1"/>
  <c r="H1802" i="11"/>
  <c r="GY141" i="14"/>
  <c r="HA141" i="14" s="1"/>
  <c r="HC141" i="14" s="1"/>
  <c r="HD141" i="14" s="1"/>
  <c r="GQ141" i="14" s="1"/>
  <c r="C1803" i="11"/>
  <c r="GX141" i="14"/>
  <c r="G1803" i="11" s="1"/>
  <c r="GP141" i="14"/>
  <c r="D1803" i="11" s="1"/>
  <c r="GR141" i="14" l="1" a="1"/>
  <c r="GR141" i="14" s="1"/>
  <c r="E1803" i="11"/>
  <c r="GM141" i="14"/>
  <c r="GT141" i="14" l="1"/>
  <c r="GS141" i="14"/>
  <c r="GU141" i="14" s="1"/>
  <c r="HE141" i="14" l="1"/>
  <c r="F1803" i="11" s="1"/>
  <c r="GV141" i="14"/>
  <c r="GO142" i="14" l="1"/>
  <c r="GW141" i="14"/>
  <c r="I1803" i="11" s="1"/>
  <c r="H1803" i="11"/>
  <c r="GY142" i="14" l="1"/>
  <c r="HA142" i="14" s="1"/>
  <c r="HC142" i="14" s="1"/>
  <c r="HD142" i="14" s="1"/>
  <c r="GQ142" i="14" s="1"/>
  <c r="C1804" i="11"/>
  <c r="GP142" i="14"/>
  <c r="D1804" i="11" s="1"/>
  <c r="GX142" i="14"/>
  <c r="G1804" i="11" s="1"/>
  <c r="GR142" i="14" l="1" a="1"/>
  <c r="GR142" i="14" s="1"/>
  <c r="GM142" i="14"/>
  <c r="E1804" i="11"/>
  <c r="GS142" i="14" l="1"/>
  <c r="GT142" i="14"/>
  <c r="GU142" i="14" l="1"/>
  <c r="HE142" i="14" s="1"/>
  <c r="F1804" i="11" s="1"/>
  <c r="GV142" i="14" l="1"/>
  <c r="GW142" i="14" s="1"/>
  <c r="I1804" i="11" s="1"/>
  <c r="H1804" i="11" l="1"/>
  <c r="GO143" i="14"/>
  <c r="GY143" i="14"/>
  <c r="HA143" i="14" s="1"/>
  <c r="HC143" i="14" s="1"/>
  <c r="HD143" i="14" s="1"/>
  <c r="GQ143" i="14" s="1"/>
  <c r="GP143" i="14"/>
  <c r="D1805" i="11" s="1"/>
  <c r="GX143" i="14"/>
  <c r="G1805" i="11" s="1"/>
  <c r="C1805" i="11"/>
  <c r="GR143" i="14" l="1" a="1"/>
  <c r="GR143" i="14" s="1"/>
  <c r="GM143" i="14"/>
  <c r="E1805" i="11"/>
  <c r="GS143" i="14" l="1"/>
  <c r="GT143" i="14"/>
  <c r="GU143" i="14" l="1"/>
  <c r="HE143" i="14" s="1"/>
  <c r="F1805" i="11" s="1"/>
  <c r="GV143" i="14" l="1"/>
  <c r="H1805" i="11" s="1"/>
  <c r="GW143" i="14" l="1"/>
  <c r="I1805" i="11" s="1"/>
  <c r="GO144" i="14"/>
  <c r="GP144" i="14" s="1"/>
  <c r="D1806" i="11" s="1"/>
  <c r="C1806" i="11"/>
  <c r="GX144" i="14"/>
  <c r="G1806" i="11" s="1"/>
  <c r="GY144" i="14" l="1"/>
  <c r="HA144" i="14" s="1"/>
  <c r="HC144" i="14" s="1"/>
  <c r="HD144" i="14" s="1"/>
  <c r="GQ144" i="14" s="1"/>
  <c r="GR144" i="14" s="1" a="1"/>
  <c r="GR144" i="14" s="1"/>
  <c r="E1806" i="11" l="1"/>
  <c r="GM144" i="14"/>
  <c r="GT144" i="14" s="1"/>
  <c r="GS144" i="14"/>
  <c r="GU144" i="14" l="1"/>
  <c r="HE144" i="14" l="1"/>
  <c r="F1806" i="11" s="1"/>
  <c r="GV144" i="14"/>
  <c r="GW144" i="14" l="1"/>
  <c r="I1806" i="11" s="1"/>
  <c r="GO145" i="14"/>
  <c r="H1806" i="11"/>
  <c r="GY145" i="14" l="1"/>
  <c r="HA145" i="14" s="1"/>
  <c r="HC145" i="14" s="1"/>
  <c r="HD145" i="14" s="1"/>
  <c r="GQ145" i="14" s="1"/>
  <c r="GR145" i="14" s="1" a="1"/>
  <c r="GR145" i="14" s="1"/>
  <c r="GP145" i="14"/>
  <c r="D1807" i="11" s="1"/>
  <c r="GX145" i="14"/>
  <c r="G1807" i="11" s="1"/>
  <c r="C1807" i="11"/>
  <c r="GM145" i="14" l="1"/>
  <c r="E1807" i="11"/>
  <c r="GT145" i="14" l="1"/>
  <c r="GS145" i="14"/>
  <c r="GU145" i="14" l="1"/>
  <c r="HE145" i="14" s="1"/>
  <c r="F1807" i="11" s="1"/>
  <c r="GV145" i="14" l="1"/>
  <c r="GO146" i="14" s="1"/>
  <c r="GW145" i="14" l="1"/>
  <c r="I1807" i="11" s="1"/>
  <c r="H1807" i="11"/>
  <c r="GY146" i="14"/>
  <c r="HA146" i="14" s="1"/>
  <c r="HC146" i="14" s="1"/>
  <c r="HD146" i="14" s="1"/>
  <c r="GQ146" i="14" s="1"/>
  <c r="GP146" i="14"/>
  <c r="D1808" i="11" s="1"/>
  <c r="C1808" i="11"/>
  <c r="GX146" i="14"/>
  <c r="G1808" i="11" s="1"/>
  <c r="GR146" i="14" l="1" a="1"/>
  <c r="GR146" i="14" s="1"/>
  <c r="E1808" i="11"/>
  <c r="GM146" i="14"/>
  <c r="GT146" i="14" l="1"/>
  <c r="GS146" i="14"/>
  <c r="GU146" i="14" l="1"/>
  <c r="HE146" i="14" s="1"/>
  <c r="F1808" i="11" s="1"/>
  <c r="GV146" i="14" l="1"/>
  <c r="GO147" i="14" s="1"/>
  <c r="H1808" i="11" l="1"/>
  <c r="GW146" i="14"/>
  <c r="I1808" i="11" s="1"/>
  <c r="GX147" i="14"/>
  <c r="G1809" i="11" s="1"/>
  <c r="GY147" i="14"/>
  <c r="HA147" i="14" s="1"/>
  <c r="HC147" i="14" s="1"/>
  <c r="HD147" i="14" s="1"/>
  <c r="GQ147" i="14" s="1"/>
  <c r="C1809" i="11"/>
  <c r="GP147" i="14"/>
  <c r="D1809" i="11" s="1"/>
  <c r="GM147" i="14" l="1"/>
  <c r="E1809" i="11"/>
  <c r="GR147" i="14" a="1"/>
  <c r="GR147" i="14" s="1"/>
  <c r="GT147" i="14" l="1"/>
  <c r="GS147" i="14"/>
  <c r="GU147" i="14" s="1"/>
  <c r="HE147" i="14" l="1"/>
  <c r="F1809" i="11" s="1"/>
  <c r="GV147" i="14"/>
  <c r="GO148" i="14" l="1"/>
  <c r="GW147" i="14"/>
  <c r="I1809" i="11" s="1"/>
  <c r="H1809" i="11"/>
  <c r="GY148" i="14" l="1"/>
  <c r="HA148" i="14" s="1"/>
  <c r="HC148" i="14" s="1"/>
  <c r="HD148" i="14" s="1"/>
  <c r="GQ148" i="14" s="1"/>
  <c r="GX148" i="14"/>
  <c r="G1810" i="11" s="1"/>
  <c r="GP148" i="14"/>
  <c r="D1810" i="11" s="1"/>
  <c r="C1810" i="11"/>
  <c r="GR148" i="14" l="1" a="1"/>
  <c r="GR148" i="14" s="1"/>
  <c r="GM148" i="14"/>
  <c r="E1810" i="11"/>
  <c r="GT148" i="14" l="1"/>
  <c r="GS148" i="14"/>
  <c r="GU148" i="14" l="1"/>
  <c r="HE148" i="14" s="1"/>
  <c r="F1810" i="11" s="1"/>
  <c r="GV148" i="14" l="1"/>
  <c r="GW148" i="14" s="1"/>
  <c r="I1810" i="11" s="1"/>
  <c r="H1810" i="11"/>
  <c r="GO149" i="14"/>
  <c r="GP149" i="14" l="1"/>
  <c r="D1811" i="11" s="1"/>
  <c r="C1811" i="11"/>
  <c r="GX149" i="14"/>
  <c r="G1811" i="11" s="1"/>
  <c r="GY149" i="14"/>
  <c r="HA149" i="14" s="1"/>
  <c r="HC149" i="14" s="1"/>
  <c r="HD149" i="14" s="1"/>
  <c r="GQ149" i="14" s="1"/>
  <c r="E1811" i="11" l="1"/>
  <c r="GM149" i="14"/>
  <c r="GR149" i="14" a="1"/>
  <c r="GR149" i="14" s="1"/>
  <c r="GT149" i="14" l="1"/>
  <c r="GS149" i="14"/>
  <c r="GU149" i="14" s="1"/>
  <c r="HE149" i="14" l="1"/>
  <c r="F1811" i="11" s="1"/>
  <c r="GV149" i="14"/>
  <c r="GW149" i="14" l="1"/>
  <c r="I1811" i="11" s="1"/>
  <c r="H1811" i="11"/>
  <c r="GO150" i="14"/>
  <c r="GY150" i="14" l="1"/>
  <c r="HA150" i="14" s="1"/>
  <c r="HC150" i="14" s="1"/>
  <c r="HD150" i="14" s="1"/>
  <c r="GQ150" i="14" s="1"/>
  <c r="GX150" i="14"/>
  <c r="G1812" i="11" s="1"/>
  <c r="GP150" i="14"/>
  <c r="D1812" i="11" s="1"/>
  <c r="C1812" i="11"/>
  <c r="GR150" i="14" a="1"/>
  <c r="GR150" i="14" s="1"/>
  <c r="GM150" i="14" l="1"/>
  <c r="E1812" i="11"/>
  <c r="GS150" i="14" l="1"/>
  <c r="GT150" i="14"/>
  <c r="GU150" i="14" l="1"/>
  <c r="HE150" i="14" l="1"/>
  <c r="F1812" i="11" s="1"/>
  <c r="GV150" i="14"/>
  <c r="H1812" i="11" l="1"/>
  <c r="GW150" i="14"/>
  <c r="I1812" i="11" s="1"/>
  <c r="GO151" i="14"/>
  <c r="GX151" i="14" l="1"/>
  <c r="G1813" i="11" s="1"/>
  <c r="GP151" i="14"/>
  <c r="D1813" i="11" s="1"/>
  <c r="C1813" i="11"/>
  <c r="GY151" i="14"/>
  <c r="HA151" i="14" s="1"/>
  <c r="HC151" i="14" s="1"/>
  <c r="HD151" i="14" s="1"/>
  <c r="GQ151" i="14" s="1"/>
  <c r="GR151" i="14" l="1" a="1"/>
  <c r="GR151" i="14" s="1"/>
  <c r="E1813" i="11"/>
  <c r="GM151" i="14"/>
  <c r="GT151" i="14" l="1"/>
  <c r="GS151" i="14"/>
  <c r="GU151" i="14" s="1"/>
  <c r="HE151" i="14" l="1"/>
  <c r="F1813" i="11" s="1"/>
  <c r="GV151" i="14"/>
  <c r="H1813" i="11" l="1"/>
  <c r="GO152" i="14"/>
  <c r="GW151" i="14"/>
  <c r="I1813" i="11" s="1"/>
  <c r="GP152" i="14" l="1"/>
  <c r="D1814" i="11" s="1"/>
  <c r="GY152" i="14"/>
  <c r="HA152" i="14" s="1"/>
  <c r="HC152" i="14" s="1"/>
  <c r="HD152" i="14" s="1"/>
  <c r="GQ152" i="14" s="1"/>
  <c r="GX152" i="14"/>
  <c r="G1814" i="11" s="1"/>
  <c r="C1814" i="11"/>
  <c r="GR152" i="14" l="1" a="1"/>
  <c r="GR152" i="14" s="1"/>
  <c r="E1814" i="11"/>
  <c r="GM152" i="14"/>
  <c r="GT152" i="14" l="1"/>
  <c r="GS152" i="14"/>
  <c r="GU152" i="14" s="1"/>
  <c r="HE152" i="14" l="1"/>
  <c r="F1814" i="11" s="1"/>
  <c r="GV152" i="14"/>
  <c r="GW152" i="14" l="1"/>
  <c r="I1814" i="11" s="1"/>
  <c r="H1814" i="11"/>
  <c r="GO153" i="14"/>
  <c r="C1815" i="11" l="1"/>
  <c r="GX153" i="14"/>
  <c r="G1815" i="11" s="1"/>
  <c r="GY153" i="14"/>
  <c r="HA153" i="14" s="1"/>
  <c r="HC153" i="14" s="1"/>
  <c r="HD153" i="14" s="1"/>
  <c r="GQ153" i="14" s="1"/>
  <c r="GP153" i="14"/>
  <c r="D1815" i="11" s="1"/>
  <c r="GR153" i="14" l="1" a="1"/>
  <c r="GR153" i="14" s="1"/>
  <c r="E1815" i="11"/>
  <c r="GM153" i="14"/>
  <c r="GT153" i="14" l="1"/>
  <c r="GS153" i="14"/>
  <c r="GU153" i="14" l="1"/>
  <c r="HE153" i="14" s="1"/>
  <c r="F1815" i="11" s="1"/>
  <c r="GV153" i="14"/>
  <c r="GW153" i="14" l="1"/>
  <c r="I1815" i="11" s="1"/>
  <c r="H1815" i="11"/>
  <c r="GO154" i="14"/>
  <c r="GP154" i="14" l="1"/>
  <c r="D1816" i="11" s="1"/>
  <c r="GY154" i="14"/>
  <c r="HA154" i="14" s="1"/>
  <c r="HC154" i="14" s="1"/>
  <c r="HD154" i="14" s="1"/>
  <c r="GQ154" i="14" s="1"/>
  <c r="C1816" i="11"/>
  <c r="GX154" i="14"/>
  <c r="G1816" i="11" s="1"/>
  <c r="GR154" i="14" l="1" a="1"/>
  <c r="GR154" i="14" s="1"/>
  <c r="GM154" i="14"/>
  <c r="E1816" i="11"/>
  <c r="GS154" i="14" l="1"/>
  <c r="GT154" i="14"/>
  <c r="GU154" i="14" s="1"/>
  <c r="HE154" i="14" l="1"/>
  <c r="F1816" i="11" s="1"/>
  <c r="GV154" i="14"/>
  <c r="H1816" i="11" l="1"/>
  <c r="GO155" i="14"/>
  <c r="GW154" i="14"/>
  <c r="I1816" i="11" s="1"/>
  <c r="C1817" i="11" l="1"/>
  <c r="GY155" i="14"/>
  <c r="HA155" i="14" s="1"/>
  <c r="HC155" i="14" s="1"/>
  <c r="HD155" i="14" s="1"/>
  <c r="GQ155" i="14" s="1"/>
  <c r="GR155" i="14" s="1" a="1"/>
  <c r="GR155" i="14" s="1"/>
  <c r="GX155" i="14"/>
  <c r="G1817" i="11" s="1"/>
  <c r="GP155" i="14"/>
  <c r="D1817" i="11" s="1"/>
  <c r="E1817" i="11" l="1"/>
  <c r="GM155" i="14"/>
  <c r="GT155" i="14" l="1"/>
  <c r="GS155" i="14"/>
  <c r="GU155" i="14" l="1"/>
  <c r="HE155" i="14" s="1"/>
  <c r="F1817" i="11" s="1"/>
  <c r="GV155" i="14"/>
  <c r="H1817" i="11" l="1"/>
  <c r="GO156" i="14"/>
  <c r="GW155" i="14"/>
  <c r="I1817" i="11" s="1"/>
  <c r="C1818" i="11" l="1"/>
  <c r="GP156" i="14"/>
  <c r="D1818" i="11" s="1"/>
  <c r="GX156" i="14"/>
  <c r="G1818" i="11" s="1"/>
  <c r="GY156" i="14"/>
  <c r="HA156" i="14" s="1"/>
  <c r="HC156" i="14" s="1"/>
  <c r="HD156" i="14" s="1"/>
  <c r="GQ156" i="14" s="1"/>
  <c r="GR156" i="14" l="1" a="1"/>
  <c r="GR156" i="14" s="1"/>
  <c r="GM156" i="14"/>
  <c r="E1818" i="11"/>
  <c r="GS156" i="14" l="1"/>
  <c r="GT156" i="14"/>
  <c r="GU156" i="14" s="1"/>
  <c r="HE156" i="14" l="1"/>
  <c r="F1818" i="11" s="1"/>
  <c r="GV156" i="14"/>
  <c r="GW156" i="14" l="1"/>
  <c r="I1818" i="11" s="1"/>
  <c r="H1818" i="11"/>
  <c r="GO157" i="14"/>
  <c r="C1819" i="11" l="1"/>
  <c r="GY157" i="14"/>
  <c r="HA157" i="14" s="1"/>
  <c r="HC157" i="14" s="1"/>
  <c r="HD157" i="14" s="1"/>
  <c r="GQ157" i="14" s="1"/>
  <c r="GX157" i="14"/>
  <c r="G1819" i="11" s="1"/>
  <c r="GP157" i="14"/>
  <c r="D1819" i="11" s="1"/>
  <c r="GR157" i="14" l="1" a="1"/>
  <c r="GR157" i="14" s="1"/>
  <c r="E1819" i="11"/>
  <c r="GM157" i="14"/>
  <c r="GT157" i="14" l="1"/>
  <c r="GS157" i="14"/>
  <c r="GU157" i="14" s="1"/>
  <c r="HE157" i="14" l="1"/>
  <c r="F1819" i="11" s="1"/>
  <c r="GV157" i="14"/>
  <c r="GO158" i="14" l="1"/>
  <c r="H1819" i="11"/>
  <c r="GW157" i="14"/>
  <c r="I1819" i="11" s="1"/>
  <c r="GY158" i="14" l="1"/>
  <c r="HA158" i="14" s="1"/>
  <c r="HC158" i="14" s="1"/>
  <c r="HD158" i="14" s="1"/>
  <c r="GQ158" i="14" s="1"/>
  <c r="GR158" i="14" s="1" a="1"/>
  <c r="GR158" i="14" s="1"/>
  <c r="GX158" i="14"/>
  <c r="G1820" i="11" s="1"/>
  <c r="GP158" i="14"/>
  <c r="D1820" i="11" s="1"/>
  <c r="C1820" i="11"/>
  <c r="E1820" i="11" l="1"/>
  <c r="GM158" i="14"/>
  <c r="GS158" i="14" l="1"/>
  <c r="GT158" i="14"/>
  <c r="GU158" i="14" s="1"/>
  <c r="HE158" i="14" l="1"/>
  <c r="F1820" i="11" s="1"/>
  <c r="GV158" i="14"/>
  <c r="H1820" i="11" l="1"/>
  <c r="GO159" i="14"/>
  <c r="GW158" i="14"/>
  <c r="I1820" i="11" s="1"/>
  <c r="GY159" i="14" l="1"/>
  <c r="HA159" i="14" s="1"/>
  <c r="HC159" i="14" s="1"/>
  <c r="HD159" i="14" s="1"/>
  <c r="GQ159" i="14" s="1"/>
  <c r="C1821" i="11"/>
  <c r="GP159" i="14"/>
  <c r="D1821" i="11" s="1"/>
  <c r="GX159" i="14"/>
  <c r="G1821" i="11" s="1"/>
  <c r="GR159" i="14" l="1" a="1"/>
  <c r="GR159" i="14" s="1"/>
  <c r="E1821" i="11"/>
  <c r="GM159" i="14"/>
  <c r="GS159" i="14" l="1"/>
  <c r="GT159" i="14"/>
  <c r="GU159" i="14" l="1"/>
  <c r="HE159" i="14" s="1"/>
  <c r="F1821" i="11" s="1"/>
  <c r="GV159" i="14"/>
  <c r="H1821" i="11" l="1"/>
  <c r="GW159" i="14"/>
  <c r="I1821" i="11" s="1"/>
  <c r="GO160" i="14"/>
  <c r="GY160" i="14" l="1"/>
  <c r="HA160" i="14" s="1"/>
  <c r="HC160" i="14" s="1"/>
  <c r="HD160" i="14" s="1"/>
  <c r="GQ160" i="14" s="1"/>
  <c r="GP160" i="14"/>
  <c r="D1822" i="11" s="1"/>
  <c r="GX160" i="14"/>
  <c r="G1822" i="11" s="1"/>
  <c r="C1822" i="11"/>
  <c r="GR160" i="14" l="1" a="1"/>
  <c r="GR160" i="14" s="1"/>
  <c r="GM160" i="14"/>
  <c r="E1822" i="11"/>
  <c r="GT160" i="14" l="1"/>
  <c r="GS160" i="14"/>
  <c r="GU160" i="14" l="1"/>
  <c r="HE160" i="14" s="1"/>
  <c r="F1822" i="11" s="1"/>
  <c r="GV160" i="14" l="1"/>
  <c r="GO161" i="14" s="1"/>
  <c r="H1822" i="11"/>
  <c r="GW160" i="14" l="1"/>
  <c r="I1822" i="11" s="1"/>
  <c r="GX161" i="14"/>
  <c r="G1823" i="11" s="1"/>
  <c r="GP161" i="14"/>
  <c r="D1823" i="11" s="1"/>
  <c r="GY161" i="14"/>
  <c r="HA161" i="14" s="1"/>
  <c r="HC161" i="14" s="1"/>
  <c r="HD161" i="14" s="1"/>
  <c r="GQ161" i="14" s="1"/>
  <c r="C1823" i="11"/>
  <c r="GR161" i="14" l="1" a="1"/>
  <c r="GR161" i="14" s="1"/>
  <c r="E1823" i="11"/>
  <c r="GM161" i="14"/>
  <c r="GS161" i="14" l="1"/>
  <c r="GT161" i="14"/>
  <c r="GU161" i="14" s="1"/>
  <c r="HE161" i="14" l="1"/>
  <c r="F1823" i="11" s="1"/>
  <c r="GV161" i="14"/>
  <c r="H1823" i="11" l="1"/>
  <c r="GW161" i="14"/>
  <c r="I1823" i="11" s="1"/>
  <c r="GO162" i="14"/>
  <c r="GY162" i="14" l="1"/>
  <c r="HA162" i="14" s="1"/>
  <c r="HC162" i="14" s="1"/>
  <c r="HD162" i="14" s="1"/>
  <c r="GQ162" i="14" s="1"/>
  <c r="GX162" i="14"/>
  <c r="G1824" i="11" s="1"/>
  <c r="GP162" i="14"/>
  <c r="D1824" i="11" s="1"/>
  <c r="C1824" i="11"/>
  <c r="GR162" i="14" l="1" a="1"/>
  <c r="GR162" i="14" s="1"/>
  <c r="GM162" i="14"/>
  <c r="E1824" i="11"/>
  <c r="GS162" i="14" l="1"/>
  <c r="GT162" i="14"/>
  <c r="GU162" i="14" l="1"/>
  <c r="HE162" i="14" s="1"/>
  <c r="F1824" i="11" s="1"/>
  <c r="GV162" i="14"/>
  <c r="GO163" i="14" l="1"/>
  <c r="GW162" i="14"/>
  <c r="I1824" i="11" s="1"/>
  <c r="H1824" i="11"/>
  <c r="GY163" i="14" l="1"/>
  <c r="HA163" i="14" s="1"/>
  <c r="HC163" i="14" s="1"/>
  <c r="HD163" i="14" s="1"/>
  <c r="GQ163" i="14" s="1"/>
  <c r="C1825" i="11"/>
  <c r="GX163" i="14"/>
  <c r="G1825" i="11" s="1"/>
  <c r="GP163" i="14"/>
  <c r="D1825" i="11" s="1"/>
  <c r="GR163" i="14" l="1" a="1"/>
  <c r="GR163" i="14" s="1"/>
  <c r="GM163" i="14"/>
  <c r="E1825" i="11"/>
  <c r="GS163" i="14" l="1"/>
  <c r="GT163" i="14"/>
  <c r="GU163" i="14" l="1"/>
  <c r="HE163" i="14" s="1"/>
  <c r="F1825" i="11" s="1"/>
  <c r="GV163" i="14"/>
  <c r="GO164" i="14" l="1"/>
  <c r="H1825" i="11"/>
  <c r="GW163" i="14"/>
  <c r="I1825" i="11" s="1"/>
  <c r="GX164" i="14" l="1"/>
  <c r="G1826" i="11" s="1"/>
  <c r="GP164" i="14"/>
  <c r="D1826" i="11" s="1"/>
  <c r="GY164" i="14"/>
  <c r="HA164" i="14" s="1"/>
  <c r="HC164" i="14" s="1"/>
  <c r="HD164" i="14" s="1"/>
  <c r="GQ164" i="14" s="1"/>
  <c r="GR164" i="14" s="1" a="1"/>
  <c r="GR164" i="14" s="1"/>
  <c r="C1826" i="11"/>
  <c r="GM164" i="14" l="1"/>
  <c r="E1826" i="11"/>
  <c r="GT164" i="14" l="1"/>
  <c r="GS164" i="14"/>
  <c r="GU164" i="14" s="1"/>
  <c r="HE164" i="14" l="1"/>
  <c r="F1826" i="11" s="1"/>
  <c r="GV164" i="14"/>
  <c r="H1826" i="11" l="1"/>
  <c r="GO165" i="14"/>
  <c r="GW164" i="14"/>
  <c r="I1826" i="11" s="1"/>
  <c r="C1827" i="11" l="1"/>
  <c r="GP165" i="14"/>
  <c r="D1827" i="11" s="1"/>
  <c r="GX165" i="14"/>
  <c r="G1827" i="11" s="1"/>
  <c r="GY165" i="14"/>
  <c r="HA165" i="14" s="1"/>
  <c r="HC165" i="14" s="1"/>
  <c r="HD165" i="14" s="1"/>
  <c r="GQ165" i="14" s="1"/>
  <c r="GR165" i="14" l="1" a="1"/>
  <c r="GR165" i="14" s="1"/>
  <c r="GM165" i="14"/>
  <c r="E1827" i="11"/>
  <c r="GT165" i="14" l="1"/>
  <c r="GS165" i="14"/>
  <c r="GU165" i="14" s="1"/>
  <c r="HE165" i="14" l="1"/>
  <c r="F1827" i="11" s="1"/>
  <c r="GV165" i="14"/>
  <c r="H1827" i="11" l="1"/>
  <c r="GW165" i="14"/>
  <c r="I1827" i="11" s="1"/>
  <c r="GO166" i="14"/>
  <c r="C1828" i="11" l="1"/>
  <c r="GX166" i="14"/>
  <c r="G1828" i="11" s="1"/>
  <c r="GP166" i="14"/>
  <c r="D1828" i="11" s="1"/>
  <c r="GY166" i="14"/>
  <c r="HA166" i="14" s="1"/>
  <c r="HC166" i="14" s="1"/>
  <c r="HD166" i="14" s="1"/>
  <c r="GQ166" i="14" s="1"/>
  <c r="GR166" i="14" l="1" a="1"/>
  <c r="GR166" i="14" s="1"/>
  <c r="E1828" i="11"/>
  <c r="GM166" i="14"/>
  <c r="GS166" i="14" l="1"/>
  <c r="GT166" i="14"/>
  <c r="GU166" i="14" s="1"/>
  <c r="HE166" i="14" l="1"/>
  <c r="F1828" i="11" s="1"/>
  <c r="GV166" i="14"/>
  <c r="GO167" i="14" l="1"/>
  <c r="GW166" i="14"/>
  <c r="I1828" i="11" s="1"/>
  <c r="H1828" i="11"/>
  <c r="GX167" i="14" l="1"/>
  <c r="G1829" i="11" s="1"/>
  <c r="C1829" i="11"/>
  <c r="GP167" i="14"/>
  <c r="D1829" i="11" s="1"/>
  <c r="GY167" i="14"/>
  <c r="HA167" i="14" s="1"/>
  <c r="HC167" i="14" s="1"/>
  <c r="HD167" i="14" s="1"/>
  <c r="GQ167" i="14" s="1"/>
  <c r="GR167" i="14" s="1" a="1"/>
  <c r="GR167" i="14" s="1"/>
  <c r="GM167" i="14" l="1"/>
  <c r="E1829" i="11"/>
  <c r="GT167" i="14" l="1"/>
  <c r="GS167" i="14"/>
  <c r="GU167" i="14" s="1"/>
  <c r="HE167" i="14" l="1"/>
  <c r="F1829" i="11" s="1"/>
  <c r="GV167" i="14"/>
  <c r="GW167" i="14" l="1"/>
  <c r="I1829" i="11" s="1"/>
  <c r="H1829" i="11"/>
  <c r="GO168" i="14"/>
  <c r="GY168" i="14" l="1"/>
  <c r="HA168" i="14" s="1"/>
  <c r="HC168" i="14" s="1"/>
  <c r="HD168" i="14" s="1"/>
  <c r="GQ168" i="14" s="1"/>
  <c r="GX168" i="14"/>
  <c r="G1830" i="11" s="1"/>
  <c r="GP168" i="14"/>
  <c r="D1830" i="11" s="1"/>
  <c r="C1830" i="11"/>
  <c r="GR168" i="14" a="1"/>
  <c r="GR168" i="14" s="1"/>
  <c r="GM168" i="14" l="1"/>
  <c r="E1830" i="11"/>
  <c r="GT168" i="14" l="1"/>
  <c r="GS168" i="14"/>
  <c r="GU168" i="14" s="1"/>
  <c r="HE168" i="14" l="1"/>
  <c r="F1830" i="11" s="1"/>
  <c r="GV168" i="14"/>
  <c r="GO169" i="14" l="1"/>
  <c r="H1830" i="11"/>
  <c r="GW168" i="14"/>
  <c r="I1830" i="11" s="1"/>
  <c r="C1831" i="11" l="1"/>
  <c r="GY169" i="14"/>
  <c r="HA169" i="14" s="1"/>
  <c r="HC169" i="14" s="1"/>
  <c r="HD169" i="14" s="1"/>
  <c r="GQ169" i="14" s="1"/>
  <c r="GR169" i="14" s="1" a="1"/>
  <c r="GR169" i="14" s="1"/>
  <c r="GX169" i="14"/>
  <c r="G1831" i="11" s="1"/>
  <c r="GP169" i="14"/>
  <c r="D1831" i="11" s="1"/>
  <c r="E1831" i="11" l="1"/>
  <c r="GM169" i="14"/>
  <c r="GS169" i="14" l="1"/>
  <c r="GT169" i="14"/>
  <c r="GU169" i="14" l="1"/>
  <c r="HE169" i="14" l="1"/>
  <c r="F1831" i="11" s="1"/>
  <c r="GV169" i="14"/>
  <c r="GO170" i="14" l="1"/>
  <c r="GW169" i="14"/>
  <c r="I1831" i="11" s="1"/>
  <c r="H1831" i="11"/>
  <c r="C1832" i="11" l="1"/>
  <c r="GP170" i="14"/>
  <c r="D1832" i="11" s="1"/>
  <c r="GX170" i="14"/>
  <c r="G1832" i="11" s="1"/>
  <c r="GY170" i="14"/>
  <c r="HA170" i="14" s="1"/>
  <c r="HC170" i="14" s="1"/>
  <c r="HD170" i="14" s="1"/>
  <c r="GQ170" i="14" s="1"/>
  <c r="GR170" i="14" l="1" a="1"/>
  <c r="GR170" i="14" s="1"/>
  <c r="E1832" i="11"/>
  <c r="GM170" i="14"/>
  <c r="GT170" i="14" l="1"/>
  <c r="GS170" i="14"/>
  <c r="GU170" i="14" l="1"/>
  <c r="HE170" i="14" s="1"/>
  <c r="F1832" i="11" s="1"/>
  <c r="GV170" i="14" l="1"/>
  <c r="GW170" i="14" s="1"/>
  <c r="I1832" i="11" s="1"/>
  <c r="H1832" i="11" l="1"/>
  <c r="GO171" i="14"/>
  <c r="C1833" i="11" s="1"/>
  <c r="GY171" i="14"/>
  <c r="HA171" i="14" s="1"/>
  <c r="HC171" i="14" s="1"/>
  <c r="HD171" i="14" s="1"/>
  <c r="GQ171" i="14" s="1"/>
  <c r="GR171" i="14" s="1" a="1"/>
  <c r="GR171" i="14" s="1"/>
  <c r="GP171" i="14"/>
  <c r="D1833" i="11" s="1"/>
  <c r="GX171" i="14"/>
  <c r="G1833" i="11" s="1"/>
  <c r="E1833" i="11" l="1"/>
  <c r="GM171" i="14"/>
  <c r="GT171" i="14" l="1"/>
  <c r="GS171" i="14"/>
  <c r="GU171" i="14" l="1"/>
  <c r="HE171" i="14" s="1"/>
  <c r="F1833" i="11" s="1"/>
  <c r="GV171" i="14" l="1"/>
  <c r="GW171" i="14" s="1"/>
  <c r="I1833" i="11" s="1"/>
  <c r="H1833" i="11"/>
  <c r="GO172" i="14" l="1"/>
  <c r="GY172" i="14" s="1"/>
  <c r="HA172" i="14" s="1"/>
  <c r="HC172" i="14" s="1"/>
  <c r="HD172" i="14" s="1"/>
  <c r="GQ172" i="14" s="1"/>
  <c r="GX172" i="14"/>
  <c r="G1834" i="11" s="1"/>
  <c r="GP172" i="14"/>
  <c r="D1834" i="11" s="1"/>
  <c r="C1834" i="11" l="1"/>
  <c r="GR172" i="14" a="1"/>
  <c r="GR172" i="14" s="1"/>
  <c r="GM172" i="14"/>
  <c r="E1834" i="11"/>
  <c r="GS172" i="14" l="1"/>
  <c r="GT172" i="14"/>
  <c r="GU172" i="14" l="1"/>
  <c r="HE172" i="14" s="1"/>
  <c r="F1834" i="11" s="1"/>
  <c r="GV172" i="14"/>
  <c r="H1834" i="11" l="1"/>
  <c r="GO173" i="14"/>
  <c r="GW172" i="14"/>
  <c r="I1834" i="11" s="1"/>
  <c r="C1835" i="11" l="1"/>
  <c r="GP173" i="14"/>
  <c r="D1835" i="11" s="1"/>
  <c r="GX173" i="14"/>
  <c r="G1835" i="11" s="1"/>
  <c r="GY173" i="14"/>
  <c r="HA173" i="14" s="1"/>
  <c r="HC173" i="14" s="1"/>
  <c r="HD173" i="14" s="1"/>
  <c r="GQ173" i="14" s="1"/>
  <c r="GM173" i="14" l="1"/>
  <c r="E1835" i="11"/>
  <c r="GR173" i="14" a="1"/>
  <c r="GR173" i="14" s="1"/>
  <c r="GS173" i="14" l="1"/>
  <c r="GT173" i="14"/>
  <c r="GU173" i="14" l="1"/>
  <c r="HE173" i="14" s="1"/>
  <c r="F1835" i="11" s="1"/>
  <c r="GV173" i="14" l="1"/>
  <c r="H1835" i="11" s="1"/>
  <c r="GO174" i="14" l="1"/>
  <c r="GW173" i="14"/>
  <c r="I1835" i="11" s="1"/>
  <c r="GX174" i="14"/>
  <c r="G1836" i="11" s="1"/>
  <c r="GP174" i="14"/>
  <c r="D1836" i="11" s="1"/>
  <c r="GY174" i="14"/>
  <c r="HA174" i="14" s="1"/>
  <c r="HC174" i="14" s="1"/>
  <c r="HD174" i="14" s="1"/>
  <c r="GQ174" i="14" s="1"/>
  <c r="C1836" i="11"/>
  <c r="GR174" i="14" l="1" a="1"/>
  <c r="GR174" i="14" s="1"/>
  <c r="GM174" i="14"/>
  <c r="E1836" i="11"/>
  <c r="GT174" i="14" l="1"/>
  <c r="GS174" i="14"/>
  <c r="GU174" i="14" l="1"/>
  <c r="HE174" i="14"/>
  <c r="F1836" i="11" s="1"/>
  <c r="GV174" i="14"/>
  <c r="GW174" i="14" l="1"/>
  <c r="I1836" i="11" s="1"/>
  <c r="GO175" i="14"/>
  <c r="H1836" i="11"/>
  <c r="GY175" i="14" l="1"/>
  <c r="HA175" i="14" s="1"/>
  <c r="HC175" i="14" s="1"/>
  <c r="HD175" i="14" s="1"/>
  <c r="GQ175" i="14" s="1"/>
  <c r="C1837" i="11"/>
  <c r="GX175" i="14"/>
  <c r="G1837" i="11" s="1"/>
  <c r="GP175" i="14"/>
  <c r="D1837" i="11" s="1"/>
  <c r="GR175" i="14" l="1" a="1"/>
  <c r="GR175" i="14" s="1"/>
  <c r="E1837" i="11"/>
  <c r="GM175" i="14"/>
  <c r="GT175" i="14" l="1"/>
  <c r="GS175" i="14"/>
  <c r="GU175" i="14" l="1"/>
  <c r="HE175" i="14" s="1"/>
  <c r="F1837" i="11" s="1"/>
  <c r="GV175" i="14" l="1"/>
  <c r="GW175" i="14" s="1"/>
  <c r="I1837" i="11" s="1"/>
  <c r="H1837" i="11" l="1"/>
  <c r="GO176" i="14"/>
  <c r="GY176" i="14"/>
  <c r="HA176" i="14" s="1"/>
  <c r="HC176" i="14" s="1"/>
  <c r="HD176" i="14" s="1"/>
  <c r="GQ176" i="14" s="1"/>
  <c r="C1838" i="11"/>
  <c r="GX176" i="14"/>
  <c r="G1838" i="11" s="1"/>
  <c r="GP176" i="14"/>
  <c r="D1838" i="11" s="1"/>
  <c r="GR176" i="14" l="1" a="1"/>
  <c r="GR176" i="14" s="1"/>
  <c r="GM176" i="14"/>
  <c r="E1838" i="11"/>
  <c r="GS176" i="14" l="1"/>
  <c r="GT176" i="14"/>
  <c r="GU176" i="14" s="1"/>
  <c r="HE176" i="14" l="1"/>
  <c r="F1838" i="11" s="1"/>
  <c r="GV176" i="14"/>
  <c r="GW176" i="14" l="1"/>
  <c r="I1838" i="11" s="1"/>
  <c r="GO177" i="14"/>
  <c r="H1838" i="11"/>
  <c r="GP177" i="14" l="1"/>
  <c r="D1839" i="11" s="1"/>
  <c r="GX177" i="14"/>
  <c r="G1839" i="11" s="1"/>
  <c r="C1839" i="11"/>
  <c r="GY177" i="14"/>
  <c r="HA177" i="14" s="1"/>
  <c r="HC177" i="14" s="1"/>
  <c r="HD177" i="14" s="1"/>
  <c r="GQ177" i="14" s="1"/>
  <c r="GR177" i="14" l="1" a="1"/>
  <c r="GR177" i="14" s="1"/>
  <c r="E1839" i="11"/>
  <c r="GM177" i="14"/>
  <c r="GS177" i="14" l="1"/>
  <c r="GT177" i="14"/>
  <c r="GU177" i="14" s="1"/>
  <c r="HE177" i="14" l="1"/>
  <c r="F1839" i="11" s="1"/>
  <c r="GV177" i="14"/>
  <c r="GW177" i="14" l="1"/>
  <c r="I1839" i="11" s="1"/>
  <c r="H1839" i="11"/>
  <c r="GO178" i="14"/>
  <c r="GY178" i="14" l="1"/>
  <c r="HA178" i="14" s="1"/>
  <c r="HC178" i="14" s="1"/>
  <c r="HD178" i="14" s="1"/>
  <c r="GQ178" i="14" s="1"/>
  <c r="GP178" i="14"/>
  <c r="D1840" i="11" s="1"/>
  <c r="C1840" i="11"/>
  <c r="GX178" i="14"/>
  <c r="G1840" i="11" s="1"/>
  <c r="GR178" i="14" l="1" a="1"/>
  <c r="GR178" i="14" s="1"/>
  <c r="E1840" i="11"/>
  <c r="GM178" i="14"/>
  <c r="GT178" i="14" l="1"/>
  <c r="GS178" i="14"/>
  <c r="GU178" i="14" l="1"/>
  <c r="HE178" i="14" s="1"/>
  <c r="F1840" i="11" s="1"/>
  <c r="GV178" i="14" l="1"/>
  <c r="GW178" i="14" s="1"/>
  <c r="I1840" i="11" s="1"/>
  <c r="GO179" i="14" l="1"/>
  <c r="H1840" i="11"/>
  <c r="GY179" i="14"/>
  <c r="HA179" i="14" s="1"/>
  <c r="HC179" i="14" s="1"/>
  <c r="HD179" i="14" s="1"/>
  <c r="GQ179" i="14" s="1"/>
  <c r="GX179" i="14"/>
  <c r="G1841" i="11" s="1"/>
  <c r="GP179" i="14"/>
  <c r="D1841" i="11" s="1"/>
  <c r="C1841" i="11"/>
  <c r="GR179" i="14" l="1" a="1"/>
  <c r="GR179" i="14" s="1"/>
  <c r="E1841" i="11"/>
  <c r="GM179" i="14"/>
  <c r="GT179" i="14" l="1"/>
  <c r="GS179" i="14"/>
  <c r="GU179" i="14" l="1"/>
  <c r="HE179" i="14" l="1"/>
  <c r="F1841" i="11" s="1"/>
  <c r="GV179" i="14"/>
  <c r="H1841" i="11" l="1"/>
  <c r="GW179" i="14"/>
  <c r="I1841" i="11" s="1"/>
  <c r="GO180" i="14"/>
  <c r="GP180" i="14" l="1"/>
  <c r="D1842" i="11" s="1"/>
  <c r="C1842" i="11"/>
  <c r="GY180" i="14"/>
  <c r="HA180" i="14" s="1"/>
  <c r="HC180" i="14" s="1"/>
  <c r="HD180" i="14" s="1"/>
  <c r="GQ180" i="14" s="1"/>
  <c r="GR180" i="14" s="1" a="1"/>
  <c r="GR180" i="14" s="1"/>
  <c r="GX180" i="14"/>
  <c r="G1842" i="11" s="1"/>
  <c r="GM180" i="14" l="1"/>
  <c r="E1842" i="11"/>
  <c r="GT180" i="14" l="1"/>
  <c r="GS180" i="14"/>
  <c r="GU180" i="14" s="1"/>
  <c r="HE180" i="14" l="1"/>
  <c r="F1842" i="11" s="1"/>
  <c r="GV180" i="14"/>
  <c r="GW180" i="14" l="1"/>
  <c r="I1842" i="11" s="1"/>
  <c r="H1842" i="11"/>
  <c r="GO181" i="14"/>
  <c r="C1843" i="11" l="1"/>
  <c r="GY181" i="14"/>
  <c r="HA181" i="14" s="1"/>
  <c r="HC181" i="14" s="1"/>
  <c r="HD181" i="14" s="1"/>
  <c r="GQ181" i="14" s="1"/>
  <c r="GR181" i="14" s="1" a="1"/>
  <c r="GR181" i="14" s="1"/>
  <c r="GP181" i="14"/>
  <c r="D1843" i="11" s="1"/>
  <c r="GX181" i="14"/>
  <c r="G1843" i="11" s="1"/>
  <c r="GM181" i="14" l="1"/>
  <c r="E1843" i="11"/>
  <c r="GT181" i="14" l="1"/>
  <c r="GS181" i="14"/>
  <c r="GU181" i="14" s="1"/>
  <c r="HE181" i="14" l="1"/>
  <c r="F1843" i="11" s="1"/>
  <c r="GV181" i="14"/>
  <c r="H1843" i="11" l="1"/>
  <c r="GO182" i="14"/>
  <c r="GW181" i="14"/>
  <c r="I1843" i="11" s="1"/>
  <c r="C1844" i="11" l="1"/>
  <c r="GP182" i="14"/>
  <c r="D1844" i="11" s="1"/>
  <c r="GX182" i="14"/>
  <c r="G1844" i="11" s="1"/>
  <c r="GY182" i="14"/>
  <c r="HA182" i="14" s="1"/>
  <c r="HC182" i="14" s="1"/>
  <c r="HD182" i="14" s="1"/>
  <c r="GQ182" i="14" s="1"/>
  <c r="GR182" i="14" l="1" a="1"/>
  <c r="GR182" i="14" s="1"/>
  <c r="E1844" i="11"/>
  <c r="GM182" i="14"/>
  <c r="GS182" i="14" l="1"/>
  <c r="GT182" i="14"/>
  <c r="GU182" i="14" s="1"/>
  <c r="HE182" i="14" l="1"/>
  <c r="F1844" i="11" s="1"/>
  <c r="GV182" i="14"/>
  <c r="H1844" i="11" l="1"/>
  <c r="GO183" i="14"/>
  <c r="GW182" i="14"/>
  <c r="I1844" i="11" s="1"/>
  <c r="GX183" i="14" l="1"/>
  <c r="G1845" i="11" s="1"/>
  <c r="GP183" i="14"/>
  <c r="D1845" i="11" s="1"/>
  <c r="GY183" i="14"/>
  <c r="HA183" i="14" s="1"/>
  <c r="HC183" i="14" s="1"/>
  <c r="HD183" i="14" s="1"/>
  <c r="GQ183" i="14" s="1"/>
  <c r="C1845" i="11"/>
  <c r="GR183" i="14" l="1" a="1"/>
  <c r="GR183" i="14" s="1"/>
  <c r="GM183" i="14"/>
  <c r="E1845" i="11"/>
  <c r="GT183" i="14" l="1"/>
  <c r="GS183" i="14"/>
  <c r="GU183" i="14" l="1"/>
  <c r="HE183" i="14" s="1"/>
  <c r="F1845" i="11" s="1"/>
  <c r="GV183" i="14"/>
  <c r="GW183" i="14" l="1"/>
  <c r="I1845" i="11" s="1"/>
  <c r="H1845" i="11"/>
  <c r="GO184" i="14"/>
  <c r="GP184" i="14" l="1"/>
  <c r="D1846" i="11" s="1"/>
  <c r="GX184" i="14"/>
  <c r="G1846" i="11" s="1"/>
  <c r="C1846" i="11"/>
  <c r="GY184" i="14"/>
  <c r="HA184" i="14" s="1"/>
  <c r="HC184" i="14" s="1"/>
  <c r="HD184" i="14" s="1"/>
  <c r="GQ184" i="14" s="1"/>
  <c r="GR184" i="14" l="1" a="1"/>
  <c r="GR184" i="14" s="1"/>
  <c r="E1846" i="11"/>
  <c r="GM184" i="14"/>
  <c r="GS184" i="14" l="1"/>
  <c r="GT184" i="14"/>
  <c r="GU184" i="14" s="1"/>
  <c r="HE184" i="14" l="1"/>
  <c r="F1846" i="11" s="1"/>
  <c r="GV184" i="14"/>
  <c r="GO185" i="14" l="1"/>
  <c r="H1846" i="11"/>
  <c r="GW184" i="14"/>
  <c r="I1846" i="11" s="1"/>
  <c r="C1847" i="11" l="1"/>
  <c r="GY185" i="14"/>
  <c r="HA185" i="14" s="1"/>
  <c r="HC185" i="14" s="1"/>
  <c r="HD185" i="14" s="1"/>
  <c r="GQ185" i="14" s="1"/>
  <c r="GP185" i="14"/>
  <c r="D1847" i="11" s="1"/>
  <c r="GX185" i="14"/>
  <c r="G1847" i="11" s="1"/>
  <c r="GR185" i="14" l="1" a="1"/>
  <c r="GR185" i="14" s="1"/>
  <c r="GM185" i="14"/>
  <c r="E1847" i="11"/>
  <c r="GS185" i="14" l="1"/>
  <c r="GT185" i="14"/>
  <c r="GU185" i="14" l="1"/>
  <c r="HE185" i="14" s="1"/>
  <c r="F1847" i="11" s="1"/>
  <c r="GV185" i="14"/>
  <c r="H1847" i="11" l="1"/>
  <c r="GW185" i="14"/>
  <c r="I1847" i="11" s="1"/>
  <c r="GO186" i="14"/>
  <c r="C1848" i="11" l="1"/>
  <c r="GP186" i="14"/>
  <c r="D1848" i="11" s="1"/>
  <c r="GX186" i="14"/>
  <c r="G1848" i="11" s="1"/>
  <c r="GY186" i="14"/>
  <c r="HA186" i="14" s="1"/>
  <c r="HC186" i="14" s="1"/>
  <c r="HD186" i="14" s="1"/>
  <c r="GQ186" i="14" s="1"/>
  <c r="GR186" i="14" l="1" a="1"/>
  <c r="GR186" i="14" s="1"/>
  <c r="E1848" i="11"/>
  <c r="GM186" i="14"/>
  <c r="GS186" i="14" l="1"/>
  <c r="GT186" i="14"/>
  <c r="GU186" i="14" l="1"/>
  <c r="HE186" i="14" s="1"/>
  <c r="F1848" i="11" s="1"/>
  <c r="GV186" i="14" l="1"/>
  <c r="GW186" i="14" s="1"/>
  <c r="I1848" i="11" s="1"/>
  <c r="GO187" i="14" l="1"/>
  <c r="C1849" i="11" s="1"/>
  <c r="H1848" i="11"/>
  <c r="GP187" i="14"/>
  <c r="D1849" i="11" s="1"/>
  <c r="GX187" i="14"/>
  <c r="G1849" i="11" s="1"/>
  <c r="GY187" i="14"/>
  <c r="HA187" i="14" s="1"/>
  <c r="HC187" i="14" s="1"/>
  <c r="HD187" i="14" s="1"/>
  <c r="GQ187" i="14" s="1"/>
  <c r="GR187" i="14" l="1" a="1"/>
  <c r="GR187" i="14" s="1"/>
  <c r="GM187" i="14"/>
  <c r="E1849" i="11"/>
  <c r="GS187" i="14" l="1"/>
  <c r="GT187" i="14"/>
  <c r="GU187" i="14" s="1"/>
  <c r="HE187" i="14" l="1"/>
  <c r="F1849" i="11" s="1"/>
  <c r="GV187" i="14"/>
  <c r="GO188" i="14" l="1"/>
  <c r="H1849" i="11"/>
  <c r="GW187" i="14"/>
  <c r="I1849" i="11" s="1"/>
  <c r="C1850" i="11" l="1"/>
  <c r="GY188" i="14"/>
  <c r="HA188" i="14" s="1"/>
  <c r="HC188" i="14" s="1"/>
  <c r="HD188" i="14" s="1"/>
  <c r="GQ188" i="14" s="1"/>
  <c r="GP188" i="14"/>
  <c r="D1850" i="11" s="1"/>
  <c r="GX188" i="14"/>
  <c r="G1850" i="11" s="1"/>
  <c r="GR188" i="14" l="1" a="1"/>
  <c r="GR188" i="14" s="1"/>
  <c r="GM188" i="14"/>
  <c r="E1850" i="11"/>
  <c r="GS188" i="14" l="1"/>
  <c r="GT188" i="14"/>
  <c r="GU188" i="14" s="1"/>
  <c r="HE188" i="14" l="1"/>
  <c r="F1850" i="11" s="1"/>
  <c r="GV188" i="14"/>
  <c r="GW188" i="14" l="1"/>
  <c r="I1850" i="11" s="1"/>
  <c r="H1850" i="11"/>
  <c r="GO189" i="14"/>
  <c r="GP189" i="14" l="1"/>
  <c r="D1851" i="11" s="1"/>
  <c r="C1851" i="11"/>
  <c r="GX189" i="14"/>
  <c r="G1851" i="11" s="1"/>
  <c r="GY189" i="14"/>
  <c r="HA189" i="14" s="1"/>
  <c r="HC189" i="14" s="1"/>
  <c r="HD189" i="14" s="1"/>
  <c r="GQ189" i="14" s="1"/>
  <c r="GR189" i="14" l="1" a="1"/>
  <c r="GR189" i="14" s="1"/>
  <c r="GM189" i="14"/>
  <c r="E1851" i="11"/>
  <c r="GS189" i="14" l="1"/>
  <c r="GT189" i="14"/>
  <c r="GU189" i="14" s="1"/>
  <c r="HE189" i="14" l="1"/>
  <c r="F1851" i="11" s="1"/>
  <c r="GV189" i="14"/>
  <c r="H1851" i="11" l="1"/>
  <c r="GO190" i="14"/>
  <c r="GW189" i="14"/>
  <c r="I1851" i="11" s="1"/>
  <c r="GP190" i="14" l="1"/>
  <c r="D1852" i="11" s="1"/>
  <c r="GY190" i="14"/>
  <c r="HA190" i="14" s="1"/>
  <c r="HC190" i="14" s="1"/>
  <c r="HD190" i="14" s="1"/>
  <c r="GQ190" i="14" s="1"/>
  <c r="GX190" i="14"/>
  <c r="G1852" i="11" s="1"/>
  <c r="C1852" i="11"/>
  <c r="GR190" i="14" l="1" a="1"/>
  <c r="GR190" i="14" s="1"/>
  <c r="GM190" i="14"/>
  <c r="E1852" i="11"/>
  <c r="GS190" i="14" l="1"/>
  <c r="GT190" i="14"/>
  <c r="GU190" i="14" s="1"/>
  <c r="HE190" i="14" l="1"/>
  <c r="F1852" i="11" s="1"/>
  <c r="GV190" i="14"/>
  <c r="GO191" i="14" l="1"/>
  <c r="H1852" i="11"/>
  <c r="GW190" i="14"/>
  <c r="I1852" i="11" s="1"/>
  <c r="C1853" i="11" l="1"/>
  <c r="GX191" i="14"/>
  <c r="G1853" i="11" s="1"/>
  <c r="GP191" i="14"/>
  <c r="D1853" i="11" s="1"/>
  <c r="GY191" i="14"/>
  <c r="HA191" i="14" s="1"/>
  <c r="HC191" i="14" s="1"/>
  <c r="HD191" i="14" s="1"/>
  <c r="GQ191" i="14" s="1"/>
  <c r="GR191" i="14" l="1" a="1"/>
  <c r="GR191" i="14" s="1"/>
  <c r="E1853" i="11"/>
  <c r="GM191" i="14"/>
  <c r="GS191" i="14" l="1"/>
  <c r="GT191" i="14"/>
  <c r="GU191" i="14" l="1"/>
  <c r="HE191" i="14" s="1"/>
  <c r="F1853" i="11" s="1"/>
  <c r="GV191" i="14"/>
  <c r="GW191" i="14" l="1"/>
  <c r="I1853" i="11" s="1"/>
  <c r="GO192" i="14"/>
  <c r="H1853" i="11"/>
  <c r="GY192" i="14" l="1"/>
  <c r="HA192" i="14" s="1"/>
  <c r="HC192" i="14" s="1"/>
  <c r="HD192" i="14" s="1"/>
  <c r="GQ192" i="14" s="1"/>
  <c r="GP192" i="14"/>
  <c r="D1854" i="11" s="1"/>
  <c r="GX192" i="14"/>
  <c r="G1854" i="11" s="1"/>
  <c r="C1854" i="11"/>
  <c r="GR192" i="14" l="1" a="1"/>
  <c r="GR192" i="14" s="1"/>
  <c r="E1854" i="11"/>
  <c r="GM192" i="14"/>
  <c r="GT192" i="14" l="1"/>
  <c r="GS192" i="14"/>
  <c r="GU192" i="14" l="1"/>
  <c r="HE192" i="14" s="1"/>
  <c r="F1854" i="11" s="1"/>
  <c r="GV192" i="14" l="1"/>
  <c r="GW192" i="14" s="1"/>
  <c r="I1854" i="11" s="1"/>
  <c r="H1854" i="11" l="1"/>
  <c r="GO193" i="14"/>
  <c r="C1855" i="11" s="1"/>
  <c r="GX193" i="14"/>
  <c r="G1855" i="11" s="1"/>
  <c r="GY193" i="14"/>
  <c r="HA193" i="14" s="1"/>
  <c r="HC193" i="14" s="1"/>
  <c r="HD193" i="14" s="1"/>
  <c r="GQ193" i="14" s="1"/>
  <c r="GP193" i="14" l="1"/>
  <c r="D1855" i="11" s="1"/>
  <c r="GR193" i="14" a="1"/>
  <c r="GR193" i="14" s="1"/>
  <c r="GM193" i="14"/>
  <c r="E1855" i="11"/>
  <c r="GS193" i="14" l="1"/>
  <c r="GT193" i="14"/>
  <c r="GU193" i="14" l="1"/>
  <c r="HE193" i="14" s="1"/>
  <c r="F1855" i="11" s="1"/>
  <c r="GV193" i="14" l="1"/>
  <c r="GW193" i="14" s="1"/>
  <c r="I1855" i="11" s="1"/>
  <c r="H1855" i="11"/>
  <c r="GO194" i="14" l="1"/>
  <c r="GP194" i="14" s="1"/>
  <c r="D1856" i="11" s="1"/>
  <c r="GX194" i="14"/>
  <c r="G1856" i="11" s="1"/>
  <c r="C1856" i="11" l="1"/>
  <c r="GY194" i="14"/>
  <c r="HA194" i="14" s="1"/>
  <c r="HC194" i="14" s="1"/>
  <c r="HD194" i="14" s="1"/>
  <c r="GQ194" i="14" s="1"/>
  <c r="GR194" i="14" s="1" a="1"/>
  <c r="GR194" i="14" s="1"/>
  <c r="GM194" i="14" l="1"/>
  <c r="E1856" i="11"/>
  <c r="GS194" i="14"/>
  <c r="GT194" i="14"/>
  <c r="GU194" i="14" l="1"/>
  <c r="HE194" i="14" l="1"/>
  <c r="F1856" i="11" s="1"/>
  <c r="GV194" i="14"/>
  <c r="GW194" i="14" l="1"/>
  <c r="I1856" i="11" s="1"/>
  <c r="GO195" i="14"/>
  <c r="H1856" i="11"/>
  <c r="GY195" i="14" l="1"/>
  <c r="HA195" i="14" s="1"/>
  <c r="HC195" i="14" s="1"/>
  <c r="HD195" i="14" s="1"/>
  <c r="GQ195" i="14" s="1"/>
  <c r="GR195" i="14" s="1" a="1"/>
  <c r="GR195" i="14" s="1"/>
  <c r="GP195" i="14"/>
  <c r="D1857" i="11" s="1"/>
  <c r="C1857" i="11"/>
  <c r="GX195" i="14"/>
  <c r="G1857" i="11" s="1"/>
  <c r="E1857" i="11" l="1"/>
  <c r="GM195" i="14"/>
  <c r="GS195" i="14" l="1"/>
  <c r="GT195" i="14"/>
  <c r="GU195" i="14" l="1"/>
  <c r="HE195" i="14" l="1"/>
  <c r="F1857" i="11" s="1"/>
  <c r="GV195" i="14"/>
  <c r="GW195" i="14" l="1"/>
  <c r="I1857" i="11" s="1"/>
  <c r="GO196" i="14"/>
  <c r="H1857" i="11"/>
  <c r="GP196" i="14" l="1"/>
  <c r="D1858" i="11" s="1"/>
  <c r="C1858" i="11"/>
  <c r="GX196" i="14"/>
  <c r="G1858" i="11" s="1"/>
  <c r="GY196" i="14"/>
  <c r="HA196" i="14" s="1"/>
  <c r="HC196" i="14" s="1"/>
  <c r="HD196" i="14" s="1"/>
  <c r="GQ196" i="14" s="1"/>
  <c r="GM196" i="14" l="1"/>
  <c r="E1858" i="11"/>
  <c r="GR196" i="14" a="1"/>
  <c r="GR196" i="14" s="1"/>
  <c r="GT196" i="14" l="1"/>
  <c r="GS196" i="14"/>
  <c r="GU196" i="14" s="1"/>
  <c r="HE196" i="14" l="1"/>
  <c r="F1858" i="11" s="1"/>
  <c r="GV196" i="14"/>
  <c r="GW196" i="14" l="1"/>
  <c r="I1858" i="11" s="1"/>
  <c r="GO197" i="14"/>
  <c r="H1858" i="11"/>
  <c r="C1859" i="11" l="1"/>
  <c r="GY197" i="14"/>
  <c r="HA197" i="14" s="1"/>
  <c r="HC197" i="14" s="1"/>
  <c r="HD197" i="14" s="1"/>
  <c r="GQ197" i="14" s="1"/>
  <c r="GR197" i="14" s="1" a="1"/>
  <c r="GR197" i="14" s="1"/>
  <c r="GP197" i="14"/>
  <c r="D1859" i="11" s="1"/>
  <c r="GX197" i="14"/>
  <c r="G1859" i="11" s="1"/>
  <c r="E1859" i="11" l="1"/>
  <c r="GM197" i="14"/>
  <c r="GT197" i="14" l="1"/>
  <c r="GS197" i="14"/>
  <c r="GU197" i="14" l="1"/>
  <c r="HE197" i="14" s="1"/>
  <c r="F1859" i="11" s="1"/>
  <c r="GV197" i="14" l="1"/>
  <c r="H1859" i="11" s="1"/>
  <c r="GW197" i="14" l="1"/>
  <c r="I1859" i="11" s="1"/>
  <c r="GO198" i="14"/>
  <c r="GY198" i="14" s="1"/>
  <c r="HA198" i="14" s="1"/>
  <c r="HC198" i="14" s="1"/>
  <c r="HD198" i="14" s="1"/>
  <c r="GQ198" i="14" s="1"/>
  <c r="GR198" i="14" s="1" a="1"/>
  <c r="GR198" i="14" s="1"/>
  <c r="GX198" i="14"/>
  <c r="G1860" i="11" s="1"/>
  <c r="GP198" i="14"/>
  <c r="D1860" i="11" s="1"/>
  <c r="C1860" i="11"/>
  <c r="GM198" i="14" l="1"/>
  <c r="E1860" i="11"/>
  <c r="GT198" i="14" l="1"/>
  <c r="GS198" i="14"/>
  <c r="GU198" i="14" s="1"/>
  <c r="HE198" i="14" l="1"/>
  <c r="F1860" i="11" s="1"/>
  <c r="GV198" i="14"/>
  <c r="GW198" i="14" l="1"/>
  <c r="I1860" i="11" s="1"/>
  <c r="H1860" i="11"/>
  <c r="GO199" i="14"/>
  <c r="GP199" i="14" l="1"/>
  <c r="D1861" i="11" s="1"/>
  <c r="GX199" i="14"/>
  <c r="G1861" i="11" s="1"/>
  <c r="C1861" i="11"/>
  <c r="GY199" i="14"/>
  <c r="HA199" i="14" s="1"/>
  <c r="HC199" i="14" s="1"/>
  <c r="HD199" i="14" s="1"/>
  <c r="GQ199" i="14" s="1"/>
  <c r="GR199" i="14" l="1" a="1"/>
  <c r="GR199" i="14" s="1"/>
  <c r="E1861" i="11"/>
  <c r="GM199" i="14"/>
  <c r="GT199" i="14" l="1"/>
  <c r="GS199" i="14"/>
  <c r="GU199" i="14" s="1"/>
  <c r="HE199" i="14" l="1"/>
  <c r="F1861" i="11" s="1"/>
  <c r="GV199" i="14"/>
  <c r="GW199" i="14" l="1"/>
  <c r="I1861" i="11" s="1"/>
  <c r="GO200" i="14"/>
  <c r="H1861" i="11"/>
  <c r="C1862" i="11" l="1"/>
  <c r="GY200" i="14"/>
  <c r="HA200" i="14" s="1"/>
  <c r="HC200" i="14" s="1"/>
  <c r="HD200" i="14" s="1"/>
  <c r="GQ200" i="14" s="1"/>
  <c r="GP200" i="14"/>
  <c r="D1862" i="11" s="1"/>
  <c r="GX200" i="14"/>
  <c r="G1862" i="11" s="1"/>
  <c r="GM200" i="14" l="1"/>
  <c r="E1862" i="11"/>
  <c r="GR200" i="14" a="1"/>
  <c r="GR200" i="14" s="1"/>
  <c r="GS200" i="14" l="1"/>
  <c r="GT200" i="14"/>
  <c r="GU200" i="14" l="1"/>
  <c r="HE200" i="14" l="1"/>
  <c r="F1862" i="11" s="1"/>
  <c r="GV200" i="14"/>
  <c r="GW200" i="14" l="1"/>
  <c r="I1862" i="11" s="1"/>
  <c r="H1862" i="11"/>
  <c r="GO201" i="14"/>
  <c r="GY201" i="14" l="1"/>
  <c r="HA201" i="14" s="1"/>
  <c r="HC201" i="14" s="1"/>
  <c r="HD201" i="14" s="1"/>
  <c r="GQ201" i="14" s="1"/>
  <c r="GX201" i="14"/>
  <c r="G1863" i="11" s="1"/>
  <c r="GP201" i="14"/>
  <c r="D1863" i="11" s="1"/>
  <c r="C1863" i="11"/>
  <c r="GR201" i="14" l="1" a="1"/>
  <c r="GR201" i="14" s="1"/>
  <c r="E1863" i="11"/>
  <c r="GM201" i="14"/>
  <c r="GT201" i="14" l="1"/>
  <c r="GS201" i="14"/>
  <c r="GU201" i="14" l="1"/>
  <c r="HE201" i="14" s="1"/>
  <c r="F1863" i="11" s="1"/>
  <c r="GV201" i="14"/>
  <c r="GW201" i="14" l="1"/>
  <c r="I1863" i="11" s="1"/>
  <c r="H1863" i="11"/>
  <c r="GO202" i="14"/>
  <c r="C1864" i="11" l="1"/>
  <c r="GP202" i="14"/>
  <c r="D1864" i="11" s="1"/>
  <c r="GX202" i="14"/>
  <c r="G1864" i="11" s="1"/>
  <c r="GY202" i="14"/>
  <c r="HA202" i="14" s="1"/>
  <c r="HC202" i="14" s="1"/>
  <c r="HD202" i="14" s="1"/>
  <c r="GQ202" i="14" s="1"/>
  <c r="GR202" i="14" l="1" a="1"/>
  <c r="GR202" i="14" s="1"/>
  <c r="GM202" i="14"/>
  <c r="E1864" i="11"/>
  <c r="GT202" i="14" l="1"/>
  <c r="GS202" i="14"/>
  <c r="GU202" i="14" l="1"/>
  <c r="HE202" i="14"/>
  <c r="F1864" i="11" s="1"/>
  <c r="GV202" i="14"/>
  <c r="H1864" i="11" l="1"/>
  <c r="GO203" i="14"/>
  <c r="GW202" i="14"/>
  <c r="I1864" i="11" s="1"/>
  <c r="GX203" i="14" l="1"/>
  <c r="G1865" i="11" s="1"/>
  <c r="GP203" i="14"/>
  <c r="D1865" i="11" s="1"/>
  <c r="GY203" i="14"/>
  <c r="HA203" i="14" s="1"/>
  <c r="HC203" i="14" s="1"/>
  <c r="HD203" i="14" s="1"/>
  <c r="GQ203" i="14" s="1"/>
  <c r="C1865" i="11"/>
  <c r="GR203" i="14" l="1" a="1"/>
  <c r="GR203" i="14" s="1"/>
  <c r="GM203" i="14"/>
  <c r="E1865" i="11"/>
  <c r="GS203" i="14" l="1"/>
  <c r="GT203" i="14"/>
  <c r="GU203" i="14" s="1"/>
  <c r="HE203" i="14" l="1"/>
  <c r="F1865" i="11" s="1"/>
  <c r="GV203" i="14"/>
  <c r="GW203" i="14" l="1"/>
  <c r="I1865" i="11" s="1"/>
  <c r="GO204" i="14"/>
  <c r="H1865" i="11"/>
  <c r="C1866" i="11" l="1"/>
  <c r="GX204" i="14"/>
  <c r="G1866" i="11" s="1"/>
  <c r="GY204" i="14"/>
  <c r="HA204" i="14" s="1"/>
  <c r="HC204" i="14" s="1"/>
  <c r="HD204" i="14" s="1"/>
  <c r="GQ204" i="14" s="1"/>
  <c r="GP204" i="14"/>
  <c r="D1866" i="11" s="1"/>
  <c r="GR204" i="14" l="1" a="1"/>
  <c r="GR204" i="14" s="1"/>
  <c r="GM204" i="14"/>
  <c r="E1866" i="11"/>
  <c r="GT204" i="14" l="1"/>
  <c r="GS204" i="14"/>
  <c r="GU204" i="14" l="1"/>
  <c r="GV204" i="14" s="1"/>
  <c r="HE204" i="14"/>
  <c r="F1866" i="11" s="1"/>
  <c r="GO205" i="14" l="1"/>
  <c r="GW204" i="14"/>
  <c r="I1866" i="11" s="1"/>
  <c r="H1866" i="11"/>
  <c r="GX205" i="14" l="1"/>
  <c r="G1867" i="11" s="1"/>
  <c r="GP205" i="14"/>
  <c r="D1867" i="11" s="1"/>
  <c r="C1867" i="11"/>
  <c r="GY205" i="14"/>
  <c r="HA205" i="14" s="1"/>
  <c r="HC205" i="14" s="1"/>
  <c r="HD205" i="14" s="1"/>
  <c r="GQ205" i="14" s="1"/>
  <c r="GR205" i="14" l="1" a="1"/>
  <c r="GR205" i="14" s="1"/>
  <c r="E1867" i="11"/>
  <c r="GM205" i="14"/>
  <c r="GS205" i="14" l="1"/>
  <c r="GT205" i="14"/>
  <c r="GU205" i="14" s="1"/>
  <c r="GV205" i="14" l="1"/>
  <c r="HE205" i="14"/>
  <c r="F1867" i="11" s="1"/>
  <c r="GW205" i="14" l="1"/>
  <c r="I1867" i="11" s="1"/>
  <c r="H1867" i="11"/>
  <c r="GO206" i="14"/>
  <c r="GP206" i="14" l="1"/>
  <c r="D1868" i="11" s="1"/>
  <c r="C1868" i="11"/>
  <c r="GY206" i="14"/>
  <c r="HA206" i="14" s="1"/>
  <c r="HC206" i="14" s="1"/>
  <c r="HD206" i="14" s="1"/>
  <c r="GQ206" i="14" s="1"/>
  <c r="GR206" i="14" s="1" a="1"/>
  <c r="GR206" i="14" s="1"/>
  <c r="GX206" i="14"/>
  <c r="G1868" i="11" s="1"/>
  <c r="E1868" i="11" l="1"/>
  <c r="GM206" i="14"/>
  <c r="GT206" i="14" l="1"/>
  <c r="GS206" i="14"/>
  <c r="GU206" i="14" l="1"/>
  <c r="HE206" i="14" s="1"/>
  <c r="F1868" i="11" s="1"/>
  <c r="GV206" i="14" l="1"/>
  <c r="GO207" i="14" s="1"/>
  <c r="H1868" i="11"/>
  <c r="GW206" i="14"/>
  <c r="I1868" i="11" s="1"/>
  <c r="GY207" i="14" l="1"/>
  <c r="HA207" i="14" s="1"/>
  <c r="HC207" i="14" s="1"/>
  <c r="HD207" i="14" s="1"/>
  <c r="GQ207" i="14" s="1"/>
  <c r="GX207" i="14"/>
  <c r="G1869" i="11" s="1"/>
  <c r="C1869" i="11"/>
  <c r="GP207" i="14"/>
  <c r="D1869" i="11" s="1"/>
  <c r="GR207" i="14" l="1" a="1"/>
  <c r="GR207" i="14" s="1"/>
  <c r="GM207" i="14"/>
  <c r="E1869" i="11"/>
  <c r="GS207" i="14" l="1"/>
  <c r="GT207" i="14"/>
  <c r="GU207" i="14" s="1"/>
  <c r="HE207" i="14" l="1"/>
  <c r="F1869" i="11" s="1"/>
  <c r="GV207" i="14"/>
  <c r="GO208" i="14" l="1"/>
  <c r="H1869" i="11"/>
  <c r="GW207" i="14"/>
  <c r="I1869" i="11" s="1"/>
  <c r="GY208" i="14" l="1"/>
  <c r="HA208" i="14" s="1"/>
  <c r="HC208" i="14" s="1"/>
  <c r="HD208" i="14" s="1"/>
  <c r="GQ208" i="14" s="1"/>
  <c r="GR208" i="14" s="1" a="1"/>
  <c r="GR208" i="14" s="1"/>
  <c r="GP208" i="14"/>
  <c r="D1870" i="11" s="1"/>
  <c r="C1870" i="11"/>
  <c r="GX208" i="14"/>
  <c r="G1870" i="11" s="1"/>
  <c r="E1870" i="11" l="1"/>
  <c r="GM208" i="14"/>
  <c r="GS208" i="14" l="1"/>
  <c r="GT208" i="14"/>
  <c r="GU208" i="14" l="1"/>
  <c r="HE208" i="14" l="1"/>
  <c r="F1870" i="11" s="1"/>
  <c r="GV208" i="14"/>
  <c r="GO209" i="14" l="1"/>
  <c r="H1870" i="11"/>
  <c r="GW208" i="14"/>
  <c r="I1870" i="11" s="1"/>
  <c r="GY209" i="14" l="1"/>
  <c r="HA209" i="14" s="1"/>
  <c r="HC209" i="14" s="1"/>
  <c r="HD209" i="14" s="1"/>
  <c r="GQ209" i="14" s="1"/>
  <c r="GR209" i="14" s="1" a="1"/>
  <c r="GR209" i="14" s="1"/>
  <c r="GX209" i="14"/>
  <c r="G1871" i="11" s="1"/>
  <c r="GP209" i="14"/>
  <c r="D1871" i="11" s="1"/>
  <c r="C1871" i="11"/>
  <c r="E1871" i="11" l="1"/>
  <c r="GM209" i="14"/>
  <c r="GT209" i="14" l="1"/>
  <c r="GS209" i="14"/>
  <c r="GU209" i="14" l="1"/>
  <c r="HE209" i="14" s="1"/>
  <c r="F1871" i="11" s="1"/>
  <c r="GV209" i="14" l="1"/>
  <c r="GO210" i="14" s="1"/>
  <c r="GW209" i="14" l="1"/>
  <c r="I1871" i="11" s="1"/>
  <c r="H1871" i="11"/>
  <c r="GY210" i="14"/>
  <c r="HA210" i="14" s="1"/>
  <c r="HC210" i="14" s="1"/>
  <c r="HD210" i="14" s="1"/>
  <c r="GQ210" i="14" s="1"/>
  <c r="GX210" i="14"/>
  <c r="G1872" i="11" s="1"/>
  <c r="GP210" i="14"/>
  <c r="D1872" i="11" s="1"/>
  <c r="C1872" i="11"/>
  <c r="GR210" i="14" l="1" a="1"/>
  <c r="GR210" i="14" s="1"/>
  <c r="GM210" i="14"/>
  <c r="E1872" i="11"/>
  <c r="GT210" i="14" l="1"/>
  <c r="GS210" i="14"/>
  <c r="GU210" i="14" l="1"/>
  <c r="HE210" i="14" s="1"/>
  <c r="F1872" i="11" s="1"/>
  <c r="GV210" i="14" l="1"/>
  <c r="GW210" i="14" s="1"/>
  <c r="I1872" i="11" s="1"/>
  <c r="H1872" i="11"/>
  <c r="GO211" i="14"/>
  <c r="C1873" i="11" l="1"/>
  <c r="GY211" i="14"/>
  <c r="HA211" i="14" s="1"/>
  <c r="HC211" i="14" s="1"/>
  <c r="HD211" i="14" s="1"/>
  <c r="GQ211" i="14" s="1"/>
  <c r="GX211" i="14"/>
  <c r="G1873" i="11" s="1"/>
  <c r="GP211" i="14"/>
  <c r="D1873" i="11" s="1"/>
  <c r="GM211" i="14" l="1"/>
  <c r="E1873" i="11"/>
  <c r="GR211" i="14" a="1"/>
  <c r="GR211" i="14" s="1"/>
  <c r="GS211" i="14" l="1"/>
  <c r="GT211" i="14"/>
  <c r="GU211" i="14" l="1"/>
  <c r="HE211" i="14" s="1"/>
  <c r="F1873" i="11" s="1"/>
  <c r="GV211" i="14"/>
  <c r="GW211" i="14" l="1"/>
  <c r="I1873" i="11" s="1"/>
  <c r="GO212" i="14"/>
  <c r="H1873" i="11"/>
  <c r="GP212" i="14" l="1"/>
  <c r="D1874" i="11" s="1"/>
  <c r="C1874" i="11"/>
  <c r="GY212" i="14"/>
  <c r="HA212" i="14" s="1"/>
  <c r="HC212" i="14" s="1"/>
  <c r="HD212" i="14" s="1"/>
  <c r="GQ212" i="14" s="1"/>
  <c r="GR212" i="14" s="1" a="1"/>
  <c r="GR212" i="14" s="1"/>
  <c r="GX212" i="14"/>
  <c r="G1874" i="11" s="1"/>
  <c r="E1874" i="11" l="1"/>
  <c r="GM212" i="14"/>
  <c r="GS212" i="14" l="1"/>
  <c r="GT212" i="14"/>
  <c r="GU212" i="14" l="1"/>
  <c r="HE212" i="14" l="1"/>
  <c r="F1874" i="11" s="1"/>
  <c r="GV212" i="14"/>
  <c r="H1874" i="11" l="1"/>
  <c r="GO213" i="14"/>
  <c r="GW212" i="14"/>
  <c r="I1874" i="11" s="1"/>
  <c r="GY213" i="14" l="1"/>
  <c r="HA213" i="14" s="1"/>
  <c r="HC213" i="14" s="1"/>
  <c r="HD213" i="14" s="1"/>
  <c r="GQ213" i="14" s="1"/>
  <c r="GP213" i="14"/>
  <c r="D1875" i="11" s="1"/>
  <c r="C1875" i="11"/>
  <c r="GX213" i="14"/>
  <c r="G1875" i="11" s="1"/>
  <c r="GR213" i="14" l="1" a="1"/>
  <c r="GR213" i="14" s="1"/>
  <c r="GM213" i="14"/>
  <c r="E1875" i="11"/>
  <c r="GS213" i="14" l="1"/>
  <c r="GT213" i="14"/>
  <c r="GU213" i="14" s="1"/>
  <c r="HE213" i="14" l="1"/>
  <c r="F1875" i="11" s="1"/>
  <c r="GV213" i="14"/>
  <c r="GO214" i="14" l="1"/>
  <c r="H1875" i="11"/>
  <c r="GW213" i="14"/>
  <c r="I1875" i="11" s="1"/>
  <c r="GY214" i="14" l="1"/>
  <c r="HA214" i="14" s="1"/>
  <c r="HC214" i="14" s="1"/>
  <c r="HD214" i="14" s="1"/>
  <c r="GQ214" i="14" s="1"/>
  <c r="GP214" i="14"/>
  <c r="D1876" i="11" s="1"/>
  <c r="GX214" i="14"/>
  <c r="G1876" i="11" s="1"/>
  <c r="C1876" i="11"/>
  <c r="GR214" i="14" l="1" a="1"/>
  <c r="GR214" i="14" s="1"/>
  <c r="GM214" i="14"/>
  <c r="E1876" i="11"/>
  <c r="GS214" i="14" l="1"/>
  <c r="GT214" i="14"/>
  <c r="GU214" i="14" l="1"/>
  <c r="HE214" i="14" s="1"/>
  <c r="F1876" i="11" s="1"/>
  <c r="GV214" i="14" l="1"/>
  <c r="H1876" i="11" s="1"/>
  <c r="GO215" i="14"/>
  <c r="GW214" i="14"/>
  <c r="I1876" i="11" s="1"/>
  <c r="GP215" i="14" l="1"/>
  <c r="D1877" i="11" s="1"/>
  <c r="GY215" i="14"/>
  <c r="HA215" i="14" s="1"/>
  <c r="HC215" i="14" s="1"/>
  <c r="HD215" i="14" s="1"/>
  <c r="GQ215" i="14" s="1"/>
  <c r="GR215" i="14" s="1" a="1"/>
  <c r="GR215" i="14" s="1"/>
  <c r="GX215" i="14"/>
  <c r="G1877" i="11" s="1"/>
  <c r="C1877" i="11"/>
  <c r="E1877" i="11" l="1"/>
  <c r="GM215" i="14"/>
  <c r="GS215" i="14" l="1"/>
  <c r="GT215" i="14"/>
  <c r="GU215" i="14" l="1"/>
  <c r="HE215" i="14" l="1"/>
  <c r="F1877" i="11" s="1"/>
  <c r="GV215" i="14"/>
  <c r="GO216" i="14" l="1"/>
  <c r="H1877" i="11"/>
  <c r="GW215" i="14"/>
  <c r="I1877" i="11" s="1"/>
  <c r="GX216" i="14" l="1"/>
  <c r="G1878" i="11" s="1"/>
  <c r="GP216" i="14"/>
  <c r="D1878" i="11" s="1"/>
  <c r="GY216" i="14"/>
  <c r="HA216" i="14" s="1"/>
  <c r="HC216" i="14" s="1"/>
  <c r="HD216" i="14" s="1"/>
  <c r="GQ216" i="14" s="1"/>
  <c r="C1878" i="11"/>
  <c r="GR216" i="14" l="1" a="1"/>
  <c r="GR216" i="14" s="1"/>
  <c r="E1878" i="11"/>
  <c r="GM216" i="14"/>
  <c r="GT216" i="14" l="1"/>
  <c r="GS216" i="14"/>
  <c r="GU216" i="14" l="1"/>
  <c r="HE216" i="14" l="1"/>
  <c r="F1878" i="11" s="1"/>
  <c r="GV216" i="14"/>
  <c r="GW216" i="14" l="1"/>
  <c r="I1878" i="11" s="1"/>
  <c r="GO217" i="14"/>
  <c r="H1878" i="11"/>
  <c r="GY217" i="14" l="1"/>
  <c r="HA217" i="14" s="1"/>
  <c r="HC217" i="14" s="1"/>
  <c r="HD217" i="14" s="1"/>
  <c r="GQ217" i="14" s="1"/>
  <c r="GR217" i="14" s="1" a="1"/>
  <c r="GR217" i="14" s="1"/>
  <c r="GP217" i="14"/>
  <c r="D1879" i="11" s="1"/>
  <c r="GX217" i="14"/>
  <c r="G1879" i="11" s="1"/>
  <c r="C1879" i="11"/>
  <c r="GM217" i="14" l="1"/>
  <c r="E1879" i="11"/>
  <c r="GS217" i="14" l="1"/>
  <c r="GT217" i="14"/>
  <c r="GU217" i="14" l="1"/>
  <c r="HE217" i="14" l="1"/>
  <c r="F1879" i="11" s="1"/>
  <c r="GV217" i="14"/>
  <c r="GW217" i="14" l="1"/>
  <c r="I1879" i="11" s="1"/>
  <c r="H1879" i="11"/>
  <c r="GO218" i="14"/>
  <c r="GX218" i="14" l="1"/>
  <c r="G1880" i="11" s="1"/>
  <c r="GY218" i="14"/>
  <c r="HA218" i="14" s="1"/>
  <c r="HC218" i="14" s="1"/>
  <c r="HD218" i="14" s="1"/>
  <c r="GQ218" i="14" s="1"/>
  <c r="GP218" i="14"/>
  <c r="D1880" i="11" s="1"/>
  <c r="C1880" i="11"/>
  <c r="GR218" i="14" l="1" a="1"/>
  <c r="GR218" i="14" s="1"/>
  <c r="GM218" i="14"/>
  <c r="E1880" i="11"/>
  <c r="GT218" i="14" l="1"/>
  <c r="GS218" i="14"/>
  <c r="GU218" i="14" s="1"/>
  <c r="HE218" i="14" l="1"/>
  <c r="F1880" i="11" s="1"/>
  <c r="GV218" i="14"/>
  <c r="GW218" i="14" l="1"/>
  <c r="I1880" i="11" s="1"/>
  <c r="H1880" i="11"/>
  <c r="GO219" i="14"/>
  <c r="GP219" i="14" l="1"/>
  <c r="D1881" i="11" s="1"/>
  <c r="GY219" i="14"/>
  <c r="HA219" i="14" s="1"/>
  <c r="HC219" i="14" s="1"/>
  <c r="HD219" i="14" s="1"/>
  <c r="GQ219" i="14" s="1"/>
  <c r="C1881" i="11"/>
  <c r="GX219" i="14"/>
  <c r="G1881" i="11" s="1"/>
  <c r="GR219" i="14" l="1" a="1"/>
  <c r="GR219" i="14" s="1"/>
  <c r="E1881" i="11"/>
  <c r="GM219" i="14"/>
  <c r="GS219" i="14" l="1"/>
  <c r="GT219" i="14"/>
  <c r="GU219" i="14" s="1"/>
  <c r="HE219" i="14" l="1"/>
  <c r="F1881" i="11" s="1"/>
  <c r="GV219" i="14"/>
  <c r="GW219" i="14" l="1"/>
  <c r="I1881" i="11" s="1"/>
  <c r="GO220" i="14"/>
  <c r="H1881" i="11"/>
  <c r="C1882" i="11" l="1"/>
  <c r="GY220" i="14"/>
  <c r="HA220" i="14" s="1"/>
  <c r="HC220" i="14" s="1"/>
  <c r="HD220" i="14" s="1"/>
  <c r="GQ220" i="14" s="1"/>
  <c r="GP220" i="14"/>
  <c r="D1882" i="11" s="1"/>
  <c r="GX220" i="14"/>
  <c r="G1882" i="11" s="1"/>
  <c r="GR220" i="14" l="1" a="1"/>
  <c r="GR220" i="14" s="1"/>
  <c r="GM220" i="14"/>
  <c r="E1882" i="11"/>
  <c r="GT220" i="14" l="1"/>
  <c r="GS220" i="14"/>
  <c r="GU220" i="14" l="1"/>
  <c r="HE220" i="14" s="1"/>
  <c r="F1882" i="11" s="1"/>
  <c r="GV220" i="14" l="1"/>
  <c r="H1882" i="11" s="1"/>
  <c r="GW220" i="14" l="1"/>
  <c r="I1882" i="11" s="1"/>
  <c r="GO221" i="14"/>
  <c r="C1883" i="11"/>
  <c r="GX221" i="14"/>
  <c r="G1883" i="11" s="1"/>
  <c r="GP221" i="14"/>
  <c r="D1883" i="11" s="1"/>
  <c r="GY221" i="14"/>
  <c r="HA221" i="14" s="1"/>
  <c r="HC221" i="14" s="1"/>
  <c r="HD221" i="14" s="1"/>
  <c r="GQ221" i="14" s="1"/>
  <c r="GR221" i="14" s="1" a="1"/>
  <c r="GR221" i="14" s="1"/>
  <c r="GM221" i="14" l="1"/>
  <c r="E1883" i="11"/>
  <c r="GS221" i="14" l="1"/>
  <c r="GT221" i="14"/>
  <c r="GU221" i="14" s="1"/>
  <c r="HE221" i="14" l="1"/>
  <c r="F1883" i="11" s="1"/>
  <c r="GV221" i="14"/>
  <c r="GW221" i="14" l="1"/>
  <c r="I1883" i="11" s="1"/>
  <c r="GO222" i="14"/>
  <c r="H1883" i="11"/>
  <c r="GP222" i="14" l="1"/>
  <c r="D1884" i="11" s="1"/>
  <c r="C1884" i="11"/>
  <c r="GY222" i="14"/>
  <c r="HA222" i="14" s="1"/>
  <c r="HC222" i="14" s="1"/>
  <c r="HD222" i="14" s="1"/>
  <c r="GQ222" i="14" s="1"/>
  <c r="GX222" i="14"/>
  <c r="G1884" i="11" s="1"/>
  <c r="GR222" i="14" l="1" a="1"/>
  <c r="GR222" i="14" s="1"/>
  <c r="E1884" i="11"/>
  <c r="GM222" i="14"/>
  <c r="GT222" i="14" l="1"/>
  <c r="GS222" i="14"/>
  <c r="GU222" i="14" l="1"/>
  <c r="HE222" i="14"/>
  <c r="F1884" i="11" s="1"/>
  <c r="GV222" i="14"/>
  <c r="GO223" i="14" l="1"/>
  <c r="GW222" i="14"/>
  <c r="I1884" i="11" s="1"/>
  <c r="H1884" i="11"/>
  <c r="C1885" i="11" l="1"/>
  <c r="GP223" i="14"/>
  <c r="D1885" i="11" s="1"/>
  <c r="GY223" i="14"/>
  <c r="HA223" i="14" s="1"/>
  <c r="HC223" i="14" s="1"/>
  <c r="HD223" i="14" s="1"/>
  <c r="GQ223" i="14" s="1"/>
  <c r="GX223" i="14"/>
  <c r="G1885" i="11" s="1"/>
  <c r="E1885" i="11" l="1"/>
  <c r="GM223" i="14"/>
  <c r="GR223" i="14" a="1"/>
  <c r="GR223" i="14" s="1"/>
  <c r="GT223" i="14" l="1"/>
  <c r="GS223" i="14"/>
  <c r="GU223" i="14" l="1"/>
  <c r="HE223" i="14"/>
  <c r="F1885" i="11" s="1"/>
  <c r="GV223" i="14"/>
  <c r="GO224" i="14" l="1"/>
  <c r="H1885" i="11"/>
  <c r="GW223" i="14"/>
  <c r="I1885" i="11" s="1"/>
  <c r="GY224" i="14" l="1"/>
  <c r="HA224" i="14" s="1"/>
  <c r="HC224" i="14" s="1"/>
  <c r="HD224" i="14" s="1"/>
  <c r="GQ224" i="14" s="1"/>
  <c r="GR224" i="14" s="1" a="1"/>
  <c r="GR224" i="14" s="1"/>
  <c r="GP224" i="14"/>
  <c r="D1886" i="11" s="1"/>
  <c r="GX224" i="14"/>
  <c r="G1886" i="11" s="1"/>
  <c r="C1886" i="11"/>
  <c r="E1886" i="11" l="1"/>
  <c r="GM224" i="14"/>
  <c r="GS224" i="14" l="1"/>
  <c r="GT224" i="14"/>
  <c r="GU224" i="14" l="1"/>
  <c r="HE224" i="14" s="1"/>
  <c r="F1886" i="11" s="1"/>
  <c r="GV224" i="14" l="1"/>
  <c r="H1886" i="11"/>
  <c r="GW224" i="14"/>
  <c r="I1886" i="11" s="1"/>
  <c r="GO225" i="14"/>
  <c r="C1887" i="11" l="1"/>
  <c r="GX225" i="14"/>
  <c r="G1887" i="11" s="1"/>
  <c r="GY225" i="14"/>
  <c r="HA225" i="14" s="1"/>
  <c r="HC225" i="14" s="1"/>
  <c r="HD225" i="14" s="1"/>
  <c r="GQ225" i="14" s="1"/>
  <c r="GP225" i="14"/>
  <c r="D1887" i="11" s="1"/>
  <c r="GR225" i="14" l="1" a="1"/>
  <c r="GR225" i="14" s="1"/>
  <c r="GM225" i="14"/>
  <c r="E1887" i="11"/>
  <c r="GT225" i="14" l="1"/>
  <c r="GS225" i="14"/>
  <c r="GU225" i="14" l="1"/>
  <c r="HE225" i="14" s="1"/>
  <c r="F1887" i="11" s="1"/>
  <c r="GV225" i="14" l="1"/>
  <c r="GO226" i="14" s="1"/>
  <c r="H1887" i="11"/>
  <c r="GW225" i="14"/>
  <c r="I1887" i="11" s="1"/>
  <c r="GY226" i="14" l="1"/>
  <c r="HA226" i="14" s="1"/>
  <c r="HC226" i="14" s="1"/>
  <c r="HD226" i="14" s="1"/>
  <c r="GQ226" i="14" s="1"/>
  <c r="GP226" i="14"/>
  <c r="D1888" i="11" s="1"/>
  <c r="C1888" i="11"/>
  <c r="GX226" i="14"/>
  <c r="G1888" i="11" s="1"/>
  <c r="GR226" i="14" l="1" a="1"/>
  <c r="GR226" i="14" s="1"/>
  <c r="E1888" i="11"/>
  <c r="GM226" i="14"/>
  <c r="GT226" i="14" l="1"/>
  <c r="GS226" i="14"/>
  <c r="GU226" i="14" l="1"/>
  <c r="HE226" i="14"/>
  <c r="F1888" i="11" s="1"/>
  <c r="GV226" i="14"/>
  <c r="H1888" i="11" l="1"/>
  <c r="GW226" i="14"/>
  <c r="I1888" i="11" s="1"/>
  <c r="GO227" i="14"/>
  <c r="GY227" i="14" l="1"/>
  <c r="HA227" i="14" s="1"/>
  <c r="HC227" i="14" s="1"/>
  <c r="HD227" i="14" s="1"/>
  <c r="GQ227" i="14" s="1"/>
  <c r="GR227" i="14" s="1" a="1"/>
  <c r="GR227" i="14" s="1"/>
  <c r="GP227" i="14"/>
  <c r="D1889" i="11" s="1"/>
  <c r="C1889" i="11"/>
  <c r="GX227" i="14"/>
  <c r="G1889" i="11" s="1"/>
  <c r="GM227" i="14" l="1"/>
  <c r="E1889" i="11"/>
  <c r="GS227" i="14" l="1"/>
  <c r="GT227" i="14"/>
  <c r="GU227" i="14" l="1"/>
  <c r="HE227" i="14" l="1"/>
  <c r="F1889" i="11" s="1"/>
  <c r="GV227" i="14"/>
  <c r="GW227" i="14" l="1"/>
  <c r="I1889" i="11" s="1"/>
  <c r="GO228" i="14"/>
  <c r="H1889" i="11"/>
  <c r="GX228" i="14" l="1"/>
  <c r="G1890" i="11" s="1"/>
  <c r="GY228" i="14"/>
  <c r="HA228" i="14" s="1"/>
  <c r="HC228" i="14" s="1"/>
  <c r="HD228" i="14" s="1"/>
  <c r="GQ228" i="14" s="1"/>
  <c r="C1890" i="11"/>
  <c r="GP228" i="14"/>
  <c r="D1890" i="11" s="1"/>
  <c r="GR228" i="14" l="1" a="1"/>
  <c r="GR228" i="14" s="1"/>
  <c r="GM228" i="14"/>
  <c r="E1890" i="11"/>
  <c r="GT228" i="14" l="1"/>
  <c r="GS228" i="14"/>
  <c r="GU228" i="14" l="1"/>
  <c r="HE228" i="14"/>
  <c r="F1890" i="11" s="1"/>
  <c r="GV228" i="14"/>
  <c r="GO229" i="14" l="1"/>
  <c r="GW228" i="14"/>
  <c r="I1890" i="11" s="1"/>
  <c r="H1890" i="11"/>
  <c r="C1891" i="11" l="1"/>
  <c r="GY229" i="14"/>
  <c r="HA229" i="14" s="1"/>
  <c r="HC229" i="14" s="1"/>
  <c r="HD229" i="14" s="1"/>
  <c r="GQ229" i="14" s="1"/>
  <c r="GP229" i="14"/>
  <c r="D1891" i="11" s="1"/>
  <c r="GX229" i="14"/>
  <c r="G1891" i="11" s="1"/>
  <c r="GR229" i="14" l="1" a="1"/>
  <c r="GR229" i="14" s="1"/>
  <c r="GM229" i="14"/>
  <c r="E1891" i="11"/>
  <c r="GS229" i="14" l="1"/>
  <c r="GT229" i="14"/>
  <c r="GU229" i="14" s="1"/>
  <c r="HE229" i="14" l="1"/>
  <c r="F1891" i="11" s="1"/>
  <c r="GV229" i="14"/>
  <c r="GW229" i="14" l="1"/>
  <c r="I1891" i="11" s="1"/>
  <c r="H1891" i="11"/>
  <c r="GO230" i="14"/>
  <c r="GY230" i="14" l="1"/>
  <c r="HA230" i="14" s="1"/>
  <c r="HC230" i="14" s="1"/>
  <c r="HD230" i="14" s="1"/>
  <c r="GQ230" i="14" s="1"/>
  <c r="GP230" i="14"/>
  <c r="D1892" i="11" s="1"/>
  <c r="GX230" i="14"/>
  <c r="G1892" i="11" s="1"/>
  <c r="C1892" i="11"/>
  <c r="GR230" i="14" l="1" a="1"/>
  <c r="GR230" i="14" s="1"/>
  <c r="E1892" i="11"/>
  <c r="GM230" i="14"/>
  <c r="GS230" i="14" l="1"/>
  <c r="GT230" i="14"/>
  <c r="GU230" i="14" l="1"/>
  <c r="HE230" i="14" l="1"/>
  <c r="F1892" i="11" s="1"/>
  <c r="GV230" i="14"/>
  <c r="GO231" i="14" l="1"/>
  <c r="GW230" i="14"/>
  <c r="I1892" i="11" s="1"/>
  <c r="H1892" i="11"/>
  <c r="GP231" i="14" l="1"/>
  <c r="D1893" i="11" s="1"/>
  <c r="GX231" i="14"/>
  <c r="G1893" i="11" s="1"/>
  <c r="GY231" i="14"/>
  <c r="HA231" i="14" s="1"/>
  <c r="HC231" i="14" s="1"/>
  <c r="HD231" i="14" s="1"/>
  <c r="GQ231" i="14" s="1"/>
  <c r="C1893" i="11"/>
  <c r="GR231" i="14" l="1" a="1"/>
  <c r="GR231" i="14" s="1"/>
  <c r="E1893" i="11"/>
  <c r="GM231" i="14"/>
  <c r="GS231" i="14" l="1"/>
  <c r="GT231" i="14"/>
  <c r="GU231" i="14" l="1"/>
  <c r="GV231" i="14" s="1"/>
  <c r="HE231" i="14"/>
  <c r="F1893" i="11" s="1"/>
  <c r="GW231" i="14" l="1"/>
  <c r="I1893" i="11" s="1"/>
  <c r="GO232" i="14"/>
  <c r="H1893" i="11"/>
  <c r="GY232" i="14" l="1"/>
  <c r="HA232" i="14" s="1"/>
  <c r="HC232" i="14" s="1"/>
  <c r="HD232" i="14" s="1"/>
  <c r="GQ232" i="14" s="1"/>
  <c r="C1894" i="11"/>
  <c r="GP232" i="14"/>
  <c r="D1894" i="11" s="1"/>
  <c r="GX232" i="14"/>
  <c r="G1894" i="11" s="1"/>
  <c r="GR232" i="14" l="1" a="1"/>
  <c r="GR232" i="14" s="1"/>
  <c r="E1894" i="11"/>
  <c r="GM232" i="14"/>
  <c r="GS232" i="14" l="1"/>
  <c r="GT232" i="14"/>
  <c r="GU232" i="14" l="1"/>
  <c r="HE232" i="14" s="1"/>
  <c r="F1894" i="11" s="1"/>
  <c r="GV232" i="14" l="1"/>
  <c r="H1894" i="11"/>
  <c r="GO233" i="14"/>
  <c r="GW232" i="14"/>
  <c r="I1894" i="11" s="1"/>
  <c r="GY233" i="14" l="1"/>
  <c r="HA233" i="14" s="1"/>
  <c r="HC233" i="14" s="1"/>
  <c r="HD233" i="14" s="1"/>
  <c r="GQ233" i="14" s="1"/>
  <c r="GX233" i="14"/>
  <c r="G1895" i="11" s="1"/>
  <c r="C1895" i="11"/>
  <c r="GP233" i="14"/>
  <c r="D1895" i="11" s="1"/>
  <c r="GR233" i="14" l="1" a="1"/>
  <c r="GR233" i="14" s="1"/>
  <c r="E1895" i="11"/>
  <c r="GM233" i="14"/>
  <c r="GT233" i="14" l="1"/>
  <c r="GS233" i="14"/>
  <c r="GU233" i="14" s="1"/>
  <c r="HE233" i="14" l="1"/>
  <c r="F1895" i="11" s="1"/>
  <c r="GV233" i="14"/>
  <c r="GO234" i="14" l="1"/>
  <c r="GW233" i="14"/>
  <c r="I1895" i="11" s="1"/>
  <c r="H1895" i="11"/>
  <c r="GX234" i="14" l="1"/>
  <c r="G1896" i="11" s="1"/>
  <c r="GP234" i="14"/>
  <c r="D1896" i="11" s="1"/>
  <c r="C1896" i="11"/>
  <c r="GY234" i="14"/>
  <c r="HA234" i="14" s="1"/>
  <c r="HC234" i="14" s="1"/>
  <c r="HD234" i="14" s="1"/>
  <c r="GQ234" i="14" s="1"/>
  <c r="GR234" i="14" l="1" a="1"/>
  <c r="GR234" i="14" s="1"/>
  <c r="E1896" i="11"/>
  <c r="GM234" i="14"/>
  <c r="GS234" i="14" l="1"/>
  <c r="GT234" i="14"/>
  <c r="GU234" i="14" s="1"/>
  <c r="HE234" i="14" l="1"/>
  <c r="F1896" i="11" s="1"/>
  <c r="GV234" i="14"/>
  <c r="H1896" i="11" l="1"/>
  <c r="GO235" i="14"/>
  <c r="GW234" i="14"/>
  <c r="I1896" i="11" s="1"/>
  <c r="GP235" i="14" l="1"/>
  <c r="D1897" i="11" s="1"/>
  <c r="C1897" i="11"/>
  <c r="GY235" i="14"/>
  <c r="HA235" i="14" s="1"/>
  <c r="HC235" i="14" s="1"/>
  <c r="HD235" i="14" s="1"/>
  <c r="GQ235" i="14" s="1"/>
  <c r="GX235" i="14"/>
  <c r="G1897" i="11" s="1"/>
  <c r="GR235" i="14" l="1" a="1"/>
  <c r="GR235" i="14" s="1"/>
  <c r="GM235" i="14"/>
  <c r="E1897" i="11"/>
  <c r="GS235" i="14" l="1"/>
  <c r="GT235" i="14"/>
  <c r="GU235" i="14" s="1"/>
  <c r="GV235" i="14" l="1"/>
  <c r="HE235" i="14"/>
  <c r="F1897" i="11" s="1"/>
  <c r="H1897" i="11" l="1"/>
  <c r="GO236" i="14"/>
  <c r="GW235" i="14"/>
  <c r="I1897" i="11" s="1"/>
  <c r="GX236" i="14" l="1"/>
  <c r="G1898" i="11" s="1"/>
  <c r="GY236" i="14"/>
  <c r="HA236" i="14" s="1"/>
  <c r="HC236" i="14" s="1"/>
  <c r="HD236" i="14" s="1"/>
  <c r="GQ236" i="14" s="1"/>
  <c r="GP236" i="14"/>
  <c r="D1898" i="11" s="1"/>
  <c r="C1898" i="11"/>
  <c r="GR236" i="14" l="1" a="1"/>
  <c r="GR236" i="14" s="1"/>
  <c r="E1898" i="11"/>
  <c r="GM236" i="14"/>
  <c r="GT236" i="14" l="1"/>
  <c r="GS236" i="14"/>
  <c r="GU236" i="14" l="1"/>
  <c r="GV236" i="14"/>
  <c r="HE236" i="14"/>
  <c r="F1898" i="11" s="1"/>
  <c r="GO237" i="14" l="1"/>
  <c r="GW236" i="14"/>
  <c r="I1898" i="11" s="1"/>
  <c r="H1898" i="11"/>
  <c r="GY237" i="14" l="1"/>
  <c r="HA237" i="14" s="1"/>
  <c r="HC237" i="14" s="1"/>
  <c r="HD237" i="14" s="1"/>
  <c r="GQ237" i="14" s="1"/>
  <c r="GP237" i="14"/>
  <c r="D1899" i="11" s="1"/>
  <c r="C1899" i="11"/>
  <c r="GX237" i="14"/>
  <c r="G1899" i="11" s="1"/>
  <c r="GR237" i="14" l="1" a="1"/>
  <c r="GR237" i="14" s="1"/>
  <c r="E1899" i="11"/>
  <c r="GM237" i="14"/>
  <c r="GT237" i="14" l="1"/>
  <c r="GS237" i="14"/>
  <c r="GU237" i="14" s="1"/>
  <c r="HE237" i="14" l="1"/>
  <c r="F1899" i="11" s="1"/>
  <c r="GV237" i="14"/>
  <c r="GO238" i="14" l="1"/>
  <c r="GW237" i="14"/>
  <c r="I1899" i="11" s="1"/>
  <c r="H1899" i="11"/>
  <c r="GY238" i="14" l="1"/>
  <c r="HA238" i="14" s="1"/>
  <c r="HC238" i="14" s="1"/>
  <c r="HD238" i="14" s="1"/>
  <c r="GQ238" i="14" s="1"/>
  <c r="GR238" i="14" s="1" a="1"/>
  <c r="GR238" i="14" s="1"/>
  <c r="GP238" i="14"/>
  <c r="D1900" i="11" s="1"/>
  <c r="GX238" i="14"/>
  <c r="G1900" i="11" s="1"/>
  <c r="C1900" i="11"/>
  <c r="E1900" i="11" l="1"/>
  <c r="GM238" i="14"/>
  <c r="GS238" i="14" l="1"/>
  <c r="GT238" i="14"/>
  <c r="GU238" i="14" l="1"/>
  <c r="GV238" i="14" l="1"/>
  <c r="HE238" i="14"/>
  <c r="F1900" i="11" s="1"/>
  <c r="GW238" i="14" l="1"/>
  <c r="I1900" i="11" s="1"/>
  <c r="H1900" i="11"/>
  <c r="GO239" i="14"/>
  <c r="GY239" i="14" l="1"/>
  <c r="HA239" i="14" s="1"/>
  <c r="HC239" i="14" s="1"/>
  <c r="HD239" i="14" s="1"/>
  <c r="GQ239" i="14" s="1"/>
  <c r="GR239" i="14" s="1" a="1"/>
  <c r="GR239" i="14" s="1"/>
  <c r="GX239" i="14"/>
  <c r="G1901" i="11" s="1"/>
  <c r="C1901" i="11"/>
  <c r="GP239" i="14"/>
  <c r="D1901" i="11" s="1"/>
  <c r="GM239" i="14" l="1"/>
  <c r="E1901" i="11"/>
  <c r="GS239" i="14" l="1"/>
  <c r="GT239" i="14"/>
  <c r="GU239" i="14" s="1"/>
  <c r="HE239" i="14" l="1"/>
  <c r="F1901" i="11" s="1"/>
  <c r="GV239" i="14"/>
  <c r="GW239" i="14" l="1"/>
  <c r="I1901" i="11" s="1"/>
  <c r="GO240" i="14"/>
  <c r="H1901" i="11"/>
  <c r="GP240" i="14" l="1"/>
  <c r="D1902" i="11" s="1"/>
  <c r="C1902" i="11"/>
  <c r="GY240" i="14"/>
  <c r="HA240" i="14" s="1"/>
  <c r="HE240" i="14" s="1"/>
  <c r="F1902" i="11" s="1"/>
  <c r="GX240" i="14"/>
  <c r="G1902" i="11" s="1"/>
  <c r="HC240" i="14" l="1"/>
  <c r="HD240" i="14" s="1"/>
  <c r="GQ240" i="14" s="1"/>
  <c r="GR240" i="14" s="1" a="1"/>
  <c r="GR240" i="14" s="1"/>
  <c r="GV240" i="14"/>
  <c r="H1902" i="11" s="1"/>
  <c r="GW240" i="14"/>
  <c r="I1902" i="11" s="1"/>
  <c r="GO241" i="14"/>
  <c r="E1902" i="11" l="1"/>
  <c r="GM240" i="14"/>
  <c r="GP241" i="14"/>
  <c r="D1903" i="11" s="1"/>
  <c r="GX241" i="14"/>
  <c r="G1903" i="11" s="1"/>
  <c r="C1903" i="11"/>
  <c r="GY241" i="14"/>
  <c r="HA241" i="14" s="1"/>
  <c r="HE241" i="14" s="1"/>
  <c r="F1903" i="11" s="1"/>
  <c r="GS240" i="14"/>
  <c r="GT240" i="14"/>
  <c r="HC241" i="14" l="1"/>
  <c r="HD241" i="14" s="1"/>
  <c r="GQ241" i="14" s="1"/>
  <c r="GM241" i="14" s="1"/>
  <c r="GU240" i="14"/>
  <c r="GV241" i="14"/>
  <c r="GO242" i="14" s="1"/>
  <c r="GR241" i="14" a="1"/>
  <c r="GR241" i="14" s="1"/>
  <c r="E1903" i="11" l="1"/>
  <c r="H1903" i="11"/>
  <c r="GW241" i="14"/>
  <c r="I1903" i="11" s="1"/>
  <c r="GT241" i="14"/>
  <c r="GS241" i="14"/>
  <c r="C1904" i="11"/>
  <c r="GX242" i="14"/>
  <c r="G1904" i="11" s="1"/>
  <c r="GY242" i="14"/>
  <c r="HA242" i="14" s="1"/>
  <c r="HE242" i="14" s="1"/>
  <c r="GP242" i="14"/>
  <c r="D1904" i="11" s="1"/>
  <c r="GU241" i="14" l="1"/>
  <c r="HC242" i="14"/>
  <c r="HD242" i="14" s="1"/>
  <c r="GQ242" i="14" s="1"/>
  <c r="GM242" i="14" s="1"/>
  <c r="GV242" i="14"/>
  <c r="GW242" i="14" s="1"/>
  <c r="I1904" i="11" s="1"/>
  <c r="GR242" i="14" l="1" a="1"/>
  <c r="GR242" i="14" s="1"/>
  <c r="E1904" i="11"/>
  <c r="GO243" i="14"/>
  <c r="H1904" i="11"/>
  <c r="GS242" i="14"/>
  <c r="GT242" i="14"/>
  <c r="GY243" i="14"/>
  <c r="HA243" i="14" s="1"/>
  <c r="HE243" i="14" s="1"/>
  <c r="F1905" i="11" s="1"/>
  <c r="C1905" i="11"/>
  <c r="GP243" i="14"/>
  <c r="D1905" i="11" s="1"/>
  <c r="GX243" i="14"/>
  <c r="G1905" i="11" s="1"/>
  <c r="GU242" i="14" l="1"/>
  <c r="F1904" i="11" s="1"/>
  <c r="GV243" i="14"/>
  <c r="GW243" i="14" s="1"/>
  <c r="I1905" i="11" s="1"/>
  <c r="HC243" i="14"/>
  <c r="HD243" i="14" s="1"/>
  <c r="GQ243" i="14" s="1"/>
  <c r="GR243" i="14" s="1" a="1"/>
  <c r="GR243" i="14" s="1"/>
  <c r="H1905" i="11" l="1"/>
  <c r="GO244" i="14"/>
  <c r="E1905" i="11"/>
  <c r="GM243" i="14"/>
  <c r="GT243" i="14" s="1"/>
  <c r="GY244" i="14"/>
  <c r="HA244" i="14" s="1"/>
  <c r="HE244" i="14" s="1"/>
  <c r="F1906" i="11" s="1"/>
  <c r="GX244" i="14"/>
  <c r="G1906" i="11" s="1"/>
  <c r="C1906" i="11"/>
  <c r="GP244" i="14"/>
  <c r="D1906" i="11" s="1"/>
  <c r="HC244" i="14"/>
  <c r="HD244" i="14" s="1"/>
  <c r="GQ244" i="14" s="1"/>
  <c r="GR244" i="14" s="1" a="1"/>
  <c r="GR244" i="14" s="1"/>
  <c r="GV244" i="14" l="1"/>
  <c r="GS243" i="14"/>
  <c r="GU243" i="14" s="1"/>
  <c r="GM244" i="14"/>
  <c r="E1906" i="11"/>
  <c r="GW244" i="14"/>
  <c r="I1906" i="11" s="1"/>
  <c r="GO245" i="14"/>
  <c r="H1906" i="11"/>
  <c r="GP245" i="14" l="1"/>
  <c r="D1907" i="11" s="1"/>
  <c r="C1907" i="11"/>
  <c r="GX245" i="14"/>
  <c r="G1907" i="11" s="1"/>
  <c r="GY245" i="14"/>
  <c r="HA245" i="14" s="1"/>
  <c r="HE245" i="14" s="1"/>
  <c r="F1907" i="11" s="1"/>
  <c r="GT244" i="14"/>
  <c r="GS244" i="14"/>
  <c r="GU244" i="14" l="1"/>
  <c r="HC245" i="14"/>
  <c r="GV245" i="14"/>
  <c r="GW245" i="14" l="1"/>
  <c r="I1907" i="11" s="1"/>
  <c r="H1907" i="11"/>
  <c r="GO246" i="14"/>
  <c r="HD245" i="14"/>
  <c r="GQ245" i="14" s="1"/>
  <c r="GN19" i="14"/>
  <c r="E1907" i="11" l="1"/>
  <c r="GM245" i="14"/>
  <c r="GR245" i="14" a="1"/>
  <c r="GR245" i="14" s="1"/>
  <c r="GY246" i="14"/>
  <c r="HA246" i="14" s="1"/>
  <c r="HE246" i="14" s="1"/>
  <c r="F1908" i="11" s="1"/>
  <c r="GX246" i="14"/>
  <c r="G1908" i="11" s="1"/>
  <c r="GP246" i="14"/>
  <c r="D1908" i="11" s="1"/>
  <c r="C1908" i="11"/>
  <c r="GV246" i="14"/>
  <c r="HC246" i="14"/>
  <c r="HD246" i="14" s="1"/>
  <c r="GQ246" i="14" s="1"/>
  <c r="H1908" i="11" l="1"/>
  <c r="GW246" i="14"/>
  <c r="I1908" i="11" s="1"/>
  <c r="GO247" i="14"/>
  <c r="GS245" i="14"/>
  <c r="GT245" i="14"/>
  <c r="E1908" i="11"/>
  <c r="GM246" i="14"/>
  <c r="GR246" i="14" a="1"/>
  <c r="GR246" i="14" s="1"/>
  <c r="GU245" i="14" l="1"/>
  <c r="GT246" i="14"/>
  <c r="GS246" i="14"/>
  <c r="GY247" i="14"/>
  <c r="HA247" i="14" s="1"/>
  <c r="GP247" i="14"/>
  <c r="D1909" i="11" s="1"/>
  <c r="GX247" i="14"/>
  <c r="G1909" i="11" s="1"/>
  <c r="C1909" i="11"/>
  <c r="GU246" i="14" l="1"/>
  <c r="GV247" i="14"/>
  <c r="HE247" i="14"/>
  <c r="F1909" i="11" s="1"/>
  <c r="HC247" i="14"/>
  <c r="HD247" i="14" s="1"/>
  <c r="GQ247" i="14" s="1"/>
  <c r="GR247" i="14" l="1" a="1"/>
  <c r="GR247" i="14" s="1"/>
  <c r="GM247" i="14"/>
  <c r="E1909" i="11"/>
  <c r="H1909" i="11"/>
  <c r="GW247" i="14"/>
  <c r="I1909" i="11" s="1"/>
  <c r="GO248" i="14"/>
  <c r="GS247" i="14" l="1"/>
  <c r="GT247" i="14"/>
  <c r="GP248" i="14"/>
  <c r="D1910" i="11" s="1"/>
  <c r="GX248" i="14"/>
  <c r="G1910" i="11" s="1"/>
  <c r="GY248" i="14"/>
  <c r="HA248" i="14" s="1"/>
  <c r="C1910" i="11"/>
  <c r="HE248" i="14" l="1"/>
  <c r="F1910" i="11" s="1"/>
  <c r="HC248" i="14"/>
  <c r="HD248" i="14" s="1"/>
  <c r="GQ248" i="14" s="1"/>
  <c r="GV248" i="14"/>
  <c r="GU247" i="14"/>
  <c r="E1910" i="11" l="1"/>
  <c r="GM248" i="14"/>
  <c r="GR248" i="14" a="1"/>
  <c r="GR248" i="14" s="1"/>
  <c r="H1910" i="11"/>
  <c r="GO249" i="14"/>
  <c r="GW248" i="14"/>
  <c r="I1910" i="11" s="1"/>
  <c r="C1911" i="11" l="1"/>
  <c r="GP249" i="14"/>
  <c r="D1911" i="11" s="1"/>
  <c r="GX249" i="14"/>
  <c r="G1911" i="11" s="1"/>
  <c r="GY249" i="14"/>
  <c r="HA249" i="14" s="1"/>
  <c r="HE249" i="14" s="1"/>
  <c r="F1911" i="11" s="1"/>
  <c r="GS248" i="14"/>
  <c r="GT248" i="14"/>
  <c r="GV249" i="14" l="1"/>
  <c r="GU248" i="14"/>
  <c r="HC249" i="14"/>
  <c r="HD249" i="14" s="1"/>
  <c r="GQ249" i="14" s="1"/>
  <c r="GR249" i="14" s="1" a="1"/>
  <c r="GR249" i="14" s="1"/>
  <c r="H1911" i="11"/>
  <c r="GW249" i="14"/>
  <c r="I1911" i="11" s="1"/>
  <c r="GO250" i="14"/>
  <c r="E1911" i="11" l="1"/>
  <c r="GM249" i="14"/>
  <c r="GS249" i="14" s="1"/>
  <c r="GX250" i="14"/>
  <c r="G1912" i="11" s="1"/>
  <c r="C1912" i="11"/>
  <c r="GP250" i="14"/>
  <c r="D1912" i="11" s="1"/>
  <c r="GY250" i="14"/>
  <c r="HA250" i="14" s="1"/>
  <c r="GT249" i="14" l="1"/>
  <c r="GU249" i="14" s="1"/>
  <c r="HE250" i="14"/>
  <c r="F1912" i="11" s="1"/>
  <c r="HC250" i="14"/>
  <c r="HD250" i="14" s="1"/>
  <c r="GQ250" i="14" s="1"/>
  <c r="GV250" i="14"/>
  <c r="E1912" i="11" l="1"/>
  <c r="GR250" i="14" a="1"/>
  <c r="GR250" i="14" s="1"/>
  <c r="GM250" i="14"/>
  <c r="GO251" i="14"/>
  <c r="H1912" i="11"/>
  <c r="GW250" i="14"/>
  <c r="I1912" i="11" s="1"/>
  <c r="GP251" i="14" l="1"/>
  <c r="D1913" i="11" s="1"/>
  <c r="C1913" i="11"/>
  <c r="GY251" i="14"/>
  <c r="HA251" i="14" s="1"/>
  <c r="HE251" i="14" s="1"/>
  <c r="F1913" i="11" s="1"/>
  <c r="GX251" i="14"/>
  <c r="G1913" i="11" s="1"/>
  <c r="GS250" i="14"/>
  <c r="GT250" i="14"/>
  <c r="GU250" i="14" l="1"/>
  <c r="HC251" i="14"/>
  <c r="HD251" i="14" s="1"/>
  <c r="GQ251" i="14" s="1"/>
  <c r="GV251" i="14"/>
  <c r="GO252" i="14" l="1"/>
  <c r="GW251" i="14"/>
  <c r="I1913" i="11" s="1"/>
  <c r="H1913" i="11"/>
  <c r="E1913" i="11"/>
  <c r="GM251" i="14"/>
  <c r="GR251" i="14" a="1"/>
  <c r="GR251" i="14" s="1"/>
  <c r="GT251" i="14" l="1"/>
  <c r="GS251" i="14"/>
  <c r="GU251" i="14" s="1"/>
  <c r="GY252" i="14"/>
  <c r="HA252" i="14" s="1"/>
  <c r="HE252" i="14" s="1"/>
  <c r="F1914" i="11" s="1"/>
  <c r="C1914" i="11"/>
  <c r="GP252" i="14"/>
  <c r="D1914" i="11" s="1"/>
  <c r="GX252" i="14"/>
  <c r="G1914" i="11" s="1"/>
  <c r="HC252" i="14" l="1"/>
  <c r="HD252" i="14" s="1"/>
  <c r="GQ252" i="14" s="1"/>
  <c r="GR252" i="14" s="1" a="1"/>
  <c r="GR252" i="14" s="1"/>
  <c r="GV252" i="14"/>
  <c r="GO253" i="14" s="1"/>
  <c r="GW252" i="14"/>
  <c r="I1914" i="11" s="1"/>
  <c r="H1914" i="11" l="1"/>
  <c r="E1914" i="11"/>
  <c r="GM252" i="14"/>
  <c r="GS252" i="14" s="1"/>
  <c r="GY253" i="14"/>
  <c r="HA253" i="14" s="1"/>
  <c r="HE253" i="14" s="1"/>
  <c r="F1915" i="11" s="1"/>
  <c r="GX253" i="14"/>
  <c r="G1915" i="11" s="1"/>
  <c r="C1915" i="11"/>
  <c r="GP253" i="14"/>
  <c r="D1915" i="11" s="1"/>
  <c r="GT252" i="14"/>
  <c r="GV253" i="14" l="1"/>
  <c r="HC253" i="14"/>
  <c r="HD253" i="14" s="1"/>
  <c r="GQ253" i="14" s="1"/>
  <c r="GR253" i="14" s="1" a="1"/>
  <c r="GR253" i="14" s="1"/>
  <c r="H1915" i="11"/>
  <c r="GO254" i="14"/>
  <c r="GW253" i="14"/>
  <c r="I1915" i="11" s="1"/>
  <c r="GU252" i="14"/>
  <c r="GM253" i="14" l="1"/>
  <c r="E1915" i="11"/>
  <c r="C1916" i="11"/>
  <c r="GX254" i="14"/>
  <c r="G1916" i="11" s="1"/>
  <c r="GP254" i="14"/>
  <c r="D1916" i="11" s="1"/>
  <c r="GY254" i="14"/>
  <c r="HA254" i="14" s="1"/>
  <c r="HE254" i="14" s="1"/>
  <c r="F1916" i="11" s="1"/>
  <c r="GS253" i="14"/>
  <c r="GT253" i="14"/>
  <c r="GV254" i="14" l="1"/>
  <c r="GO255" i="14" s="1"/>
  <c r="HC254" i="14"/>
  <c r="HD254" i="14" s="1"/>
  <c r="GQ254" i="14" s="1"/>
  <c r="GU253" i="14"/>
  <c r="GW254" i="14" l="1"/>
  <c r="I1916" i="11" s="1"/>
  <c r="H1916" i="11"/>
  <c r="GR254" i="14" a="1"/>
  <c r="GR254" i="14" s="1"/>
  <c r="GM254" i="14"/>
  <c r="E1916" i="11"/>
  <c r="GX255" i="14"/>
  <c r="G1917" i="11" s="1"/>
  <c r="GP255" i="14"/>
  <c r="D1917" i="11" s="1"/>
  <c r="GY255" i="14"/>
  <c r="HA255" i="14" s="1"/>
  <c r="HE255" i="14" s="1"/>
  <c r="F1917" i="11" s="1"/>
  <c r="C1917" i="11"/>
  <c r="HC255" i="14" l="1"/>
  <c r="HD255" i="14" s="1"/>
  <c r="GQ255" i="14" s="1"/>
  <c r="GR255" i="14" s="1" a="1"/>
  <c r="GR255" i="14" s="1"/>
  <c r="GV255" i="14"/>
  <c r="GS254" i="14"/>
  <c r="GT254" i="14"/>
  <c r="E1917" i="11" l="1"/>
  <c r="GU254" i="14"/>
  <c r="GM255" i="14"/>
  <c r="GS255" i="14" s="1"/>
  <c r="GO256" i="14"/>
  <c r="H1917" i="11"/>
  <c r="GW255" i="14"/>
  <c r="I1917" i="11" s="1"/>
  <c r="GT255" i="14" l="1"/>
  <c r="GX256" i="14"/>
  <c r="G1918" i="11" s="1"/>
  <c r="C1918" i="11"/>
  <c r="GY256" i="14"/>
  <c r="HA256" i="14" s="1"/>
  <c r="HE256" i="14" s="1"/>
  <c r="F1918" i="11" s="1"/>
  <c r="GP256" i="14"/>
  <c r="D1918" i="11" s="1"/>
  <c r="GU255" i="14"/>
  <c r="HC256" i="14" l="1"/>
  <c r="HD256" i="14" s="1"/>
  <c r="GQ256" i="14" s="1"/>
  <c r="GV256" i="14"/>
  <c r="GO257" i="14" s="1"/>
  <c r="H1918" i="11"/>
  <c r="GW256" i="14"/>
  <c r="I1918" i="11" s="1"/>
  <c r="GR256" i="14" a="1"/>
  <c r="GR256" i="14" s="1"/>
  <c r="GM256" i="14"/>
  <c r="E1918" i="11"/>
  <c r="GT256" i="14" l="1"/>
  <c r="GS256" i="14"/>
  <c r="GU256" i="14" s="1"/>
  <c r="C1919" i="11"/>
  <c r="GY257" i="14"/>
  <c r="HA257" i="14" s="1"/>
  <c r="HE257" i="14" s="1"/>
  <c r="F1919" i="11" s="1"/>
  <c r="GP257" i="14"/>
  <c r="D1919" i="11" s="1"/>
  <c r="GX257" i="14"/>
  <c r="G1919" i="11" s="1"/>
  <c r="HC257" i="14" l="1"/>
  <c r="HD257" i="14" s="1"/>
  <c r="GQ257" i="14" s="1"/>
  <c r="GR257" i="14" s="1" a="1"/>
  <c r="GR257" i="14" s="1"/>
  <c r="GV257" i="14"/>
  <c r="GW257" i="14"/>
  <c r="I1919" i="11" s="1"/>
  <c r="GO258" i="14"/>
  <c r="H1919" i="11"/>
  <c r="E1919" i="11" l="1"/>
  <c r="GM257" i="14"/>
  <c r="GT257" i="14" s="1"/>
  <c r="GY258" i="14"/>
  <c r="HA258" i="14" s="1"/>
  <c r="HE258" i="14" s="1"/>
  <c r="F1920" i="11" s="1"/>
  <c r="GX258" i="14"/>
  <c r="G1920" i="11" s="1"/>
  <c r="C1920" i="11"/>
  <c r="GP258" i="14"/>
  <c r="D1920" i="11" s="1"/>
  <c r="GS257" i="14" l="1"/>
  <c r="GU257" i="14" s="1"/>
  <c r="HC258" i="14"/>
  <c r="HD258" i="14" s="1"/>
  <c r="GQ258" i="14" s="1"/>
  <c r="GR258" i="14" s="1" a="1"/>
  <c r="GR258" i="14" s="1"/>
  <c r="GV258" i="14"/>
  <c r="GW258" i="14" s="1"/>
  <c r="I1920" i="11" s="1"/>
  <c r="H1920" i="11" l="1"/>
  <c r="GO259" i="14"/>
  <c r="GM258" i="14"/>
  <c r="GT258" i="14" s="1"/>
  <c r="E1920" i="11"/>
  <c r="GP259" i="14"/>
  <c r="D1921" i="11" s="1"/>
  <c r="GY259" i="14"/>
  <c r="HA259" i="14" s="1"/>
  <c r="HE259" i="14" s="1"/>
  <c r="F1921" i="11" s="1"/>
  <c r="C1921" i="11"/>
  <c r="GX259" i="14"/>
  <c r="G1921" i="11" s="1"/>
  <c r="GS258" i="14" l="1"/>
  <c r="GV259" i="14"/>
  <c r="HC259" i="14"/>
  <c r="HD259" i="14" s="1"/>
  <c r="GQ259" i="14" s="1"/>
  <c r="GM259" i="14" s="1"/>
  <c r="GU258" i="14"/>
  <c r="GW259" i="14"/>
  <c r="I1921" i="11" s="1"/>
  <c r="GO260" i="14"/>
  <c r="H1921" i="11"/>
  <c r="GR259" i="14" l="1" a="1"/>
  <c r="GR259" i="14" s="1"/>
  <c r="E1921" i="11"/>
  <c r="GX260" i="14"/>
  <c r="G1922" i="11" s="1"/>
  <c r="GP260" i="14"/>
  <c r="D1922" i="11" s="1"/>
  <c r="GY260" i="14"/>
  <c r="HA260" i="14" s="1"/>
  <c r="HE260" i="14" s="1"/>
  <c r="F1922" i="11" s="1"/>
  <c r="C1922" i="11"/>
  <c r="GS259" i="14"/>
  <c r="GT259" i="14"/>
  <c r="HC260" i="14" l="1"/>
  <c r="HD260" i="14" s="1"/>
  <c r="GQ260" i="14" s="1"/>
  <c r="GM260" i="14" s="1"/>
  <c r="GU259" i="14"/>
  <c r="GV260" i="14"/>
  <c r="H1922" i="11" s="1"/>
  <c r="GR260" i="14" a="1"/>
  <c r="GR260" i="14" s="1"/>
  <c r="E1922" i="11"/>
  <c r="GW260" i="14" l="1"/>
  <c r="I1922" i="11" s="1"/>
  <c r="GO261" i="14"/>
  <c r="GX261" i="14" s="1"/>
  <c r="G1923" i="11" s="1"/>
  <c r="GY261" i="14"/>
  <c r="HA261" i="14" s="1"/>
  <c r="HC261" i="14" s="1"/>
  <c r="HD261" i="14" s="1"/>
  <c r="GQ261" i="14" s="1"/>
  <c r="GP261" i="14"/>
  <c r="D1923" i="11" s="1"/>
  <c r="GS260" i="14"/>
  <c r="GT260" i="14"/>
  <c r="C1923" i="11" l="1"/>
  <c r="GU260" i="14"/>
  <c r="GR261" i="14" a="1"/>
  <c r="GR261" i="14" s="1"/>
  <c r="E1923" i="11"/>
  <c r="GM261" i="14"/>
  <c r="HE261" i="14"/>
  <c r="F1923" i="11" s="1"/>
  <c r="GV261" i="14"/>
  <c r="GO262" i="14" l="1"/>
  <c r="H1923" i="11"/>
  <c r="GW261" i="14"/>
  <c r="I1923" i="11" s="1"/>
  <c r="GT261" i="14"/>
  <c r="GS261" i="14"/>
  <c r="GU261" i="14" l="1"/>
  <c r="GX262" i="14"/>
  <c r="G1924" i="11" s="1"/>
  <c r="C1924" i="11"/>
  <c r="GP262" i="14"/>
  <c r="D1924" i="11" s="1"/>
  <c r="GY262" i="14"/>
  <c r="HA262" i="14" s="1"/>
  <c r="HE262" i="14" s="1"/>
  <c r="F1924" i="11" s="1"/>
  <c r="HC262" i="14" l="1"/>
  <c r="HD262" i="14" s="1"/>
  <c r="GQ262" i="14" s="1"/>
  <c r="GV262" i="14"/>
  <c r="GO263" i="14" l="1"/>
  <c r="H1924" i="11"/>
  <c r="GW262" i="14"/>
  <c r="I1924" i="11" s="1"/>
  <c r="GM262" i="14"/>
  <c r="E1924" i="11"/>
  <c r="GR262" i="14" a="1"/>
  <c r="GR262" i="14" s="1"/>
  <c r="GT262" i="14" l="1"/>
  <c r="GS262" i="14"/>
  <c r="GP263" i="14"/>
  <c r="D1925" i="11" s="1"/>
  <c r="GX263" i="14"/>
  <c r="G1925" i="11" s="1"/>
  <c r="GY263" i="14"/>
  <c r="HA263" i="14" s="1"/>
  <c r="HE263" i="14" s="1"/>
  <c r="F1925" i="11" s="1"/>
  <c r="C1925" i="11"/>
  <c r="GU262" i="14" l="1"/>
  <c r="HC263" i="14"/>
  <c r="HD263" i="14" s="1"/>
  <c r="GQ263" i="14" s="1"/>
  <c r="GR263" i="14" s="1" a="1"/>
  <c r="GR263" i="14" s="1"/>
  <c r="GV263" i="14"/>
  <c r="GO264" i="14" s="1"/>
  <c r="GW263" i="14"/>
  <c r="I1925" i="11" s="1"/>
  <c r="H1925" i="11"/>
  <c r="GM263" i="14" l="1"/>
  <c r="GS263" i="14" s="1"/>
  <c r="E1925" i="11"/>
  <c r="GT263" i="14"/>
  <c r="GP264" i="14"/>
  <c r="D1926" i="11" s="1"/>
  <c r="GX264" i="14"/>
  <c r="G1926" i="11" s="1"/>
  <c r="C1926" i="11"/>
  <c r="GY264" i="14"/>
  <c r="HA264" i="14" s="1"/>
  <c r="HE264" i="14" s="1"/>
  <c r="F1926" i="11" s="1"/>
  <c r="GV264" i="14" l="1"/>
  <c r="HC264" i="14"/>
  <c r="HD264" i="14" s="1"/>
  <c r="GQ264" i="14" s="1"/>
  <c r="GM264" i="14" s="1"/>
  <c r="H1926" i="11"/>
  <c r="GW264" i="14"/>
  <c r="I1926" i="11" s="1"/>
  <c r="GO265" i="14"/>
  <c r="GU263" i="14"/>
  <c r="GR264" i="14" l="1" a="1"/>
  <c r="GR264" i="14" s="1"/>
  <c r="E1926" i="11"/>
  <c r="GX265" i="14"/>
  <c r="G1927" i="11" s="1"/>
  <c r="GY265" i="14"/>
  <c r="HA265" i="14" s="1"/>
  <c r="HE265" i="14" s="1"/>
  <c r="F1927" i="11" s="1"/>
  <c r="C1927" i="11"/>
  <c r="GP265" i="14"/>
  <c r="D1927" i="11" s="1"/>
  <c r="GS264" i="14"/>
  <c r="GT264" i="14"/>
  <c r="HC265" i="14" l="1"/>
  <c r="HD265" i="14" s="1"/>
  <c r="GQ265" i="14" s="1"/>
  <c r="GM265" i="14" s="1"/>
  <c r="GV265" i="14"/>
  <c r="GU264" i="14"/>
  <c r="GR265" i="14" a="1"/>
  <c r="GR265" i="14" s="1"/>
  <c r="GO266" i="14"/>
  <c r="GW265" i="14"/>
  <c r="I1927" i="11" s="1"/>
  <c r="H1927" i="11"/>
  <c r="E1927" i="11" l="1"/>
  <c r="GP266" i="14"/>
  <c r="D1928" i="11" s="1"/>
  <c r="GY266" i="14"/>
  <c r="HA266" i="14" s="1"/>
  <c r="HE266" i="14" s="1"/>
  <c r="F1928" i="11" s="1"/>
  <c r="GX266" i="14"/>
  <c r="G1928" i="11" s="1"/>
  <c r="C1928" i="11"/>
  <c r="GS265" i="14"/>
  <c r="GT265" i="14"/>
  <c r="HC266" i="14" l="1"/>
  <c r="HD266" i="14" s="1"/>
  <c r="GQ266" i="14" s="1"/>
  <c r="GR266" i="14" s="1" a="1"/>
  <c r="GR266" i="14" s="1"/>
  <c r="GU265" i="14"/>
  <c r="GV266" i="14"/>
  <c r="GM266" i="14" l="1"/>
  <c r="GS266" i="14" s="1"/>
  <c r="E1928" i="11"/>
  <c r="GO267" i="14"/>
  <c r="GW266" i="14"/>
  <c r="I1928" i="11" s="1"/>
  <c r="H1928" i="11"/>
  <c r="GT266" i="14" l="1"/>
  <c r="GU266" i="14" s="1"/>
  <c r="GX267" i="14"/>
  <c r="G1929" i="11" s="1"/>
  <c r="C1929" i="11"/>
  <c r="GY267" i="14"/>
  <c r="HA267" i="14" s="1"/>
  <c r="HE267" i="14" s="1"/>
  <c r="F1929" i="11" s="1"/>
  <c r="GP267" i="14"/>
  <c r="D1929" i="11" s="1"/>
  <c r="GV267" i="14" l="1"/>
  <c r="H1929" i="11" s="1"/>
  <c r="GO268" i="14"/>
  <c r="GW267" i="14"/>
  <c r="I1929" i="11" s="1"/>
  <c r="HC267" i="14"/>
  <c r="HD267" i="14" s="1"/>
  <c r="GQ267" i="14" s="1"/>
  <c r="GR267" i="14" l="1" a="1"/>
  <c r="GR267" i="14" s="1"/>
  <c r="GM267" i="14"/>
  <c r="E1929" i="11"/>
  <c r="GX268" i="14"/>
  <c r="G1930" i="11" s="1"/>
  <c r="C1930" i="11"/>
  <c r="GY268" i="14"/>
  <c r="HA268" i="14" s="1"/>
  <c r="HE268" i="14" s="1"/>
  <c r="F1930" i="11" s="1"/>
  <c r="GP268" i="14"/>
  <c r="D1930" i="11" s="1"/>
  <c r="HC268" i="14" l="1"/>
  <c r="HD268" i="14" s="1"/>
  <c r="GQ268" i="14" s="1"/>
  <c r="GS267" i="14"/>
  <c r="GT267" i="14"/>
  <c r="GV268" i="14"/>
  <c r="GU267" i="14" l="1"/>
  <c r="H1930" i="11"/>
  <c r="GW268" i="14"/>
  <c r="I1930" i="11" s="1"/>
  <c r="GO269" i="14"/>
  <c r="GM268" i="14"/>
  <c r="E1930" i="11"/>
  <c r="GR268" i="14" a="1"/>
  <c r="GR268" i="14" s="1"/>
  <c r="GT268" i="14" l="1"/>
  <c r="GS268" i="14"/>
  <c r="GX269" i="14"/>
  <c r="G1931" i="11" s="1"/>
  <c r="GY269" i="14"/>
  <c r="HA269" i="14" s="1"/>
  <c r="HE269" i="14" s="1"/>
  <c r="F1931" i="11" s="1"/>
  <c r="GP269" i="14"/>
  <c r="D1931" i="11" s="1"/>
  <c r="C1931" i="11"/>
  <c r="GU268" i="14" l="1"/>
  <c r="HC269" i="14"/>
  <c r="HD269" i="14" s="1"/>
  <c r="GQ269" i="14" s="1"/>
  <c r="GM269" i="14" s="1"/>
  <c r="GV269" i="14"/>
  <c r="GO270" i="14" s="1"/>
  <c r="GW269" i="14"/>
  <c r="I1931" i="11" s="1"/>
  <c r="H1931" i="11"/>
  <c r="E1931" i="11" l="1"/>
  <c r="GR269" i="14" a="1"/>
  <c r="GR269" i="14" s="1"/>
  <c r="GU269" i="14" s="1"/>
  <c r="GS269" i="14"/>
  <c r="GT269" i="14"/>
  <c r="GP270" i="14"/>
  <c r="D1932" i="11" s="1"/>
  <c r="GY270" i="14"/>
  <c r="HA270" i="14" s="1"/>
  <c r="HE270" i="14" s="1"/>
  <c r="F1932" i="11" s="1"/>
  <c r="GX270" i="14"/>
  <c r="G1932" i="11" s="1"/>
  <c r="C1932" i="11"/>
  <c r="HC270" i="14" l="1"/>
  <c r="HD270" i="14" s="1"/>
  <c r="GQ270" i="14" s="1"/>
  <c r="E1932" i="11" s="1"/>
  <c r="GV270" i="14"/>
  <c r="GR270" i="14" l="1" a="1"/>
  <c r="GR270" i="14" s="1"/>
  <c r="GM270" i="14"/>
  <c r="GS270" i="14" s="1"/>
  <c r="H1932" i="11"/>
  <c r="GW270" i="14"/>
  <c r="I1932" i="11" s="1"/>
  <c r="GO271" i="14"/>
  <c r="GT270" i="14" l="1"/>
  <c r="GU270" i="14" s="1"/>
  <c r="C1933" i="11"/>
  <c r="GP271" i="14"/>
  <c r="D1933" i="11" s="1"/>
  <c r="GX271" i="14"/>
  <c r="G1933" i="11" s="1"/>
  <c r="GY271" i="14"/>
  <c r="HA271" i="14" s="1"/>
  <c r="HE271" i="14" s="1"/>
  <c r="F1933" i="11" s="1"/>
  <c r="HC271" i="14" l="1"/>
  <c r="HD271" i="14" s="1"/>
  <c r="GQ271" i="14" s="1"/>
  <c r="GV271" i="14"/>
  <c r="GO272" i="14" l="1"/>
  <c r="GW271" i="14"/>
  <c r="I1933" i="11" s="1"/>
  <c r="H1933" i="11"/>
  <c r="GR271" i="14" a="1"/>
  <c r="GR271" i="14" s="1"/>
  <c r="E1933" i="11"/>
  <c r="GM271" i="14"/>
  <c r="GS271" i="14" l="1"/>
  <c r="GT271" i="14"/>
  <c r="GU271" i="14" s="1"/>
  <c r="GX272" i="14"/>
  <c r="G1934" i="11" s="1"/>
  <c r="GP272" i="14"/>
  <c r="D1934" i="11" s="1"/>
  <c r="GY272" i="14"/>
  <c r="HA272" i="14" s="1"/>
  <c r="HE272" i="14" s="1"/>
  <c r="F1934" i="11" s="1"/>
  <c r="C1934" i="11"/>
  <c r="HC272" i="14" l="1"/>
  <c r="HD272" i="14" s="1"/>
  <c r="GQ272" i="14" s="1"/>
  <c r="GM272" i="14" s="1"/>
  <c r="GV272" i="14"/>
  <c r="E1934" i="11"/>
  <c r="GO273" i="14"/>
  <c r="GW272" i="14"/>
  <c r="I1934" i="11" s="1"/>
  <c r="H1934" i="11"/>
  <c r="GR272" i="14" l="1" a="1"/>
  <c r="GR272" i="14" s="1"/>
  <c r="GY273" i="14"/>
  <c r="HA273" i="14" s="1"/>
  <c r="HE273" i="14" s="1"/>
  <c r="F1935" i="11" s="1"/>
  <c r="C1935" i="11"/>
  <c r="GX273" i="14"/>
  <c r="G1935" i="11" s="1"/>
  <c r="HC273" i="14"/>
  <c r="HD273" i="14" s="1"/>
  <c r="GQ273" i="14" s="1"/>
  <c r="GP273" i="14"/>
  <c r="D1935" i="11" s="1"/>
  <c r="GT272" i="14"/>
  <c r="GS272" i="14"/>
  <c r="GU272" i="14" l="1"/>
  <c r="GV273" i="14"/>
  <c r="GO274" i="14" s="1"/>
  <c r="GR273" i="14" a="1"/>
  <c r="GR273" i="14" s="1"/>
  <c r="GM273" i="14"/>
  <c r="E1935" i="11"/>
  <c r="H1935" i="11"/>
  <c r="GW273" i="14" l="1"/>
  <c r="I1935" i="11" s="1"/>
  <c r="GS273" i="14"/>
  <c r="GT273" i="14"/>
  <c r="GY274" i="14"/>
  <c r="HA274" i="14" s="1"/>
  <c r="HC274" i="14" s="1"/>
  <c r="HD274" i="14" s="1"/>
  <c r="GQ274" i="14" s="1"/>
  <c r="GP274" i="14"/>
  <c r="D1936" i="11" s="1"/>
  <c r="C1936" i="11"/>
  <c r="GX274" i="14"/>
  <c r="G1936" i="11" s="1"/>
  <c r="GU273" i="14"/>
  <c r="E1936" i="11" l="1"/>
  <c r="GR274" i="14" a="1"/>
  <c r="GR274" i="14" s="1"/>
  <c r="GM274" i="14"/>
  <c r="HE274" i="14"/>
  <c r="F1936" i="11" s="1"/>
  <c r="GV274" i="14"/>
  <c r="GS274" i="14" l="1"/>
  <c r="GT274" i="14"/>
  <c r="GU274" i="14" s="1"/>
  <c r="GO275" i="14"/>
  <c r="H1936" i="11"/>
  <c r="GW274" i="14"/>
  <c r="I1936" i="11" s="1"/>
  <c r="C1937" i="11" l="1"/>
  <c r="GY275" i="14"/>
  <c r="HA275" i="14" s="1"/>
  <c r="HE275" i="14" s="1"/>
  <c r="F1937" i="11" s="1"/>
  <c r="GX275" i="14"/>
  <c r="G1937" i="11" s="1"/>
  <c r="GP275" i="14"/>
  <c r="D1937" i="11" s="1"/>
  <c r="GV275" i="14"/>
  <c r="HC275" i="14" l="1"/>
  <c r="HD275" i="14" s="1"/>
  <c r="GQ275" i="14" s="1"/>
  <c r="GR275" i="14" a="1"/>
  <c r="GR275" i="14" s="1"/>
  <c r="E1937" i="11"/>
  <c r="GM275" i="14"/>
  <c r="H1937" i="11"/>
  <c r="GW275" i="14"/>
  <c r="I1937" i="11" s="1"/>
  <c r="GO276" i="14"/>
  <c r="C1938" i="11" l="1"/>
  <c r="GX276" i="14"/>
  <c r="G1938" i="11" s="1"/>
  <c r="GP276" i="14"/>
  <c r="D1938" i="11" s="1"/>
  <c r="GY276" i="14"/>
  <c r="HA276" i="14" s="1"/>
  <c r="HE276" i="14" s="1"/>
  <c r="F1938" i="11" s="1"/>
  <c r="GS275" i="14"/>
  <c r="GT275" i="14"/>
  <c r="GU275" i="14" l="1"/>
  <c r="HC276" i="14"/>
  <c r="HD276" i="14" s="1"/>
  <c r="GQ276" i="14" s="1"/>
  <c r="GV276" i="14"/>
  <c r="GW276" i="14" l="1"/>
  <c r="I1938" i="11" s="1"/>
  <c r="H1938" i="11"/>
  <c r="GO277" i="14"/>
  <c r="GM276" i="14"/>
  <c r="GR276" i="14" a="1"/>
  <c r="GR276" i="14" s="1"/>
  <c r="E1938" i="11"/>
  <c r="GY277" i="14" l="1"/>
  <c r="HA277" i="14" s="1"/>
  <c r="HE277" i="14" s="1"/>
  <c r="F1939" i="11" s="1"/>
  <c r="GX277" i="14"/>
  <c r="G1939" i="11" s="1"/>
  <c r="C1939" i="11"/>
  <c r="GP277" i="14"/>
  <c r="D1939" i="11" s="1"/>
  <c r="HC277" i="14"/>
  <c r="HD277" i="14" s="1"/>
  <c r="GQ277" i="14" s="1"/>
  <c r="GV277" i="14"/>
  <c r="GT276" i="14"/>
  <c r="GS276" i="14"/>
  <c r="GU276" i="14" l="1"/>
  <c r="H1939" i="11"/>
  <c r="GW277" i="14"/>
  <c r="I1939" i="11" s="1"/>
  <c r="GO278" i="14"/>
  <c r="GR277" i="14" a="1"/>
  <c r="GR277" i="14" s="1"/>
  <c r="E1939" i="11"/>
  <c r="GM277" i="14"/>
  <c r="GS277" i="14" l="1"/>
  <c r="GT277" i="14"/>
  <c r="GY278" i="14"/>
  <c r="HA278" i="14" s="1"/>
  <c r="C1940" i="11"/>
  <c r="GP278" i="14"/>
  <c r="D1940" i="11" s="1"/>
  <c r="GX278" i="14"/>
  <c r="G1940" i="11" s="1"/>
  <c r="GU277" i="14" l="1"/>
  <c r="HE278" i="14"/>
  <c r="F1940" i="11" s="1"/>
  <c r="GV278" i="14"/>
  <c r="HC278" i="14"/>
  <c r="HD278" i="14" s="1"/>
  <c r="GQ278" i="14" s="1"/>
  <c r="GR278" i="14" l="1" a="1"/>
  <c r="GR278" i="14" s="1"/>
  <c r="E1940" i="11"/>
  <c r="GM278" i="14"/>
  <c r="GO279" i="14"/>
  <c r="GW278" i="14"/>
  <c r="I1940" i="11" s="1"/>
  <c r="H1940" i="11"/>
  <c r="GS278" i="14" l="1"/>
  <c r="GT278" i="14"/>
  <c r="GY279" i="14"/>
  <c r="HA279" i="14" s="1"/>
  <c r="GX279" i="14"/>
  <c r="G1941" i="11" s="1"/>
  <c r="C1941" i="11"/>
  <c r="GP279" i="14"/>
  <c r="D1941" i="11" s="1"/>
  <c r="GU278" i="14"/>
  <c r="HE279" i="14" l="1"/>
  <c r="F1941" i="11" s="1"/>
  <c r="GV279" i="14"/>
  <c r="HC279" i="14"/>
  <c r="HD279" i="14" s="1"/>
  <c r="GQ279" i="14" s="1"/>
  <c r="GO280" i="14" l="1"/>
  <c r="GW279" i="14"/>
  <c r="I1941" i="11" s="1"/>
  <c r="H1941" i="11"/>
  <c r="GR279" i="14" a="1"/>
  <c r="GR279" i="14" s="1"/>
  <c r="GM279" i="14"/>
  <c r="E1941" i="11"/>
  <c r="GS279" i="14" l="1"/>
  <c r="GT279" i="14"/>
  <c r="GU279" i="14" s="1"/>
  <c r="GX280" i="14"/>
  <c r="G1942" i="11" s="1"/>
  <c r="GY280" i="14"/>
  <c r="HA280" i="14" s="1"/>
  <c r="HE280" i="14" s="1"/>
  <c r="F1942" i="11" s="1"/>
  <c r="GP280" i="14"/>
  <c r="D1942" i="11" s="1"/>
  <c r="C1942" i="11"/>
  <c r="HC280" i="14" l="1"/>
  <c r="HD280" i="14" s="1"/>
  <c r="GQ280" i="14" s="1"/>
  <c r="GM280" i="14" s="1"/>
  <c r="GV280" i="14"/>
  <c r="GO281" i="14" s="1"/>
  <c r="E1942" i="11" l="1"/>
  <c r="GR280" i="14" a="1"/>
  <c r="GR280" i="14" s="1"/>
  <c r="GW280" i="14"/>
  <c r="I1942" i="11" s="1"/>
  <c r="H1942" i="11"/>
  <c r="GS280" i="14"/>
  <c r="GT280" i="14"/>
  <c r="GX281" i="14"/>
  <c r="G1943" i="11" s="1"/>
  <c r="GY281" i="14"/>
  <c r="HA281" i="14" s="1"/>
  <c r="HE281" i="14" s="1"/>
  <c r="F1943" i="11" s="1"/>
  <c r="GP281" i="14"/>
  <c r="D1943" i="11" s="1"/>
  <c r="C1943" i="11"/>
  <c r="HC281" i="14" l="1"/>
  <c r="HD281" i="14" s="1"/>
  <c r="GQ281" i="14" s="1"/>
  <c r="GV281" i="14"/>
  <c r="GU280" i="14"/>
  <c r="GO282" i="14" l="1"/>
  <c r="H1943" i="11"/>
  <c r="GW281" i="14"/>
  <c r="I1943" i="11" s="1"/>
  <c r="GR281" i="14" a="1"/>
  <c r="GR281" i="14" s="1"/>
  <c r="E1943" i="11"/>
  <c r="GM281" i="14"/>
  <c r="GS281" i="14" l="1"/>
  <c r="GT281" i="14"/>
  <c r="GU281" i="14" s="1"/>
  <c r="GX282" i="14"/>
  <c r="G1944" i="11" s="1"/>
  <c r="C1944" i="11"/>
  <c r="GY282" i="14"/>
  <c r="HA282" i="14" s="1"/>
  <c r="HE282" i="14" s="1"/>
  <c r="F1944" i="11" s="1"/>
  <c r="GP282" i="14"/>
  <c r="D1944" i="11" s="1"/>
  <c r="GV282" i="14" l="1"/>
  <c r="HC282" i="14"/>
  <c r="HD282" i="14" s="1"/>
  <c r="GQ282" i="14" s="1"/>
  <c r="GR282" i="14" l="1" a="1"/>
  <c r="GR282" i="14" s="1"/>
  <c r="E1944" i="11"/>
  <c r="GM282" i="14"/>
  <c r="GW282" i="14"/>
  <c r="I1944" i="11" s="1"/>
  <c r="GO283" i="14"/>
  <c r="H1944" i="11"/>
  <c r="GT282" i="14" l="1"/>
  <c r="GS282" i="14"/>
  <c r="GY283" i="14"/>
  <c r="HA283" i="14" s="1"/>
  <c r="HE283" i="14" s="1"/>
  <c r="F1945" i="11" s="1"/>
  <c r="GX283" i="14"/>
  <c r="G1945" i="11" s="1"/>
  <c r="C1945" i="11"/>
  <c r="GP283" i="14"/>
  <c r="D1945" i="11" s="1"/>
  <c r="GV283" i="14"/>
  <c r="HC283" i="14"/>
  <c r="HD283" i="14" s="1"/>
  <c r="GQ283" i="14" s="1"/>
  <c r="GR283" i="14" s="1" a="1"/>
  <c r="GR283" i="14" s="1"/>
  <c r="GU282" i="14" l="1"/>
  <c r="GO284" i="14"/>
  <c r="GW283" i="14"/>
  <c r="I1945" i="11" s="1"/>
  <c r="H1945" i="11"/>
  <c r="E1945" i="11"/>
  <c r="GM283" i="14"/>
  <c r="GT283" i="14" l="1"/>
  <c r="GS283" i="14"/>
  <c r="GP284" i="14"/>
  <c r="D1946" i="11" s="1"/>
  <c r="C1946" i="11"/>
  <c r="GY284" i="14"/>
  <c r="HA284" i="14" s="1"/>
  <c r="HE284" i="14" s="1"/>
  <c r="F1946" i="11" s="1"/>
  <c r="GX284" i="14"/>
  <c r="G1946" i="11" s="1"/>
  <c r="GU283" i="14" l="1"/>
  <c r="HC284" i="14"/>
  <c r="HD284" i="14" s="1"/>
  <c r="GQ284" i="14" s="1"/>
  <c r="GV284" i="14"/>
  <c r="GW284" i="14" l="1"/>
  <c r="I1946" i="11" s="1"/>
  <c r="GO285" i="14"/>
  <c r="H1946" i="11"/>
  <c r="E1946" i="11"/>
  <c r="GM284" i="14"/>
  <c r="GR284" i="14" a="1"/>
  <c r="GR284" i="14" s="1"/>
  <c r="C1947" i="11" l="1"/>
  <c r="GY285" i="14"/>
  <c r="HA285" i="14" s="1"/>
  <c r="HE285" i="14" s="1"/>
  <c r="F1947" i="11" s="1"/>
  <c r="GX285" i="14"/>
  <c r="G1947" i="11" s="1"/>
  <c r="GP285" i="14"/>
  <c r="D1947" i="11" s="1"/>
  <c r="GT284" i="14"/>
  <c r="GS284" i="14"/>
  <c r="GU284" i="14" l="1"/>
  <c r="HC285" i="14"/>
  <c r="HD285" i="14" s="1"/>
  <c r="GQ285" i="14" s="1"/>
  <c r="GR285" i="14" s="1" a="1"/>
  <c r="GR285" i="14" s="1"/>
  <c r="GV285" i="14"/>
  <c r="GO286" i="14" s="1"/>
  <c r="H1947" i="11"/>
  <c r="GM285" i="14" l="1"/>
  <c r="E1947" i="11"/>
  <c r="GW285" i="14"/>
  <c r="I1947" i="11" s="1"/>
  <c r="GS285" i="14"/>
  <c r="GT285" i="14"/>
  <c r="GU285" i="14" s="1"/>
  <c r="GX286" i="14"/>
  <c r="G1948" i="11" s="1"/>
  <c r="GY286" i="14"/>
  <c r="HA286" i="14" s="1"/>
  <c r="HE286" i="14" s="1"/>
  <c r="F1948" i="11" s="1"/>
  <c r="C1948" i="11"/>
  <c r="GP286" i="14"/>
  <c r="D1948" i="11" s="1"/>
  <c r="HC286" i="14" l="1"/>
  <c r="HD286" i="14" s="1"/>
  <c r="GQ286" i="14" s="1"/>
  <c r="GV286" i="14"/>
  <c r="GO287" i="14" s="1"/>
  <c r="GM286" i="14"/>
  <c r="GR286" i="14" a="1"/>
  <c r="GR286" i="14" s="1"/>
  <c r="E1948" i="11"/>
  <c r="GW286" i="14" l="1"/>
  <c r="I1948" i="11" s="1"/>
  <c r="H1948" i="11"/>
  <c r="GT286" i="14"/>
  <c r="GS286" i="14"/>
  <c r="GX287" i="14"/>
  <c r="G1949" i="11" s="1"/>
  <c r="GP287" i="14"/>
  <c r="D1949" i="11" s="1"/>
  <c r="GY287" i="14"/>
  <c r="HA287" i="14" s="1"/>
  <c r="C1949" i="11"/>
  <c r="HE287" i="14" l="1"/>
  <c r="F1949" i="11" s="1"/>
  <c r="GV287" i="14"/>
  <c r="HC287" i="14"/>
  <c r="HD287" i="14" s="1"/>
  <c r="GQ287" i="14" s="1"/>
  <c r="GU286" i="14"/>
  <c r="GW287" i="14" l="1"/>
  <c r="I1949" i="11" s="1"/>
  <c r="GO288" i="14"/>
  <c r="H1949" i="11"/>
  <c r="GR287" i="14" a="1"/>
  <c r="GR287" i="14" s="1"/>
  <c r="E1949" i="11"/>
  <c r="GM287" i="14"/>
  <c r="GT287" i="14" l="1"/>
  <c r="GS287" i="14"/>
  <c r="C1950" i="11"/>
  <c r="GX288" i="14"/>
  <c r="G1950" i="11" s="1"/>
  <c r="GP288" i="14"/>
  <c r="D1950" i="11" s="1"/>
  <c r="GY288" i="14"/>
  <c r="HA288" i="14" s="1"/>
  <c r="GU287" i="14"/>
  <c r="HE288" i="14" l="1"/>
  <c r="F1950" i="11" s="1"/>
  <c r="HC288" i="14"/>
  <c r="HD288" i="14" s="1"/>
  <c r="GQ288" i="14" s="1"/>
  <c r="GV288" i="14"/>
  <c r="H1950" i="11" l="1"/>
  <c r="GW288" i="14"/>
  <c r="I1950" i="11" s="1"/>
  <c r="GO289" i="14"/>
  <c r="GR288" i="14" a="1"/>
  <c r="GR288" i="14" s="1"/>
  <c r="E1950" i="11"/>
  <c r="GM288" i="14"/>
  <c r="GS288" i="14" l="1"/>
  <c r="GT288" i="14"/>
  <c r="GU288" i="14" s="1"/>
  <c r="GX289" i="14"/>
  <c r="G1951" i="11" s="1"/>
  <c r="GY289" i="14"/>
  <c r="HA289" i="14" s="1"/>
  <c r="HE289" i="14" s="1"/>
  <c r="F1951" i="11" s="1"/>
  <c r="GP289" i="14"/>
  <c r="D1951" i="11" s="1"/>
  <c r="C1951" i="11"/>
  <c r="HC289" i="14" l="1"/>
  <c r="HD289" i="14" s="1"/>
  <c r="GQ289" i="14" s="1"/>
  <c r="GM289" i="14" s="1"/>
  <c r="GV289" i="14"/>
  <c r="GO290" i="14" s="1"/>
  <c r="GR289" i="14" a="1"/>
  <c r="GR289" i="14" s="1"/>
  <c r="E1951" i="11" l="1"/>
  <c r="GW289" i="14"/>
  <c r="I1951" i="11" s="1"/>
  <c r="H1951" i="11"/>
  <c r="GT289" i="14"/>
  <c r="GS289" i="14"/>
  <c r="GX290" i="14"/>
  <c r="G1952" i="11" s="1"/>
  <c r="C1952" i="11"/>
  <c r="GY290" i="14"/>
  <c r="HA290" i="14" s="1"/>
  <c r="GP290" i="14"/>
  <c r="D1952" i="11" s="1"/>
  <c r="GU289" i="14" l="1"/>
  <c r="HE290" i="14"/>
  <c r="F1952" i="11" s="1"/>
  <c r="GV290" i="14"/>
  <c r="HC290" i="14"/>
  <c r="HD290" i="14" s="1"/>
  <c r="GQ290" i="14" s="1"/>
  <c r="H1952" i="11" l="1"/>
  <c r="GW290" i="14"/>
  <c r="I1952" i="11" s="1"/>
  <c r="GO291" i="14"/>
  <c r="GR290" i="14" a="1"/>
  <c r="GR290" i="14" s="1"/>
  <c r="E1952" i="11"/>
  <c r="GM290" i="14"/>
  <c r="GT290" i="14" l="1"/>
  <c r="GS290" i="14"/>
  <c r="GU290" i="14" s="1"/>
  <c r="GX291" i="14"/>
  <c r="G1953" i="11" s="1"/>
  <c r="GY291" i="14"/>
  <c r="HA291" i="14" s="1"/>
  <c r="GP291" i="14"/>
  <c r="D1953" i="11" s="1"/>
  <c r="C1953" i="11"/>
  <c r="HE291" i="14" l="1"/>
  <c r="F1953" i="11" s="1"/>
  <c r="HC291" i="14"/>
  <c r="HD291" i="14" s="1"/>
  <c r="GQ291" i="14" s="1"/>
  <c r="GV291" i="14"/>
  <c r="GW291" i="14" l="1"/>
  <c r="I1953" i="11" s="1"/>
  <c r="H1953" i="11"/>
  <c r="GO292" i="14"/>
  <c r="E1953" i="11"/>
  <c r="GM291" i="14"/>
  <c r="GR291" i="14" a="1"/>
  <c r="GR291" i="14" s="1"/>
  <c r="GS291" i="14" l="1"/>
  <c r="GT291" i="14"/>
  <c r="GY292" i="14"/>
  <c r="HA292" i="14" s="1"/>
  <c r="HE292" i="14" s="1"/>
  <c r="F1954" i="11" s="1"/>
  <c r="GP292" i="14"/>
  <c r="D1954" i="11" s="1"/>
  <c r="GX292" i="14"/>
  <c r="G1954" i="11" s="1"/>
  <c r="C1954" i="11"/>
  <c r="HC292" i="14"/>
  <c r="HD292" i="14" s="1"/>
  <c r="GQ292" i="14" s="1"/>
  <c r="GV292" i="14"/>
  <c r="GU291" i="14" l="1"/>
  <c r="GO293" i="14"/>
  <c r="H1954" i="11"/>
  <c r="GW292" i="14"/>
  <c r="I1954" i="11" s="1"/>
  <c r="GR292" i="14" a="1"/>
  <c r="GR292" i="14" s="1"/>
  <c r="E1954" i="11"/>
  <c r="GM292" i="14"/>
  <c r="GP293" i="14" l="1"/>
  <c r="D1955" i="11" s="1"/>
  <c r="GX293" i="14"/>
  <c r="G1955" i="11" s="1"/>
  <c r="C1955" i="11"/>
  <c r="GY293" i="14"/>
  <c r="HA293" i="14" s="1"/>
  <c r="HE293" i="14" s="1"/>
  <c r="F1955" i="11" s="1"/>
  <c r="GS292" i="14"/>
  <c r="GT292" i="14"/>
  <c r="GU292" i="14" l="1"/>
  <c r="HC293" i="14"/>
  <c r="HD293" i="14" s="1"/>
  <c r="GQ293" i="14" s="1"/>
  <c r="GR293" i="14" s="1" a="1"/>
  <c r="GR293" i="14" s="1"/>
  <c r="GV293" i="14"/>
  <c r="E1955" i="11" l="1"/>
  <c r="GM293" i="14"/>
  <c r="GT293" i="14" s="1"/>
  <c r="GO294" i="14"/>
  <c r="GW293" i="14"/>
  <c r="I1955" i="11" s="1"/>
  <c r="H1955" i="11"/>
  <c r="GS293" i="14" l="1"/>
  <c r="GU293" i="14" s="1"/>
  <c r="GX294" i="14"/>
  <c r="G1956" i="11" s="1"/>
  <c r="GY294" i="14"/>
  <c r="HA294" i="14" s="1"/>
  <c r="HE294" i="14" s="1"/>
  <c r="F1956" i="11" s="1"/>
  <c r="GP294" i="14"/>
  <c r="D1956" i="11" s="1"/>
  <c r="C1956" i="11"/>
  <c r="HC294" i="14" l="1"/>
  <c r="HD294" i="14" s="1"/>
  <c r="GQ294" i="14" s="1"/>
  <c r="E1956" i="11" s="1"/>
  <c r="GV294" i="14"/>
  <c r="GM294" i="14" l="1"/>
  <c r="GR294" i="14" a="1"/>
  <c r="GR294" i="14" s="1"/>
  <c r="GO295" i="14"/>
  <c r="GW294" i="14"/>
  <c r="I1956" i="11" s="1"/>
  <c r="H1956" i="11"/>
  <c r="GT294" i="14"/>
  <c r="GS294" i="14"/>
  <c r="GU294" i="14" l="1"/>
  <c r="GY295" i="14"/>
  <c r="HA295" i="14" s="1"/>
  <c r="HE295" i="14" s="1"/>
  <c r="F1957" i="11" s="1"/>
  <c r="C1957" i="11"/>
  <c r="GP295" i="14"/>
  <c r="D1957" i="11" s="1"/>
  <c r="GX295" i="14"/>
  <c r="G1957" i="11" s="1"/>
  <c r="HC295" i="14" l="1"/>
  <c r="HD295" i="14" s="1"/>
  <c r="GQ295" i="14" s="1"/>
  <c r="GR295" i="14" s="1" a="1"/>
  <c r="GR295" i="14" s="1"/>
  <c r="GV295" i="14"/>
  <c r="H1957" i="11" s="1"/>
  <c r="E1957" i="11"/>
  <c r="GO296" i="14"/>
  <c r="GW295" i="14"/>
  <c r="I1957" i="11" s="1"/>
  <c r="GM295" i="14" l="1"/>
  <c r="GP296" i="14"/>
  <c r="D1958" i="11" s="1"/>
  <c r="GY296" i="14"/>
  <c r="HA296" i="14" s="1"/>
  <c r="HE296" i="14" s="1"/>
  <c r="F1958" i="11" s="1"/>
  <c r="GX296" i="14"/>
  <c r="G1958" i="11" s="1"/>
  <c r="C1958" i="11"/>
  <c r="GT295" i="14"/>
  <c r="GS295" i="14"/>
  <c r="HC296" i="14" l="1"/>
  <c r="HD296" i="14" s="1"/>
  <c r="GQ296" i="14" s="1"/>
  <c r="GR296" i="14" s="1" a="1"/>
  <c r="GR296" i="14" s="1"/>
  <c r="GU295" i="14"/>
  <c r="GV296" i="14"/>
  <c r="E1958" i="11" l="1"/>
  <c r="GM296" i="14"/>
  <c r="GO297" i="14"/>
  <c r="H1958" i="11"/>
  <c r="GW296" i="14"/>
  <c r="I1958" i="11" s="1"/>
  <c r="GS296" i="14"/>
  <c r="GT296" i="14"/>
  <c r="GU296" i="14" l="1"/>
  <c r="GX297" i="14"/>
  <c r="G1959" i="11" s="1"/>
  <c r="GY297" i="14"/>
  <c r="HA297" i="14" s="1"/>
  <c r="HE297" i="14" s="1"/>
  <c r="F1959" i="11" s="1"/>
  <c r="C1959" i="11"/>
  <c r="GP297" i="14"/>
  <c r="D1959" i="11" s="1"/>
  <c r="GV297" i="14" l="1"/>
  <c r="GW297" i="14" s="1"/>
  <c r="I1959" i="11" s="1"/>
  <c r="HC297" i="14"/>
  <c r="HD297" i="14" s="1"/>
  <c r="GQ297" i="14" s="1"/>
  <c r="GR297" i="14" s="1" a="1"/>
  <c r="GR297" i="14" s="1"/>
  <c r="H1959" i="11" l="1"/>
  <c r="GO298" i="14"/>
  <c r="E1959" i="11"/>
  <c r="GM297" i="14"/>
  <c r="C1960" i="11"/>
  <c r="GP298" i="14"/>
  <c r="D1960" i="11" s="1"/>
  <c r="GX298" i="14"/>
  <c r="G1960" i="11" s="1"/>
  <c r="GY298" i="14"/>
  <c r="HA298" i="14" s="1"/>
  <c r="HE298" i="14" s="1"/>
  <c r="F1960" i="11" s="1"/>
  <c r="GS297" i="14"/>
  <c r="GT297" i="14"/>
  <c r="HC298" i="14" l="1"/>
  <c r="HD298" i="14" s="1"/>
  <c r="GQ298" i="14" s="1"/>
  <c r="GM298" i="14" s="1"/>
  <c r="GV298" i="14"/>
  <c r="GO299" i="14" s="1"/>
  <c r="GU297" i="14"/>
  <c r="GR298" i="14" l="1" a="1"/>
  <c r="GR298" i="14" s="1"/>
  <c r="H1960" i="11"/>
  <c r="GW298" i="14"/>
  <c r="I1960" i="11" s="1"/>
  <c r="E1960" i="11"/>
  <c r="GX299" i="14"/>
  <c r="G1961" i="11" s="1"/>
  <c r="C1961" i="11"/>
  <c r="GP299" i="14"/>
  <c r="D1961" i="11" s="1"/>
  <c r="GY299" i="14"/>
  <c r="HA299" i="14" s="1"/>
  <c r="HE299" i="14" s="1"/>
  <c r="F1961" i="11" s="1"/>
  <c r="GS298" i="14"/>
  <c r="GT298" i="14"/>
  <c r="GU298" i="14" l="1"/>
  <c r="GV299" i="14"/>
  <c r="H1961" i="11" s="1"/>
  <c r="HC299" i="14"/>
  <c r="HD299" i="14" s="1"/>
  <c r="GQ299" i="14" s="1"/>
  <c r="GW299" i="14" l="1"/>
  <c r="I1961" i="11" s="1"/>
  <c r="GO300" i="14"/>
  <c r="GM299" i="14"/>
  <c r="E1961" i="11"/>
  <c r="GR299" i="14" a="1"/>
  <c r="GR299" i="14" s="1"/>
  <c r="GY300" i="14"/>
  <c r="HA300" i="14" s="1"/>
  <c r="HE300" i="14" s="1"/>
  <c r="F1962" i="11" s="1"/>
  <c r="GX300" i="14"/>
  <c r="G1962" i="11" s="1"/>
  <c r="GP300" i="14"/>
  <c r="D1962" i="11" s="1"/>
  <c r="C1962" i="11"/>
  <c r="HC300" i="14" l="1"/>
  <c r="HD300" i="14" s="1"/>
  <c r="GQ300" i="14" s="1"/>
  <c r="E1962" i="11" s="1"/>
  <c r="GV300" i="14"/>
  <c r="GO301" i="14" s="1"/>
  <c r="GS299" i="14"/>
  <c r="GT299" i="14"/>
  <c r="GW300" i="14" l="1"/>
  <c r="I1962" i="11" s="1"/>
  <c r="H1962" i="11"/>
  <c r="GR300" i="14" a="1"/>
  <c r="GR300" i="14" s="1"/>
  <c r="GM300" i="14"/>
  <c r="GS300" i="14" s="1"/>
  <c r="GU299" i="14"/>
  <c r="C1963" i="11"/>
  <c r="GP301" i="14"/>
  <c r="D1963" i="11" s="1"/>
  <c r="GX301" i="14"/>
  <c r="G1963" i="11" s="1"/>
  <c r="GY301" i="14"/>
  <c r="HA301" i="14" s="1"/>
  <c r="HE301" i="14" s="1"/>
  <c r="F1963" i="11" s="1"/>
  <c r="GT300" i="14"/>
  <c r="GU300" i="14" l="1"/>
  <c r="GV301" i="14"/>
  <c r="HC301" i="14"/>
  <c r="HD301" i="14" s="1"/>
  <c r="GQ301" i="14" s="1"/>
  <c r="GR301" i="14" l="1" a="1"/>
  <c r="GR301" i="14" s="1"/>
  <c r="GM301" i="14"/>
  <c r="E1963" i="11"/>
  <c r="GO302" i="14"/>
  <c r="GW301" i="14"/>
  <c r="I1963" i="11" s="1"/>
  <c r="H1963" i="11"/>
  <c r="C1964" i="11" l="1"/>
  <c r="GP302" i="14"/>
  <c r="D1964" i="11" s="1"/>
  <c r="GY302" i="14"/>
  <c r="HA302" i="14" s="1"/>
  <c r="HE302" i="14" s="1"/>
  <c r="F1964" i="11" s="1"/>
  <c r="GX302" i="14"/>
  <c r="G1964" i="11" s="1"/>
  <c r="GS301" i="14"/>
  <c r="GT301" i="14"/>
  <c r="GV302" i="14" l="1"/>
  <c r="GU301" i="14"/>
  <c r="HC302" i="14"/>
  <c r="HD302" i="14" s="1"/>
  <c r="GQ302" i="14" s="1"/>
  <c r="GR302" i="14" s="1" a="1"/>
  <c r="GR302" i="14" s="1"/>
  <c r="GW302" i="14"/>
  <c r="I1964" i="11" s="1"/>
  <c r="GO303" i="14"/>
  <c r="H1964" i="11"/>
  <c r="E1964" i="11" l="1"/>
  <c r="GM302" i="14"/>
  <c r="GT302" i="14" s="1"/>
  <c r="GX303" i="14"/>
  <c r="G1965" i="11" s="1"/>
  <c r="GP303" i="14"/>
  <c r="D1965" i="11" s="1"/>
  <c r="GY303" i="14"/>
  <c r="HA303" i="14" s="1"/>
  <c r="HE303" i="14" s="1"/>
  <c r="F1965" i="11" s="1"/>
  <c r="C1965" i="11"/>
  <c r="GS302" i="14" l="1"/>
  <c r="GV303" i="14"/>
  <c r="HC303" i="14"/>
  <c r="HD303" i="14" s="1"/>
  <c r="GQ303" i="14" s="1"/>
  <c r="E1965" i="11" s="1"/>
  <c r="GU302" i="14"/>
  <c r="GW303" i="14"/>
  <c r="I1965" i="11" s="1"/>
  <c r="GO304" i="14"/>
  <c r="H1965" i="11"/>
  <c r="GR303" i="14" a="1"/>
  <c r="GR303" i="14" s="1"/>
  <c r="GM303" i="14" l="1"/>
  <c r="GX304" i="14"/>
  <c r="G1966" i="11" s="1"/>
  <c r="GP304" i="14"/>
  <c r="D1966" i="11" s="1"/>
  <c r="C1966" i="11"/>
  <c r="GY304" i="14"/>
  <c r="HA304" i="14" s="1"/>
  <c r="GS303" i="14"/>
  <c r="GT303" i="14"/>
  <c r="GU303" i="14" l="1"/>
  <c r="HE304" i="14"/>
  <c r="F1966" i="11" s="1"/>
  <c r="GV304" i="14"/>
  <c r="HC304" i="14"/>
  <c r="HD304" i="14" s="1"/>
  <c r="GQ304" i="14" s="1"/>
  <c r="GR304" i="14" l="1" a="1"/>
  <c r="GR304" i="14" s="1"/>
  <c r="GM304" i="14"/>
  <c r="E1966" i="11"/>
  <c r="GW304" i="14"/>
  <c r="I1966" i="11" s="1"/>
  <c r="GO305" i="14"/>
  <c r="H1966" i="11"/>
  <c r="C1967" i="11" l="1"/>
  <c r="GX305" i="14"/>
  <c r="G1967" i="11" s="1"/>
  <c r="GY305" i="14"/>
  <c r="HA305" i="14" s="1"/>
  <c r="HE305" i="14" s="1"/>
  <c r="F1967" i="11" s="1"/>
  <c r="GP305" i="14"/>
  <c r="D1967" i="11" s="1"/>
  <c r="GT304" i="14"/>
  <c r="GS304" i="14"/>
  <c r="GU304" i="14" l="1"/>
  <c r="GV305" i="14"/>
  <c r="HC305" i="14"/>
  <c r="HD305" i="14" s="1"/>
  <c r="GQ305" i="14" s="1"/>
  <c r="E1967" i="11" l="1"/>
  <c r="GM305" i="14"/>
  <c r="GR305" i="14" a="1"/>
  <c r="GR305" i="14" s="1"/>
  <c r="H1967" i="11"/>
  <c r="GW305" i="14"/>
  <c r="I1967" i="11" s="1"/>
  <c r="GO306" i="14"/>
  <c r="GX306" i="14" l="1"/>
  <c r="G1968" i="11" s="1"/>
  <c r="GY306" i="14"/>
  <c r="HA306" i="14" s="1"/>
  <c r="HE306" i="14" s="1"/>
  <c r="F1968" i="11" s="1"/>
  <c r="GP306" i="14"/>
  <c r="D1968" i="11" s="1"/>
  <c r="C1968" i="11"/>
  <c r="GT305" i="14"/>
  <c r="GS305" i="14"/>
  <c r="GU305" i="14" l="1"/>
  <c r="HC306" i="14"/>
  <c r="HD306" i="14" s="1"/>
  <c r="GQ306" i="14" s="1"/>
  <c r="GM306" i="14" s="1"/>
  <c r="GV306" i="14"/>
  <c r="GW306" i="14" s="1"/>
  <c r="I1968" i="11" s="1"/>
  <c r="GR306" i="14" a="1"/>
  <c r="GR306" i="14" s="1"/>
  <c r="H1968" i="11"/>
  <c r="GO307" i="14"/>
  <c r="E1968" i="11" l="1"/>
  <c r="GX307" i="14"/>
  <c r="G1969" i="11" s="1"/>
  <c r="GY307" i="14"/>
  <c r="HA307" i="14" s="1"/>
  <c r="HE307" i="14" s="1"/>
  <c r="F1969" i="11" s="1"/>
  <c r="GP307" i="14"/>
  <c r="D1969" i="11" s="1"/>
  <c r="C1969" i="11"/>
  <c r="GS306" i="14"/>
  <c r="GT306" i="14"/>
  <c r="GU306" i="14" l="1"/>
  <c r="GV307" i="14"/>
  <c r="H1969" i="11" s="1"/>
  <c r="HC307" i="14"/>
  <c r="HD307" i="14" s="1"/>
  <c r="GQ307" i="14" s="1"/>
  <c r="GW307" i="14" l="1"/>
  <c r="I1969" i="11" s="1"/>
  <c r="GO308" i="14"/>
  <c r="GR307" i="14" a="1"/>
  <c r="GR307" i="14" s="1"/>
  <c r="GM307" i="14"/>
  <c r="E1969" i="11"/>
  <c r="C1970" i="11"/>
  <c r="GY308" i="14"/>
  <c r="HA308" i="14" s="1"/>
  <c r="GP308" i="14"/>
  <c r="D1970" i="11" s="1"/>
  <c r="GX308" i="14"/>
  <c r="G1970" i="11" s="1"/>
  <c r="HE308" i="14" l="1"/>
  <c r="F1970" i="11" s="1"/>
  <c r="HC308" i="14"/>
  <c r="HD308" i="14" s="1"/>
  <c r="GQ308" i="14" s="1"/>
  <c r="GV308" i="14"/>
  <c r="GS307" i="14"/>
  <c r="GT307" i="14"/>
  <c r="GU307" i="14" l="1"/>
  <c r="GM308" i="14"/>
  <c r="GR308" i="14" a="1"/>
  <c r="GR308" i="14" s="1"/>
  <c r="E1970" i="11"/>
  <c r="GO309" i="14"/>
  <c r="GW308" i="14"/>
  <c r="I1970" i="11" s="1"/>
  <c r="H1970" i="11"/>
  <c r="GY309" i="14" l="1"/>
  <c r="HA309" i="14" s="1"/>
  <c r="HE309" i="14" s="1"/>
  <c r="F1971" i="11" s="1"/>
  <c r="C1971" i="11"/>
  <c r="GX309" i="14"/>
  <c r="G1971" i="11" s="1"/>
  <c r="GP309" i="14"/>
  <c r="D1971" i="11" s="1"/>
  <c r="GV309" i="14"/>
  <c r="HC309" i="14"/>
  <c r="HD309" i="14" s="1"/>
  <c r="GQ309" i="14" s="1"/>
  <c r="GS308" i="14"/>
  <c r="GT308" i="14"/>
  <c r="GU308" i="14" l="1"/>
  <c r="GW309" i="14"/>
  <c r="I1971" i="11" s="1"/>
  <c r="GO310" i="14"/>
  <c r="H1971" i="11"/>
  <c r="GR309" i="14" a="1"/>
  <c r="GR309" i="14" s="1"/>
  <c r="E1971" i="11"/>
  <c r="GM309" i="14"/>
  <c r="C1972" i="11" l="1"/>
  <c r="GX310" i="14"/>
  <c r="G1972" i="11" s="1"/>
  <c r="GP310" i="14"/>
  <c r="D1972" i="11" s="1"/>
  <c r="GY310" i="14"/>
  <c r="HA310" i="14" s="1"/>
  <c r="GS309" i="14"/>
  <c r="GT309" i="14"/>
  <c r="GU309" i="14" l="1"/>
  <c r="HE310" i="14"/>
  <c r="F1972" i="11" s="1"/>
  <c r="HC310" i="14"/>
  <c r="HD310" i="14" s="1"/>
  <c r="GQ310" i="14" s="1"/>
  <c r="GV310" i="14"/>
  <c r="GR310" i="14" l="1" a="1"/>
  <c r="GR310" i="14" s="1"/>
  <c r="GM310" i="14"/>
  <c r="E1972" i="11"/>
  <c r="H1972" i="11"/>
  <c r="GW310" i="14"/>
  <c r="I1972" i="11" s="1"/>
  <c r="GO311" i="14"/>
  <c r="GP311" i="14" l="1"/>
  <c r="D1973" i="11" s="1"/>
  <c r="GY311" i="14"/>
  <c r="HA311" i="14" s="1"/>
  <c r="HE311" i="14" s="1"/>
  <c r="F1973" i="11" s="1"/>
  <c r="GX311" i="14"/>
  <c r="G1973" i="11" s="1"/>
  <c r="C1973" i="11"/>
  <c r="GT310" i="14"/>
  <c r="GS310" i="14"/>
  <c r="GU310" i="14" l="1"/>
  <c r="GV311" i="14"/>
  <c r="HC311" i="14"/>
  <c r="HD311" i="14" s="1"/>
  <c r="GQ311" i="14" s="1"/>
  <c r="GM311" i="14" l="1"/>
  <c r="E1973" i="11"/>
  <c r="GR311" i="14" a="1"/>
  <c r="GR311" i="14" s="1"/>
  <c r="GO312" i="14"/>
  <c r="GW311" i="14"/>
  <c r="I1973" i="11" s="1"/>
  <c r="H1973" i="11"/>
  <c r="GX312" i="14" l="1"/>
  <c r="G1974" i="11" s="1"/>
  <c r="GY312" i="14"/>
  <c r="HA312" i="14" s="1"/>
  <c r="HE312" i="14" s="1"/>
  <c r="F1974" i="11" s="1"/>
  <c r="C1974" i="11"/>
  <c r="GP312" i="14"/>
  <c r="D1974" i="11" s="1"/>
  <c r="GS311" i="14"/>
  <c r="GT311" i="14"/>
  <c r="HC312" i="14" l="1"/>
  <c r="HD312" i="14" s="1"/>
  <c r="GQ312" i="14" s="1"/>
  <c r="GR312" i="14" s="1" a="1"/>
  <c r="GR312" i="14" s="1"/>
  <c r="GV312" i="14"/>
  <c r="H1974" i="11" s="1"/>
  <c r="GU311" i="14"/>
  <c r="GM312" i="14"/>
  <c r="E1974" i="11" l="1"/>
  <c r="GW312" i="14"/>
  <c r="I1974" i="11" s="1"/>
  <c r="GO313" i="14"/>
  <c r="GX313" i="14" s="1"/>
  <c r="G1975" i="11" s="1"/>
  <c r="GY313" i="14"/>
  <c r="HA313" i="14" s="1"/>
  <c r="HE313" i="14" s="1"/>
  <c r="F1975" i="11" s="1"/>
  <c r="C1975" i="11"/>
  <c r="GT312" i="14"/>
  <c r="GS312" i="14"/>
  <c r="GP313" i="14" l="1"/>
  <c r="D1975" i="11" s="1"/>
  <c r="GU312" i="14"/>
  <c r="GV313" i="14"/>
  <c r="HC313" i="14"/>
  <c r="HD313" i="14" s="1"/>
  <c r="GQ313" i="14" s="1"/>
  <c r="GR313" i="14" s="1" a="1"/>
  <c r="GR313" i="14" s="1"/>
  <c r="GW313" i="14"/>
  <c r="I1975" i="11" s="1"/>
  <c r="H1975" i="11"/>
  <c r="GO314" i="14"/>
  <c r="E1975" i="11" l="1"/>
  <c r="GM313" i="14"/>
  <c r="GS313" i="14" s="1"/>
  <c r="GX314" i="14"/>
  <c r="G1976" i="11" s="1"/>
  <c r="GY314" i="14"/>
  <c r="HA314" i="14" s="1"/>
  <c r="HE314" i="14" s="1"/>
  <c r="F1976" i="11" s="1"/>
  <c r="GP314" i="14"/>
  <c r="D1976" i="11" s="1"/>
  <c r="C1976" i="11"/>
  <c r="GT313" i="14" l="1"/>
  <c r="GV314" i="14"/>
  <c r="GW314" i="14" s="1"/>
  <c r="I1976" i="11" s="1"/>
  <c r="HC314" i="14"/>
  <c r="HD314" i="14" s="1"/>
  <c r="GQ314" i="14" s="1"/>
  <c r="E1976" i="11" s="1"/>
  <c r="H1976" i="11"/>
  <c r="GU313" i="14"/>
  <c r="GR314" i="14" l="1" a="1"/>
  <c r="GR314" i="14" s="1"/>
  <c r="GO315" i="14"/>
  <c r="GM314" i="14"/>
  <c r="GT314" i="14" s="1"/>
  <c r="C1977" i="11"/>
  <c r="GX315" i="14"/>
  <c r="G1977" i="11" s="1"/>
  <c r="GP315" i="14"/>
  <c r="D1977" i="11" s="1"/>
  <c r="GY315" i="14"/>
  <c r="HA315" i="14" s="1"/>
  <c r="GS314" i="14" l="1"/>
  <c r="GU314" i="14" s="1"/>
  <c r="HE315" i="14"/>
  <c r="F1977" i="11" s="1"/>
  <c r="HC315" i="14"/>
  <c r="HD315" i="14" s="1"/>
  <c r="GQ315" i="14" s="1"/>
  <c r="GV315" i="14"/>
  <c r="E1977" i="11" l="1"/>
  <c r="GM315" i="14"/>
  <c r="GR315" i="14" a="1"/>
  <c r="GR315" i="14" s="1"/>
  <c r="GW315" i="14"/>
  <c r="I1977" i="11" s="1"/>
  <c r="H1977" i="11"/>
  <c r="GO316" i="14"/>
  <c r="GP316" i="14" l="1"/>
  <c r="D1978" i="11" s="1"/>
  <c r="GX316" i="14"/>
  <c r="G1978" i="11" s="1"/>
  <c r="GY316" i="14"/>
  <c r="HA316" i="14" s="1"/>
  <c r="C1978" i="11"/>
  <c r="GT315" i="14"/>
  <c r="GS315" i="14"/>
  <c r="GU315" i="14" l="1"/>
  <c r="HE316" i="14"/>
  <c r="F1978" i="11" s="1"/>
  <c r="HC316" i="14"/>
  <c r="HD316" i="14" s="1"/>
  <c r="GQ316" i="14" s="1"/>
  <c r="GV316" i="14"/>
  <c r="E1978" i="11" l="1"/>
  <c r="GR316" i="14" a="1"/>
  <c r="GR316" i="14" s="1"/>
  <c r="GM316" i="14"/>
  <c r="H1978" i="11"/>
  <c r="GO317" i="14"/>
  <c r="GW316" i="14"/>
  <c r="I1978" i="11" s="1"/>
  <c r="GT316" i="14" l="1"/>
  <c r="GS316" i="14"/>
  <c r="GU316" i="14" s="1"/>
  <c r="GX317" i="14"/>
  <c r="G1979" i="11" s="1"/>
  <c r="GP317" i="14"/>
  <c r="D1979" i="11" s="1"/>
  <c r="C1979" i="11"/>
  <c r="GY317" i="14"/>
  <c r="HA317" i="14" s="1"/>
  <c r="HE317" i="14" l="1"/>
  <c r="F1979" i="11" s="1"/>
  <c r="GV317" i="14"/>
  <c r="HC317" i="14"/>
  <c r="HD317" i="14" s="1"/>
  <c r="GQ317" i="14" s="1"/>
  <c r="H1979" i="11" l="1"/>
  <c r="GW317" i="14"/>
  <c r="I1979" i="11" s="1"/>
  <c r="GO318" i="14"/>
  <c r="GM317" i="14"/>
  <c r="GR317" i="14" a="1"/>
  <c r="GR317" i="14" s="1"/>
  <c r="E1979" i="11"/>
  <c r="GY318" i="14" l="1"/>
  <c r="HA318" i="14" s="1"/>
  <c r="HE318" i="14" s="1"/>
  <c r="F1980" i="11" s="1"/>
  <c r="GX318" i="14"/>
  <c r="G1980" i="11" s="1"/>
  <c r="GP318" i="14"/>
  <c r="D1980" i="11" s="1"/>
  <c r="C1980" i="11"/>
  <c r="HC318" i="14"/>
  <c r="HD318" i="14" s="1"/>
  <c r="GQ318" i="14" s="1"/>
  <c r="GR318" i="14" s="1" a="1"/>
  <c r="GR318" i="14" s="1"/>
  <c r="GV318" i="14"/>
  <c r="GS317" i="14"/>
  <c r="GT317" i="14"/>
  <c r="H1980" i="11" l="1"/>
  <c r="GW318" i="14"/>
  <c r="I1980" i="11" s="1"/>
  <c r="GO319" i="14"/>
  <c r="GU317" i="14"/>
  <c r="GM318" i="14"/>
  <c r="E1980" i="11"/>
  <c r="GS318" i="14" l="1"/>
  <c r="GT318" i="14"/>
  <c r="GP319" i="14"/>
  <c r="D1981" i="11" s="1"/>
  <c r="GX319" i="14"/>
  <c r="G1981" i="11" s="1"/>
  <c r="C1981" i="11"/>
  <c r="GY319" i="14"/>
  <c r="HA319" i="14" s="1"/>
  <c r="HE319" i="14" s="1"/>
  <c r="F1981" i="11" s="1"/>
  <c r="HC319" i="14" l="1"/>
  <c r="HD319" i="14" s="1"/>
  <c r="GQ319" i="14" s="1"/>
  <c r="E1981" i="11" s="1"/>
  <c r="GV319" i="14"/>
  <c r="GU318" i="14"/>
  <c r="GM319" i="14" l="1"/>
  <c r="GR319" i="14" a="1"/>
  <c r="GR319" i="14" s="1"/>
  <c r="GW319" i="14"/>
  <c r="I1981" i="11" s="1"/>
  <c r="GO320" i="14"/>
  <c r="H1981" i="11"/>
  <c r="GT319" i="14"/>
  <c r="GS319" i="14"/>
  <c r="GU319" i="14" l="1"/>
  <c r="GY320" i="14"/>
  <c r="HA320" i="14" s="1"/>
  <c r="HE320" i="14" s="1"/>
  <c r="F1982" i="11" s="1"/>
  <c r="C1982" i="11"/>
  <c r="GX320" i="14"/>
  <c r="G1982" i="11" s="1"/>
  <c r="GP320" i="14"/>
  <c r="D1982" i="11" s="1"/>
  <c r="HC320" i="14" l="1"/>
  <c r="HD320" i="14" s="1"/>
  <c r="GQ320" i="14" s="1"/>
  <c r="E1982" i="11" s="1"/>
  <c r="GV320" i="14"/>
  <c r="GW320" i="14" s="1"/>
  <c r="I1982" i="11" s="1"/>
  <c r="GR320" i="14" a="1"/>
  <c r="GR320" i="14" s="1"/>
  <c r="GM320" i="14" l="1"/>
  <c r="H1982" i="11"/>
  <c r="GO321" i="14"/>
  <c r="GY321" i="14" s="1"/>
  <c r="HA321" i="14" s="1"/>
  <c r="GT320" i="14"/>
  <c r="GS320" i="14"/>
  <c r="C1983" i="11" l="1"/>
  <c r="GP321" i="14"/>
  <c r="D1983" i="11" s="1"/>
  <c r="GX321" i="14"/>
  <c r="G1983" i="11" s="1"/>
  <c r="HE321" i="14"/>
  <c r="F1983" i="11" s="1"/>
  <c r="GV321" i="14"/>
  <c r="HC321" i="14"/>
  <c r="HD321" i="14" s="1"/>
  <c r="GQ321" i="14" s="1"/>
  <c r="GM321" i="14" s="1"/>
  <c r="GU320" i="14"/>
  <c r="H1983" i="11"/>
  <c r="GW321" i="14"/>
  <c r="I1983" i="11" s="1"/>
  <c r="GO322" i="14"/>
  <c r="GR321" i="14" l="1" a="1"/>
  <c r="GR321" i="14" s="1"/>
  <c r="E1983" i="11"/>
  <c r="GP322" i="14"/>
  <c r="D1984" i="11" s="1"/>
  <c r="GY322" i="14"/>
  <c r="HA322" i="14" s="1"/>
  <c r="HE322" i="14" s="1"/>
  <c r="F1984" i="11" s="1"/>
  <c r="GX322" i="14"/>
  <c r="G1984" i="11" s="1"/>
  <c r="C1984" i="11"/>
  <c r="GS321" i="14"/>
  <c r="GT321" i="14"/>
  <c r="GU321" i="14" l="1"/>
  <c r="GV322" i="14"/>
  <c r="HC322" i="14"/>
  <c r="HD322" i="14" s="1"/>
  <c r="GQ322" i="14" s="1"/>
  <c r="GR322" i="14" s="1" a="1"/>
  <c r="GR322" i="14" s="1"/>
  <c r="GO323" i="14"/>
  <c r="GW322" i="14"/>
  <c r="I1984" i="11" s="1"/>
  <c r="H1984" i="11"/>
  <c r="E1984" i="11" l="1"/>
  <c r="GM322" i="14"/>
  <c r="GS322" i="14" s="1"/>
  <c r="GX323" i="14"/>
  <c r="G1985" i="11" s="1"/>
  <c r="GY323" i="14"/>
  <c r="HA323" i="14" s="1"/>
  <c r="HE323" i="14" s="1"/>
  <c r="F1985" i="11" s="1"/>
  <c r="C1985" i="11"/>
  <c r="GP323" i="14"/>
  <c r="D1985" i="11" s="1"/>
  <c r="GT322" i="14" l="1"/>
  <c r="GV323" i="14"/>
  <c r="HC323" i="14"/>
  <c r="HD323" i="14" s="1"/>
  <c r="GQ323" i="14" s="1"/>
  <c r="GW323" i="14"/>
  <c r="I1985" i="11" s="1"/>
  <c r="GO324" i="14"/>
  <c r="H1985" i="11"/>
  <c r="GU322" i="14"/>
  <c r="C1986" i="11" l="1"/>
  <c r="GX324" i="14"/>
  <c r="G1986" i="11" s="1"/>
  <c r="GY324" i="14"/>
  <c r="HA324" i="14" s="1"/>
  <c r="GP324" i="14"/>
  <c r="D1986" i="11" s="1"/>
  <c r="GR323" i="14" a="1"/>
  <c r="GR323" i="14" s="1"/>
  <c r="E1985" i="11"/>
  <c r="GM323" i="14"/>
  <c r="HE324" i="14" l="1"/>
  <c r="F1986" i="11" s="1"/>
  <c r="GV324" i="14"/>
  <c r="HC324" i="14"/>
  <c r="HD324" i="14" s="1"/>
  <c r="GQ324" i="14" s="1"/>
  <c r="GT323" i="14"/>
  <c r="GS323" i="14"/>
  <c r="GU323" i="14" l="1"/>
  <c r="GW324" i="14"/>
  <c r="I1986" i="11" s="1"/>
  <c r="GO325" i="14"/>
  <c r="H1986" i="11"/>
  <c r="E1986" i="11"/>
  <c r="GM324" i="14"/>
  <c r="GR324" i="14" a="1"/>
  <c r="GR324" i="14" s="1"/>
  <c r="GP325" i="14" l="1"/>
  <c r="D1987" i="11" s="1"/>
  <c r="GX325" i="14"/>
  <c r="G1987" i="11" s="1"/>
  <c r="C1987" i="11"/>
  <c r="GY325" i="14"/>
  <c r="HA325" i="14" s="1"/>
  <c r="HE325" i="14" s="1"/>
  <c r="F1987" i="11" s="1"/>
  <c r="GT324" i="14"/>
  <c r="GS324" i="14"/>
  <c r="GV325" i="14" l="1"/>
  <c r="H1987" i="11" s="1"/>
  <c r="GU324" i="14"/>
  <c r="HC325" i="14"/>
  <c r="HD325" i="14" s="1"/>
  <c r="GQ325" i="14" s="1"/>
  <c r="GO326" i="14" l="1"/>
  <c r="GX326" i="14" s="1"/>
  <c r="G1988" i="11" s="1"/>
  <c r="GW325" i="14"/>
  <c r="I1987" i="11" s="1"/>
  <c r="GY326" i="14"/>
  <c r="HA326" i="14" s="1"/>
  <c r="HE326" i="14" s="1"/>
  <c r="F1988" i="11" s="1"/>
  <c r="C1988" i="11"/>
  <c r="E1987" i="11"/>
  <c r="GM325" i="14"/>
  <c r="GR325" i="14" a="1"/>
  <c r="GR325" i="14" s="1"/>
  <c r="GP326" i="14" l="1"/>
  <c r="D1988" i="11" s="1"/>
  <c r="GV326" i="14"/>
  <c r="H1988" i="11" s="1"/>
  <c r="GT325" i="14"/>
  <c r="GS325" i="14"/>
  <c r="HC326" i="14"/>
  <c r="HD326" i="14" s="1"/>
  <c r="GQ326" i="14" s="1"/>
  <c r="GW326" i="14" l="1"/>
  <c r="I1988" i="11" s="1"/>
  <c r="GO327" i="14"/>
  <c r="GU325" i="14"/>
  <c r="GR326" i="14" a="1"/>
  <c r="GR326" i="14" s="1"/>
  <c r="GM326" i="14"/>
  <c r="E1988" i="11"/>
  <c r="GY327" i="14"/>
  <c r="HA327" i="14" s="1"/>
  <c r="HE327" i="14" s="1"/>
  <c r="F1989" i="11" s="1"/>
  <c r="GX327" i="14"/>
  <c r="G1989" i="11" s="1"/>
  <c r="C1989" i="11"/>
  <c r="GP327" i="14"/>
  <c r="D1989" i="11" s="1"/>
  <c r="HC327" i="14" l="1"/>
  <c r="HD327" i="14" s="1"/>
  <c r="GQ327" i="14" s="1"/>
  <c r="E1989" i="11" s="1"/>
  <c r="GV327" i="14"/>
  <c r="H1989" i="11" s="1"/>
  <c r="GR327" i="14" a="1"/>
  <c r="GR327" i="14" s="1"/>
  <c r="GW327" i="14"/>
  <c r="I1989" i="11" s="1"/>
  <c r="GO328" i="14"/>
  <c r="GS326" i="14"/>
  <c r="GT326" i="14"/>
  <c r="GM327" i="14" l="1"/>
  <c r="GU326" i="14"/>
  <c r="GY328" i="14"/>
  <c r="HA328" i="14" s="1"/>
  <c r="HE328" i="14" s="1"/>
  <c r="F1990" i="11" s="1"/>
  <c r="GX328" i="14"/>
  <c r="G1990" i="11" s="1"/>
  <c r="GP328" i="14"/>
  <c r="D1990" i="11" s="1"/>
  <c r="C1990" i="11"/>
  <c r="GV328" i="14"/>
  <c r="HC328" i="14"/>
  <c r="HD328" i="14" s="1"/>
  <c r="GQ328" i="14" s="1"/>
  <c r="GT327" i="14"/>
  <c r="GS327" i="14"/>
  <c r="GU327" i="14" l="1"/>
  <c r="E1990" i="11"/>
  <c r="GR328" i="14" a="1"/>
  <c r="GR328" i="14" s="1"/>
  <c r="GM328" i="14"/>
  <c r="H1990" i="11"/>
  <c r="GW328" i="14"/>
  <c r="I1990" i="11" s="1"/>
  <c r="GO329" i="14"/>
  <c r="GX329" i="14" l="1"/>
  <c r="G1991" i="11" s="1"/>
  <c r="GY329" i="14"/>
  <c r="HA329" i="14" s="1"/>
  <c r="HE329" i="14" s="1"/>
  <c r="F1991" i="11" s="1"/>
  <c r="C1991" i="11"/>
  <c r="GP329" i="14"/>
  <c r="D1991" i="11" s="1"/>
  <c r="GS328" i="14"/>
  <c r="GT328" i="14"/>
  <c r="HC329" i="14" l="1"/>
  <c r="HD329" i="14" s="1"/>
  <c r="GQ329" i="14" s="1"/>
  <c r="GM329" i="14" s="1"/>
  <c r="GV329" i="14"/>
  <c r="GW329" i="14" s="1"/>
  <c r="I1991" i="11" s="1"/>
  <c r="GU328" i="14"/>
  <c r="H1991" i="11"/>
  <c r="GO330" i="14" l="1"/>
  <c r="GR329" i="14" a="1"/>
  <c r="GR329" i="14" s="1"/>
  <c r="E1991" i="11"/>
  <c r="GS329" i="14"/>
  <c r="GT329" i="14"/>
  <c r="GY330" i="14"/>
  <c r="HA330" i="14" s="1"/>
  <c r="GP330" i="14"/>
  <c r="D1992" i="11" s="1"/>
  <c r="C1992" i="11"/>
  <c r="GX330" i="14"/>
  <c r="G1992" i="11" s="1"/>
  <c r="HE330" i="14" l="1"/>
  <c r="F1992" i="11" s="1"/>
  <c r="GV330" i="14"/>
  <c r="HC330" i="14"/>
  <c r="HD330" i="14" s="1"/>
  <c r="GQ330" i="14" s="1"/>
  <c r="GU329" i="14"/>
  <c r="GW330" i="14" l="1"/>
  <c r="I1992" i="11" s="1"/>
  <c r="H1992" i="11"/>
  <c r="GO331" i="14"/>
  <c r="GM330" i="14"/>
  <c r="E1992" i="11"/>
  <c r="GR330" i="14" a="1"/>
  <c r="GR330" i="14" s="1"/>
  <c r="GT330" i="14" l="1"/>
  <c r="GS330" i="14"/>
  <c r="GP331" i="14"/>
  <c r="D1993" i="11" s="1"/>
  <c r="C1993" i="11"/>
  <c r="GY331" i="14"/>
  <c r="HA331" i="14" s="1"/>
  <c r="HE331" i="14" s="1"/>
  <c r="F1993" i="11" s="1"/>
  <c r="GX331" i="14"/>
  <c r="G1993" i="11" s="1"/>
  <c r="GU330" i="14" l="1"/>
  <c r="GV331" i="14"/>
  <c r="GO332" i="14" s="1"/>
  <c r="HC331" i="14"/>
  <c r="HD331" i="14" s="1"/>
  <c r="GQ331" i="14" s="1"/>
  <c r="GW331" i="14"/>
  <c r="I1993" i="11" s="1"/>
  <c r="H1993" i="11" l="1"/>
  <c r="C1994" i="11"/>
  <c r="GP332" i="14"/>
  <c r="D1994" i="11" s="1"/>
  <c r="GY332" i="14"/>
  <c r="HA332" i="14" s="1"/>
  <c r="HE332" i="14" s="1"/>
  <c r="F1994" i="11" s="1"/>
  <c r="GX332" i="14"/>
  <c r="G1994" i="11" s="1"/>
  <c r="GR331" i="14" a="1"/>
  <c r="GR331" i="14" s="1"/>
  <c r="E1993" i="11"/>
  <c r="GM331" i="14"/>
  <c r="HC332" i="14" l="1"/>
  <c r="HD332" i="14" s="1"/>
  <c r="GQ332" i="14" s="1"/>
  <c r="E1994" i="11" s="1"/>
  <c r="GV332" i="14"/>
  <c r="GO333" i="14" s="1"/>
  <c r="GS331" i="14"/>
  <c r="GT331" i="14"/>
  <c r="GW332" i="14"/>
  <c r="I1994" i="11" s="1"/>
  <c r="H1994" i="11"/>
  <c r="GU331" i="14" l="1"/>
  <c r="GR332" i="14" a="1"/>
  <c r="GR332" i="14" s="1"/>
  <c r="GM332" i="14"/>
  <c r="GP333" i="14"/>
  <c r="D1995" i="11" s="1"/>
  <c r="GX333" i="14"/>
  <c r="G1995" i="11" s="1"/>
  <c r="GY333" i="14"/>
  <c r="HA333" i="14" s="1"/>
  <c r="C1995" i="11"/>
  <c r="GS332" i="14"/>
  <c r="GT332" i="14"/>
  <c r="GU332" i="14" l="1"/>
  <c r="HE333" i="14"/>
  <c r="F1995" i="11" s="1"/>
  <c r="GV333" i="14"/>
  <c r="HC333" i="14"/>
  <c r="HD333" i="14" s="1"/>
  <c r="GQ333" i="14" s="1"/>
  <c r="GR333" i="14" l="1" a="1"/>
  <c r="GR333" i="14" s="1"/>
  <c r="GM333" i="14"/>
  <c r="E1995" i="11"/>
  <c r="GO334" i="14"/>
  <c r="H1995" i="11"/>
  <c r="GW333" i="14"/>
  <c r="I1995" i="11" s="1"/>
  <c r="GX334" i="14" l="1"/>
  <c r="G1996" i="11" s="1"/>
  <c r="GP334" i="14"/>
  <c r="D1996" i="11" s="1"/>
  <c r="C1996" i="11"/>
  <c r="GY334" i="14"/>
  <c r="HA334" i="14" s="1"/>
  <c r="GS333" i="14"/>
  <c r="GT333" i="14"/>
  <c r="GU333" i="14" l="1"/>
  <c r="HE334" i="14"/>
  <c r="F1996" i="11" s="1"/>
  <c r="GV334" i="14"/>
  <c r="HC334" i="14"/>
  <c r="HD334" i="14" s="1"/>
  <c r="GQ334" i="14" s="1"/>
  <c r="H1996" i="11" l="1"/>
  <c r="GO335" i="14"/>
  <c r="GW334" i="14"/>
  <c r="I1996" i="11" s="1"/>
  <c r="GR334" i="14" a="1"/>
  <c r="GR334" i="14" s="1"/>
  <c r="E1996" i="11"/>
  <c r="GM334" i="14"/>
  <c r="GP335" i="14" l="1"/>
  <c r="D1997" i="11" s="1"/>
  <c r="GX335" i="14"/>
  <c r="G1997" i="11" s="1"/>
  <c r="GY335" i="14"/>
  <c r="HA335" i="14" s="1"/>
  <c r="HE335" i="14" s="1"/>
  <c r="F1997" i="11" s="1"/>
  <c r="C1997" i="11"/>
  <c r="GS334" i="14"/>
  <c r="GT334" i="14"/>
  <c r="GU334" i="14" l="1"/>
  <c r="HC335" i="14"/>
  <c r="HD335" i="14" s="1"/>
  <c r="GQ335" i="14" s="1"/>
  <c r="GM335" i="14" s="1"/>
  <c r="GV335" i="14"/>
  <c r="H1997" i="11" s="1"/>
  <c r="E1997" i="11" l="1"/>
  <c r="GO336" i="14"/>
  <c r="GW335" i="14"/>
  <c r="I1997" i="11" s="1"/>
  <c r="GR335" i="14" a="1"/>
  <c r="GR335" i="14" s="1"/>
  <c r="GT335" i="14"/>
  <c r="GS335" i="14"/>
  <c r="GX336" i="14"/>
  <c r="G1998" i="11" s="1"/>
  <c r="GY336" i="14"/>
  <c r="HA336" i="14" s="1"/>
  <c r="C1998" i="11"/>
  <c r="GP336" i="14"/>
  <c r="D1998" i="11" s="1"/>
  <c r="HE336" i="14" l="1"/>
  <c r="F1998" i="11" s="1"/>
  <c r="HC336" i="14"/>
  <c r="HD336" i="14" s="1"/>
  <c r="GQ336" i="14" s="1"/>
  <c r="GV336" i="14"/>
  <c r="GU335" i="14"/>
  <c r="GR336" i="14" l="1" a="1"/>
  <c r="GR336" i="14" s="1"/>
  <c r="GM336" i="14"/>
  <c r="E1998" i="11"/>
  <c r="H1998" i="11"/>
  <c r="GO337" i="14"/>
  <c r="GW336" i="14"/>
  <c r="I1998" i="11" s="1"/>
  <c r="GP337" i="14" l="1"/>
  <c r="D1999" i="11" s="1"/>
  <c r="C1999" i="11"/>
  <c r="GX337" i="14"/>
  <c r="G1999" i="11" s="1"/>
  <c r="GY337" i="14"/>
  <c r="HA337" i="14" s="1"/>
  <c r="GS336" i="14"/>
  <c r="GT336" i="14"/>
  <c r="GU336" i="14" l="1"/>
  <c r="HE337" i="14"/>
  <c r="F1999" i="11" s="1"/>
  <c r="GV337" i="14"/>
  <c r="HC337" i="14"/>
  <c r="HD337" i="14" s="1"/>
  <c r="GQ337" i="14" s="1"/>
  <c r="GO338" i="14" l="1"/>
  <c r="GW337" i="14"/>
  <c r="I1999" i="11" s="1"/>
  <c r="H1999" i="11"/>
  <c r="GR337" i="14" a="1"/>
  <c r="GR337" i="14" s="1"/>
  <c r="GM337" i="14"/>
  <c r="E1999" i="11"/>
  <c r="GS337" i="14" l="1"/>
  <c r="GT337" i="14"/>
  <c r="GP338" i="14"/>
  <c r="D2000" i="11" s="1"/>
  <c r="GX338" i="14"/>
  <c r="G2000" i="11" s="1"/>
  <c r="C2000" i="11"/>
  <c r="GY338" i="14"/>
  <c r="HA338" i="14" s="1"/>
  <c r="HE338" i="14" s="1"/>
  <c r="F2000" i="11" s="1"/>
  <c r="GV338" i="14" l="1"/>
  <c r="HC338" i="14"/>
  <c r="HD338" i="14" s="1"/>
  <c r="GQ338" i="14" s="1"/>
  <c r="GR338" i="14" s="1" a="1"/>
  <c r="GR338" i="14" s="1"/>
  <c r="GU337" i="14"/>
  <c r="GW338" i="14"/>
  <c r="I2000" i="11" s="1"/>
  <c r="GO339" i="14"/>
  <c r="H2000" i="11"/>
  <c r="E2000" i="11" l="1"/>
  <c r="GM338" i="14"/>
  <c r="GY339" i="14"/>
  <c r="HA339" i="14" s="1"/>
  <c r="HE339" i="14" s="1"/>
  <c r="F2001" i="11" s="1"/>
  <c r="GX339" i="14"/>
  <c r="G2001" i="11" s="1"/>
  <c r="GP339" i="14"/>
  <c r="D2001" i="11" s="1"/>
  <c r="C2001" i="11"/>
  <c r="GT338" i="14"/>
  <c r="GS338" i="14"/>
  <c r="GV339" i="14" l="1"/>
  <c r="HC339" i="14"/>
  <c r="HD339" i="14" s="1"/>
  <c r="GQ339" i="14" s="1"/>
  <c r="E2001" i="11" s="1"/>
  <c r="GU338" i="14"/>
  <c r="GW339" i="14"/>
  <c r="I2001" i="11" s="1"/>
  <c r="GO340" i="14"/>
  <c r="H2001" i="11"/>
  <c r="GM339" i="14" l="1"/>
  <c r="GR339" i="14" a="1"/>
  <c r="GR339" i="14" s="1"/>
  <c r="GS339" i="14"/>
  <c r="GT339" i="14"/>
  <c r="GP340" i="14"/>
  <c r="D2002" i="11" s="1"/>
  <c r="GX340" i="14"/>
  <c r="G2002" i="11" s="1"/>
  <c r="C2002" i="11"/>
  <c r="GY340" i="14"/>
  <c r="HA340" i="14" s="1"/>
  <c r="HE340" i="14" s="1"/>
  <c r="F2002" i="11" s="1"/>
  <c r="GU339" i="14" l="1"/>
  <c r="HC340" i="14"/>
  <c r="HD340" i="14" s="1"/>
  <c r="GQ340" i="14" s="1"/>
  <c r="E2002" i="11" s="1"/>
  <c r="GV340" i="14"/>
  <c r="GM340" i="14" l="1"/>
  <c r="GR340" i="14" a="1"/>
  <c r="GR340" i="14" s="1"/>
  <c r="GO341" i="14"/>
  <c r="GW340" i="14"/>
  <c r="I2002" i="11" s="1"/>
  <c r="H2002" i="11"/>
  <c r="GT340" i="14"/>
  <c r="GS340" i="14"/>
  <c r="GU340" i="14" l="1"/>
  <c r="GX341" i="14"/>
  <c r="G2003" i="11" s="1"/>
  <c r="GY341" i="14"/>
  <c r="HA341" i="14" s="1"/>
  <c r="HE341" i="14" s="1"/>
  <c r="F2003" i="11" s="1"/>
  <c r="C2003" i="11"/>
  <c r="GP341" i="14"/>
  <c r="D2003" i="11" s="1"/>
  <c r="HC341" i="14" l="1"/>
  <c r="HD341" i="14" s="1"/>
  <c r="GQ341" i="14" s="1"/>
  <c r="GM341" i="14" s="1"/>
  <c r="GV341" i="14"/>
  <c r="H2003" i="11" s="1"/>
  <c r="GR341" i="14" l="1" a="1"/>
  <c r="GR341" i="14" s="1"/>
  <c r="GW341" i="14"/>
  <c r="I2003" i="11" s="1"/>
  <c r="E2003" i="11"/>
  <c r="GO342" i="14"/>
  <c r="GY342" i="14" s="1"/>
  <c r="HA342" i="14" s="1"/>
  <c r="HE342" i="14" s="1"/>
  <c r="F2004" i="11" s="1"/>
  <c r="GS341" i="14"/>
  <c r="GT341" i="14"/>
  <c r="GU341" i="14" s="1"/>
  <c r="C2004" i="11"/>
  <c r="GX342" i="14"/>
  <c r="G2004" i="11" s="1"/>
  <c r="GP342" i="14"/>
  <c r="D2004" i="11" s="1"/>
  <c r="GV342" i="14" l="1"/>
  <c r="HC342" i="14"/>
  <c r="HD342" i="14" s="1"/>
  <c r="GQ342" i="14" s="1"/>
  <c r="GR342" i="14" s="1" a="1"/>
  <c r="GR342" i="14" s="1"/>
  <c r="GO343" i="14"/>
  <c r="GW342" i="14"/>
  <c r="I2004" i="11" s="1"/>
  <c r="H2004" i="11"/>
  <c r="GM342" i="14" l="1"/>
  <c r="GS342" i="14" s="1"/>
  <c r="E2004" i="11"/>
  <c r="GP343" i="14"/>
  <c r="D2005" i="11" s="1"/>
  <c r="C2005" i="11"/>
  <c r="GY343" i="14"/>
  <c r="HA343" i="14" s="1"/>
  <c r="HE343" i="14" s="1"/>
  <c r="F2005" i="11" s="1"/>
  <c r="GX343" i="14"/>
  <c r="G2005" i="11" s="1"/>
  <c r="GT342" i="14" l="1"/>
  <c r="GU342" i="14" s="1"/>
  <c r="HC343" i="14"/>
  <c r="HD343" i="14" s="1"/>
  <c r="GQ343" i="14" s="1"/>
  <c r="GV343" i="14"/>
  <c r="GO344" i="14" l="1"/>
  <c r="H2005" i="11"/>
  <c r="GW343" i="14"/>
  <c r="I2005" i="11" s="1"/>
  <c r="GM343" i="14"/>
  <c r="E2005" i="11"/>
  <c r="GR343" i="14" a="1"/>
  <c r="GR343" i="14" s="1"/>
  <c r="GS343" i="14" l="1"/>
  <c r="GT343" i="14"/>
  <c r="GY344" i="14"/>
  <c r="HA344" i="14" s="1"/>
  <c r="HE344" i="14" s="1"/>
  <c r="F2006" i="11" s="1"/>
  <c r="GX344" i="14"/>
  <c r="G2006" i="11" s="1"/>
  <c r="C2006" i="11"/>
  <c r="GP344" i="14"/>
  <c r="D2006" i="11" s="1"/>
  <c r="HC344" i="14"/>
  <c r="HD344" i="14" s="1"/>
  <c r="GQ344" i="14" s="1"/>
  <c r="GV344" i="14" l="1"/>
  <c r="GW344" i="14" s="1"/>
  <c r="I2006" i="11" s="1"/>
  <c r="GU343" i="14"/>
  <c r="H2006" i="11"/>
  <c r="E2006" i="11"/>
  <c r="GR344" i="14" a="1"/>
  <c r="GR344" i="14" s="1"/>
  <c r="GM344" i="14"/>
  <c r="GO345" i="14" l="1"/>
  <c r="GT344" i="14"/>
  <c r="GS344" i="14"/>
  <c r="GU344" i="14" s="1"/>
  <c r="GP345" i="14"/>
  <c r="D2007" i="11" s="1"/>
  <c r="GY345" i="14"/>
  <c r="HA345" i="14" s="1"/>
  <c r="C2007" i="11"/>
  <c r="GX345" i="14"/>
  <c r="G2007" i="11" s="1"/>
  <c r="HE345" i="14" l="1"/>
  <c r="F2007" i="11" s="1"/>
  <c r="GV345" i="14"/>
  <c r="HC345" i="14"/>
  <c r="HD345" i="14" s="1"/>
  <c r="GQ345" i="14" s="1"/>
  <c r="GO346" i="14" l="1"/>
  <c r="H2007" i="11"/>
  <c r="GW345" i="14"/>
  <c r="I2007" i="11" s="1"/>
  <c r="E2007" i="11"/>
  <c r="GR345" i="14" a="1"/>
  <c r="GR345" i="14" s="1"/>
  <c r="GM345" i="14"/>
  <c r="GS345" i="14" l="1"/>
  <c r="GT345" i="14"/>
  <c r="GP346" i="14"/>
  <c r="D2008" i="11" s="1"/>
  <c r="GX346" i="14"/>
  <c r="G2008" i="11" s="1"/>
  <c r="C2008" i="11"/>
  <c r="GY346" i="14"/>
  <c r="HA346" i="14" s="1"/>
  <c r="HE346" i="14" l="1"/>
  <c r="F2008" i="11" s="1"/>
  <c r="HC346" i="14"/>
  <c r="HD346" i="14" s="1"/>
  <c r="GQ346" i="14" s="1"/>
  <c r="GV346" i="14"/>
  <c r="GU345" i="14"/>
  <c r="GM346" i="14" l="1"/>
  <c r="GR346" i="14" a="1"/>
  <c r="GR346" i="14" s="1"/>
  <c r="E2008" i="11"/>
  <c r="GO347" i="14"/>
  <c r="GW346" i="14"/>
  <c r="I2008" i="11" s="1"/>
  <c r="H2008" i="11"/>
  <c r="GX347" i="14" l="1"/>
  <c r="G2009" i="11" s="1"/>
  <c r="C2009" i="11"/>
  <c r="GY347" i="14"/>
  <c r="HA347" i="14" s="1"/>
  <c r="HE347" i="14" s="1"/>
  <c r="F2009" i="11" s="1"/>
  <c r="GP347" i="14"/>
  <c r="D2009" i="11" s="1"/>
  <c r="GT346" i="14"/>
  <c r="GS346" i="14"/>
  <c r="GU346" i="14" l="1"/>
  <c r="HC347" i="14"/>
  <c r="HD347" i="14" s="1"/>
  <c r="GQ347" i="14" s="1"/>
  <c r="GR347" i="14" s="1" a="1"/>
  <c r="GR347" i="14" s="1"/>
  <c r="GV347" i="14"/>
  <c r="E2009" i="11" l="1"/>
  <c r="GM347" i="14"/>
  <c r="GW347" i="14"/>
  <c r="I2009" i="11" s="1"/>
  <c r="H2009" i="11"/>
  <c r="GO348" i="14"/>
  <c r="GT347" i="14"/>
  <c r="GS347" i="14"/>
  <c r="GU347" i="14" l="1"/>
  <c r="GP348" i="14"/>
  <c r="D2010" i="11" s="1"/>
  <c r="GY348" i="14"/>
  <c r="HA348" i="14" s="1"/>
  <c r="HE348" i="14" s="1"/>
  <c r="F2010" i="11" s="1"/>
  <c r="C2010" i="11"/>
  <c r="GX348" i="14"/>
  <c r="G2010" i="11" s="1"/>
  <c r="HC348" i="14" l="1"/>
  <c r="HD348" i="14" s="1"/>
  <c r="GQ348" i="14" s="1"/>
  <c r="E2010" i="11" s="1"/>
  <c r="GV348" i="14"/>
  <c r="GR348" i="14" l="1" a="1"/>
  <c r="GR348" i="14" s="1"/>
  <c r="GM348" i="14"/>
  <c r="GW348" i="14"/>
  <c r="I2010" i="11" s="1"/>
  <c r="GO349" i="14"/>
  <c r="H2010" i="11"/>
  <c r="GT348" i="14"/>
  <c r="GS348" i="14"/>
  <c r="GU348" i="14" l="1"/>
  <c r="C2011" i="11"/>
  <c r="GP349" i="14"/>
  <c r="D2011" i="11" s="1"/>
  <c r="GY349" i="14"/>
  <c r="HA349" i="14" s="1"/>
  <c r="HE349" i="14" s="1"/>
  <c r="F2011" i="11" s="1"/>
  <c r="GX349" i="14"/>
  <c r="G2011" i="11" s="1"/>
  <c r="GV349" i="14" l="1"/>
  <c r="HC349" i="14"/>
  <c r="HD349" i="14" s="1"/>
  <c r="GQ349" i="14" s="1"/>
  <c r="GR349" i="14" s="1" a="1"/>
  <c r="GR349" i="14" s="1"/>
  <c r="H2011" i="11"/>
  <c r="GO350" i="14"/>
  <c r="GW349" i="14"/>
  <c r="I2011" i="11" s="1"/>
  <c r="GM349" i="14" l="1"/>
  <c r="GS349" i="14" s="1"/>
  <c r="E2011" i="11"/>
  <c r="GX350" i="14"/>
  <c r="G2012" i="11" s="1"/>
  <c r="GY350" i="14"/>
  <c r="HA350" i="14" s="1"/>
  <c r="HE350" i="14" s="1"/>
  <c r="F2012" i="11" s="1"/>
  <c r="C2012" i="11"/>
  <c r="GP350" i="14"/>
  <c r="D2012" i="11" s="1"/>
  <c r="GT349" i="14" l="1"/>
  <c r="GU349" i="14" s="1"/>
  <c r="HC350" i="14"/>
  <c r="HD350" i="14" s="1"/>
  <c r="GQ350" i="14" s="1"/>
  <c r="GR350" i="14" s="1" a="1"/>
  <c r="GR350" i="14" s="1"/>
  <c r="GV350" i="14"/>
  <c r="GO351" i="14" s="1"/>
  <c r="E2012" i="11" l="1"/>
  <c r="GM350" i="14"/>
  <c r="GS350" i="14" s="1"/>
  <c r="GW350" i="14"/>
  <c r="I2012" i="11" s="1"/>
  <c r="H2012" i="11"/>
  <c r="GT350" i="14"/>
  <c r="GX351" i="14"/>
  <c r="G2013" i="11" s="1"/>
  <c r="GY351" i="14"/>
  <c r="HA351" i="14" s="1"/>
  <c r="HE351" i="14" s="1"/>
  <c r="F2013" i="11" s="1"/>
  <c r="C2013" i="11"/>
  <c r="GP351" i="14"/>
  <c r="D2013" i="11" s="1"/>
  <c r="GU350" i="14" l="1"/>
  <c r="HC351" i="14"/>
  <c r="HD351" i="14" s="1"/>
  <c r="GQ351" i="14" s="1"/>
  <c r="GR351" i="14" s="1" a="1"/>
  <c r="GR351" i="14" s="1"/>
  <c r="GV351" i="14"/>
  <c r="GO352" i="14" s="1"/>
  <c r="E2013" i="11" l="1"/>
  <c r="GM351" i="14"/>
  <c r="GS351" i="14" s="1"/>
  <c r="GW351" i="14"/>
  <c r="I2013" i="11" s="1"/>
  <c r="H2013" i="11"/>
  <c r="GT351" i="14"/>
  <c r="GY352" i="14"/>
  <c r="HA352" i="14" s="1"/>
  <c r="HE352" i="14" s="1"/>
  <c r="F2014" i="11" s="1"/>
  <c r="GX352" i="14"/>
  <c r="G2014" i="11" s="1"/>
  <c r="GP352" i="14"/>
  <c r="D2014" i="11" s="1"/>
  <c r="C2014" i="11"/>
  <c r="GV352" i="14" l="1"/>
  <c r="GO353" i="14" s="1"/>
  <c r="HC352" i="14"/>
  <c r="HD352" i="14" s="1"/>
  <c r="GQ352" i="14" s="1"/>
  <c r="GU351" i="14"/>
  <c r="GW352" i="14" l="1"/>
  <c r="I2014" i="11" s="1"/>
  <c r="H2014" i="11"/>
  <c r="GM352" i="14"/>
  <c r="E2014" i="11"/>
  <c r="GR352" i="14" a="1"/>
  <c r="GR352" i="14" s="1"/>
  <c r="C2015" i="11"/>
  <c r="GY353" i="14"/>
  <c r="HA353" i="14" s="1"/>
  <c r="HE353" i="14" s="1"/>
  <c r="F2015" i="11" s="1"/>
  <c r="GP353" i="14"/>
  <c r="D2015" i="11" s="1"/>
  <c r="GX353" i="14"/>
  <c r="G2015" i="11" s="1"/>
  <c r="GV353" i="14" l="1"/>
  <c r="HC353" i="14"/>
  <c r="HD353" i="14" s="1"/>
  <c r="GQ353" i="14" s="1"/>
  <c r="E2015" i="11" s="1"/>
  <c r="GW353" i="14"/>
  <c r="I2015" i="11" s="1"/>
  <c r="GO354" i="14"/>
  <c r="H2015" i="11"/>
  <c r="GS352" i="14"/>
  <c r="GT352" i="14"/>
  <c r="GR353" i="14" l="1" a="1"/>
  <c r="GR353" i="14" s="1"/>
  <c r="GM353" i="14"/>
  <c r="GT353" i="14" s="1"/>
  <c r="GU352" i="14"/>
  <c r="GP354" i="14"/>
  <c r="D2016" i="11" s="1"/>
  <c r="C2016" i="11"/>
  <c r="GX354" i="14"/>
  <c r="G2016" i="11" s="1"/>
  <c r="GY354" i="14"/>
  <c r="HA354" i="14" s="1"/>
  <c r="HE354" i="14" s="1"/>
  <c r="F2016" i="11" s="1"/>
  <c r="GS353" i="14" l="1"/>
  <c r="GU353" i="14" s="1"/>
  <c r="GV354" i="14"/>
  <c r="H2016" i="11" s="1"/>
  <c r="HC354" i="14"/>
  <c r="HD354" i="14" s="1"/>
  <c r="GQ354" i="14" s="1"/>
  <c r="GM354" i="14" s="1"/>
  <c r="GW354" i="14"/>
  <c r="I2016" i="11" s="1"/>
  <c r="GO355" i="14" l="1"/>
  <c r="E2016" i="11"/>
  <c r="GR354" i="14" a="1"/>
  <c r="GR354" i="14" s="1"/>
  <c r="GP355" i="14"/>
  <c r="D2017" i="11" s="1"/>
  <c r="GX355" i="14"/>
  <c r="G2017" i="11" s="1"/>
  <c r="GY355" i="14"/>
  <c r="HA355" i="14" s="1"/>
  <c r="HE355" i="14" s="1"/>
  <c r="F2017" i="11" s="1"/>
  <c r="C2017" i="11"/>
  <c r="GS354" i="14"/>
  <c r="GT354" i="14"/>
  <c r="HC355" i="14" l="1"/>
  <c r="HD355" i="14" s="1"/>
  <c r="GQ355" i="14" s="1"/>
  <c r="E2017" i="11" s="1"/>
  <c r="GV355" i="14"/>
  <c r="GU354" i="14"/>
  <c r="H2017" i="11"/>
  <c r="GO356" i="14"/>
  <c r="GW355" i="14"/>
  <c r="I2017" i="11" s="1"/>
  <c r="GM355" i="14" l="1"/>
  <c r="GT355" i="14" s="1"/>
  <c r="GR355" i="14" a="1"/>
  <c r="GR355" i="14" s="1"/>
  <c r="GX356" i="14"/>
  <c r="G2018" i="11" s="1"/>
  <c r="C2018" i="11"/>
  <c r="GP356" i="14"/>
  <c r="D2018" i="11" s="1"/>
  <c r="GY356" i="14"/>
  <c r="HA356" i="14" s="1"/>
  <c r="GS355" i="14" l="1"/>
  <c r="GU355" i="14"/>
  <c r="HE356" i="14"/>
  <c r="F2018" i="11" s="1"/>
  <c r="GV356" i="14"/>
  <c r="HC356" i="14"/>
  <c r="HD356" i="14" s="1"/>
  <c r="GQ356" i="14" s="1"/>
  <c r="GW356" i="14" l="1"/>
  <c r="I2018" i="11" s="1"/>
  <c r="H2018" i="11"/>
  <c r="GO357" i="14"/>
  <c r="GR356" i="14" a="1"/>
  <c r="GR356" i="14" s="1"/>
  <c r="GM356" i="14"/>
  <c r="E2018" i="11"/>
  <c r="GS356" i="14" l="1"/>
  <c r="GT356" i="14"/>
  <c r="GU356" i="14" s="1"/>
  <c r="GP357" i="14"/>
  <c r="D2019" i="11" s="1"/>
  <c r="GY357" i="14"/>
  <c r="HA357" i="14" s="1"/>
  <c r="HE357" i="14" s="1"/>
  <c r="F2019" i="11" s="1"/>
  <c r="C2019" i="11"/>
  <c r="GX357" i="14"/>
  <c r="G2019" i="11" s="1"/>
  <c r="GV357" i="14" l="1"/>
  <c r="GW357" i="14" s="1"/>
  <c r="I2019" i="11" s="1"/>
  <c r="HC357" i="14"/>
  <c r="HD357" i="14" s="1"/>
  <c r="GQ357" i="14" s="1"/>
  <c r="H2019" i="11" l="1"/>
  <c r="GO358" i="14"/>
  <c r="GP358" i="14" s="1"/>
  <c r="D2020" i="11" s="1"/>
  <c r="GX358" i="14"/>
  <c r="G2020" i="11" s="1"/>
  <c r="GY358" i="14"/>
  <c r="HA358" i="14" s="1"/>
  <c r="C2020" i="11"/>
  <c r="GR357" i="14" a="1"/>
  <c r="GR357" i="14" s="1"/>
  <c r="GM357" i="14"/>
  <c r="E2019" i="11"/>
  <c r="GT357" i="14" l="1"/>
  <c r="GS357" i="14"/>
  <c r="HE358" i="14"/>
  <c r="F2020" i="11" s="1"/>
  <c r="HC358" i="14"/>
  <c r="HD358" i="14" s="1"/>
  <c r="GQ358" i="14" s="1"/>
  <c r="GV358" i="14"/>
  <c r="GU357" i="14" l="1"/>
  <c r="GM358" i="14"/>
  <c r="E2020" i="11"/>
  <c r="GR358" i="14" a="1"/>
  <c r="GR358" i="14" s="1"/>
  <c r="GW358" i="14"/>
  <c r="I2020" i="11" s="1"/>
  <c r="GO359" i="14"/>
  <c r="H2020" i="11"/>
  <c r="GX359" i="14" l="1"/>
  <c r="G2021" i="11" s="1"/>
  <c r="C2021" i="11"/>
  <c r="GY359" i="14"/>
  <c r="HA359" i="14" s="1"/>
  <c r="HE359" i="14" s="1"/>
  <c r="F2021" i="11" s="1"/>
  <c r="GP359" i="14"/>
  <c r="D2021" i="11" s="1"/>
  <c r="GT358" i="14"/>
  <c r="GS358" i="14"/>
  <c r="GU358" i="14" l="1"/>
  <c r="HC359" i="14"/>
  <c r="HD359" i="14" s="1"/>
  <c r="GQ359" i="14" s="1"/>
  <c r="GV359" i="14"/>
  <c r="H2021" i="11" l="1"/>
  <c r="GW359" i="14"/>
  <c r="I2021" i="11" s="1"/>
  <c r="GO360" i="14"/>
  <c r="GR359" i="14" a="1"/>
  <c r="GR359" i="14" s="1"/>
  <c r="GM359" i="14"/>
  <c r="E2021" i="11"/>
  <c r="GY360" i="14" l="1"/>
  <c r="HA360" i="14" s="1"/>
  <c r="HE360" i="14" s="1"/>
  <c r="F2022" i="11" s="1"/>
  <c r="C2022" i="11"/>
  <c r="GX360" i="14"/>
  <c r="G2022" i="11" s="1"/>
  <c r="GP360" i="14"/>
  <c r="D2022" i="11" s="1"/>
  <c r="GT359" i="14"/>
  <c r="GS359" i="14"/>
  <c r="HC360" i="14" l="1"/>
  <c r="HD360" i="14" s="1"/>
  <c r="GQ360" i="14" s="1"/>
  <c r="GR360" i="14" s="1" a="1"/>
  <c r="GR360" i="14" s="1"/>
  <c r="GV360" i="14"/>
  <c r="GO361" i="14" s="1"/>
  <c r="GU359" i="14"/>
  <c r="H2022" i="11" l="1"/>
  <c r="GW360" i="14"/>
  <c r="I2022" i="11" s="1"/>
  <c r="GM360" i="14"/>
  <c r="GS360" i="14" s="1"/>
  <c r="E2022" i="11"/>
  <c r="C2023" i="11"/>
  <c r="GP361" i="14"/>
  <c r="D2023" i="11" s="1"/>
  <c r="GY361" i="14"/>
  <c r="HA361" i="14" s="1"/>
  <c r="HE361" i="14" s="1"/>
  <c r="F2023" i="11" s="1"/>
  <c r="GX361" i="14"/>
  <c r="G2023" i="11" s="1"/>
  <c r="GT360" i="14" l="1"/>
  <c r="GU360" i="14" s="1"/>
  <c r="HC361" i="14"/>
  <c r="HD361" i="14" s="1"/>
  <c r="GQ361" i="14" s="1"/>
  <c r="E2023" i="11" s="1"/>
  <c r="GV361" i="14"/>
  <c r="GR361" i="14" l="1" a="1"/>
  <c r="GR361" i="14" s="1"/>
  <c r="GM361" i="14"/>
  <c r="GS361" i="14" s="1"/>
  <c r="GO362" i="14"/>
  <c r="GW361" i="14"/>
  <c r="I2023" i="11" s="1"/>
  <c r="H2023" i="11"/>
  <c r="GT361" i="14" l="1"/>
  <c r="GU361" i="14" s="1"/>
  <c r="GX362" i="14"/>
  <c r="G2024" i="11" s="1"/>
  <c r="C2024" i="11"/>
  <c r="GY362" i="14"/>
  <c r="HA362" i="14" s="1"/>
  <c r="HE362" i="14" s="1"/>
  <c r="F2024" i="11" s="1"/>
  <c r="GP362" i="14"/>
  <c r="D2024" i="11" s="1"/>
  <c r="HC362" i="14" l="1"/>
  <c r="HD362" i="14" s="1"/>
  <c r="GQ362" i="14" s="1"/>
  <c r="GM362" i="14" s="1"/>
  <c r="GV362" i="14"/>
  <c r="GR362" i="14" l="1" a="1"/>
  <c r="GR362" i="14" s="1"/>
  <c r="E2024" i="11"/>
  <c r="GO363" i="14"/>
  <c r="GW362" i="14"/>
  <c r="I2024" i="11" s="1"/>
  <c r="H2024" i="11"/>
  <c r="GS362" i="14"/>
  <c r="GT362" i="14"/>
  <c r="GU362" i="14" l="1"/>
  <c r="GY363" i="14"/>
  <c r="HA363" i="14" s="1"/>
  <c r="HE363" i="14" s="1"/>
  <c r="F2025" i="11" s="1"/>
  <c r="GP363" i="14"/>
  <c r="D2025" i="11" s="1"/>
  <c r="GX363" i="14"/>
  <c r="G2025" i="11" s="1"/>
  <c r="C2025" i="11"/>
  <c r="GV363" i="14" l="1"/>
  <c r="HC363" i="14"/>
  <c r="HD363" i="14" s="1"/>
  <c r="GQ363" i="14" s="1"/>
  <c r="GM363" i="14" s="1"/>
  <c r="GO364" i="14"/>
  <c r="H2025" i="11"/>
  <c r="GW363" i="14"/>
  <c r="I2025" i="11" s="1"/>
  <c r="E2025" i="11" l="1"/>
  <c r="GR363" i="14" a="1"/>
  <c r="GR363" i="14" s="1"/>
  <c r="GY364" i="14"/>
  <c r="HA364" i="14" s="1"/>
  <c r="HE364" i="14" s="1"/>
  <c r="F2026" i="11" s="1"/>
  <c r="GP364" i="14"/>
  <c r="D2026" i="11" s="1"/>
  <c r="GX364" i="14"/>
  <c r="G2026" i="11" s="1"/>
  <c r="C2026" i="11"/>
  <c r="GS363" i="14"/>
  <c r="GT363" i="14"/>
  <c r="HC364" i="14" l="1"/>
  <c r="HD364" i="14" s="1"/>
  <c r="GQ364" i="14" s="1"/>
  <c r="GM364" i="14" s="1"/>
  <c r="GV364" i="14"/>
  <c r="GU363" i="14"/>
  <c r="GR364" i="14" a="1"/>
  <c r="GR364" i="14" s="1"/>
  <c r="GW364" i="14"/>
  <c r="I2026" i="11" s="1"/>
  <c r="GO365" i="14"/>
  <c r="H2026" i="11"/>
  <c r="E2026" i="11" l="1"/>
  <c r="GX365" i="14"/>
  <c r="G2027" i="11" s="1"/>
  <c r="GY365" i="14"/>
  <c r="HA365" i="14" s="1"/>
  <c r="HE365" i="14" s="1"/>
  <c r="F2027" i="11" s="1"/>
  <c r="C2027" i="11"/>
  <c r="GP365" i="14"/>
  <c r="D2027" i="11" s="1"/>
  <c r="GT364" i="14"/>
  <c r="GS364" i="14"/>
  <c r="GU364" i="14" l="1"/>
  <c r="HC365" i="14"/>
  <c r="HD365" i="14" s="1"/>
  <c r="GQ365" i="14" s="1"/>
  <c r="GV365" i="14"/>
  <c r="H2027" i="11" l="1"/>
  <c r="GO366" i="14"/>
  <c r="GW365" i="14"/>
  <c r="I2027" i="11" s="1"/>
  <c r="GR365" i="14" a="1"/>
  <c r="GR365" i="14" s="1"/>
  <c r="GM365" i="14"/>
  <c r="E2027" i="11"/>
  <c r="GT365" i="14" l="1"/>
  <c r="GS365" i="14"/>
  <c r="GY366" i="14"/>
  <c r="HA366" i="14" s="1"/>
  <c r="HE366" i="14" s="1"/>
  <c r="F2028" i="11" s="1"/>
  <c r="GP366" i="14"/>
  <c r="D2028" i="11" s="1"/>
  <c r="GX366" i="14"/>
  <c r="G2028" i="11" s="1"/>
  <c r="C2028" i="11"/>
  <c r="GV366" i="14"/>
  <c r="HC366" i="14"/>
  <c r="HD366" i="14" s="1"/>
  <c r="GQ366" i="14" s="1"/>
  <c r="GU365" i="14"/>
  <c r="GR366" i="14" l="1" a="1"/>
  <c r="GR366" i="14" s="1"/>
  <c r="GM366" i="14"/>
  <c r="E2028" i="11"/>
  <c r="GW366" i="14"/>
  <c r="I2028" i="11" s="1"/>
  <c r="GO367" i="14"/>
  <c r="H2028" i="11"/>
  <c r="GP367" i="14" l="1"/>
  <c r="D2029" i="11" s="1"/>
  <c r="C2029" i="11"/>
  <c r="GY367" i="14"/>
  <c r="HA367" i="14" s="1"/>
  <c r="HE367" i="14" s="1"/>
  <c r="F2029" i="11" s="1"/>
  <c r="GX367" i="14"/>
  <c r="G2029" i="11" s="1"/>
  <c r="GT366" i="14"/>
  <c r="GS366" i="14"/>
  <c r="HC367" i="14" l="1"/>
  <c r="HD367" i="14" s="1"/>
  <c r="GQ367" i="14" s="1"/>
  <c r="GU366" i="14"/>
  <c r="GV367" i="14"/>
  <c r="GO368" i="14" s="1"/>
  <c r="GR367" i="14" a="1"/>
  <c r="GR367" i="14" s="1"/>
  <c r="GM367" i="14"/>
  <c r="E2029" i="11"/>
  <c r="H2029" i="11" l="1"/>
  <c r="GW367" i="14"/>
  <c r="I2029" i="11" s="1"/>
  <c r="GS367" i="14"/>
  <c r="GT367" i="14"/>
  <c r="GY368" i="14"/>
  <c r="HA368" i="14" s="1"/>
  <c r="HE368" i="14" s="1"/>
  <c r="F2030" i="11" s="1"/>
  <c r="C2030" i="11"/>
  <c r="GX368" i="14"/>
  <c r="G2030" i="11" s="1"/>
  <c r="GP368" i="14"/>
  <c r="D2030" i="11" s="1"/>
  <c r="HC368" i="14" l="1"/>
  <c r="HD368" i="14" s="1"/>
  <c r="GQ368" i="14" s="1"/>
  <c r="GM368" i="14" s="1"/>
  <c r="GU367" i="14"/>
  <c r="GV368" i="14"/>
  <c r="GO369" i="14" s="1"/>
  <c r="GR368" i="14" a="1"/>
  <c r="GR368" i="14" s="1"/>
  <c r="H2030" i="11" l="1"/>
  <c r="GW368" i="14"/>
  <c r="I2030" i="11" s="1"/>
  <c r="E2030" i="11"/>
  <c r="GY369" i="14"/>
  <c r="HA369" i="14" s="1"/>
  <c r="GP369" i="14"/>
  <c r="D2031" i="11" s="1"/>
  <c r="C2031" i="11"/>
  <c r="GX369" i="14"/>
  <c r="G2031" i="11" s="1"/>
  <c r="GT368" i="14"/>
  <c r="GS368" i="14"/>
  <c r="GU368" i="14" l="1"/>
  <c r="HE369" i="14"/>
  <c r="F2031" i="11" s="1"/>
  <c r="GV369" i="14"/>
  <c r="HC369" i="14"/>
  <c r="HD369" i="14" s="1"/>
  <c r="GQ369" i="14" s="1"/>
  <c r="E2031" i="11" l="1"/>
  <c r="GR369" i="14" a="1"/>
  <c r="GR369" i="14" s="1"/>
  <c r="GM369" i="14"/>
  <c r="GO370" i="14"/>
  <c r="GW369" i="14"/>
  <c r="I2031" i="11" s="1"/>
  <c r="H2031" i="11"/>
  <c r="GX370" i="14" l="1"/>
  <c r="G2032" i="11" s="1"/>
  <c r="GY370" i="14"/>
  <c r="HA370" i="14" s="1"/>
  <c r="GP370" i="14"/>
  <c r="D2032" i="11" s="1"/>
  <c r="C2032" i="11"/>
  <c r="GS369" i="14"/>
  <c r="GT369" i="14"/>
  <c r="HE370" i="14" l="1"/>
  <c r="F2032" i="11" s="1"/>
  <c r="HC370" i="14"/>
  <c r="HD370" i="14" s="1"/>
  <c r="GQ370" i="14" s="1"/>
  <c r="GV370" i="14"/>
  <c r="GU369" i="14"/>
  <c r="GR370" i="14" l="1" a="1"/>
  <c r="GR370" i="14" s="1"/>
  <c r="GM370" i="14"/>
  <c r="E2032" i="11"/>
  <c r="H2032" i="11"/>
  <c r="GW370" i="14"/>
  <c r="I2032" i="11" s="1"/>
  <c r="GO371" i="14"/>
  <c r="GX371" i="14" l="1"/>
  <c r="G2033" i="11" s="1"/>
  <c r="C2033" i="11"/>
  <c r="GP371" i="14"/>
  <c r="D2033" i="11" s="1"/>
  <c r="GY371" i="14"/>
  <c r="HA371" i="14" s="1"/>
  <c r="HE371" i="14" s="1"/>
  <c r="F2033" i="11" s="1"/>
  <c r="GS370" i="14"/>
  <c r="GT370" i="14"/>
  <c r="GU370" i="14" l="1"/>
  <c r="GV371" i="14"/>
  <c r="HC371" i="14"/>
  <c r="HD371" i="14" s="1"/>
  <c r="GQ371" i="14" s="1"/>
  <c r="GR371" i="14" s="1" a="1"/>
  <c r="GR371" i="14" s="1"/>
  <c r="GO372" i="14"/>
  <c r="H2033" i="11"/>
  <c r="GW371" i="14"/>
  <c r="I2033" i="11" s="1"/>
  <c r="GM371" i="14" l="1"/>
  <c r="GT371" i="14" s="1"/>
  <c r="E2033" i="11"/>
  <c r="GS371" i="14"/>
  <c r="GP372" i="14"/>
  <c r="D2034" i="11" s="1"/>
  <c r="GY372" i="14"/>
  <c r="HA372" i="14" s="1"/>
  <c r="HE372" i="14" s="1"/>
  <c r="F2034" i="11" s="1"/>
  <c r="C2034" i="11"/>
  <c r="GX372" i="14"/>
  <c r="G2034" i="11" s="1"/>
  <c r="GU371" i="14" l="1"/>
  <c r="HC372" i="14"/>
  <c r="HD372" i="14" s="1"/>
  <c r="GQ372" i="14" s="1"/>
  <c r="GR372" i="14" s="1" a="1"/>
  <c r="GR372" i="14" s="1"/>
  <c r="GV372" i="14"/>
  <c r="GO373" i="14" s="1"/>
  <c r="H2034" i="11" l="1"/>
  <c r="E2034" i="11"/>
  <c r="GM372" i="14"/>
  <c r="GS372" i="14" s="1"/>
  <c r="GW372" i="14"/>
  <c r="I2034" i="11" s="1"/>
  <c r="GP373" i="14"/>
  <c r="D2035" i="11" s="1"/>
  <c r="GX373" i="14"/>
  <c r="G2035" i="11" s="1"/>
  <c r="GY373" i="14"/>
  <c r="HA373" i="14" s="1"/>
  <c r="HE373" i="14" s="1"/>
  <c r="F2035" i="11" s="1"/>
  <c r="C2035" i="11"/>
  <c r="GT372" i="14" l="1"/>
  <c r="GU372" i="14"/>
  <c r="HC373" i="14"/>
  <c r="HD373" i="14" s="1"/>
  <c r="GQ373" i="14" s="1"/>
  <c r="GR373" i="14" s="1" a="1"/>
  <c r="GR373" i="14" s="1"/>
  <c r="GV373" i="14"/>
  <c r="GW373" i="14" s="1"/>
  <c r="I2035" i="11" s="1"/>
  <c r="GO374" i="14" l="1"/>
  <c r="H2035" i="11"/>
  <c r="E2035" i="11"/>
  <c r="GM373" i="14"/>
  <c r="GS373" i="14" s="1"/>
  <c r="GY374" i="14"/>
  <c r="HA374" i="14" s="1"/>
  <c r="HE374" i="14" s="1"/>
  <c r="F2036" i="11" s="1"/>
  <c r="C2036" i="11"/>
  <c r="GP374" i="14"/>
  <c r="D2036" i="11" s="1"/>
  <c r="GX374" i="14"/>
  <c r="G2036" i="11" s="1"/>
  <c r="GT373" i="14" l="1"/>
  <c r="HC374" i="14"/>
  <c r="HD374" i="14" s="1"/>
  <c r="GQ374" i="14" s="1"/>
  <c r="E2036" i="11" s="1"/>
  <c r="GV374" i="14"/>
  <c r="H2036" i="11"/>
  <c r="GW374" i="14"/>
  <c r="I2036" i="11" s="1"/>
  <c r="GO375" i="14"/>
  <c r="GU373" i="14"/>
  <c r="GM374" i="14" l="1"/>
  <c r="GR374" i="14" a="1"/>
  <c r="GR374" i="14" s="1"/>
  <c r="GS374" i="14"/>
  <c r="GT374" i="14"/>
  <c r="C2037" i="11"/>
  <c r="GX375" i="14"/>
  <c r="G2037" i="11" s="1"/>
  <c r="GP375" i="14"/>
  <c r="D2037" i="11" s="1"/>
  <c r="GY375" i="14"/>
  <c r="HA375" i="14" s="1"/>
  <c r="HE375" i="14" s="1"/>
  <c r="F2037" i="11" s="1"/>
  <c r="GU374" i="14"/>
  <c r="GV375" i="14" l="1"/>
  <c r="GW375" i="14" s="1"/>
  <c r="I2037" i="11" s="1"/>
  <c r="HC375" i="14"/>
  <c r="HD375" i="14" s="1"/>
  <c r="GQ375" i="14" s="1"/>
  <c r="GO376" i="14" l="1"/>
  <c r="H2037" i="11"/>
  <c r="E2037" i="11"/>
  <c r="GM375" i="14"/>
  <c r="GR375" i="14" a="1"/>
  <c r="GR375" i="14" s="1"/>
  <c r="GX376" i="14"/>
  <c r="G2038" i="11" s="1"/>
  <c r="GY376" i="14"/>
  <c r="HA376" i="14" s="1"/>
  <c r="HE376" i="14" s="1"/>
  <c r="F2038" i="11" s="1"/>
  <c r="GP376" i="14"/>
  <c r="D2038" i="11" s="1"/>
  <c r="C2038" i="11"/>
  <c r="HC376" i="14" l="1"/>
  <c r="HD376" i="14" s="1"/>
  <c r="GQ376" i="14" s="1"/>
  <c r="GM376" i="14" s="1"/>
  <c r="GV376" i="14"/>
  <c r="H2038" i="11" s="1"/>
  <c r="GT375" i="14"/>
  <c r="GS375" i="14"/>
  <c r="GR376" i="14" a="1"/>
  <c r="GR376" i="14" s="1"/>
  <c r="GU375" i="14" l="1"/>
  <c r="E2038" i="11"/>
  <c r="GO377" i="14"/>
  <c r="GW376" i="14"/>
  <c r="I2038" i="11" s="1"/>
  <c r="GY377" i="14"/>
  <c r="HA377" i="14" s="1"/>
  <c r="HE377" i="14" s="1"/>
  <c r="F2039" i="11" s="1"/>
  <c r="GX377" i="14"/>
  <c r="G2039" i="11" s="1"/>
  <c r="GP377" i="14"/>
  <c r="D2039" i="11" s="1"/>
  <c r="C2039" i="11"/>
  <c r="GV377" i="14"/>
  <c r="GS376" i="14"/>
  <c r="GT376" i="14"/>
  <c r="HC377" i="14" l="1"/>
  <c r="HD377" i="14" s="1"/>
  <c r="GQ377" i="14" s="1"/>
  <c r="GU376" i="14"/>
  <c r="GO378" i="14"/>
  <c r="H2039" i="11"/>
  <c r="GW377" i="14"/>
  <c r="I2039" i="11" s="1"/>
  <c r="GR377" i="14" a="1"/>
  <c r="GR377" i="14" s="1"/>
  <c r="E2039" i="11"/>
  <c r="GM377" i="14"/>
  <c r="GT377" i="14" l="1"/>
  <c r="GS377" i="14"/>
  <c r="GU377" i="14" s="1"/>
  <c r="GX378" i="14"/>
  <c r="G2040" i="11" s="1"/>
  <c r="GY378" i="14"/>
  <c r="HA378" i="14" s="1"/>
  <c r="HE378" i="14" s="1"/>
  <c r="F2040" i="11" s="1"/>
  <c r="C2040" i="11"/>
  <c r="GP378" i="14"/>
  <c r="D2040" i="11" s="1"/>
  <c r="HC378" i="14" l="1"/>
  <c r="HD378" i="14" s="1"/>
  <c r="GQ378" i="14" s="1"/>
  <c r="GM378" i="14" s="1"/>
  <c r="GV378" i="14"/>
  <c r="H2040" i="11" s="1"/>
  <c r="GW378" i="14" l="1"/>
  <c r="I2040" i="11" s="1"/>
  <c r="GO379" i="14"/>
  <c r="GR378" i="14" a="1"/>
  <c r="GR378" i="14" s="1"/>
  <c r="E2040" i="11"/>
  <c r="GX379" i="14"/>
  <c r="G2041" i="11" s="1"/>
  <c r="GP379" i="14"/>
  <c r="D2041" i="11" s="1"/>
  <c r="GY379" i="14"/>
  <c r="HA379" i="14" s="1"/>
  <c r="HE379" i="14" s="1"/>
  <c r="F2041" i="11" s="1"/>
  <c r="C2041" i="11"/>
  <c r="GS378" i="14"/>
  <c r="GT378" i="14"/>
  <c r="HC379" i="14" l="1"/>
  <c r="HD379" i="14" s="1"/>
  <c r="GQ379" i="14" s="1"/>
  <c r="GV379" i="14"/>
  <c r="GU378" i="14"/>
  <c r="GR379" i="14" a="1"/>
  <c r="GR379" i="14" s="1"/>
  <c r="GM379" i="14"/>
  <c r="E2041" i="11"/>
  <c r="GO380" i="14"/>
  <c r="H2041" i="11"/>
  <c r="GW379" i="14"/>
  <c r="I2041" i="11" s="1"/>
  <c r="GX380" i="14" l="1"/>
  <c r="G2042" i="11" s="1"/>
  <c r="GY380" i="14"/>
  <c r="HA380" i="14" s="1"/>
  <c r="GP380" i="14"/>
  <c r="D2042" i="11" s="1"/>
  <c r="C2042" i="11"/>
  <c r="GT379" i="14"/>
  <c r="GS379" i="14"/>
  <c r="HE380" i="14" l="1"/>
  <c r="F2042" i="11" s="1"/>
  <c r="HC380" i="14"/>
  <c r="HD380" i="14" s="1"/>
  <c r="GQ380" i="14" s="1"/>
  <c r="GV380" i="14"/>
  <c r="GU379" i="14"/>
  <c r="GR380" i="14" l="1" a="1"/>
  <c r="GR380" i="14" s="1"/>
  <c r="GM380" i="14"/>
  <c r="E2042" i="11"/>
  <c r="GO381" i="14"/>
  <c r="H2042" i="11"/>
  <c r="GW380" i="14"/>
  <c r="I2042" i="11" s="1"/>
  <c r="GT380" i="14" l="1"/>
  <c r="GS380" i="14"/>
  <c r="GU380" i="14" s="1"/>
  <c r="C2043" i="11"/>
  <c r="GP381" i="14"/>
  <c r="D2043" i="11" s="1"/>
  <c r="GX381" i="14"/>
  <c r="G2043" i="11" s="1"/>
  <c r="GY381" i="14"/>
  <c r="HA381" i="14" s="1"/>
  <c r="HE381" i="14" s="1"/>
  <c r="F2043" i="11" s="1"/>
  <c r="GV381" i="14" l="1"/>
  <c r="GW381" i="14" s="1"/>
  <c r="I2043" i="11" s="1"/>
  <c r="HC381" i="14"/>
  <c r="HD381" i="14" s="1"/>
  <c r="GQ381" i="14" s="1"/>
  <c r="H2043" i="11" l="1"/>
  <c r="GO382" i="14"/>
  <c r="C2044" i="11" s="1"/>
  <c r="GY382" i="14"/>
  <c r="HA382" i="14" s="1"/>
  <c r="HE382" i="14" s="1"/>
  <c r="F2044" i="11" s="1"/>
  <c r="GX382" i="14"/>
  <c r="G2044" i="11" s="1"/>
  <c r="GR381" i="14" a="1"/>
  <c r="GR381" i="14" s="1"/>
  <c r="E2043" i="11"/>
  <c r="GM381" i="14"/>
  <c r="GP382" i="14" l="1"/>
  <c r="D2044" i="11" s="1"/>
  <c r="HC382" i="14"/>
  <c r="HD382" i="14" s="1"/>
  <c r="GQ382" i="14" s="1"/>
  <c r="GR382" i="14" s="1" a="1"/>
  <c r="GR382" i="14" s="1"/>
  <c r="GV382" i="14"/>
  <c r="GS381" i="14"/>
  <c r="GT381" i="14"/>
  <c r="GU381" i="14" s="1"/>
  <c r="GW382" i="14"/>
  <c r="I2044" i="11" s="1"/>
  <c r="H2044" i="11"/>
  <c r="GO383" i="14"/>
  <c r="GM382" i="14" l="1"/>
  <c r="E2044" i="11"/>
  <c r="GY383" i="14"/>
  <c r="HA383" i="14" s="1"/>
  <c r="HE383" i="14" s="1"/>
  <c r="F2045" i="11" s="1"/>
  <c r="GP383" i="14"/>
  <c r="D2045" i="11" s="1"/>
  <c r="C2045" i="11"/>
  <c r="GX383" i="14"/>
  <c r="G2045" i="11" s="1"/>
  <c r="GS382" i="14"/>
  <c r="GT382" i="14"/>
  <c r="GV383" i="14" l="1"/>
  <c r="HC383" i="14"/>
  <c r="HD383" i="14" s="1"/>
  <c r="GQ383" i="14" s="1"/>
  <c r="GU382" i="14"/>
  <c r="GO384" i="14"/>
  <c r="H2045" i="11"/>
  <c r="GW383" i="14"/>
  <c r="I2045" i="11" s="1"/>
  <c r="GR383" i="14" a="1"/>
  <c r="GR383" i="14" s="1"/>
  <c r="E2045" i="11"/>
  <c r="GM383" i="14"/>
  <c r="GT383" i="14" l="1"/>
  <c r="GS383" i="14"/>
  <c r="C2046" i="11"/>
  <c r="GY384" i="14"/>
  <c r="HA384" i="14" s="1"/>
  <c r="HE384" i="14" s="1"/>
  <c r="F2046" i="11" s="1"/>
  <c r="GP384" i="14"/>
  <c r="D2046" i="11" s="1"/>
  <c r="GX384" i="14"/>
  <c r="G2046" i="11" s="1"/>
  <c r="GU383" i="14" l="1"/>
  <c r="HC384" i="14"/>
  <c r="HD384" i="14" s="1"/>
  <c r="GQ384" i="14" s="1"/>
  <c r="GM384" i="14" s="1"/>
  <c r="GV384" i="14"/>
  <c r="GR384" i="14" l="1" a="1"/>
  <c r="GR384" i="14" s="1"/>
  <c r="E2046" i="11"/>
  <c r="GW384" i="14"/>
  <c r="I2046" i="11" s="1"/>
  <c r="GO385" i="14"/>
  <c r="H2046" i="11"/>
  <c r="GT384" i="14"/>
  <c r="GS384" i="14"/>
  <c r="GU384" i="14" l="1"/>
  <c r="C2047" i="11"/>
  <c r="GY385" i="14"/>
  <c r="HA385" i="14" s="1"/>
  <c r="HE385" i="14" s="1"/>
  <c r="F2047" i="11" s="1"/>
  <c r="GX385" i="14"/>
  <c r="G2047" i="11" s="1"/>
  <c r="GP385" i="14"/>
  <c r="D2047" i="11" s="1"/>
  <c r="GV385" i="14" l="1"/>
  <c r="HC385" i="14"/>
  <c r="HD385" i="14" s="1"/>
  <c r="GQ385" i="14" s="1"/>
  <c r="GR385" i="14" s="1" a="1"/>
  <c r="GR385" i="14" s="1"/>
  <c r="GO386" i="14"/>
  <c r="GW385" i="14"/>
  <c r="I2047" i="11" s="1"/>
  <c r="H2047" i="11"/>
  <c r="E2047" i="11" l="1"/>
  <c r="GM385" i="14"/>
  <c r="GS385" i="14" s="1"/>
  <c r="GP386" i="14"/>
  <c r="D2048" i="11" s="1"/>
  <c r="C2048" i="11"/>
  <c r="GY386" i="14"/>
  <c r="HA386" i="14" s="1"/>
  <c r="HE386" i="14" s="1"/>
  <c r="F2048" i="11" s="1"/>
  <c r="GX386" i="14"/>
  <c r="G2048" i="11" s="1"/>
  <c r="GT385" i="14" l="1"/>
  <c r="GU385" i="14" s="1"/>
  <c r="HC386" i="14"/>
  <c r="HD386" i="14" s="1"/>
  <c r="GQ386" i="14" s="1"/>
  <c r="E2048" i="11" s="1"/>
  <c r="GV386" i="14"/>
  <c r="GW386" i="14" s="1"/>
  <c r="I2048" i="11" s="1"/>
  <c r="GR386" i="14" l="1" a="1"/>
  <c r="GR386" i="14" s="1"/>
  <c r="GM386" i="14"/>
  <c r="GO387" i="14"/>
  <c r="C2049" i="11" s="1"/>
  <c r="H2048" i="11"/>
  <c r="GT386" i="14"/>
  <c r="GS386" i="14"/>
  <c r="GX387" i="14"/>
  <c r="G2049" i="11" s="1"/>
  <c r="GY387" i="14" l="1"/>
  <c r="HA387" i="14" s="1"/>
  <c r="HE387" i="14" s="1"/>
  <c r="F2049" i="11" s="1"/>
  <c r="GP387" i="14"/>
  <c r="D2049" i="11" s="1"/>
  <c r="GU386" i="14"/>
  <c r="GV387" i="14"/>
  <c r="HC387" i="14"/>
  <c r="HD387" i="14" s="1"/>
  <c r="GQ387" i="14" s="1"/>
  <c r="GR387" i="14" s="1" a="1"/>
  <c r="GR387" i="14" s="1"/>
  <c r="GW387" i="14"/>
  <c r="I2049" i="11" s="1"/>
  <c r="GO388" i="14"/>
  <c r="H2049" i="11"/>
  <c r="E2049" i="11" l="1"/>
  <c r="GM387" i="14"/>
  <c r="GP388" i="14"/>
  <c r="D2050" i="11" s="1"/>
  <c r="GX388" i="14"/>
  <c r="G2050" i="11" s="1"/>
  <c r="GY388" i="14"/>
  <c r="HA388" i="14" s="1"/>
  <c r="HE388" i="14" s="1"/>
  <c r="F2050" i="11" s="1"/>
  <c r="C2050" i="11"/>
  <c r="GT387" i="14"/>
  <c r="GS387" i="14"/>
  <c r="HC388" i="14" l="1"/>
  <c r="HD388" i="14" s="1"/>
  <c r="GQ388" i="14" s="1"/>
  <c r="GR388" i="14" s="1" a="1"/>
  <c r="GR388" i="14" s="1"/>
  <c r="GU387" i="14"/>
  <c r="GV388" i="14"/>
  <c r="E2050" i="11" l="1"/>
  <c r="GM388" i="14"/>
  <c r="GT388" i="14" s="1"/>
  <c r="GW388" i="14"/>
  <c r="I2050" i="11" s="1"/>
  <c r="GO389" i="14"/>
  <c r="H2050" i="11"/>
  <c r="GS388" i="14" l="1"/>
  <c r="GU388" i="14" s="1"/>
  <c r="GY389" i="14"/>
  <c r="HA389" i="14" s="1"/>
  <c r="HE389" i="14" s="1"/>
  <c r="F2051" i="11" s="1"/>
  <c r="GX389" i="14"/>
  <c r="G2051" i="11" s="1"/>
  <c r="GP389" i="14"/>
  <c r="D2051" i="11" s="1"/>
  <c r="C2051" i="11"/>
  <c r="HC389" i="14"/>
  <c r="HD389" i="14" s="1"/>
  <c r="GQ389" i="14" s="1"/>
  <c r="GV389" i="14"/>
  <c r="GO390" i="14" l="1"/>
  <c r="H2051" i="11"/>
  <c r="GW389" i="14"/>
  <c r="I2051" i="11" s="1"/>
  <c r="GR389" i="14" a="1"/>
  <c r="GR389" i="14" s="1"/>
  <c r="E2051" i="11"/>
  <c r="GM389" i="14"/>
  <c r="GS389" i="14" l="1"/>
  <c r="GT389" i="14"/>
  <c r="GU389" i="14" s="1"/>
  <c r="C2052" i="11"/>
  <c r="GX390" i="14"/>
  <c r="G2052" i="11" s="1"/>
  <c r="GP390" i="14"/>
  <c r="D2052" i="11" s="1"/>
  <c r="GY390" i="14"/>
  <c r="HA390" i="14" s="1"/>
  <c r="HE390" i="14" s="1"/>
  <c r="F2052" i="11" s="1"/>
  <c r="HC390" i="14" l="1"/>
  <c r="HD390" i="14" s="1"/>
  <c r="GQ390" i="14" s="1"/>
  <c r="E2052" i="11" s="1"/>
  <c r="GV390" i="14"/>
  <c r="GO391" i="14" s="1"/>
  <c r="GR390" i="14" a="1"/>
  <c r="GR390" i="14" s="1"/>
  <c r="GM390" i="14"/>
  <c r="GW390" i="14" l="1"/>
  <c r="I2052" i="11" s="1"/>
  <c r="H2052" i="11"/>
  <c r="GS390" i="14"/>
  <c r="GT390" i="14"/>
  <c r="GP391" i="14"/>
  <c r="D2053" i="11" s="1"/>
  <c r="C2053" i="11"/>
  <c r="GY391" i="14"/>
  <c r="HA391" i="14" s="1"/>
  <c r="HE391" i="14" s="1"/>
  <c r="F2053" i="11" s="1"/>
  <c r="GX391" i="14"/>
  <c r="G2053" i="11" s="1"/>
  <c r="GU390" i="14" l="1"/>
  <c r="HC391" i="14"/>
  <c r="HD391" i="14" s="1"/>
  <c r="GQ391" i="14" s="1"/>
  <c r="GR391" i="14" s="1" a="1"/>
  <c r="GR391" i="14" s="1"/>
  <c r="GV391" i="14"/>
  <c r="E2053" i="11" l="1"/>
  <c r="GM391" i="14"/>
  <c r="GS391" i="14" s="1"/>
  <c r="GO392" i="14"/>
  <c r="GW391" i="14"/>
  <c r="I2053" i="11" s="1"/>
  <c r="H2053" i="11"/>
  <c r="GT391" i="14" l="1"/>
  <c r="GU391" i="14" s="1"/>
  <c r="GX392" i="14"/>
  <c r="G2054" i="11" s="1"/>
  <c r="GY392" i="14"/>
  <c r="HA392" i="14" s="1"/>
  <c r="HE392" i="14" s="1"/>
  <c r="F2054" i="11" s="1"/>
  <c r="GP392" i="14"/>
  <c r="D2054" i="11" s="1"/>
  <c r="C2054" i="11"/>
  <c r="HC392" i="14" l="1"/>
  <c r="HD392" i="14" s="1"/>
  <c r="GQ392" i="14" s="1"/>
  <c r="GR392" i="14" s="1" a="1"/>
  <c r="GR392" i="14" s="1"/>
  <c r="GV392" i="14"/>
  <c r="GO393" i="14"/>
  <c r="H2054" i="11"/>
  <c r="GW392" i="14"/>
  <c r="I2054" i="11" s="1"/>
  <c r="GM392" i="14"/>
  <c r="E2054" i="11"/>
  <c r="GS392" i="14" l="1"/>
  <c r="GT392" i="14"/>
  <c r="GY393" i="14"/>
  <c r="HA393" i="14" s="1"/>
  <c r="HE393" i="14" s="1"/>
  <c r="F2055" i="11" s="1"/>
  <c r="GP393" i="14"/>
  <c r="D2055" i="11" s="1"/>
  <c r="C2055" i="11"/>
  <c r="GX393" i="14"/>
  <c r="G2055" i="11" s="1"/>
  <c r="HC393" i="14" l="1"/>
  <c r="HD393" i="14" s="1"/>
  <c r="GQ393" i="14" s="1"/>
  <c r="GR393" i="14" s="1" a="1"/>
  <c r="GR393" i="14" s="1"/>
  <c r="GV393" i="14"/>
  <c r="GW393" i="14" s="1"/>
  <c r="I2055" i="11" s="1"/>
  <c r="H2055" i="11"/>
  <c r="GU392" i="14"/>
  <c r="GO394" i="14" l="1"/>
  <c r="GM393" i="14"/>
  <c r="E2055" i="11"/>
  <c r="GT393" i="14"/>
  <c r="GS393" i="14"/>
  <c r="GP394" i="14"/>
  <c r="D2056" i="11" s="1"/>
  <c r="GX394" i="14"/>
  <c r="G2056" i="11" s="1"/>
  <c r="C2056" i="11"/>
  <c r="GY394" i="14"/>
  <c r="HA394" i="14" s="1"/>
  <c r="HE394" i="14" s="1"/>
  <c r="F2056" i="11" s="1"/>
  <c r="GU393" i="14" l="1"/>
  <c r="GV394" i="14"/>
  <c r="HC394" i="14"/>
  <c r="HD394" i="14" s="1"/>
  <c r="GQ394" i="14" s="1"/>
  <c r="GM394" i="14" l="1"/>
  <c r="E2056" i="11"/>
  <c r="GR394" i="14" a="1"/>
  <c r="GR394" i="14" s="1"/>
  <c r="GW394" i="14"/>
  <c r="I2056" i="11" s="1"/>
  <c r="GO395" i="14"/>
  <c r="H2056" i="11"/>
  <c r="GY395" i="14" l="1"/>
  <c r="HA395" i="14" s="1"/>
  <c r="HE395" i="14" s="1"/>
  <c r="F2057" i="11" s="1"/>
  <c r="C2057" i="11"/>
  <c r="GX395" i="14"/>
  <c r="G2057" i="11" s="1"/>
  <c r="GP395" i="14"/>
  <c r="D2057" i="11" s="1"/>
  <c r="GV395" i="14"/>
  <c r="HC395" i="14"/>
  <c r="HD395" i="14" s="1"/>
  <c r="GQ395" i="14" s="1"/>
  <c r="GS394" i="14"/>
  <c r="GT394" i="14"/>
  <c r="GU394" i="14" l="1"/>
  <c r="GR395" i="14" a="1"/>
  <c r="GR395" i="14" s="1"/>
  <c r="E2057" i="11"/>
  <c r="GM395" i="14"/>
  <c r="GO396" i="14"/>
  <c r="H2057" i="11"/>
  <c r="GW395" i="14"/>
  <c r="I2057" i="11" s="1"/>
  <c r="GT395" i="14" l="1"/>
  <c r="GS395" i="14"/>
  <c r="GY396" i="14"/>
  <c r="HA396" i="14" s="1"/>
  <c r="HE396" i="14" s="1"/>
  <c r="F2058" i="11" s="1"/>
  <c r="C2058" i="11"/>
  <c r="GP396" i="14"/>
  <c r="D2058" i="11" s="1"/>
  <c r="GX396" i="14"/>
  <c r="G2058" i="11" s="1"/>
  <c r="HC396" i="14"/>
  <c r="HD396" i="14" s="1"/>
  <c r="GQ396" i="14" s="1"/>
  <c r="GR396" i="14" s="1" a="1"/>
  <c r="GR396" i="14" s="1"/>
  <c r="GV396" i="14"/>
  <c r="GU395" i="14"/>
  <c r="GM396" i="14" l="1"/>
  <c r="E2058" i="11"/>
  <c r="GW396" i="14"/>
  <c r="I2058" i="11" s="1"/>
  <c r="GO397" i="14"/>
  <c r="H2058" i="11"/>
  <c r="GY397" i="14" l="1"/>
  <c r="HA397" i="14" s="1"/>
  <c r="HE397" i="14" s="1"/>
  <c r="F2059" i="11" s="1"/>
  <c r="GP397" i="14"/>
  <c r="D2059" i="11" s="1"/>
  <c r="C2059" i="11"/>
  <c r="GX397" i="14"/>
  <c r="G2059" i="11" s="1"/>
  <c r="GV397" i="14"/>
  <c r="HC397" i="14"/>
  <c r="HD397" i="14" s="1"/>
  <c r="GQ397" i="14" s="1"/>
  <c r="GT396" i="14"/>
  <c r="GS396" i="14"/>
  <c r="GU396" i="14" l="1"/>
  <c r="GO398" i="14"/>
  <c r="GW397" i="14"/>
  <c r="I2059" i="11" s="1"/>
  <c r="H2059" i="11"/>
  <c r="GR397" i="14" a="1"/>
  <c r="GR397" i="14" s="1"/>
  <c r="E2059" i="11"/>
  <c r="GM397" i="14"/>
  <c r="GS397" i="14" l="1"/>
  <c r="GT397" i="14"/>
  <c r="C2060" i="11"/>
  <c r="GX398" i="14"/>
  <c r="G2060" i="11" s="1"/>
  <c r="GP398" i="14"/>
  <c r="D2060" i="11" s="1"/>
  <c r="GY398" i="14"/>
  <c r="HA398" i="14" s="1"/>
  <c r="HE398" i="14" s="1"/>
  <c r="F2060" i="11" s="1"/>
  <c r="GU397" i="14" l="1"/>
  <c r="GV398" i="14"/>
  <c r="HC398" i="14"/>
  <c r="HD398" i="14" s="1"/>
  <c r="GQ398" i="14" s="1"/>
  <c r="GM398" i="14" l="1"/>
  <c r="E2060" i="11"/>
  <c r="GR398" i="14" a="1"/>
  <c r="GR398" i="14" s="1"/>
  <c r="GO399" i="14"/>
  <c r="GW398" i="14"/>
  <c r="I2060" i="11" s="1"/>
  <c r="H2060" i="11"/>
  <c r="GY399" i="14" l="1"/>
  <c r="HA399" i="14" s="1"/>
  <c r="HE399" i="14" s="1"/>
  <c r="F2061" i="11" s="1"/>
  <c r="C2061" i="11"/>
  <c r="GP399" i="14"/>
  <c r="D2061" i="11" s="1"/>
  <c r="GX399" i="14"/>
  <c r="G2061" i="11" s="1"/>
  <c r="GV399" i="14"/>
  <c r="HC399" i="14"/>
  <c r="HD399" i="14" s="1"/>
  <c r="GQ399" i="14" s="1"/>
  <c r="GS398" i="14"/>
  <c r="GT398" i="14"/>
  <c r="GU398" i="14" l="1"/>
  <c r="GM399" i="14"/>
  <c r="E2061" i="11"/>
  <c r="H2061" i="11"/>
  <c r="GO400" i="14"/>
  <c r="GW399" i="14"/>
  <c r="I2061" i="11" s="1"/>
  <c r="GR399" i="14" a="1"/>
  <c r="GR399" i="14" s="1"/>
  <c r="GP400" i="14" l="1"/>
  <c r="D2062" i="11" s="1"/>
  <c r="GY400" i="14"/>
  <c r="HA400" i="14" s="1"/>
  <c r="HE400" i="14" s="1"/>
  <c r="F2062" i="11" s="1"/>
  <c r="GX400" i="14"/>
  <c r="G2062" i="11" s="1"/>
  <c r="C2062" i="11"/>
  <c r="GT399" i="14"/>
  <c r="GS399" i="14"/>
  <c r="GV400" i="14" l="1"/>
  <c r="HC400" i="14"/>
  <c r="HD400" i="14" s="1"/>
  <c r="GQ400" i="14" s="1"/>
  <c r="GM400" i="14" s="1"/>
  <c r="GU399" i="14"/>
  <c r="GW400" i="14"/>
  <c r="I2062" i="11" s="1"/>
  <c r="GO401" i="14"/>
  <c r="H2062" i="11"/>
  <c r="GR400" i="14" l="1" a="1"/>
  <c r="GR400" i="14" s="1"/>
  <c r="E2062" i="11"/>
  <c r="GY401" i="14"/>
  <c r="HA401" i="14" s="1"/>
  <c r="HE401" i="14" s="1"/>
  <c r="F2063" i="11" s="1"/>
  <c r="C2063" i="11"/>
  <c r="GX401" i="14"/>
  <c r="G2063" i="11" s="1"/>
  <c r="GP401" i="14"/>
  <c r="D2063" i="11" s="1"/>
  <c r="GS400" i="14"/>
  <c r="GT400" i="14"/>
  <c r="HC401" i="14" l="1"/>
  <c r="HD401" i="14" s="1"/>
  <c r="GQ401" i="14" s="1"/>
  <c r="GR401" i="14" s="1" a="1"/>
  <c r="GR401" i="14" s="1"/>
  <c r="GV401" i="14"/>
  <c r="GO402" i="14" s="1"/>
  <c r="GU400" i="14"/>
  <c r="E2063" i="11"/>
  <c r="GW401" i="14"/>
  <c r="I2063" i="11" s="1"/>
  <c r="H2063" i="11"/>
  <c r="GM401" i="14" l="1"/>
  <c r="GP402" i="14"/>
  <c r="D2064" i="11" s="1"/>
  <c r="GY402" i="14"/>
  <c r="HA402" i="14" s="1"/>
  <c r="HE402" i="14" s="1"/>
  <c r="F2064" i="11" s="1"/>
  <c r="C2064" i="11"/>
  <c r="GX402" i="14"/>
  <c r="G2064" i="11" s="1"/>
  <c r="GS401" i="14"/>
  <c r="GT401" i="14"/>
  <c r="GU401" i="14" l="1"/>
  <c r="GV402" i="14"/>
  <c r="HC402" i="14"/>
  <c r="HD402" i="14" s="1"/>
  <c r="GQ402" i="14" s="1"/>
  <c r="GM402" i="14" s="1"/>
  <c r="H2064" i="11"/>
  <c r="GW402" i="14"/>
  <c r="I2064" i="11" s="1"/>
  <c r="GO403" i="14"/>
  <c r="GR402" i="14" a="1"/>
  <c r="GR402" i="14" s="1"/>
  <c r="E2064" i="11" l="1"/>
  <c r="GT402" i="14"/>
  <c r="GS402" i="14"/>
  <c r="GY403" i="14"/>
  <c r="HA403" i="14" s="1"/>
  <c r="HE403" i="14" s="1"/>
  <c r="F2065" i="11" s="1"/>
  <c r="GX403" i="14"/>
  <c r="G2065" i="11" s="1"/>
  <c r="GP403" i="14"/>
  <c r="D2065" i="11" s="1"/>
  <c r="C2065" i="11"/>
  <c r="GU402" i="14" l="1"/>
  <c r="HC403" i="14"/>
  <c r="HD403" i="14" s="1"/>
  <c r="GQ403" i="14" s="1"/>
  <c r="E2065" i="11" s="1"/>
  <c r="GV403" i="14"/>
  <c r="GW403" i="14" s="1"/>
  <c r="I2065" i="11" s="1"/>
  <c r="GR403" i="14" l="1" a="1"/>
  <c r="GR403" i="14" s="1"/>
  <c r="GM403" i="14"/>
  <c r="H2065" i="11"/>
  <c r="GO404" i="14"/>
  <c r="GT403" i="14"/>
  <c r="GU403" i="14" s="1"/>
  <c r="GS403" i="14"/>
  <c r="GY404" i="14"/>
  <c r="HA404" i="14" s="1"/>
  <c r="HE404" i="14" s="1"/>
  <c r="F2066" i="11" s="1"/>
  <c r="GP404" i="14"/>
  <c r="D2066" i="11" s="1"/>
  <c r="C2066" i="11"/>
  <c r="GX404" i="14"/>
  <c r="G2066" i="11" s="1"/>
  <c r="HC404" i="14" l="1"/>
  <c r="HD404" i="14" s="1"/>
  <c r="GQ404" i="14" s="1"/>
  <c r="GV404" i="14"/>
  <c r="GR404" i="14" a="1"/>
  <c r="GR404" i="14" s="1"/>
  <c r="GM404" i="14"/>
  <c r="E2066" i="11"/>
  <c r="GW404" i="14"/>
  <c r="I2066" i="11" s="1"/>
  <c r="GO405" i="14"/>
  <c r="H2066" i="11"/>
  <c r="C2067" i="11" l="1"/>
  <c r="GY405" i="14"/>
  <c r="HA405" i="14" s="1"/>
  <c r="HE405" i="14" s="1"/>
  <c r="F2067" i="11" s="1"/>
  <c r="GX405" i="14"/>
  <c r="G2067" i="11" s="1"/>
  <c r="GP405" i="14"/>
  <c r="D2067" i="11" s="1"/>
  <c r="GS404" i="14"/>
  <c r="GT404" i="14"/>
  <c r="GU404" i="14" l="1"/>
  <c r="HC405" i="14"/>
  <c r="HD405" i="14" s="1"/>
  <c r="GQ405" i="14" s="1"/>
  <c r="GV405" i="14"/>
  <c r="GO406" i="14" l="1"/>
  <c r="H2067" i="11"/>
  <c r="GW405" i="14"/>
  <c r="I2067" i="11" s="1"/>
  <c r="GR405" i="14" a="1"/>
  <c r="GR405" i="14" s="1"/>
  <c r="E2067" i="11"/>
  <c r="GM405" i="14"/>
  <c r="GS405" i="14" l="1"/>
  <c r="GT405" i="14"/>
  <c r="GU405" i="14" s="1"/>
  <c r="GY406" i="14"/>
  <c r="HA406" i="14" s="1"/>
  <c r="HE406" i="14" s="1"/>
  <c r="F2068" i="11" s="1"/>
  <c r="GX406" i="14"/>
  <c r="G2068" i="11" s="1"/>
  <c r="C2068" i="11"/>
  <c r="GP406" i="14"/>
  <c r="D2068" i="11" s="1"/>
  <c r="HC406" i="14"/>
  <c r="HD406" i="14" s="1"/>
  <c r="GQ406" i="14" s="1"/>
  <c r="GV406" i="14"/>
  <c r="E2068" i="11" l="1"/>
  <c r="GM406" i="14"/>
  <c r="H2068" i="11"/>
  <c r="GO407" i="14"/>
  <c r="GW406" i="14"/>
  <c r="I2068" i="11" s="1"/>
  <c r="GR406" i="14" a="1"/>
  <c r="GR406" i="14" s="1"/>
  <c r="GP407" i="14" l="1"/>
  <c r="D2069" i="11" s="1"/>
  <c r="GY407" i="14"/>
  <c r="HA407" i="14" s="1"/>
  <c r="HE407" i="14" s="1"/>
  <c r="F2069" i="11" s="1"/>
  <c r="GX407" i="14"/>
  <c r="G2069" i="11" s="1"/>
  <c r="C2069" i="11"/>
  <c r="GT406" i="14"/>
  <c r="GS406" i="14"/>
  <c r="GV407" i="14" l="1"/>
  <c r="HC407" i="14"/>
  <c r="HD407" i="14" s="1"/>
  <c r="GQ407" i="14" s="1"/>
  <c r="GR407" i="14" s="1" a="1"/>
  <c r="GR407" i="14" s="1"/>
  <c r="GU406" i="14"/>
  <c r="H2069" i="11"/>
  <c r="GW407" i="14"/>
  <c r="I2069" i="11" s="1"/>
  <c r="GO408" i="14"/>
  <c r="GM407" i="14" l="1"/>
  <c r="E2069" i="11"/>
  <c r="GT407" i="14"/>
  <c r="GS407" i="14"/>
  <c r="GX408" i="14"/>
  <c r="G2070" i="11" s="1"/>
  <c r="C2070" i="11"/>
  <c r="GP408" i="14"/>
  <c r="D2070" i="11" s="1"/>
  <c r="GY408" i="14"/>
  <c r="HA408" i="14" s="1"/>
  <c r="HE408" i="14" s="1"/>
  <c r="F2070" i="11" s="1"/>
  <c r="GU407" i="14" l="1"/>
  <c r="GV408" i="14"/>
  <c r="HC408" i="14"/>
  <c r="HD408" i="14" s="1"/>
  <c r="GQ408" i="14" s="1"/>
  <c r="GM408" i="14" l="1"/>
  <c r="E2070" i="11"/>
  <c r="GR408" i="14" a="1"/>
  <c r="GR408" i="14" s="1"/>
  <c r="GW408" i="14"/>
  <c r="I2070" i="11" s="1"/>
  <c r="GO409" i="14"/>
  <c r="H2070" i="11"/>
  <c r="GX409" i="14" l="1"/>
  <c r="G2071" i="11" s="1"/>
  <c r="GP409" i="14"/>
  <c r="D2071" i="11" s="1"/>
  <c r="C2071" i="11"/>
  <c r="GY409" i="14"/>
  <c r="HA409" i="14" s="1"/>
  <c r="HE409" i="14" s="1"/>
  <c r="F2071" i="11" s="1"/>
  <c r="GT408" i="14"/>
  <c r="GS408" i="14"/>
  <c r="GU408" i="14" l="1"/>
  <c r="GV409" i="14"/>
  <c r="HC409" i="14"/>
  <c r="HD409" i="14" s="1"/>
  <c r="GQ409" i="14" s="1"/>
  <c r="GM409" i="14" l="1"/>
  <c r="E2071" i="11"/>
  <c r="GR409" i="14" a="1"/>
  <c r="GR409" i="14" s="1"/>
  <c r="GW409" i="14"/>
  <c r="H2071" i="11"/>
  <c r="GO410" i="14"/>
  <c r="GY410" i="14" l="1"/>
  <c r="HA410" i="14" s="1"/>
  <c r="HE410" i="14" s="1"/>
  <c r="F2072" i="11" s="1"/>
  <c r="GX410" i="14"/>
  <c r="G2072" i="11" s="1"/>
  <c r="C2072" i="11"/>
  <c r="GV410" i="14"/>
  <c r="HC410" i="14"/>
  <c r="HD410" i="14" s="1"/>
  <c r="GQ410" i="14" s="1"/>
  <c r="GP410" i="14"/>
  <c r="D2072" i="11" s="1"/>
  <c r="F23" i="11"/>
  <c r="F22" i="14"/>
  <c r="I2071" i="11"/>
  <c r="GS409" i="14"/>
  <c r="GT409" i="14"/>
  <c r="GU409" i="14" s="1"/>
  <c r="GR410" i="14" l="1" a="1"/>
  <c r="GR410" i="14" s="1"/>
  <c r="E2072" i="11"/>
  <c r="GQ16" i="14"/>
  <c r="HL14" i="14"/>
  <c r="GM410" i="14"/>
  <c r="GQ15" i="14"/>
  <c r="H22" i="14"/>
  <c r="E23" i="14" s="1"/>
  <c r="H23" i="11"/>
  <c r="E24" i="11" s="1"/>
  <c r="H2072" i="11"/>
  <c r="GW410" i="14"/>
  <c r="GN18" i="14" s="1"/>
  <c r="J22" i="14" l="1"/>
  <c r="J23" i="11"/>
  <c r="I24" i="11" a="1"/>
  <c r="I24" i="11" s="1"/>
  <c r="H24" i="11"/>
  <c r="C2073" i="11"/>
  <c r="HI16" i="14"/>
  <c r="HJ26" i="14" s="1"/>
  <c r="H23" i="14"/>
  <c r="I23" i="14" a="1"/>
  <c r="I23" i="14" s="1"/>
  <c r="GT410" i="14"/>
  <c r="GS410" i="14"/>
  <c r="I2072" i="11"/>
  <c r="GU410" i="14" l="1"/>
  <c r="J23" i="14"/>
  <c r="E24" i="14"/>
  <c r="HK26" i="14"/>
  <c r="D2074" i="11" s="1"/>
  <c r="HS26" i="14"/>
  <c r="G2074" i="11" s="1"/>
  <c r="HT26" i="14"/>
  <c r="HV26" i="14" s="1"/>
  <c r="HX26" i="14" s="1"/>
  <c r="HY26" i="14" s="1"/>
  <c r="HL26" i="14" s="1"/>
  <c r="C2074" i="11"/>
  <c r="G2073" i="11"/>
  <c r="D2073" i="11"/>
  <c r="H2073" i="11"/>
  <c r="J24" i="11"/>
  <c r="I2073" i="11" s="1"/>
  <c r="E25" i="11"/>
  <c r="G24" i="11" l="1"/>
  <c r="I25" i="11" a="1"/>
  <c r="I25" i="11" s="1"/>
  <c r="HM26" i="14" a="1"/>
  <c r="HM26" i="14" s="1"/>
  <c r="E2074" i="11"/>
  <c r="HH26" i="14"/>
  <c r="G23" i="14"/>
  <c r="I24" i="14" a="1"/>
  <c r="I24" i="14" s="1"/>
  <c r="HO26" i="14" l="1"/>
  <c r="HN26" i="14"/>
  <c r="HP26" i="14" s="1"/>
  <c r="HZ26" i="14" l="1"/>
  <c r="F2074" i="11" s="1"/>
  <c r="HQ26" i="14"/>
  <c r="H2074" i="11" l="1"/>
  <c r="HR26" i="14"/>
  <c r="I2074" i="11" s="1"/>
  <c r="HJ27" i="14"/>
  <c r="HT27" i="14" l="1"/>
  <c r="HV27" i="14" s="1"/>
  <c r="HX27" i="14" s="1"/>
  <c r="HY27" i="14" s="1"/>
  <c r="HL27" i="14" s="1"/>
  <c r="C2075" i="11"/>
  <c r="HK27" i="14"/>
  <c r="D2075" i="11" s="1"/>
  <c r="HS27" i="14"/>
  <c r="G2075" i="11" s="1"/>
  <c r="HM27" i="14" l="1" a="1"/>
  <c r="HM27" i="14" s="1"/>
  <c r="E2075" i="11"/>
  <c r="HH27" i="14"/>
  <c r="HO27" i="14" l="1"/>
  <c r="HN27" i="14"/>
  <c r="HP27" i="14" s="1"/>
  <c r="HQ27" i="14" l="1"/>
  <c r="HZ27" i="14"/>
  <c r="F2075" i="11" s="1"/>
  <c r="HR27" i="14" l="1"/>
  <c r="I2075" i="11" s="1"/>
  <c r="H2075" i="11"/>
  <c r="HJ28" i="14"/>
  <c r="HT28" i="14" l="1"/>
  <c r="HV28" i="14" s="1"/>
  <c r="HX28" i="14" s="1"/>
  <c r="HY28" i="14" s="1"/>
  <c r="HL28" i="14" s="1"/>
  <c r="HM28" i="14" s="1" a="1"/>
  <c r="HM28" i="14" s="1"/>
  <c r="C2076" i="11"/>
  <c r="HS28" i="14"/>
  <c r="G2076" i="11" s="1"/>
  <c r="HK28" i="14"/>
  <c r="D2076" i="11" s="1"/>
  <c r="E2076" i="11" l="1"/>
  <c r="HH28" i="14"/>
  <c r="HO28" i="14" l="1"/>
  <c r="HN28" i="14"/>
  <c r="HP28" i="14" l="1"/>
  <c r="HZ28" i="14" s="1"/>
  <c r="F2076" i="11" s="1"/>
  <c r="HQ28" i="14" l="1"/>
  <c r="H2076" i="11"/>
  <c r="HJ29" i="14"/>
  <c r="HR28" i="14"/>
  <c r="I2076" i="11" s="1"/>
  <c r="HS29" i="14" l="1"/>
  <c r="G2077" i="11" s="1"/>
  <c r="C2077" i="11"/>
  <c r="HK29" i="14"/>
  <c r="D2077" i="11" s="1"/>
  <c r="HT29" i="14"/>
  <c r="HV29" i="14" s="1"/>
  <c r="HX29" i="14" s="1"/>
  <c r="HY29" i="14" s="1"/>
  <c r="HL29" i="14" s="1"/>
  <c r="HM29" i="14" s="1" a="1"/>
  <c r="HM29" i="14" s="1"/>
  <c r="HH29" i="14" l="1"/>
  <c r="E2077" i="11"/>
  <c r="HO29" i="14" l="1"/>
  <c r="HN29" i="14"/>
  <c r="HP29" i="14" l="1"/>
  <c r="HZ29" i="14" s="1"/>
  <c r="F2077" i="11" s="1"/>
  <c r="HQ29" i="14"/>
  <c r="HJ30" i="14" l="1"/>
  <c r="HR29" i="14"/>
  <c r="I2077" i="11" s="1"/>
  <c r="H2077" i="11"/>
  <c r="HK30" i="14" l="1"/>
  <c r="D2078" i="11" s="1"/>
  <c r="C2078" i="11"/>
  <c r="HT30" i="14"/>
  <c r="HV30" i="14" s="1"/>
  <c r="HX30" i="14" s="1"/>
  <c r="HY30" i="14" s="1"/>
  <c r="HL30" i="14" s="1"/>
  <c r="HM30" i="14" s="1" a="1"/>
  <c r="HM30" i="14" s="1"/>
  <c r="HS30" i="14"/>
  <c r="G2078" i="11" s="1"/>
  <c r="HH30" i="14" l="1"/>
  <c r="E2078" i="11"/>
  <c r="HN30" i="14" l="1"/>
  <c r="HO30" i="14"/>
  <c r="HP30" i="14" s="1"/>
  <c r="HZ30" i="14" l="1"/>
  <c r="F2078" i="11" s="1"/>
  <c r="HQ30" i="14"/>
  <c r="H2078" i="11" l="1"/>
  <c r="HJ31" i="14"/>
  <c r="HR30" i="14"/>
  <c r="I2078" i="11" s="1"/>
  <c r="HS31" i="14" l="1"/>
  <c r="G2079" i="11" s="1"/>
  <c r="HK31" i="14"/>
  <c r="D2079" i="11" s="1"/>
  <c r="C2079" i="11"/>
  <c r="HT31" i="14"/>
  <c r="HV31" i="14" s="1"/>
  <c r="HX31" i="14" s="1"/>
  <c r="HY31" i="14" s="1"/>
  <c r="HL31" i="14" s="1"/>
  <c r="HM31" i="14" s="1" a="1"/>
  <c r="HM31" i="14" s="1"/>
  <c r="E2079" i="11" l="1"/>
  <c r="HH31" i="14"/>
  <c r="HN31" i="14" l="1"/>
  <c r="HO31" i="14"/>
  <c r="HP31" i="14" l="1"/>
  <c r="HZ31" i="14" s="1"/>
  <c r="F2079" i="11" s="1"/>
  <c r="HQ31" i="14" l="1"/>
  <c r="HR31" i="14" s="1"/>
  <c r="I2079" i="11" s="1"/>
  <c r="H2079" i="11" l="1"/>
  <c r="HJ32" i="14"/>
  <c r="HK32" i="14" s="1"/>
  <c r="D2080" i="11" s="1"/>
  <c r="HT32" i="14"/>
  <c r="HV32" i="14" s="1"/>
  <c r="HX32" i="14" s="1"/>
  <c r="HY32" i="14" s="1"/>
  <c r="HL32" i="14" s="1"/>
  <c r="HS32" i="14"/>
  <c r="G2080" i="11" s="1"/>
  <c r="C2080" i="11"/>
  <c r="E2080" i="11" l="1"/>
  <c r="HH32" i="14"/>
  <c r="HM32" i="14" a="1"/>
  <c r="HM32" i="14" s="1"/>
  <c r="HO32" i="14" l="1"/>
  <c r="HN32" i="14"/>
  <c r="HP32" i="14" l="1"/>
  <c r="HQ32" i="14" l="1"/>
  <c r="HZ32" i="14"/>
  <c r="F2080" i="11" s="1"/>
  <c r="HR32" i="14" l="1"/>
  <c r="I2080" i="11" s="1"/>
  <c r="HJ33" i="14"/>
  <c r="H2080" i="11"/>
  <c r="HK33" i="14" l="1"/>
  <c r="D2081" i="11" s="1"/>
  <c r="HT33" i="14"/>
  <c r="HV33" i="14" s="1"/>
  <c r="HX33" i="14" s="1"/>
  <c r="HY33" i="14" s="1"/>
  <c r="HL33" i="14" s="1"/>
  <c r="C2081" i="11"/>
  <c r="HS33" i="14"/>
  <c r="G2081" i="11" s="1"/>
  <c r="HM33" i="14" l="1" a="1"/>
  <c r="HM33" i="14" s="1"/>
  <c r="HH33" i="14"/>
  <c r="E2081" i="11"/>
  <c r="HO33" i="14" l="1"/>
  <c r="HN33" i="14"/>
  <c r="HP33" i="14" s="1"/>
  <c r="HZ33" i="14" l="1"/>
  <c r="F2081" i="11" s="1"/>
  <c r="HQ33" i="14"/>
  <c r="H2081" i="11" l="1"/>
  <c r="HJ34" i="14"/>
  <c r="HR33" i="14"/>
  <c r="I2081" i="11" s="1"/>
  <c r="HS34" i="14" l="1"/>
  <c r="G2082" i="11" s="1"/>
  <c r="C2082" i="11"/>
  <c r="HK34" i="14"/>
  <c r="D2082" i="11" s="1"/>
  <c r="HT34" i="14"/>
  <c r="HV34" i="14" s="1"/>
  <c r="HX34" i="14" s="1"/>
  <c r="HY34" i="14" s="1"/>
  <c r="HL34" i="14" s="1"/>
  <c r="E2082" i="11" l="1"/>
  <c r="HH34" i="14"/>
  <c r="HM34" i="14" a="1"/>
  <c r="HM34" i="14" s="1"/>
  <c r="HN34" i="14" l="1"/>
  <c r="HO34" i="14"/>
  <c r="HP34" i="14" s="1"/>
  <c r="HQ34" i="14" l="1"/>
  <c r="HZ34" i="14"/>
  <c r="F2082" i="11" s="1"/>
  <c r="HR34" i="14" l="1"/>
  <c r="I2082" i="11" s="1"/>
  <c r="HJ35" i="14"/>
  <c r="H2082" i="11"/>
  <c r="HT35" i="14" l="1"/>
  <c r="HV35" i="14" s="1"/>
  <c r="HX35" i="14" s="1"/>
  <c r="HY35" i="14" s="1"/>
  <c r="HL35" i="14" s="1"/>
  <c r="HM35" i="14" s="1" a="1"/>
  <c r="HM35" i="14" s="1"/>
  <c r="HS35" i="14"/>
  <c r="G2083" i="11" s="1"/>
  <c r="HK35" i="14"/>
  <c r="D2083" i="11" s="1"/>
  <c r="C2083" i="11"/>
  <c r="E2083" i="11" l="1"/>
  <c r="HH35" i="14"/>
  <c r="HO35" i="14" l="1"/>
  <c r="HN35" i="14"/>
  <c r="HP35" i="14" l="1"/>
  <c r="HZ35" i="14" s="1"/>
  <c r="F2083" i="11" s="1"/>
  <c r="HQ35" i="14" l="1"/>
  <c r="H2083" i="11" s="1"/>
  <c r="HR35" i="14" l="1"/>
  <c r="I2083" i="11" s="1"/>
  <c r="HJ36" i="14"/>
  <c r="HK36" i="14" s="1"/>
  <c r="D2084" i="11" s="1"/>
  <c r="HS36" i="14"/>
  <c r="G2084" i="11" s="1"/>
  <c r="HT36" i="14"/>
  <c r="HV36" i="14" s="1"/>
  <c r="HX36" i="14" s="1"/>
  <c r="HY36" i="14" s="1"/>
  <c r="HL36" i="14" s="1"/>
  <c r="C2084" i="11" l="1"/>
  <c r="HH36" i="14"/>
  <c r="E2084" i="11"/>
  <c r="HM36" i="14" a="1"/>
  <c r="HM36" i="14" s="1"/>
  <c r="HN36" i="14" l="1"/>
  <c r="HO36" i="14"/>
  <c r="HP36" i="14" l="1"/>
  <c r="HZ36" i="14" l="1"/>
  <c r="F2084" i="11" s="1"/>
  <c r="HQ36" i="14"/>
  <c r="H2084" i="11" l="1"/>
  <c r="HR36" i="14"/>
  <c r="I2084" i="11" s="1"/>
  <c r="HJ37" i="14"/>
  <c r="HS37" i="14" l="1"/>
  <c r="G2085" i="11" s="1"/>
  <c r="C2085" i="11"/>
  <c r="HK37" i="14"/>
  <c r="D2085" i="11" s="1"/>
  <c r="HT37" i="14"/>
  <c r="HV37" i="14" s="1"/>
  <c r="HX37" i="14" s="1"/>
  <c r="HY37" i="14" s="1"/>
  <c r="HL37" i="14" s="1"/>
  <c r="HM37" i="14" l="1" a="1"/>
  <c r="HM37" i="14" s="1"/>
  <c r="E2085" i="11"/>
  <c r="HH37" i="14"/>
  <c r="HN37" i="14" l="1"/>
  <c r="HO37" i="14"/>
  <c r="HP37" i="14" s="1"/>
  <c r="HZ37" i="14" l="1"/>
  <c r="F2085" i="11" s="1"/>
  <c r="HQ37" i="14"/>
  <c r="H2085" i="11" l="1"/>
  <c r="HJ38" i="14"/>
  <c r="HR37" i="14"/>
  <c r="I2085" i="11" s="1"/>
  <c r="HS38" i="14" l="1"/>
  <c r="G2086" i="11" s="1"/>
  <c r="C2086" i="11"/>
  <c r="HT38" i="14"/>
  <c r="HV38" i="14" s="1"/>
  <c r="HX38" i="14" s="1"/>
  <c r="HY38" i="14" s="1"/>
  <c r="HL38" i="14" s="1"/>
  <c r="HM38" i="14" s="1" a="1"/>
  <c r="HM38" i="14" s="1"/>
  <c r="HK38" i="14"/>
  <c r="D2086" i="11" s="1"/>
  <c r="E2086" i="11" l="1"/>
  <c r="HH38" i="14"/>
  <c r="HO38" i="14" l="1"/>
  <c r="HN38" i="14"/>
  <c r="HP38" i="14" l="1"/>
  <c r="HZ38" i="14" l="1"/>
  <c r="F2086" i="11" s="1"/>
  <c r="HQ38" i="14"/>
  <c r="H2086" i="11" l="1"/>
  <c r="HJ39" i="14"/>
  <c r="HR38" i="14"/>
  <c r="I2086" i="11" s="1"/>
  <c r="C2087" i="11" l="1"/>
  <c r="HK39" i="14"/>
  <c r="D2087" i="11" s="1"/>
  <c r="HS39" i="14"/>
  <c r="G2087" i="11" s="1"/>
  <c r="HT39" i="14"/>
  <c r="HV39" i="14" s="1"/>
  <c r="HX39" i="14" s="1"/>
  <c r="HY39" i="14" s="1"/>
  <c r="HL39" i="14" s="1"/>
  <c r="HM39" i="14" s="1" a="1"/>
  <c r="HM39" i="14" s="1"/>
  <c r="HH39" i="14" l="1"/>
  <c r="E2087" i="11"/>
  <c r="HO39" i="14" l="1"/>
  <c r="HN39" i="14"/>
  <c r="HP39" i="14" l="1"/>
  <c r="HZ39" i="14" s="1"/>
  <c r="F2087" i="11" s="1"/>
  <c r="HQ39" i="14"/>
  <c r="HR39" i="14" l="1"/>
  <c r="I2087" i="11" s="1"/>
  <c r="HJ40" i="14"/>
  <c r="H2087" i="11"/>
  <c r="HK40" i="14" l="1"/>
  <c r="D2088" i="11" s="1"/>
  <c r="C2088" i="11"/>
  <c r="HT40" i="14"/>
  <c r="HV40" i="14" s="1"/>
  <c r="HX40" i="14" s="1"/>
  <c r="HY40" i="14" s="1"/>
  <c r="HL40" i="14" s="1"/>
  <c r="HM40" i="14" s="1" a="1"/>
  <c r="HM40" i="14" s="1"/>
  <c r="HS40" i="14"/>
  <c r="G2088" i="11" s="1"/>
  <c r="HH40" i="14" l="1"/>
  <c r="E2088" i="11"/>
  <c r="HO40" i="14" l="1"/>
  <c r="HN40" i="14"/>
  <c r="HP40" i="14" s="1"/>
  <c r="HZ40" i="14" l="1"/>
  <c r="F2088" i="11" s="1"/>
  <c r="HQ40" i="14"/>
  <c r="HJ41" i="14" l="1"/>
  <c r="HR40" i="14"/>
  <c r="I2088" i="11" s="1"/>
  <c r="H2088" i="11"/>
  <c r="HK41" i="14" l="1"/>
  <c r="D2089" i="11" s="1"/>
  <c r="C2089" i="11"/>
  <c r="HS41" i="14"/>
  <c r="G2089" i="11" s="1"/>
  <c r="HT41" i="14"/>
  <c r="HV41" i="14" s="1"/>
  <c r="HX41" i="14" s="1"/>
  <c r="HY41" i="14" s="1"/>
  <c r="HL41" i="14" s="1"/>
  <c r="HM41" i="14" l="1" a="1"/>
  <c r="HM41" i="14" s="1"/>
  <c r="HH41" i="14"/>
  <c r="E2089" i="11"/>
  <c r="HN41" i="14" l="1"/>
  <c r="HO41" i="14"/>
  <c r="HP41" i="14" l="1"/>
  <c r="HZ41" i="14" l="1"/>
  <c r="F2089" i="11" s="1"/>
  <c r="HQ41" i="14"/>
  <c r="HJ42" i="14" l="1"/>
  <c r="HR41" i="14"/>
  <c r="I2089" i="11" s="1"/>
  <c r="H2089" i="11"/>
  <c r="HT42" i="14" l="1"/>
  <c r="HV42" i="14" s="1"/>
  <c r="HX42" i="14" s="1"/>
  <c r="HY42" i="14" s="1"/>
  <c r="HL42" i="14" s="1"/>
  <c r="HK42" i="14"/>
  <c r="D2090" i="11" s="1"/>
  <c r="HS42" i="14"/>
  <c r="G2090" i="11" s="1"/>
  <c r="HM42" i="14" a="1"/>
  <c r="HM42" i="14" s="1"/>
  <c r="C2090" i="11"/>
  <c r="HH42" i="14" l="1"/>
  <c r="E2090" i="11"/>
  <c r="HO42" i="14" l="1"/>
  <c r="HN42" i="14"/>
  <c r="HP42" i="14" s="1"/>
  <c r="HZ42" i="14" l="1"/>
  <c r="F2090" i="11" s="1"/>
  <c r="HQ42" i="14"/>
  <c r="HJ43" i="14" l="1"/>
  <c r="HR42" i="14"/>
  <c r="I2090" i="11" s="1"/>
  <c r="H2090" i="11"/>
  <c r="C2091" i="11" l="1"/>
  <c r="HT43" i="14"/>
  <c r="HV43" i="14" s="1"/>
  <c r="HX43" i="14" s="1"/>
  <c r="HY43" i="14" s="1"/>
  <c r="HL43" i="14" s="1"/>
  <c r="HM43" i="14" s="1" a="1"/>
  <c r="HM43" i="14" s="1"/>
  <c r="HS43" i="14"/>
  <c r="G2091" i="11" s="1"/>
  <c r="HK43" i="14"/>
  <c r="D2091" i="11" s="1"/>
  <c r="E2091" i="11" l="1"/>
  <c r="HH43" i="14"/>
  <c r="HN43" i="14" l="1"/>
  <c r="HO43" i="14"/>
  <c r="HP43" i="14" l="1"/>
  <c r="HQ43" i="14" l="1"/>
  <c r="HZ43" i="14"/>
  <c r="F2091" i="11" s="1"/>
  <c r="HJ44" i="14" l="1"/>
  <c r="H2091" i="11"/>
  <c r="HR43" i="14"/>
  <c r="I2091" i="11" s="1"/>
  <c r="HT44" i="14" l="1"/>
  <c r="HV44" i="14" s="1"/>
  <c r="HX44" i="14" s="1"/>
  <c r="HY44" i="14" s="1"/>
  <c r="HL44" i="14" s="1"/>
  <c r="HM44" i="14" s="1" a="1"/>
  <c r="HM44" i="14" s="1"/>
  <c r="HS44" i="14"/>
  <c r="G2092" i="11" s="1"/>
  <c r="HK44" i="14"/>
  <c r="D2092" i="11" s="1"/>
  <c r="C2092" i="11"/>
  <c r="HH44" i="14" l="1"/>
  <c r="E2092" i="11"/>
  <c r="HN44" i="14" l="1"/>
  <c r="HO44" i="14"/>
  <c r="HP44" i="14" l="1"/>
  <c r="HZ44" i="14" s="1"/>
  <c r="F2092" i="11" s="1"/>
  <c r="HQ44" i="14" l="1"/>
  <c r="HJ45" i="14" s="1"/>
  <c r="H2092" i="11" l="1"/>
  <c r="HR44" i="14"/>
  <c r="I2092" i="11" s="1"/>
  <c r="C2093" i="11"/>
  <c r="HS45" i="14"/>
  <c r="G2093" i="11" s="1"/>
  <c r="HK45" i="14"/>
  <c r="D2093" i="11" s="1"/>
  <c r="HT45" i="14"/>
  <c r="HV45" i="14" s="1"/>
  <c r="HX45" i="14" s="1"/>
  <c r="HY45" i="14" s="1"/>
  <c r="HL45" i="14" s="1"/>
  <c r="HM45" i="14" s="1" a="1"/>
  <c r="HM45" i="14" s="1"/>
  <c r="E2093" i="11" l="1"/>
  <c r="HH45" i="14"/>
  <c r="HN45" i="14" l="1"/>
  <c r="HO45" i="14"/>
  <c r="HP45" i="14" l="1"/>
  <c r="HZ45" i="14" l="1"/>
  <c r="F2093" i="11" s="1"/>
  <c r="HQ45" i="14"/>
  <c r="HJ46" i="14" l="1"/>
  <c r="HR45" i="14"/>
  <c r="I2093" i="11" s="1"/>
  <c r="H2093" i="11"/>
  <c r="HS46" i="14" l="1"/>
  <c r="G2094" i="11" s="1"/>
  <c r="C2094" i="11"/>
  <c r="HT46" i="14"/>
  <c r="HV46" i="14" s="1"/>
  <c r="HX46" i="14" s="1"/>
  <c r="HY46" i="14" s="1"/>
  <c r="HL46" i="14" s="1"/>
  <c r="HM46" i="14" s="1" a="1"/>
  <c r="HM46" i="14" s="1"/>
  <c r="HK46" i="14"/>
  <c r="D2094" i="11" s="1"/>
  <c r="HH46" i="14" l="1"/>
  <c r="E2094" i="11"/>
  <c r="HN46" i="14" l="1"/>
  <c r="HO46" i="14"/>
  <c r="HP46" i="14" l="1"/>
  <c r="HZ46" i="14" l="1"/>
  <c r="F2094" i="11" s="1"/>
  <c r="HQ46" i="14"/>
  <c r="H2094" i="11" l="1"/>
  <c r="HR46" i="14"/>
  <c r="I2094" i="11" s="1"/>
  <c r="HJ47" i="14"/>
  <c r="HK47" i="14" l="1"/>
  <c r="D2095" i="11" s="1"/>
  <c r="C2095" i="11"/>
  <c r="HT47" i="14"/>
  <c r="HV47" i="14" s="1"/>
  <c r="HX47" i="14" s="1"/>
  <c r="HY47" i="14" s="1"/>
  <c r="HL47" i="14" s="1"/>
  <c r="HM47" i="14" s="1" a="1"/>
  <c r="HM47" i="14" s="1"/>
  <c r="HS47" i="14"/>
  <c r="G2095" i="11" s="1"/>
  <c r="E2095" i="11" l="1"/>
  <c r="HH47" i="14"/>
  <c r="HO47" i="14" l="1"/>
  <c r="HN47" i="14"/>
  <c r="HP47" i="14" l="1"/>
  <c r="HZ47" i="14" s="1"/>
  <c r="F2095" i="11" s="1"/>
  <c r="HQ47" i="14" l="1"/>
  <c r="HR47" i="14" s="1"/>
  <c r="I2095" i="11" s="1"/>
  <c r="HJ48" i="14" l="1"/>
  <c r="H2095" i="11"/>
  <c r="HS48" i="14"/>
  <c r="G2096" i="11" s="1"/>
  <c r="HK48" i="14"/>
  <c r="D2096" i="11" s="1"/>
  <c r="HT48" i="14"/>
  <c r="HV48" i="14" s="1"/>
  <c r="HX48" i="14" s="1"/>
  <c r="HY48" i="14" s="1"/>
  <c r="HL48" i="14" s="1"/>
  <c r="HM48" i="14" s="1" a="1"/>
  <c r="HM48" i="14" s="1"/>
  <c r="C2096" i="11"/>
  <c r="E2096" i="11" l="1"/>
  <c r="HH48" i="14"/>
  <c r="HO48" i="14" l="1"/>
  <c r="HN48" i="14"/>
  <c r="HP48" i="14" l="1"/>
  <c r="HZ48" i="14" l="1"/>
  <c r="F2096" i="11" s="1"/>
  <c r="HQ48" i="14"/>
  <c r="H2096" i="11" l="1"/>
  <c r="HR48" i="14"/>
  <c r="I2096" i="11" s="1"/>
  <c r="HJ49" i="14"/>
  <c r="HK49" i="14" l="1"/>
  <c r="D2097" i="11" s="1"/>
  <c r="HS49" i="14"/>
  <c r="G2097" i="11" s="1"/>
  <c r="HT49" i="14"/>
  <c r="HV49" i="14" s="1"/>
  <c r="HX49" i="14" s="1"/>
  <c r="HY49" i="14" s="1"/>
  <c r="HL49" i="14" s="1"/>
  <c r="HM49" i="14" s="1" a="1"/>
  <c r="HM49" i="14" s="1"/>
  <c r="C2097" i="11"/>
  <c r="E2097" i="11" l="1"/>
  <c r="HH49" i="14"/>
  <c r="HN49" i="14" l="1"/>
  <c r="HO49" i="14"/>
  <c r="HP49" i="14" l="1"/>
  <c r="HZ49" i="14" s="1"/>
  <c r="F2097" i="11" s="1"/>
  <c r="HQ49" i="14" l="1"/>
  <c r="HR49" i="14" s="1"/>
  <c r="I2097" i="11" s="1"/>
  <c r="H2097" i="11"/>
  <c r="HJ50" i="14"/>
  <c r="HK50" i="14" l="1"/>
  <c r="D2098" i="11" s="1"/>
  <c r="C2098" i="11"/>
  <c r="HS50" i="14"/>
  <c r="G2098" i="11" s="1"/>
  <c r="HT50" i="14"/>
  <c r="HV50" i="14" s="1"/>
  <c r="HX50" i="14" s="1"/>
  <c r="HY50" i="14" s="1"/>
  <c r="HL50" i="14" s="1"/>
  <c r="HM50" i="14" s="1" a="1"/>
  <c r="HM50" i="14" s="1"/>
  <c r="HH50" i="14" l="1"/>
  <c r="E2098" i="11"/>
  <c r="HN50" i="14" l="1"/>
  <c r="HO50" i="14"/>
  <c r="HP50" i="14" l="1"/>
  <c r="HZ50" i="14" l="1"/>
  <c r="F2098" i="11" s="1"/>
  <c r="HQ50" i="14"/>
  <c r="HJ51" i="14" l="1"/>
  <c r="HR50" i="14"/>
  <c r="I2098" i="11" s="1"/>
  <c r="H2098" i="11"/>
  <c r="C2099" i="11" l="1"/>
  <c r="HS51" i="14"/>
  <c r="G2099" i="11" s="1"/>
  <c r="HK51" i="14"/>
  <c r="D2099" i="11" s="1"/>
  <c r="HT51" i="14"/>
  <c r="HV51" i="14" s="1"/>
  <c r="HX51" i="14" s="1"/>
  <c r="HY51" i="14" s="1"/>
  <c r="HL51" i="14" s="1"/>
  <c r="E2099" i="11" l="1"/>
  <c r="HH51" i="14"/>
  <c r="HM51" i="14" a="1"/>
  <c r="HM51" i="14" s="1"/>
  <c r="HN51" i="14" l="1"/>
  <c r="HO51" i="14"/>
  <c r="HP51" i="14" l="1"/>
  <c r="HZ51" i="14" s="1"/>
  <c r="F2099" i="11" s="1"/>
  <c r="HQ51" i="14" l="1"/>
  <c r="HR51" i="14" s="1"/>
  <c r="I2099" i="11" s="1"/>
  <c r="H2099" i="11"/>
  <c r="HJ52" i="14"/>
  <c r="HS52" i="14" l="1"/>
  <c r="G2100" i="11" s="1"/>
  <c r="C2100" i="11"/>
  <c r="HK52" i="14"/>
  <c r="D2100" i="11" s="1"/>
  <c r="HT52" i="14"/>
  <c r="HV52" i="14" s="1"/>
  <c r="HX52" i="14" s="1"/>
  <c r="HY52" i="14" s="1"/>
  <c r="HL52" i="14" s="1"/>
  <c r="E2100" i="11" l="1"/>
  <c r="HH52" i="14"/>
  <c r="HM52" i="14" a="1"/>
  <c r="HM52" i="14" s="1"/>
  <c r="HO52" i="14" l="1"/>
  <c r="HN52" i="14"/>
  <c r="HP52" i="14" l="1"/>
  <c r="HZ52" i="14" s="1"/>
  <c r="F2100" i="11" s="1"/>
  <c r="HQ52" i="14" l="1"/>
  <c r="H2100" i="11" s="1"/>
  <c r="HR52" i="14" l="1"/>
  <c r="I2100" i="11" s="1"/>
  <c r="HJ53" i="14"/>
  <c r="HK53" i="14" s="1"/>
  <c r="D2101" i="11" s="1"/>
  <c r="HS53" i="14"/>
  <c r="G2101" i="11" s="1"/>
  <c r="HT53" i="14"/>
  <c r="HV53" i="14" s="1"/>
  <c r="HX53" i="14" s="1"/>
  <c r="HY53" i="14" s="1"/>
  <c r="HL53" i="14" s="1"/>
  <c r="C2101" i="11"/>
  <c r="HM53" i="14" l="1" a="1"/>
  <c r="HM53" i="14" s="1"/>
  <c r="HH53" i="14"/>
  <c r="E2101" i="11"/>
  <c r="HO53" i="14" l="1"/>
  <c r="HN53" i="14"/>
  <c r="HP53" i="14" l="1"/>
  <c r="HQ53" i="14" s="1"/>
  <c r="HZ53" i="14"/>
  <c r="F2101" i="11" s="1"/>
  <c r="HR53" i="14" l="1"/>
  <c r="I2101" i="11" s="1"/>
  <c r="HJ54" i="14"/>
  <c r="H2101" i="11"/>
  <c r="C2102" i="11" l="1"/>
  <c r="HK54" i="14"/>
  <c r="D2102" i="11" s="1"/>
  <c r="HT54" i="14"/>
  <c r="HV54" i="14" s="1"/>
  <c r="HX54" i="14" s="1"/>
  <c r="HY54" i="14" s="1"/>
  <c r="HL54" i="14" s="1"/>
  <c r="HS54" i="14"/>
  <c r="G2102" i="11" s="1"/>
  <c r="E2102" i="11" l="1"/>
  <c r="HH54" i="14"/>
  <c r="HM54" i="14" a="1"/>
  <c r="HM54" i="14" s="1"/>
  <c r="HO54" i="14" l="1"/>
  <c r="HN54" i="14"/>
  <c r="HP54" i="14" s="1"/>
  <c r="HZ54" i="14" l="1"/>
  <c r="F2102" i="11" s="1"/>
  <c r="HQ54" i="14"/>
  <c r="HJ55" i="14" l="1"/>
  <c r="H2102" i="11"/>
  <c r="HR54" i="14"/>
  <c r="I2102" i="11" s="1"/>
  <c r="HS55" i="14" l="1"/>
  <c r="G2103" i="11" s="1"/>
  <c r="C2103" i="11"/>
  <c r="HT55" i="14"/>
  <c r="HV55" i="14" s="1"/>
  <c r="HX55" i="14" s="1"/>
  <c r="HY55" i="14" s="1"/>
  <c r="HL55" i="14" s="1"/>
  <c r="HM55" i="14" s="1" a="1"/>
  <c r="HM55" i="14" s="1"/>
  <c r="HK55" i="14"/>
  <c r="D2103" i="11" s="1"/>
  <c r="E2103" i="11" l="1"/>
  <c r="HH55" i="14"/>
  <c r="HO55" i="14" l="1"/>
  <c r="HN55" i="14"/>
  <c r="HP55" i="14" l="1"/>
  <c r="HZ55" i="14" s="1"/>
  <c r="F2103" i="11" s="1"/>
  <c r="HQ55" i="14" l="1"/>
  <c r="HR55" i="14" s="1"/>
  <c r="I2103" i="11" s="1"/>
  <c r="H2103" i="11" l="1"/>
  <c r="HJ56" i="14"/>
  <c r="HK56" i="14" s="1"/>
  <c r="D2104" i="11" s="1"/>
  <c r="HT56" i="14"/>
  <c r="HV56" i="14" s="1"/>
  <c r="HX56" i="14" s="1"/>
  <c r="HY56" i="14" s="1"/>
  <c r="HL56" i="14" s="1"/>
  <c r="HM56" i="14" s="1" a="1"/>
  <c r="HM56" i="14" s="1"/>
  <c r="C2104" i="11"/>
  <c r="HS56" i="14"/>
  <c r="G2104" i="11" s="1"/>
  <c r="E2104" i="11" l="1"/>
  <c r="HH56" i="14"/>
  <c r="HO56" i="14" l="1"/>
  <c r="HN56" i="14"/>
  <c r="HP56" i="14" s="1"/>
  <c r="HQ56" i="14" l="1"/>
  <c r="HZ56" i="14"/>
  <c r="F2104" i="11" s="1"/>
  <c r="HR56" i="14" l="1"/>
  <c r="I2104" i="11" s="1"/>
  <c r="H2104" i="11"/>
  <c r="HJ57" i="14"/>
  <c r="HK57" i="14" l="1"/>
  <c r="D2105" i="11" s="1"/>
  <c r="C2105" i="11"/>
  <c r="HT57" i="14"/>
  <c r="HV57" i="14" s="1"/>
  <c r="HX57" i="14" s="1"/>
  <c r="HY57" i="14" s="1"/>
  <c r="HL57" i="14" s="1"/>
  <c r="HM57" i="14" s="1" a="1"/>
  <c r="HM57" i="14" s="1"/>
  <c r="HS57" i="14"/>
  <c r="G2105" i="11" s="1"/>
  <c r="E2105" i="11" l="1"/>
  <c r="HH57" i="14"/>
  <c r="HO57" i="14" l="1"/>
  <c r="HN57" i="14"/>
  <c r="HP57" i="14" l="1"/>
  <c r="HZ57" i="14" s="1"/>
  <c r="F2105" i="11" s="1"/>
  <c r="HQ57" i="14" l="1"/>
  <c r="HR57" i="14" s="1"/>
  <c r="I2105" i="11" s="1"/>
  <c r="HJ58" i="14" l="1"/>
  <c r="H2105" i="11"/>
  <c r="HT58" i="14"/>
  <c r="HV58" i="14" s="1"/>
  <c r="HX58" i="14" s="1"/>
  <c r="HY58" i="14" s="1"/>
  <c r="HL58" i="14" s="1"/>
  <c r="HM58" i="14" s="1" a="1"/>
  <c r="HM58" i="14" s="1"/>
  <c r="C2106" i="11"/>
  <c r="HS58" i="14"/>
  <c r="G2106" i="11" s="1"/>
  <c r="HK58" i="14"/>
  <c r="D2106" i="11" s="1"/>
  <c r="E2106" i="11" l="1"/>
  <c r="HH58" i="14"/>
  <c r="HN58" i="14" l="1"/>
  <c r="HO58" i="14"/>
  <c r="HP58" i="14" s="1"/>
  <c r="HQ58" i="14" l="1"/>
  <c r="HZ58" i="14"/>
  <c r="F2106" i="11" s="1"/>
  <c r="HR58" i="14" l="1"/>
  <c r="I2106" i="11" s="1"/>
  <c r="HJ59" i="14"/>
  <c r="H2106" i="11"/>
  <c r="C2107" i="11" l="1"/>
  <c r="HT59" i="14"/>
  <c r="HV59" i="14" s="1"/>
  <c r="HX59" i="14" s="1"/>
  <c r="HY59" i="14" s="1"/>
  <c r="HL59" i="14" s="1"/>
  <c r="HM59" i="14" s="1" a="1"/>
  <c r="HM59" i="14" s="1"/>
  <c r="HK59" i="14"/>
  <c r="D2107" i="11" s="1"/>
  <c r="HS59" i="14"/>
  <c r="G2107" i="11" s="1"/>
  <c r="E2107" i="11" l="1"/>
  <c r="HH59" i="14"/>
  <c r="HO59" i="14" l="1"/>
  <c r="HN59" i="14"/>
  <c r="HP59" i="14" l="1"/>
  <c r="HZ59" i="14" s="1"/>
  <c r="F2107" i="11" s="1"/>
  <c r="HQ59" i="14" l="1"/>
  <c r="HR59" i="14" s="1"/>
  <c r="I2107" i="11" s="1"/>
  <c r="H2107" i="11"/>
  <c r="HJ60" i="14" l="1"/>
  <c r="HK60" i="14"/>
  <c r="D2108" i="11" s="1"/>
  <c r="HT60" i="14"/>
  <c r="HV60" i="14" s="1"/>
  <c r="HX60" i="14" s="1"/>
  <c r="HY60" i="14" s="1"/>
  <c r="HL60" i="14" s="1"/>
  <c r="HM60" i="14" s="1" a="1"/>
  <c r="HM60" i="14" s="1"/>
  <c r="HS60" i="14"/>
  <c r="G2108" i="11" s="1"/>
  <c r="C2108" i="11"/>
  <c r="HH60" i="14" l="1"/>
  <c r="E2108" i="11"/>
  <c r="HN60" i="14" l="1"/>
  <c r="HO60" i="14"/>
  <c r="HP60" i="14" s="1"/>
  <c r="HZ60" i="14" l="1"/>
  <c r="F2108" i="11" s="1"/>
  <c r="HQ60" i="14"/>
  <c r="HR60" i="14" l="1"/>
  <c r="I2108" i="11" s="1"/>
  <c r="H2108" i="11"/>
  <c r="HJ61" i="14"/>
  <c r="HK61" i="14" l="1"/>
  <c r="D2109" i="11" s="1"/>
  <c r="HS61" i="14"/>
  <c r="G2109" i="11" s="1"/>
  <c r="C2109" i="11"/>
  <c r="HT61" i="14"/>
  <c r="HV61" i="14" s="1"/>
  <c r="HX61" i="14" s="1"/>
  <c r="HY61" i="14" s="1"/>
  <c r="HL61" i="14" s="1"/>
  <c r="HM61" i="14" s="1" a="1"/>
  <c r="HM61" i="14" s="1"/>
  <c r="HH61" i="14" l="1"/>
  <c r="E2109" i="11"/>
  <c r="HO61" i="14" l="1"/>
  <c r="HN61" i="14"/>
  <c r="HP61" i="14" l="1"/>
  <c r="HZ61" i="14" s="1"/>
  <c r="F2109" i="11" s="1"/>
  <c r="HQ61" i="14"/>
  <c r="H2109" i="11" l="1"/>
  <c r="HR61" i="14"/>
  <c r="I2109" i="11" s="1"/>
  <c r="HJ62" i="14"/>
  <c r="HS62" i="14" l="1"/>
  <c r="G2110" i="11" s="1"/>
  <c r="HK62" i="14"/>
  <c r="D2110" i="11" s="1"/>
  <c r="HT62" i="14"/>
  <c r="HV62" i="14" s="1"/>
  <c r="HX62" i="14" s="1"/>
  <c r="HY62" i="14" s="1"/>
  <c r="HL62" i="14" s="1"/>
  <c r="HM62" i="14" s="1" a="1"/>
  <c r="HM62" i="14" s="1"/>
  <c r="C2110" i="11"/>
  <c r="E2110" i="11" l="1"/>
  <c r="HH62" i="14"/>
  <c r="HO62" i="14" l="1"/>
  <c r="HN62" i="14"/>
  <c r="HP62" i="14" l="1"/>
  <c r="HZ62" i="14" s="1"/>
  <c r="F2110" i="11" s="1"/>
  <c r="HQ62" i="14" l="1"/>
  <c r="HJ63" i="14" s="1"/>
  <c r="H2110" i="11"/>
  <c r="HR62" i="14" l="1"/>
  <c r="I2110" i="11" s="1"/>
  <c r="HK63" i="14"/>
  <c r="D2111" i="11" s="1"/>
  <c r="HT63" i="14"/>
  <c r="HV63" i="14" s="1"/>
  <c r="HX63" i="14" s="1"/>
  <c r="HY63" i="14" s="1"/>
  <c r="HL63" i="14" s="1"/>
  <c r="HM63" i="14" s="1" a="1"/>
  <c r="HM63" i="14" s="1"/>
  <c r="C2111" i="11"/>
  <c r="HS63" i="14"/>
  <c r="G2111" i="11" s="1"/>
  <c r="E2111" i="11" l="1"/>
  <c r="HH63" i="14"/>
  <c r="HN63" i="14" l="1"/>
  <c r="HO63" i="14"/>
  <c r="HP63" i="14" s="1"/>
  <c r="HZ63" i="14" l="1"/>
  <c r="F2111" i="11" s="1"/>
  <c r="HQ63" i="14"/>
  <c r="HR63" i="14" l="1"/>
  <c r="I2111" i="11" s="1"/>
  <c r="HJ64" i="14"/>
  <c r="H2111" i="11"/>
  <c r="HS64" i="14" l="1"/>
  <c r="G2112" i="11" s="1"/>
  <c r="HK64" i="14"/>
  <c r="D2112" i="11" s="1"/>
  <c r="C2112" i="11"/>
  <c r="HT64" i="14"/>
  <c r="HV64" i="14" s="1"/>
  <c r="HX64" i="14" s="1"/>
  <c r="HY64" i="14" s="1"/>
  <c r="HL64" i="14" s="1"/>
  <c r="HM64" i="14" l="1" a="1"/>
  <c r="HM64" i="14" s="1"/>
  <c r="HH64" i="14"/>
  <c r="E2112" i="11"/>
  <c r="HN64" i="14" l="1"/>
  <c r="HO64" i="14"/>
  <c r="HP64" i="14" s="1"/>
  <c r="HZ64" i="14" l="1"/>
  <c r="F2112" i="11" s="1"/>
  <c r="HQ64" i="14"/>
  <c r="H2112" i="11" l="1"/>
  <c r="HR64" i="14"/>
  <c r="I2112" i="11" s="1"/>
  <c r="HJ65" i="14"/>
  <c r="HS65" i="14" l="1"/>
  <c r="G2113" i="11" s="1"/>
  <c r="HK65" i="14"/>
  <c r="D2113" i="11" s="1"/>
  <c r="HT65" i="14"/>
  <c r="HV65" i="14" s="1"/>
  <c r="HX65" i="14" s="1"/>
  <c r="HY65" i="14" s="1"/>
  <c r="HL65" i="14" s="1"/>
  <c r="HM65" i="14" s="1" a="1"/>
  <c r="HM65" i="14" s="1"/>
  <c r="C2113" i="11"/>
  <c r="E2113" i="11" l="1"/>
  <c r="HH65" i="14"/>
  <c r="HN65" i="14" l="1"/>
  <c r="HO65" i="14"/>
  <c r="HP65" i="14" l="1"/>
  <c r="HZ65" i="14" l="1"/>
  <c r="F2113" i="11" s="1"/>
  <c r="HQ65" i="14"/>
  <c r="HJ66" i="14" l="1"/>
  <c r="H2113" i="11"/>
  <c r="HR65" i="14"/>
  <c r="I2113" i="11" s="1"/>
  <c r="C2114" i="11" l="1"/>
  <c r="HT66" i="14"/>
  <c r="HV66" i="14" s="1"/>
  <c r="HX66" i="14" s="1"/>
  <c r="HY66" i="14" s="1"/>
  <c r="HL66" i="14" s="1"/>
  <c r="HM66" i="14" s="1" a="1"/>
  <c r="HM66" i="14" s="1"/>
  <c r="HS66" i="14"/>
  <c r="G2114" i="11" s="1"/>
  <c r="HK66" i="14"/>
  <c r="D2114" i="11" s="1"/>
  <c r="HH66" i="14" l="1"/>
  <c r="E2114" i="11"/>
  <c r="HN66" i="14" l="1"/>
  <c r="HO66" i="14"/>
  <c r="HP66" i="14" l="1"/>
  <c r="HZ66" i="14" s="1"/>
  <c r="F2114" i="11" s="1"/>
  <c r="HQ66" i="14"/>
  <c r="HR66" i="14" l="1"/>
  <c r="I2114" i="11" s="1"/>
  <c r="H2114" i="11"/>
  <c r="HJ67" i="14"/>
  <c r="HK67" i="14" l="1"/>
  <c r="D2115" i="11" s="1"/>
  <c r="HS67" i="14"/>
  <c r="G2115" i="11" s="1"/>
  <c r="C2115" i="11"/>
  <c r="HT67" i="14"/>
  <c r="HV67" i="14" s="1"/>
  <c r="HX67" i="14" s="1"/>
  <c r="HY67" i="14" s="1"/>
  <c r="HL67" i="14" s="1"/>
  <c r="HM67" i="14" s="1" a="1"/>
  <c r="HM67" i="14" s="1"/>
  <c r="E2115" i="11" l="1"/>
  <c r="HH67" i="14"/>
  <c r="HN67" i="14" l="1"/>
  <c r="HO67" i="14"/>
  <c r="HP67" i="14" l="1"/>
  <c r="HZ67" i="14" s="1"/>
  <c r="F2115" i="11" s="1"/>
  <c r="HQ67" i="14" l="1"/>
  <c r="HJ68" i="14" s="1"/>
  <c r="H2115" i="11" l="1"/>
  <c r="HR67" i="14"/>
  <c r="I2115" i="11" s="1"/>
  <c r="C2116" i="11"/>
  <c r="HS68" i="14"/>
  <c r="G2116" i="11" s="1"/>
  <c r="HT68" i="14"/>
  <c r="HV68" i="14" s="1"/>
  <c r="HX68" i="14" s="1"/>
  <c r="HY68" i="14" s="1"/>
  <c r="HL68" i="14" s="1"/>
  <c r="HM68" i="14" s="1" a="1"/>
  <c r="HM68" i="14" s="1"/>
  <c r="HK68" i="14"/>
  <c r="D2116" i="11" s="1"/>
  <c r="HH68" i="14" l="1"/>
  <c r="E2116" i="11"/>
  <c r="HO68" i="14" l="1"/>
  <c r="HN68" i="14"/>
  <c r="HP68" i="14" l="1"/>
  <c r="HZ68" i="14" s="1"/>
  <c r="F2116" i="11" s="1"/>
  <c r="HQ68" i="14" l="1"/>
  <c r="HR68" i="14" s="1"/>
  <c r="I2116" i="11" s="1"/>
  <c r="HJ69" i="14" l="1"/>
  <c r="H2116" i="11"/>
  <c r="HK69" i="14"/>
  <c r="D2117" i="11" s="1"/>
  <c r="HT69" i="14"/>
  <c r="HV69" i="14" s="1"/>
  <c r="HX69" i="14" s="1"/>
  <c r="HY69" i="14" s="1"/>
  <c r="HL69" i="14" s="1"/>
  <c r="HM69" i="14" s="1" a="1"/>
  <c r="HM69" i="14" s="1"/>
  <c r="HS69" i="14"/>
  <c r="G2117" i="11" s="1"/>
  <c r="C2117" i="11"/>
  <c r="E2117" i="11" l="1"/>
  <c r="HH69" i="14"/>
  <c r="HN69" i="14" l="1"/>
  <c r="HO69" i="14"/>
  <c r="HP69" i="14" l="1"/>
  <c r="HZ69" i="14" l="1"/>
  <c r="F2117" i="11" s="1"/>
  <c r="HQ69" i="14"/>
  <c r="HR69" i="14" l="1"/>
  <c r="I2117" i="11" s="1"/>
  <c r="HJ70" i="14"/>
  <c r="H2117" i="11"/>
  <c r="HT70" i="14" l="1"/>
  <c r="HV70" i="14" s="1"/>
  <c r="HX70" i="14" s="1"/>
  <c r="HY70" i="14" s="1"/>
  <c r="HL70" i="14" s="1"/>
  <c r="HS70" i="14"/>
  <c r="G2118" i="11" s="1"/>
  <c r="HK70" i="14"/>
  <c r="D2118" i="11" s="1"/>
  <c r="C2118" i="11"/>
  <c r="HM70" i="14" l="1" a="1"/>
  <c r="HM70" i="14" s="1"/>
  <c r="HH70" i="14"/>
  <c r="E2118" i="11"/>
  <c r="HN70" i="14" l="1"/>
  <c r="HO70" i="14"/>
  <c r="HP70" i="14" l="1"/>
  <c r="HZ70" i="14" s="1"/>
  <c r="F2118" i="11" s="1"/>
  <c r="HQ70" i="14"/>
  <c r="HJ71" i="14" l="1"/>
  <c r="HR70" i="14"/>
  <c r="I2118" i="11" s="1"/>
  <c r="H2118" i="11"/>
  <c r="HK71" i="14" l="1"/>
  <c r="D2119" i="11" s="1"/>
  <c r="HS71" i="14"/>
  <c r="G2119" i="11" s="1"/>
  <c r="C2119" i="11"/>
  <c r="HT71" i="14"/>
  <c r="HV71" i="14" s="1"/>
  <c r="HX71" i="14" s="1"/>
  <c r="HY71" i="14" s="1"/>
  <c r="HL71" i="14" s="1"/>
  <c r="HM71" i="14" s="1" a="1"/>
  <c r="HM71" i="14" s="1"/>
  <c r="HH71" i="14" l="1"/>
  <c r="E2119" i="11"/>
  <c r="HN71" i="14" l="1"/>
  <c r="HO71" i="14"/>
  <c r="HP71" i="14" l="1"/>
  <c r="HZ71" i="14" l="1"/>
  <c r="F2119" i="11" s="1"/>
  <c r="HQ71" i="14"/>
  <c r="HJ72" i="14" l="1"/>
  <c r="HR71" i="14"/>
  <c r="I2119" i="11" s="1"/>
  <c r="H2119" i="11"/>
  <c r="HT72" i="14" l="1"/>
  <c r="HV72" i="14" s="1"/>
  <c r="HX72" i="14" s="1"/>
  <c r="HY72" i="14" s="1"/>
  <c r="HL72" i="14" s="1"/>
  <c r="C2120" i="11"/>
  <c r="HK72" i="14"/>
  <c r="D2120" i="11" s="1"/>
  <c r="HS72" i="14"/>
  <c r="G2120" i="11" s="1"/>
  <c r="HM72" i="14" l="1" a="1"/>
  <c r="HM72" i="14" s="1"/>
  <c r="E2120" i="11"/>
  <c r="HH72" i="14"/>
  <c r="HO72" i="14" l="1"/>
  <c r="HN72" i="14"/>
  <c r="HP72" i="14" s="1"/>
  <c r="HZ72" i="14" l="1"/>
  <c r="F2120" i="11" s="1"/>
  <c r="HQ72" i="14"/>
  <c r="H2120" i="11" l="1"/>
  <c r="HR72" i="14"/>
  <c r="I2120" i="11" s="1"/>
  <c r="HJ73" i="14"/>
  <c r="HK73" i="14" l="1"/>
  <c r="D2121" i="11" s="1"/>
  <c r="C2121" i="11"/>
  <c r="HS73" i="14"/>
  <c r="G2121" i="11" s="1"/>
  <c r="HT73" i="14"/>
  <c r="HV73" i="14" s="1"/>
  <c r="HX73" i="14" s="1"/>
  <c r="HY73" i="14" s="1"/>
  <c r="HL73" i="14" s="1"/>
  <c r="HM73" i="14" l="1" a="1"/>
  <c r="HM73" i="14" s="1"/>
  <c r="E2121" i="11"/>
  <c r="HH73" i="14"/>
  <c r="HN73" i="14" l="1"/>
  <c r="HO73" i="14"/>
  <c r="HP73" i="14" s="1"/>
  <c r="HZ73" i="14" l="1"/>
  <c r="F2121" i="11" s="1"/>
  <c r="HQ73" i="14"/>
  <c r="HJ74" i="14" l="1"/>
  <c r="HR73" i="14"/>
  <c r="I2121" i="11" s="1"/>
  <c r="H2121" i="11"/>
  <c r="HT74" i="14" l="1"/>
  <c r="HV74" i="14" s="1"/>
  <c r="HX74" i="14" s="1"/>
  <c r="HY74" i="14" s="1"/>
  <c r="HL74" i="14" s="1"/>
  <c r="HM74" i="14" s="1" a="1"/>
  <c r="HM74" i="14" s="1"/>
  <c r="HK74" i="14"/>
  <c r="D2122" i="11" s="1"/>
  <c r="C2122" i="11"/>
  <c r="HS74" i="14"/>
  <c r="G2122" i="11" s="1"/>
  <c r="E2122" i="11" l="1"/>
  <c r="HH74" i="14"/>
  <c r="HN74" i="14" l="1"/>
  <c r="HO74" i="14"/>
  <c r="HP74" i="14" l="1"/>
  <c r="HZ74" i="14" l="1"/>
  <c r="F2122" i="11" s="1"/>
  <c r="HQ74" i="14"/>
  <c r="HJ75" i="14" l="1"/>
  <c r="HR74" i="14"/>
  <c r="I2122" i="11" s="1"/>
  <c r="H2122" i="11"/>
  <c r="HS75" i="14" l="1"/>
  <c r="G2123" i="11" s="1"/>
  <c r="HK75" i="14"/>
  <c r="D2123" i="11" s="1"/>
  <c r="HT75" i="14"/>
  <c r="HV75" i="14" s="1"/>
  <c r="HX75" i="14" s="1"/>
  <c r="HY75" i="14" s="1"/>
  <c r="HL75" i="14" s="1"/>
  <c r="HM75" i="14" s="1" a="1"/>
  <c r="HM75" i="14" s="1"/>
  <c r="C2123" i="11"/>
  <c r="E2123" i="11" l="1"/>
  <c r="HH75" i="14"/>
  <c r="HN75" i="14" l="1"/>
  <c r="HO75" i="14"/>
  <c r="HP75" i="14" l="1"/>
  <c r="HZ75" i="14" s="1"/>
  <c r="F2123" i="11" s="1"/>
  <c r="HQ75" i="14" l="1"/>
  <c r="H2123" i="11" s="1"/>
  <c r="HJ76" i="14" l="1"/>
  <c r="HR75" i="14"/>
  <c r="I2123" i="11" s="1"/>
  <c r="HT76" i="14"/>
  <c r="HV76" i="14" s="1"/>
  <c r="HX76" i="14" s="1"/>
  <c r="HY76" i="14" s="1"/>
  <c r="HL76" i="14" s="1"/>
  <c r="C2124" i="11"/>
  <c r="HK76" i="14"/>
  <c r="D2124" i="11" s="1"/>
  <c r="HS76" i="14"/>
  <c r="G2124" i="11" s="1"/>
  <c r="HM76" i="14" l="1" a="1"/>
  <c r="HM76" i="14" s="1"/>
  <c r="E2124" i="11"/>
  <c r="HH76" i="14"/>
  <c r="HO76" i="14" l="1"/>
  <c r="HN76" i="14"/>
  <c r="HP76" i="14" l="1"/>
  <c r="HZ76" i="14" s="1"/>
  <c r="F2124" i="11" s="1"/>
  <c r="HQ76" i="14" l="1"/>
  <c r="H2124" i="11"/>
  <c r="HR76" i="14"/>
  <c r="I2124" i="11" s="1"/>
  <c r="HJ77" i="14"/>
  <c r="HS77" i="14" l="1"/>
  <c r="G2125" i="11" s="1"/>
  <c r="HT77" i="14"/>
  <c r="HV77" i="14" s="1"/>
  <c r="HX77" i="14" s="1"/>
  <c r="HY77" i="14" s="1"/>
  <c r="HL77" i="14" s="1"/>
  <c r="C2125" i="11"/>
  <c r="HK77" i="14"/>
  <c r="D2125" i="11" s="1"/>
  <c r="HM77" i="14" l="1" a="1"/>
  <c r="HM77" i="14" s="1"/>
  <c r="HH77" i="14"/>
  <c r="E2125" i="11"/>
  <c r="HN77" i="14" l="1"/>
  <c r="HO77" i="14"/>
  <c r="HP77" i="14" s="1"/>
  <c r="HZ77" i="14" l="1"/>
  <c r="F2125" i="11" s="1"/>
  <c r="HQ77" i="14"/>
  <c r="HJ78" i="14" l="1"/>
  <c r="H2125" i="11"/>
  <c r="HR77" i="14"/>
  <c r="I2125" i="11" s="1"/>
  <c r="C2126" i="11" l="1"/>
  <c r="HS78" i="14"/>
  <c r="G2126" i="11" s="1"/>
  <c r="HK78" i="14"/>
  <c r="D2126" i="11" s="1"/>
  <c r="HT78" i="14"/>
  <c r="HV78" i="14" s="1"/>
  <c r="HX78" i="14" s="1"/>
  <c r="HY78" i="14" s="1"/>
  <c r="HL78" i="14" s="1"/>
  <c r="HM78" i="14" s="1" a="1"/>
  <c r="HM78" i="14" s="1"/>
  <c r="E2126" i="11" l="1"/>
  <c r="HH78" i="14"/>
  <c r="HN78" i="14" l="1"/>
  <c r="HO78" i="14"/>
  <c r="HP78" i="14" l="1"/>
  <c r="HZ78" i="14" l="1"/>
  <c r="F2126" i="11" s="1"/>
  <c r="HQ78" i="14"/>
  <c r="HR78" i="14" l="1"/>
  <c r="I2126" i="11" s="1"/>
  <c r="HJ79" i="14"/>
  <c r="H2126" i="11"/>
  <c r="HK79" i="14" l="1"/>
  <c r="D2127" i="11" s="1"/>
  <c r="HS79" i="14"/>
  <c r="G2127" i="11" s="1"/>
  <c r="C2127" i="11"/>
  <c r="HT79" i="14"/>
  <c r="HV79" i="14" s="1"/>
  <c r="HX79" i="14" s="1"/>
  <c r="HY79" i="14" s="1"/>
  <c r="HL79" i="14" s="1"/>
  <c r="HH79" i="14" l="1"/>
  <c r="E2127" i="11"/>
  <c r="HM79" i="14" a="1"/>
  <c r="HM79" i="14" s="1"/>
  <c r="HN79" i="14" l="1"/>
  <c r="HO79" i="14"/>
  <c r="HP79" i="14" l="1"/>
  <c r="HZ79" i="14" s="1"/>
  <c r="F2127" i="11" s="1"/>
  <c r="HQ79" i="14"/>
  <c r="HR79" i="14" l="1"/>
  <c r="I2127" i="11" s="1"/>
  <c r="H2127" i="11"/>
  <c r="HJ80" i="14"/>
  <c r="HS80" i="14" l="1"/>
  <c r="G2128" i="11" s="1"/>
  <c r="HT80" i="14"/>
  <c r="HV80" i="14" s="1"/>
  <c r="HX80" i="14" s="1"/>
  <c r="HY80" i="14" s="1"/>
  <c r="HL80" i="14" s="1"/>
  <c r="HK80" i="14"/>
  <c r="D2128" i="11" s="1"/>
  <c r="C2128" i="11"/>
  <c r="E2128" i="11" l="1"/>
  <c r="HH80" i="14"/>
  <c r="HM80" i="14" a="1"/>
  <c r="HM80" i="14" s="1"/>
  <c r="HN80" i="14" l="1"/>
  <c r="HO80" i="14"/>
  <c r="HP80" i="14" l="1"/>
  <c r="HZ80" i="14" s="1"/>
  <c r="F2128" i="11" s="1"/>
  <c r="HQ80" i="14" l="1"/>
  <c r="HR80" i="14" s="1"/>
  <c r="I2128" i="11" s="1"/>
  <c r="H2128" i="11"/>
  <c r="HJ81" i="14" l="1"/>
  <c r="HS81" i="14"/>
  <c r="G2129" i="11" s="1"/>
  <c r="C2129" i="11"/>
  <c r="HK81" i="14"/>
  <c r="D2129" i="11" s="1"/>
  <c r="HT81" i="14"/>
  <c r="HV81" i="14" s="1"/>
  <c r="HX81" i="14" s="1"/>
  <c r="HY81" i="14" s="1"/>
  <c r="HL81" i="14" s="1"/>
  <c r="HM81" i="14" s="1" a="1"/>
  <c r="HM81" i="14" s="1"/>
  <c r="E2129" i="11" l="1"/>
  <c r="HH81" i="14"/>
  <c r="HO81" i="14" l="1"/>
  <c r="HN81" i="14"/>
  <c r="HP81" i="14" l="1"/>
  <c r="HZ81" i="14" l="1"/>
  <c r="F2129" i="11" s="1"/>
  <c r="HQ81" i="14"/>
  <c r="H2129" i="11" l="1"/>
  <c r="HR81" i="14"/>
  <c r="I2129" i="11" s="1"/>
  <c r="HJ82" i="14"/>
  <c r="HS82" i="14" l="1"/>
  <c r="G2130" i="11" s="1"/>
  <c r="HK82" i="14"/>
  <c r="D2130" i="11" s="1"/>
  <c r="HT82" i="14"/>
  <c r="HV82" i="14" s="1"/>
  <c r="HX82" i="14" s="1"/>
  <c r="HY82" i="14" s="1"/>
  <c r="HL82" i="14" s="1"/>
  <c r="HM82" i="14" s="1" a="1"/>
  <c r="HM82" i="14" s="1"/>
  <c r="C2130" i="11"/>
  <c r="E2130" i="11" l="1"/>
  <c r="HH82" i="14"/>
  <c r="HO82" i="14" l="1"/>
  <c r="HN82" i="14"/>
  <c r="HP82" i="14" l="1"/>
  <c r="HZ82" i="14" l="1"/>
  <c r="F2130" i="11" s="1"/>
  <c r="HQ82" i="14"/>
  <c r="HR82" i="14" l="1"/>
  <c r="I2130" i="11" s="1"/>
  <c r="H2130" i="11"/>
  <c r="HJ83" i="14"/>
  <c r="C2131" i="11" l="1"/>
  <c r="HK83" i="14"/>
  <c r="D2131" i="11" s="1"/>
  <c r="HS83" i="14"/>
  <c r="G2131" i="11" s="1"/>
  <c r="HT83" i="14"/>
  <c r="HV83" i="14" s="1"/>
  <c r="HX83" i="14" s="1"/>
  <c r="HY83" i="14" s="1"/>
  <c r="HL83" i="14" s="1"/>
  <c r="HM83" i="14" l="1" a="1"/>
  <c r="HM83" i="14" s="1"/>
  <c r="HH83" i="14"/>
  <c r="E2131" i="11"/>
  <c r="HN83" i="14" l="1"/>
  <c r="HO83" i="14"/>
  <c r="HP83" i="14" l="1"/>
  <c r="HZ83" i="14" s="1"/>
  <c r="F2131" i="11" s="1"/>
  <c r="HQ83" i="14" l="1"/>
  <c r="HJ84" i="14" s="1"/>
  <c r="HR83" i="14"/>
  <c r="I2131" i="11" s="1"/>
  <c r="H2131" i="11"/>
  <c r="HT84" i="14" l="1"/>
  <c r="HV84" i="14" s="1"/>
  <c r="HX84" i="14" s="1"/>
  <c r="HY84" i="14" s="1"/>
  <c r="HL84" i="14" s="1"/>
  <c r="HS84" i="14"/>
  <c r="G2132" i="11" s="1"/>
  <c r="C2132" i="11"/>
  <c r="HK84" i="14"/>
  <c r="D2132" i="11" s="1"/>
  <c r="HM84" i="14" l="1" a="1"/>
  <c r="HM84" i="14" s="1"/>
  <c r="HH84" i="14"/>
  <c r="E2132" i="11"/>
  <c r="HO84" i="14" l="1"/>
  <c r="HN84" i="14"/>
  <c r="HP84" i="14" l="1"/>
  <c r="HZ84" i="14" s="1"/>
  <c r="F2132" i="11" s="1"/>
  <c r="HQ84" i="14" l="1"/>
  <c r="HR84" i="14" s="1"/>
  <c r="I2132" i="11" s="1"/>
  <c r="H2132" i="11" l="1"/>
  <c r="HJ85" i="14"/>
  <c r="HS85" i="14" s="1"/>
  <c r="G2133" i="11" s="1"/>
  <c r="HT85" i="14"/>
  <c r="HV85" i="14" s="1"/>
  <c r="HX85" i="14" s="1"/>
  <c r="HY85" i="14" s="1"/>
  <c r="HL85" i="14" s="1"/>
  <c r="HM85" i="14" s="1" a="1"/>
  <c r="HM85" i="14" s="1"/>
  <c r="C2133" i="11"/>
  <c r="HK85" i="14" l="1"/>
  <c r="D2133" i="11" s="1"/>
  <c r="HH85" i="14"/>
  <c r="E2133" i="11"/>
  <c r="HN85" i="14" l="1"/>
  <c r="HO85" i="14"/>
  <c r="HP85" i="14" l="1"/>
  <c r="HZ85" i="14" l="1"/>
  <c r="F2133" i="11" s="1"/>
  <c r="HQ85" i="14"/>
  <c r="H2133" i="11" l="1"/>
  <c r="HJ86" i="14"/>
  <c r="HR85" i="14"/>
  <c r="I2133" i="11" s="1"/>
  <c r="HK86" i="14" l="1"/>
  <c r="D2134" i="11" s="1"/>
  <c r="HT86" i="14"/>
  <c r="HV86" i="14" s="1"/>
  <c r="HX86" i="14" s="1"/>
  <c r="HY86" i="14" s="1"/>
  <c r="HL86" i="14" s="1"/>
  <c r="HS86" i="14"/>
  <c r="G2134" i="11" s="1"/>
  <c r="C2134" i="11"/>
  <c r="E2134" i="11" l="1"/>
  <c r="HH86" i="14"/>
  <c r="HM86" i="14" a="1"/>
  <c r="HM86" i="14" s="1"/>
  <c r="HN86" i="14" l="1"/>
  <c r="HO86" i="14"/>
  <c r="HP86" i="14" l="1"/>
  <c r="HZ86" i="14" s="1"/>
  <c r="F2134" i="11" s="1"/>
  <c r="HQ86" i="14" l="1"/>
  <c r="HR86" i="14" s="1"/>
  <c r="I2134" i="11" s="1"/>
  <c r="HJ87" i="14" l="1"/>
  <c r="H2134" i="11"/>
  <c r="C2135" i="11"/>
  <c r="HK87" i="14"/>
  <c r="D2135" i="11" s="1"/>
  <c r="HS87" i="14"/>
  <c r="G2135" i="11" s="1"/>
  <c r="HT87" i="14"/>
  <c r="HV87" i="14" s="1"/>
  <c r="HX87" i="14" s="1"/>
  <c r="HY87" i="14" s="1"/>
  <c r="HL87" i="14" s="1"/>
  <c r="E2135" i="11" l="1"/>
  <c r="HH87" i="14"/>
  <c r="HM87" i="14" a="1"/>
  <c r="HM87" i="14" s="1"/>
  <c r="HN87" i="14" l="1"/>
  <c r="HO87" i="14"/>
  <c r="HP87" i="14" s="1"/>
  <c r="HZ87" i="14" l="1"/>
  <c r="F2135" i="11" s="1"/>
  <c r="HQ87" i="14"/>
  <c r="HR87" i="14" l="1"/>
  <c r="I2135" i="11" s="1"/>
  <c r="HJ88" i="14"/>
  <c r="H2135" i="11"/>
  <c r="HK88" i="14" l="1"/>
  <c r="D2136" i="11" s="1"/>
  <c r="HS88" i="14"/>
  <c r="G2136" i="11" s="1"/>
  <c r="HT88" i="14"/>
  <c r="HV88" i="14" s="1"/>
  <c r="HX88" i="14" s="1"/>
  <c r="HY88" i="14" s="1"/>
  <c r="HL88" i="14" s="1"/>
  <c r="HM88" i="14" s="1" a="1"/>
  <c r="HM88" i="14" s="1"/>
  <c r="C2136" i="11"/>
  <c r="HH88" i="14" l="1"/>
  <c r="E2136" i="11"/>
  <c r="HN88" i="14" l="1"/>
  <c r="HO88" i="14"/>
  <c r="HP88" i="14" l="1"/>
  <c r="HZ88" i="14" s="1"/>
  <c r="F2136" i="11" s="1"/>
  <c r="HQ88" i="14" l="1"/>
  <c r="HJ89" i="14" s="1"/>
  <c r="H2136" i="11" l="1"/>
  <c r="HR88" i="14"/>
  <c r="I2136" i="11" s="1"/>
  <c r="HS89" i="14"/>
  <c r="G2137" i="11" s="1"/>
  <c r="HT89" i="14"/>
  <c r="HV89" i="14" s="1"/>
  <c r="HX89" i="14" s="1"/>
  <c r="HY89" i="14" s="1"/>
  <c r="HL89" i="14" s="1"/>
  <c r="HK89" i="14"/>
  <c r="D2137" i="11" s="1"/>
  <c r="C2137" i="11"/>
  <c r="HM89" i="14" l="1" a="1"/>
  <c r="HM89" i="14" s="1"/>
  <c r="E2137" i="11"/>
  <c r="HH89" i="14"/>
  <c r="HO89" i="14" l="1"/>
  <c r="HN89" i="14"/>
  <c r="HP89" i="14" l="1"/>
  <c r="HZ89" i="14" s="1"/>
  <c r="F2137" i="11" s="1"/>
  <c r="HQ89" i="14" l="1"/>
  <c r="H2137" i="11" s="1"/>
  <c r="HJ90" i="14" l="1"/>
  <c r="HR89" i="14"/>
  <c r="I2137" i="11" s="1"/>
  <c r="HS90" i="14"/>
  <c r="G2138" i="11" s="1"/>
  <c r="HK90" i="14"/>
  <c r="D2138" i="11" s="1"/>
  <c r="HT90" i="14"/>
  <c r="HV90" i="14" s="1"/>
  <c r="HX90" i="14" s="1"/>
  <c r="HY90" i="14" s="1"/>
  <c r="HL90" i="14" s="1"/>
  <c r="C2138" i="11"/>
  <c r="HM90" i="14" l="1" a="1"/>
  <c r="HM90" i="14" s="1"/>
  <c r="HH90" i="14"/>
  <c r="E2138" i="11"/>
  <c r="HO90" i="14" l="1"/>
  <c r="HN90" i="14"/>
  <c r="HP90" i="14" s="1"/>
  <c r="HZ90" i="14" l="1"/>
  <c r="F2138" i="11" s="1"/>
  <c r="HQ90" i="14"/>
  <c r="HR90" i="14" l="1"/>
  <c r="I2138" i="11" s="1"/>
  <c r="HJ91" i="14"/>
  <c r="H2138" i="11"/>
  <c r="HT91" i="14" l="1"/>
  <c r="HV91" i="14" s="1"/>
  <c r="HX91" i="14" s="1"/>
  <c r="HY91" i="14" s="1"/>
  <c r="HL91" i="14" s="1"/>
  <c r="C2139" i="11"/>
  <c r="HK91" i="14"/>
  <c r="D2139" i="11" s="1"/>
  <c r="HS91" i="14"/>
  <c r="G2139" i="11" s="1"/>
  <c r="HM91" i="14" l="1" a="1"/>
  <c r="HM91" i="14" s="1"/>
  <c r="E2139" i="11"/>
  <c r="HH91" i="14"/>
  <c r="HN91" i="14" l="1"/>
  <c r="HO91" i="14"/>
  <c r="HP91" i="14" s="1"/>
  <c r="HZ91" i="14" l="1"/>
  <c r="F2139" i="11" s="1"/>
  <c r="HQ91" i="14"/>
  <c r="HJ92" i="14" l="1"/>
  <c r="HR91" i="14"/>
  <c r="I2139" i="11" s="1"/>
  <c r="H2139" i="11"/>
  <c r="HK92" i="14" l="1"/>
  <c r="D2140" i="11" s="1"/>
  <c r="HS92" i="14"/>
  <c r="G2140" i="11" s="1"/>
  <c r="C2140" i="11"/>
  <c r="HT92" i="14"/>
  <c r="HV92" i="14" s="1"/>
  <c r="HX92" i="14" s="1"/>
  <c r="HY92" i="14" s="1"/>
  <c r="HL92" i="14" s="1"/>
  <c r="HM92" i="14" l="1" a="1"/>
  <c r="HM92" i="14" s="1"/>
  <c r="HH92" i="14"/>
  <c r="E2140" i="11"/>
  <c r="HO92" i="14" l="1"/>
  <c r="HN92" i="14"/>
  <c r="HP92" i="14" l="1"/>
  <c r="HZ92" i="14" s="1"/>
  <c r="F2140" i="11" s="1"/>
  <c r="HQ92" i="14" l="1"/>
  <c r="HR92" i="14" s="1"/>
  <c r="I2140" i="11" s="1"/>
  <c r="H2140" i="11"/>
  <c r="HJ93" i="14" l="1"/>
  <c r="C2141" i="11" s="1"/>
  <c r="HS93" i="14"/>
  <c r="G2141" i="11" s="1"/>
  <c r="HK93" i="14"/>
  <c r="D2141" i="11" s="1"/>
  <c r="HT93" i="14"/>
  <c r="HV93" i="14" s="1"/>
  <c r="HX93" i="14" s="1"/>
  <c r="HY93" i="14" s="1"/>
  <c r="HL93" i="14" s="1"/>
  <c r="HM93" i="14" s="1" a="1"/>
  <c r="HM93" i="14" s="1"/>
  <c r="HH93" i="14" l="1"/>
  <c r="E2141" i="11"/>
  <c r="HN93" i="14" l="1"/>
  <c r="HO93" i="14"/>
  <c r="HP93" i="14" s="1"/>
  <c r="HZ93" i="14" l="1"/>
  <c r="F2141" i="11" s="1"/>
  <c r="HQ93" i="14"/>
  <c r="HR93" i="14" l="1"/>
  <c r="I2141" i="11" s="1"/>
  <c r="HJ94" i="14"/>
  <c r="H2141" i="11"/>
  <c r="HS94" i="14" l="1"/>
  <c r="G2142" i="11" s="1"/>
  <c r="C2142" i="11"/>
  <c r="HK94" i="14"/>
  <c r="D2142" i="11" s="1"/>
  <c r="HT94" i="14"/>
  <c r="HV94" i="14" s="1"/>
  <c r="HX94" i="14" s="1"/>
  <c r="HY94" i="14" s="1"/>
  <c r="HL94" i="14" s="1"/>
  <c r="HM94" i="14" s="1" a="1"/>
  <c r="HM94" i="14" s="1"/>
  <c r="E2142" i="11" l="1"/>
  <c r="HH94" i="14"/>
  <c r="HO94" i="14" l="1"/>
  <c r="HN94" i="14"/>
  <c r="HP94" i="14" l="1"/>
  <c r="HZ94" i="14" s="1"/>
  <c r="F2142" i="11" s="1"/>
  <c r="HQ94" i="14" l="1"/>
  <c r="HR94" i="14" s="1"/>
  <c r="I2142" i="11" s="1"/>
  <c r="HJ95" i="14" l="1"/>
  <c r="H2142" i="11"/>
  <c r="C2143" i="11"/>
  <c r="HK95" i="14"/>
  <c r="D2143" i="11" s="1"/>
  <c r="HT95" i="14"/>
  <c r="HV95" i="14" s="1"/>
  <c r="HX95" i="14" s="1"/>
  <c r="HY95" i="14" s="1"/>
  <c r="HL95" i="14" s="1"/>
  <c r="HS95" i="14"/>
  <c r="G2143" i="11" s="1"/>
  <c r="HM95" i="14" l="1" a="1"/>
  <c r="HM95" i="14" s="1"/>
  <c r="HH95" i="14"/>
  <c r="E2143" i="11"/>
  <c r="HN95" i="14" l="1"/>
  <c r="HO95" i="14"/>
  <c r="HP95" i="14" l="1"/>
  <c r="HZ95" i="14" s="1"/>
  <c r="F2143" i="11" s="1"/>
  <c r="HQ95" i="14"/>
  <c r="HJ96" i="14" l="1"/>
  <c r="HR95" i="14"/>
  <c r="I2143" i="11" s="1"/>
  <c r="H2143" i="11"/>
  <c r="HT96" i="14" l="1"/>
  <c r="HV96" i="14" s="1"/>
  <c r="HX96" i="14" s="1"/>
  <c r="HY96" i="14" s="1"/>
  <c r="HL96" i="14" s="1"/>
  <c r="HS96" i="14"/>
  <c r="G2144" i="11" s="1"/>
  <c r="C2144" i="11"/>
  <c r="HK96" i="14"/>
  <c r="D2144" i="11" s="1"/>
  <c r="HM96" i="14" a="1"/>
  <c r="HM96" i="14" s="1"/>
  <c r="HH96" i="14" l="1"/>
  <c r="E2144" i="11"/>
  <c r="HO96" i="14" l="1"/>
  <c r="HN96" i="14"/>
  <c r="HP96" i="14" s="1"/>
  <c r="HZ96" i="14" l="1"/>
  <c r="F2144" i="11" s="1"/>
  <c r="HQ96" i="14"/>
  <c r="HJ97" i="14" l="1"/>
  <c r="HR96" i="14"/>
  <c r="I2144" i="11" s="1"/>
  <c r="H2144" i="11"/>
  <c r="HK97" i="14" l="1"/>
  <c r="D2145" i="11" s="1"/>
  <c r="C2145" i="11"/>
  <c r="HS97" i="14"/>
  <c r="G2145" i="11" s="1"/>
  <c r="HT97" i="14"/>
  <c r="HV97" i="14" s="1"/>
  <c r="HX97" i="14" s="1"/>
  <c r="HY97" i="14" s="1"/>
  <c r="HL97" i="14" s="1"/>
  <c r="HM97" i="14" l="1" a="1"/>
  <c r="HM97" i="14" s="1"/>
  <c r="HH97" i="14"/>
  <c r="E2145" i="11"/>
  <c r="HN97" i="14" l="1"/>
  <c r="HO97" i="14"/>
  <c r="HP97" i="14" l="1"/>
  <c r="HZ97" i="14" s="1"/>
  <c r="F2145" i="11" s="1"/>
  <c r="HQ97" i="14" l="1"/>
  <c r="H2145" i="11" s="1"/>
  <c r="HR97" i="14" l="1"/>
  <c r="I2145" i="11" s="1"/>
  <c r="HJ98" i="14"/>
  <c r="HK98" i="14" s="1"/>
  <c r="D2146" i="11" s="1"/>
  <c r="HS98" i="14"/>
  <c r="G2146" i="11" s="1"/>
  <c r="C2146" i="11"/>
  <c r="HT98" i="14"/>
  <c r="HV98" i="14" s="1"/>
  <c r="HX98" i="14" s="1"/>
  <c r="HY98" i="14" s="1"/>
  <c r="HL98" i="14" s="1"/>
  <c r="HM98" i="14" l="1" a="1"/>
  <c r="HM98" i="14" s="1"/>
  <c r="HH98" i="14"/>
  <c r="E2146" i="11"/>
  <c r="HO98" i="14" l="1"/>
  <c r="HN98" i="14"/>
  <c r="HP98" i="14" l="1"/>
  <c r="HZ98" i="14" s="1"/>
  <c r="F2146" i="11" s="1"/>
  <c r="HQ98" i="14" l="1"/>
  <c r="HJ99" i="14" s="1"/>
  <c r="H2146" i="11" l="1"/>
  <c r="HR98" i="14"/>
  <c r="I2146" i="11" s="1"/>
  <c r="C2147" i="11"/>
  <c r="HT99" i="14"/>
  <c r="HV99" i="14" s="1"/>
  <c r="HX99" i="14" s="1"/>
  <c r="HY99" i="14" s="1"/>
  <c r="HL99" i="14" s="1"/>
  <c r="HM99" i="14" s="1" a="1"/>
  <c r="HM99" i="14" s="1"/>
  <c r="HK99" i="14"/>
  <c r="D2147" i="11" s="1"/>
  <c r="HS99" i="14"/>
  <c r="G2147" i="11" s="1"/>
  <c r="HH99" i="14" l="1"/>
  <c r="E2147" i="11"/>
  <c r="HN99" i="14" l="1"/>
  <c r="HO99" i="14"/>
  <c r="HP99" i="14" l="1"/>
  <c r="HZ99" i="14" l="1"/>
  <c r="F2147" i="11" s="1"/>
  <c r="HQ99" i="14"/>
  <c r="HR99" i="14" l="1"/>
  <c r="I2147" i="11" s="1"/>
  <c r="HJ100" i="14"/>
  <c r="H2147" i="11"/>
  <c r="C2148" i="11" l="1"/>
  <c r="HT100" i="14"/>
  <c r="HV100" i="14" s="1"/>
  <c r="HX100" i="14" s="1"/>
  <c r="HY100" i="14" s="1"/>
  <c r="HL100" i="14" s="1"/>
  <c r="HM100" i="14" s="1" a="1"/>
  <c r="HM100" i="14" s="1"/>
  <c r="HK100" i="14"/>
  <c r="D2148" i="11" s="1"/>
  <c r="HS100" i="14"/>
  <c r="G2148" i="11" s="1"/>
  <c r="E2148" i="11" l="1"/>
  <c r="HH100" i="14"/>
  <c r="HN100" i="14" l="1"/>
  <c r="HO100" i="14"/>
  <c r="HP100" i="14" l="1"/>
  <c r="HZ100" i="14" l="1"/>
  <c r="F2148" i="11" s="1"/>
  <c r="HQ100" i="14"/>
  <c r="H2148" i="11" l="1"/>
  <c r="HR100" i="14"/>
  <c r="I2148" i="11" s="1"/>
  <c r="HJ101" i="14"/>
  <c r="HT101" i="14" l="1"/>
  <c r="HV101" i="14" s="1"/>
  <c r="HX101" i="14" s="1"/>
  <c r="HY101" i="14" s="1"/>
  <c r="HL101" i="14" s="1"/>
  <c r="C2149" i="11"/>
  <c r="HK101" i="14"/>
  <c r="D2149" i="11" s="1"/>
  <c r="HS101" i="14"/>
  <c r="G2149" i="11" s="1"/>
  <c r="HM101" i="14" a="1"/>
  <c r="HM101" i="14" s="1"/>
  <c r="HH101" i="14" l="1"/>
  <c r="E2149" i="11"/>
  <c r="HN101" i="14" l="1"/>
  <c r="HO101" i="14"/>
  <c r="HP101" i="14" s="1"/>
  <c r="HZ101" i="14" l="1"/>
  <c r="F2149" i="11" s="1"/>
  <c r="HQ101" i="14"/>
  <c r="HR101" i="14" l="1"/>
  <c r="I2149" i="11" s="1"/>
  <c r="HJ102" i="14"/>
  <c r="H2149" i="11"/>
  <c r="C2150" i="11" l="1"/>
  <c r="HS102" i="14"/>
  <c r="G2150" i="11" s="1"/>
  <c r="HK102" i="14"/>
  <c r="D2150" i="11" s="1"/>
  <c r="HT102" i="14"/>
  <c r="HV102" i="14" s="1"/>
  <c r="HX102" i="14" s="1"/>
  <c r="HY102" i="14" s="1"/>
  <c r="HL102" i="14" s="1"/>
  <c r="HM102" i="14" s="1" a="1"/>
  <c r="HM102" i="14" s="1"/>
  <c r="E2150" i="11" l="1"/>
  <c r="HH102" i="14"/>
  <c r="HO102" i="14" l="1"/>
  <c r="HN102" i="14"/>
  <c r="HP102" i="14" l="1"/>
  <c r="HZ102" i="14" s="1"/>
  <c r="F2150" i="11" s="1"/>
  <c r="HQ102" i="14" l="1"/>
  <c r="H2150" i="11" s="1"/>
  <c r="HJ103" i="14" l="1"/>
  <c r="HR102" i="14"/>
  <c r="I2150" i="11" s="1"/>
  <c r="HS103" i="14"/>
  <c r="G2151" i="11" s="1"/>
  <c r="HT103" i="14"/>
  <c r="HV103" i="14" s="1"/>
  <c r="HX103" i="14" s="1"/>
  <c r="HY103" i="14" s="1"/>
  <c r="HL103" i="14" s="1"/>
  <c r="HM103" i="14" s="1" a="1"/>
  <c r="HM103" i="14" s="1"/>
  <c r="HK103" i="14"/>
  <c r="D2151" i="11" s="1"/>
  <c r="C2151" i="11"/>
  <c r="HH103" i="14" l="1"/>
  <c r="E2151" i="11"/>
  <c r="HN103" i="14" l="1"/>
  <c r="HO103" i="14"/>
  <c r="HP103" i="14" l="1"/>
  <c r="HZ103" i="14" l="1"/>
  <c r="F2151" i="11" s="1"/>
  <c r="HQ103" i="14"/>
  <c r="HJ104" i="14" l="1"/>
  <c r="HR103" i="14"/>
  <c r="I2151" i="11" s="1"/>
  <c r="H2151" i="11"/>
  <c r="C2152" i="11" l="1"/>
  <c r="HS104" i="14"/>
  <c r="G2152" i="11" s="1"/>
  <c r="HK104" i="14"/>
  <c r="D2152" i="11" s="1"/>
  <c r="HT104" i="14"/>
  <c r="HV104" i="14" s="1"/>
  <c r="HX104" i="14" s="1"/>
  <c r="HY104" i="14" s="1"/>
  <c r="HL104" i="14" s="1"/>
  <c r="HM104" i="14" s="1" a="1"/>
  <c r="HM104" i="14" s="1"/>
  <c r="HH104" i="14" l="1"/>
  <c r="E2152" i="11"/>
  <c r="HN104" i="14" l="1"/>
  <c r="HO104" i="14"/>
  <c r="HP104" i="14" s="1"/>
  <c r="HZ104" i="14" l="1"/>
  <c r="F2152" i="11" s="1"/>
  <c r="HQ104" i="14"/>
  <c r="HJ105" i="14" l="1"/>
  <c r="HR104" i="14"/>
  <c r="I2152" i="11" s="1"/>
  <c r="H2152" i="11"/>
  <c r="HS105" i="14" l="1"/>
  <c r="G2153" i="11" s="1"/>
  <c r="HK105" i="14"/>
  <c r="D2153" i="11" s="1"/>
  <c r="C2153" i="11"/>
  <c r="HT105" i="14"/>
  <c r="HV105" i="14" s="1"/>
  <c r="HX105" i="14" s="1"/>
  <c r="HY105" i="14" s="1"/>
  <c r="HL105" i="14" s="1"/>
  <c r="HM105" i="14" s="1" a="1"/>
  <c r="HM105" i="14" s="1"/>
  <c r="HH105" i="14" l="1"/>
  <c r="E2153" i="11"/>
  <c r="HN105" i="14" l="1"/>
  <c r="HO105" i="14"/>
  <c r="HP105" i="14" l="1"/>
  <c r="HZ105" i="14" l="1"/>
  <c r="F2153" i="11" s="1"/>
  <c r="HQ105" i="14"/>
  <c r="HJ106" i="14" l="1"/>
  <c r="HR105" i="14"/>
  <c r="I2153" i="11" s="1"/>
  <c r="H2153" i="11"/>
  <c r="C2154" i="11" l="1"/>
  <c r="HT106" i="14"/>
  <c r="HV106" i="14" s="1"/>
  <c r="HX106" i="14" s="1"/>
  <c r="HY106" i="14" s="1"/>
  <c r="HL106" i="14" s="1"/>
  <c r="HM106" i="14" s="1" a="1"/>
  <c r="HM106" i="14" s="1"/>
  <c r="HK106" i="14"/>
  <c r="D2154" i="11" s="1"/>
  <c r="HS106" i="14"/>
  <c r="G2154" i="11" s="1"/>
  <c r="HH106" i="14" l="1"/>
  <c r="E2154" i="11"/>
  <c r="HO106" i="14" l="1"/>
  <c r="HN106" i="14"/>
  <c r="HP106" i="14" s="1"/>
  <c r="HZ106" i="14" l="1"/>
  <c r="F2154" i="11" s="1"/>
  <c r="HQ106" i="14"/>
  <c r="HR106" i="14" l="1"/>
  <c r="I2154" i="11" s="1"/>
  <c r="HJ107" i="14"/>
  <c r="H2154" i="11"/>
  <c r="HT107" i="14" l="1"/>
  <c r="HV107" i="14" s="1"/>
  <c r="HX107" i="14" s="1"/>
  <c r="HY107" i="14" s="1"/>
  <c r="HL107" i="14" s="1"/>
  <c r="HM107" i="14" s="1" a="1"/>
  <c r="HM107" i="14" s="1"/>
  <c r="HS107" i="14"/>
  <c r="G2155" i="11" s="1"/>
  <c r="HK107" i="14"/>
  <c r="D2155" i="11" s="1"/>
  <c r="C2155" i="11"/>
  <c r="E2155" i="11" l="1"/>
  <c r="HH107" i="14"/>
  <c r="HO107" i="14" l="1"/>
  <c r="HN107" i="14"/>
  <c r="HP107" i="14" s="1"/>
  <c r="HZ107" i="14" l="1"/>
  <c r="F2155" i="11" s="1"/>
  <c r="HQ107" i="14"/>
  <c r="HJ108" i="14" l="1"/>
  <c r="HR107" i="14"/>
  <c r="I2155" i="11" s="1"/>
  <c r="H2155" i="11"/>
  <c r="C2156" i="11" l="1"/>
  <c r="HK108" i="14"/>
  <c r="D2156" i="11" s="1"/>
  <c r="HT108" i="14"/>
  <c r="HV108" i="14" s="1"/>
  <c r="HX108" i="14" s="1"/>
  <c r="HY108" i="14" s="1"/>
  <c r="HL108" i="14" s="1"/>
  <c r="HS108" i="14"/>
  <c r="G2156" i="11" s="1"/>
  <c r="HM108" i="14" l="1" a="1"/>
  <c r="HM108" i="14" s="1"/>
  <c r="HH108" i="14"/>
  <c r="E2156" i="11"/>
  <c r="HO108" i="14" l="1"/>
  <c r="HN108" i="14"/>
  <c r="HP108" i="14" l="1"/>
  <c r="HZ108" i="14" s="1"/>
  <c r="F2156" i="11" s="1"/>
  <c r="HQ108" i="14"/>
  <c r="H2156" i="11" l="1"/>
  <c r="HJ109" i="14"/>
  <c r="HR108" i="14"/>
  <c r="I2156" i="11" s="1"/>
  <c r="HK109" i="14" l="1"/>
  <c r="D2157" i="11" s="1"/>
  <c r="C2157" i="11"/>
  <c r="HS109" i="14"/>
  <c r="G2157" i="11" s="1"/>
  <c r="HT109" i="14"/>
  <c r="HV109" i="14" s="1"/>
  <c r="HX109" i="14" s="1"/>
  <c r="HY109" i="14" s="1"/>
  <c r="HL109" i="14" s="1"/>
  <c r="HM109" i="14" s="1" a="1"/>
  <c r="HM109" i="14" s="1"/>
  <c r="HH109" i="14" l="1"/>
  <c r="E2157" i="11"/>
  <c r="HO109" i="14" l="1"/>
  <c r="HN109" i="14"/>
  <c r="HP109" i="14" l="1"/>
  <c r="HZ109" i="14"/>
  <c r="F2157" i="11" s="1"/>
  <c r="HQ109" i="14"/>
  <c r="HJ110" i="14" l="1"/>
  <c r="H2157" i="11"/>
  <c r="HR109" i="14"/>
  <c r="I2157" i="11" s="1"/>
  <c r="HK110" i="14" l="1"/>
  <c r="D2158" i="11" s="1"/>
  <c r="HT110" i="14"/>
  <c r="HV110" i="14" s="1"/>
  <c r="HX110" i="14" s="1"/>
  <c r="HY110" i="14" s="1"/>
  <c r="HL110" i="14" s="1"/>
  <c r="HS110" i="14"/>
  <c r="G2158" i="11" s="1"/>
  <c r="C2158" i="11"/>
  <c r="HM110" i="14" l="1" a="1"/>
  <c r="HM110" i="14" s="1"/>
  <c r="E2158" i="11"/>
  <c r="HH110" i="14"/>
  <c r="HN110" i="14" l="1"/>
  <c r="HO110" i="14"/>
  <c r="HP110" i="14" l="1"/>
  <c r="HZ110" i="14" s="1"/>
  <c r="F2158" i="11" s="1"/>
  <c r="HQ110" i="14"/>
  <c r="HR110" i="14" l="1"/>
  <c r="I2158" i="11" s="1"/>
  <c r="HJ111" i="14"/>
  <c r="H2158" i="11"/>
  <c r="HK111" i="14" l="1"/>
  <c r="D2159" i="11" s="1"/>
  <c r="HS111" i="14"/>
  <c r="G2159" i="11" s="1"/>
  <c r="HT111" i="14"/>
  <c r="HV111" i="14" s="1"/>
  <c r="HX111" i="14" s="1"/>
  <c r="HY111" i="14" s="1"/>
  <c r="HL111" i="14" s="1"/>
  <c r="C2159" i="11"/>
  <c r="HM111" i="14" l="1" a="1"/>
  <c r="HM111" i="14" s="1"/>
  <c r="E2159" i="11"/>
  <c r="HH111" i="14"/>
  <c r="HO111" i="14" l="1"/>
  <c r="HN111" i="14"/>
  <c r="HP111" i="14" l="1"/>
  <c r="HZ111" i="14" s="1"/>
  <c r="F2159" i="11" s="1"/>
  <c r="HQ111" i="14" l="1"/>
  <c r="H2159" i="11" s="1"/>
  <c r="HR111" i="14" l="1"/>
  <c r="I2159" i="11" s="1"/>
  <c r="HJ112" i="14"/>
  <c r="HK112" i="14" s="1"/>
  <c r="D2160" i="11" s="1"/>
  <c r="C2160" i="11"/>
  <c r="HT112" i="14"/>
  <c r="HV112" i="14" s="1"/>
  <c r="HX112" i="14" s="1"/>
  <c r="HY112" i="14" s="1"/>
  <c r="HL112" i="14" s="1"/>
  <c r="HS112" i="14"/>
  <c r="G2160" i="11" s="1"/>
  <c r="HM112" i="14" l="1" a="1"/>
  <c r="HM112" i="14" s="1"/>
  <c r="HH112" i="14"/>
  <c r="E2160" i="11"/>
  <c r="HO112" i="14" l="1"/>
  <c r="HN112" i="14"/>
  <c r="HP112" i="14" l="1"/>
  <c r="HZ112" i="14"/>
  <c r="F2160" i="11" s="1"/>
  <c r="HQ112" i="14"/>
  <c r="HR112" i="14" l="1"/>
  <c r="I2160" i="11" s="1"/>
  <c r="HJ113" i="14"/>
  <c r="H2160" i="11"/>
  <c r="HT113" i="14" l="1"/>
  <c r="HV113" i="14" s="1"/>
  <c r="HX113" i="14" s="1"/>
  <c r="HY113" i="14" s="1"/>
  <c r="HL113" i="14" s="1"/>
  <c r="HM113" i="14" s="1" a="1"/>
  <c r="HM113" i="14" s="1"/>
  <c r="HS113" i="14"/>
  <c r="G2161" i="11" s="1"/>
  <c r="C2161" i="11"/>
  <c r="HK113" i="14"/>
  <c r="D2161" i="11" s="1"/>
  <c r="HH113" i="14" l="1"/>
  <c r="E2161" i="11"/>
  <c r="HO113" i="14" l="1"/>
  <c r="HN113" i="14"/>
  <c r="HP113" i="14" s="1"/>
  <c r="HZ113" i="14" l="1"/>
  <c r="F2161" i="11" s="1"/>
  <c r="HQ113" i="14"/>
  <c r="HR113" i="14" l="1"/>
  <c r="I2161" i="11" s="1"/>
  <c r="H2161" i="11"/>
  <c r="HJ114" i="14"/>
  <c r="HT114" i="14" l="1"/>
  <c r="HV114" i="14" s="1"/>
  <c r="HX114" i="14" s="1"/>
  <c r="HY114" i="14" s="1"/>
  <c r="HL114" i="14" s="1"/>
  <c r="HM114" i="14" s="1" a="1"/>
  <c r="HM114" i="14" s="1"/>
  <c r="HK114" i="14"/>
  <c r="D2162" i="11" s="1"/>
  <c r="C2162" i="11"/>
  <c r="HS114" i="14"/>
  <c r="G2162" i="11" s="1"/>
  <c r="HH114" i="14" l="1"/>
  <c r="E2162" i="11"/>
  <c r="HN114" i="14" l="1"/>
  <c r="HO114" i="14"/>
  <c r="HP114" i="14" l="1"/>
  <c r="HZ114" i="14" l="1"/>
  <c r="F2162" i="11" s="1"/>
  <c r="HQ114" i="14"/>
  <c r="HJ115" i="14" l="1"/>
  <c r="H2162" i="11"/>
  <c r="HR114" i="14"/>
  <c r="I2162" i="11" s="1"/>
  <c r="HK115" i="14" l="1"/>
  <c r="D2163" i="11" s="1"/>
  <c r="HS115" i="14"/>
  <c r="G2163" i="11" s="1"/>
  <c r="C2163" i="11"/>
  <c r="HT115" i="14"/>
  <c r="HV115" i="14" s="1"/>
  <c r="HX115" i="14" s="1"/>
  <c r="HY115" i="14" s="1"/>
  <c r="HL115" i="14" s="1"/>
  <c r="HM115" i="14" s="1" a="1"/>
  <c r="HM115" i="14" s="1"/>
  <c r="HH115" i="14" l="1"/>
  <c r="E2163" i="11"/>
  <c r="HN115" i="14" l="1"/>
  <c r="HO115" i="14"/>
  <c r="HP115" i="14" l="1"/>
  <c r="HZ115" i="14" l="1"/>
  <c r="F2163" i="11" s="1"/>
  <c r="HQ115" i="14"/>
  <c r="HJ116" i="14" l="1"/>
  <c r="H2163" i="11"/>
  <c r="HR115" i="14"/>
  <c r="I2163" i="11" s="1"/>
  <c r="C2164" i="11" l="1"/>
  <c r="HK116" i="14"/>
  <c r="D2164" i="11" s="1"/>
  <c r="HT116" i="14"/>
  <c r="HV116" i="14" s="1"/>
  <c r="HX116" i="14" s="1"/>
  <c r="HY116" i="14" s="1"/>
  <c r="HL116" i="14" s="1"/>
  <c r="HS116" i="14"/>
  <c r="G2164" i="11" s="1"/>
  <c r="HM116" i="14" l="1" a="1"/>
  <c r="HM116" i="14" s="1"/>
  <c r="E2164" i="11"/>
  <c r="HH116" i="14"/>
  <c r="HO116" i="14" l="1"/>
  <c r="HN116" i="14"/>
  <c r="HP116" i="14" l="1"/>
  <c r="HZ116" i="14" s="1"/>
  <c r="F2164" i="11" s="1"/>
  <c r="HQ116" i="14" l="1"/>
  <c r="HJ117" i="14" s="1"/>
  <c r="HR116" i="14" l="1"/>
  <c r="I2164" i="11" s="1"/>
  <c r="H2164" i="11"/>
  <c r="C2165" i="11"/>
  <c r="HS117" i="14"/>
  <c r="G2165" i="11" s="1"/>
  <c r="HK117" i="14"/>
  <c r="D2165" i="11" s="1"/>
  <c r="HT117" i="14"/>
  <c r="HV117" i="14" s="1"/>
  <c r="HX117" i="14" s="1"/>
  <c r="HY117" i="14" s="1"/>
  <c r="HL117" i="14" s="1"/>
  <c r="HM117" i="14" s="1" a="1"/>
  <c r="HM117" i="14" s="1"/>
  <c r="E2165" i="11" l="1"/>
  <c r="HH117" i="14"/>
  <c r="HN117" i="14" l="1"/>
  <c r="HO117" i="14"/>
  <c r="HP117" i="14" l="1"/>
  <c r="HZ117" i="14" l="1"/>
  <c r="F2165" i="11" s="1"/>
  <c r="HQ117" i="14"/>
  <c r="HJ118" i="14" l="1"/>
  <c r="HR117" i="14"/>
  <c r="I2165" i="11" s="1"/>
  <c r="H2165" i="11"/>
  <c r="C2166" i="11" l="1"/>
  <c r="HK118" i="14"/>
  <c r="D2166" i="11" s="1"/>
  <c r="HT118" i="14"/>
  <c r="HV118" i="14" s="1"/>
  <c r="HX118" i="14" s="1"/>
  <c r="HY118" i="14" s="1"/>
  <c r="HL118" i="14" s="1"/>
  <c r="HM118" i="14" s="1" a="1"/>
  <c r="HM118" i="14" s="1"/>
  <c r="HS118" i="14"/>
  <c r="G2166" i="11" s="1"/>
  <c r="HH118" i="14" l="1"/>
  <c r="E2166" i="11"/>
  <c r="HO118" i="14" l="1"/>
  <c r="HN118" i="14"/>
  <c r="HP118" i="14" s="1"/>
  <c r="HZ118" i="14" l="1"/>
  <c r="F2166" i="11" s="1"/>
  <c r="HQ118" i="14"/>
  <c r="HR118" i="14" l="1"/>
  <c r="I2166" i="11" s="1"/>
  <c r="H2166" i="11"/>
  <c r="HJ119" i="14"/>
  <c r="HK119" i="14" l="1"/>
  <c r="D2167" i="11" s="1"/>
  <c r="HS119" i="14"/>
  <c r="G2167" i="11" s="1"/>
  <c r="HT119" i="14"/>
  <c r="HV119" i="14" s="1"/>
  <c r="HX119" i="14" s="1"/>
  <c r="HY119" i="14" s="1"/>
  <c r="HL119" i="14" s="1"/>
  <c r="HM119" i="14" s="1" a="1"/>
  <c r="HM119" i="14" s="1"/>
  <c r="C2167" i="11"/>
  <c r="E2167" i="11" l="1"/>
  <c r="HH119" i="14"/>
  <c r="HO119" i="14" l="1"/>
  <c r="HN119" i="14"/>
  <c r="HP119" i="14" l="1"/>
  <c r="HZ119" i="14" s="1"/>
  <c r="F2167" i="11" s="1"/>
  <c r="HQ119" i="14" l="1"/>
  <c r="H2167" i="11" s="1"/>
  <c r="HR119" i="14" l="1"/>
  <c r="I2167" i="11" s="1"/>
  <c r="HJ120" i="14"/>
  <c r="HS120" i="14"/>
  <c r="G2168" i="11" s="1"/>
  <c r="C2168" i="11"/>
  <c r="HK120" i="14"/>
  <c r="D2168" i="11" s="1"/>
  <c r="HT120" i="14"/>
  <c r="HV120" i="14" s="1"/>
  <c r="HX120" i="14" s="1"/>
  <c r="HY120" i="14" s="1"/>
  <c r="HL120" i="14" s="1"/>
  <c r="E2168" i="11" l="1"/>
  <c r="HH120" i="14"/>
  <c r="HM120" i="14" a="1"/>
  <c r="HM120" i="14" s="1"/>
  <c r="HN120" i="14" l="1"/>
  <c r="HO120" i="14"/>
  <c r="HP120" i="14" s="1"/>
  <c r="HZ120" i="14" l="1"/>
  <c r="F2168" i="11" s="1"/>
  <c r="HQ120" i="14"/>
  <c r="HR120" i="14" l="1"/>
  <c r="I2168" i="11" s="1"/>
  <c r="HJ121" i="14"/>
  <c r="H2168" i="11"/>
  <c r="HK121" i="14" l="1"/>
  <c r="D2169" i="11" s="1"/>
  <c r="C2169" i="11"/>
  <c r="HS121" i="14"/>
  <c r="G2169" i="11" s="1"/>
  <c r="HT121" i="14"/>
  <c r="HV121" i="14" s="1"/>
  <c r="HX121" i="14" s="1"/>
  <c r="HY121" i="14" s="1"/>
  <c r="HL121" i="14" s="1"/>
  <c r="HM121" i="14" s="1" a="1"/>
  <c r="HM121" i="14" s="1"/>
  <c r="E2169" i="11" l="1"/>
  <c r="HH121" i="14"/>
  <c r="HO121" i="14" l="1"/>
  <c r="HN121" i="14"/>
  <c r="HP121" i="14" l="1"/>
  <c r="HZ121" i="14" s="1"/>
  <c r="F2169" i="11" s="1"/>
  <c r="HQ121" i="14" l="1"/>
  <c r="HR121" i="14" s="1"/>
  <c r="I2169" i="11" s="1"/>
  <c r="H2169" i="11"/>
  <c r="HJ122" i="14"/>
  <c r="HS122" i="14" l="1"/>
  <c r="G2170" i="11" s="1"/>
  <c r="HK122" i="14"/>
  <c r="D2170" i="11" s="1"/>
  <c r="HT122" i="14"/>
  <c r="HV122" i="14" s="1"/>
  <c r="HX122" i="14" s="1"/>
  <c r="HY122" i="14" s="1"/>
  <c r="HL122" i="14" s="1"/>
  <c r="HM122" i="14" s="1" a="1"/>
  <c r="HM122" i="14" s="1"/>
  <c r="C2170" i="11"/>
  <c r="HH122" i="14" l="1"/>
  <c r="E2170" i="11"/>
  <c r="HO122" i="14" l="1"/>
  <c r="HN122" i="14"/>
  <c r="HP122" i="14" s="1"/>
  <c r="HZ122" i="14" l="1"/>
  <c r="F2170" i="11" s="1"/>
  <c r="HQ122" i="14"/>
  <c r="HJ123" i="14" l="1"/>
  <c r="H2170" i="11"/>
  <c r="HR122" i="14"/>
  <c r="I2170" i="11" s="1"/>
  <c r="HT123" i="14" l="1"/>
  <c r="HV123" i="14" s="1"/>
  <c r="HX123" i="14" s="1"/>
  <c r="HY123" i="14" s="1"/>
  <c r="HL123" i="14" s="1"/>
  <c r="HM123" i="14" s="1" a="1"/>
  <c r="HM123" i="14" s="1"/>
  <c r="C2171" i="11"/>
  <c r="HK123" i="14"/>
  <c r="D2171" i="11" s="1"/>
  <c r="HS123" i="14"/>
  <c r="G2171" i="11" s="1"/>
  <c r="HH123" i="14" l="1"/>
  <c r="E2171" i="11"/>
  <c r="HN123" i="14" l="1"/>
  <c r="HO123" i="14"/>
  <c r="HP123" i="14" l="1"/>
  <c r="HZ123" i="14" l="1"/>
  <c r="F2171" i="11" s="1"/>
  <c r="HQ123" i="14"/>
  <c r="HR123" i="14" l="1"/>
  <c r="I2171" i="11" s="1"/>
  <c r="HJ124" i="14"/>
  <c r="H2171" i="11"/>
  <c r="HT124" i="14" l="1"/>
  <c r="HV124" i="14" s="1"/>
  <c r="HX124" i="14" s="1"/>
  <c r="HY124" i="14" s="1"/>
  <c r="HL124" i="14" s="1"/>
  <c r="HM124" i="14" s="1" a="1"/>
  <c r="HM124" i="14" s="1"/>
  <c r="HS124" i="14"/>
  <c r="G2172" i="11" s="1"/>
  <c r="C2172" i="11"/>
  <c r="HK124" i="14"/>
  <c r="D2172" i="11" s="1"/>
  <c r="E2172" i="11" l="1"/>
  <c r="HH124" i="14"/>
  <c r="HN124" i="14" l="1"/>
  <c r="HO124" i="14"/>
  <c r="HP124" i="14" l="1"/>
  <c r="HZ124" i="14" l="1"/>
  <c r="F2172" i="11" s="1"/>
  <c r="HQ124" i="14"/>
  <c r="HJ125" i="14" l="1"/>
  <c r="H2172" i="11"/>
  <c r="HR124" i="14"/>
  <c r="I2172" i="11" s="1"/>
  <c r="HT125" i="14" l="1"/>
  <c r="HV125" i="14" s="1"/>
  <c r="HX125" i="14" s="1"/>
  <c r="HY125" i="14" s="1"/>
  <c r="HL125" i="14" s="1"/>
  <c r="HM125" i="14" s="1" a="1"/>
  <c r="HM125" i="14" s="1"/>
  <c r="HK125" i="14"/>
  <c r="D2173" i="11" s="1"/>
  <c r="HS125" i="14"/>
  <c r="G2173" i="11" s="1"/>
  <c r="C2173" i="11"/>
  <c r="HH125" i="14" l="1"/>
  <c r="E2173" i="11"/>
  <c r="HO125" i="14" l="1"/>
  <c r="HN125" i="14"/>
  <c r="HP125" i="14" s="1"/>
  <c r="HZ125" i="14" l="1"/>
  <c r="F2173" i="11" s="1"/>
  <c r="HQ125" i="14"/>
  <c r="HJ126" i="14" l="1"/>
  <c r="HR125" i="14"/>
  <c r="I2173" i="11" s="1"/>
  <c r="H2173" i="11"/>
  <c r="HT126" i="14" l="1"/>
  <c r="HV126" i="14" s="1"/>
  <c r="HX126" i="14" s="1"/>
  <c r="HY126" i="14" s="1"/>
  <c r="HL126" i="14" s="1"/>
  <c r="HS126" i="14"/>
  <c r="G2174" i="11" s="1"/>
  <c r="C2174" i="11"/>
  <c r="HK126" i="14"/>
  <c r="D2174" i="11" s="1"/>
  <c r="HM126" i="14" a="1"/>
  <c r="HM126" i="14" s="1"/>
  <c r="E2174" i="11" l="1"/>
  <c r="HH126" i="14"/>
  <c r="HN126" i="14" l="1"/>
  <c r="HO126" i="14"/>
  <c r="HP126" i="14" l="1"/>
  <c r="HZ126" i="14" s="1"/>
  <c r="F2174" i="11" s="1"/>
  <c r="HQ126" i="14" l="1"/>
  <c r="HJ127" i="14" s="1"/>
  <c r="H2174" i="11" l="1"/>
  <c r="HR126" i="14"/>
  <c r="I2174" i="11" s="1"/>
  <c r="HS127" i="14"/>
  <c r="G2175" i="11" s="1"/>
  <c r="HK127" i="14"/>
  <c r="D2175" i="11" s="1"/>
  <c r="C2175" i="11"/>
  <c r="HT127" i="14"/>
  <c r="HV127" i="14" s="1"/>
  <c r="HX127" i="14" s="1"/>
  <c r="HY127" i="14" s="1"/>
  <c r="HL127" i="14" s="1"/>
  <c r="HM127" i="14" s="1" a="1"/>
  <c r="HM127" i="14" s="1"/>
  <c r="HH127" i="14" l="1"/>
  <c r="E2175" i="11"/>
  <c r="HN127" i="14" l="1"/>
  <c r="HO127" i="14"/>
  <c r="HP127" i="14" l="1"/>
  <c r="HZ127" i="14" l="1"/>
  <c r="F2175" i="11" s="1"/>
  <c r="HQ127" i="14"/>
  <c r="HJ128" i="14" l="1"/>
  <c r="HR127" i="14"/>
  <c r="I2175" i="11" s="1"/>
  <c r="H2175" i="11"/>
  <c r="HK128" i="14" l="1"/>
  <c r="D2176" i="11" s="1"/>
  <c r="C2176" i="11"/>
  <c r="HS128" i="14"/>
  <c r="G2176" i="11" s="1"/>
  <c r="HT128" i="14"/>
  <c r="HV128" i="14" s="1"/>
  <c r="HX128" i="14" s="1"/>
  <c r="HY128" i="14" s="1"/>
  <c r="HL128" i="14" s="1"/>
  <c r="HM128" i="14" s="1" a="1"/>
  <c r="HM128" i="14" s="1"/>
  <c r="E2176" i="11" l="1"/>
  <c r="HH128" i="14"/>
  <c r="HN128" i="14" l="1"/>
  <c r="HO128" i="14"/>
  <c r="HP128" i="14" l="1"/>
  <c r="HZ128" i="14" s="1"/>
  <c r="F2176" i="11" s="1"/>
  <c r="HQ128" i="14" l="1"/>
  <c r="HJ129" i="14" s="1"/>
  <c r="H2176" i="11"/>
  <c r="HR128" i="14"/>
  <c r="I2176" i="11" s="1"/>
  <c r="HS129" i="14" l="1"/>
  <c r="G2177" i="11" s="1"/>
  <c r="C2177" i="11"/>
  <c r="HK129" i="14"/>
  <c r="D2177" i="11" s="1"/>
  <c r="HT129" i="14"/>
  <c r="HV129" i="14" s="1"/>
  <c r="HX129" i="14" s="1"/>
  <c r="HY129" i="14" s="1"/>
  <c r="HL129" i="14" s="1"/>
  <c r="HH129" i="14" l="1"/>
  <c r="E2177" i="11"/>
  <c r="HM129" i="14" a="1"/>
  <c r="HM129" i="14" s="1"/>
  <c r="HO129" i="14" l="1"/>
  <c r="HN129" i="14"/>
  <c r="HP129" i="14" l="1"/>
  <c r="HZ129" i="14" s="1"/>
  <c r="F2177" i="11" s="1"/>
  <c r="HQ129" i="14" l="1"/>
  <c r="HJ130" i="14" s="1"/>
  <c r="HR129" i="14" l="1"/>
  <c r="I2177" i="11" s="1"/>
  <c r="H2177" i="11"/>
  <c r="HT130" i="14"/>
  <c r="HV130" i="14" s="1"/>
  <c r="HX130" i="14" s="1"/>
  <c r="HY130" i="14" s="1"/>
  <c r="HL130" i="14" s="1"/>
  <c r="HM130" i="14" s="1" a="1"/>
  <c r="HM130" i="14" s="1"/>
  <c r="HK130" i="14"/>
  <c r="D2178" i="11" s="1"/>
  <c r="C2178" i="11"/>
  <c r="HS130" i="14"/>
  <c r="G2178" i="11" s="1"/>
  <c r="HH130" i="14" l="1"/>
  <c r="E2178" i="11"/>
  <c r="HO130" i="14" l="1"/>
  <c r="HN130" i="14"/>
  <c r="HP130" i="14" l="1"/>
  <c r="HZ130" i="14" l="1"/>
  <c r="F2178" i="11" s="1"/>
  <c r="HQ130" i="14"/>
  <c r="HR130" i="14" l="1"/>
  <c r="I2178" i="11" s="1"/>
  <c r="H2178" i="11"/>
  <c r="HJ131" i="14"/>
  <c r="C2179" i="11" l="1"/>
  <c r="HS131" i="14"/>
  <c r="G2179" i="11" s="1"/>
  <c r="HK131" i="14"/>
  <c r="D2179" i="11" s="1"/>
  <c r="HT131" i="14"/>
  <c r="HV131" i="14" s="1"/>
  <c r="HX131" i="14" s="1"/>
  <c r="HY131" i="14" s="1"/>
  <c r="HL131" i="14" s="1"/>
  <c r="HM131" i="14" s="1" a="1"/>
  <c r="HM131" i="14" s="1"/>
  <c r="HH131" i="14" l="1"/>
  <c r="E2179" i="11"/>
  <c r="HO131" i="14" l="1"/>
  <c r="HN131" i="14"/>
  <c r="HP131" i="14" l="1"/>
  <c r="HZ131" i="14" s="1"/>
  <c r="F2179" i="11" s="1"/>
  <c r="HQ131" i="14" l="1"/>
  <c r="HJ132" i="14" s="1"/>
  <c r="HR131" i="14" l="1"/>
  <c r="I2179" i="11" s="1"/>
  <c r="H2179" i="11"/>
  <c r="HK132" i="14"/>
  <c r="D2180" i="11" s="1"/>
  <c r="HS132" i="14"/>
  <c r="G2180" i="11" s="1"/>
  <c r="C2180" i="11"/>
  <c r="HT132" i="14"/>
  <c r="HV132" i="14" s="1"/>
  <c r="HX132" i="14" s="1"/>
  <c r="HY132" i="14" s="1"/>
  <c r="HL132" i="14" s="1"/>
  <c r="HM132" i="14" l="1" a="1"/>
  <c r="HM132" i="14" s="1"/>
  <c r="HH132" i="14"/>
  <c r="E2180" i="11"/>
  <c r="HN132" i="14" l="1"/>
  <c r="HO132" i="14"/>
  <c r="HP132" i="14" l="1"/>
  <c r="HZ132" i="14" s="1"/>
  <c r="F2180" i="11" s="1"/>
  <c r="HQ132" i="14"/>
  <c r="HR132" i="14" l="1"/>
  <c r="I2180" i="11" s="1"/>
  <c r="HJ133" i="14"/>
  <c r="H2180" i="11"/>
  <c r="HT133" i="14" l="1"/>
  <c r="HV133" i="14" s="1"/>
  <c r="HX133" i="14" s="1"/>
  <c r="HY133" i="14" s="1"/>
  <c r="HL133" i="14" s="1"/>
  <c r="HM133" i="14" s="1" a="1"/>
  <c r="HM133" i="14" s="1"/>
  <c r="C2181" i="11"/>
  <c r="HK133" i="14"/>
  <c r="D2181" i="11" s="1"/>
  <c r="HS133" i="14"/>
  <c r="G2181" i="11" s="1"/>
  <c r="E2181" i="11" l="1"/>
  <c r="HH133" i="14"/>
  <c r="HO133" i="14" l="1"/>
  <c r="HN133" i="14"/>
  <c r="HP133" i="14" l="1"/>
  <c r="HZ133" i="14" s="1"/>
  <c r="F2181" i="11" s="1"/>
  <c r="HQ133" i="14" l="1"/>
  <c r="HR133" i="14" s="1"/>
  <c r="I2181" i="11" s="1"/>
  <c r="H2181" i="11" l="1"/>
  <c r="HJ134" i="14"/>
  <c r="C2182" i="11" s="1"/>
  <c r="HT134" i="14"/>
  <c r="HV134" i="14" s="1"/>
  <c r="HX134" i="14" s="1"/>
  <c r="HY134" i="14" s="1"/>
  <c r="HL134" i="14" s="1"/>
  <c r="HM134" i="14" s="1" a="1"/>
  <c r="HM134" i="14" s="1"/>
  <c r="HK134" i="14"/>
  <c r="D2182" i="11" s="1"/>
  <c r="HS134" i="14"/>
  <c r="G2182" i="11" s="1"/>
  <c r="E2182" i="11" l="1"/>
  <c r="HH134" i="14"/>
  <c r="HN134" i="14" l="1"/>
  <c r="HO134" i="14"/>
  <c r="HP134" i="14" l="1"/>
  <c r="HZ134" i="14" l="1"/>
  <c r="F2182" i="11" s="1"/>
  <c r="HQ134" i="14"/>
  <c r="HR134" i="14" l="1"/>
  <c r="I2182" i="11" s="1"/>
  <c r="H2182" i="11"/>
  <c r="HJ135" i="14"/>
  <c r="HT135" i="14" l="1"/>
  <c r="HV135" i="14" s="1"/>
  <c r="HX135" i="14" s="1"/>
  <c r="HY135" i="14" s="1"/>
  <c r="HL135" i="14" s="1"/>
  <c r="HK135" i="14"/>
  <c r="D2183" i="11" s="1"/>
  <c r="C2183" i="11"/>
  <c r="HS135" i="14"/>
  <c r="G2183" i="11" s="1"/>
  <c r="HM135" i="14" l="1" a="1"/>
  <c r="HM135" i="14" s="1"/>
  <c r="E2183" i="11"/>
  <c r="HH135" i="14"/>
  <c r="HN135" i="14" l="1"/>
  <c r="HO135" i="14"/>
  <c r="HP135" i="14" l="1"/>
  <c r="HZ135" i="14" l="1"/>
  <c r="F2183" i="11" s="1"/>
  <c r="HQ135" i="14"/>
  <c r="HR135" i="14" l="1"/>
  <c r="I2183" i="11" s="1"/>
  <c r="HJ136" i="14"/>
  <c r="H2183" i="11"/>
  <c r="HT136" i="14" l="1"/>
  <c r="HV136" i="14" s="1"/>
  <c r="HX136" i="14" s="1"/>
  <c r="HY136" i="14" s="1"/>
  <c r="HL136" i="14" s="1"/>
  <c r="HM136" i="14" s="1" a="1"/>
  <c r="HM136" i="14" s="1"/>
  <c r="HS136" i="14"/>
  <c r="G2184" i="11" s="1"/>
  <c r="HK136" i="14"/>
  <c r="D2184" i="11" s="1"/>
  <c r="C2184" i="11"/>
  <c r="E2184" i="11" l="1"/>
  <c r="HH136" i="14"/>
  <c r="HO136" i="14" l="1"/>
  <c r="HN136" i="14"/>
  <c r="HP136" i="14" l="1"/>
  <c r="HZ136" i="14"/>
  <c r="F2184" i="11" s="1"/>
  <c r="HQ136" i="14"/>
  <c r="HR136" i="14" l="1"/>
  <c r="I2184" i="11" s="1"/>
  <c r="H2184" i="11"/>
  <c r="HJ137" i="14"/>
  <c r="HS137" i="14" l="1"/>
  <c r="G2185" i="11" s="1"/>
  <c r="HK137" i="14"/>
  <c r="D2185" i="11" s="1"/>
  <c r="C2185" i="11"/>
  <c r="HT137" i="14"/>
  <c r="HV137" i="14" s="1"/>
  <c r="HX137" i="14" s="1"/>
  <c r="HY137" i="14" s="1"/>
  <c r="HL137" i="14" s="1"/>
  <c r="HM137" i="14" s="1" a="1"/>
  <c r="HM137" i="14" s="1"/>
  <c r="E2185" i="11" l="1"/>
  <c r="HH137" i="14"/>
  <c r="HO137" i="14" l="1"/>
  <c r="HN137" i="14"/>
  <c r="HP137" i="14" l="1"/>
  <c r="HZ137" i="14" s="1"/>
  <c r="F2185" i="11" s="1"/>
  <c r="HQ137" i="14" l="1"/>
  <c r="H2185" i="11" s="1"/>
  <c r="HR137" i="14" l="1"/>
  <c r="I2185" i="11" s="1"/>
  <c r="HJ138" i="14"/>
  <c r="HT138" i="14" s="1"/>
  <c r="HV138" i="14" s="1"/>
  <c r="HX138" i="14" s="1"/>
  <c r="HY138" i="14" s="1"/>
  <c r="HL138" i="14" s="1"/>
  <c r="HM138" i="14" s="1" a="1"/>
  <c r="HM138" i="14" s="1"/>
  <c r="HS138" i="14"/>
  <c r="G2186" i="11" s="1"/>
  <c r="C2186" i="11" l="1"/>
  <c r="HK138" i="14"/>
  <c r="D2186" i="11" s="1"/>
  <c r="HH138" i="14"/>
  <c r="E2186" i="11"/>
  <c r="HN138" i="14" l="1"/>
  <c r="HO138" i="14"/>
  <c r="HP138" i="14" l="1"/>
  <c r="HQ138" i="14" l="1"/>
  <c r="HZ138" i="14"/>
  <c r="F2186" i="11" s="1"/>
  <c r="HR138" i="14" l="1"/>
  <c r="I2186" i="11" s="1"/>
  <c r="H2186" i="11"/>
  <c r="HJ139" i="14"/>
  <c r="HT139" i="14" l="1"/>
  <c r="HV139" i="14" s="1"/>
  <c r="HX139" i="14" s="1"/>
  <c r="HY139" i="14" s="1"/>
  <c r="HL139" i="14" s="1"/>
  <c r="HM139" i="14" s="1" a="1"/>
  <c r="HM139" i="14" s="1"/>
  <c r="C2187" i="11"/>
  <c r="HK139" i="14"/>
  <c r="D2187" i="11" s="1"/>
  <c r="HS139" i="14"/>
  <c r="G2187" i="11" s="1"/>
  <c r="E2187" i="11" l="1"/>
  <c r="HH139" i="14"/>
  <c r="HO139" i="14" l="1"/>
  <c r="HN139" i="14"/>
  <c r="HP139" i="14" l="1"/>
  <c r="HZ139" i="14" s="1"/>
  <c r="F2187" i="11" s="1"/>
  <c r="HQ139" i="14" l="1"/>
  <c r="H2187" i="11"/>
  <c r="HR139" i="14"/>
  <c r="I2187" i="11" s="1"/>
  <c r="HJ140" i="14"/>
  <c r="C2188" i="11" l="1"/>
  <c r="HT140" i="14"/>
  <c r="HV140" i="14" s="1"/>
  <c r="HX140" i="14" s="1"/>
  <c r="HY140" i="14" s="1"/>
  <c r="HL140" i="14" s="1"/>
  <c r="HM140" i="14" s="1" a="1"/>
  <c r="HM140" i="14" s="1"/>
  <c r="HS140" i="14"/>
  <c r="G2188" i="11" s="1"/>
  <c r="HK140" i="14"/>
  <c r="D2188" i="11" s="1"/>
  <c r="HH140" i="14" l="1"/>
  <c r="E2188" i="11"/>
  <c r="HN140" i="14" l="1"/>
  <c r="HO140" i="14"/>
  <c r="HP140" i="14" s="1"/>
  <c r="HZ140" i="14" l="1"/>
  <c r="F2188" i="11" s="1"/>
  <c r="HQ140" i="14"/>
  <c r="H2188" i="11" l="1"/>
  <c r="HR140" i="14"/>
  <c r="I2188" i="11" s="1"/>
  <c r="HJ141" i="14"/>
  <c r="C2189" i="11" l="1"/>
  <c r="HT141" i="14"/>
  <c r="HV141" i="14" s="1"/>
  <c r="HX141" i="14" s="1"/>
  <c r="HY141" i="14" s="1"/>
  <c r="HL141" i="14" s="1"/>
  <c r="HS141" i="14"/>
  <c r="G2189" i="11" s="1"/>
  <c r="HK141" i="14"/>
  <c r="D2189" i="11" s="1"/>
  <c r="HM141" i="14" l="1" a="1"/>
  <c r="HM141" i="14" s="1"/>
  <c r="HH141" i="14"/>
  <c r="E2189" i="11"/>
  <c r="HO141" i="14" l="1"/>
  <c r="HN141" i="14"/>
  <c r="HP141" i="14" l="1"/>
  <c r="HZ141" i="14" s="1"/>
  <c r="F2189" i="11" s="1"/>
  <c r="HQ141" i="14" l="1"/>
  <c r="HJ142" i="14" s="1"/>
  <c r="HR141" i="14" l="1"/>
  <c r="I2189" i="11" s="1"/>
  <c r="H2189" i="11"/>
  <c r="HK142" i="14"/>
  <c r="D2190" i="11" s="1"/>
  <c r="C2190" i="11"/>
  <c r="HT142" i="14"/>
  <c r="HV142" i="14" s="1"/>
  <c r="HX142" i="14" s="1"/>
  <c r="HY142" i="14" s="1"/>
  <c r="HL142" i="14" s="1"/>
  <c r="HS142" i="14"/>
  <c r="G2190" i="11" s="1"/>
  <c r="HM142" i="14" l="1" a="1"/>
  <c r="HM142" i="14" s="1"/>
  <c r="E2190" i="11"/>
  <c r="HH142" i="14"/>
  <c r="HN142" i="14" l="1"/>
  <c r="HO142" i="14"/>
  <c r="HP142" i="14" l="1"/>
  <c r="HZ142" i="14" s="1"/>
  <c r="F2190" i="11" s="1"/>
  <c r="HQ142" i="14" l="1"/>
  <c r="HR142" i="14" s="1"/>
  <c r="I2190" i="11" s="1"/>
  <c r="HJ143" i="14"/>
  <c r="H2190" i="11"/>
  <c r="HT143" i="14" l="1"/>
  <c r="HV143" i="14" s="1"/>
  <c r="HX143" i="14" s="1"/>
  <c r="HY143" i="14" s="1"/>
  <c r="HL143" i="14" s="1"/>
  <c r="HK143" i="14"/>
  <c r="D2191" i="11" s="1"/>
  <c r="C2191" i="11"/>
  <c r="HS143" i="14"/>
  <c r="G2191" i="11" s="1"/>
  <c r="HM143" i="14" a="1"/>
  <c r="HM143" i="14" s="1"/>
  <c r="E2191" i="11" l="1"/>
  <c r="HH143" i="14"/>
  <c r="HN143" i="14" l="1"/>
  <c r="HO143" i="14"/>
  <c r="HP143" i="14" l="1"/>
  <c r="HZ143" i="14" l="1"/>
  <c r="F2191" i="11" s="1"/>
  <c r="HQ143" i="14"/>
  <c r="HR143" i="14" l="1"/>
  <c r="I2191" i="11" s="1"/>
  <c r="H2191" i="11"/>
  <c r="HJ144" i="14"/>
  <c r="HK144" i="14" l="1"/>
  <c r="D2192" i="11" s="1"/>
  <c r="HT144" i="14"/>
  <c r="HV144" i="14" s="1"/>
  <c r="HX144" i="14" s="1"/>
  <c r="HY144" i="14" s="1"/>
  <c r="HL144" i="14" s="1"/>
  <c r="HS144" i="14"/>
  <c r="G2192" i="11" s="1"/>
  <c r="C2192" i="11"/>
  <c r="HM144" i="14" l="1" a="1"/>
  <c r="HM144" i="14" s="1"/>
  <c r="HH144" i="14"/>
  <c r="E2192" i="11"/>
  <c r="HO144" i="14" l="1"/>
  <c r="HN144" i="14"/>
  <c r="HP144" i="14" s="1"/>
  <c r="HZ144" i="14" l="1"/>
  <c r="F2192" i="11" s="1"/>
  <c r="HQ144" i="14"/>
  <c r="HJ145" i="14" l="1"/>
  <c r="H2192" i="11"/>
  <c r="HR144" i="14"/>
  <c r="I2192" i="11" s="1"/>
  <c r="HT145" i="14" l="1"/>
  <c r="HV145" i="14" s="1"/>
  <c r="HX145" i="14" s="1"/>
  <c r="HY145" i="14" s="1"/>
  <c r="HL145" i="14" s="1"/>
  <c r="C2193" i="11"/>
  <c r="HK145" i="14"/>
  <c r="D2193" i="11" s="1"/>
  <c r="HS145" i="14"/>
  <c r="G2193" i="11" s="1"/>
  <c r="HM145" i="14" l="1" a="1"/>
  <c r="HM145" i="14" s="1"/>
  <c r="HH145" i="14"/>
  <c r="E2193" i="11"/>
  <c r="HN145" i="14" l="1"/>
  <c r="HO145" i="14"/>
  <c r="HP145" i="14" l="1"/>
  <c r="HZ145" i="14" s="1"/>
  <c r="F2193" i="11" s="1"/>
  <c r="HQ145" i="14" l="1"/>
  <c r="HJ146" i="14" s="1"/>
  <c r="HR145" i="14" l="1"/>
  <c r="I2193" i="11" s="1"/>
  <c r="H2193" i="11"/>
  <c r="HK146" i="14"/>
  <c r="D2194" i="11" s="1"/>
  <c r="C2194" i="11"/>
  <c r="HS146" i="14"/>
  <c r="G2194" i="11" s="1"/>
  <c r="HT146" i="14"/>
  <c r="HV146" i="14" s="1"/>
  <c r="HX146" i="14" s="1"/>
  <c r="HY146" i="14" s="1"/>
  <c r="HL146" i="14" s="1"/>
  <c r="E2194" i="11" l="1"/>
  <c r="HH146" i="14"/>
  <c r="HM146" i="14" a="1"/>
  <c r="HM146" i="14" s="1"/>
  <c r="HN146" i="14" l="1"/>
  <c r="HO146" i="14"/>
  <c r="HP146" i="14" l="1"/>
  <c r="HZ146" i="14" s="1"/>
  <c r="F2194" i="11" s="1"/>
  <c r="HQ146" i="14" l="1"/>
  <c r="H2194" i="11" s="1"/>
  <c r="HJ147" i="14" l="1"/>
  <c r="HR146" i="14"/>
  <c r="I2194" i="11" s="1"/>
  <c r="HS147" i="14"/>
  <c r="G2195" i="11" s="1"/>
  <c r="HK147" i="14"/>
  <c r="D2195" i="11" s="1"/>
  <c r="HT147" i="14"/>
  <c r="HV147" i="14" s="1"/>
  <c r="HX147" i="14" s="1"/>
  <c r="HY147" i="14" s="1"/>
  <c r="HL147" i="14" s="1"/>
  <c r="C2195" i="11"/>
  <c r="HM147" i="14" l="1" a="1"/>
  <c r="HM147" i="14" s="1"/>
  <c r="HH147" i="14"/>
  <c r="E2195" i="11"/>
  <c r="HO147" i="14" l="1"/>
  <c r="HN147" i="14"/>
  <c r="HP147" i="14" l="1"/>
  <c r="HZ147" i="14" s="1"/>
  <c r="F2195" i="11" s="1"/>
  <c r="HQ147" i="14"/>
  <c r="H2195" i="11" l="1"/>
  <c r="HR147" i="14"/>
  <c r="I2195" i="11" s="1"/>
  <c r="HJ148" i="14"/>
  <c r="HS148" i="14" l="1"/>
  <c r="G2196" i="11" s="1"/>
  <c r="C2196" i="11"/>
  <c r="HT148" i="14"/>
  <c r="HV148" i="14" s="1"/>
  <c r="HX148" i="14" s="1"/>
  <c r="HY148" i="14" s="1"/>
  <c r="HL148" i="14" s="1"/>
  <c r="HK148" i="14"/>
  <c r="D2196" i="11" s="1"/>
  <c r="HM148" i="14" l="1" a="1"/>
  <c r="HM148" i="14" s="1"/>
  <c r="HH148" i="14"/>
  <c r="E2196" i="11"/>
  <c r="HN148" i="14" l="1"/>
  <c r="HO148" i="14"/>
  <c r="HP148" i="14" s="1"/>
  <c r="HZ148" i="14" l="1"/>
  <c r="F2196" i="11" s="1"/>
  <c r="HQ148" i="14"/>
  <c r="HJ149" i="14" l="1"/>
  <c r="HR148" i="14"/>
  <c r="I2196" i="11" s="1"/>
  <c r="H2196" i="11"/>
  <c r="HT149" i="14" l="1"/>
  <c r="HV149" i="14" s="1"/>
  <c r="HX149" i="14" s="1"/>
  <c r="HY149" i="14" s="1"/>
  <c r="HL149" i="14" s="1"/>
  <c r="HK149" i="14"/>
  <c r="D2197" i="11" s="1"/>
  <c r="HS149" i="14"/>
  <c r="G2197" i="11" s="1"/>
  <c r="C2197" i="11"/>
  <c r="HM149" i="14" l="1" a="1"/>
  <c r="HM149" i="14" s="1"/>
  <c r="HH149" i="14"/>
  <c r="E2197" i="11"/>
  <c r="HO149" i="14" l="1"/>
  <c r="HN149" i="14"/>
  <c r="HP149" i="14" l="1"/>
  <c r="HZ149" i="14" s="1"/>
  <c r="F2197" i="11" s="1"/>
  <c r="HQ149" i="14" l="1"/>
  <c r="HJ150" i="14" s="1"/>
  <c r="H2197" i="11"/>
  <c r="HR149" i="14" l="1"/>
  <c r="I2197" i="11" s="1"/>
  <c r="HS150" i="14"/>
  <c r="G2198" i="11" s="1"/>
  <c r="HK150" i="14"/>
  <c r="D2198" i="11" s="1"/>
  <c r="HT150" i="14"/>
  <c r="HV150" i="14" s="1"/>
  <c r="HX150" i="14" s="1"/>
  <c r="HY150" i="14" s="1"/>
  <c r="HL150" i="14" s="1"/>
  <c r="HM150" i="14" s="1" a="1"/>
  <c r="HM150" i="14" s="1"/>
  <c r="C2198" i="11"/>
  <c r="HH150" i="14" l="1"/>
  <c r="E2198" i="11"/>
  <c r="HN150" i="14" l="1"/>
  <c r="HO150" i="14"/>
  <c r="HP150" i="14" l="1"/>
  <c r="HZ150" i="14" l="1"/>
  <c r="F2198" i="11" s="1"/>
  <c r="HQ150" i="14"/>
  <c r="H2198" i="11" l="1"/>
  <c r="HJ151" i="14"/>
  <c r="HR150" i="14"/>
  <c r="I2198" i="11" s="1"/>
  <c r="C2199" i="11" l="1"/>
  <c r="HT151" i="14"/>
  <c r="HV151" i="14" s="1"/>
  <c r="HX151" i="14" s="1"/>
  <c r="HY151" i="14" s="1"/>
  <c r="HL151" i="14" s="1"/>
  <c r="HM151" i="14" s="1" a="1"/>
  <c r="HM151" i="14" s="1"/>
  <c r="HS151" i="14"/>
  <c r="G2199" i="11" s="1"/>
  <c r="HK151" i="14"/>
  <c r="D2199" i="11" s="1"/>
  <c r="HH151" i="14" l="1"/>
  <c r="E2199" i="11"/>
  <c r="HO151" i="14" l="1"/>
  <c r="HN151" i="14"/>
  <c r="HP151" i="14" l="1"/>
  <c r="HZ151" i="14" l="1"/>
  <c r="F2199" i="11" s="1"/>
  <c r="HQ151" i="14"/>
  <c r="H2199" i="11" l="1"/>
  <c r="HR151" i="14"/>
  <c r="I2199" i="11" s="1"/>
  <c r="HJ152" i="14"/>
  <c r="HS152" i="14" l="1"/>
  <c r="G2200" i="11" s="1"/>
  <c r="HK152" i="14"/>
  <c r="D2200" i="11" s="1"/>
  <c r="HT152" i="14"/>
  <c r="HV152" i="14" s="1"/>
  <c r="HX152" i="14" s="1"/>
  <c r="HY152" i="14" s="1"/>
  <c r="HL152" i="14" s="1"/>
  <c r="C2200" i="11"/>
  <c r="HM152" i="14" l="1" a="1"/>
  <c r="HM152" i="14" s="1"/>
  <c r="HH152" i="14"/>
  <c r="E2200" i="11"/>
  <c r="HN152" i="14" l="1"/>
  <c r="HO152" i="14"/>
  <c r="HP152" i="14" l="1"/>
  <c r="HZ152" i="14" l="1"/>
  <c r="F2200" i="11" s="1"/>
  <c r="HQ152" i="14"/>
  <c r="H2200" i="11" l="1"/>
  <c r="HR152" i="14"/>
  <c r="I2200" i="11" s="1"/>
  <c r="HJ153" i="14"/>
  <c r="HS153" i="14" l="1"/>
  <c r="G2201" i="11" s="1"/>
  <c r="C2201" i="11"/>
  <c r="HT153" i="14"/>
  <c r="HV153" i="14" s="1"/>
  <c r="HX153" i="14" s="1"/>
  <c r="HY153" i="14" s="1"/>
  <c r="HL153" i="14" s="1"/>
  <c r="HM153" i="14" s="1" a="1"/>
  <c r="HM153" i="14" s="1"/>
  <c r="HK153" i="14"/>
  <c r="D2201" i="11" s="1"/>
  <c r="HH153" i="14" l="1"/>
  <c r="E2201" i="11"/>
  <c r="HN153" i="14" l="1"/>
  <c r="HO153" i="14"/>
  <c r="HP153" i="14" l="1"/>
  <c r="HZ153" i="14" l="1"/>
  <c r="F2201" i="11" s="1"/>
  <c r="HQ153" i="14"/>
  <c r="HR153" i="14" l="1"/>
  <c r="I2201" i="11" s="1"/>
  <c r="H2201" i="11"/>
  <c r="HJ154" i="14"/>
  <c r="HT154" i="14" l="1"/>
  <c r="HV154" i="14" s="1"/>
  <c r="HX154" i="14" s="1"/>
  <c r="HY154" i="14" s="1"/>
  <c r="HL154" i="14" s="1"/>
  <c r="HM154" i="14" s="1" a="1"/>
  <c r="HM154" i="14" s="1"/>
  <c r="HK154" i="14"/>
  <c r="D2202" i="11" s="1"/>
  <c r="HS154" i="14"/>
  <c r="G2202" i="11" s="1"/>
  <c r="C2202" i="11"/>
  <c r="E2202" i="11" l="1"/>
  <c r="HH154" i="14"/>
  <c r="HO154" i="14" l="1"/>
  <c r="HN154" i="14"/>
  <c r="HP154" i="14" l="1"/>
  <c r="HZ154" i="14" s="1"/>
  <c r="F2202" i="11" s="1"/>
  <c r="HQ154" i="14" l="1"/>
  <c r="HJ155" i="14" s="1"/>
  <c r="HR154" i="14" l="1"/>
  <c r="I2202" i="11" s="1"/>
  <c r="H2202" i="11"/>
  <c r="HK155" i="14"/>
  <c r="D2203" i="11" s="1"/>
  <c r="HT155" i="14"/>
  <c r="HV155" i="14" s="1"/>
  <c r="HX155" i="14" s="1"/>
  <c r="HY155" i="14" s="1"/>
  <c r="HL155" i="14" s="1"/>
  <c r="HS155" i="14"/>
  <c r="G2203" i="11" s="1"/>
  <c r="C2203" i="11"/>
  <c r="HH155" i="14" l="1"/>
  <c r="E2203" i="11"/>
  <c r="HM155" i="14" a="1"/>
  <c r="HM155" i="14" s="1"/>
  <c r="HO155" i="14" l="1"/>
  <c r="HN155" i="14"/>
  <c r="HP155" i="14" s="1"/>
  <c r="HZ155" i="14" l="1"/>
  <c r="F2203" i="11" s="1"/>
  <c r="HQ155" i="14"/>
  <c r="HR155" i="14" l="1"/>
  <c r="I2203" i="11" s="1"/>
  <c r="HJ156" i="14"/>
  <c r="H2203" i="11"/>
  <c r="C2204" i="11" l="1"/>
  <c r="HS156" i="14"/>
  <c r="G2204" i="11" s="1"/>
  <c r="HK156" i="14"/>
  <c r="D2204" i="11" s="1"/>
  <c r="HT156" i="14"/>
  <c r="HV156" i="14" s="1"/>
  <c r="HX156" i="14" s="1"/>
  <c r="HY156" i="14" s="1"/>
  <c r="HL156" i="14" s="1"/>
  <c r="HM156" i="14" l="1" a="1"/>
  <c r="HM156" i="14" s="1"/>
  <c r="HH156" i="14"/>
  <c r="E2204" i="11"/>
  <c r="HO156" i="14" l="1"/>
  <c r="HN156" i="14"/>
  <c r="HP156" i="14" s="1"/>
  <c r="HZ156" i="14" l="1"/>
  <c r="F2204" i="11" s="1"/>
  <c r="HQ156" i="14"/>
  <c r="HJ157" i="14" l="1"/>
  <c r="H2204" i="11"/>
  <c r="HR156" i="14"/>
  <c r="I2204" i="11" s="1"/>
  <c r="C2205" i="11" l="1"/>
  <c r="HS157" i="14"/>
  <c r="G2205" i="11" s="1"/>
  <c r="HT157" i="14"/>
  <c r="HV157" i="14" s="1"/>
  <c r="HX157" i="14" s="1"/>
  <c r="HY157" i="14" s="1"/>
  <c r="HL157" i="14" s="1"/>
  <c r="HK157" i="14"/>
  <c r="D2205" i="11" s="1"/>
  <c r="HM157" i="14" l="1" a="1"/>
  <c r="HM157" i="14" s="1"/>
  <c r="HH157" i="14"/>
  <c r="E2205" i="11"/>
  <c r="HN157" i="14" l="1"/>
  <c r="HO157" i="14"/>
  <c r="HP157" i="14" l="1"/>
  <c r="HZ157" i="14" s="1"/>
  <c r="F2205" i="11" s="1"/>
  <c r="HQ157" i="14" l="1"/>
  <c r="H2205" i="11" s="1"/>
  <c r="HR157" i="14" l="1"/>
  <c r="I2205" i="11" s="1"/>
  <c r="HJ158" i="14"/>
  <c r="HK158" i="14" s="1"/>
  <c r="D2206" i="11" s="1"/>
  <c r="C2206" i="11"/>
  <c r="HT158" i="14"/>
  <c r="HV158" i="14" s="1"/>
  <c r="HX158" i="14" s="1"/>
  <c r="HY158" i="14" s="1"/>
  <c r="HL158" i="14" s="1"/>
  <c r="HS158" i="14"/>
  <c r="G2206" i="11" s="1"/>
  <c r="HM158" i="14" l="1" a="1"/>
  <c r="HM158" i="14" s="1"/>
  <c r="HH158" i="14"/>
  <c r="E2206" i="11"/>
  <c r="HN158" i="14" l="1"/>
  <c r="HO158" i="14"/>
  <c r="HP158" i="14" s="1"/>
  <c r="HZ158" i="14" l="1"/>
  <c r="F2206" i="11" s="1"/>
  <c r="HQ158" i="14"/>
  <c r="H2206" i="11" l="1"/>
  <c r="HJ159" i="14"/>
  <c r="HR158" i="14"/>
  <c r="I2206" i="11" s="1"/>
  <c r="HT159" i="14" l="1"/>
  <c r="HV159" i="14" s="1"/>
  <c r="HX159" i="14" s="1"/>
  <c r="HY159" i="14" s="1"/>
  <c r="HL159" i="14" s="1"/>
  <c r="HK159" i="14"/>
  <c r="D2207" i="11" s="1"/>
  <c r="HS159" i="14"/>
  <c r="G2207" i="11" s="1"/>
  <c r="C2207" i="11"/>
  <c r="HM159" i="14" l="1" a="1"/>
  <c r="HM159" i="14" s="1"/>
  <c r="E2207" i="11"/>
  <c r="HH159" i="14"/>
  <c r="HN159" i="14" l="1"/>
  <c r="HO159" i="14"/>
  <c r="HP159" i="14" s="1"/>
  <c r="HZ159" i="14" l="1"/>
  <c r="F2207" i="11" s="1"/>
  <c r="HQ159" i="14"/>
  <c r="H2207" i="11" l="1"/>
  <c r="HJ160" i="14"/>
  <c r="HR159" i="14"/>
  <c r="I2207" i="11" s="1"/>
  <c r="HK160" i="14" l="1"/>
  <c r="D2208" i="11" s="1"/>
  <c r="C2208" i="11"/>
  <c r="HS160" i="14"/>
  <c r="G2208" i="11" s="1"/>
  <c r="HT160" i="14"/>
  <c r="HV160" i="14" s="1"/>
  <c r="HX160" i="14" s="1"/>
  <c r="HY160" i="14" s="1"/>
  <c r="HL160" i="14" s="1"/>
  <c r="HM160" i="14" l="1" a="1"/>
  <c r="HM160" i="14" s="1"/>
  <c r="E2208" i="11"/>
  <c r="HH160" i="14"/>
  <c r="HO160" i="14" l="1"/>
  <c r="HN160" i="14"/>
  <c r="HP160" i="14" s="1"/>
  <c r="HZ160" i="14" l="1"/>
  <c r="F2208" i="11" s="1"/>
  <c r="HQ160" i="14"/>
  <c r="H2208" i="11" l="1"/>
  <c r="HR160" i="14"/>
  <c r="I2208" i="11" s="1"/>
  <c r="HJ161" i="14"/>
  <c r="HT161" i="14" l="1"/>
  <c r="HV161" i="14" s="1"/>
  <c r="HX161" i="14" s="1"/>
  <c r="HY161" i="14" s="1"/>
  <c r="HL161" i="14" s="1"/>
  <c r="HS161" i="14"/>
  <c r="G2209" i="11" s="1"/>
  <c r="C2209" i="11"/>
  <c r="HK161" i="14"/>
  <c r="D2209" i="11" s="1"/>
  <c r="HM161" i="14" l="1" a="1"/>
  <c r="HM161" i="14" s="1"/>
  <c r="E2209" i="11"/>
  <c r="HH161" i="14"/>
  <c r="HO161" i="14" l="1"/>
  <c r="HN161" i="14"/>
  <c r="HP161" i="14" l="1"/>
  <c r="HZ161" i="14" s="1"/>
  <c r="F2209" i="11" s="1"/>
  <c r="HQ161" i="14" l="1"/>
  <c r="HR161" i="14" s="1"/>
  <c r="I2209" i="11" s="1"/>
  <c r="HJ162" i="14" l="1"/>
  <c r="H2209" i="11"/>
  <c r="HS162" i="14"/>
  <c r="G2210" i="11" s="1"/>
  <c r="HK162" i="14"/>
  <c r="D2210" i="11" s="1"/>
  <c r="C2210" i="11"/>
  <c r="HT162" i="14"/>
  <c r="HV162" i="14" s="1"/>
  <c r="HX162" i="14" s="1"/>
  <c r="HY162" i="14" s="1"/>
  <c r="HL162" i="14" s="1"/>
  <c r="HM162" i="14" s="1" a="1"/>
  <c r="HM162" i="14" s="1"/>
  <c r="E2210" i="11" l="1"/>
  <c r="HH162" i="14"/>
  <c r="HN162" i="14" l="1"/>
  <c r="HO162" i="14"/>
  <c r="HP162" i="14" l="1"/>
  <c r="HZ162" i="14" s="1"/>
  <c r="F2210" i="11" s="1"/>
  <c r="HQ162" i="14" l="1"/>
  <c r="HJ163" i="14" s="1"/>
  <c r="H2210" i="11"/>
  <c r="HR162" i="14"/>
  <c r="I2210" i="11" s="1"/>
  <c r="HT163" i="14" l="1"/>
  <c r="HV163" i="14" s="1"/>
  <c r="HX163" i="14" s="1"/>
  <c r="HY163" i="14" s="1"/>
  <c r="HL163" i="14" s="1"/>
  <c r="HK163" i="14"/>
  <c r="D2211" i="11" s="1"/>
  <c r="C2211" i="11"/>
  <c r="HS163" i="14"/>
  <c r="G2211" i="11" s="1"/>
  <c r="HM163" i="14" l="1" a="1"/>
  <c r="HM163" i="14" s="1"/>
  <c r="HH163" i="14"/>
  <c r="E2211" i="11"/>
  <c r="HN163" i="14" l="1"/>
  <c r="HO163" i="14"/>
  <c r="HP163" i="14" l="1"/>
  <c r="HZ163" i="14" s="1"/>
  <c r="F2211" i="11" s="1"/>
  <c r="HQ163" i="14" l="1"/>
  <c r="HR163" i="14" s="1"/>
  <c r="I2211" i="11" s="1"/>
  <c r="H2211" i="11"/>
  <c r="HJ164" i="14" l="1"/>
  <c r="HK164" i="14"/>
  <c r="D2212" i="11" s="1"/>
  <c r="C2212" i="11"/>
  <c r="HS164" i="14"/>
  <c r="G2212" i="11" s="1"/>
  <c r="HT164" i="14"/>
  <c r="HV164" i="14" s="1"/>
  <c r="HX164" i="14" s="1"/>
  <c r="HY164" i="14" s="1"/>
  <c r="HL164" i="14" s="1"/>
  <c r="HM164" i="14" l="1" a="1"/>
  <c r="HM164" i="14" s="1"/>
  <c r="HH164" i="14"/>
  <c r="E2212" i="11"/>
  <c r="HN164" i="14" l="1"/>
  <c r="HO164" i="14"/>
  <c r="HP164" i="14" l="1"/>
  <c r="HZ164" i="14" s="1"/>
  <c r="F2212" i="11" s="1"/>
  <c r="HQ164" i="14" l="1"/>
  <c r="HJ165" i="14" s="1"/>
  <c r="HR164" i="14" l="1"/>
  <c r="I2212" i="11" s="1"/>
  <c r="H2212" i="11"/>
  <c r="C2213" i="11"/>
  <c r="HS165" i="14"/>
  <c r="G2213" i="11" s="1"/>
  <c r="HT165" i="14"/>
  <c r="HV165" i="14" s="1"/>
  <c r="HX165" i="14" s="1"/>
  <c r="HY165" i="14" s="1"/>
  <c r="HL165" i="14" s="1"/>
  <c r="HK165" i="14"/>
  <c r="D2213" i="11" s="1"/>
  <c r="HM165" i="14" l="1" a="1"/>
  <c r="HM165" i="14" s="1"/>
  <c r="HH165" i="14"/>
  <c r="E2213" i="11"/>
  <c r="HO165" i="14" l="1"/>
  <c r="HN165" i="14"/>
  <c r="HP165" i="14" l="1"/>
  <c r="HZ165" i="14" s="1"/>
  <c r="F2213" i="11" s="1"/>
  <c r="HQ165" i="14"/>
  <c r="HJ166" i="14" l="1"/>
  <c r="H2213" i="11"/>
  <c r="HR165" i="14"/>
  <c r="I2213" i="11" s="1"/>
  <c r="HK166" i="14" l="1"/>
  <c r="D2214" i="11" s="1"/>
  <c r="HS166" i="14"/>
  <c r="G2214" i="11" s="1"/>
  <c r="HT166" i="14"/>
  <c r="HV166" i="14" s="1"/>
  <c r="HX166" i="14" s="1"/>
  <c r="HY166" i="14" s="1"/>
  <c r="HL166" i="14" s="1"/>
  <c r="C2214" i="11"/>
  <c r="HM166" i="14" l="1" a="1"/>
  <c r="HM166" i="14" s="1"/>
  <c r="E2214" i="11"/>
  <c r="HH166" i="14"/>
  <c r="HO166" i="14" l="1"/>
  <c r="HN166" i="14"/>
  <c r="HP166" i="14" s="1"/>
  <c r="HZ166" i="14" l="1"/>
  <c r="F2214" i="11" s="1"/>
  <c r="HQ166" i="14"/>
  <c r="HR166" i="14" l="1"/>
  <c r="I2214" i="11" s="1"/>
  <c r="HJ167" i="14"/>
  <c r="H2214" i="11"/>
  <c r="HS167" i="14" l="1"/>
  <c r="G2215" i="11" s="1"/>
  <c r="C2215" i="11"/>
  <c r="HT167" i="14"/>
  <c r="HV167" i="14" s="1"/>
  <c r="HX167" i="14" s="1"/>
  <c r="HY167" i="14" s="1"/>
  <c r="HL167" i="14" s="1"/>
  <c r="HK167" i="14"/>
  <c r="D2215" i="11" s="1"/>
  <c r="HM167" i="14" l="1" a="1"/>
  <c r="HM167" i="14" s="1"/>
  <c r="E2215" i="11"/>
  <c r="HH167" i="14"/>
  <c r="HN167" i="14" l="1"/>
  <c r="HO167" i="14"/>
  <c r="HP167" i="14" s="1"/>
  <c r="HZ167" i="14" l="1"/>
  <c r="F2215" i="11" s="1"/>
  <c r="HQ167" i="14"/>
  <c r="H2215" i="11" l="1"/>
  <c r="HR167" i="14"/>
  <c r="I2215" i="11" s="1"/>
  <c r="HJ168" i="14"/>
  <c r="HK168" i="14" l="1"/>
  <c r="D2216" i="11" s="1"/>
  <c r="HS168" i="14"/>
  <c r="G2216" i="11" s="1"/>
  <c r="HT168" i="14"/>
  <c r="HV168" i="14" s="1"/>
  <c r="HX168" i="14" s="1"/>
  <c r="HY168" i="14" s="1"/>
  <c r="HL168" i="14" s="1"/>
  <c r="C2216" i="11"/>
  <c r="HH168" i="14" l="1"/>
  <c r="E2216" i="11"/>
  <c r="HM168" i="14" a="1"/>
  <c r="HM168" i="14" s="1"/>
  <c r="HN168" i="14" l="1"/>
  <c r="HO168" i="14"/>
  <c r="HP168" i="14" l="1"/>
  <c r="HZ168" i="14" s="1"/>
  <c r="F2216" i="11" s="1"/>
  <c r="HQ168" i="14" l="1"/>
  <c r="HJ169" i="14" s="1"/>
  <c r="HR168" i="14" l="1"/>
  <c r="I2216" i="11" s="1"/>
  <c r="H2216" i="11"/>
  <c r="C2217" i="11"/>
  <c r="HS169" i="14"/>
  <c r="G2217" i="11" s="1"/>
  <c r="HK169" i="14"/>
  <c r="D2217" i="11" s="1"/>
  <c r="HT169" i="14"/>
  <c r="HV169" i="14" s="1"/>
  <c r="HX169" i="14" s="1"/>
  <c r="HY169" i="14" s="1"/>
  <c r="HL169" i="14" s="1"/>
  <c r="HM169" i="14" l="1" a="1"/>
  <c r="HM169" i="14" s="1"/>
  <c r="E2217" i="11"/>
  <c r="HH169" i="14"/>
  <c r="HO169" i="14" l="1"/>
  <c r="HN169" i="14"/>
  <c r="HP169" i="14" l="1"/>
  <c r="HZ169" i="14" s="1"/>
  <c r="F2217" i="11" s="1"/>
  <c r="HQ169" i="14" l="1"/>
  <c r="HR169" i="14" s="1"/>
  <c r="I2217" i="11" s="1"/>
  <c r="H2217" i="11"/>
  <c r="HJ170" i="14" l="1"/>
  <c r="HS170" i="14" s="1"/>
  <c r="G2218" i="11" s="1"/>
  <c r="HT170" i="14"/>
  <c r="HV170" i="14" s="1"/>
  <c r="HX170" i="14" s="1"/>
  <c r="HY170" i="14" s="1"/>
  <c r="HL170" i="14" s="1"/>
  <c r="C2218" i="11"/>
  <c r="HK170" i="14"/>
  <c r="D2218" i="11" s="1"/>
  <c r="HM170" i="14" l="1" a="1"/>
  <c r="HM170" i="14" s="1"/>
  <c r="HH170" i="14"/>
  <c r="E2218" i="11"/>
  <c r="HN170" i="14" l="1"/>
  <c r="HO170" i="14"/>
  <c r="HP170" i="14" s="1"/>
  <c r="HZ170" i="14" l="1"/>
  <c r="F2218" i="11" s="1"/>
  <c r="HQ170" i="14"/>
  <c r="HR170" i="14" l="1"/>
  <c r="I2218" i="11" s="1"/>
  <c r="HJ171" i="14"/>
  <c r="H2218" i="11"/>
  <c r="HK171" i="14" l="1"/>
  <c r="D2219" i="11" s="1"/>
  <c r="C2219" i="11"/>
  <c r="HT171" i="14"/>
  <c r="HV171" i="14" s="1"/>
  <c r="HX171" i="14" s="1"/>
  <c r="HY171" i="14" s="1"/>
  <c r="HL171" i="14" s="1"/>
  <c r="HS171" i="14"/>
  <c r="G2219" i="11" s="1"/>
  <c r="HM171" i="14" l="1" a="1"/>
  <c r="HM171" i="14" s="1"/>
  <c r="E2219" i="11"/>
  <c r="HH171" i="14"/>
  <c r="HO171" i="14" l="1"/>
  <c r="HN171" i="14"/>
  <c r="HP171" i="14" l="1"/>
  <c r="HZ171" i="14" l="1"/>
  <c r="F2219" i="11" s="1"/>
  <c r="HQ171" i="14"/>
  <c r="HR171" i="14" l="1"/>
  <c r="I2219" i="11" s="1"/>
  <c r="HJ172" i="14"/>
  <c r="H2219" i="11"/>
  <c r="HK172" i="14" l="1"/>
  <c r="D2220" i="11" s="1"/>
  <c r="HS172" i="14"/>
  <c r="G2220" i="11" s="1"/>
  <c r="HT172" i="14"/>
  <c r="HV172" i="14" s="1"/>
  <c r="HX172" i="14" s="1"/>
  <c r="HY172" i="14" s="1"/>
  <c r="HL172" i="14" s="1"/>
  <c r="C2220" i="11"/>
  <c r="HM172" i="14" l="1" a="1"/>
  <c r="HM172" i="14" s="1"/>
  <c r="HH172" i="14"/>
  <c r="E2220" i="11"/>
  <c r="HO172" i="14" l="1"/>
  <c r="HN172" i="14"/>
  <c r="HP172" i="14" l="1"/>
  <c r="HZ172" i="14" s="1"/>
  <c r="F2220" i="11" s="1"/>
  <c r="HQ172" i="14" l="1"/>
  <c r="HJ173" i="14" s="1"/>
  <c r="HR172" i="14"/>
  <c r="I2220" i="11" s="1"/>
  <c r="H2220" i="11"/>
  <c r="C2221" i="11" l="1"/>
  <c r="HT173" i="14"/>
  <c r="HV173" i="14" s="1"/>
  <c r="HX173" i="14" s="1"/>
  <c r="HY173" i="14" s="1"/>
  <c r="HL173" i="14" s="1"/>
  <c r="HK173" i="14"/>
  <c r="D2221" i="11" s="1"/>
  <c r="HS173" i="14"/>
  <c r="G2221" i="11" s="1"/>
  <c r="HM173" i="14" l="1" a="1"/>
  <c r="HM173" i="14" s="1"/>
  <c r="E2221" i="11"/>
  <c r="HH173" i="14"/>
  <c r="HN173" i="14" l="1"/>
  <c r="HO173" i="14"/>
  <c r="HP173" i="14" l="1"/>
  <c r="HZ173" i="14"/>
  <c r="F2221" i="11" s="1"/>
  <c r="HQ173" i="14"/>
  <c r="HR173" i="14" l="1"/>
  <c r="I2221" i="11" s="1"/>
  <c r="H2221" i="11"/>
  <c r="HJ174" i="14"/>
  <c r="HK174" i="14" l="1"/>
  <c r="D2222" i="11" s="1"/>
  <c r="C2222" i="11"/>
  <c r="HT174" i="14"/>
  <c r="HV174" i="14" s="1"/>
  <c r="HX174" i="14" s="1"/>
  <c r="HY174" i="14" s="1"/>
  <c r="HL174" i="14" s="1"/>
  <c r="HS174" i="14"/>
  <c r="G2222" i="11" s="1"/>
  <c r="HM174" i="14" l="1" a="1"/>
  <c r="HM174" i="14" s="1"/>
  <c r="E2222" i="11"/>
  <c r="HH174" i="14"/>
  <c r="HN174" i="14" l="1"/>
  <c r="HO174" i="14"/>
  <c r="HP174" i="14" s="1"/>
  <c r="HZ174" i="14" l="1"/>
  <c r="F2222" i="11" s="1"/>
  <c r="HQ174" i="14"/>
  <c r="HR174" i="14" l="1"/>
  <c r="I2222" i="11" s="1"/>
  <c r="HJ175" i="14"/>
  <c r="H2222" i="11"/>
  <c r="C2223" i="11" l="1"/>
  <c r="HS175" i="14"/>
  <c r="G2223" i="11" s="1"/>
  <c r="HK175" i="14"/>
  <c r="D2223" i="11" s="1"/>
  <c r="HT175" i="14"/>
  <c r="HV175" i="14" s="1"/>
  <c r="HX175" i="14" s="1"/>
  <c r="HY175" i="14" s="1"/>
  <c r="HL175" i="14" s="1"/>
  <c r="HM175" i="14" l="1" a="1"/>
  <c r="HM175" i="14" s="1"/>
  <c r="E2223" i="11"/>
  <c r="HH175" i="14"/>
  <c r="HO175" i="14" l="1"/>
  <c r="HN175" i="14"/>
  <c r="HP175" i="14" s="1"/>
  <c r="HZ175" i="14" l="1"/>
  <c r="F2223" i="11" s="1"/>
  <c r="HQ175" i="14"/>
  <c r="HJ176" i="14" l="1"/>
  <c r="H2223" i="11"/>
  <c r="HR175" i="14"/>
  <c r="I2223" i="11" s="1"/>
  <c r="HK176" i="14" l="1"/>
  <c r="D2224" i="11" s="1"/>
  <c r="HS176" i="14"/>
  <c r="G2224" i="11" s="1"/>
  <c r="HT176" i="14"/>
  <c r="HV176" i="14" s="1"/>
  <c r="HX176" i="14" s="1"/>
  <c r="HY176" i="14" s="1"/>
  <c r="HL176" i="14" s="1"/>
  <c r="C2224" i="11"/>
  <c r="HM176" i="14" l="1" a="1"/>
  <c r="HM176" i="14" s="1"/>
  <c r="E2224" i="11"/>
  <c r="HH176" i="14"/>
  <c r="HO176" i="14" l="1"/>
  <c r="HN176" i="14"/>
  <c r="HP176" i="14" l="1"/>
  <c r="HZ176" i="14" l="1"/>
  <c r="F2224" i="11" s="1"/>
  <c r="HQ176" i="14"/>
  <c r="H2224" i="11" l="1"/>
  <c r="HR176" i="14"/>
  <c r="I2224" i="11" s="1"/>
  <c r="HJ177" i="14"/>
  <c r="HK177" i="14" l="1"/>
  <c r="D2225" i="11" s="1"/>
  <c r="C2225" i="11"/>
  <c r="HT177" i="14"/>
  <c r="HV177" i="14" s="1"/>
  <c r="HX177" i="14" s="1"/>
  <c r="HY177" i="14" s="1"/>
  <c r="HL177" i="14" s="1"/>
  <c r="HS177" i="14"/>
  <c r="G2225" i="11" s="1"/>
  <c r="HM177" i="14" l="1" a="1"/>
  <c r="HM177" i="14" s="1"/>
  <c r="E2225" i="11"/>
  <c r="HH177" i="14"/>
  <c r="HO177" i="14" l="1"/>
  <c r="HN177" i="14"/>
  <c r="HP177" i="14" l="1"/>
  <c r="HZ177" i="14" s="1"/>
  <c r="F2225" i="11" s="1"/>
  <c r="HQ177" i="14"/>
  <c r="HR177" i="14" l="1"/>
  <c r="I2225" i="11" s="1"/>
  <c r="H2225" i="11"/>
  <c r="HJ178" i="14"/>
  <c r="HS178" i="14" l="1"/>
  <c r="G2226" i="11" s="1"/>
  <c r="C2226" i="11"/>
  <c r="HT178" i="14"/>
  <c r="HV178" i="14" s="1"/>
  <c r="HX178" i="14" s="1"/>
  <c r="HY178" i="14" s="1"/>
  <c r="HL178" i="14" s="1"/>
  <c r="HK178" i="14"/>
  <c r="D2226" i="11" s="1"/>
  <c r="HM178" i="14" l="1" a="1"/>
  <c r="HM178" i="14" s="1"/>
  <c r="HH178" i="14"/>
  <c r="E2226" i="11"/>
  <c r="HN178" i="14" l="1"/>
  <c r="HO178" i="14"/>
  <c r="HP178" i="14" l="1"/>
  <c r="HZ178" i="14" s="1"/>
  <c r="F2226" i="11" s="1"/>
  <c r="HQ178" i="14"/>
  <c r="HJ179" i="14" l="1"/>
  <c r="HR178" i="14"/>
  <c r="I2226" i="11" s="1"/>
  <c r="H2226" i="11"/>
  <c r="C2227" i="11" l="1"/>
  <c r="HK179" i="14"/>
  <c r="D2227" i="11" s="1"/>
  <c r="HT179" i="14"/>
  <c r="HV179" i="14" s="1"/>
  <c r="HX179" i="14" s="1"/>
  <c r="HY179" i="14" s="1"/>
  <c r="HL179" i="14" s="1"/>
  <c r="HS179" i="14"/>
  <c r="G2227" i="11" s="1"/>
  <c r="HM179" i="14" l="1" a="1"/>
  <c r="HM179" i="14" s="1"/>
  <c r="HH179" i="14"/>
  <c r="E2227" i="11"/>
  <c r="HO179" i="14" l="1"/>
  <c r="HN179" i="14"/>
  <c r="HP179" i="14" l="1"/>
  <c r="HZ179" i="14" s="1"/>
  <c r="F2227" i="11" s="1"/>
  <c r="HQ179" i="14" l="1"/>
  <c r="HR179" i="14" s="1"/>
  <c r="I2227" i="11" s="1"/>
  <c r="H2227" i="11"/>
  <c r="HJ180" i="14" l="1"/>
  <c r="HT180" i="14"/>
  <c r="HV180" i="14" s="1"/>
  <c r="HX180" i="14" s="1"/>
  <c r="HY180" i="14" s="1"/>
  <c r="HL180" i="14" s="1"/>
  <c r="HM180" i="14" s="1" a="1"/>
  <c r="HM180" i="14" s="1"/>
  <c r="C2228" i="11"/>
  <c r="HK180" i="14"/>
  <c r="D2228" i="11" s="1"/>
  <c r="HS180" i="14"/>
  <c r="G2228" i="11" s="1"/>
  <c r="E2228" i="11" l="1"/>
  <c r="HH180" i="14"/>
  <c r="HO180" i="14" l="1"/>
  <c r="HN180" i="14"/>
  <c r="HP180" i="14" l="1"/>
  <c r="HZ180" i="14" l="1"/>
  <c r="F2228" i="11" s="1"/>
  <c r="HQ180" i="14"/>
  <c r="H2228" i="11" l="1"/>
  <c r="HJ181" i="14"/>
  <c r="HR180" i="14"/>
  <c r="I2228" i="11" s="1"/>
  <c r="HK181" i="14" l="1"/>
  <c r="D2229" i="11" s="1"/>
  <c r="C2229" i="11"/>
  <c r="HS181" i="14"/>
  <c r="G2229" i="11" s="1"/>
  <c r="HT181" i="14"/>
  <c r="HV181" i="14" s="1"/>
  <c r="HX181" i="14" s="1"/>
  <c r="HY181" i="14" s="1"/>
  <c r="HL181" i="14" s="1"/>
  <c r="HM181" i="14" l="1" a="1"/>
  <c r="HM181" i="14" s="1"/>
  <c r="HH181" i="14"/>
  <c r="E2229" i="11"/>
  <c r="HN181" i="14" l="1"/>
  <c r="HO181" i="14"/>
  <c r="HP181" i="14" s="1"/>
  <c r="HZ181" i="14" l="1"/>
  <c r="F2229" i="11" s="1"/>
  <c r="HQ181" i="14"/>
  <c r="HR181" i="14" l="1"/>
  <c r="I2229" i="11" s="1"/>
  <c r="H2229" i="11"/>
  <c r="HJ182" i="14"/>
  <c r="HS182" i="14" l="1"/>
  <c r="G2230" i="11" s="1"/>
  <c r="HT182" i="14"/>
  <c r="HV182" i="14" s="1"/>
  <c r="HX182" i="14" s="1"/>
  <c r="HY182" i="14" s="1"/>
  <c r="HL182" i="14" s="1"/>
  <c r="HK182" i="14"/>
  <c r="D2230" i="11" s="1"/>
  <c r="C2230" i="11"/>
  <c r="HM182" i="14" l="1" a="1"/>
  <c r="HM182" i="14" s="1"/>
  <c r="E2230" i="11"/>
  <c r="HH182" i="14"/>
  <c r="HN182" i="14" l="1"/>
  <c r="HO182" i="14"/>
  <c r="HP182" i="14" s="1"/>
  <c r="HZ182" i="14" l="1"/>
  <c r="F2230" i="11" s="1"/>
  <c r="HQ182" i="14"/>
  <c r="H2230" i="11" l="1"/>
  <c r="HR182" i="14"/>
  <c r="I2230" i="11" s="1"/>
  <c r="HJ183" i="14"/>
  <c r="HK183" i="14" l="1"/>
  <c r="D2231" i="11" s="1"/>
  <c r="HT183" i="14"/>
  <c r="HV183" i="14" s="1"/>
  <c r="HX183" i="14" s="1"/>
  <c r="HY183" i="14" s="1"/>
  <c r="HL183" i="14" s="1"/>
  <c r="HM183" i="14" s="1" a="1"/>
  <c r="HM183" i="14" s="1"/>
  <c r="HS183" i="14"/>
  <c r="G2231" i="11" s="1"/>
  <c r="C2231" i="11"/>
  <c r="HH183" i="14" l="1"/>
  <c r="E2231" i="11"/>
  <c r="HO183" i="14" l="1"/>
  <c r="HN183" i="14"/>
  <c r="HP183" i="14" l="1"/>
  <c r="HZ183" i="14" l="1"/>
  <c r="F2231" i="11" s="1"/>
  <c r="HQ183" i="14"/>
  <c r="HR183" i="14" l="1"/>
  <c r="I2231" i="11" s="1"/>
  <c r="HJ184" i="14"/>
  <c r="H2231" i="11"/>
  <c r="HS184" i="14" l="1"/>
  <c r="G2232" i="11" s="1"/>
  <c r="HT184" i="14"/>
  <c r="HV184" i="14" s="1"/>
  <c r="HX184" i="14" s="1"/>
  <c r="HY184" i="14" s="1"/>
  <c r="HL184" i="14" s="1"/>
  <c r="C2232" i="11"/>
  <c r="HK184" i="14"/>
  <c r="D2232" i="11" s="1"/>
  <c r="E2232" i="11" l="1"/>
  <c r="HH184" i="14"/>
  <c r="HM184" i="14" a="1"/>
  <c r="HM184" i="14" s="1"/>
  <c r="HN184" i="14" l="1"/>
  <c r="HO184" i="14"/>
  <c r="HP184" i="14" l="1"/>
  <c r="HZ184" i="14" s="1"/>
  <c r="F2232" i="11" s="1"/>
  <c r="HQ184" i="14"/>
  <c r="HJ185" i="14" l="1"/>
  <c r="HR184" i="14"/>
  <c r="I2232" i="11" s="1"/>
  <c r="H2232" i="11"/>
  <c r="C2233" i="11" l="1"/>
  <c r="HT185" i="14"/>
  <c r="HV185" i="14" s="1"/>
  <c r="HX185" i="14" s="1"/>
  <c r="HY185" i="14" s="1"/>
  <c r="HL185" i="14" s="1"/>
  <c r="HM185" i="14" s="1" a="1"/>
  <c r="HM185" i="14" s="1"/>
  <c r="HS185" i="14"/>
  <c r="G2233" i="11" s="1"/>
  <c r="HK185" i="14"/>
  <c r="D2233" i="11" s="1"/>
  <c r="HH185" i="14" l="1"/>
  <c r="E2233" i="11"/>
  <c r="HO185" i="14" l="1"/>
  <c r="HN185" i="14"/>
  <c r="HP185" i="14" l="1"/>
  <c r="HZ185" i="14" l="1"/>
  <c r="F2233" i="11" s="1"/>
  <c r="HQ185" i="14"/>
  <c r="HR185" i="14" l="1"/>
  <c r="I2233" i="11" s="1"/>
  <c r="HJ186" i="14"/>
  <c r="H2233" i="11"/>
  <c r="HK186" i="14" l="1"/>
  <c r="D2234" i="11" s="1"/>
  <c r="HT186" i="14"/>
  <c r="HV186" i="14" s="1"/>
  <c r="HX186" i="14" s="1"/>
  <c r="HY186" i="14" s="1"/>
  <c r="HL186" i="14" s="1"/>
  <c r="HM186" i="14" s="1" a="1"/>
  <c r="HM186" i="14" s="1"/>
  <c r="C2234" i="11"/>
  <c r="HS186" i="14"/>
  <c r="G2234" i="11" s="1"/>
  <c r="E2234" i="11" l="1"/>
  <c r="HH186" i="14"/>
  <c r="HO186" i="14" l="1"/>
  <c r="HN186" i="14"/>
  <c r="HP186" i="14" l="1"/>
  <c r="HZ186" i="14" s="1"/>
  <c r="F2234" i="11" s="1"/>
  <c r="HQ186" i="14" l="1"/>
  <c r="HR186" i="14" s="1"/>
  <c r="I2234" i="11" s="1"/>
  <c r="HJ187" i="14" l="1"/>
  <c r="H2234" i="11"/>
  <c r="HS187" i="14"/>
  <c r="G2235" i="11" s="1"/>
  <c r="HT187" i="14"/>
  <c r="HV187" i="14" s="1"/>
  <c r="HX187" i="14" s="1"/>
  <c r="HY187" i="14" s="1"/>
  <c r="HL187" i="14" s="1"/>
  <c r="HK187" i="14"/>
  <c r="D2235" i="11" s="1"/>
  <c r="C2235" i="11"/>
  <c r="HM187" i="14" l="1" a="1"/>
  <c r="HM187" i="14" s="1"/>
  <c r="HH187" i="14"/>
  <c r="E2235" i="11"/>
  <c r="HO187" i="14" l="1"/>
  <c r="HN187" i="14"/>
  <c r="HP187" i="14" l="1"/>
  <c r="HZ187" i="14" s="1"/>
  <c r="F2235" i="11" s="1"/>
  <c r="HQ187" i="14"/>
  <c r="HJ188" i="14" l="1"/>
  <c r="H2235" i="11"/>
  <c r="HR187" i="14"/>
  <c r="I2235" i="11" s="1"/>
  <c r="HS188" i="14" l="1"/>
  <c r="G2236" i="11" s="1"/>
  <c r="HK188" i="14"/>
  <c r="D2236" i="11" s="1"/>
  <c r="C2236" i="11"/>
  <c r="HT188" i="14"/>
  <c r="HV188" i="14" s="1"/>
  <c r="HX188" i="14" s="1"/>
  <c r="HY188" i="14" s="1"/>
  <c r="HL188" i="14" s="1"/>
  <c r="HM188" i="14" l="1" a="1"/>
  <c r="HM188" i="14" s="1"/>
  <c r="E2236" i="11"/>
  <c r="HH188" i="14"/>
  <c r="HO188" i="14" l="1"/>
  <c r="HN188" i="14"/>
  <c r="HP188" i="14" l="1"/>
  <c r="HZ188" i="14"/>
  <c r="F2236" i="11" s="1"/>
  <c r="HQ188" i="14"/>
  <c r="HR188" i="14" l="1"/>
  <c r="I2236" i="11" s="1"/>
  <c r="H2236" i="11"/>
  <c r="HJ189" i="14"/>
  <c r="HK189" i="14" l="1"/>
  <c r="D2237" i="11" s="1"/>
  <c r="HT189" i="14"/>
  <c r="HV189" i="14" s="1"/>
  <c r="HX189" i="14" s="1"/>
  <c r="HY189" i="14" s="1"/>
  <c r="HL189" i="14" s="1"/>
  <c r="C2237" i="11"/>
  <c r="HS189" i="14"/>
  <c r="G2237" i="11" s="1"/>
  <c r="E2237" i="11" l="1"/>
  <c r="HH189" i="14"/>
  <c r="HM189" i="14" a="1"/>
  <c r="HM189" i="14" s="1"/>
  <c r="HN189" i="14" l="1"/>
  <c r="HO189" i="14"/>
  <c r="HP189" i="14" s="1"/>
  <c r="HZ189" i="14" l="1"/>
  <c r="F2237" i="11" s="1"/>
  <c r="HQ189" i="14"/>
  <c r="H2237" i="11" l="1"/>
  <c r="HJ190" i="14"/>
  <c r="HR189" i="14"/>
  <c r="I2237" i="11" s="1"/>
  <c r="HT190" i="14" l="1"/>
  <c r="HV190" i="14" s="1"/>
  <c r="HX190" i="14" s="1"/>
  <c r="HY190" i="14" s="1"/>
  <c r="HL190" i="14" s="1"/>
  <c r="HM190" i="14" s="1" a="1"/>
  <c r="HM190" i="14" s="1"/>
  <c r="HK190" i="14"/>
  <c r="D2238" i="11" s="1"/>
  <c r="HS190" i="14"/>
  <c r="G2238" i="11" s="1"/>
  <c r="C2238" i="11"/>
  <c r="E2238" i="11" l="1"/>
  <c r="HH190" i="14"/>
  <c r="HN190" i="14" l="1"/>
  <c r="HO190" i="14"/>
  <c r="HP190" i="14" l="1"/>
  <c r="HZ190" i="14" l="1"/>
  <c r="F2238" i="11" s="1"/>
  <c r="HQ190" i="14"/>
  <c r="HJ191" i="14" l="1"/>
  <c r="HR190" i="14"/>
  <c r="I2238" i="11" s="1"/>
  <c r="H2238" i="11"/>
  <c r="HK191" i="14" l="1"/>
  <c r="D2239" i="11" s="1"/>
  <c r="HS191" i="14"/>
  <c r="G2239" i="11" s="1"/>
  <c r="HT191" i="14"/>
  <c r="HV191" i="14" s="1"/>
  <c r="HX191" i="14" s="1"/>
  <c r="HY191" i="14" s="1"/>
  <c r="HL191" i="14" s="1"/>
  <c r="HM191" i="14" s="1" a="1"/>
  <c r="HM191" i="14" s="1"/>
  <c r="C2239" i="11"/>
  <c r="E2239" i="11" l="1"/>
  <c r="HH191" i="14"/>
  <c r="HO191" i="14" l="1"/>
  <c r="HN191" i="14"/>
  <c r="HP191" i="14" l="1"/>
  <c r="HZ191" i="14" l="1"/>
  <c r="F2239" i="11" s="1"/>
  <c r="HQ191" i="14"/>
  <c r="H2239" i="11" l="1"/>
  <c r="HR191" i="14"/>
  <c r="I2239" i="11" s="1"/>
  <c r="HJ192" i="14"/>
  <c r="HS192" i="14" l="1"/>
  <c r="G2240" i="11" s="1"/>
  <c r="HK192" i="14"/>
  <c r="D2240" i="11" s="1"/>
  <c r="C2240" i="11"/>
  <c r="HT192" i="14"/>
  <c r="HV192" i="14" s="1"/>
  <c r="HX192" i="14" s="1"/>
  <c r="HY192" i="14" s="1"/>
  <c r="HL192" i="14" s="1"/>
  <c r="HM192" i="14" s="1" a="1"/>
  <c r="HM192" i="14" s="1"/>
  <c r="E2240" i="11" l="1"/>
  <c r="HH192" i="14"/>
  <c r="HN192" i="14" l="1"/>
  <c r="HO192" i="14"/>
  <c r="HP192" i="14" l="1"/>
  <c r="HZ192" i="14" l="1"/>
  <c r="F2240" i="11" s="1"/>
  <c r="HQ192" i="14"/>
  <c r="HR192" i="14" l="1"/>
  <c r="I2240" i="11" s="1"/>
  <c r="HJ193" i="14"/>
  <c r="H2240" i="11"/>
  <c r="C2241" i="11" l="1"/>
  <c r="HS193" i="14"/>
  <c r="G2241" i="11" s="1"/>
  <c r="HT193" i="14"/>
  <c r="HV193" i="14" s="1"/>
  <c r="HX193" i="14" s="1"/>
  <c r="HY193" i="14" s="1"/>
  <c r="HL193" i="14" s="1"/>
  <c r="HK193" i="14"/>
  <c r="D2241" i="11" s="1"/>
  <c r="E2241" i="11" l="1"/>
  <c r="HH193" i="14"/>
  <c r="HM193" i="14" a="1"/>
  <c r="HM193" i="14" s="1"/>
  <c r="HO193" i="14" l="1"/>
  <c r="HN193" i="14"/>
  <c r="HP193" i="14" l="1"/>
  <c r="HZ193" i="14" l="1"/>
  <c r="F2241" i="11" s="1"/>
  <c r="HQ193" i="14"/>
  <c r="HR193" i="14" l="1"/>
  <c r="I2241" i="11" s="1"/>
  <c r="H2241" i="11"/>
  <c r="HJ194" i="14"/>
  <c r="C2242" i="11" l="1"/>
  <c r="HK194" i="14"/>
  <c r="D2242" i="11" s="1"/>
  <c r="HS194" i="14"/>
  <c r="G2242" i="11" s="1"/>
  <c r="HT194" i="14"/>
  <c r="HV194" i="14" s="1"/>
  <c r="HX194" i="14" s="1"/>
  <c r="HY194" i="14" s="1"/>
  <c r="HL194" i="14" s="1"/>
  <c r="E2242" i="11" l="1"/>
  <c r="HH194" i="14"/>
  <c r="HM194" i="14" a="1"/>
  <c r="HM194" i="14" s="1"/>
  <c r="HO194" i="14" l="1"/>
  <c r="HN194" i="14"/>
  <c r="HP194" i="14" l="1"/>
  <c r="HZ194" i="14" s="1"/>
  <c r="F2242" i="11" s="1"/>
  <c r="HQ194" i="14"/>
  <c r="HR194" i="14" l="1"/>
  <c r="I2242" i="11" s="1"/>
  <c r="H2242" i="11"/>
  <c r="HJ195" i="14"/>
  <c r="C2243" i="11" l="1"/>
  <c r="HT195" i="14"/>
  <c r="HV195" i="14" s="1"/>
  <c r="HX195" i="14" s="1"/>
  <c r="HY195" i="14" s="1"/>
  <c r="HL195" i="14" s="1"/>
  <c r="HM195" i="14" s="1" a="1"/>
  <c r="HM195" i="14" s="1"/>
  <c r="HS195" i="14"/>
  <c r="G2243" i="11" s="1"/>
  <c r="HK195" i="14"/>
  <c r="D2243" i="11" s="1"/>
  <c r="HH195" i="14" l="1"/>
  <c r="E2243" i="11"/>
  <c r="HO195" i="14" l="1"/>
  <c r="HN195" i="14"/>
  <c r="HP195" i="14" l="1"/>
  <c r="HZ195" i="14" l="1"/>
  <c r="F2243" i="11" s="1"/>
  <c r="HQ195" i="14"/>
  <c r="HR195" i="14" l="1"/>
  <c r="I2243" i="11" s="1"/>
  <c r="H2243" i="11"/>
  <c r="HJ196" i="14"/>
  <c r="HS196" i="14" l="1"/>
  <c r="G2244" i="11" s="1"/>
  <c r="HK196" i="14"/>
  <c r="D2244" i="11" s="1"/>
  <c r="C2244" i="11"/>
  <c r="HT196" i="14"/>
  <c r="HV196" i="14" s="1"/>
  <c r="HX196" i="14" s="1"/>
  <c r="HY196" i="14" s="1"/>
  <c r="HL196" i="14" s="1"/>
  <c r="HM196" i="14" s="1" a="1"/>
  <c r="HM196" i="14" s="1"/>
  <c r="E2244" i="11" l="1"/>
  <c r="HH196" i="14"/>
  <c r="HO196" i="14" l="1"/>
  <c r="HN196" i="14"/>
  <c r="HP196" i="14" l="1"/>
  <c r="HZ196" i="14" l="1"/>
  <c r="F2244" i="11" s="1"/>
  <c r="HQ196" i="14"/>
  <c r="H2244" i="11" l="1"/>
  <c r="HJ197" i="14"/>
  <c r="HR196" i="14"/>
  <c r="I2244" i="11" s="1"/>
  <c r="HS197" i="14" l="1"/>
  <c r="G2245" i="11" s="1"/>
  <c r="C2245" i="11"/>
  <c r="HK197" i="14"/>
  <c r="D2245" i="11" s="1"/>
  <c r="HT197" i="14"/>
  <c r="HV197" i="14" s="1"/>
  <c r="HX197" i="14" s="1"/>
  <c r="HY197" i="14" s="1"/>
  <c r="HL197" i="14" s="1"/>
  <c r="HM197" i="14" s="1" a="1"/>
  <c r="HM197" i="14" s="1"/>
  <c r="HH197" i="14" l="1"/>
  <c r="E2245" i="11"/>
  <c r="HO197" i="14" l="1"/>
  <c r="HN197" i="14"/>
  <c r="HP197" i="14" l="1"/>
  <c r="HZ197" i="14"/>
  <c r="F2245" i="11" s="1"/>
  <c r="HQ197" i="14"/>
  <c r="HJ198" i="14" l="1"/>
  <c r="H2245" i="11"/>
  <c r="HR197" i="14"/>
  <c r="I2245" i="11" s="1"/>
  <c r="HS198" i="14" l="1"/>
  <c r="G2246" i="11" s="1"/>
  <c r="HT198" i="14"/>
  <c r="HV198" i="14" s="1"/>
  <c r="HX198" i="14" s="1"/>
  <c r="HY198" i="14" s="1"/>
  <c r="HL198" i="14" s="1"/>
  <c r="HM198" i="14" s="1" a="1"/>
  <c r="HM198" i="14" s="1"/>
  <c r="HK198" i="14"/>
  <c r="D2246" i="11" s="1"/>
  <c r="C2246" i="11"/>
  <c r="HH198" i="14" l="1"/>
  <c r="E2246" i="11"/>
  <c r="HO198" i="14" l="1"/>
  <c r="HN198" i="14"/>
  <c r="HP198" i="14" s="1"/>
  <c r="HZ198" i="14" l="1"/>
  <c r="F2246" i="11" s="1"/>
  <c r="HQ198" i="14"/>
  <c r="H2246" i="11" l="1"/>
  <c r="HR198" i="14"/>
  <c r="I2246" i="11" s="1"/>
  <c r="HJ199" i="14"/>
  <c r="HS199" i="14" l="1"/>
  <c r="G2247" i="11" s="1"/>
  <c r="C2247" i="11"/>
  <c r="HT199" i="14"/>
  <c r="HV199" i="14" s="1"/>
  <c r="HX199" i="14" s="1"/>
  <c r="HY199" i="14" s="1"/>
  <c r="HL199" i="14" s="1"/>
  <c r="HK199" i="14"/>
  <c r="D2247" i="11" s="1"/>
  <c r="HM199" i="14" l="1" a="1"/>
  <c r="HM199" i="14" s="1"/>
  <c r="HH199" i="14"/>
  <c r="E2247" i="11"/>
  <c r="HN199" i="14" l="1"/>
  <c r="HO199" i="14"/>
  <c r="HP199" i="14" s="1"/>
  <c r="HZ199" i="14" l="1"/>
  <c r="F2247" i="11" s="1"/>
  <c r="HQ199" i="14"/>
  <c r="HR199" i="14" l="1"/>
  <c r="I2247" i="11" s="1"/>
  <c r="HJ200" i="14"/>
  <c r="H2247" i="11"/>
  <c r="HS200" i="14" l="1"/>
  <c r="G2248" i="11" s="1"/>
  <c r="HT200" i="14"/>
  <c r="HV200" i="14" s="1"/>
  <c r="HX200" i="14" s="1"/>
  <c r="HY200" i="14" s="1"/>
  <c r="HL200" i="14" s="1"/>
  <c r="HK200" i="14"/>
  <c r="D2248" i="11" s="1"/>
  <c r="C2248" i="11"/>
  <c r="HH200" i="14" l="1"/>
  <c r="E2248" i="11"/>
  <c r="HM200" i="14" a="1"/>
  <c r="HM200" i="14" s="1"/>
  <c r="HN200" i="14" l="1"/>
  <c r="HO200" i="14"/>
  <c r="HP200" i="14" l="1"/>
  <c r="HZ200" i="14" s="1"/>
  <c r="F2248" i="11" s="1"/>
  <c r="HQ200" i="14" l="1"/>
  <c r="H2248" i="11" s="1"/>
  <c r="HJ201" i="14" l="1"/>
  <c r="HR200" i="14"/>
  <c r="I2248" i="11" s="1"/>
  <c r="HS201" i="14"/>
  <c r="G2249" i="11" s="1"/>
  <c r="HT201" i="14"/>
  <c r="HV201" i="14" s="1"/>
  <c r="HX201" i="14" s="1"/>
  <c r="HY201" i="14" s="1"/>
  <c r="HL201" i="14" s="1"/>
  <c r="HK201" i="14"/>
  <c r="D2249" i="11" s="1"/>
  <c r="C2249" i="11"/>
  <c r="HH201" i="14" l="1"/>
  <c r="E2249" i="11"/>
  <c r="HM201" i="14" a="1"/>
  <c r="HM201" i="14" s="1"/>
  <c r="HN201" i="14" l="1"/>
  <c r="HO201" i="14"/>
  <c r="HP201" i="14" l="1"/>
  <c r="HZ201" i="14" s="1"/>
  <c r="F2249" i="11" s="1"/>
  <c r="HQ201" i="14" l="1"/>
  <c r="HR201" i="14" s="1"/>
  <c r="I2249" i="11" s="1"/>
  <c r="H2249" i="11" l="1"/>
  <c r="HJ202" i="14"/>
  <c r="HK202" i="14" s="1"/>
  <c r="D2250" i="11" s="1"/>
  <c r="HT202" i="14"/>
  <c r="HV202" i="14" s="1"/>
  <c r="HX202" i="14" s="1"/>
  <c r="HY202" i="14" s="1"/>
  <c r="HL202" i="14" s="1"/>
  <c r="HS202" i="14"/>
  <c r="G2250" i="11" s="1"/>
  <c r="C2250" i="11"/>
  <c r="HM202" i="14" l="1" a="1"/>
  <c r="HM202" i="14" s="1"/>
  <c r="E2250" i="11"/>
  <c r="HH202" i="14"/>
  <c r="HO202" i="14" l="1"/>
  <c r="HN202" i="14"/>
  <c r="HP202" i="14" l="1"/>
  <c r="HZ202" i="14"/>
  <c r="F2250" i="11" s="1"/>
  <c r="HQ202" i="14"/>
  <c r="HJ203" i="14" l="1"/>
  <c r="H2250" i="11"/>
  <c r="HR202" i="14"/>
  <c r="I2250" i="11" s="1"/>
  <c r="C2251" i="11" l="1"/>
  <c r="HS203" i="14"/>
  <c r="G2251" i="11" s="1"/>
  <c r="HK203" i="14"/>
  <c r="D2251" i="11" s="1"/>
  <c r="HT203" i="14"/>
  <c r="HV203" i="14" s="1"/>
  <c r="HX203" i="14" s="1"/>
  <c r="HY203" i="14" s="1"/>
  <c r="HL203" i="14" s="1"/>
  <c r="HM203" i="14" l="1" a="1"/>
  <c r="HM203" i="14" s="1"/>
  <c r="HH203" i="14"/>
  <c r="E2251" i="11"/>
  <c r="HN203" i="14" l="1"/>
  <c r="HO203" i="14"/>
  <c r="HP203" i="14" s="1"/>
  <c r="HZ203" i="14" l="1"/>
  <c r="F2251" i="11" s="1"/>
  <c r="HQ203" i="14"/>
  <c r="H2251" i="11" l="1"/>
  <c r="HR203" i="14"/>
  <c r="I2251" i="11" s="1"/>
  <c r="HJ204" i="14"/>
  <c r="C2252" i="11" l="1"/>
  <c r="HS204" i="14"/>
  <c r="G2252" i="11" s="1"/>
  <c r="HK204" i="14"/>
  <c r="D2252" i="11" s="1"/>
  <c r="HT204" i="14"/>
  <c r="HV204" i="14" s="1"/>
  <c r="HX204" i="14" s="1"/>
  <c r="HY204" i="14" s="1"/>
  <c r="HL204" i="14" s="1"/>
  <c r="HM204" i="14" s="1" a="1"/>
  <c r="HM204" i="14" s="1"/>
  <c r="E2252" i="11" l="1"/>
  <c r="HH204" i="14"/>
  <c r="HN204" i="14" l="1"/>
  <c r="HO204" i="14"/>
  <c r="HP204" i="14" l="1"/>
  <c r="HZ204" i="14" l="1"/>
  <c r="F2252" i="11" s="1"/>
  <c r="HQ204" i="14"/>
  <c r="HJ205" i="14" l="1"/>
  <c r="H2252" i="11"/>
  <c r="HR204" i="14"/>
  <c r="I2252" i="11" s="1"/>
  <c r="HT205" i="14" l="1"/>
  <c r="HV205" i="14" s="1"/>
  <c r="HX205" i="14" s="1"/>
  <c r="HY205" i="14" s="1"/>
  <c r="HL205" i="14" s="1"/>
  <c r="HM205" i="14" s="1" a="1"/>
  <c r="HM205" i="14" s="1"/>
  <c r="HS205" i="14"/>
  <c r="G2253" i="11" s="1"/>
  <c r="C2253" i="11"/>
  <c r="HK205" i="14"/>
  <c r="D2253" i="11" s="1"/>
  <c r="HQ205" i="14"/>
  <c r="HJ206" i="14" l="1"/>
  <c r="HR205" i="14"/>
  <c r="I2253" i="11" s="1"/>
  <c r="H2253" i="11"/>
  <c r="E2253" i="11"/>
  <c r="HH205" i="14"/>
  <c r="HN205" i="14" l="1"/>
  <c r="HO205" i="14"/>
  <c r="HT206" i="14"/>
  <c r="HV206" i="14" s="1"/>
  <c r="HZ206" i="14" s="1"/>
  <c r="F2254" i="11" s="1"/>
  <c r="C2254" i="11"/>
  <c r="HK206" i="14"/>
  <c r="D2254" i="11" s="1"/>
  <c r="HS206" i="14"/>
  <c r="G2254" i="11" s="1"/>
  <c r="HX206" i="14"/>
  <c r="HY206" i="14" s="1"/>
  <c r="HL206" i="14" s="1"/>
  <c r="HQ206" i="14"/>
  <c r="HH206" i="14" l="1"/>
  <c r="E2254" i="11"/>
  <c r="HM206" i="14" a="1"/>
  <c r="HM206" i="14" s="1"/>
  <c r="HR206" i="14"/>
  <c r="I2254" i="11" s="1"/>
  <c r="HJ207" i="14"/>
  <c r="H2254" i="11"/>
  <c r="HP205" i="14"/>
  <c r="HZ205" i="14" s="1"/>
  <c r="F2253" i="11" s="1"/>
  <c r="HK207" i="14" l="1"/>
  <c r="D2255" i="11" s="1"/>
  <c r="HT207" i="14"/>
  <c r="HV207" i="14" s="1"/>
  <c r="HZ207" i="14" s="1"/>
  <c r="F2255" i="11" s="1"/>
  <c r="C2255" i="11"/>
  <c r="HS207" i="14"/>
  <c r="G2255" i="11" s="1"/>
  <c r="HN206" i="14"/>
  <c r="HO206" i="14"/>
  <c r="HP206" i="14" l="1"/>
  <c r="HX207" i="14"/>
  <c r="HY207" i="14" s="1"/>
  <c r="HL207" i="14" s="1"/>
  <c r="HQ207" i="14"/>
  <c r="HJ208" i="14" l="1"/>
  <c r="HR207" i="14"/>
  <c r="I2255" i="11" s="1"/>
  <c r="H2255" i="11"/>
  <c r="HH207" i="14"/>
  <c r="E2255" i="11"/>
  <c r="HM207" i="14" a="1"/>
  <c r="HM207" i="14" s="1"/>
  <c r="HN207" i="14" l="1"/>
  <c r="HO207" i="14"/>
  <c r="HS208" i="14"/>
  <c r="G2256" i="11" s="1"/>
  <c r="C2256" i="11"/>
  <c r="HT208" i="14"/>
  <c r="HV208" i="14" s="1"/>
  <c r="HZ208" i="14" s="1"/>
  <c r="F2256" i="11" s="1"/>
  <c r="HK208" i="14"/>
  <c r="D2256" i="11" s="1"/>
  <c r="HX208" i="14" l="1"/>
  <c r="HY208" i="14" s="1"/>
  <c r="HL208" i="14" s="1"/>
  <c r="HM208" i="14" s="1" a="1"/>
  <c r="HM208" i="14" s="1"/>
  <c r="HQ208" i="14"/>
  <c r="HP207" i="14"/>
  <c r="HR208" i="14"/>
  <c r="I2256" i="11" s="1"/>
  <c r="HJ209" i="14"/>
  <c r="H2256" i="11"/>
  <c r="E2256" i="11" l="1"/>
  <c r="HH208" i="14"/>
  <c r="HT209" i="14"/>
  <c r="HV209" i="14" s="1"/>
  <c r="HZ209" i="14" s="1"/>
  <c r="F2257" i="11" s="1"/>
  <c r="HK209" i="14"/>
  <c r="D2257" i="11" s="1"/>
  <c r="C2257" i="11"/>
  <c r="HS209" i="14"/>
  <c r="G2257" i="11" s="1"/>
  <c r="HX209" i="14"/>
  <c r="HY209" i="14" s="1"/>
  <c r="HL209" i="14" s="1"/>
  <c r="HN208" i="14"/>
  <c r="HO208" i="14"/>
  <c r="HQ209" i="14" l="1"/>
  <c r="HR209" i="14" s="1"/>
  <c r="I2257" i="11" s="1"/>
  <c r="HP208" i="14"/>
  <c r="HM209" i="14" a="1"/>
  <c r="HM209" i="14" s="1"/>
  <c r="E2257" i="11"/>
  <c r="HH209" i="14"/>
  <c r="H2257" i="11" l="1"/>
  <c r="HJ210" i="14"/>
  <c r="HN209" i="14"/>
  <c r="HO209" i="14"/>
  <c r="HP209" i="14" s="1"/>
  <c r="HS210" i="14"/>
  <c r="G2258" i="11" s="1"/>
  <c r="HT210" i="14"/>
  <c r="HV210" i="14" s="1"/>
  <c r="HZ210" i="14" s="1"/>
  <c r="F2258" i="11" s="1"/>
  <c r="HK210" i="14"/>
  <c r="D2258" i="11" s="1"/>
  <c r="C2258" i="11"/>
  <c r="HX210" i="14" l="1"/>
  <c r="HY210" i="14" s="1"/>
  <c r="HL210" i="14" s="1"/>
  <c r="E2258" i="11" s="1"/>
  <c r="HQ210" i="14"/>
  <c r="HJ211" i="14" s="1"/>
  <c r="HM210" i="14" a="1"/>
  <c r="HM210" i="14" s="1"/>
  <c r="H2258" i="11"/>
  <c r="HR210" i="14"/>
  <c r="I2258" i="11" s="1"/>
  <c r="HH210" i="14" l="1"/>
  <c r="C2259" i="11"/>
  <c r="HS211" i="14"/>
  <c r="G2259" i="11" s="1"/>
  <c r="HK211" i="14"/>
  <c r="D2259" i="11" s="1"/>
  <c r="HT211" i="14"/>
  <c r="HV211" i="14" s="1"/>
  <c r="HZ211" i="14" s="1"/>
  <c r="F2259" i="11" s="1"/>
  <c r="HO210" i="14"/>
  <c r="HN210" i="14"/>
  <c r="HP210" i="14" s="1"/>
  <c r="HX211" i="14" l="1"/>
  <c r="HY211" i="14" s="1"/>
  <c r="HL211" i="14" s="1"/>
  <c r="HQ211" i="14"/>
  <c r="HR211" i="14" l="1"/>
  <c r="I2259" i="11" s="1"/>
  <c r="H2259" i="11"/>
  <c r="HJ212" i="14"/>
  <c r="HM211" i="14" a="1"/>
  <c r="HM211" i="14" s="1"/>
  <c r="E2259" i="11"/>
  <c r="HH211" i="14"/>
  <c r="HN211" i="14" l="1"/>
  <c r="HO211" i="14"/>
  <c r="HK212" i="14"/>
  <c r="D2260" i="11" s="1"/>
  <c r="C2260" i="11"/>
  <c r="HT212" i="14"/>
  <c r="HV212" i="14" s="1"/>
  <c r="HZ212" i="14" s="1"/>
  <c r="F2260" i="11" s="1"/>
  <c r="HS212" i="14"/>
  <c r="G2260" i="11" s="1"/>
  <c r="HQ212" i="14" l="1"/>
  <c r="HR212" i="14" s="1"/>
  <c r="I2260" i="11" s="1"/>
  <c r="HX212" i="14"/>
  <c r="HY212" i="14" s="1"/>
  <c r="HL212" i="14" s="1"/>
  <c r="HM212" i="14" s="1" a="1"/>
  <c r="HM212" i="14" s="1"/>
  <c r="HP211" i="14"/>
  <c r="H2260" i="11"/>
  <c r="HJ213" i="14"/>
  <c r="HH212" i="14" l="1"/>
  <c r="HN212" i="14" s="1"/>
  <c r="E2260" i="11"/>
  <c r="HS213" i="14"/>
  <c r="G2261" i="11" s="1"/>
  <c r="C2261" i="11"/>
  <c r="HT213" i="14"/>
  <c r="HV213" i="14" s="1"/>
  <c r="HZ213" i="14" s="1"/>
  <c r="F2261" i="11" s="1"/>
  <c r="HK213" i="14"/>
  <c r="D2261" i="11" s="1"/>
  <c r="HO212" i="14" l="1"/>
  <c r="HX213" i="14"/>
  <c r="HY213" i="14" s="1"/>
  <c r="HL213" i="14" s="1"/>
  <c r="HM213" i="14" s="1" a="1"/>
  <c r="HM213" i="14" s="1"/>
  <c r="HQ213" i="14"/>
  <c r="HJ214" i="14" s="1"/>
  <c r="HP212" i="14"/>
  <c r="HH213" i="14" l="1"/>
  <c r="E2261" i="11"/>
  <c r="HR213" i="14"/>
  <c r="I2261" i="11" s="1"/>
  <c r="H2261" i="11"/>
  <c r="HN213" i="14"/>
  <c r="HO213" i="14"/>
  <c r="HT214" i="14"/>
  <c r="HV214" i="14" s="1"/>
  <c r="HZ214" i="14" s="1"/>
  <c r="F2262" i="11" s="1"/>
  <c r="HS214" i="14"/>
  <c r="G2262" i="11" s="1"/>
  <c r="HK214" i="14"/>
  <c r="D2262" i="11" s="1"/>
  <c r="C2262" i="11"/>
  <c r="HX214" i="14" l="1"/>
  <c r="HY214" i="14" s="1"/>
  <c r="HL214" i="14" s="1"/>
  <c r="HP213" i="14"/>
  <c r="HQ214" i="14"/>
  <c r="HM214" i="14" a="1"/>
  <c r="HM214" i="14" s="1"/>
  <c r="E2262" i="11"/>
  <c r="HH214" i="14"/>
  <c r="HN214" i="14" l="1"/>
  <c r="HO214" i="14"/>
  <c r="HJ215" i="14"/>
  <c r="HR214" i="14"/>
  <c r="I2262" i="11" s="1"/>
  <c r="H2262" i="11"/>
  <c r="HP214" i="14" l="1"/>
  <c r="C2263" i="11"/>
  <c r="HK215" i="14"/>
  <c r="D2263" i="11" s="1"/>
  <c r="HT215" i="14"/>
  <c r="HV215" i="14" s="1"/>
  <c r="HZ215" i="14" s="1"/>
  <c r="F2263" i="11" s="1"/>
  <c r="HS215" i="14"/>
  <c r="G2263" i="11" s="1"/>
  <c r="HQ215" i="14" l="1"/>
  <c r="HX215" i="14"/>
  <c r="HY215" i="14" s="1"/>
  <c r="HL215" i="14" s="1"/>
  <c r="HM215" i="14" s="1" a="1"/>
  <c r="HM215" i="14" s="1"/>
  <c r="HR215" i="14"/>
  <c r="I2263" i="11" s="1"/>
  <c r="H2263" i="11"/>
  <c r="HJ216" i="14"/>
  <c r="HH215" i="14" l="1"/>
  <c r="E2263" i="11"/>
  <c r="C2264" i="11"/>
  <c r="HT216" i="14"/>
  <c r="HV216" i="14" s="1"/>
  <c r="HZ216" i="14" s="1"/>
  <c r="F2264" i="11" s="1"/>
  <c r="HK216" i="14"/>
  <c r="D2264" i="11" s="1"/>
  <c r="HS216" i="14"/>
  <c r="G2264" i="11" s="1"/>
  <c r="HN215" i="14"/>
  <c r="HO215" i="14"/>
  <c r="HP215" i="14" l="1"/>
  <c r="HX216" i="14"/>
  <c r="HY216" i="14" s="1"/>
  <c r="HL216" i="14" s="1"/>
  <c r="HQ216" i="14"/>
  <c r="HJ217" i="14" l="1"/>
  <c r="H2264" i="11"/>
  <c r="HR216" i="14"/>
  <c r="I2264" i="11" s="1"/>
  <c r="E2264" i="11"/>
  <c r="HH216" i="14"/>
  <c r="HM216" i="14" a="1"/>
  <c r="HM216" i="14" s="1"/>
  <c r="HN216" i="14" l="1"/>
  <c r="HO216" i="14"/>
  <c r="C2265" i="11"/>
  <c r="HK217" i="14"/>
  <c r="D2265" i="11" s="1"/>
  <c r="HS217" i="14"/>
  <c r="G2265" i="11" s="1"/>
  <c r="HT217" i="14"/>
  <c r="HV217" i="14" s="1"/>
  <c r="HZ217" i="14" s="1"/>
  <c r="F2265" i="11" s="1"/>
  <c r="HP216" i="14" l="1"/>
  <c r="HQ217" i="14"/>
  <c r="HX217" i="14"/>
  <c r="HY217" i="14" s="1"/>
  <c r="HL217" i="14" s="1"/>
  <c r="HM217" i="14" l="1" a="1"/>
  <c r="HM217" i="14" s="1"/>
  <c r="HH217" i="14"/>
  <c r="E2265" i="11"/>
  <c r="H2265" i="11"/>
  <c r="HJ218" i="14"/>
  <c r="HR217" i="14"/>
  <c r="I2265" i="11" s="1"/>
  <c r="HO217" i="14" l="1"/>
  <c r="HN217" i="14"/>
  <c r="C2266" i="11"/>
  <c r="HK218" i="14"/>
  <c r="D2266" i="11" s="1"/>
  <c r="HS218" i="14"/>
  <c r="G2266" i="11" s="1"/>
  <c r="HT218" i="14"/>
  <c r="HV218" i="14" s="1"/>
  <c r="HZ218" i="14" s="1"/>
  <c r="F2266" i="11" s="1"/>
  <c r="HX218" i="14" l="1"/>
  <c r="HY218" i="14" s="1"/>
  <c r="HL218" i="14" s="1"/>
  <c r="HQ218" i="14"/>
  <c r="HJ219" i="14" s="1"/>
  <c r="E2266" i="11"/>
  <c r="HH218" i="14"/>
  <c r="HM218" i="14" a="1"/>
  <c r="HM218" i="14" s="1"/>
  <c r="HP217" i="14"/>
  <c r="HR218" i="14" l="1"/>
  <c r="I2266" i="11" s="1"/>
  <c r="H2266" i="11"/>
  <c r="HN218" i="14"/>
  <c r="HO218" i="14"/>
  <c r="HT219" i="14"/>
  <c r="HV219" i="14" s="1"/>
  <c r="HZ219" i="14" s="1"/>
  <c r="F2267" i="11" s="1"/>
  <c r="C2267" i="11"/>
  <c r="HS219" i="14"/>
  <c r="G2267" i="11" s="1"/>
  <c r="HK219" i="14"/>
  <c r="D2267" i="11" s="1"/>
  <c r="HX219" i="14"/>
  <c r="HY219" i="14" s="1"/>
  <c r="HL219" i="14" s="1"/>
  <c r="HQ219" i="14" l="1"/>
  <c r="HP218" i="14"/>
  <c r="HM219" i="14" a="1"/>
  <c r="HM219" i="14" s="1"/>
  <c r="E2267" i="11"/>
  <c r="HH219" i="14"/>
  <c r="HR219" i="14"/>
  <c r="I2267" i="11" s="1"/>
  <c r="HJ220" i="14"/>
  <c r="H2267" i="11"/>
  <c r="HN219" i="14" l="1"/>
  <c r="HO219" i="14"/>
  <c r="HT220" i="14"/>
  <c r="HV220" i="14" s="1"/>
  <c r="HZ220" i="14" s="1"/>
  <c r="F2268" i="11" s="1"/>
  <c r="HS220" i="14"/>
  <c r="G2268" i="11" s="1"/>
  <c r="HK220" i="14"/>
  <c r="D2268" i="11" s="1"/>
  <c r="C2268" i="11"/>
  <c r="HP219" i="14"/>
  <c r="HX220" i="14" l="1"/>
  <c r="HY220" i="14" s="1"/>
  <c r="HL220" i="14" s="1"/>
  <c r="HQ220" i="14"/>
  <c r="HM220" i="14" a="1"/>
  <c r="HM220" i="14" s="1"/>
  <c r="E2268" i="11"/>
  <c r="HH220" i="14"/>
  <c r="HJ221" i="14"/>
  <c r="H2268" i="11"/>
  <c r="HR220" i="14"/>
  <c r="I2268" i="11" s="1"/>
  <c r="HT221" i="14" l="1"/>
  <c r="HV221" i="14" s="1"/>
  <c r="HZ221" i="14" s="1"/>
  <c r="F2269" i="11" s="1"/>
  <c r="C2269" i="11"/>
  <c r="HK221" i="14"/>
  <c r="D2269" i="11" s="1"/>
  <c r="HS221" i="14"/>
  <c r="G2269" i="11" s="1"/>
  <c r="HQ221" i="14"/>
  <c r="HX221" i="14"/>
  <c r="HY221" i="14" s="1"/>
  <c r="HL221" i="14" s="1"/>
  <c r="HM221" i="14" s="1" a="1"/>
  <c r="HM221" i="14" s="1"/>
  <c r="HO220" i="14"/>
  <c r="HN220" i="14"/>
  <c r="HP220" i="14" l="1"/>
  <c r="E2269" i="11"/>
  <c r="HH221" i="14"/>
  <c r="H2269" i="11"/>
  <c r="HJ222" i="14"/>
  <c r="HR221" i="14"/>
  <c r="I2269" i="11" s="1"/>
  <c r="HN221" i="14" l="1"/>
  <c r="HO221" i="14"/>
  <c r="HT222" i="14"/>
  <c r="HV222" i="14" s="1"/>
  <c r="HZ222" i="14" s="1"/>
  <c r="F2270" i="11" s="1"/>
  <c r="C2270" i="11"/>
  <c r="HK222" i="14"/>
  <c r="D2270" i="11" s="1"/>
  <c r="HS222" i="14"/>
  <c r="G2270" i="11" s="1"/>
  <c r="HX222" i="14" l="1"/>
  <c r="HY222" i="14" s="1"/>
  <c r="HL222" i="14" s="1"/>
  <c r="HM222" i="14" s="1" a="1"/>
  <c r="HM222" i="14" s="1"/>
  <c r="HQ222" i="14"/>
  <c r="HR222" i="14" s="1"/>
  <c r="I2270" i="11" s="1"/>
  <c r="E2270" i="11"/>
  <c r="HP221" i="14"/>
  <c r="HH222" i="14" l="1"/>
  <c r="H2270" i="11"/>
  <c r="HJ223" i="14"/>
  <c r="HO222" i="14"/>
  <c r="HN222" i="14"/>
  <c r="HT223" i="14"/>
  <c r="HV223" i="14" s="1"/>
  <c r="HZ223" i="14" s="1"/>
  <c r="F2271" i="11" s="1"/>
  <c r="HK223" i="14"/>
  <c r="D2271" i="11" s="1"/>
  <c r="HS223" i="14"/>
  <c r="G2271" i="11" s="1"/>
  <c r="C2271" i="11"/>
  <c r="HX223" i="14"/>
  <c r="HY223" i="14" s="1"/>
  <c r="HL223" i="14" s="1"/>
  <c r="HP222" i="14" l="1"/>
  <c r="HQ223" i="14"/>
  <c r="HM223" i="14" a="1"/>
  <c r="HM223" i="14" s="1"/>
  <c r="E2271" i="11"/>
  <c r="HH223" i="14"/>
  <c r="HJ224" i="14"/>
  <c r="HR223" i="14"/>
  <c r="I2271" i="11" s="1"/>
  <c r="H2271" i="11"/>
  <c r="HN223" i="14" l="1"/>
  <c r="HO223" i="14"/>
  <c r="HS224" i="14"/>
  <c r="G2272" i="11" s="1"/>
  <c r="HK224" i="14"/>
  <c r="D2272" i="11" s="1"/>
  <c r="C2272" i="11"/>
  <c r="HT224" i="14"/>
  <c r="HV224" i="14" s="1"/>
  <c r="HZ224" i="14" s="1"/>
  <c r="F2272" i="11" s="1"/>
  <c r="HP223" i="14" l="1"/>
  <c r="HQ224" i="14"/>
  <c r="HX224" i="14"/>
  <c r="HY224" i="14" s="1"/>
  <c r="HL224" i="14" s="1"/>
  <c r="HM224" i="14" l="1" a="1"/>
  <c r="HM224" i="14" s="1"/>
  <c r="HH224" i="14"/>
  <c r="E2272" i="11"/>
  <c r="HJ225" i="14"/>
  <c r="HR224" i="14"/>
  <c r="I2272" i="11" s="1"/>
  <c r="H2272" i="11"/>
  <c r="HN224" i="14" l="1"/>
  <c r="HO224" i="14"/>
  <c r="HP224" i="14" s="1"/>
  <c r="C2273" i="11"/>
  <c r="HK225" i="14"/>
  <c r="D2273" i="11" s="1"/>
  <c r="HS225" i="14"/>
  <c r="G2273" i="11" s="1"/>
  <c r="HT225" i="14"/>
  <c r="HV225" i="14" s="1"/>
  <c r="HZ225" i="14" s="1"/>
  <c r="F2273" i="11" s="1"/>
  <c r="HX225" i="14" l="1"/>
  <c r="HY225" i="14" s="1"/>
  <c r="HL225" i="14" s="1"/>
  <c r="HM225" i="14" s="1" a="1"/>
  <c r="HM225" i="14" s="1"/>
  <c r="HQ225" i="14"/>
  <c r="E2273" i="11" l="1"/>
  <c r="HH225" i="14"/>
  <c r="HR225" i="14"/>
  <c r="I2273" i="11" s="1"/>
  <c r="HJ226" i="14"/>
  <c r="H2273" i="11"/>
  <c r="HO225" i="14"/>
  <c r="HN225" i="14"/>
  <c r="HP225" i="14" l="1"/>
  <c r="HK226" i="14"/>
  <c r="D2274" i="11" s="1"/>
  <c r="HT226" i="14"/>
  <c r="HV226" i="14" s="1"/>
  <c r="HZ226" i="14" s="1"/>
  <c r="F2274" i="11" s="1"/>
  <c r="HS226" i="14"/>
  <c r="G2274" i="11" s="1"/>
  <c r="C2274" i="11"/>
  <c r="HQ226" i="14" l="1"/>
  <c r="HJ227" i="14" s="1"/>
  <c r="HR226" i="14"/>
  <c r="I2274" i="11" s="1"/>
  <c r="HX226" i="14"/>
  <c r="HY226" i="14" s="1"/>
  <c r="HL226" i="14" s="1"/>
  <c r="H2274" i="11" l="1"/>
  <c r="HM226" i="14" a="1"/>
  <c r="HM226" i="14" s="1"/>
  <c r="HH226" i="14"/>
  <c r="E2274" i="11"/>
  <c r="HK227" i="14"/>
  <c r="D2275" i="11" s="1"/>
  <c r="HS227" i="14"/>
  <c r="G2275" i="11" s="1"/>
  <c r="HT227" i="14"/>
  <c r="HV227" i="14" s="1"/>
  <c r="HZ227" i="14" s="1"/>
  <c r="F2275" i="11" s="1"/>
  <c r="C2275" i="11"/>
  <c r="HX227" i="14" l="1"/>
  <c r="HY227" i="14" s="1"/>
  <c r="HL227" i="14" s="1"/>
  <c r="E2275" i="11" s="1"/>
  <c r="HQ227" i="14"/>
  <c r="HN226" i="14"/>
  <c r="HO226" i="14"/>
  <c r="HM227" i="14" l="1" a="1"/>
  <c r="HM227" i="14" s="1"/>
  <c r="HH227" i="14"/>
  <c r="HP226" i="14"/>
  <c r="HR227" i="14"/>
  <c r="I2275" i="11" s="1"/>
  <c r="HJ228" i="14"/>
  <c r="H2275" i="11"/>
  <c r="HN227" i="14"/>
  <c r="HO227" i="14"/>
  <c r="HP227" i="14" s="1"/>
  <c r="C2276" i="11" l="1"/>
  <c r="HK228" i="14"/>
  <c r="D2276" i="11" s="1"/>
  <c r="HT228" i="14"/>
  <c r="HV228" i="14" s="1"/>
  <c r="HZ228" i="14" s="1"/>
  <c r="F2276" i="11" s="1"/>
  <c r="HS228" i="14"/>
  <c r="G2276" i="11" s="1"/>
  <c r="HQ228" i="14" l="1"/>
  <c r="HX228" i="14"/>
  <c r="HY228" i="14" s="1"/>
  <c r="HL228" i="14" s="1"/>
  <c r="HM228" i="14" s="1" a="1"/>
  <c r="HM228" i="14" s="1"/>
  <c r="HJ229" i="14"/>
  <c r="H2276" i="11"/>
  <c r="HR228" i="14"/>
  <c r="I2276" i="11" s="1"/>
  <c r="E2276" i="11" l="1"/>
  <c r="HH228" i="14"/>
  <c r="HO228" i="14" s="1"/>
  <c r="C2277" i="11"/>
  <c r="HK229" i="14"/>
  <c r="D2277" i="11" s="1"/>
  <c r="HT229" i="14"/>
  <c r="HV229" i="14" s="1"/>
  <c r="HZ229" i="14" s="1"/>
  <c r="F2277" i="11" s="1"/>
  <c r="HS229" i="14"/>
  <c r="G2277" i="11" s="1"/>
  <c r="HN228" i="14" l="1"/>
  <c r="HX229" i="14"/>
  <c r="HY229" i="14" s="1"/>
  <c r="HL229" i="14" s="1"/>
  <c r="HM229" i="14" s="1" a="1"/>
  <c r="HM229" i="14" s="1"/>
  <c r="HQ229" i="14"/>
  <c r="HR229" i="14" s="1"/>
  <c r="I2277" i="11" s="1"/>
  <c r="HP228" i="14"/>
  <c r="H2277" i="11"/>
  <c r="HH229" i="14" l="1"/>
  <c r="E2277" i="11"/>
  <c r="HJ230" i="14"/>
  <c r="C2278" i="11" s="1"/>
  <c r="HN229" i="14"/>
  <c r="HO229" i="14"/>
  <c r="HK230" i="14"/>
  <c r="D2278" i="11" s="1"/>
  <c r="HS230" i="14"/>
  <c r="G2278" i="11" s="1"/>
  <c r="HT230" i="14"/>
  <c r="HV230" i="14" s="1"/>
  <c r="HZ230" i="14" s="1"/>
  <c r="F2278" i="11" s="1"/>
  <c r="HP229" i="14" l="1"/>
  <c r="HX230" i="14"/>
  <c r="HY230" i="14" s="1"/>
  <c r="HL230" i="14" s="1"/>
  <c r="HM230" i="14" s="1" a="1"/>
  <c r="HM230" i="14" s="1"/>
  <c r="HQ230" i="14"/>
  <c r="E2278" i="11" l="1"/>
  <c r="HH230" i="14"/>
  <c r="HN230" i="14" s="1"/>
  <c r="HJ231" i="14"/>
  <c r="HR230" i="14"/>
  <c r="I2278" i="11" s="1"/>
  <c r="H2278" i="11"/>
  <c r="HO230" i="14" l="1"/>
  <c r="HS231" i="14"/>
  <c r="G2279" i="11" s="1"/>
  <c r="HK231" i="14"/>
  <c r="D2279" i="11" s="1"/>
  <c r="HT231" i="14"/>
  <c r="HV231" i="14" s="1"/>
  <c r="HZ231" i="14" s="1"/>
  <c r="F2279" i="11" s="1"/>
  <c r="C2279" i="11"/>
  <c r="HP230" i="14"/>
  <c r="HX231" i="14" l="1"/>
  <c r="HY231" i="14" s="1"/>
  <c r="HL231" i="14" s="1"/>
  <c r="E2279" i="11" s="1"/>
  <c r="HQ231" i="14"/>
  <c r="HR231" i="14" s="1"/>
  <c r="I2279" i="11" s="1"/>
  <c r="HJ232" i="14"/>
  <c r="H2279" i="11" l="1"/>
  <c r="HM231" i="14" a="1"/>
  <c r="HM231" i="14" s="1"/>
  <c r="HH231" i="14"/>
  <c r="HN231" i="14" s="1"/>
  <c r="HS232" i="14"/>
  <c r="G2280" i="11" s="1"/>
  <c r="C2280" i="11"/>
  <c r="HT232" i="14"/>
  <c r="HV232" i="14" s="1"/>
  <c r="HZ232" i="14" s="1"/>
  <c r="F2280" i="11" s="1"/>
  <c r="HK232" i="14"/>
  <c r="D2280" i="11" s="1"/>
  <c r="HO231" i="14" l="1"/>
  <c r="HP231" i="14"/>
  <c r="HX232" i="14"/>
  <c r="HY232" i="14" s="1"/>
  <c r="HL232" i="14" s="1"/>
  <c r="HM232" i="14" s="1" a="1"/>
  <c r="HM232" i="14" s="1"/>
  <c r="HQ232" i="14"/>
  <c r="E2280" i="11" l="1"/>
  <c r="HH232" i="14"/>
  <c r="HJ233" i="14"/>
  <c r="H2280" i="11"/>
  <c r="HR232" i="14"/>
  <c r="I2280" i="11" s="1"/>
  <c r="HO232" i="14"/>
  <c r="HN232" i="14"/>
  <c r="HP232" i="14" l="1"/>
  <c r="C2281" i="11"/>
  <c r="HS233" i="14"/>
  <c r="G2281" i="11" s="1"/>
  <c r="HT233" i="14"/>
  <c r="HV233" i="14" s="1"/>
  <c r="HZ233" i="14" s="1"/>
  <c r="F2281" i="11" s="1"/>
  <c r="HK233" i="14"/>
  <c r="D2281" i="11" s="1"/>
  <c r="HX233" i="14" l="1"/>
  <c r="HY233" i="14" s="1"/>
  <c r="HL233" i="14" s="1"/>
  <c r="HQ233" i="14"/>
  <c r="HJ234" i="14" s="1"/>
  <c r="HM233" i="14" a="1"/>
  <c r="HM233" i="14" s="1"/>
  <c r="HH233" i="14"/>
  <c r="E2281" i="11"/>
  <c r="HR233" i="14" l="1"/>
  <c r="I2281" i="11" s="1"/>
  <c r="H2281" i="11"/>
  <c r="HO233" i="14"/>
  <c r="HN233" i="14"/>
  <c r="HT234" i="14"/>
  <c r="HV234" i="14" s="1"/>
  <c r="HZ234" i="14" s="1"/>
  <c r="F2282" i="11" s="1"/>
  <c r="HK234" i="14"/>
  <c r="D2282" i="11" s="1"/>
  <c r="C2282" i="11"/>
  <c r="HS234" i="14"/>
  <c r="G2282" i="11" s="1"/>
  <c r="HX234" i="14" l="1"/>
  <c r="HY234" i="14" s="1"/>
  <c r="HL234" i="14" s="1"/>
  <c r="HM234" i="14" s="1" a="1"/>
  <c r="HM234" i="14" s="1"/>
  <c r="HQ234" i="14"/>
  <c r="HP233" i="14"/>
  <c r="H2282" i="11"/>
  <c r="HJ235" i="14"/>
  <c r="HR234" i="14"/>
  <c r="I2282" i="11" s="1"/>
  <c r="HH234" i="14"/>
  <c r="E2282" i="11"/>
  <c r="HO234" i="14" l="1"/>
  <c r="HN234" i="14"/>
  <c r="HS235" i="14"/>
  <c r="G2283" i="11" s="1"/>
  <c r="C2283" i="11"/>
  <c r="HK235" i="14"/>
  <c r="D2283" i="11" s="1"/>
  <c r="HT235" i="14"/>
  <c r="HV235" i="14" s="1"/>
  <c r="HZ235" i="14" s="1"/>
  <c r="F2283" i="11" s="1"/>
  <c r="HX235" i="14" l="1"/>
  <c r="HY235" i="14" s="1"/>
  <c r="HL235" i="14" s="1"/>
  <c r="HM235" i="14" s="1" a="1"/>
  <c r="HM235" i="14" s="1"/>
  <c r="HQ235" i="14"/>
  <c r="HR235" i="14" s="1"/>
  <c r="I2283" i="11" s="1"/>
  <c r="HP234" i="14"/>
  <c r="H2283" i="11"/>
  <c r="HJ236" i="14"/>
  <c r="HH235" i="14" l="1"/>
  <c r="E2283" i="11"/>
  <c r="HN235" i="14"/>
  <c r="HO235" i="14"/>
  <c r="HP235" i="14" s="1"/>
  <c r="HK236" i="14"/>
  <c r="D2284" i="11" s="1"/>
  <c r="C2284" i="11"/>
  <c r="HS236" i="14"/>
  <c r="G2284" i="11" s="1"/>
  <c r="HT236" i="14"/>
  <c r="HV236" i="14" s="1"/>
  <c r="HZ236" i="14" s="1"/>
  <c r="F2284" i="11" s="1"/>
  <c r="HX236" i="14" l="1"/>
  <c r="HY236" i="14" s="1"/>
  <c r="HL236" i="14" s="1"/>
  <c r="HM236" i="14" s="1" a="1"/>
  <c r="HM236" i="14" s="1"/>
  <c r="HQ236" i="14"/>
  <c r="HH236" i="14" l="1"/>
  <c r="HO236" i="14" s="1"/>
  <c r="E2284" i="11"/>
  <c r="H2284" i="11"/>
  <c r="HR236" i="14"/>
  <c r="I2284" i="11" s="1"/>
  <c r="HJ237" i="14"/>
  <c r="HN236" i="14" l="1"/>
  <c r="HP236" i="14" s="1"/>
  <c r="HS237" i="14"/>
  <c r="G2285" i="11" s="1"/>
  <c r="C2285" i="11"/>
  <c r="HK237" i="14"/>
  <c r="D2285" i="11" s="1"/>
  <c r="HT237" i="14"/>
  <c r="HV237" i="14" s="1"/>
  <c r="HZ237" i="14" s="1"/>
  <c r="F2285" i="11" s="1"/>
  <c r="HQ237" i="14" l="1"/>
  <c r="HX237" i="14"/>
  <c r="HY237" i="14" s="1"/>
  <c r="HL237" i="14" s="1"/>
  <c r="HH237" i="14" l="1"/>
  <c r="E2285" i="11"/>
  <c r="HM237" i="14" a="1"/>
  <c r="HM237" i="14" s="1"/>
  <c r="HR237" i="14"/>
  <c r="I2285" i="11" s="1"/>
  <c r="HJ238" i="14"/>
  <c r="H2285" i="11"/>
  <c r="HK238" i="14" l="1"/>
  <c r="D2286" i="11" s="1"/>
  <c r="HT238" i="14"/>
  <c r="HV238" i="14" s="1"/>
  <c r="HZ238" i="14" s="1"/>
  <c r="F2286" i="11" s="1"/>
  <c r="HS238" i="14"/>
  <c r="G2286" i="11" s="1"/>
  <c r="C2286" i="11"/>
  <c r="HO237" i="14"/>
  <c r="HN237" i="14"/>
  <c r="HP237" i="14" l="1"/>
  <c r="HQ238" i="14"/>
  <c r="HX238" i="14"/>
  <c r="HY238" i="14" s="1"/>
  <c r="HL238" i="14" s="1"/>
  <c r="HM238" i="14" s="1" a="1"/>
  <c r="HM238" i="14" s="1"/>
  <c r="HJ239" i="14"/>
  <c r="HR238" i="14"/>
  <c r="I2286" i="11" s="1"/>
  <c r="H2286" i="11"/>
  <c r="E2286" i="11" l="1"/>
  <c r="HH238" i="14"/>
  <c r="HN238" i="14" s="1"/>
  <c r="HK239" i="14"/>
  <c r="D2287" i="11" s="1"/>
  <c r="HS239" i="14"/>
  <c r="G2287" i="11" s="1"/>
  <c r="C2287" i="11"/>
  <c r="HT239" i="14"/>
  <c r="HV239" i="14" s="1"/>
  <c r="HZ239" i="14" s="1"/>
  <c r="F2287" i="11" s="1"/>
  <c r="HQ239" i="14" l="1"/>
  <c r="HJ240" i="14" s="1"/>
  <c r="HO238" i="14"/>
  <c r="HP238" i="14" s="1"/>
  <c r="HX239" i="14"/>
  <c r="HY239" i="14" s="1"/>
  <c r="HL239" i="14" s="1"/>
  <c r="HR239" i="14"/>
  <c r="I2287" i="11" s="1"/>
  <c r="H2287" i="11"/>
  <c r="HK240" i="14" l="1"/>
  <c r="D2288" i="11" s="1"/>
  <c r="C2288" i="11"/>
  <c r="HS240" i="14"/>
  <c r="G2288" i="11" s="1"/>
  <c r="HT240" i="14"/>
  <c r="HV240" i="14" s="1"/>
  <c r="HZ240" i="14" s="1"/>
  <c r="F2288" i="11" s="1"/>
  <c r="HH239" i="14"/>
  <c r="E2287" i="11"/>
  <c r="HM239" i="14" a="1"/>
  <c r="HM239" i="14" s="1"/>
  <c r="HN239" i="14" l="1"/>
  <c r="HO239" i="14"/>
  <c r="HP239" i="14" s="1"/>
  <c r="HX240" i="14"/>
  <c r="HY240" i="14" s="1"/>
  <c r="HL240" i="14" s="1"/>
  <c r="HQ240" i="14"/>
  <c r="H2288" i="11" l="1"/>
  <c r="HJ241" i="14"/>
  <c r="HR240" i="14"/>
  <c r="I2288" i="11" s="1"/>
  <c r="HH240" i="14"/>
  <c r="E2288" i="11"/>
  <c r="HM240" i="14" a="1"/>
  <c r="HM240" i="14" s="1"/>
  <c r="HO240" i="14" l="1"/>
  <c r="HN240" i="14"/>
  <c r="HP240" i="14" s="1"/>
  <c r="C2289" i="11"/>
  <c r="HS241" i="14"/>
  <c r="G2289" i="11" s="1"/>
  <c r="HK241" i="14"/>
  <c r="D2289" i="11" s="1"/>
  <c r="HT241" i="14"/>
  <c r="HV241" i="14" s="1"/>
  <c r="HZ241" i="14" s="1"/>
  <c r="F2289" i="11" s="1"/>
  <c r="HX241" i="14" l="1"/>
  <c r="HY241" i="14" s="1"/>
  <c r="HL241" i="14" s="1"/>
  <c r="HQ241" i="14"/>
  <c r="H2289" i="11" l="1"/>
  <c r="HJ242" i="14"/>
  <c r="HR241" i="14"/>
  <c r="I2289" i="11" s="1"/>
  <c r="HM241" i="14" a="1"/>
  <c r="HM241" i="14" s="1"/>
  <c r="HH241" i="14"/>
  <c r="E2289" i="11"/>
  <c r="C2290" i="11" l="1"/>
  <c r="HS242" i="14"/>
  <c r="G2290" i="11" s="1"/>
  <c r="HK242" i="14"/>
  <c r="D2290" i="11" s="1"/>
  <c r="HT242" i="14"/>
  <c r="HV242" i="14" s="1"/>
  <c r="HZ242" i="14" s="1"/>
  <c r="F2290" i="11" s="1"/>
  <c r="HO241" i="14"/>
  <c r="HN241" i="14"/>
  <c r="HP241" i="14" l="1"/>
  <c r="HX242" i="14"/>
  <c r="HY242" i="14" s="1"/>
  <c r="HL242" i="14" s="1"/>
  <c r="HQ242" i="14"/>
  <c r="HR242" i="14" l="1"/>
  <c r="I2290" i="11" s="1"/>
  <c r="H2290" i="11"/>
  <c r="HJ243" i="14"/>
  <c r="HM242" i="14" a="1"/>
  <c r="HM242" i="14" s="1"/>
  <c r="E2290" i="11"/>
  <c r="HH242" i="14"/>
  <c r="HN242" i="14" l="1"/>
  <c r="HO242" i="14"/>
  <c r="HT243" i="14"/>
  <c r="HV243" i="14" s="1"/>
  <c r="HZ243" i="14" s="1"/>
  <c r="F2291" i="11" s="1"/>
  <c r="HK243" i="14"/>
  <c r="D2291" i="11" s="1"/>
  <c r="C2291" i="11"/>
  <c r="HS243" i="14"/>
  <c r="G2291" i="11" s="1"/>
  <c r="HQ243" i="14"/>
  <c r="HX243" i="14" l="1"/>
  <c r="HY243" i="14" s="1"/>
  <c r="HL243" i="14" s="1"/>
  <c r="HP242" i="14"/>
  <c r="HR243" i="14"/>
  <c r="I2291" i="11" s="1"/>
  <c r="HJ244" i="14"/>
  <c r="H2291" i="11"/>
  <c r="HM243" i="14" a="1"/>
  <c r="HM243" i="14" s="1"/>
  <c r="E2291" i="11"/>
  <c r="HH243" i="14"/>
  <c r="HK244" i="14" l="1"/>
  <c r="D2292" i="11" s="1"/>
  <c r="HS244" i="14"/>
  <c r="G2292" i="11" s="1"/>
  <c r="HT244" i="14"/>
  <c r="HV244" i="14" s="1"/>
  <c r="HZ244" i="14" s="1"/>
  <c r="F2292" i="11" s="1"/>
  <c r="C2292" i="11"/>
  <c r="HN243" i="14"/>
  <c r="HO243" i="14"/>
  <c r="HP243" i="14" l="1"/>
  <c r="HX244" i="14"/>
  <c r="HY244" i="14" s="1"/>
  <c r="HL244" i="14" s="1"/>
  <c r="HQ244" i="14"/>
  <c r="HJ245" i="14" l="1"/>
  <c r="HR244" i="14"/>
  <c r="I2292" i="11" s="1"/>
  <c r="H2292" i="11"/>
  <c r="HH244" i="14"/>
  <c r="E2292" i="11"/>
  <c r="HM244" i="14" a="1"/>
  <c r="HM244" i="14" s="1"/>
  <c r="HN244" i="14" l="1"/>
  <c r="HO244" i="14"/>
  <c r="HS245" i="14"/>
  <c r="G2293" i="11" s="1"/>
  <c r="C2293" i="11"/>
  <c r="HK245" i="14"/>
  <c r="D2293" i="11" s="1"/>
  <c r="HT245" i="14"/>
  <c r="HV245" i="14" s="1"/>
  <c r="HZ245" i="14" s="1"/>
  <c r="F2293" i="11" s="1"/>
  <c r="HP244" i="14" l="1"/>
  <c r="HQ245" i="14"/>
  <c r="HX245" i="14"/>
  <c r="HY245" i="14" s="1"/>
  <c r="HL245" i="14" s="1"/>
  <c r="HM245" i="14" l="1" a="1"/>
  <c r="HM245" i="14" s="1"/>
  <c r="HH245" i="14"/>
  <c r="E2293" i="11"/>
  <c r="HR245" i="14"/>
  <c r="I2293" i="11" s="1"/>
  <c r="H2293" i="11"/>
  <c r="HJ246" i="14"/>
  <c r="HS246" i="14" l="1"/>
  <c r="G2294" i="11" s="1"/>
  <c r="HT246" i="14"/>
  <c r="HV246" i="14" s="1"/>
  <c r="HZ246" i="14" s="1"/>
  <c r="F2294" i="11" s="1"/>
  <c r="HK246" i="14"/>
  <c r="D2294" i="11" s="1"/>
  <c r="C2294" i="11"/>
  <c r="HN245" i="14"/>
  <c r="HO245" i="14"/>
  <c r="HQ246" i="14" l="1"/>
  <c r="HX246" i="14"/>
  <c r="HY246" i="14" s="1"/>
  <c r="HL246" i="14" s="1"/>
  <c r="E2294" i="11" s="1"/>
  <c r="HP245" i="14"/>
  <c r="H2294" i="11"/>
  <c r="HR246" i="14"/>
  <c r="I2294" i="11" s="1"/>
  <c r="HJ247" i="14"/>
  <c r="HH246" i="14" l="1"/>
  <c r="HM246" i="14" a="1"/>
  <c r="HM246" i="14" s="1"/>
  <c r="HO246" i="14"/>
  <c r="HN246" i="14"/>
  <c r="HK247" i="14"/>
  <c r="D2295" i="11" s="1"/>
  <c r="HT247" i="14"/>
  <c r="HV247" i="14" s="1"/>
  <c r="HZ247" i="14" s="1"/>
  <c r="F2295" i="11" s="1"/>
  <c r="C2295" i="11"/>
  <c r="HS247" i="14"/>
  <c r="G2295" i="11" s="1"/>
  <c r="HX247" i="14" l="1"/>
  <c r="HY247" i="14" s="1"/>
  <c r="HL247" i="14" s="1"/>
  <c r="HM247" i="14" s="1" a="1"/>
  <c r="HM247" i="14" s="1"/>
  <c r="HP246" i="14"/>
  <c r="HQ247" i="14"/>
  <c r="HJ248" i="14" s="1"/>
  <c r="HH247" i="14" l="1"/>
  <c r="E2295" i="11"/>
  <c r="H2295" i="11"/>
  <c r="HR247" i="14"/>
  <c r="I2295" i="11" s="1"/>
  <c r="HO247" i="14"/>
  <c r="HN247" i="14"/>
  <c r="C2296" i="11"/>
  <c r="HK248" i="14"/>
  <c r="D2296" i="11" s="1"/>
  <c r="HS248" i="14"/>
  <c r="G2296" i="11" s="1"/>
  <c r="HT248" i="14"/>
  <c r="HV248" i="14" s="1"/>
  <c r="HZ248" i="14" s="1"/>
  <c r="F2296" i="11" s="1"/>
  <c r="HP247" i="14" l="1"/>
  <c r="HQ248" i="14"/>
  <c r="HJ249" i="14" s="1"/>
  <c r="HX248" i="14"/>
  <c r="HY248" i="14" s="1"/>
  <c r="HL248" i="14" s="1"/>
  <c r="HM248" i="14" s="1" a="1"/>
  <c r="HM248" i="14" s="1"/>
  <c r="H2296" i="11"/>
  <c r="HR248" i="14" l="1"/>
  <c r="I2296" i="11" s="1"/>
  <c r="E2296" i="11"/>
  <c r="HH248" i="14"/>
  <c r="HO248" i="14" s="1"/>
  <c r="HK249" i="14"/>
  <c r="D2297" i="11" s="1"/>
  <c r="HT249" i="14"/>
  <c r="HV249" i="14" s="1"/>
  <c r="HZ249" i="14" s="1"/>
  <c r="F2297" i="11" s="1"/>
  <c r="HS249" i="14"/>
  <c r="G2297" i="11" s="1"/>
  <c r="C2297" i="11"/>
  <c r="HN248" i="14" l="1"/>
  <c r="HX249" i="14"/>
  <c r="HY249" i="14" s="1"/>
  <c r="HL249" i="14" s="1"/>
  <c r="HM249" i="14" s="1" a="1"/>
  <c r="HM249" i="14" s="1"/>
  <c r="HP248" i="14"/>
  <c r="HQ249" i="14"/>
  <c r="HJ250" i="14" s="1"/>
  <c r="H2297" i="11"/>
  <c r="E2297" i="11" l="1"/>
  <c r="HH249" i="14"/>
  <c r="HR249" i="14"/>
  <c r="I2297" i="11" s="1"/>
  <c r="HO249" i="14"/>
  <c r="HN249" i="14"/>
  <c r="HT250" i="14"/>
  <c r="HV250" i="14" s="1"/>
  <c r="HZ250" i="14" s="1"/>
  <c r="F2298" i="11" s="1"/>
  <c r="HK250" i="14"/>
  <c r="D2298" i="11" s="1"/>
  <c r="C2298" i="11"/>
  <c r="HS250" i="14"/>
  <c r="G2298" i="11" s="1"/>
  <c r="HP249" i="14"/>
  <c r="HX250" i="14" l="1"/>
  <c r="HY250" i="14" s="1"/>
  <c r="HL250" i="14" s="1"/>
  <c r="HM250" i="14" s="1" a="1"/>
  <c r="HM250" i="14" s="1"/>
  <c r="HQ250" i="14"/>
  <c r="E2298" i="11" l="1"/>
  <c r="HH250" i="14"/>
  <c r="HN250" i="14" s="1"/>
  <c r="HR250" i="14"/>
  <c r="I2298" i="11" s="1"/>
  <c r="H2298" i="11"/>
  <c r="HJ251" i="14"/>
  <c r="HO250" i="14"/>
  <c r="HP250" i="14" l="1"/>
  <c r="HT251" i="14"/>
  <c r="HV251" i="14" s="1"/>
  <c r="HZ251" i="14" s="1"/>
  <c r="F2299" i="11" s="1"/>
  <c r="HS251" i="14"/>
  <c r="G2299" i="11" s="1"/>
  <c r="HK251" i="14"/>
  <c r="D2299" i="11" s="1"/>
  <c r="C2299" i="11"/>
  <c r="HQ251" i="14" l="1"/>
  <c r="HX251" i="14"/>
  <c r="HY251" i="14" s="1"/>
  <c r="HL251" i="14" s="1"/>
  <c r="HM251" i="14" l="1" a="1"/>
  <c r="HM251" i="14" s="1"/>
  <c r="E2299" i="11"/>
  <c r="HH251" i="14"/>
  <c r="HJ252" i="14"/>
  <c r="H2299" i="11"/>
  <c r="HR251" i="14"/>
  <c r="I2299" i="11" s="1"/>
  <c r="HT252" i="14" l="1"/>
  <c r="HV252" i="14" s="1"/>
  <c r="HZ252" i="14" s="1"/>
  <c r="F2300" i="11" s="1"/>
  <c r="HS252" i="14"/>
  <c r="G2300" i="11" s="1"/>
  <c r="C2300" i="11"/>
  <c r="HK252" i="14"/>
  <c r="D2300" i="11" s="1"/>
  <c r="HQ252" i="14"/>
  <c r="HX252" i="14"/>
  <c r="HY252" i="14" s="1"/>
  <c r="HL252" i="14" s="1"/>
  <c r="HN251" i="14"/>
  <c r="HO251" i="14"/>
  <c r="HP251" i="14" l="1"/>
  <c r="HJ253" i="14"/>
  <c r="HR252" i="14"/>
  <c r="I2300" i="11" s="1"/>
  <c r="H2300" i="11"/>
  <c r="HM252" i="14" a="1"/>
  <c r="HM252" i="14" s="1"/>
  <c r="HH252" i="14"/>
  <c r="E2300" i="11"/>
  <c r="HO252" i="14" l="1"/>
  <c r="HN252" i="14"/>
  <c r="HT253" i="14"/>
  <c r="HV253" i="14" s="1"/>
  <c r="HZ253" i="14" s="1"/>
  <c r="F2301" i="11" s="1"/>
  <c r="C2301" i="11"/>
  <c r="HK253" i="14"/>
  <c r="D2301" i="11" s="1"/>
  <c r="HS253" i="14"/>
  <c r="G2301" i="11" s="1"/>
  <c r="HX253" i="14"/>
  <c r="HY253" i="14" s="1"/>
  <c r="HL253" i="14" s="1"/>
  <c r="HQ253" i="14"/>
  <c r="HP252" i="14" l="1"/>
  <c r="HM253" i="14" a="1"/>
  <c r="HM253" i="14" s="1"/>
  <c r="E2301" i="11"/>
  <c r="HH253" i="14"/>
  <c r="H2301" i="11"/>
  <c r="HJ254" i="14"/>
  <c r="HR253" i="14"/>
  <c r="I2301" i="11" s="1"/>
  <c r="HS254" i="14" l="1"/>
  <c r="G2302" i="11" s="1"/>
  <c r="C2302" i="11"/>
  <c r="HT254" i="14"/>
  <c r="HV254" i="14" s="1"/>
  <c r="HZ254" i="14" s="1"/>
  <c r="F2302" i="11" s="1"/>
  <c r="HK254" i="14"/>
  <c r="D2302" i="11" s="1"/>
  <c r="HN253" i="14"/>
  <c r="HO253" i="14"/>
  <c r="HP253" i="14" l="1"/>
  <c r="HX254" i="14"/>
  <c r="HY254" i="14" s="1"/>
  <c r="HL254" i="14" s="1"/>
  <c r="E2302" i="11" s="1"/>
  <c r="HQ254" i="14"/>
  <c r="HH254" i="14" l="1"/>
  <c r="HM254" i="14" a="1"/>
  <c r="HM254" i="14" s="1"/>
  <c r="HN254" i="14"/>
  <c r="HO254" i="14"/>
  <c r="HJ255" i="14"/>
  <c r="HR254" i="14"/>
  <c r="I2302" i="11" s="1"/>
  <c r="H2302" i="11"/>
  <c r="HP254" i="14" l="1"/>
  <c r="HK255" i="14"/>
  <c r="D2303" i="11" s="1"/>
  <c r="HT255" i="14"/>
  <c r="HV255" i="14" s="1"/>
  <c r="HZ255" i="14" s="1"/>
  <c r="F2303" i="11" s="1"/>
  <c r="HS255" i="14"/>
  <c r="G2303" i="11" s="1"/>
  <c r="C2303" i="11"/>
  <c r="HX255" i="14" l="1"/>
  <c r="HY255" i="14" s="1"/>
  <c r="HL255" i="14" s="1"/>
  <c r="HH255" i="14" s="1"/>
  <c r="HQ255" i="14"/>
  <c r="HM255" i="14" l="1" a="1"/>
  <c r="HM255" i="14" s="1"/>
  <c r="E2303" i="11"/>
  <c r="HJ256" i="14"/>
  <c r="HR255" i="14"/>
  <c r="I2303" i="11" s="1"/>
  <c r="H2303" i="11"/>
  <c r="HO255" i="14"/>
  <c r="HN255" i="14"/>
  <c r="HP255" i="14" l="1"/>
  <c r="C2304" i="11"/>
  <c r="HK256" i="14"/>
  <c r="D2304" i="11" s="1"/>
  <c r="HT256" i="14"/>
  <c r="HV256" i="14" s="1"/>
  <c r="HZ256" i="14" s="1"/>
  <c r="F2304" i="11" s="1"/>
  <c r="HS256" i="14"/>
  <c r="G2304" i="11" s="1"/>
  <c r="HQ256" i="14" l="1"/>
  <c r="HX256" i="14"/>
  <c r="HY256" i="14" s="1"/>
  <c r="HL256" i="14" s="1"/>
  <c r="HH256" i="14" l="1"/>
  <c r="E2304" i="11"/>
  <c r="HM256" i="14" a="1"/>
  <c r="HM256" i="14" s="1"/>
  <c r="HR256" i="14"/>
  <c r="I2304" i="11" s="1"/>
  <c r="HJ257" i="14"/>
  <c r="H2304" i="11"/>
  <c r="HK257" i="14" l="1"/>
  <c r="D2305" i="11" s="1"/>
  <c r="HT257" i="14"/>
  <c r="HV257" i="14" s="1"/>
  <c r="HZ257" i="14" s="1"/>
  <c r="F2305" i="11" s="1"/>
  <c r="C2305" i="11"/>
  <c r="HS257" i="14"/>
  <c r="G2305" i="11" s="1"/>
  <c r="HN256" i="14"/>
  <c r="HO256" i="14"/>
  <c r="HX257" i="14" l="1"/>
  <c r="HY257" i="14" s="1"/>
  <c r="HL257" i="14" s="1"/>
  <c r="HM257" i="14" s="1" a="1"/>
  <c r="HM257" i="14" s="1"/>
  <c r="HP256" i="14"/>
  <c r="HQ257" i="14"/>
  <c r="HJ258" i="14" s="1"/>
  <c r="H2305" i="11" l="1"/>
  <c r="HR257" i="14"/>
  <c r="I2305" i="11" s="1"/>
  <c r="HH257" i="14"/>
  <c r="E2305" i="11"/>
  <c r="HT258" i="14"/>
  <c r="HV258" i="14" s="1"/>
  <c r="HZ258" i="14" s="1"/>
  <c r="F2306" i="11" s="1"/>
  <c r="HK258" i="14"/>
  <c r="D2306" i="11" s="1"/>
  <c r="HS258" i="14"/>
  <c r="G2306" i="11" s="1"/>
  <c r="C2306" i="11"/>
  <c r="HO257" i="14"/>
  <c r="HN257" i="14"/>
  <c r="HP257" i="14" l="1"/>
  <c r="HX258" i="14"/>
  <c r="HY258" i="14" s="1"/>
  <c r="HL258" i="14" s="1"/>
  <c r="HM258" i="14" s="1" a="1"/>
  <c r="HM258" i="14" s="1"/>
  <c r="HQ258" i="14"/>
  <c r="H2306" i="11" s="1"/>
  <c r="HH258" i="14" l="1"/>
  <c r="HJ259" i="14"/>
  <c r="HR258" i="14"/>
  <c r="I2306" i="11" s="1"/>
  <c r="E2306" i="11"/>
  <c r="HN258" i="14"/>
  <c r="HO258" i="14"/>
  <c r="HK259" i="14"/>
  <c r="D2307" i="11" s="1"/>
  <c r="HS259" i="14"/>
  <c r="G2307" i="11" s="1"/>
  <c r="HT259" i="14"/>
  <c r="HV259" i="14" s="1"/>
  <c r="HZ259" i="14" s="1"/>
  <c r="F2307" i="11" s="1"/>
  <c r="C2307" i="11"/>
  <c r="HQ259" i="14" l="1"/>
  <c r="HX259" i="14"/>
  <c r="HY259" i="14" s="1"/>
  <c r="HL259" i="14" s="1"/>
  <c r="HM259" i="14" s="1" a="1"/>
  <c r="HM259" i="14" s="1"/>
  <c r="HR259" i="14"/>
  <c r="I2307" i="11" s="1"/>
  <c r="HJ260" i="14"/>
  <c r="H2307" i="11"/>
  <c r="HP258" i="14"/>
  <c r="E2307" i="11" l="1"/>
  <c r="HH259" i="14"/>
  <c r="C2308" i="11"/>
  <c r="HS260" i="14"/>
  <c r="G2308" i="11" s="1"/>
  <c r="HK260" i="14"/>
  <c r="D2308" i="11" s="1"/>
  <c r="HT260" i="14"/>
  <c r="HV260" i="14" s="1"/>
  <c r="HZ260" i="14" s="1"/>
  <c r="F2308" i="11" s="1"/>
  <c r="HN259" i="14"/>
  <c r="HO259" i="14"/>
  <c r="HP259" i="14" l="1"/>
  <c r="HX260" i="14"/>
  <c r="HY260" i="14" s="1"/>
  <c r="HL260" i="14" s="1"/>
  <c r="HQ260" i="14"/>
  <c r="HJ261" i="14" l="1"/>
  <c r="HR260" i="14"/>
  <c r="I2308" i="11" s="1"/>
  <c r="H2308" i="11"/>
  <c r="E2308" i="11"/>
  <c r="HH260" i="14"/>
  <c r="HM260" i="14" a="1"/>
  <c r="HM260" i="14" s="1"/>
  <c r="HN260" i="14" l="1"/>
  <c r="HO260" i="14"/>
  <c r="HP260" i="14" s="1"/>
  <c r="HS261" i="14"/>
  <c r="G2309" i="11" s="1"/>
  <c r="HT261" i="14"/>
  <c r="HV261" i="14" s="1"/>
  <c r="HZ261" i="14" s="1"/>
  <c r="F2309" i="11" s="1"/>
  <c r="C2309" i="11"/>
  <c r="HK261" i="14"/>
  <c r="D2309" i="11" s="1"/>
  <c r="HX261" i="14" l="1"/>
  <c r="HY261" i="14" s="1"/>
  <c r="HL261" i="14" s="1"/>
  <c r="E2309" i="11" s="1"/>
  <c r="HQ261" i="14"/>
  <c r="H2309" i="11" s="1"/>
  <c r="HJ262" i="14" l="1"/>
  <c r="HH261" i="14"/>
  <c r="HN261" i="14" s="1"/>
  <c r="HM261" i="14" a="1"/>
  <c r="HM261" i="14" s="1"/>
  <c r="HR261" i="14"/>
  <c r="I2309" i="11" s="1"/>
  <c r="HO261" i="14"/>
  <c r="HK262" i="14"/>
  <c r="D2310" i="11" s="1"/>
  <c r="C2310" i="11"/>
  <c r="HS262" i="14"/>
  <c r="G2310" i="11" s="1"/>
  <c r="HT262" i="14"/>
  <c r="HV262" i="14" s="1"/>
  <c r="HZ262" i="14" s="1"/>
  <c r="F2310" i="11" s="1"/>
  <c r="HP261" i="14" l="1"/>
  <c r="HX262" i="14"/>
  <c r="HY262" i="14" s="1"/>
  <c r="HL262" i="14" s="1"/>
  <c r="HM262" i="14" s="1" a="1"/>
  <c r="HM262" i="14" s="1"/>
  <c r="HQ262" i="14"/>
  <c r="E2310" i="11" l="1"/>
  <c r="HH262" i="14"/>
  <c r="HO262" i="14" s="1"/>
  <c r="HR262" i="14"/>
  <c r="I2310" i="11" s="1"/>
  <c r="H2310" i="11"/>
  <c r="HJ263" i="14"/>
  <c r="HN262" i="14" l="1"/>
  <c r="HP262" i="14" s="1"/>
  <c r="HT263" i="14"/>
  <c r="HV263" i="14" s="1"/>
  <c r="HZ263" i="14" s="1"/>
  <c r="F2311" i="11" s="1"/>
  <c r="HS263" i="14"/>
  <c r="G2311" i="11" s="1"/>
  <c r="C2311" i="11"/>
  <c r="HK263" i="14"/>
  <c r="D2311" i="11" s="1"/>
  <c r="HX263" i="14"/>
  <c r="HY263" i="14" s="1"/>
  <c r="HL263" i="14" s="1"/>
  <c r="HM263" i="14" s="1" a="1"/>
  <c r="HM263" i="14" s="1"/>
  <c r="HQ263" i="14"/>
  <c r="HH263" i="14" l="1"/>
  <c r="E2311" i="11"/>
  <c r="HR263" i="14"/>
  <c r="I2311" i="11" s="1"/>
  <c r="H2311" i="11"/>
  <c r="HJ264" i="14"/>
  <c r="HS264" i="14" l="1"/>
  <c r="G2312" i="11" s="1"/>
  <c r="HT264" i="14"/>
  <c r="HV264" i="14" s="1"/>
  <c r="HZ264" i="14" s="1"/>
  <c r="F2312" i="11" s="1"/>
  <c r="C2312" i="11"/>
  <c r="HK264" i="14"/>
  <c r="D2312" i="11" s="1"/>
  <c r="HN263" i="14"/>
  <c r="HO263" i="14"/>
  <c r="HQ264" i="14" l="1"/>
  <c r="HX264" i="14"/>
  <c r="HY264" i="14" s="1"/>
  <c r="HL264" i="14" s="1"/>
  <c r="HM264" i="14" s="1" a="1"/>
  <c r="HM264" i="14" s="1"/>
  <c r="H2312" i="11"/>
  <c r="HR264" i="14"/>
  <c r="I2312" i="11" s="1"/>
  <c r="HJ265" i="14"/>
  <c r="HP263" i="14"/>
  <c r="HH264" i="14" l="1"/>
  <c r="E2312" i="11"/>
  <c r="HO264" i="14"/>
  <c r="HN264" i="14"/>
  <c r="HT265" i="14"/>
  <c r="HV265" i="14" s="1"/>
  <c r="HZ265" i="14" s="1"/>
  <c r="F2313" i="11" s="1"/>
  <c r="C2313" i="11"/>
  <c r="HK265" i="14"/>
  <c r="D2313" i="11" s="1"/>
  <c r="HS265" i="14"/>
  <c r="G2313" i="11" s="1"/>
  <c r="HP264" i="14" l="1"/>
  <c r="HQ265" i="14"/>
  <c r="H2313" i="11" s="1"/>
  <c r="HX265" i="14"/>
  <c r="HY265" i="14" s="1"/>
  <c r="HL265" i="14" s="1"/>
  <c r="HM265" i="14" s="1" a="1"/>
  <c r="HM265" i="14" s="1"/>
  <c r="HJ266" i="14" l="1"/>
  <c r="HR265" i="14"/>
  <c r="I2313" i="11" s="1"/>
  <c r="HH265" i="14"/>
  <c r="HO265" i="14" s="1"/>
  <c r="E2313" i="11"/>
  <c r="HT266" i="14"/>
  <c r="HV266" i="14" s="1"/>
  <c r="HZ266" i="14" s="1"/>
  <c r="F2314" i="11" s="1"/>
  <c r="HS266" i="14"/>
  <c r="G2314" i="11" s="1"/>
  <c r="HK266" i="14"/>
  <c r="D2314" i="11" s="1"/>
  <c r="C2314" i="11"/>
  <c r="HN265" i="14" l="1"/>
  <c r="HX266" i="14"/>
  <c r="HY266" i="14" s="1"/>
  <c r="HL266" i="14" s="1"/>
  <c r="HH266" i="14" s="1"/>
  <c r="HP265" i="14"/>
  <c r="HQ266" i="14"/>
  <c r="H2314" i="11" s="1"/>
  <c r="E2314" i="11" l="1"/>
  <c r="HR266" i="14"/>
  <c r="I2314" i="11" s="1"/>
  <c r="HJ267" i="14"/>
  <c r="HM266" i="14" a="1"/>
  <c r="HM266" i="14" s="1"/>
  <c r="HK267" i="14"/>
  <c r="D2315" i="11" s="1"/>
  <c r="C2315" i="11"/>
  <c r="HS267" i="14"/>
  <c r="G2315" i="11" s="1"/>
  <c r="HT267" i="14"/>
  <c r="HV267" i="14" s="1"/>
  <c r="HZ267" i="14" s="1"/>
  <c r="F2315" i="11" s="1"/>
  <c r="HO266" i="14"/>
  <c r="HN266" i="14"/>
  <c r="HP266" i="14" l="1"/>
  <c r="HX267" i="14"/>
  <c r="HY267" i="14" s="1"/>
  <c r="HL267" i="14" s="1"/>
  <c r="HQ267" i="14"/>
  <c r="H2315" i="11" l="1"/>
  <c r="HR267" i="14"/>
  <c r="I2315" i="11" s="1"/>
  <c r="HJ268" i="14"/>
  <c r="E2315" i="11"/>
  <c r="HH267" i="14"/>
  <c r="HM267" i="14" a="1"/>
  <c r="HM267" i="14" s="1"/>
  <c r="HO267" i="14" l="1"/>
  <c r="HN267" i="14"/>
  <c r="HP267" i="14" s="1"/>
  <c r="C2316" i="11"/>
  <c r="HT268" i="14"/>
  <c r="HV268" i="14" s="1"/>
  <c r="HZ268" i="14" s="1"/>
  <c r="F2316" i="11" s="1"/>
  <c r="HS268" i="14"/>
  <c r="G2316" i="11" s="1"/>
  <c r="HK268" i="14"/>
  <c r="D2316" i="11" s="1"/>
  <c r="HQ268" i="14" l="1"/>
  <c r="HX268" i="14"/>
  <c r="HY268" i="14" s="1"/>
  <c r="HL268" i="14" s="1"/>
  <c r="HM268" i="14" s="1" a="1"/>
  <c r="HM268" i="14" s="1"/>
  <c r="HR268" i="14"/>
  <c r="I2316" i="11" s="1"/>
  <c r="H2316" i="11"/>
  <c r="HJ269" i="14"/>
  <c r="E2316" i="11" l="1"/>
  <c r="HH268" i="14"/>
  <c r="C2317" i="11"/>
  <c r="HK269" i="14"/>
  <c r="D2317" i="11" s="1"/>
  <c r="HT269" i="14"/>
  <c r="HV269" i="14" s="1"/>
  <c r="HZ269" i="14" s="1"/>
  <c r="F2317" i="11" s="1"/>
  <c r="HS269" i="14"/>
  <c r="G2317" i="11" s="1"/>
  <c r="HO268" i="14"/>
  <c r="HN268" i="14"/>
  <c r="HQ269" i="14" l="1"/>
  <c r="HX269" i="14"/>
  <c r="HY269" i="14" s="1"/>
  <c r="HL269" i="14" s="1"/>
  <c r="HM269" i="14" s="1" a="1"/>
  <c r="HM269" i="14" s="1"/>
  <c r="HP268" i="14"/>
  <c r="HR269" i="14"/>
  <c r="I2317" i="11" s="1"/>
  <c r="HJ270" i="14"/>
  <c r="H2317" i="11"/>
  <c r="HH269" i="14" l="1"/>
  <c r="E2317" i="11"/>
  <c r="HN269" i="14"/>
  <c r="HO269" i="14"/>
  <c r="HK270" i="14"/>
  <c r="D2318" i="11" s="1"/>
  <c r="HS270" i="14"/>
  <c r="G2318" i="11" s="1"/>
  <c r="C2318" i="11"/>
  <c r="HT270" i="14"/>
  <c r="HV270" i="14" s="1"/>
  <c r="HZ270" i="14" s="1"/>
  <c r="F2318" i="11" s="1"/>
  <c r="HP269" i="14"/>
  <c r="HQ270" i="14" l="1"/>
  <c r="HJ271" i="14" s="1"/>
  <c r="HX270" i="14"/>
  <c r="HY270" i="14" s="1"/>
  <c r="HL270" i="14" s="1"/>
  <c r="H2318" i="11" l="1"/>
  <c r="HR270" i="14"/>
  <c r="I2318" i="11" s="1"/>
  <c r="E2318" i="11"/>
  <c r="HH270" i="14"/>
  <c r="HM270" i="14" a="1"/>
  <c r="HM270" i="14" s="1"/>
  <c r="HS271" i="14"/>
  <c r="G2319" i="11" s="1"/>
  <c r="HT271" i="14"/>
  <c r="HV271" i="14" s="1"/>
  <c r="HZ271" i="14" s="1"/>
  <c r="F2319" i="11" s="1"/>
  <c r="HK271" i="14"/>
  <c r="D2319" i="11" s="1"/>
  <c r="C2319" i="11"/>
  <c r="HQ271" i="14" l="1"/>
  <c r="HX271" i="14"/>
  <c r="HY271" i="14" s="1"/>
  <c r="HL271" i="14" s="1"/>
  <c r="HR271" i="14"/>
  <c r="I2319" i="11" s="1"/>
  <c r="HJ272" i="14"/>
  <c r="H2319" i="11"/>
  <c r="HO270" i="14"/>
  <c r="HN270" i="14"/>
  <c r="HP270" i="14" s="1"/>
  <c r="HM271" i="14" a="1"/>
  <c r="HM271" i="14" s="1"/>
  <c r="HH271" i="14"/>
  <c r="E2319" i="11"/>
  <c r="HN271" i="14" l="1"/>
  <c r="HO271" i="14"/>
  <c r="C2320" i="11"/>
  <c r="HT272" i="14"/>
  <c r="HV272" i="14" s="1"/>
  <c r="HZ272" i="14" s="1"/>
  <c r="F2320" i="11" s="1"/>
  <c r="HK272" i="14"/>
  <c r="D2320" i="11" s="1"/>
  <c r="HS272" i="14"/>
  <c r="G2320" i="11" s="1"/>
  <c r="HQ272" i="14" l="1"/>
  <c r="HX272" i="14"/>
  <c r="HY272" i="14" s="1"/>
  <c r="HL272" i="14" s="1"/>
  <c r="HH272" i="14" s="1"/>
  <c r="HP271" i="14"/>
  <c r="HR272" i="14"/>
  <c r="I2320" i="11" s="1"/>
  <c r="HJ273" i="14"/>
  <c r="H2320" i="11"/>
  <c r="HM272" i="14" l="1" a="1"/>
  <c r="HM272" i="14" s="1"/>
  <c r="E2320" i="11"/>
  <c r="HK273" i="14"/>
  <c r="D2321" i="11" s="1"/>
  <c r="C2321" i="11"/>
  <c r="HS273" i="14"/>
  <c r="G2321" i="11" s="1"/>
  <c r="HT273" i="14"/>
  <c r="HV273" i="14" s="1"/>
  <c r="HZ273" i="14" s="1"/>
  <c r="F2321" i="11" s="1"/>
  <c r="HO272" i="14"/>
  <c r="HN272" i="14"/>
  <c r="HP272" i="14" l="1"/>
  <c r="HX273" i="14"/>
  <c r="HY273" i="14" s="1"/>
  <c r="HL273" i="14" s="1"/>
  <c r="HQ273" i="14"/>
  <c r="H2321" i="11" l="1"/>
  <c r="HR273" i="14"/>
  <c r="I2321" i="11" s="1"/>
  <c r="HJ274" i="14"/>
  <c r="E2321" i="11"/>
  <c r="HH273" i="14"/>
  <c r="HM273" i="14" a="1"/>
  <c r="HM273" i="14" s="1"/>
  <c r="HO273" i="14" l="1"/>
  <c r="HN273" i="14"/>
  <c r="HP273" i="14" s="1"/>
  <c r="C2322" i="11"/>
  <c r="HT274" i="14"/>
  <c r="HV274" i="14" s="1"/>
  <c r="HZ274" i="14" s="1"/>
  <c r="F2322" i="11" s="1"/>
  <c r="HK274" i="14"/>
  <c r="D2322" i="11" s="1"/>
  <c r="HS274" i="14"/>
  <c r="G2322" i="11" s="1"/>
  <c r="HQ274" i="14" l="1"/>
  <c r="HX274" i="14"/>
  <c r="HY274" i="14" s="1"/>
  <c r="HL274" i="14" s="1"/>
  <c r="HM274" i="14" s="1" a="1"/>
  <c r="HM274" i="14" s="1"/>
  <c r="H2322" i="11"/>
  <c r="HJ275" i="14"/>
  <c r="HR274" i="14"/>
  <c r="I2322" i="11" s="1"/>
  <c r="E2322" i="11" l="1"/>
  <c r="HH274" i="14"/>
  <c r="HN274" i="14" s="1"/>
  <c r="HT275" i="14"/>
  <c r="HV275" i="14" s="1"/>
  <c r="HZ275" i="14" s="1"/>
  <c r="F2323" i="11" s="1"/>
  <c r="HK275" i="14"/>
  <c r="D2323" i="11" s="1"/>
  <c r="HS275" i="14"/>
  <c r="G2323" i="11" s="1"/>
  <c r="C2323" i="11"/>
  <c r="HO274" i="14"/>
  <c r="HQ275" i="14" l="1"/>
  <c r="HX275" i="14"/>
  <c r="HY275" i="14" s="1"/>
  <c r="HL275" i="14" s="1"/>
  <c r="HP274" i="14"/>
  <c r="HJ276" i="14"/>
  <c r="HR275" i="14"/>
  <c r="I2323" i="11" s="1"/>
  <c r="H2323" i="11"/>
  <c r="HM275" i="14" a="1"/>
  <c r="HM275" i="14" s="1"/>
  <c r="E2323" i="11"/>
  <c r="HH275" i="14"/>
  <c r="HN275" i="14" l="1"/>
  <c r="HO275" i="14"/>
  <c r="HP275" i="14" s="1"/>
  <c r="HT276" i="14"/>
  <c r="HV276" i="14" s="1"/>
  <c r="HZ276" i="14" s="1"/>
  <c r="F2324" i="11" s="1"/>
  <c r="HS276" i="14"/>
  <c r="G2324" i="11" s="1"/>
  <c r="C2324" i="11"/>
  <c r="HK276" i="14"/>
  <c r="D2324" i="11" s="1"/>
  <c r="HQ276" i="14"/>
  <c r="HX276" i="14"/>
  <c r="HY276" i="14" s="1"/>
  <c r="HL276" i="14" s="1"/>
  <c r="HM276" i="14" s="1" a="1"/>
  <c r="HM276" i="14" s="1"/>
  <c r="HJ277" i="14" l="1"/>
  <c r="H2324" i="11"/>
  <c r="HR276" i="14"/>
  <c r="I2324" i="11" s="1"/>
  <c r="HH276" i="14"/>
  <c r="E2324" i="11"/>
  <c r="HO276" i="14" l="1"/>
  <c r="HN276" i="14"/>
  <c r="HP276" i="14" s="1"/>
  <c r="HK277" i="14"/>
  <c r="D2325" i="11" s="1"/>
  <c r="HS277" i="14"/>
  <c r="G2325" i="11" s="1"/>
  <c r="C2325" i="11"/>
  <c r="HT277" i="14"/>
  <c r="HV277" i="14" s="1"/>
  <c r="HZ277" i="14" s="1"/>
  <c r="F2325" i="11" s="1"/>
  <c r="HX277" i="14" l="1"/>
  <c r="HY277" i="14" s="1"/>
  <c r="HL277" i="14" s="1"/>
  <c r="HQ277" i="14"/>
  <c r="H2325" i="11" l="1"/>
  <c r="HJ278" i="14"/>
  <c r="HR277" i="14"/>
  <c r="I2325" i="11" s="1"/>
  <c r="HM277" i="14" a="1"/>
  <c r="HM277" i="14" s="1"/>
  <c r="E2325" i="11"/>
  <c r="HH277" i="14"/>
  <c r="HO277" i="14" l="1"/>
  <c r="HN277" i="14"/>
  <c r="C2326" i="11"/>
  <c r="HS278" i="14"/>
  <c r="G2326" i="11" s="1"/>
  <c r="HK278" i="14"/>
  <c r="D2326" i="11" s="1"/>
  <c r="HT278" i="14"/>
  <c r="HV278" i="14" s="1"/>
  <c r="HZ278" i="14" s="1"/>
  <c r="F2326" i="11" s="1"/>
  <c r="HP277" i="14" l="1"/>
  <c r="HQ278" i="14"/>
  <c r="HX278" i="14"/>
  <c r="HY278" i="14" s="1"/>
  <c r="HL278" i="14" s="1"/>
  <c r="HM278" i="14" l="1" a="1"/>
  <c r="HM278" i="14" s="1"/>
  <c r="E2326" i="11"/>
  <c r="HH278" i="14"/>
  <c r="HJ279" i="14"/>
  <c r="HR278" i="14"/>
  <c r="I2326" i="11" s="1"/>
  <c r="H2326" i="11"/>
  <c r="HN278" i="14" l="1"/>
  <c r="HO278" i="14"/>
  <c r="HP278" i="14" s="1"/>
  <c r="HK279" i="14"/>
  <c r="D2327" i="11" s="1"/>
  <c r="HS279" i="14"/>
  <c r="G2327" i="11" s="1"/>
  <c r="HT279" i="14"/>
  <c r="HV279" i="14" s="1"/>
  <c r="HZ279" i="14" s="1"/>
  <c r="F2327" i="11" s="1"/>
  <c r="C2327" i="11"/>
  <c r="HX279" i="14" l="1"/>
  <c r="HY279" i="14" s="1"/>
  <c r="HL279" i="14" s="1"/>
  <c r="HM279" i="14" s="1" a="1"/>
  <c r="HM279" i="14" s="1"/>
  <c r="HQ279" i="14"/>
  <c r="HR279" i="14"/>
  <c r="I2327" i="11" s="1"/>
  <c r="HJ280" i="14"/>
  <c r="H2327" i="11"/>
  <c r="E2327" i="11" l="1"/>
  <c r="HH279" i="14"/>
  <c r="HO279" i="14" s="1"/>
  <c r="C2328" i="11"/>
  <c r="HK280" i="14"/>
  <c r="D2328" i="11" s="1"/>
  <c r="HS280" i="14"/>
  <c r="G2328" i="11" s="1"/>
  <c r="HT280" i="14"/>
  <c r="HV280" i="14" s="1"/>
  <c r="HZ280" i="14" s="1"/>
  <c r="F2328" i="11" s="1"/>
  <c r="HN279" i="14" l="1"/>
  <c r="HQ280" i="14"/>
  <c r="H2328" i="11" s="1"/>
  <c r="HP279" i="14"/>
  <c r="HX280" i="14"/>
  <c r="HY280" i="14" s="1"/>
  <c r="HL280" i="14" s="1"/>
  <c r="HJ281" i="14" l="1"/>
  <c r="HR280" i="14"/>
  <c r="I2328" i="11" s="1"/>
  <c r="E2328" i="11"/>
  <c r="HH280" i="14"/>
  <c r="HM280" i="14" a="1"/>
  <c r="HM280" i="14" s="1"/>
  <c r="HK281" i="14"/>
  <c r="D2329" i="11" s="1"/>
  <c r="HS281" i="14"/>
  <c r="G2329" i="11" s="1"/>
  <c r="C2329" i="11"/>
  <c r="HT281" i="14"/>
  <c r="HV281" i="14" s="1"/>
  <c r="HZ281" i="14" s="1"/>
  <c r="F2329" i="11" s="1"/>
  <c r="HQ281" i="14" l="1"/>
  <c r="H2329" i="11" s="1"/>
  <c r="HX281" i="14"/>
  <c r="HY281" i="14" s="1"/>
  <c r="HL281" i="14" s="1"/>
  <c r="HN280" i="14"/>
  <c r="HO280" i="14"/>
  <c r="HJ282" i="14" l="1"/>
  <c r="HR281" i="14"/>
  <c r="I2329" i="11" s="1"/>
  <c r="HP280" i="14"/>
  <c r="HM281" i="14" a="1"/>
  <c r="HM281" i="14" s="1"/>
  <c r="HH281" i="14"/>
  <c r="E2329" i="11"/>
  <c r="C2330" i="11"/>
  <c r="HT282" i="14"/>
  <c r="HV282" i="14" s="1"/>
  <c r="HZ282" i="14" s="1"/>
  <c r="F2330" i="11" s="1"/>
  <c r="HK282" i="14"/>
  <c r="D2330" i="11" s="1"/>
  <c r="HS282" i="14"/>
  <c r="G2330" i="11" s="1"/>
  <c r="HQ282" i="14" l="1"/>
  <c r="H2330" i="11" s="1"/>
  <c r="HX282" i="14"/>
  <c r="HY282" i="14" s="1"/>
  <c r="HL282" i="14" s="1"/>
  <c r="HM282" i="14" s="1" a="1"/>
  <c r="HM282" i="14" s="1"/>
  <c r="HO281" i="14"/>
  <c r="HN281" i="14"/>
  <c r="HR282" i="14" l="1"/>
  <c r="I2330" i="11" s="1"/>
  <c r="HJ283" i="14"/>
  <c r="HP281" i="14"/>
  <c r="E2330" i="11"/>
  <c r="HH282" i="14"/>
  <c r="HK283" i="14"/>
  <c r="D2331" i="11" s="1"/>
  <c r="HT283" i="14"/>
  <c r="HV283" i="14" s="1"/>
  <c r="HZ283" i="14" s="1"/>
  <c r="F2331" i="11" s="1"/>
  <c r="C2331" i="11"/>
  <c r="HS283" i="14"/>
  <c r="G2331" i="11" s="1"/>
  <c r="HO282" i="14"/>
  <c r="HN282" i="14"/>
  <c r="HP282" i="14" l="1"/>
  <c r="HX283" i="14"/>
  <c r="HY283" i="14" s="1"/>
  <c r="HL283" i="14" s="1"/>
  <c r="HM283" i="14" s="1" a="1"/>
  <c r="HM283" i="14" s="1"/>
  <c r="HQ283" i="14"/>
  <c r="HH283" i="14" l="1"/>
  <c r="HN283" i="14" s="1"/>
  <c r="E2331" i="11"/>
  <c r="HO283" i="14"/>
  <c r="HJ284" i="14"/>
  <c r="H2331" i="11"/>
  <c r="HR283" i="14"/>
  <c r="I2331" i="11" s="1"/>
  <c r="HP283" i="14" l="1"/>
  <c r="HK284" i="14"/>
  <c r="D2332" i="11" s="1"/>
  <c r="HT284" i="14"/>
  <c r="HV284" i="14" s="1"/>
  <c r="HZ284" i="14" s="1"/>
  <c r="F2332" i="11" s="1"/>
  <c r="C2332" i="11"/>
  <c r="HS284" i="14"/>
  <c r="G2332" i="11" s="1"/>
  <c r="HX284" i="14" l="1"/>
  <c r="HY284" i="14" s="1"/>
  <c r="HL284" i="14" s="1"/>
  <c r="HQ284" i="14"/>
  <c r="H2332" i="11" l="1"/>
  <c r="HR284" i="14"/>
  <c r="I2332" i="11" s="1"/>
  <c r="HJ285" i="14"/>
  <c r="E2332" i="11"/>
  <c r="HH284" i="14"/>
  <c r="HM284" i="14" a="1"/>
  <c r="HM284" i="14" s="1"/>
  <c r="HO284" i="14" l="1"/>
  <c r="HN284" i="14"/>
  <c r="HP284" i="14" s="1"/>
  <c r="HK285" i="14"/>
  <c r="D2333" i="11" s="1"/>
  <c r="HS285" i="14"/>
  <c r="G2333" i="11" s="1"/>
  <c r="C2333" i="11"/>
  <c r="HT285" i="14"/>
  <c r="HV285" i="14" s="1"/>
  <c r="HZ285" i="14" s="1"/>
  <c r="F2333" i="11" s="1"/>
  <c r="HQ285" i="14" l="1"/>
  <c r="HX285" i="14"/>
  <c r="HY285" i="14" s="1"/>
  <c r="HL285" i="14" s="1"/>
  <c r="HM285" i="14" l="1" a="1"/>
  <c r="HM285" i="14" s="1"/>
  <c r="HH285" i="14"/>
  <c r="E2333" i="11"/>
  <c r="H2333" i="11"/>
  <c r="HR285" i="14"/>
  <c r="I2333" i="11" s="1"/>
  <c r="HJ286" i="14"/>
  <c r="HN285" i="14" l="1"/>
  <c r="HO285" i="14"/>
  <c r="HP285" i="14" s="1"/>
  <c r="HK286" i="14"/>
  <c r="D2334" i="11" s="1"/>
  <c r="HS286" i="14"/>
  <c r="G2334" i="11" s="1"/>
  <c r="HT286" i="14"/>
  <c r="HV286" i="14" s="1"/>
  <c r="HZ286" i="14" s="1"/>
  <c r="F2334" i="11" s="1"/>
  <c r="C2334" i="11"/>
  <c r="HQ286" i="14" l="1"/>
  <c r="HX286" i="14"/>
  <c r="HY286" i="14" s="1"/>
  <c r="HL286" i="14" s="1"/>
  <c r="HM286" i="14" l="1" a="1"/>
  <c r="HM286" i="14" s="1"/>
  <c r="E2334" i="11"/>
  <c r="HH286" i="14"/>
  <c r="H2334" i="11"/>
  <c r="HJ287" i="14"/>
  <c r="HR286" i="14"/>
  <c r="I2334" i="11" s="1"/>
  <c r="HK287" i="14" l="1"/>
  <c r="D2335" i="11" s="1"/>
  <c r="HT287" i="14"/>
  <c r="HV287" i="14" s="1"/>
  <c r="HZ287" i="14" s="1"/>
  <c r="F2335" i="11" s="1"/>
  <c r="C2335" i="11"/>
  <c r="HS287" i="14"/>
  <c r="G2335" i="11" s="1"/>
  <c r="HN286" i="14"/>
  <c r="HO286" i="14"/>
  <c r="HP286" i="14" l="1"/>
  <c r="HX287" i="14"/>
  <c r="HY287" i="14" s="1"/>
  <c r="HL287" i="14" s="1"/>
  <c r="HM287" i="14" s="1" a="1"/>
  <c r="HM287" i="14" s="1"/>
  <c r="HQ287" i="14"/>
  <c r="HJ288" i="14" s="1"/>
  <c r="HH287" i="14" l="1"/>
  <c r="E2335" i="11"/>
  <c r="HR287" i="14"/>
  <c r="I2335" i="11" s="1"/>
  <c r="H2335" i="11"/>
  <c r="HN287" i="14"/>
  <c r="HO287" i="14"/>
  <c r="HK288" i="14"/>
  <c r="D2336" i="11" s="1"/>
  <c r="HT288" i="14"/>
  <c r="HV288" i="14" s="1"/>
  <c r="HZ288" i="14" s="1"/>
  <c r="F2336" i="11" s="1"/>
  <c r="C2336" i="11"/>
  <c r="HS288" i="14"/>
  <c r="G2336" i="11" s="1"/>
  <c r="HQ288" i="14" l="1"/>
  <c r="HX288" i="14"/>
  <c r="HY288" i="14" s="1"/>
  <c r="HL288" i="14" s="1"/>
  <c r="HM288" i="14" s="1" a="1"/>
  <c r="HM288" i="14" s="1"/>
  <c r="HP287" i="14"/>
  <c r="HR288" i="14"/>
  <c r="I2336" i="11" s="1"/>
  <c r="H2336" i="11"/>
  <c r="HJ289" i="14"/>
  <c r="E2336" i="11" l="1"/>
  <c r="HH288" i="14"/>
  <c r="HN288" i="14" s="1"/>
  <c r="HS289" i="14"/>
  <c r="G2337" i="11" s="1"/>
  <c r="HK289" i="14"/>
  <c r="D2337" i="11" s="1"/>
  <c r="C2337" i="11"/>
  <c r="HT289" i="14"/>
  <c r="HV289" i="14" s="1"/>
  <c r="HZ289" i="14" s="1"/>
  <c r="F2337" i="11" s="1"/>
  <c r="HO288" i="14" l="1"/>
  <c r="HP288" i="14" s="1"/>
  <c r="HX289" i="14"/>
  <c r="HY289" i="14" s="1"/>
  <c r="HL289" i="14" s="1"/>
  <c r="HQ289" i="14"/>
  <c r="HR289" i="14" l="1"/>
  <c r="I2337" i="11" s="1"/>
  <c r="H2337" i="11"/>
  <c r="HJ290" i="14"/>
  <c r="E2337" i="11"/>
  <c r="HH289" i="14"/>
  <c r="HM289" i="14" a="1"/>
  <c r="HM289" i="14" s="1"/>
  <c r="HS290" i="14" l="1"/>
  <c r="G2338" i="11" s="1"/>
  <c r="C2338" i="11"/>
  <c r="HK290" i="14"/>
  <c r="D2338" i="11" s="1"/>
  <c r="HT290" i="14"/>
  <c r="HV290" i="14" s="1"/>
  <c r="HZ290" i="14" s="1"/>
  <c r="F2338" i="11" s="1"/>
  <c r="HN289" i="14"/>
  <c r="HO289" i="14"/>
  <c r="HP289" i="14" l="1"/>
  <c r="HQ290" i="14"/>
  <c r="HX290" i="14"/>
  <c r="HY290" i="14" s="1"/>
  <c r="HL290" i="14" s="1"/>
  <c r="E2338" i="11" l="1"/>
  <c r="HH290" i="14"/>
  <c r="HM290" i="14" a="1"/>
  <c r="HM290" i="14" s="1"/>
  <c r="HJ291" i="14"/>
  <c r="H2338" i="11"/>
  <c r="HR290" i="14"/>
  <c r="I2338" i="11" s="1"/>
  <c r="HT291" i="14" l="1"/>
  <c r="HV291" i="14" s="1"/>
  <c r="HZ291" i="14" s="1"/>
  <c r="F2339" i="11" s="1"/>
  <c r="HS291" i="14"/>
  <c r="G2339" i="11" s="1"/>
  <c r="HK291" i="14"/>
  <c r="D2339" i="11" s="1"/>
  <c r="C2339" i="11"/>
  <c r="HQ291" i="14"/>
  <c r="HX291" i="14"/>
  <c r="HY291" i="14" s="1"/>
  <c r="HL291" i="14" s="1"/>
  <c r="HO290" i="14"/>
  <c r="HN290" i="14"/>
  <c r="HP290" i="14" l="1"/>
  <c r="HM291" i="14" a="1"/>
  <c r="HM291" i="14" s="1"/>
  <c r="HH291" i="14"/>
  <c r="E2339" i="11"/>
  <c r="HR291" i="14"/>
  <c r="I2339" i="11" s="1"/>
  <c r="HJ292" i="14"/>
  <c r="H2339" i="11"/>
  <c r="HK292" i="14" l="1"/>
  <c r="D2340" i="11" s="1"/>
  <c r="HS292" i="14"/>
  <c r="G2340" i="11" s="1"/>
  <c r="HT292" i="14"/>
  <c r="HV292" i="14" s="1"/>
  <c r="HZ292" i="14" s="1"/>
  <c r="F2340" i="11" s="1"/>
  <c r="C2340" i="11"/>
  <c r="HO291" i="14"/>
  <c r="HN291" i="14"/>
  <c r="HX292" i="14" l="1"/>
  <c r="HY292" i="14" s="1"/>
  <c r="HL292" i="14" s="1"/>
  <c r="E2340" i="11" s="1"/>
  <c r="HQ292" i="14"/>
  <c r="HR292" i="14" s="1"/>
  <c r="I2340" i="11" s="1"/>
  <c r="HP291" i="14"/>
  <c r="HM292" i="14" a="1"/>
  <c r="HM292" i="14" s="1"/>
  <c r="H2340" i="11" l="1"/>
  <c r="HJ293" i="14"/>
  <c r="C2341" i="11" s="1"/>
  <c r="HH292" i="14"/>
  <c r="HT293" i="14"/>
  <c r="HV293" i="14" s="1"/>
  <c r="HZ293" i="14" s="1"/>
  <c r="F2341" i="11" s="1"/>
  <c r="HO292" i="14"/>
  <c r="HN292" i="14"/>
  <c r="HK293" i="14" l="1"/>
  <c r="D2341" i="11" s="1"/>
  <c r="HS293" i="14"/>
  <c r="G2341" i="11" s="1"/>
  <c r="HP292" i="14"/>
  <c r="HX293" i="14"/>
  <c r="HY293" i="14" s="1"/>
  <c r="HL293" i="14" s="1"/>
  <c r="HH293" i="14" s="1"/>
  <c r="HQ293" i="14"/>
  <c r="HJ294" i="14" s="1"/>
  <c r="E2341" i="11" l="1"/>
  <c r="HM293" i="14" a="1"/>
  <c r="HM293" i="14" s="1"/>
  <c r="H2341" i="11"/>
  <c r="HR293" i="14"/>
  <c r="I2341" i="11" s="1"/>
  <c r="HO293" i="14"/>
  <c r="HN293" i="14"/>
  <c r="HK294" i="14"/>
  <c r="D2342" i="11" s="1"/>
  <c r="HT294" i="14"/>
  <c r="HV294" i="14" s="1"/>
  <c r="HZ294" i="14" s="1"/>
  <c r="F2342" i="11" s="1"/>
  <c r="HS294" i="14"/>
  <c r="G2342" i="11" s="1"/>
  <c r="C2342" i="11"/>
  <c r="HP293" i="14" l="1"/>
  <c r="HX294" i="14"/>
  <c r="HY294" i="14" s="1"/>
  <c r="HL294" i="14" s="1"/>
  <c r="HM294" i="14" s="1" a="1"/>
  <c r="HM294" i="14" s="1"/>
  <c r="HQ294" i="14"/>
  <c r="HJ295" i="14" s="1"/>
  <c r="HR294" i="14"/>
  <c r="I2342" i="11" s="1"/>
  <c r="H2342" i="11"/>
  <c r="HH294" i="14" l="1"/>
  <c r="E2342" i="11"/>
  <c r="HN294" i="14"/>
  <c r="HO294" i="14"/>
  <c r="HT295" i="14"/>
  <c r="HV295" i="14" s="1"/>
  <c r="HZ295" i="14" s="1"/>
  <c r="F2343" i="11" s="1"/>
  <c r="HK295" i="14"/>
  <c r="D2343" i="11" s="1"/>
  <c r="C2343" i="11"/>
  <c r="HS295" i="14"/>
  <c r="G2343" i="11" s="1"/>
  <c r="HX295" i="14" l="1"/>
  <c r="HY295" i="14" s="1"/>
  <c r="HL295" i="14" s="1"/>
  <c r="E2343" i="11" s="1"/>
  <c r="HQ295" i="14"/>
  <c r="HR295" i="14" s="1"/>
  <c r="I2343" i="11" s="1"/>
  <c r="HM295" i="14" a="1"/>
  <c r="HM295" i="14" s="1"/>
  <c r="HH295" i="14"/>
  <c r="HP294" i="14"/>
  <c r="H2343" i="11" l="1"/>
  <c r="HJ296" i="14"/>
  <c r="HK296" i="14" s="1"/>
  <c r="D2344" i="11" s="1"/>
  <c r="C2344" i="11"/>
  <c r="HS296" i="14"/>
  <c r="G2344" i="11" s="1"/>
  <c r="HN295" i="14"/>
  <c r="HO295" i="14"/>
  <c r="HT296" i="14" l="1"/>
  <c r="HV296" i="14" s="1"/>
  <c r="HZ296" i="14" s="1"/>
  <c r="F2344" i="11" s="1"/>
  <c r="HP295" i="14"/>
  <c r="HX296" i="14" l="1"/>
  <c r="HY296" i="14" s="1"/>
  <c r="HL296" i="14" s="1"/>
  <c r="HM296" i="14" s="1" a="1"/>
  <c r="HM296" i="14" s="1"/>
  <c r="HQ296" i="14"/>
  <c r="E2344" i="11"/>
  <c r="HH296" i="14" l="1"/>
  <c r="HN296" i="14" s="1"/>
  <c r="HR296" i="14"/>
  <c r="I2344" i="11" s="1"/>
  <c r="H2344" i="11"/>
  <c r="HJ297" i="14"/>
  <c r="HO296" i="14"/>
  <c r="HP296" i="14" s="1"/>
  <c r="HT297" i="14" l="1"/>
  <c r="HV297" i="14" s="1"/>
  <c r="HZ297" i="14" s="1"/>
  <c r="F2345" i="11" s="1"/>
  <c r="HK297" i="14"/>
  <c r="D2345" i="11" s="1"/>
  <c r="C2345" i="11"/>
  <c r="HS297" i="14"/>
  <c r="G2345" i="11" s="1"/>
  <c r="HX297" i="14"/>
  <c r="HY297" i="14" s="1"/>
  <c r="HL297" i="14" s="1"/>
  <c r="HM297" i="14" s="1" a="1"/>
  <c r="HM297" i="14" s="1"/>
  <c r="HQ297" i="14"/>
  <c r="HJ298" i="14" s="1"/>
  <c r="HK298" i="14" s="1"/>
  <c r="D2346" i="11" s="1"/>
  <c r="HH297" i="14" l="1"/>
  <c r="HN297" i="14" s="1"/>
  <c r="E2345" i="11"/>
  <c r="H2345" i="11"/>
  <c r="HS298" i="14"/>
  <c r="G2346" i="11" s="1"/>
  <c r="C2346" i="11"/>
  <c r="HR297" i="14"/>
  <c r="I2345" i="11" s="1"/>
  <c r="HT298" i="14"/>
  <c r="HV298" i="14" s="1"/>
  <c r="HZ298" i="14" s="1"/>
  <c r="F2346" i="11" s="1"/>
  <c r="HO297" i="14"/>
  <c r="HP297" i="14" s="1"/>
  <c r="HX298" i="14" l="1"/>
  <c r="HY298" i="14" s="1"/>
  <c r="HL298" i="14" s="1"/>
  <c r="HM298" i="14" s="1" a="1"/>
  <c r="HM298" i="14" s="1"/>
  <c r="HQ298" i="14"/>
  <c r="E2346" i="11"/>
  <c r="HH298" i="14" l="1"/>
  <c r="HO298" i="14" s="1"/>
  <c r="H2346" i="11"/>
  <c r="HJ299" i="14"/>
  <c r="HR298" i="14"/>
  <c r="I2346" i="11" s="1"/>
  <c r="HN298" i="14"/>
  <c r="HP298" i="14" s="1"/>
  <c r="HK299" i="14" l="1"/>
  <c r="D2347" i="11" s="1"/>
  <c r="C2347" i="11"/>
  <c r="HT299" i="14"/>
  <c r="HV299" i="14" s="1"/>
  <c r="HS299" i="14"/>
  <c r="G2347" i="11" s="1"/>
  <c r="HZ299" i="14" l="1"/>
  <c r="F2347" i="11" s="1"/>
  <c r="HQ299" i="14"/>
  <c r="HX299" i="14"/>
  <c r="HY299" i="14" s="1"/>
  <c r="HL299" i="14" s="1"/>
  <c r="HR299" i="14" l="1"/>
  <c r="I2347" i="11" s="1"/>
  <c r="HJ300" i="14"/>
  <c r="H2347" i="11"/>
  <c r="E2347" i="11"/>
  <c r="HH299" i="14"/>
  <c r="HM299" i="14" a="1"/>
  <c r="HM299" i="14" s="1"/>
  <c r="HN299" i="14" l="1"/>
  <c r="HO299" i="14"/>
  <c r="HT300" i="14"/>
  <c r="HV300" i="14" s="1"/>
  <c r="HK300" i="14"/>
  <c r="D2348" i="11" s="1"/>
  <c r="HS300" i="14"/>
  <c r="G2348" i="11" s="1"/>
  <c r="C2348" i="11"/>
  <c r="HP299" i="14" l="1"/>
  <c r="HZ300" i="14"/>
  <c r="F2348" i="11" s="1"/>
  <c r="HQ300" i="14"/>
  <c r="HX300" i="14"/>
  <c r="HY300" i="14" s="1"/>
  <c r="HL300" i="14" s="1"/>
  <c r="HM300" i="14" l="1" a="1"/>
  <c r="HM300" i="14" s="1"/>
  <c r="HH300" i="14"/>
  <c r="E2348" i="11"/>
  <c r="HJ301" i="14"/>
  <c r="HR300" i="14"/>
  <c r="I2348" i="11" s="1"/>
  <c r="H2348" i="11"/>
  <c r="HS301" i="14" l="1"/>
  <c r="G2349" i="11" s="1"/>
  <c r="C2349" i="11"/>
  <c r="HK301" i="14"/>
  <c r="D2349" i="11" s="1"/>
  <c r="HT301" i="14"/>
  <c r="HV301" i="14" s="1"/>
  <c r="HZ301" i="14" s="1"/>
  <c r="F2349" i="11" s="1"/>
  <c r="HO300" i="14"/>
  <c r="HN300" i="14"/>
  <c r="HP300" i="14" s="1"/>
  <c r="HQ301" i="14" l="1"/>
  <c r="HX301" i="14"/>
  <c r="HY301" i="14" s="1"/>
  <c r="HL301" i="14" s="1"/>
  <c r="HM301" i="14" l="1" a="1"/>
  <c r="HM301" i="14" s="1"/>
  <c r="HH301" i="14"/>
  <c r="E2349" i="11"/>
  <c r="HR301" i="14"/>
  <c r="I2349" i="11" s="1"/>
  <c r="HJ302" i="14"/>
  <c r="H2349" i="11"/>
  <c r="HS302" i="14" l="1"/>
  <c r="G2350" i="11" s="1"/>
  <c r="HT302" i="14"/>
  <c r="HV302" i="14" s="1"/>
  <c r="HZ302" i="14" s="1"/>
  <c r="F2350" i="11" s="1"/>
  <c r="HK302" i="14"/>
  <c r="D2350" i="11" s="1"/>
  <c r="C2350" i="11"/>
  <c r="HO301" i="14"/>
  <c r="HN301" i="14"/>
  <c r="HP301" i="14" l="1"/>
  <c r="HQ302" i="14"/>
  <c r="HX302" i="14"/>
  <c r="HY302" i="14" s="1"/>
  <c r="HL302" i="14" s="1"/>
  <c r="HM302" i="14" s="1" a="1"/>
  <c r="HM302" i="14" s="1"/>
  <c r="HJ303" i="14"/>
  <c r="H2350" i="11"/>
  <c r="HR302" i="14"/>
  <c r="I2350" i="11" s="1"/>
  <c r="HH302" i="14"/>
  <c r="E2350" i="11"/>
  <c r="HO302" i="14" l="1"/>
  <c r="HN302" i="14"/>
  <c r="HP302" i="14" s="1"/>
  <c r="HT303" i="14"/>
  <c r="HV303" i="14" s="1"/>
  <c r="HZ303" i="14" s="1"/>
  <c r="F2351" i="11" s="1"/>
  <c r="HS303" i="14"/>
  <c r="G2351" i="11" s="1"/>
  <c r="C2351" i="11"/>
  <c r="HQ303" i="14"/>
  <c r="HX303" i="14"/>
  <c r="HY303" i="14" s="1"/>
  <c r="HL303" i="14" s="1"/>
  <c r="HM303" i="14" s="1" a="1"/>
  <c r="HM303" i="14" s="1"/>
  <c r="HK303" i="14"/>
  <c r="D2351" i="11" s="1"/>
  <c r="HH303" i="14" l="1"/>
  <c r="E2351" i="11"/>
  <c r="HJ304" i="14"/>
  <c r="HR303" i="14"/>
  <c r="I2351" i="11" s="1"/>
  <c r="H2351" i="11"/>
  <c r="HT304" i="14" l="1"/>
  <c r="HV304" i="14" s="1"/>
  <c r="HZ304" i="14" s="1"/>
  <c r="F2352" i="11" s="1"/>
  <c r="HS304" i="14"/>
  <c r="G2352" i="11" s="1"/>
  <c r="HK304" i="14"/>
  <c r="D2352" i="11" s="1"/>
  <c r="C2352" i="11"/>
  <c r="HX304" i="14"/>
  <c r="HY304" i="14" s="1"/>
  <c r="HL304" i="14" s="1"/>
  <c r="HQ304" i="14"/>
  <c r="HO303" i="14"/>
  <c r="HN303" i="14"/>
  <c r="HP303" i="14" s="1"/>
  <c r="HJ305" i="14" l="1"/>
  <c r="H2352" i="11"/>
  <c r="HR304" i="14"/>
  <c r="I2352" i="11" s="1"/>
  <c r="HM304" i="14" a="1"/>
  <c r="HM304" i="14" s="1"/>
  <c r="HH304" i="14"/>
  <c r="E2352" i="11"/>
  <c r="HN304" i="14" l="1"/>
  <c r="HO304" i="14"/>
  <c r="HP304" i="14" s="1"/>
  <c r="HS305" i="14"/>
  <c r="G2353" i="11" s="1"/>
  <c r="C2353" i="11"/>
  <c r="HK305" i="14"/>
  <c r="D2353" i="11" s="1"/>
  <c r="HT305" i="14"/>
  <c r="HV305" i="14" s="1"/>
  <c r="HZ305" i="14" s="1"/>
  <c r="F2353" i="11" s="1"/>
  <c r="HQ305" i="14" l="1"/>
  <c r="HX305" i="14"/>
  <c r="HY305" i="14" s="1"/>
  <c r="HL305" i="14" s="1"/>
  <c r="HH305" i="14" l="1"/>
  <c r="E2353" i="11"/>
  <c r="HM305" i="14" a="1"/>
  <c r="HM305" i="14" s="1"/>
  <c r="HR305" i="14"/>
  <c r="I2353" i="11" s="1"/>
  <c r="H2353" i="11"/>
  <c r="HJ306" i="14"/>
  <c r="C2354" i="11" l="1"/>
  <c r="HT306" i="14"/>
  <c r="HV306" i="14" s="1"/>
  <c r="HZ306" i="14" s="1"/>
  <c r="F2354" i="11" s="1"/>
  <c r="HK306" i="14"/>
  <c r="D2354" i="11" s="1"/>
  <c r="HS306" i="14"/>
  <c r="G2354" i="11" s="1"/>
  <c r="HQ306" i="14"/>
  <c r="HX306" i="14"/>
  <c r="HY306" i="14" s="1"/>
  <c r="HL306" i="14" s="1"/>
  <c r="HO305" i="14"/>
  <c r="HN305" i="14"/>
  <c r="HP305" i="14" s="1"/>
  <c r="HM306" i="14" l="1" a="1"/>
  <c r="HM306" i="14" s="1"/>
  <c r="HH306" i="14"/>
  <c r="E2354" i="11"/>
  <c r="HJ307" i="14"/>
  <c r="HR306" i="14"/>
  <c r="I2354" i="11" s="1"/>
  <c r="H2354" i="11"/>
  <c r="HT307" i="14" l="1"/>
  <c r="HV307" i="14" s="1"/>
  <c r="HZ307" i="14" s="1"/>
  <c r="F2355" i="11" s="1"/>
  <c r="HS307" i="14"/>
  <c r="G2355" i="11" s="1"/>
  <c r="C2355" i="11"/>
  <c r="HK307" i="14"/>
  <c r="D2355" i="11" s="1"/>
  <c r="HX307" i="14"/>
  <c r="HY307" i="14" s="1"/>
  <c r="HL307" i="14" s="1"/>
  <c r="HM307" i="14" s="1" a="1"/>
  <c r="HM307" i="14" s="1"/>
  <c r="HQ307" i="14"/>
  <c r="HN306" i="14"/>
  <c r="HO306" i="14"/>
  <c r="HP306" i="14" s="1"/>
  <c r="HJ308" i="14" l="1"/>
  <c r="H2355" i="11"/>
  <c r="HR307" i="14"/>
  <c r="I2355" i="11" s="1"/>
  <c r="E2355" i="11"/>
  <c r="HH307" i="14"/>
  <c r="HN307" i="14" l="1"/>
  <c r="HO307" i="14"/>
  <c r="HP307" i="14" s="1"/>
  <c r="HT308" i="14"/>
  <c r="HV308" i="14" s="1"/>
  <c r="HZ308" i="14" s="1"/>
  <c r="F2356" i="11" s="1"/>
  <c r="C2356" i="11"/>
  <c r="HS308" i="14"/>
  <c r="G2356" i="11" s="1"/>
  <c r="HK308" i="14"/>
  <c r="D2356" i="11" s="1"/>
  <c r="HX308" i="14"/>
  <c r="HY308" i="14" s="1"/>
  <c r="HL308" i="14" s="1"/>
  <c r="HQ308" i="14" l="1"/>
  <c r="HM308" i="14" a="1"/>
  <c r="HM308" i="14" s="1"/>
  <c r="HH308" i="14"/>
  <c r="E2356" i="11"/>
  <c r="H2356" i="11"/>
  <c r="HR308" i="14"/>
  <c r="I2356" i="11" s="1"/>
  <c r="HJ309" i="14"/>
  <c r="HK309" i="14" l="1"/>
  <c r="D2357" i="11" s="1"/>
  <c r="HS309" i="14"/>
  <c r="G2357" i="11" s="1"/>
  <c r="C2357" i="11"/>
  <c r="HT309" i="14"/>
  <c r="HV309" i="14" s="1"/>
  <c r="HZ309" i="14" s="1"/>
  <c r="F2357" i="11" s="1"/>
  <c r="HO308" i="14"/>
  <c r="HN308" i="14"/>
  <c r="HP308" i="14" l="1"/>
  <c r="HQ309" i="14"/>
  <c r="HX309" i="14"/>
  <c r="HY309" i="14" s="1"/>
  <c r="HL309" i="14" s="1"/>
  <c r="HH309" i="14" l="1"/>
  <c r="E2357" i="11"/>
  <c r="HM309" i="14" a="1"/>
  <c r="HM309" i="14" s="1"/>
  <c r="HJ310" i="14"/>
  <c r="H2357" i="11"/>
  <c r="HR309" i="14"/>
  <c r="I2357" i="11" s="1"/>
  <c r="C2358" i="11" l="1"/>
  <c r="HT310" i="14"/>
  <c r="HV310" i="14" s="1"/>
  <c r="HZ310" i="14" s="1"/>
  <c r="F2358" i="11" s="1"/>
  <c r="HS310" i="14"/>
  <c r="G2358" i="11" s="1"/>
  <c r="HK310" i="14"/>
  <c r="D2358" i="11" s="1"/>
  <c r="HN309" i="14"/>
  <c r="HO309" i="14"/>
  <c r="HX310" i="14" l="1"/>
  <c r="HY310" i="14" s="1"/>
  <c r="HL310" i="14" s="1"/>
  <c r="E2358" i="11" s="1"/>
  <c r="HQ310" i="14"/>
  <c r="HP309" i="14"/>
  <c r="HM310" i="14" a="1"/>
  <c r="HM310" i="14" s="1"/>
  <c r="HR310" i="14"/>
  <c r="I2358" i="11" s="1"/>
  <c r="HJ311" i="14"/>
  <c r="H2358" i="11"/>
  <c r="HH310" i="14" l="1"/>
  <c r="HK311" i="14"/>
  <c r="D2359" i="11" s="1"/>
  <c r="HT311" i="14"/>
  <c r="HV311" i="14" s="1"/>
  <c r="HZ311" i="14" s="1"/>
  <c r="F2359" i="11" s="1"/>
  <c r="HS311" i="14"/>
  <c r="G2359" i="11" s="1"/>
  <c r="C2359" i="11"/>
  <c r="HX311" i="14"/>
  <c r="HY311" i="14" s="1"/>
  <c r="HL311" i="14" s="1"/>
  <c r="HQ311" i="14"/>
  <c r="HN310" i="14"/>
  <c r="HO310" i="14"/>
  <c r="HP310" i="14" l="1"/>
  <c r="HJ312" i="14"/>
  <c r="HR311" i="14"/>
  <c r="I2359" i="11" s="1"/>
  <c r="H2359" i="11"/>
  <c r="HM311" i="14" a="1"/>
  <c r="HM311" i="14" s="1"/>
  <c r="HH311" i="14"/>
  <c r="E2359" i="11"/>
  <c r="HN311" i="14" l="1"/>
  <c r="HO311" i="14"/>
  <c r="HP311" i="14"/>
  <c r="C2360" i="11"/>
  <c r="HS312" i="14"/>
  <c r="G2360" i="11" s="1"/>
  <c r="HK312" i="14"/>
  <c r="D2360" i="11" s="1"/>
  <c r="HT312" i="14"/>
  <c r="HV312" i="14" s="1"/>
  <c r="HZ312" i="14" s="1"/>
  <c r="F2360" i="11" s="1"/>
  <c r="HQ312" i="14" l="1"/>
  <c r="HX312" i="14"/>
  <c r="HY312" i="14" s="1"/>
  <c r="HL312" i="14" s="1"/>
  <c r="E2360" i="11" l="1"/>
  <c r="HH312" i="14"/>
  <c r="HM312" i="14" a="1"/>
  <c r="HM312" i="14" s="1"/>
  <c r="HJ313" i="14"/>
  <c r="H2360" i="11"/>
  <c r="HR312" i="14"/>
  <c r="I2360" i="11" s="1"/>
  <c r="C2361" i="11" l="1"/>
  <c r="HS313" i="14"/>
  <c r="G2361" i="11" s="1"/>
  <c r="HT313" i="14"/>
  <c r="HV313" i="14" s="1"/>
  <c r="HZ313" i="14" s="1"/>
  <c r="F2361" i="11" s="1"/>
  <c r="HK313" i="14"/>
  <c r="D2361" i="11" s="1"/>
  <c r="HX313" i="14"/>
  <c r="HY313" i="14" s="1"/>
  <c r="HL313" i="14" s="1"/>
  <c r="HQ313" i="14"/>
  <c r="HM313" i="14" a="1"/>
  <c r="HM313" i="14" s="1"/>
  <c r="HO312" i="14"/>
  <c r="HN312" i="14"/>
  <c r="HP312" i="14" s="1"/>
  <c r="HR313" i="14" l="1"/>
  <c r="I2361" i="11" s="1"/>
  <c r="H2361" i="11"/>
  <c r="HJ314" i="14"/>
  <c r="E2361" i="11"/>
  <c r="HH313" i="14"/>
  <c r="HO313" i="14" l="1"/>
  <c r="HN313" i="14"/>
  <c r="HP313" i="14" s="1"/>
  <c r="HK314" i="14"/>
  <c r="D2362" i="11" s="1"/>
  <c r="C2362" i="11"/>
  <c r="HS314" i="14"/>
  <c r="G2362" i="11" s="1"/>
  <c r="HT314" i="14"/>
  <c r="HV314" i="14" s="1"/>
  <c r="HZ314" i="14" s="1"/>
  <c r="F2362" i="11" s="1"/>
  <c r="HX314" i="14" l="1"/>
  <c r="HY314" i="14" s="1"/>
  <c r="HL314" i="14" s="1"/>
  <c r="HQ314" i="14"/>
  <c r="HJ315" i="14" l="1"/>
  <c r="H2362" i="11"/>
  <c r="HR314" i="14"/>
  <c r="I2362" i="11" s="1"/>
  <c r="E2362" i="11"/>
  <c r="HH314" i="14"/>
  <c r="HM314" i="14" a="1"/>
  <c r="HM314" i="14" s="1"/>
  <c r="HO314" i="14" l="1"/>
  <c r="HN314" i="14"/>
  <c r="HP314" i="14" s="1"/>
  <c r="HT315" i="14"/>
  <c r="HV315" i="14" s="1"/>
  <c r="HZ315" i="14" s="1"/>
  <c r="F2363" i="11" s="1"/>
  <c r="HS315" i="14"/>
  <c r="G2363" i="11" s="1"/>
  <c r="C2363" i="11"/>
  <c r="HK315" i="14"/>
  <c r="D2363" i="11" s="1"/>
  <c r="HX315" i="14"/>
  <c r="HY315" i="14" s="1"/>
  <c r="HL315" i="14" s="1"/>
  <c r="HQ315" i="14"/>
  <c r="HM315" i="14" a="1"/>
  <c r="HM315" i="14" s="1"/>
  <c r="E2363" i="11" l="1"/>
  <c r="HH315" i="14"/>
  <c r="HJ316" i="14"/>
  <c r="H2363" i="11"/>
  <c r="HR315" i="14"/>
  <c r="I2363" i="11" s="1"/>
  <c r="HS316" i="14" l="1"/>
  <c r="G2364" i="11" s="1"/>
  <c r="HT316" i="14"/>
  <c r="HV316" i="14" s="1"/>
  <c r="HZ316" i="14" s="1"/>
  <c r="F2364" i="11" s="1"/>
  <c r="C2364" i="11"/>
  <c r="HK316" i="14"/>
  <c r="D2364" i="11" s="1"/>
  <c r="HN315" i="14"/>
  <c r="HO315" i="14"/>
  <c r="HP315" i="14" s="1"/>
  <c r="HQ316" i="14" l="1"/>
  <c r="HX316" i="14"/>
  <c r="HY316" i="14" s="1"/>
  <c r="HL316" i="14" s="1"/>
  <c r="HM316" i="14" l="1" a="1"/>
  <c r="HM316" i="14" s="1"/>
  <c r="HH316" i="14"/>
  <c r="E2364" i="11"/>
  <c r="HR316" i="14"/>
  <c r="I2364" i="11" s="1"/>
  <c r="HJ317" i="14"/>
  <c r="H2364" i="11"/>
  <c r="HS317" i="14" l="1"/>
  <c r="G2365" i="11" s="1"/>
  <c r="C2365" i="11"/>
  <c r="HK317" i="14"/>
  <c r="D2365" i="11" s="1"/>
  <c r="HT317" i="14"/>
  <c r="HV317" i="14" s="1"/>
  <c r="HZ317" i="14" s="1"/>
  <c r="F2365" i="11" s="1"/>
  <c r="HN316" i="14"/>
  <c r="HO316" i="14"/>
  <c r="HP316" i="14" l="1"/>
  <c r="HX317" i="14"/>
  <c r="HY317" i="14" s="1"/>
  <c r="HL317" i="14" s="1"/>
  <c r="HQ317" i="14"/>
  <c r="H2365" i="11" l="1"/>
  <c r="HJ318" i="14"/>
  <c r="HR317" i="14"/>
  <c r="I2365" i="11" s="1"/>
  <c r="E2365" i="11"/>
  <c r="HH317" i="14"/>
  <c r="HM317" i="14" a="1"/>
  <c r="HM317" i="14" s="1"/>
  <c r="HO317" i="14" l="1"/>
  <c r="HN317" i="14"/>
  <c r="HP317" i="14" s="1"/>
  <c r="HS318" i="14"/>
  <c r="G2366" i="11" s="1"/>
  <c r="HK318" i="14"/>
  <c r="D2366" i="11" s="1"/>
  <c r="C2366" i="11"/>
  <c r="HT318" i="14"/>
  <c r="HV318" i="14" s="1"/>
  <c r="HZ318" i="14" s="1"/>
  <c r="F2366" i="11" s="1"/>
  <c r="HX318" i="14" l="1"/>
  <c r="HY318" i="14" s="1"/>
  <c r="HL318" i="14" s="1"/>
  <c r="HQ318" i="14"/>
  <c r="H2366" i="11" l="1"/>
  <c r="HR318" i="14"/>
  <c r="I2366" i="11" s="1"/>
  <c r="HJ319" i="14"/>
  <c r="HM318" i="14" a="1"/>
  <c r="HM318" i="14" s="1"/>
  <c r="E2366" i="11"/>
  <c r="HH318" i="14"/>
  <c r="HN318" i="14" l="1"/>
  <c r="HO318" i="14"/>
  <c r="HP318" i="14" s="1"/>
  <c r="C2367" i="11"/>
  <c r="HK319" i="14"/>
  <c r="D2367" i="11" s="1"/>
  <c r="HS319" i="14"/>
  <c r="G2367" i="11" s="1"/>
  <c r="HT319" i="14"/>
  <c r="HV319" i="14" s="1"/>
  <c r="HZ319" i="14" s="1"/>
  <c r="F2367" i="11" s="1"/>
  <c r="HX319" i="14" l="1"/>
  <c r="HY319" i="14" s="1"/>
  <c r="HL319" i="14" s="1"/>
  <c r="HM319" i="14" a="1"/>
  <c r="HM319" i="14" s="1"/>
  <c r="E2367" i="11"/>
  <c r="HH319" i="14"/>
  <c r="HQ319" i="14"/>
  <c r="HJ320" i="14" l="1"/>
  <c r="H2367" i="11"/>
  <c r="HR319" i="14"/>
  <c r="I2367" i="11" s="1"/>
  <c r="HO319" i="14"/>
  <c r="HN319" i="14"/>
  <c r="HP319" i="14"/>
  <c r="HS320" i="14" l="1"/>
  <c r="G2368" i="11" s="1"/>
  <c r="C2368" i="11"/>
  <c r="HT320" i="14"/>
  <c r="HV320" i="14" s="1"/>
  <c r="HZ320" i="14" s="1"/>
  <c r="F2368" i="11" s="1"/>
  <c r="HK320" i="14"/>
  <c r="D2368" i="11" s="1"/>
  <c r="HQ320" i="14" l="1"/>
  <c r="HX320" i="14"/>
  <c r="HY320" i="14" s="1"/>
  <c r="HL320" i="14" s="1"/>
  <c r="HH320" i="14" l="1"/>
  <c r="E2368" i="11"/>
  <c r="HM320" i="14" a="1"/>
  <c r="HM320" i="14" s="1"/>
  <c r="HR320" i="14"/>
  <c r="I2368" i="11" s="1"/>
  <c r="H2368" i="11"/>
  <c r="HJ321" i="14"/>
  <c r="HT321" i="14" l="1"/>
  <c r="HV321" i="14" s="1"/>
  <c r="HZ321" i="14" s="1"/>
  <c r="F2369" i="11" s="1"/>
  <c r="HK321" i="14"/>
  <c r="D2369" i="11" s="1"/>
  <c r="HS321" i="14"/>
  <c r="G2369" i="11" s="1"/>
  <c r="C2369" i="11"/>
  <c r="HX321" i="14"/>
  <c r="HY321" i="14" s="1"/>
  <c r="HL321" i="14" s="1"/>
  <c r="HQ321" i="14"/>
  <c r="HO320" i="14"/>
  <c r="HN320" i="14"/>
  <c r="HP320" i="14" l="1"/>
  <c r="E2369" i="11"/>
  <c r="HH321" i="14"/>
  <c r="HM321" i="14" a="1"/>
  <c r="HM321" i="14" s="1"/>
  <c r="HJ322" i="14"/>
  <c r="H2369" i="11"/>
  <c r="HR321" i="14"/>
  <c r="I2369" i="11" s="1"/>
  <c r="HT322" i="14" l="1"/>
  <c r="HV322" i="14" s="1"/>
  <c r="HZ322" i="14" s="1"/>
  <c r="F2370" i="11" s="1"/>
  <c r="HK322" i="14"/>
  <c r="D2370" i="11" s="1"/>
  <c r="HS322" i="14"/>
  <c r="G2370" i="11" s="1"/>
  <c r="C2370" i="11"/>
  <c r="HX322" i="14"/>
  <c r="HY322" i="14" s="1"/>
  <c r="HL322" i="14" s="1"/>
  <c r="HQ322" i="14"/>
  <c r="HN321" i="14"/>
  <c r="HO321" i="14"/>
  <c r="HP321" i="14" s="1"/>
  <c r="HM322" i="14" l="1" a="1"/>
  <c r="HM322" i="14" s="1"/>
  <c r="E2370" i="11"/>
  <c r="HH322" i="14"/>
  <c r="HR322" i="14"/>
  <c r="I2370" i="11" s="1"/>
  <c r="H2370" i="11"/>
  <c r="HJ323" i="14"/>
  <c r="HO322" i="14" l="1"/>
  <c r="HN322" i="14"/>
  <c r="HP322" i="14" s="1"/>
  <c r="C2371" i="11"/>
  <c r="HS323" i="14"/>
  <c r="G2371" i="11" s="1"/>
  <c r="HT323" i="14"/>
  <c r="HV323" i="14" s="1"/>
  <c r="HZ323" i="14" s="1"/>
  <c r="F2371" i="11" s="1"/>
  <c r="HK323" i="14"/>
  <c r="D2371" i="11" s="1"/>
  <c r="HX323" i="14" l="1"/>
  <c r="HY323" i="14" s="1"/>
  <c r="HL323" i="14" s="1"/>
  <c r="HQ323" i="14"/>
  <c r="HJ324" i="14"/>
  <c r="HR323" i="14"/>
  <c r="I2371" i="11" s="1"/>
  <c r="H2371" i="11"/>
  <c r="HM323" i="14" a="1"/>
  <c r="HM323" i="14" s="1"/>
  <c r="E2371" i="11"/>
  <c r="HH323" i="14"/>
  <c r="HN323" i="14" l="1"/>
  <c r="HO323" i="14"/>
  <c r="HP323" i="14" s="1"/>
  <c r="HK324" i="14"/>
  <c r="D2372" i="11" s="1"/>
  <c r="C2372" i="11"/>
  <c r="HS324" i="14"/>
  <c r="G2372" i="11" s="1"/>
  <c r="HT324" i="14"/>
  <c r="HV324" i="14" s="1"/>
  <c r="HZ324" i="14" s="1"/>
  <c r="F2372" i="11" s="1"/>
  <c r="HQ324" i="14"/>
  <c r="HX324" i="14" l="1"/>
  <c r="HY324" i="14" s="1"/>
  <c r="HL324" i="14" s="1"/>
  <c r="HM324" i="14" s="1" a="1"/>
  <c r="HM324" i="14" s="1"/>
  <c r="HJ325" i="14"/>
  <c r="HR324" i="14"/>
  <c r="I2372" i="11" s="1"/>
  <c r="H2372" i="11"/>
  <c r="HH324" i="14"/>
  <c r="E2372" i="11"/>
  <c r="HN324" i="14" l="1"/>
  <c r="HO324" i="14"/>
  <c r="HK325" i="14"/>
  <c r="D2373" i="11" s="1"/>
  <c r="C2373" i="11"/>
  <c r="HS325" i="14"/>
  <c r="G2373" i="11" s="1"/>
  <c r="HT325" i="14"/>
  <c r="HV325" i="14" s="1"/>
  <c r="HZ325" i="14" s="1"/>
  <c r="F2373" i="11" s="1"/>
  <c r="HX325" i="14" l="1"/>
  <c r="HY325" i="14" s="1"/>
  <c r="HL325" i="14" s="1"/>
  <c r="HM325" i="14" s="1" a="1"/>
  <c r="HM325" i="14" s="1"/>
  <c r="HH325" i="14"/>
  <c r="E2373" i="11"/>
  <c r="HQ325" i="14"/>
  <c r="HP324" i="14"/>
  <c r="HO325" i="14" l="1"/>
  <c r="HN325" i="14"/>
  <c r="HP325" i="14" s="1"/>
  <c r="HJ326" i="14"/>
  <c r="H2373" i="11"/>
  <c r="HR325" i="14"/>
  <c r="I2373" i="11" s="1"/>
  <c r="HK326" i="14" l="1"/>
  <c r="D2374" i="11" s="1"/>
  <c r="HT326" i="14"/>
  <c r="HV326" i="14" s="1"/>
  <c r="HZ326" i="14" s="1"/>
  <c r="F2374" i="11" s="1"/>
  <c r="HS326" i="14"/>
  <c r="G2374" i="11" s="1"/>
  <c r="C2374" i="11"/>
  <c r="HX326" i="14"/>
  <c r="HY326" i="14" s="1"/>
  <c r="HL326" i="14" s="1"/>
  <c r="HQ326" i="14"/>
  <c r="HR326" i="14" l="1"/>
  <c r="I2374" i="11" s="1"/>
  <c r="H2374" i="11"/>
  <c r="HJ327" i="14"/>
  <c r="HM326" i="14" a="1"/>
  <c r="HM326" i="14" s="1"/>
  <c r="HH326" i="14"/>
  <c r="E2374" i="11"/>
  <c r="HO326" i="14" l="1"/>
  <c r="HN326" i="14"/>
  <c r="HP326" i="14" s="1"/>
  <c r="HT327" i="14"/>
  <c r="HV327" i="14" s="1"/>
  <c r="HZ327" i="14" s="1"/>
  <c r="F2375" i="11" s="1"/>
  <c r="C2375" i="11"/>
  <c r="HS327" i="14"/>
  <c r="G2375" i="11" s="1"/>
  <c r="HK327" i="14"/>
  <c r="D2375" i="11" s="1"/>
  <c r="HX327" i="14"/>
  <c r="HY327" i="14" s="1"/>
  <c r="HL327" i="14" s="1"/>
  <c r="HQ327" i="14"/>
  <c r="HM327" i="14" l="1" a="1"/>
  <c r="HM327" i="14" s="1"/>
  <c r="E2375" i="11"/>
  <c r="HH327" i="14"/>
  <c r="HJ328" i="14"/>
  <c r="HR327" i="14"/>
  <c r="I2375" i="11" s="1"/>
  <c r="H2375" i="11"/>
  <c r="C2376" i="11" l="1"/>
  <c r="HS328" i="14"/>
  <c r="G2376" i="11" s="1"/>
  <c r="HK328" i="14"/>
  <c r="D2376" i="11" s="1"/>
  <c r="HT328" i="14"/>
  <c r="HV328" i="14" s="1"/>
  <c r="HZ328" i="14" s="1"/>
  <c r="F2376" i="11" s="1"/>
  <c r="HO327" i="14"/>
  <c r="HP327" i="14" s="1"/>
  <c r="HN327" i="14"/>
  <c r="HQ328" i="14" l="1"/>
  <c r="HX328" i="14"/>
  <c r="HY328" i="14" s="1"/>
  <c r="HL328" i="14" s="1"/>
  <c r="E2376" i="11" l="1"/>
  <c r="HH328" i="14"/>
  <c r="HM328" i="14" a="1"/>
  <c r="HM328" i="14" s="1"/>
  <c r="HR328" i="14"/>
  <c r="I2376" i="11" s="1"/>
  <c r="H2376" i="11"/>
  <c r="HJ329" i="14"/>
  <c r="HK329" i="14" l="1"/>
  <c r="D2377" i="11" s="1"/>
  <c r="HS329" i="14"/>
  <c r="G2377" i="11" s="1"/>
  <c r="C2377" i="11"/>
  <c r="HT329" i="14"/>
  <c r="HV329" i="14" s="1"/>
  <c r="HZ329" i="14" s="1"/>
  <c r="F2377" i="11" s="1"/>
  <c r="HX329" i="14"/>
  <c r="HY329" i="14" s="1"/>
  <c r="HL329" i="14" s="1"/>
  <c r="HQ329" i="14"/>
  <c r="HO328" i="14"/>
  <c r="HN328" i="14"/>
  <c r="HP328" i="14" l="1"/>
  <c r="HM329" i="14" a="1"/>
  <c r="HM329" i="14" s="1"/>
  <c r="HH329" i="14"/>
  <c r="E2377" i="11"/>
  <c r="HJ330" i="14"/>
  <c r="H2377" i="11"/>
  <c r="HR329" i="14"/>
  <c r="I2377" i="11" s="1"/>
  <c r="HO329" i="14" l="1"/>
  <c r="HN329" i="14"/>
  <c r="HT330" i="14"/>
  <c r="HV330" i="14" s="1"/>
  <c r="HZ330" i="14" s="1"/>
  <c r="F2378" i="11" s="1"/>
  <c r="HS330" i="14"/>
  <c r="G2378" i="11" s="1"/>
  <c r="HK330" i="14"/>
  <c r="D2378" i="11" s="1"/>
  <c r="C2378" i="11"/>
  <c r="HX330" i="14"/>
  <c r="HY330" i="14" s="1"/>
  <c r="HL330" i="14" s="1"/>
  <c r="HQ330" i="14"/>
  <c r="HP329" i="14"/>
  <c r="HM330" i="14" l="1" a="1"/>
  <c r="HM330" i="14" s="1"/>
  <c r="E2378" i="11"/>
  <c r="HH330" i="14"/>
  <c r="HR330" i="14"/>
  <c r="I2378" i="11" s="1"/>
  <c r="H2378" i="11"/>
  <c r="HJ331" i="14"/>
  <c r="HN330" i="14" l="1"/>
  <c r="HO330" i="14"/>
  <c r="HP330" i="14" s="1"/>
  <c r="C2379" i="11"/>
  <c r="HS331" i="14"/>
  <c r="G2379" i="11" s="1"/>
  <c r="HT331" i="14"/>
  <c r="HV331" i="14" s="1"/>
  <c r="HZ331" i="14" s="1"/>
  <c r="F2379" i="11" s="1"/>
  <c r="HK331" i="14"/>
  <c r="D2379" i="11" s="1"/>
  <c r="HX331" i="14"/>
  <c r="HY331" i="14" s="1"/>
  <c r="HL331" i="14" s="1"/>
  <c r="HM331" i="14" l="1" a="1"/>
  <c r="HM331" i="14" s="1"/>
  <c r="E2379" i="11"/>
  <c r="HH331" i="14"/>
  <c r="HQ331" i="14"/>
  <c r="H2379" i="11" l="1"/>
  <c r="HJ332" i="14"/>
  <c r="HR331" i="14"/>
  <c r="I2379" i="11" s="1"/>
  <c r="HO331" i="14"/>
  <c r="HN331" i="14"/>
  <c r="HP331" i="14"/>
  <c r="HK332" i="14" l="1"/>
  <c r="D2380" i="11" s="1"/>
  <c r="HT332" i="14"/>
  <c r="HV332" i="14" s="1"/>
  <c r="HZ332" i="14" s="1"/>
  <c r="F2380" i="11" s="1"/>
  <c r="C2380" i="11"/>
  <c r="HS332" i="14"/>
  <c r="G2380" i="11" s="1"/>
  <c r="HQ332" i="14"/>
  <c r="HX332" i="14"/>
  <c r="HY332" i="14" s="1"/>
  <c r="HL332" i="14" s="1"/>
  <c r="HM332" i="14" l="1" a="1"/>
  <c r="HM332" i="14" s="1"/>
  <c r="HH332" i="14"/>
  <c r="E2380" i="11"/>
  <c r="H2380" i="11"/>
  <c r="HR332" i="14"/>
  <c r="I2380" i="11" s="1"/>
  <c r="HJ333" i="14"/>
  <c r="HT333" i="14" l="1"/>
  <c r="HV333" i="14" s="1"/>
  <c r="HZ333" i="14" s="1"/>
  <c r="F2381" i="11" s="1"/>
  <c r="HK333" i="14"/>
  <c r="D2381" i="11" s="1"/>
  <c r="HS333" i="14"/>
  <c r="G2381" i="11" s="1"/>
  <c r="C2381" i="11"/>
  <c r="HQ333" i="14"/>
  <c r="HX333" i="14"/>
  <c r="HY333" i="14" s="1"/>
  <c r="HL333" i="14" s="1"/>
  <c r="HN332" i="14"/>
  <c r="HO332" i="14"/>
  <c r="HP332" i="14"/>
  <c r="HM333" i="14" l="1" a="1"/>
  <c r="HM333" i="14" s="1"/>
  <c r="E2381" i="11"/>
  <c r="HH333" i="14"/>
  <c r="HJ334" i="14"/>
  <c r="HR333" i="14"/>
  <c r="I2381" i="11" s="1"/>
  <c r="H2381" i="11"/>
  <c r="HN333" i="14" l="1"/>
  <c r="HO333" i="14"/>
  <c r="HT334" i="14"/>
  <c r="HV334" i="14" s="1"/>
  <c r="HZ334" i="14" s="1"/>
  <c r="F2382" i="11" s="1"/>
  <c r="HK334" i="14"/>
  <c r="D2382" i="11" s="1"/>
  <c r="C2382" i="11"/>
  <c r="HS334" i="14"/>
  <c r="G2382" i="11" s="1"/>
  <c r="HX334" i="14"/>
  <c r="HY334" i="14" s="1"/>
  <c r="HL334" i="14" s="1"/>
  <c r="HQ334" i="14"/>
  <c r="HM334" i="14" a="1"/>
  <c r="HM334" i="14" s="1"/>
  <c r="HP333" i="14"/>
  <c r="HH334" i="14" l="1"/>
  <c r="E2382" i="11"/>
  <c r="HR334" i="14"/>
  <c r="I2382" i="11" s="1"/>
  <c r="H2382" i="11"/>
  <c r="HJ335" i="14"/>
  <c r="HN334" i="14" l="1"/>
  <c r="HO334" i="14"/>
  <c r="HK335" i="14"/>
  <c r="D2383" i="11" s="1"/>
  <c r="C2383" i="11"/>
  <c r="HS335" i="14"/>
  <c r="G2383" i="11" s="1"/>
  <c r="HT335" i="14"/>
  <c r="HV335" i="14" s="1"/>
  <c r="HZ335" i="14" s="1"/>
  <c r="F2383" i="11" s="1"/>
  <c r="HX335" i="14"/>
  <c r="HY335" i="14" s="1"/>
  <c r="HL335" i="14" s="1"/>
  <c r="HQ335" i="14"/>
  <c r="HM335" i="14" a="1"/>
  <c r="HM335" i="14" s="1"/>
  <c r="E2383" i="11" l="1"/>
  <c r="HH335" i="14"/>
  <c r="HR335" i="14"/>
  <c r="I2383" i="11" s="1"/>
  <c r="H2383" i="11"/>
  <c r="HJ336" i="14"/>
  <c r="HP334" i="14"/>
  <c r="C2384" i="11" l="1"/>
  <c r="HT336" i="14"/>
  <c r="HV336" i="14" s="1"/>
  <c r="HZ336" i="14" s="1"/>
  <c r="F2384" i="11" s="1"/>
  <c r="HS336" i="14"/>
  <c r="G2384" i="11" s="1"/>
  <c r="HK336" i="14"/>
  <c r="D2384" i="11" s="1"/>
  <c r="HQ336" i="14"/>
  <c r="HX336" i="14"/>
  <c r="HY336" i="14" s="1"/>
  <c r="HL336" i="14" s="1"/>
  <c r="HO335" i="14"/>
  <c r="HN335" i="14"/>
  <c r="HP335" i="14" l="1"/>
  <c r="HH336" i="14"/>
  <c r="E2384" i="11"/>
  <c r="HM336" i="14" a="1"/>
  <c r="HM336" i="14" s="1"/>
  <c r="HJ337" i="14"/>
  <c r="H2384" i="11"/>
  <c r="HR336" i="14"/>
  <c r="I2384" i="11" s="1"/>
  <c r="HK337" i="14" l="1"/>
  <c r="D2385" i="11" s="1"/>
  <c r="C2385" i="11"/>
  <c r="HT337" i="14"/>
  <c r="HV337" i="14" s="1"/>
  <c r="HZ337" i="14" s="1"/>
  <c r="F2385" i="11" s="1"/>
  <c r="HS337" i="14"/>
  <c r="G2385" i="11" s="1"/>
  <c r="HQ337" i="14"/>
  <c r="HN336" i="14"/>
  <c r="HP336" i="14" s="1"/>
  <c r="HO336" i="14"/>
  <c r="HX337" i="14" l="1"/>
  <c r="HY337" i="14" s="1"/>
  <c r="HL337" i="14" s="1"/>
  <c r="HM337" i="14" a="1"/>
  <c r="HM337" i="14" s="1"/>
  <c r="E2385" i="11"/>
  <c r="HH337" i="14"/>
  <c r="HR337" i="14"/>
  <c r="I2385" i="11" s="1"/>
  <c r="H2385" i="11"/>
  <c r="HJ338" i="14"/>
  <c r="HN337" i="14" l="1"/>
  <c r="HO337" i="14"/>
  <c r="HT338" i="14"/>
  <c r="HV338" i="14" s="1"/>
  <c r="HZ338" i="14" s="1"/>
  <c r="F2386" i="11" s="1"/>
  <c r="HS338" i="14"/>
  <c r="G2386" i="11" s="1"/>
  <c r="C2386" i="11"/>
  <c r="HK338" i="14"/>
  <c r="D2386" i="11" s="1"/>
  <c r="HX338" i="14"/>
  <c r="HY338" i="14" s="1"/>
  <c r="HL338" i="14" s="1"/>
  <c r="HQ338" i="14"/>
  <c r="HP337" i="14"/>
  <c r="HM338" i="14" l="1" a="1"/>
  <c r="HM338" i="14" s="1"/>
  <c r="E2386" i="11"/>
  <c r="HH338" i="14"/>
  <c r="HR338" i="14"/>
  <c r="I2386" i="11" s="1"/>
  <c r="HJ339" i="14"/>
  <c r="H2386" i="11"/>
  <c r="HO338" i="14" l="1"/>
  <c r="HN338" i="14"/>
  <c r="HT339" i="14"/>
  <c r="HV339" i="14" s="1"/>
  <c r="HZ339" i="14" s="1"/>
  <c r="F2387" i="11" s="1"/>
  <c r="HK339" i="14"/>
  <c r="D2387" i="11" s="1"/>
  <c r="HS339" i="14"/>
  <c r="G2387" i="11" s="1"/>
  <c r="HX339" i="14"/>
  <c r="HY339" i="14" s="1"/>
  <c r="HL339" i="14" s="1"/>
  <c r="HQ339" i="14"/>
  <c r="C2387" i="11"/>
  <c r="HP338" i="14"/>
  <c r="HM339" i="14" l="1" a="1"/>
  <c r="HM339" i="14" s="1"/>
  <c r="E2387" i="11"/>
  <c r="HH339" i="14"/>
  <c r="HJ340" i="14"/>
  <c r="H2387" i="11"/>
  <c r="HR339" i="14"/>
  <c r="I2387" i="11" s="1"/>
  <c r="HN339" i="14" l="1"/>
  <c r="HO339" i="14"/>
  <c r="HS340" i="14"/>
  <c r="G2388" i="11" s="1"/>
  <c r="HT340" i="14"/>
  <c r="HV340" i="14" s="1"/>
  <c r="HZ340" i="14" s="1"/>
  <c r="F2388" i="11" s="1"/>
  <c r="C2388" i="11"/>
  <c r="HK340" i="14"/>
  <c r="D2388" i="11" s="1"/>
  <c r="HQ340" i="14" l="1"/>
  <c r="HR340" i="14" s="1"/>
  <c r="I2388" i="11" s="1"/>
  <c r="H2388" i="11"/>
  <c r="HJ341" i="14"/>
  <c r="HX340" i="14"/>
  <c r="HY340" i="14" s="1"/>
  <c r="HL340" i="14" s="1"/>
  <c r="HP339" i="14"/>
  <c r="HK341" i="14" l="1"/>
  <c r="D2389" i="11" s="1"/>
  <c r="HT341" i="14"/>
  <c r="HV341" i="14" s="1"/>
  <c r="HZ341" i="14" s="1"/>
  <c r="F2389" i="11" s="1"/>
  <c r="HS341" i="14"/>
  <c r="G2389" i="11" s="1"/>
  <c r="C2389" i="11"/>
  <c r="HX341" i="14"/>
  <c r="HY341" i="14" s="1"/>
  <c r="HL341" i="14" s="1"/>
  <c r="HQ341" i="14"/>
  <c r="HM341" i="14" a="1"/>
  <c r="HM341" i="14" s="1"/>
  <c r="HM340" i="14" a="1"/>
  <c r="HM340" i="14" s="1"/>
  <c r="E2388" i="11"/>
  <c r="HH340" i="14"/>
  <c r="H2389" i="11" l="1"/>
  <c r="HJ342" i="14"/>
  <c r="HR341" i="14"/>
  <c r="I2389" i="11" s="1"/>
  <c r="HO340" i="14"/>
  <c r="HN340" i="14"/>
  <c r="HP340" i="14" s="1"/>
  <c r="HH341" i="14"/>
  <c r="E2389" i="11"/>
  <c r="HK342" i="14" l="1"/>
  <c r="D2390" i="11" s="1"/>
  <c r="C2390" i="11"/>
  <c r="HS342" i="14"/>
  <c r="G2390" i="11" s="1"/>
  <c r="HT342" i="14"/>
  <c r="HV342" i="14" s="1"/>
  <c r="HZ342" i="14" s="1"/>
  <c r="F2390" i="11" s="1"/>
  <c r="HO341" i="14"/>
  <c r="HN341" i="14"/>
  <c r="HP341" i="14" l="1"/>
  <c r="HQ342" i="14"/>
  <c r="HX342" i="14"/>
  <c r="HY342" i="14" s="1"/>
  <c r="HL342" i="14" s="1"/>
  <c r="HM342" i="14" l="1" a="1"/>
  <c r="HM342" i="14" s="1"/>
  <c r="E2390" i="11"/>
  <c r="HH342" i="14"/>
  <c r="HR342" i="14"/>
  <c r="I2390" i="11" s="1"/>
  <c r="HJ343" i="14"/>
  <c r="H2390" i="11"/>
  <c r="HN342" i="14" l="1"/>
  <c r="HO342" i="14"/>
  <c r="C2391" i="11"/>
  <c r="HS343" i="14"/>
  <c r="G2391" i="11" s="1"/>
  <c r="HT343" i="14"/>
  <c r="HV343" i="14" s="1"/>
  <c r="HZ343" i="14" s="1"/>
  <c r="F2391" i="11" s="1"/>
  <c r="HK343" i="14"/>
  <c r="D2391" i="11" s="1"/>
  <c r="HQ343" i="14"/>
  <c r="HX343" i="14"/>
  <c r="HY343" i="14" s="1"/>
  <c r="HL343" i="14" s="1"/>
  <c r="HP342" i="14"/>
  <c r="E2391" i="11" l="1"/>
  <c r="HH343" i="14"/>
  <c r="HM343" i="14" a="1"/>
  <c r="HM343" i="14" s="1"/>
  <c r="H2391" i="11"/>
  <c r="HR343" i="14"/>
  <c r="I2391" i="11" s="1"/>
  <c r="HJ344" i="14"/>
  <c r="HK344" i="14" l="1"/>
  <c r="D2392" i="11" s="1"/>
  <c r="HT344" i="14"/>
  <c r="HV344" i="14" s="1"/>
  <c r="HZ344" i="14" s="1"/>
  <c r="F2392" i="11" s="1"/>
  <c r="HS344" i="14"/>
  <c r="G2392" i="11" s="1"/>
  <c r="C2392" i="11"/>
  <c r="HX344" i="14"/>
  <c r="HY344" i="14" s="1"/>
  <c r="HL344" i="14" s="1"/>
  <c r="HM344" i="14" a="1"/>
  <c r="HM344" i="14" s="1"/>
  <c r="HO343" i="14"/>
  <c r="HN343" i="14"/>
  <c r="HP343" i="14" s="1"/>
  <c r="B535" i="11"/>
  <c r="B576" i="11" s="1"/>
  <c r="B563" i="11"/>
  <c r="B585" i="11"/>
  <c r="B543" i="11"/>
  <c r="HQ344" i="14" l="1"/>
  <c r="HH344" i="14"/>
  <c r="E2392" i="11"/>
  <c r="H2392" i="11"/>
  <c r="HJ345" i="14"/>
  <c r="HR344" i="14"/>
  <c r="I2392" i="11" s="1"/>
  <c r="B591" i="11"/>
  <c r="B584" i="11"/>
  <c r="B593" i="11"/>
  <c r="B590" i="11"/>
  <c r="B566" i="11"/>
  <c r="B552" i="11"/>
  <c r="B573" i="11"/>
  <c r="B596" i="11"/>
  <c r="B594" i="11"/>
  <c r="B554" i="11"/>
  <c r="B546" i="11"/>
  <c r="B545" i="11"/>
  <c r="B581" i="11"/>
  <c r="B544" i="11"/>
  <c r="B559" i="11"/>
  <c r="B579" i="11"/>
  <c r="B586" i="11"/>
  <c r="B539" i="11"/>
  <c r="B564" i="11"/>
  <c r="B580" i="11"/>
  <c r="B537" i="11"/>
  <c r="B548" i="11"/>
  <c r="B587" i="11"/>
  <c r="B547" i="11"/>
  <c r="B568" i="11"/>
  <c r="B598" i="11"/>
  <c r="B599" i="11"/>
  <c r="B600" i="11" s="1"/>
  <c r="B603" i="11" s="1"/>
  <c r="B578" i="11"/>
  <c r="B572" i="11"/>
  <c r="B595" i="11"/>
  <c r="B553" i="11"/>
  <c r="B550" i="11"/>
  <c r="B556" i="11"/>
  <c r="B542" i="11"/>
  <c r="B577" i="11"/>
  <c r="B592" i="11"/>
  <c r="B565" i="11"/>
  <c r="B567" i="11"/>
  <c r="B557" i="11"/>
  <c r="B560" i="11"/>
  <c r="B588" i="11"/>
  <c r="B589" i="11"/>
  <c r="B555" i="11"/>
  <c r="B536" i="11"/>
  <c r="B540" i="11"/>
  <c r="B571" i="11"/>
  <c r="B570" i="11"/>
  <c r="B575" i="11"/>
  <c r="B574" i="11"/>
  <c r="B583" i="11"/>
  <c r="B549" i="11"/>
  <c r="B582" i="11"/>
  <c r="B551" i="11"/>
  <c r="B558" i="11"/>
  <c r="B561" i="11"/>
  <c r="B597" i="11"/>
  <c r="B569" i="11"/>
  <c r="B541" i="11"/>
  <c r="B538" i="11"/>
  <c r="B562" i="11"/>
  <c r="B612" i="11"/>
  <c r="B609" i="11"/>
  <c r="B611" i="11"/>
  <c r="B638" i="11"/>
  <c r="B608" i="11"/>
  <c r="B632" i="11"/>
  <c r="B621" i="11"/>
  <c r="B614" i="11"/>
  <c r="B626" i="11"/>
  <c r="B639" i="11"/>
  <c r="B640" i="11" s="1"/>
  <c r="B741" i="11" s="1"/>
  <c r="B610" i="11"/>
  <c r="HS345" i="14" l="1"/>
  <c r="G2393" i="11" s="1"/>
  <c r="C2393" i="11"/>
  <c r="HK345" i="14"/>
  <c r="D2393" i="11" s="1"/>
  <c r="HT345" i="14"/>
  <c r="HV345" i="14" s="1"/>
  <c r="HZ345" i="14" s="1"/>
  <c r="F2393" i="11" s="1"/>
  <c r="HX345" i="14"/>
  <c r="HY345" i="14" s="1"/>
  <c r="HL345" i="14" s="1"/>
  <c r="HQ345" i="14"/>
  <c r="HO344" i="14"/>
  <c r="HN344" i="14"/>
  <c r="B636" i="11"/>
  <c r="B616" i="11"/>
  <c r="B630" i="11"/>
  <c r="B613" i="11"/>
  <c r="B615" i="11"/>
  <c r="B625" i="11"/>
  <c r="B633" i="11"/>
  <c r="B623" i="11"/>
  <c r="B606" i="11"/>
  <c r="B617" i="11"/>
  <c r="B635" i="11"/>
  <c r="B628" i="11"/>
  <c r="B607" i="11"/>
  <c r="B602" i="11"/>
  <c r="B605" i="11"/>
  <c r="B620" i="11"/>
  <c r="B601" i="11"/>
  <c r="B634" i="11"/>
  <c r="B622" i="11"/>
  <c r="B631" i="11"/>
  <c r="B618" i="11"/>
  <c r="B629" i="11"/>
  <c r="B619" i="11"/>
  <c r="B624" i="11"/>
  <c r="B637" i="11"/>
  <c r="B627" i="11"/>
  <c r="B604" i="11"/>
  <c r="B737" i="11"/>
  <c r="B730" i="11"/>
  <c r="B727" i="11"/>
  <c r="B648" i="11"/>
  <c r="B696" i="11"/>
  <c r="B704" i="11"/>
  <c r="B718" i="11"/>
  <c r="B689" i="11"/>
  <c r="B649" i="11"/>
  <c r="B693" i="11"/>
  <c r="B688" i="11"/>
  <c r="B643" i="11"/>
  <c r="B735" i="11"/>
  <c r="B650" i="11"/>
  <c r="B687" i="11"/>
  <c r="B722" i="11"/>
  <c r="B655" i="11"/>
  <c r="B731" i="11"/>
  <c r="B743" i="11"/>
  <c r="B706" i="11"/>
  <c r="B647" i="11"/>
  <c r="B662" i="11"/>
  <c r="B652" i="11"/>
  <c r="B717" i="11"/>
  <c r="B697" i="11"/>
  <c r="B667" i="11"/>
  <c r="B685" i="11"/>
  <c r="B745" i="11"/>
  <c r="B673" i="11"/>
  <c r="B645" i="11"/>
  <c r="B677" i="11"/>
  <c r="B725" i="11"/>
  <c r="B714" i="11"/>
  <c r="B733" i="11"/>
  <c r="B644" i="11"/>
  <c r="B716" i="11"/>
  <c r="B728" i="11"/>
  <c r="B675" i="11"/>
  <c r="B656" i="11"/>
  <c r="B691" i="11"/>
  <c r="B682" i="11"/>
  <c r="B670" i="11"/>
  <c r="B715" i="11"/>
  <c r="B681" i="11"/>
  <c r="B686" i="11"/>
  <c r="B659" i="11"/>
  <c r="B653" i="11"/>
  <c r="B698" i="11"/>
  <c r="B723" i="11"/>
  <c r="B712" i="11"/>
  <c r="B674" i="11"/>
  <c r="B707" i="11"/>
  <c r="B695" i="11"/>
  <c r="B729" i="11"/>
  <c r="B669" i="11"/>
  <c r="B660" i="11"/>
  <c r="B642" i="11"/>
  <c r="B683" i="11"/>
  <c r="B726" i="11"/>
  <c r="B724" i="11"/>
  <c r="B658" i="11"/>
  <c r="B651" i="11"/>
  <c r="B676" i="11"/>
  <c r="B740" i="11"/>
  <c r="B739" i="11"/>
  <c r="B680" i="11"/>
  <c r="B664" i="11"/>
  <c r="B672" i="11"/>
  <c r="B694" i="11"/>
  <c r="B668" i="11"/>
  <c r="B703" i="11"/>
  <c r="B700" i="11"/>
  <c r="B711" i="11"/>
  <c r="B663" i="11"/>
  <c r="B702" i="11"/>
  <c r="B705" i="11"/>
  <c r="B678" i="11"/>
  <c r="B692" i="11"/>
  <c r="B671" i="11"/>
  <c r="B744" i="11"/>
  <c r="B666" i="11"/>
  <c r="B641" i="11"/>
  <c r="B657" i="11"/>
  <c r="B679" i="11"/>
  <c r="B684" i="11"/>
  <c r="B742" i="11"/>
  <c r="B738" i="11"/>
  <c r="B654" i="11"/>
  <c r="B734" i="11"/>
  <c r="B721" i="11"/>
  <c r="B701" i="11"/>
  <c r="B719" i="11"/>
  <c r="B736" i="11"/>
  <c r="B690" i="11"/>
  <c r="B732" i="11"/>
  <c r="B710" i="11"/>
  <c r="B665" i="11"/>
  <c r="B720" i="11"/>
  <c r="B699" i="11"/>
  <c r="B746" i="11"/>
  <c r="B747" i="11" s="1"/>
  <c r="B807" i="11" s="1"/>
  <c r="B709" i="11"/>
  <c r="B713" i="11"/>
  <c r="B708" i="11"/>
  <c r="B646" i="11"/>
  <c r="B661" i="11"/>
  <c r="HP344" i="14" l="1"/>
  <c r="HH345" i="14"/>
  <c r="E2393" i="11"/>
  <c r="HM345" i="14" a="1"/>
  <c r="HM345" i="14" s="1"/>
  <c r="HR345" i="14"/>
  <c r="I2393" i="11" s="1"/>
  <c r="H2393" i="11"/>
  <c r="HJ346" i="14"/>
  <c r="B804" i="11"/>
  <c r="B817" i="11"/>
  <c r="B788" i="11"/>
  <c r="B763" i="11"/>
  <c r="B764" i="11"/>
  <c r="B784" i="11"/>
  <c r="B771" i="11"/>
  <c r="B796" i="11"/>
  <c r="B792" i="11"/>
  <c r="B754" i="11"/>
  <c r="B766" i="11"/>
  <c r="B755" i="11"/>
  <c r="B786" i="11"/>
  <c r="B772" i="11"/>
  <c r="B812" i="11"/>
  <c r="B798" i="11"/>
  <c r="B757" i="11"/>
  <c r="B819" i="11"/>
  <c r="B777" i="11"/>
  <c r="B762" i="11"/>
  <c r="B767" i="11"/>
  <c r="B752" i="11"/>
  <c r="B751" i="11"/>
  <c r="B795" i="11"/>
  <c r="B801" i="11"/>
  <c r="B782" i="11"/>
  <c r="B813" i="11"/>
  <c r="B750" i="11"/>
  <c r="B760" i="11"/>
  <c r="B818" i="11"/>
  <c r="B809" i="11"/>
  <c r="B768" i="11"/>
  <c r="B756" i="11"/>
  <c r="B774" i="11"/>
  <c r="B814" i="11"/>
  <c r="B775" i="11"/>
  <c r="B800" i="11"/>
  <c r="B773" i="11"/>
  <c r="B789" i="11"/>
  <c r="B765" i="11"/>
  <c r="B761" i="11"/>
  <c r="B770" i="11"/>
  <c r="B803" i="11"/>
  <c r="B806" i="11"/>
  <c r="B780" i="11"/>
  <c r="B794" i="11"/>
  <c r="B797" i="11"/>
  <c r="B749" i="11"/>
  <c r="B748" i="11"/>
  <c r="B759" i="11"/>
  <c r="B793" i="11"/>
  <c r="B790" i="11"/>
  <c r="B799" i="11"/>
  <c r="B783" i="11"/>
  <c r="B785" i="11"/>
  <c r="B808" i="11"/>
  <c r="B811" i="11"/>
  <c r="B758" i="11"/>
  <c r="B776" i="11"/>
  <c r="B787" i="11"/>
  <c r="B791" i="11"/>
  <c r="B816" i="11"/>
  <c r="B769" i="11"/>
  <c r="B753" i="11"/>
  <c r="B779" i="11"/>
  <c r="B802" i="11"/>
  <c r="B821" i="11"/>
  <c r="B822" i="11" s="1"/>
  <c r="B847" i="11" s="1"/>
  <c r="B778" i="11"/>
  <c r="B810" i="11"/>
  <c r="B815" i="11"/>
  <c r="B820" i="11"/>
  <c r="B781" i="11"/>
  <c r="B805" i="11"/>
  <c r="HK346" i="14" l="1"/>
  <c r="D2394" i="11" s="1"/>
  <c r="C2394" i="11"/>
  <c r="HT346" i="14"/>
  <c r="HV346" i="14" s="1"/>
  <c r="HZ346" i="14" s="1"/>
  <c r="F2394" i="11" s="1"/>
  <c r="HS346" i="14"/>
  <c r="G2394" i="11" s="1"/>
  <c r="HX346" i="14"/>
  <c r="HY346" i="14" s="1"/>
  <c r="HL346" i="14" s="1"/>
  <c r="HQ346" i="14"/>
  <c r="HO345" i="14"/>
  <c r="HN345" i="14"/>
  <c r="B850" i="11"/>
  <c r="B830" i="11"/>
  <c r="B854" i="11"/>
  <c r="B846" i="11"/>
  <c r="B849" i="11"/>
  <c r="B865" i="11"/>
  <c r="B832" i="11"/>
  <c r="B868" i="11"/>
  <c r="B855" i="11"/>
  <c r="B829" i="11"/>
  <c r="B853" i="11"/>
  <c r="B844" i="11"/>
  <c r="B860" i="11"/>
  <c r="B862" i="11"/>
  <c r="B831" i="11"/>
  <c r="B863" i="11"/>
  <c r="B852" i="11"/>
  <c r="B851" i="11"/>
  <c r="B840" i="11"/>
  <c r="B841" i="11"/>
  <c r="B825" i="11"/>
  <c r="B864" i="11"/>
  <c r="B857" i="11"/>
  <c r="B842" i="11"/>
  <c r="B824" i="11"/>
  <c r="B839" i="11"/>
  <c r="B827" i="11"/>
  <c r="B861" i="11"/>
  <c r="B843" i="11"/>
  <c r="B838" i="11"/>
  <c r="B848" i="11"/>
  <c r="B835" i="11"/>
  <c r="B837" i="11"/>
  <c r="B859" i="11"/>
  <c r="B867" i="11"/>
  <c r="B836" i="11"/>
  <c r="B845" i="11"/>
  <c r="B834" i="11"/>
  <c r="B869" i="11"/>
  <c r="B828" i="11"/>
  <c r="B871" i="11"/>
  <c r="B872" i="11" s="1"/>
  <c r="B898" i="11" s="1"/>
  <c r="B826" i="11"/>
  <c r="B870" i="11"/>
  <c r="B856" i="11"/>
  <c r="B823" i="11"/>
  <c r="B866" i="11"/>
  <c r="B858" i="11"/>
  <c r="B833" i="11"/>
  <c r="HP345" i="14" l="1"/>
  <c r="E2394" i="11"/>
  <c r="HH346" i="14"/>
  <c r="H2394" i="11"/>
  <c r="HJ347" i="14"/>
  <c r="HR346" i="14"/>
  <c r="I2394" i="11" s="1"/>
  <c r="HM346" i="14" a="1"/>
  <c r="HM346" i="14" s="1"/>
  <c r="B899" i="11"/>
  <c r="B895" i="11"/>
  <c r="B878" i="11"/>
  <c r="B903" i="11"/>
  <c r="B884" i="11"/>
  <c r="B900" i="11"/>
  <c r="B880" i="11"/>
  <c r="B902" i="11"/>
  <c r="B890" i="11"/>
  <c r="B911" i="11"/>
  <c r="B912" i="11" s="1"/>
  <c r="B977" i="11" s="1"/>
  <c r="B894" i="11"/>
  <c r="B888" i="11"/>
  <c r="B905" i="11"/>
  <c r="B875" i="11"/>
  <c r="B879" i="11"/>
  <c r="B904" i="11"/>
  <c r="B897" i="11"/>
  <c r="B874" i="11"/>
  <c r="B896" i="11"/>
  <c r="B883" i="11"/>
  <c r="B907" i="11"/>
  <c r="B876" i="11"/>
  <c r="B892" i="11"/>
  <c r="B873" i="11"/>
  <c r="B891" i="11"/>
  <c r="B885" i="11"/>
  <c r="B910" i="11"/>
  <c r="B887" i="11"/>
  <c r="B889" i="11"/>
  <c r="B909" i="11"/>
  <c r="B882" i="11"/>
  <c r="B881" i="11"/>
  <c r="B906" i="11"/>
  <c r="B908" i="11"/>
  <c r="B886" i="11"/>
  <c r="B893" i="11"/>
  <c r="B901" i="11"/>
  <c r="B877" i="11"/>
  <c r="B1105" i="11"/>
  <c r="B1055" i="11"/>
  <c r="B1017" i="11"/>
  <c r="B1138" i="11"/>
  <c r="B1111" i="11"/>
  <c r="B1034" i="11"/>
  <c r="B1053" i="11"/>
  <c r="B1146" i="11"/>
  <c r="B914" i="11"/>
  <c r="B920" i="11"/>
  <c r="B993" i="11"/>
  <c r="B962" i="11"/>
  <c r="B1039" i="11"/>
  <c r="B966" i="11"/>
  <c r="B1010" i="11"/>
  <c r="B1075" i="11"/>
  <c r="B1115" i="11"/>
  <c r="B927" i="11"/>
  <c r="B978" i="11"/>
  <c r="B1099" i="11"/>
  <c r="B1048" i="11"/>
  <c r="B1104" i="11"/>
  <c r="B945" i="11"/>
  <c r="B1145" i="11"/>
  <c r="B1007" i="11"/>
  <c r="B1079" i="11"/>
  <c r="B1153" i="11"/>
  <c r="B1103" i="11"/>
  <c r="B1112" i="11"/>
  <c r="B1127" i="11"/>
  <c r="B1072" i="11"/>
  <c r="B979" i="11"/>
  <c r="B1147" i="11"/>
  <c r="B1122" i="11"/>
  <c r="B1013" i="11"/>
  <c r="B990" i="11"/>
  <c r="B1090" i="11"/>
  <c r="B953" i="11"/>
  <c r="B1064" i="11"/>
  <c r="B1164" i="11"/>
  <c r="B1135" i="11"/>
  <c r="B1069" i="11"/>
  <c r="B1160" i="11"/>
  <c r="B992" i="11"/>
  <c r="B983" i="11"/>
  <c r="B987" i="11"/>
  <c r="B939" i="11"/>
  <c r="B1154" i="11"/>
  <c r="B1119" i="11"/>
  <c r="B1012" i="11"/>
  <c r="B976" i="11"/>
  <c r="B1067" i="11"/>
  <c r="B1128" i="11"/>
  <c r="B1139" i="11"/>
  <c r="B1044" i="11"/>
  <c r="B944" i="11"/>
  <c r="B956" i="11"/>
  <c r="B1061" i="11"/>
  <c r="B985" i="11"/>
  <c r="B1129" i="11"/>
  <c r="B1071" i="11"/>
  <c r="B1049" i="11"/>
  <c r="C2395" i="11" l="1"/>
  <c r="HK347" i="14"/>
  <c r="D2395" i="11" s="1"/>
  <c r="HS347" i="14"/>
  <c r="G2395" i="11" s="1"/>
  <c r="HT347" i="14"/>
  <c r="HV347" i="14" s="1"/>
  <c r="HZ347" i="14" s="1"/>
  <c r="F2395" i="11" s="1"/>
  <c r="HX347" i="14"/>
  <c r="HY347" i="14" s="1"/>
  <c r="HL347" i="14" s="1"/>
  <c r="HQ347" i="14"/>
  <c r="HO346" i="14"/>
  <c r="HN346" i="14"/>
  <c r="HP346" i="14" s="1"/>
  <c r="B1037" i="11"/>
  <c r="B1144" i="11"/>
  <c r="B1043" i="11"/>
  <c r="B967" i="11"/>
  <c r="B922" i="11"/>
  <c r="B1167" i="11"/>
  <c r="B1168" i="11" s="1"/>
  <c r="B1169" i="11" s="1"/>
  <c r="B1179" i="11" s="1"/>
  <c r="B1118" i="11"/>
  <c r="B1121" i="11"/>
  <c r="B1085" i="11"/>
  <c r="B929" i="11"/>
  <c r="B1142" i="11"/>
  <c r="B970" i="11"/>
  <c r="B1130" i="11"/>
  <c r="B1166" i="11"/>
  <c r="B995" i="11"/>
  <c r="B1016" i="11"/>
  <c r="B1101" i="11"/>
  <c r="B935" i="11"/>
  <c r="B1097" i="11"/>
  <c r="B919" i="11"/>
  <c r="B918" i="11"/>
  <c r="B998" i="11"/>
  <c r="B1123" i="11"/>
  <c r="B1035" i="11"/>
  <c r="B1148" i="11"/>
  <c r="B1116" i="11"/>
  <c r="B1065" i="11"/>
  <c r="B1009" i="11"/>
  <c r="B982" i="11"/>
  <c r="B1008" i="11"/>
  <c r="B1084" i="11"/>
  <c r="B1074" i="11"/>
  <c r="B1155" i="11"/>
  <c r="B1045" i="11"/>
  <c r="B972" i="11"/>
  <c r="B1024" i="11"/>
  <c r="B981" i="11"/>
  <c r="B1000" i="11"/>
  <c r="B936" i="11"/>
  <c r="B950" i="11"/>
  <c r="B996" i="11"/>
  <c r="B926" i="11"/>
  <c r="B1076" i="11"/>
  <c r="B1163" i="11"/>
  <c r="B1089" i="11"/>
  <c r="B917" i="11"/>
  <c r="B1081" i="11"/>
  <c r="B1136" i="11"/>
  <c r="B1018" i="11"/>
  <c r="B1157" i="11"/>
  <c r="B1002" i="11"/>
  <c r="B1036" i="11"/>
  <c r="B1005" i="11"/>
  <c r="B1150" i="11"/>
  <c r="B931" i="11"/>
  <c r="B1001" i="11"/>
  <c r="B991" i="11"/>
  <c r="B948" i="11"/>
  <c r="B973" i="11"/>
  <c r="B1100" i="11"/>
  <c r="B958" i="11"/>
  <c r="B913" i="11"/>
  <c r="B1030" i="11"/>
  <c r="B963" i="11"/>
  <c r="B1057" i="11"/>
  <c r="B1040" i="11"/>
  <c r="B1015" i="11"/>
  <c r="B1025" i="11"/>
  <c r="B915" i="11"/>
  <c r="B1003" i="11"/>
  <c r="B937" i="11"/>
  <c r="B1087" i="11"/>
  <c r="B1131" i="11"/>
  <c r="B984" i="11"/>
  <c r="B988" i="11"/>
  <c r="B1052" i="11"/>
  <c r="B971" i="11"/>
  <c r="B1041" i="11"/>
  <c r="B1020" i="11"/>
  <c r="B1078" i="11"/>
  <c r="B1068" i="11"/>
  <c r="B1108" i="11"/>
  <c r="B986" i="11"/>
  <c r="B964" i="11"/>
  <c r="B1080" i="11"/>
  <c r="B1143" i="11"/>
  <c r="B942" i="11"/>
  <c r="B924" i="11"/>
  <c r="B969" i="11"/>
  <c r="B1021" i="11"/>
  <c r="B1141" i="11"/>
  <c r="B921" i="11"/>
  <c r="B980" i="11"/>
  <c r="B1059" i="11"/>
  <c r="B1026" i="11"/>
  <c r="B1156" i="11"/>
  <c r="B1113" i="11"/>
  <c r="B1028" i="11"/>
  <c r="B1093" i="11"/>
  <c r="B1137" i="11"/>
  <c r="B946" i="11"/>
  <c r="B965" i="11"/>
  <c r="B959" i="11"/>
  <c r="B1110" i="11"/>
  <c r="B1086" i="11"/>
  <c r="B1152" i="11"/>
  <c r="B1051" i="11"/>
  <c r="B1047" i="11"/>
  <c r="B943" i="11"/>
  <c r="B1120" i="11"/>
  <c r="B1082" i="11"/>
  <c r="B1033" i="11"/>
  <c r="B1022" i="11"/>
  <c r="B1027" i="11"/>
  <c r="B957" i="11"/>
  <c r="B923" i="11"/>
  <c r="B1088" i="11"/>
  <c r="B1098" i="11"/>
  <c r="B1006" i="11"/>
  <c r="B1070" i="11"/>
  <c r="B1038" i="11"/>
  <c r="B1031" i="11"/>
  <c r="B1140" i="11"/>
  <c r="B1165" i="11"/>
  <c r="B1151" i="11"/>
  <c r="B930" i="11"/>
  <c r="B1114" i="11"/>
  <c r="B954" i="11"/>
  <c r="B1014" i="11"/>
  <c r="B1062" i="11"/>
  <c r="B1004" i="11"/>
  <c r="B974" i="11"/>
  <c r="B1050" i="11"/>
  <c r="B934" i="11"/>
  <c r="B1092" i="11"/>
  <c r="B1058" i="11"/>
  <c r="B949" i="11"/>
  <c r="B997" i="11"/>
  <c r="B968" i="11"/>
  <c r="B938" i="11"/>
  <c r="B1159" i="11"/>
  <c r="B1132" i="11"/>
  <c r="B940" i="11"/>
  <c r="B1125" i="11"/>
  <c r="B941" i="11"/>
  <c r="B1083" i="11"/>
  <c r="B947" i="11"/>
  <c r="B933" i="11"/>
  <c r="B1046" i="11"/>
  <c r="B1060" i="11"/>
  <c r="B932" i="11"/>
  <c r="B1029" i="11"/>
  <c r="B1161" i="11"/>
  <c r="B1019" i="11"/>
  <c r="B1107" i="11"/>
  <c r="B1102" i="11"/>
  <c r="B1073" i="11"/>
  <c r="B1149" i="11"/>
  <c r="B1054" i="11"/>
  <c r="B1134" i="11"/>
  <c r="B951" i="11"/>
  <c r="B1094" i="11"/>
  <c r="B1117" i="11"/>
  <c r="B1133" i="11"/>
  <c r="B961" i="11"/>
  <c r="B975" i="11"/>
  <c r="B916" i="11"/>
  <c r="B999" i="11"/>
  <c r="B925" i="11"/>
  <c r="B1063" i="11"/>
  <c r="B1124" i="11"/>
  <c r="B1109" i="11"/>
  <c r="B960" i="11"/>
  <c r="B1091" i="11"/>
  <c r="B1106" i="11"/>
  <c r="B955" i="11"/>
  <c r="B1096" i="11"/>
  <c r="B989" i="11"/>
  <c r="B1042" i="11"/>
  <c r="B1023" i="11"/>
  <c r="B1056" i="11"/>
  <c r="B952" i="11"/>
  <c r="B1095" i="11"/>
  <c r="B994" i="11"/>
  <c r="B1077" i="11"/>
  <c r="B1126" i="11"/>
  <c r="B1066" i="11"/>
  <c r="B1158" i="11"/>
  <c r="B928" i="11"/>
  <c r="B1011" i="11"/>
  <c r="B1032" i="11"/>
  <c r="B1162" i="11"/>
  <c r="HM347" i="14" l="1" a="1"/>
  <c r="HM347" i="14" s="1"/>
  <c r="HH347" i="14"/>
  <c r="E2395" i="11"/>
  <c r="H2395" i="11"/>
  <c r="HR347" i="14"/>
  <c r="HJ348" i="14"/>
  <c r="B1620" i="11"/>
  <c r="B1431" i="11"/>
  <c r="B1203" i="11"/>
  <c r="B1471" i="11"/>
  <c r="B1274" i="11"/>
  <c r="B1183" i="11"/>
  <c r="B1313" i="11"/>
  <c r="B1589" i="11"/>
  <c r="B1509" i="11"/>
  <c r="B1330" i="11"/>
  <c r="B1342" i="11"/>
  <c r="B1464" i="11"/>
  <c r="B1548" i="11"/>
  <c r="B1280" i="11"/>
  <c r="B1422" i="11"/>
  <c r="B1530" i="11"/>
  <c r="B1307" i="11"/>
  <c r="B1549" i="11"/>
  <c r="B1315" i="11"/>
  <c r="B1584" i="11"/>
  <c r="B1285" i="11"/>
  <c r="B1627" i="11"/>
  <c r="B1642" i="11"/>
  <c r="B1578" i="11"/>
  <c r="B1590" i="11"/>
  <c r="B1592" i="11"/>
  <c r="B1443" i="11"/>
  <c r="B1666" i="11"/>
  <c r="B1413" i="11"/>
  <c r="B1198" i="11"/>
  <c r="B1619" i="11"/>
  <c r="B1266" i="11"/>
  <c r="B1477" i="11"/>
  <c r="B1670" i="11"/>
  <c r="B1481" i="11"/>
  <c r="B1387" i="11"/>
  <c r="B1515" i="11"/>
  <c r="B1574" i="11"/>
  <c r="B1215" i="11"/>
  <c r="B1561" i="11"/>
  <c r="B1557" i="11"/>
  <c r="B1594" i="11"/>
  <c r="B1318" i="11"/>
  <c r="B1278" i="11"/>
  <c r="B1336" i="11"/>
  <c r="B1291" i="11"/>
  <c r="B1282" i="11"/>
  <c r="B1485" i="11"/>
  <c r="B1178" i="11"/>
  <c r="B1345" i="11"/>
  <c r="B1461" i="11"/>
  <c r="B1499" i="11"/>
  <c r="B1624" i="11"/>
  <c r="B1250" i="11"/>
  <c r="B1337" i="11"/>
  <c r="B1614" i="11"/>
  <c r="B1201" i="11"/>
  <c r="B1598" i="11"/>
  <c r="B1603" i="11"/>
  <c r="B1312" i="11"/>
  <c r="B1368" i="11"/>
  <c r="B1539" i="11"/>
  <c r="B1386" i="11"/>
  <c r="B1668" i="11"/>
  <c r="B1218" i="11"/>
  <c r="B1209" i="11"/>
  <c r="B1390" i="11"/>
  <c r="B1180" i="11"/>
  <c r="B1595" i="11"/>
  <c r="B1581" i="11"/>
  <c r="B1177" i="11"/>
  <c r="B1564" i="11"/>
  <c r="B1610" i="11"/>
  <c r="B1246" i="11"/>
  <c r="B1607" i="11"/>
  <c r="B1472" i="11"/>
  <c r="B1480" i="11"/>
  <c r="B1675" i="11"/>
  <c r="B1483" i="11"/>
  <c r="B1333" i="11"/>
  <c r="B1600" i="11"/>
  <c r="B1636" i="11"/>
  <c r="B1490" i="11"/>
  <c r="B1257" i="11"/>
  <c r="B1657" i="11"/>
  <c r="B1527" i="11"/>
  <c r="B1374" i="11"/>
  <c r="B1283" i="11"/>
  <c r="B1550" i="11"/>
  <c r="B1392" i="11"/>
  <c r="B1376" i="11"/>
  <c r="B1338" i="11"/>
  <c r="B1172" i="11"/>
  <c r="B1586" i="11"/>
  <c r="B1439" i="11"/>
  <c r="B1478" i="11"/>
  <c r="B1639" i="11"/>
  <c r="B1227" i="11"/>
  <c r="B1265" i="11"/>
  <c r="B1623" i="11"/>
  <c r="B1279" i="11"/>
  <c r="B1412" i="11"/>
  <c r="B1446" i="11"/>
  <c r="B1292" i="11"/>
  <c r="B1669" i="11"/>
  <c r="B1304" i="11"/>
  <c r="B1608" i="11"/>
  <c r="B1350" i="11"/>
  <c r="B1309" i="11"/>
  <c r="B1444" i="11"/>
  <c r="B1442" i="11"/>
  <c r="B1238" i="11"/>
  <c r="B1408" i="11"/>
  <c r="B1321" i="11"/>
  <c r="B1437" i="11"/>
  <c r="B1613" i="11"/>
  <c r="B1389" i="11"/>
  <c r="B1378" i="11"/>
  <c r="B1423" i="11"/>
  <c r="B1433" i="11"/>
  <c r="B1426" i="11"/>
  <c r="B1579" i="11"/>
  <c r="B1661" i="11"/>
  <c r="B1672" i="11"/>
  <c r="B1497" i="11"/>
  <c r="B1450" i="11"/>
  <c r="B1251" i="11"/>
  <c r="B1383" i="11"/>
  <c r="B1411" i="11"/>
  <c r="B1567" i="11"/>
  <c r="B1371" i="11"/>
  <c r="B1326" i="11"/>
  <c r="B1558" i="11"/>
  <c r="B1436" i="11"/>
  <c r="B1199" i="11"/>
  <c r="B1517" i="11"/>
  <c r="B1171" i="11"/>
  <c r="B1317" i="11"/>
  <c r="B1243" i="11"/>
  <c r="B1634" i="11"/>
  <c r="B1658" i="11"/>
  <c r="B1320" i="11"/>
  <c r="B1270" i="11"/>
  <c r="B1504" i="11"/>
  <c r="B1301" i="11"/>
  <c r="B1367" i="11"/>
  <c r="B1229" i="11"/>
  <c r="B1525" i="11"/>
  <c r="B1540" i="11"/>
  <c r="B1185" i="11"/>
  <c r="B1622" i="11"/>
  <c r="B1556" i="11"/>
  <c r="B1495" i="11"/>
  <c r="B1654" i="11"/>
  <c r="B1323" i="11"/>
  <c r="B1259" i="11"/>
  <c r="B1339" i="11"/>
  <c r="B1399" i="11"/>
  <c r="B1356" i="11"/>
  <c r="B1631" i="11"/>
  <c r="B1391" i="11"/>
  <c r="B1489" i="11"/>
  <c r="B1364" i="11"/>
  <c r="B1400" i="11"/>
  <c r="B1211" i="11"/>
  <c r="B1601" i="11"/>
  <c r="B1403" i="11"/>
  <c r="B1467" i="11"/>
  <c r="B1453" i="11"/>
  <c r="B1441" i="11"/>
  <c r="B1671" i="11"/>
  <c r="B1186" i="11"/>
  <c r="B1625" i="11"/>
  <c r="B1175" i="11"/>
  <c r="B1194" i="11"/>
  <c r="B1551" i="11"/>
  <c r="B1656" i="11"/>
  <c r="B1293" i="11"/>
  <c r="B1398" i="11"/>
  <c r="B1247" i="11"/>
  <c r="B1404" i="11"/>
  <c r="B1220" i="11"/>
  <c r="B1306" i="11"/>
  <c r="B1506" i="11"/>
  <c r="B1643" i="11"/>
  <c r="B1406" i="11"/>
  <c r="B1428" i="11"/>
  <c r="B1570" i="11"/>
  <c r="B1255" i="11"/>
  <c r="B1609" i="11"/>
  <c r="B1349" i="11"/>
  <c r="B1242" i="11"/>
  <c r="B1659" i="11"/>
  <c r="B1397" i="11"/>
  <c r="B1650" i="11"/>
  <c r="B1511" i="11"/>
  <c r="B1628" i="11"/>
  <c r="B1583" i="11"/>
  <c r="B1231" i="11"/>
  <c r="B1332" i="11"/>
  <c r="B1635" i="11"/>
  <c r="B1419" i="11"/>
  <c r="B1219" i="11"/>
  <c r="B1256" i="11"/>
  <c r="B1535" i="11"/>
  <c r="B1448" i="11"/>
  <c r="B1562" i="11"/>
  <c r="B1484" i="11"/>
  <c r="B1365" i="11"/>
  <c r="B1272" i="11"/>
  <c r="B1302" i="11"/>
  <c r="B1649" i="11"/>
  <c r="B1555" i="11"/>
  <c r="B1626" i="11"/>
  <c r="B1232" i="11"/>
  <c r="B1324" i="11"/>
  <c r="B1370" i="11"/>
  <c r="B1534" i="11"/>
  <c r="B1173" i="11"/>
  <c r="B1402" i="11"/>
  <c r="B1216" i="11"/>
  <c r="B1494" i="11"/>
  <c r="B1396" i="11"/>
  <c r="B1505" i="11"/>
  <c r="B1449" i="11"/>
  <c r="B1244" i="11"/>
  <c r="B1673" i="11"/>
  <c r="B1637" i="11"/>
  <c r="B1418" i="11"/>
  <c r="B1474" i="11"/>
  <c r="B1569" i="11"/>
  <c r="B1410" i="11"/>
  <c r="B1676" i="11"/>
  <c r="B1565" i="11"/>
  <c r="B1577" i="11"/>
  <c r="B1427" i="11"/>
  <c r="B1488" i="11"/>
  <c r="B1492" i="11"/>
  <c r="B1208" i="11"/>
  <c r="B1377" i="11"/>
  <c r="B1263" i="11"/>
  <c r="B1462" i="11"/>
  <c r="B1452" i="11"/>
  <c r="B1651" i="11"/>
  <c r="B1638" i="11"/>
  <c r="B1545" i="11"/>
  <c r="B1646" i="11"/>
  <c r="B1621" i="11"/>
  <c r="B1454" i="11"/>
  <c r="B1288" i="11"/>
  <c r="B1260" i="11"/>
  <c r="B1188" i="11"/>
  <c r="B1385" i="11"/>
  <c r="B1602" i="11"/>
  <c r="B1606" i="11"/>
  <c r="B1277" i="11"/>
  <c r="B1523" i="11"/>
  <c r="B1430" i="11"/>
  <c r="B1514" i="11"/>
  <c r="B1582" i="11"/>
  <c r="B1538" i="11"/>
  <c r="B1228" i="11"/>
  <c r="B1254" i="11"/>
  <c r="B1205" i="11"/>
  <c r="B1521" i="11"/>
  <c r="B1510" i="11"/>
  <c r="B1502" i="11"/>
  <c r="B1224" i="11"/>
  <c r="B1210" i="11"/>
  <c r="B1531" i="11"/>
  <c r="B1416" i="11"/>
  <c r="B1346" i="11"/>
  <c r="B1362" i="11"/>
  <c r="B1652" i="11"/>
  <c r="B1316" i="11"/>
  <c r="B1357" i="11"/>
  <c r="B1475" i="11"/>
  <c r="B1343" i="11"/>
  <c r="B1261" i="11"/>
  <c r="B1653" i="11"/>
  <c r="B1239" i="11"/>
  <c r="B1217" i="11"/>
  <c r="B1264" i="11"/>
  <c r="B1359" i="11"/>
  <c r="B1645" i="11"/>
  <c r="B1587" i="11"/>
  <c r="B1253" i="11"/>
  <c r="B1459" i="11"/>
  <c r="B1196" i="11"/>
  <c r="B1465" i="11"/>
  <c r="B1429" i="11"/>
  <c r="B1363" i="11"/>
  <c r="B1380" i="11"/>
  <c r="B1425" i="11"/>
  <c r="B1440" i="11"/>
  <c r="B1546" i="11"/>
  <c r="B1212" i="11"/>
  <c r="B1682" i="11"/>
  <c r="B1641" i="11"/>
  <c r="B1420" i="11"/>
  <c r="B1235" i="11"/>
  <c r="B1522" i="11"/>
  <c r="B1491" i="11"/>
  <c r="B1190" i="11"/>
  <c r="B1501" i="11"/>
  <c r="B1508" i="11"/>
  <c r="B1275" i="11"/>
  <c r="B1245" i="11"/>
  <c r="B1354" i="11"/>
  <c r="B1532" i="11"/>
  <c r="B1249" i="11"/>
  <c r="B1498" i="11"/>
  <c r="B1512" i="11"/>
  <c r="B1604" i="11"/>
  <c r="B1334" i="11"/>
  <c r="B1415" i="11"/>
  <c r="B1559" i="11"/>
  <c r="B1469" i="11"/>
  <c r="B1434" i="11"/>
  <c r="B1290" i="11"/>
  <c r="B1361" i="11"/>
  <c r="B1182" i="11"/>
  <c r="B1314" i="11"/>
  <c r="B1299" i="11"/>
  <c r="B1455" i="11"/>
  <c r="B1241" i="11"/>
  <c r="B1355" i="11"/>
  <c r="B1599" i="11"/>
  <c r="B1470" i="11"/>
  <c r="B1237" i="11"/>
  <c r="B1553" i="11"/>
  <c r="B1358" i="11"/>
  <c r="B1225" i="11"/>
  <c r="B1663" i="11"/>
  <c r="B1379" i="11"/>
  <c r="B1528" i="11"/>
  <c r="B1487" i="11"/>
  <c r="B1573" i="11"/>
  <c r="B1685" i="11"/>
  <c r="B1686" i="11" s="1"/>
  <c r="B1687" i="11" s="1"/>
  <c r="B1821" i="11" s="1"/>
  <c r="B1618" i="11"/>
  <c r="B1223" i="11"/>
  <c r="B1352" i="11"/>
  <c r="B1405" i="11"/>
  <c r="B1630" i="11"/>
  <c r="B1445" i="11"/>
  <c r="B1248" i="11"/>
  <c r="B1308" i="11"/>
  <c r="B1341" i="11"/>
  <c r="B1372" i="11"/>
  <c r="B1580" i="11"/>
  <c r="B1683" i="11"/>
  <c r="B1684" i="11"/>
  <c r="B1240" i="11"/>
  <c r="B1268" i="11"/>
  <c r="B1516" i="11"/>
  <c r="B1468" i="11"/>
  <c r="B1271" i="11"/>
  <c r="B1456" i="11"/>
  <c r="B1503" i="11"/>
  <c r="B1393" i="11"/>
  <c r="B1674" i="11"/>
  <c r="B1526" i="11"/>
  <c r="B1407" i="11"/>
  <c r="B1322" i="11"/>
  <c r="B1678" i="11"/>
  <c r="B1369" i="11"/>
  <c r="B1616" i="11"/>
  <c r="B1493" i="11"/>
  <c r="B1447" i="11"/>
  <c r="B1189" i="11"/>
  <c r="B1451" i="11"/>
  <c r="B1576" i="11"/>
  <c r="B1353" i="11"/>
  <c r="B1401" i="11"/>
  <c r="B1519" i="11"/>
  <c r="B1181" i="11"/>
  <c r="B1289" i="11"/>
  <c r="B1281" i="11"/>
  <c r="B1533" i="11"/>
  <c r="B1473" i="11"/>
  <c r="B1612" i="11"/>
  <c r="B1213" i="11"/>
  <c r="B1394" i="11"/>
  <c r="B1388" i="11"/>
  <c r="B1311" i="11"/>
  <c r="B1458" i="11"/>
  <c r="B1680" i="11"/>
  <c r="B1297" i="11"/>
  <c r="B1328" i="11"/>
  <c r="B1593" i="11"/>
  <c r="B1207" i="11"/>
  <c r="B1648" i="11"/>
  <c r="B1424" i="11"/>
  <c r="B1226" i="11"/>
  <c r="B1184" i="11"/>
  <c r="B1529" i="11"/>
  <c r="B1187" i="11"/>
  <c r="B1486" i="11"/>
  <c r="B1482" i="11"/>
  <c r="B1384" i="11"/>
  <c r="B1457" i="11"/>
  <c r="B1300" i="11"/>
  <c r="B1664" i="11"/>
  <c r="B1298" i="11"/>
  <c r="B1331" i="11"/>
  <c r="B1296" i="11"/>
  <c r="B1647" i="11"/>
  <c r="B1197" i="11"/>
  <c r="B1174" i="11"/>
  <c r="B1552" i="11"/>
  <c r="B1176" i="11"/>
  <c r="B1575" i="11"/>
  <c r="B1568" i="11"/>
  <c r="B1640" i="11"/>
  <c r="B1202" i="11"/>
  <c r="B1335" i="11"/>
  <c r="B1230" i="11"/>
  <c r="B1414" i="11"/>
  <c r="B1236" i="11"/>
  <c r="B1295" i="11"/>
  <c r="B1234" i="11"/>
  <c r="B1560" i="11"/>
  <c r="B1305" i="11"/>
  <c r="B1192" i="11"/>
  <c r="B1258" i="11"/>
  <c r="B1347" i="11"/>
  <c r="B1466" i="11"/>
  <c r="B1496" i="11"/>
  <c r="B1617" i="11"/>
  <c r="B1518" i="11"/>
  <c r="B1544" i="11"/>
  <c r="B1463" i="11"/>
  <c r="B1660" i="11"/>
  <c r="B1524" i="11"/>
  <c r="B1596" i="11"/>
  <c r="B1665" i="11"/>
  <c r="B1655" i="11"/>
  <c r="B1409" i="11"/>
  <c r="B1677" i="11"/>
  <c r="B1262" i="11"/>
  <c r="B1294" i="11"/>
  <c r="B1597" i="11"/>
  <c r="B1351" i="11"/>
  <c r="B1421" i="11"/>
  <c r="B1200" i="11"/>
  <c r="B1221" i="11"/>
  <c r="B1536" i="11"/>
  <c r="B1662" i="11"/>
  <c r="B1520" i="11"/>
  <c r="B1381" i="11"/>
  <c r="B1344" i="11"/>
  <c r="B1432" i="11"/>
  <c r="B1348" i="11"/>
  <c r="B1319" i="11"/>
  <c r="B1629" i="11"/>
  <c r="B1476" i="11"/>
  <c r="B1375" i="11"/>
  <c r="B1267" i="11"/>
  <c r="B1547" i="11"/>
  <c r="B1513" i="11"/>
  <c r="B1276" i="11"/>
  <c r="B1543" i="11"/>
  <c r="B1572" i="11"/>
  <c r="B1206" i="11"/>
  <c r="B1382" i="11"/>
  <c r="B1591" i="11"/>
  <c r="B1537" i="11"/>
  <c r="B1395" i="11"/>
  <c r="B1679" i="11"/>
  <c r="B1667" i="11"/>
  <c r="B1287" i="11"/>
  <c r="B1507" i="11"/>
  <c r="B1327" i="11"/>
  <c r="B1644" i="11"/>
  <c r="B1479" i="11"/>
  <c r="B1329" i="11"/>
  <c r="B1360" i="11"/>
  <c r="B1554" i="11"/>
  <c r="B1269" i="11"/>
  <c r="B1417" i="11"/>
  <c r="B1632" i="11"/>
  <c r="B1500" i="11"/>
  <c r="B1563" i="11"/>
  <c r="B1233" i="11"/>
  <c r="B1325" i="11"/>
  <c r="B1193" i="11"/>
  <c r="B1273" i="11"/>
  <c r="B1438" i="11"/>
  <c r="B1214" i="11"/>
  <c r="B1611" i="11"/>
  <c r="B1615" i="11"/>
  <c r="B1460" i="11"/>
  <c r="B1303" i="11"/>
  <c r="B1340" i="11"/>
  <c r="B1284" i="11"/>
  <c r="B1435" i="11"/>
  <c r="B1585" i="11"/>
  <c r="B1191" i="11"/>
  <c r="B1222" i="11"/>
  <c r="B1566" i="11"/>
  <c r="B1541" i="11"/>
  <c r="B1681" i="11"/>
  <c r="B1252" i="11"/>
  <c r="B1204" i="11"/>
  <c r="B1366" i="11"/>
  <c r="B1286" i="11"/>
  <c r="B1633" i="11"/>
  <c r="B1195" i="11"/>
  <c r="B1605" i="11"/>
  <c r="B1373" i="11"/>
  <c r="B1170" i="11"/>
  <c r="B1571" i="11"/>
  <c r="B1588" i="11"/>
  <c r="B1310" i="11"/>
  <c r="B1542" i="11"/>
  <c r="I2395" i="11" l="1"/>
  <c r="HS348" i="14"/>
  <c r="G2396" i="11" s="1"/>
  <c r="C2396" i="11"/>
  <c r="HT348" i="14"/>
  <c r="HV348" i="14" s="1"/>
  <c r="HZ348" i="14" s="1"/>
  <c r="F2396" i="11" s="1"/>
  <c r="HK348" i="14"/>
  <c r="D2396" i="11" s="1"/>
  <c r="HX348" i="14"/>
  <c r="HY348" i="14" s="1"/>
  <c r="HL348" i="14" s="1"/>
  <c r="HQ348" i="14"/>
  <c r="HM348" i="14" a="1"/>
  <c r="HM348" i="14" s="1"/>
  <c r="F24" i="14"/>
  <c r="F25" i="11"/>
  <c r="HO347" i="14"/>
  <c r="HN347" i="14"/>
  <c r="HP347" i="14"/>
  <c r="B1796" i="11"/>
  <c r="B2017" i="11"/>
  <c r="B1733" i="11"/>
  <c r="B1905" i="11"/>
  <c r="B1889" i="11"/>
  <c r="B1709" i="11"/>
  <c r="B1901" i="11"/>
  <c r="B2029" i="11"/>
  <c r="B1818" i="11"/>
  <c r="B1875" i="11"/>
  <c r="B1736" i="11"/>
  <c r="B1819" i="11"/>
  <c r="B1846" i="11"/>
  <c r="B1806" i="11"/>
  <c r="B1952" i="11"/>
  <c r="B1961" i="11"/>
  <c r="B1694" i="11"/>
  <c r="B1930" i="11"/>
  <c r="B2051" i="11"/>
  <c r="B1858" i="11"/>
  <c r="B1988" i="11"/>
  <c r="B1763" i="11"/>
  <c r="B1756" i="11"/>
  <c r="B1894" i="11"/>
  <c r="B1954" i="11"/>
  <c r="B1710" i="11"/>
  <c r="B1745" i="11"/>
  <c r="B1752" i="11"/>
  <c r="B1986" i="11"/>
  <c r="B2010" i="11"/>
  <c r="B1815" i="11"/>
  <c r="B1883" i="11"/>
  <c r="B1992" i="11"/>
  <c r="B1711" i="11"/>
  <c r="B2030" i="11"/>
  <c r="B2032" i="11"/>
  <c r="B2065" i="11"/>
  <c r="B2003" i="11"/>
  <c r="B1724" i="11"/>
  <c r="B1705" i="11"/>
  <c r="B1993" i="11"/>
  <c r="B1868" i="11"/>
  <c r="B1872" i="11"/>
  <c r="B2055" i="11"/>
  <c r="B1788" i="11"/>
  <c r="B1982" i="11"/>
  <c r="B1841" i="11"/>
  <c r="B1779" i="11"/>
  <c r="B1996" i="11"/>
  <c r="B1707" i="11"/>
  <c r="B1798" i="11"/>
  <c r="B1772" i="11"/>
  <c r="B1840" i="11"/>
  <c r="B1820" i="11"/>
  <c r="B2026" i="11"/>
  <c r="B1765" i="11"/>
  <c r="B1770" i="11"/>
  <c r="B1800" i="11"/>
  <c r="B1921" i="11"/>
  <c r="B1712" i="11"/>
  <c r="B1886" i="11"/>
  <c r="B1773" i="11"/>
  <c r="B1927" i="11"/>
  <c r="B1943" i="11"/>
  <c r="B1871" i="11"/>
  <c r="B1923" i="11"/>
  <c r="B1793" i="11"/>
  <c r="B1699" i="11"/>
  <c r="B1870" i="11"/>
  <c r="B1805" i="11"/>
  <c r="B2060" i="11"/>
  <c r="B1966" i="11"/>
  <c r="B1804" i="11"/>
  <c r="B2044" i="11"/>
  <c r="B1754" i="11"/>
  <c r="B1968" i="11"/>
  <c r="B1976" i="11"/>
  <c r="B1849" i="11"/>
  <c r="B1836" i="11"/>
  <c r="B1900" i="11"/>
  <c r="B1829" i="11"/>
  <c r="B1778" i="11"/>
  <c r="B1865" i="11"/>
  <c r="B1951" i="11"/>
  <c r="B1828" i="11"/>
  <c r="B1902" i="11"/>
  <c r="B2027" i="11"/>
  <c r="B1759" i="11"/>
  <c r="B1896" i="11"/>
  <c r="B1918" i="11"/>
  <c r="B1932" i="11"/>
  <c r="B1689" i="11"/>
  <c r="B2020" i="11"/>
  <c r="B2034" i="11"/>
  <c r="B1692" i="11"/>
  <c r="B1939" i="11"/>
  <c r="B1994" i="11"/>
  <c r="B1931" i="11"/>
  <c r="B2022" i="11"/>
  <c r="B1761" i="11"/>
  <c r="B1743" i="11"/>
  <c r="B1783" i="11"/>
  <c r="B1814" i="11"/>
  <c r="B1762" i="11"/>
  <c r="B1944" i="11"/>
  <c r="B1963" i="11"/>
  <c r="B1852" i="11"/>
  <c r="B1842" i="11"/>
  <c r="B1702" i="11"/>
  <c r="B1696" i="11"/>
  <c r="B1950" i="11"/>
  <c r="B1960" i="11"/>
  <c r="B1985" i="11"/>
  <c r="B1864" i="11"/>
  <c r="B2024" i="11"/>
  <c r="B1997" i="11"/>
  <c r="B1741" i="11"/>
  <c r="B2007" i="11"/>
  <c r="B1928" i="11"/>
  <c r="B1948" i="11"/>
  <c r="B1825" i="11"/>
  <c r="B1734" i="11"/>
  <c r="B1690" i="11"/>
  <c r="B1781" i="11"/>
  <c r="B1797" i="11"/>
  <c r="B1838" i="11"/>
  <c r="B1792" i="11"/>
  <c r="B1730" i="11"/>
  <c r="B1755" i="11"/>
  <c r="B2023" i="11"/>
  <c r="B2063" i="11"/>
  <c r="B1947" i="11"/>
  <c r="B2011" i="11"/>
  <c r="B1750" i="11"/>
  <c r="B2018" i="11"/>
  <c r="B1834" i="11"/>
  <c r="B2045" i="11"/>
  <c r="B1795" i="11"/>
  <c r="B1974" i="11"/>
  <c r="B2035" i="11"/>
  <c r="B1853" i="11"/>
  <c r="B1913" i="11"/>
  <c r="B1844" i="11"/>
  <c r="B2015" i="11"/>
  <c r="B2068" i="11"/>
  <c r="B2069" i="11"/>
  <c r="B1725" i="11"/>
  <c r="B1922" i="11"/>
  <c r="B2025" i="11"/>
  <c r="B2049" i="11"/>
  <c r="B2066" i="11"/>
  <c r="B1877" i="11"/>
  <c r="B2072" i="11"/>
  <c r="B2073" i="11" s="1"/>
  <c r="B2135" i="11" s="1"/>
  <c r="B2016" i="11"/>
  <c r="B1812" i="11"/>
  <c r="B1935" i="11"/>
  <c r="B1826" i="11"/>
  <c r="B1987" i="11"/>
  <c r="B2057" i="11"/>
  <c r="B1723" i="11"/>
  <c r="B1789" i="11"/>
  <c r="B1874" i="11"/>
  <c r="B1888" i="11"/>
  <c r="B1766" i="11"/>
  <c r="B1822" i="11"/>
  <c r="B1904" i="11"/>
  <c r="B1953" i="11"/>
  <c r="B1851" i="11"/>
  <c r="B2004" i="11"/>
  <c r="B2040" i="11"/>
  <c r="B1937" i="11"/>
  <c r="B1823" i="11"/>
  <c r="B1845" i="11"/>
  <c r="B1811" i="11"/>
  <c r="B1964" i="11"/>
  <c r="B1744" i="11"/>
  <c r="B2031" i="11"/>
  <c r="B1897" i="11"/>
  <c r="B1969" i="11"/>
  <c r="B1941" i="11"/>
  <c r="B1984" i="11"/>
  <c r="B1908" i="11"/>
  <c r="B1727" i="11"/>
  <c r="B1748" i="11"/>
  <c r="B1873" i="11"/>
  <c r="B1920" i="11"/>
  <c r="B1978" i="11"/>
  <c r="B1967" i="11"/>
  <c r="B2028" i="11"/>
  <c r="B2058" i="11"/>
  <c r="B1917" i="11"/>
  <c r="B2067" i="11"/>
  <c r="B1909" i="11"/>
  <c r="B1827" i="11"/>
  <c r="B1767" i="11"/>
  <c r="B1720" i="11"/>
  <c r="B1760" i="11"/>
  <c r="B1893" i="11"/>
  <c r="B1703" i="11"/>
  <c r="B2038" i="11"/>
  <c r="B1737" i="11"/>
  <c r="B1925" i="11"/>
  <c r="B2062" i="11"/>
  <c r="B1786" i="11"/>
  <c r="B1726" i="11"/>
  <c r="B1774" i="11"/>
  <c r="B1869" i="11"/>
  <c r="B1910" i="11"/>
  <c r="B1884" i="11"/>
  <c r="B1813" i="11"/>
  <c r="B1835" i="11"/>
  <c r="B2008" i="11"/>
  <c r="B1965" i="11"/>
  <c r="B1714" i="11"/>
  <c r="B1906" i="11"/>
  <c r="B1801" i="11"/>
  <c r="B1892" i="11"/>
  <c r="B1830" i="11"/>
  <c r="B1857" i="11"/>
  <c r="B1768" i="11"/>
  <c r="B1890" i="11"/>
  <c r="B1933" i="11"/>
  <c r="B1983" i="11"/>
  <c r="B1878" i="11"/>
  <c r="B2014" i="11"/>
  <c r="B1749" i="11"/>
  <c r="B1958" i="11"/>
  <c r="B2036" i="11"/>
  <c r="B2070" i="11"/>
  <c r="B2005" i="11"/>
  <c r="B2012" i="11"/>
  <c r="B1995" i="11"/>
  <c r="B1876" i="11"/>
  <c r="B1833" i="11"/>
  <c r="B1881" i="11"/>
  <c r="B1855" i="11"/>
  <c r="B1731" i="11"/>
  <c r="B1719" i="11"/>
  <c r="B1979" i="11"/>
  <c r="B1912" i="11"/>
  <c r="B2019" i="11"/>
  <c r="B2048" i="11"/>
  <c r="B1700" i="11"/>
  <c r="B1807" i="11"/>
  <c r="B1924" i="11"/>
  <c r="B1975" i="11"/>
  <c r="B1942" i="11"/>
  <c r="B2041" i="11"/>
  <c r="B1747" i="11"/>
  <c r="B2021" i="11"/>
  <c r="B1746" i="11"/>
  <c r="B1991" i="11"/>
  <c r="B1926" i="11"/>
  <c r="B2001" i="11"/>
  <c r="B1907" i="11"/>
  <c r="B1867" i="11"/>
  <c r="B1816" i="11"/>
  <c r="B1808" i="11"/>
  <c r="B1717" i="11"/>
  <c r="B2053" i="11"/>
  <c r="B1848" i="11"/>
  <c r="B1898" i="11"/>
  <c r="B1946" i="11"/>
  <c r="B1715" i="11"/>
  <c r="B1831" i="11"/>
  <c r="B1856" i="11"/>
  <c r="B1776" i="11"/>
  <c r="B1704" i="11"/>
  <c r="B1728" i="11"/>
  <c r="B2000" i="11"/>
  <c r="B1721" i="11"/>
  <c r="B2039" i="11"/>
  <c r="B2071" i="11"/>
  <c r="B1782" i="11"/>
  <c r="B1698" i="11"/>
  <c r="B2061" i="11"/>
  <c r="B2033" i="11"/>
  <c r="B1850" i="11"/>
  <c r="B1742" i="11"/>
  <c r="B1955" i="11"/>
  <c r="B1824" i="11"/>
  <c r="B2013" i="11"/>
  <c r="B2009" i="11"/>
  <c r="B1769" i="11"/>
  <c r="B2002" i="11"/>
  <c r="B1791" i="11"/>
  <c r="B1732" i="11"/>
  <c r="B1777" i="11"/>
  <c r="B1880" i="11"/>
  <c r="B1891" i="11"/>
  <c r="B2052" i="11"/>
  <c r="B1859" i="11"/>
  <c r="B1695" i="11"/>
  <c r="B1903" i="11"/>
  <c r="B1729" i="11"/>
  <c r="B1735" i="11"/>
  <c r="B1998" i="11"/>
  <c r="B1862" i="11"/>
  <c r="B1916" i="11"/>
  <c r="B2006" i="11"/>
  <c r="B1956" i="11"/>
  <c r="B1949" i="11"/>
  <c r="B1981" i="11"/>
  <c r="B1863" i="11"/>
  <c r="B2042" i="11"/>
  <c r="B1688" i="11"/>
  <c r="B2059" i="11"/>
  <c r="B1861" i="11"/>
  <c r="B1713" i="11"/>
  <c r="B1895" i="11"/>
  <c r="B1882" i="11"/>
  <c r="B1959" i="11"/>
  <c r="B1817" i="11"/>
  <c r="B1899" i="11"/>
  <c r="B1885" i="11"/>
  <c r="B1701" i="11"/>
  <c r="B1989" i="11"/>
  <c r="B1919" i="11"/>
  <c r="B1837" i="11"/>
  <c r="B1887" i="11"/>
  <c r="B1929" i="11"/>
  <c r="B1716" i="11"/>
  <c r="B1803" i="11"/>
  <c r="B1962" i="11"/>
  <c r="B1957" i="11"/>
  <c r="B1757" i="11"/>
  <c r="B1740" i="11"/>
  <c r="B1738" i="11"/>
  <c r="B1771" i="11"/>
  <c r="B1972" i="11"/>
  <c r="B1764" i="11"/>
  <c r="B1706" i="11"/>
  <c r="B1739" i="11"/>
  <c r="B1784" i="11"/>
  <c r="B2064" i="11"/>
  <c r="B1860" i="11"/>
  <c r="B1940" i="11"/>
  <c r="B1693" i="11"/>
  <c r="B1802" i="11"/>
  <c r="B1775" i="11"/>
  <c r="B1970" i="11"/>
  <c r="B2046" i="11"/>
  <c r="B1794" i="11"/>
  <c r="B1971" i="11"/>
  <c r="B1785" i="11"/>
  <c r="B2043" i="11"/>
  <c r="B1843" i="11"/>
  <c r="B1691" i="11"/>
  <c r="B1973" i="11"/>
  <c r="B1758" i="11"/>
  <c r="B1832" i="11"/>
  <c r="B1718" i="11"/>
  <c r="B1854" i="11"/>
  <c r="B2054" i="11"/>
  <c r="B1810" i="11"/>
  <c r="B2050" i="11"/>
  <c r="B1911" i="11"/>
  <c r="B1999" i="11"/>
  <c r="B1839" i="11"/>
  <c r="B1866" i="11"/>
  <c r="B1879" i="11"/>
  <c r="B1697" i="11"/>
  <c r="B1980" i="11"/>
  <c r="B1780" i="11"/>
  <c r="B1936" i="11"/>
  <c r="B2047" i="11"/>
  <c r="B1990" i="11"/>
  <c r="B1751" i="11"/>
  <c r="B1977" i="11"/>
  <c r="B2037" i="11"/>
  <c r="B1790" i="11"/>
  <c r="B1809" i="11"/>
  <c r="B1915" i="11"/>
  <c r="B1938" i="11"/>
  <c r="B1799" i="11"/>
  <c r="B1945" i="11"/>
  <c r="B1787" i="11"/>
  <c r="B1708" i="11"/>
  <c r="B1847" i="11"/>
  <c r="B2056" i="11"/>
  <c r="B1722" i="11"/>
  <c r="B1934" i="11"/>
  <c r="B1753" i="11"/>
  <c r="B1914" i="11"/>
  <c r="B2380" i="11"/>
  <c r="B2373" i="11"/>
  <c r="B2372" i="11"/>
  <c r="B2338" i="11"/>
  <c r="E2396" i="11" l="1"/>
  <c r="HH348" i="14"/>
  <c r="HL16" i="14"/>
  <c r="P14" i="14"/>
  <c r="HL15" i="14"/>
  <c r="HR348" i="14"/>
  <c r="HI18" i="14" s="1"/>
  <c r="H24" i="14"/>
  <c r="E25" i="14" s="1"/>
  <c r="H25" i="11"/>
  <c r="E26" i="11" s="1"/>
  <c r="H2396" i="11"/>
  <c r="I2396" i="11"/>
  <c r="B2145" i="11"/>
  <c r="B2087" i="11"/>
  <c r="B2095" i="11"/>
  <c r="B2378" i="11"/>
  <c r="B2370" i="11"/>
  <c r="B2144" i="11"/>
  <c r="B2302" i="11"/>
  <c r="B2130" i="11"/>
  <c r="B2163" i="11"/>
  <c r="B2075" i="11"/>
  <c r="B2238" i="11"/>
  <c r="B2085" i="11"/>
  <c r="B2375" i="11"/>
  <c r="B2083" i="11"/>
  <c r="B2321" i="11"/>
  <c r="B2120" i="11"/>
  <c r="B2117" i="11"/>
  <c r="B2108" i="11"/>
  <c r="B2094" i="11"/>
  <c r="B2249" i="11"/>
  <c r="B2116" i="11"/>
  <c r="B2353" i="11"/>
  <c r="B2276" i="11"/>
  <c r="B2167" i="11"/>
  <c r="B2093" i="11"/>
  <c r="B2222" i="11"/>
  <c r="B2363" i="11"/>
  <c r="B2189" i="11"/>
  <c r="B2395" i="11"/>
  <c r="B2326" i="11"/>
  <c r="B2288" i="11"/>
  <c r="B2396" i="11"/>
  <c r="B2397" i="11" s="1"/>
  <c r="B2352" i="11"/>
  <c r="B2297" i="11"/>
  <c r="B2113" i="11"/>
  <c r="B2149" i="11"/>
  <c r="B2214" i="11"/>
  <c r="B2361" i="11"/>
  <c r="B2212" i="11"/>
  <c r="B2237" i="11"/>
  <c r="B2285" i="11"/>
  <c r="B2192" i="11"/>
  <c r="B2125" i="11"/>
  <c r="B2202" i="11"/>
  <c r="B2132" i="11"/>
  <c r="B2151" i="11"/>
  <c r="B2185" i="11"/>
  <c r="B2223" i="11"/>
  <c r="B2236" i="11"/>
  <c r="B2343" i="11"/>
  <c r="B2166" i="11"/>
  <c r="B2261" i="11"/>
  <c r="B2330" i="11"/>
  <c r="B2227" i="11"/>
  <c r="B2277" i="11"/>
  <c r="B2198" i="11"/>
  <c r="B2356" i="11"/>
  <c r="B2077" i="11"/>
  <c r="B2246" i="11"/>
  <c r="B2300" i="11"/>
  <c r="B2172" i="11"/>
  <c r="B2310" i="11"/>
  <c r="B2258" i="11"/>
  <c r="B2392" i="11"/>
  <c r="B2305" i="11"/>
  <c r="B2331" i="11"/>
  <c r="B2081" i="11"/>
  <c r="B2203" i="11"/>
  <c r="B2341" i="11"/>
  <c r="B2219" i="11"/>
  <c r="B2205" i="11"/>
  <c r="B2255" i="11"/>
  <c r="B2369" i="11"/>
  <c r="B2086" i="11"/>
  <c r="B2351" i="11"/>
  <c r="B2319" i="11"/>
  <c r="B2267" i="11"/>
  <c r="B2366" i="11"/>
  <c r="B2263" i="11"/>
  <c r="B2221" i="11"/>
  <c r="B2290" i="11"/>
  <c r="B2096" i="11"/>
  <c r="B2257" i="11"/>
  <c r="B2204" i="11"/>
  <c r="B2273" i="11"/>
  <c r="B2254" i="11"/>
  <c r="B2138" i="11"/>
  <c r="B2111" i="11"/>
  <c r="B2150" i="11"/>
  <c r="B2279" i="11"/>
  <c r="B2339" i="11"/>
  <c r="B2265" i="11"/>
  <c r="B2199" i="11"/>
  <c r="B2161" i="11"/>
  <c r="B2089" i="11"/>
  <c r="B2385" i="11"/>
  <c r="B2181" i="11"/>
  <c r="B2224" i="11"/>
  <c r="B2349" i="11"/>
  <c r="B2299" i="11"/>
  <c r="B2164" i="11"/>
  <c r="B2340" i="11"/>
  <c r="B2154" i="11"/>
  <c r="B2335" i="11"/>
  <c r="B2187" i="11"/>
  <c r="B2183" i="11"/>
  <c r="B2178" i="11"/>
  <c r="B2103" i="11"/>
  <c r="B2233" i="11"/>
  <c r="B2152" i="11"/>
  <c r="B2078" i="11"/>
  <c r="B2329" i="11"/>
  <c r="B2080" i="11"/>
  <c r="B2264" i="11"/>
  <c r="B2268" i="11"/>
  <c r="B2099" i="11"/>
  <c r="B2292" i="11"/>
  <c r="B2180" i="11"/>
  <c r="B2173" i="11"/>
  <c r="B2278" i="11"/>
  <c r="B2244" i="11"/>
  <c r="B2158" i="11"/>
  <c r="B2114" i="11"/>
  <c r="B2251" i="11"/>
  <c r="B2209" i="11"/>
  <c r="B2206" i="11"/>
  <c r="B2091" i="11"/>
  <c r="B2082" i="11"/>
  <c r="B2262" i="11"/>
  <c r="B2235" i="11"/>
  <c r="B2250" i="11"/>
  <c r="B2289" i="11"/>
  <c r="B2101" i="11"/>
  <c r="B2239" i="11"/>
  <c r="B2260" i="11"/>
  <c r="B2141" i="11"/>
  <c r="B2229" i="11"/>
  <c r="B2140" i="11"/>
  <c r="B2133" i="11"/>
  <c r="B2129" i="11"/>
  <c r="B2347" i="11"/>
  <c r="B2162" i="11"/>
  <c r="B2090" i="11"/>
  <c r="B2334" i="11"/>
  <c r="B2266" i="11"/>
  <c r="B2109" i="11"/>
  <c r="B2357" i="11"/>
  <c r="B2309" i="11"/>
  <c r="B2234" i="11"/>
  <c r="B2382" i="11"/>
  <c r="B2367" i="11"/>
  <c r="B2365" i="11"/>
  <c r="B2097" i="11"/>
  <c r="B2105" i="11"/>
  <c r="B2307" i="11"/>
  <c r="B2271" i="11"/>
  <c r="B2298" i="11"/>
  <c r="B2253" i="11"/>
  <c r="B2195" i="11"/>
  <c r="B2147" i="11"/>
  <c r="B2119" i="11"/>
  <c r="B2128" i="11"/>
  <c r="B2350" i="11"/>
  <c r="B2153" i="11"/>
  <c r="B2160" i="11"/>
  <c r="B2328" i="11"/>
  <c r="B2190" i="11"/>
  <c r="B2332" i="11"/>
  <c r="B2296" i="11"/>
  <c r="B2388" i="11"/>
  <c r="B2241" i="11"/>
  <c r="B2217" i="11"/>
  <c r="B2383" i="11"/>
  <c r="B2079" i="11"/>
  <c r="B2200" i="11"/>
  <c r="B2269" i="11"/>
  <c r="B2391" i="11"/>
  <c r="B2317" i="11"/>
  <c r="B2384" i="11"/>
  <c r="B2379" i="11"/>
  <c r="B2207" i="11"/>
  <c r="B2323" i="11"/>
  <c r="B2301" i="11"/>
  <c r="B2179" i="11"/>
  <c r="B2322" i="11"/>
  <c r="B2155" i="11"/>
  <c r="B2100" i="11"/>
  <c r="B2346" i="11"/>
  <c r="B2123" i="11"/>
  <c r="B2124" i="11"/>
  <c r="B2390" i="11"/>
  <c r="B2280" i="11"/>
  <c r="B2232" i="11"/>
  <c r="B2371" i="11"/>
  <c r="B2196" i="11"/>
  <c r="B2275" i="11"/>
  <c r="B2327" i="11"/>
  <c r="B2139" i="11"/>
  <c r="B2393" i="11"/>
  <c r="B2218" i="11"/>
  <c r="B2359" i="11"/>
  <c r="B2295" i="11"/>
  <c r="B2092" i="11"/>
  <c r="B2230" i="11"/>
  <c r="B2102" i="11"/>
  <c r="B2148" i="11"/>
  <c r="B2308" i="11"/>
  <c r="B2182" i="11"/>
  <c r="B2142" i="11"/>
  <c r="B2294" i="11"/>
  <c r="B2118" i="11"/>
  <c r="B2194" i="11"/>
  <c r="B2121" i="11"/>
  <c r="B2074" i="11"/>
  <c r="B2355" i="11"/>
  <c r="B2358" i="11"/>
  <c r="B2293" i="11"/>
  <c r="B2342" i="11"/>
  <c r="B2283" i="11"/>
  <c r="B2333" i="11"/>
  <c r="B2171" i="11"/>
  <c r="B2376" i="11"/>
  <c r="B2177" i="11"/>
  <c r="B2316" i="11"/>
  <c r="B2240" i="11"/>
  <c r="B2134" i="11"/>
  <c r="B2157" i="11"/>
  <c r="B2175" i="11"/>
  <c r="B2169" i="11"/>
  <c r="B2168" i="11"/>
  <c r="B2274" i="11"/>
  <c r="B2170" i="11"/>
  <c r="B2146" i="11"/>
  <c r="B2137" i="11"/>
  <c r="B2213" i="11"/>
  <c r="B2306" i="11"/>
  <c r="B2286" i="11"/>
  <c r="B2186" i="11"/>
  <c r="B2394" i="11"/>
  <c r="B2088" i="11"/>
  <c r="B2291" i="11"/>
  <c r="B2344" i="11"/>
  <c r="B2112" i="11"/>
  <c r="B2174" i="11"/>
  <c r="B2245" i="11"/>
  <c r="B2387" i="11"/>
  <c r="B2143" i="11"/>
  <c r="B2197" i="11"/>
  <c r="B2220" i="11"/>
  <c r="B2368" i="11"/>
  <c r="B2381" i="11"/>
  <c r="B2208" i="11"/>
  <c r="B2176" i="11"/>
  <c r="B2318" i="11"/>
  <c r="B2270" i="11"/>
  <c r="B2389" i="11"/>
  <c r="B2360" i="11"/>
  <c r="B2304" i="11"/>
  <c r="B2184" i="11"/>
  <c r="B2110" i="11"/>
  <c r="B2131" i="11"/>
  <c r="B2228" i="11"/>
  <c r="B2311" i="11"/>
  <c r="B2215" i="11"/>
  <c r="B2348" i="11"/>
  <c r="B2243" i="11"/>
  <c r="B2252" i="11"/>
  <c r="B2159" i="11"/>
  <c r="B2216" i="11"/>
  <c r="B2201" i="11"/>
  <c r="B2127" i="11"/>
  <c r="B2247" i="11"/>
  <c r="B2188" i="11"/>
  <c r="B2364" i="11"/>
  <c r="B2115" i="11"/>
  <c r="B2242" i="11"/>
  <c r="B2126" i="11"/>
  <c r="B2377" i="11"/>
  <c r="B2354" i="11"/>
  <c r="B2259" i="11"/>
  <c r="B2336" i="11"/>
  <c r="B2362" i="11"/>
  <c r="B2156" i="11"/>
  <c r="B2256" i="11"/>
  <c r="B2165" i="11"/>
  <c r="B2315" i="11"/>
  <c r="B2281" i="11"/>
  <c r="B2272" i="11"/>
  <c r="B2122" i="11"/>
  <c r="B2225" i="11"/>
  <c r="B2193" i="11"/>
  <c r="B2314" i="11"/>
  <c r="B2191" i="11"/>
  <c r="B2107" i="11"/>
  <c r="B2231" i="11"/>
  <c r="B2210" i="11"/>
  <c r="B2287" i="11"/>
  <c r="B2136" i="11"/>
  <c r="B2076" i="11"/>
  <c r="B2226" i="11"/>
  <c r="B2284" i="11"/>
  <c r="B2106" i="11"/>
  <c r="B2303" i="11"/>
  <c r="B2084" i="11"/>
  <c r="B2211" i="11"/>
  <c r="B2345" i="11"/>
  <c r="B2325" i="11"/>
  <c r="B2104" i="11"/>
  <c r="B2313" i="11"/>
  <c r="B2282" i="11"/>
  <c r="B2324" i="11"/>
  <c r="B2312" i="11"/>
  <c r="B2337" i="11"/>
  <c r="B2098" i="11"/>
  <c r="B2374" i="11"/>
  <c r="B2320" i="11"/>
  <c r="B2248" i="11"/>
  <c r="B2386" i="11"/>
  <c r="J24" i="14" l="1"/>
  <c r="J25" i="11"/>
  <c r="H25" i="14"/>
  <c r="J25" i="14" s="1"/>
  <c r="I25" i="14" a="1"/>
  <c r="I25" i="14" s="1"/>
  <c r="G24" i="14"/>
  <c r="HO348" i="14"/>
  <c r="HN348" i="14"/>
  <c r="HP348" i="14" s="1"/>
  <c r="I26" i="11" a="1"/>
  <c r="I26" i="11" s="1"/>
  <c r="C2397" i="11"/>
  <c r="G25" i="11"/>
  <c r="H26" i="11"/>
  <c r="J26" i="11" s="1"/>
  <c r="I2397" i="11" s="1"/>
  <c r="K30" i="11" s="1"/>
  <c r="L6" i="11"/>
  <c r="D2397" i="11" l="1"/>
  <c r="G2397" i="11"/>
  <c r="H2397" i="11"/>
  <c r="K13" i="11"/>
  <c r="K4" i="11"/>
  <c r="K19" i="11"/>
  <c r="K12" i="11"/>
  <c r="K11" i="11"/>
  <c r="K3" i="11"/>
  <c r="K16" i="11"/>
  <c r="K24" i="11"/>
  <c r="K10" i="11"/>
  <c r="K7" i="11"/>
  <c r="K6" i="11"/>
  <c r="K18" i="11"/>
  <c r="K9" i="11"/>
  <c r="K14" i="11"/>
  <c r="K8" i="11"/>
  <c r="K17" i="11"/>
  <c r="K25" i="11"/>
  <c r="K23" i="11"/>
  <c r="K26" i="11"/>
  <c r="K20" i="11"/>
  <c r="K22" i="11"/>
  <c r="K15" i="11"/>
  <c r="K21" i="11"/>
  <c r="K5" i="11"/>
  <c r="K2" i="14"/>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2">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futureMetadata>
  <cellMetadata count="1">
    <bk>
      <rc t="1" v="0"/>
    </bk>
  </cellMetadata>
  <valueMetadata count="12">
    <bk>
      <rc t="2" v="0"/>
    </bk>
    <bk>
      <rc t="2" v="1"/>
    </bk>
    <bk>
      <rc t="2" v="2"/>
    </bk>
    <bk>
      <rc t="2" v="3"/>
    </bk>
    <bk>
      <rc t="2" v="4"/>
    </bk>
    <bk>
      <rc t="2" v="5"/>
    </bk>
    <bk>
      <rc t="2" v="6"/>
    </bk>
    <bk>
      <rc t="2" v="7"/>
    </bk>
    <bk>
      <rc t="2" v="8"/>
    </bk>
    <bk>
      <rc t="2" v="9"/>
    </bk>
    <bk>
      <rc t="2" v="10"/>
    </bk>
    <bk>
      <rc t="2" v="11"/>
    </bk>
  </valueMetadata>
</metadata>
</file>

<file path=xl/sharedStrings.xml><?xml version="1.0" encoding="utf-8"?>
<sst xmlns="http://schemas.openxmlformats.org/spreadsheetml/2006/main" count="1212" uniqueCount="353">
  <si>
    <t>Length</t>
  </si>
  <si>
    <t>Radius</t>
  </si>
  <si>
    <t>Angle</t>
  </si>
  <si>
    <t>Track length</t>
  </si>
  <si>
    <t>Corners</t>
  </si>
  <si>
    <t>Arc Length</t>
  </si>
  <si>
    <t>Lean Angle</t>
  </si>
  <si>
    <t>Radians</t>
  </si>
  <si>
    <t>Gear</t>
  </si>
  <si>
    <t>Time</t>
  </si>
  <si>
    <t>CoG Height (m)</t>
  </si>
  <si>
    <t>Tyre thickness (m)</t>
  </si>
  <si>
    <t>As given in The Lap Time Simulation Method</t>
  </si>
  <si>
    <t>Max lean angle (deg)</t>
  </si>
  <si>
    <t>Total time</t>
  </si>
  <si>
    <t>Engine Speed</t>
  </si>
  <si>
    <t>Nm</t>
  </si>
  <si>
    <t>BHP</t>
  </si>
  <si>
    <t>RPM</t>
  </si>
  <si>
    <t>Torque</t>
  </si>
  <si>
    <t>Wheel Power</t>
  </si>
  <si>
    <t>Drag Power</t>
  </si>
  <si>
    <t>Engine Power</t>
  </si>
  <si>
    <t>TractiveForce (6th)</t>
  </si>
  <si>
    <t>TractiveForce (5th)</t>
  </si>
  <si>
    <t>TractiveForce (4th)</t>
  </si>
  <si>
    <t>TractiveForce (3rd)</t>
  </si>
  <si>
    <t>TractiveForce (2nd)</t>
  </si>
  <si>
    <t>TractiveForce (1st)</t>
  </si>
  <si>
    <t>Accel (6th)</t>
  </si>
  <si>
    <t>Accel (5th)</t>
  </si>
  <si>
    <t>Accel (4th)</t>
  </si>
  <si>
    <t>Accel (3rd)</t>
  </si>
  <si>
    <t>Accel (2nd)</t>
  </si>
  <si>
    <t>Accel (1st)</t>
  </si>
  <si>
    <t>C1</t>
  </si>
  <si>
    <t>C2</t>
  </si>
  <si>
    <t>C3</t>
  </si>
  <si>
    <t>C4</t>
  </si>
  <si>
    <t>C5</t>
  </si>
  <si>
    <t>C6</t>
  </si>
  <si>
    <t>C7</t>
  </si>
  <si>
    <t>C8</t>
  </si>
  <si>
    <t>C9</t>
  </si>
  <si>
    <t>C10</t>
  </si>
  <si>
    <t>C11</t>
  </si>
  <si>
    <t>C12</t>
  </si>
  <si>
    <t>C13</t>
  </si>
  <si>
    <t>C14</t>
  </si>
  <si>
    <t>C15</t>
  </si>
  <si>
    <t>m</t>
  </si>
  <si>
    <t>km/h</t>
  </si>
  <si>
    <t>deg</t>
  </si>
  <si>
    <t>m/s</t>
  </si>
  <si>
    <t>s</t>
  </si>
  <si>
    <t>Vmax</t>
  </si>
  <si>
    <t xml:space="preserve"> Rear wheel radius (m)</t>
  </si>
  <si>
    <t>Primary drive ratio</t>
  </si>
  <si>
    <t>Final drive ratio</t>
  </si>
  <si>
    <t>Rolling resistance coeff</t>
  </si>
  <si>
    <t>Total Length</t>
  </si>
  <si>
    <t>Total Width</t>
  </si>
  <si>
    <t>Total Height</t>
  </si>
  <si>
    <t>Seat Height</t>
  </si>
  <si>
    <t>Minimum Ground Clearance</t>
  </si>
  <si>
    <t>Footpeg Height</t>
  </si>
  <si>
    <t>Wheelbase</t>
  </si>
  <si>
    <t>h</t>
  </si>
  <si>
    <t>b</t>
  </si>
  <si>
    <t>Front Rim</t>
  </si>
  <si>
    <t>MT 3.50 x 17</t>
  </si>
  <si>
    <t>Front Tyre</t>
  </si>
  <si>
    <t>120/70 - ZR17</t>
  </si>
  <si>
    <t>Rear Rim</t>
  </si>
  <si>
    <t>MT 5.5 x 17</t>
  </si>
  <si>
    <t>Rear Tyre</t>
  </si>
  <si>
    <t>200/55 ZR17</t>
  </si>
  <si>
    <t>Gearbox</t>
  </si>
  <si>
    <t>Primary Drive</t>
  </si>
  <si>
    <t>30/53</t>
  </si>
  <si>
    <t>Drive Ratio</t>
  </si>
  <si>
    <t>Final Drive</t>
  </si>
  <si>
    <t>15/39</t>
  </si>
  <si>
    <t>1st</t>
  </si>
  <si>
    <t>15/37</t>
  </si>
  <si>
    <t>2nd</t>
  </si>
  <si>
    <t>16/30</t>
  </si>
  <si>
    <t>3rd</t>
  </si>
  <si>
    <t>18/27</t>
  </si>
  <si>
    <t>4th</t>
  </si>
  <si>
    <t>20/25</t>
  </si>
  <si>
    <t>5th</t>
  </si>
  <si>
    <t>22/24</t>
  </si>
  <si>
    <t>6th</t>
  </si>
  <si>
    <t>24/23</t>
  </si>
  <si>
    <t>Chain links</t>
  </si>
  <si>
    <t>CdA</t>
  </si>
  <si>
    <t>Speed</t>
  </si>
  <si>
    <t>Driving Force</t>
  </si>
  <si>
    <t>Drag Force</t>
  </si>
  <si>
    <t>Resultant</t>
  </si>
  <si>
    <t>Acceleration</t>
  </si>
  <si>
    <t>1st Gear</t>
  </si>
  <si>
    <t>Sections</t>
  </si>
  <si>
    <t>Gear Ratios</t>
  </si>
  <si>
    <t>rho</t>
  </si>
  <si>
    <t>Velocity (1st)</t>
  </si>
  <si>
    <t>Velocity (2nd)</t>
  </si>
  <si>
    <t>Velocity (3rd)</t>
  </si>
  <si>
    <t>Velocity (4th)</t>
  </si>
  <si>
    <t>Velocity (5th)</t>
  </si>
  <si>
    <t>Velocity (6th)</t>
  </si>
  <si>
    <t>In</t>
  </si>
  <si>
    <t>Out</t>
  </si>
  <si>
    <t>Ratio</t>
  </si>
  <si>
    <t>N</t>
  </si>
  <si>
    <r>
      <t>m/s</t>
    </r>
    <r>
      <rPr>
        <sz val="11"/>
        <color theme="1"/>
        <rFont val="Aptos Narrow"/>
        <family val="2"/>
      </rPr>
      <t>²</t>
    </r>
  </si>
  <si>
    <t>V_min</t>
  </si>
  <si>
    <t>V_max</t>
  </si>
  <si>
    <t>AvgAccel</t>
  </si>
  <si>
    <t>Lean angle determined via scanning through ducati data
Two separate corner values for coppice due to large difference between radius at entry and exit</t>
  </si>
  <si>
    <t xml:space="preserve">Velocity values calclated using revised lean angle equation  - </t>
  </si>
  <si>
    <t>2nd Gear</t>
  </si>
  <si>
    <t>3rd Gear</t>
  </si>
  <si>
    <t>4th Gear</t>
  </si>
  <si>
    <t>5th Gear</t>
  </si>
  <si>
    <t>6th Gear</t>
  </si>
  <si>
    <r>
      <t>kg/m</t>
    </r>
    <r>
      <rPr>
        <sz val="11"/>
        <color theme="1"/>
        <rFont val="Aptos Narrow"/>
        <family val="2"/>
      </rPr>
      <t>³</t>
    </r>
  </si>
  <si>
    <r>
      <t>m</t>
    </r>
    <r>
      <rPr>
        <sz val="11"/>
        <color theme="1"/>
        <rFont val="Aptos Narrow"/>
        <family val="2"/>
      </rPr>
      <t>²</t>
    </r>
  </si>
  <si>
    <t>kW</t>
  </si>
  <si>
    <t>Mass (kg)</t>
  </si>
  <si>
    <t>Rw Radius (m)</t>
  </si>
  <si>
    <t>Fw Radius (m)</t>
  </si>
  <si>
    <t>First Gear</t>
  </si>
  <si>
    <t>Front Wheel</t>
  </si>
  <si>
    <t>Rear Wheel</t>
  </si>
  <si>
    <t>Secondary Shaft</t>
  </si>
  <si>
    <t>Primary Shaft</t>
  </si>
  <si>
    <t>Crank Shaft</t>
  </si>
  <si>
    <t>𝛾</t>
  </si>
  <si>
    <r>
      <t>Inertia (kg.m</t>
    </r>
    <r>
      <rPr>
        <sz val="11"/>
        <color theme="1"/>
        <rFont val="Aptos Narrow"/>
        <family val="2"/>
      </rPr>
      <t>²)</t>
    </r>
  </si>
  <si>
    <t>Second Gear</t>
  </si>
  <si>
    <t>Third Gear</t>
  </si>
  <si>
    <t>Fourth Gear</t>
  </si>
  <si>
    <t>Fifth Gear</t>
  </si>
  <si>
    <t>Sixth Gear</t>
  </si>
  <si>
    <t>Reduced Mass (kg)</t>
  </si>
  <si>
    <t>Iwf</t>
  </si>
  <si>
    <t>RFront</t>
  </si>
  <si>
    <t>RRear</t>
  </si>
  <si>
    <t>Iwr</t>
  </si>
  <si>
    <t>Rr (m)</t>
  </si>
  <si>
    <t>Rf (m)</t>
  </si>
  <si>
    <t>Crr</t>
  </si>
  <si>
    <r>
      <t>ρ (kg/m³</t>
    </r>
    <r>
      <rPr>
        <sz val="9.35"/>
        <color theme="1"/>
        <rFont val="Aptos Narrow"/>
        <family val="2"/>
      </rPr>
      <t>)</t>
    </r>
  </si>
  <si>
    <t>p</t>
  </si>
  <si>
    <t>p-b</t>
  </si>
  <si>
    <t>Power</t>
  </si>
  <si>
    <r>
      <t>Fr (µ</t>
    </r>
    <r>
      <rPr>
        <sz val="6.7"/>
        <color theme="1"/>
        <rFont val="Aptos Narrow"/>
        <family val="2"/>
      </rPr>
      <t>)</t>
    </r>
  </si>
  <si>
    <t>Static Nf</t>
  </si>
  <si>
    <t>Static Nr</t>
  </si>
  <si>
    <t>Tractive_max</t>
  </si>
  <si>
    <t>Distance</t>
  </si>
  <si>
    <t>whe</t>
  </si>
  <si>
    <t>red</t>
  </si>
  <si>
    <t>red-hol</t>
  </si>
  <si>
    <t>hol</t>
  </si>
  <si>
    <t>hol-cra</t>
  </si>
  <si>
    <t>cra</t>
  </si>
  <si>
    <t>cra-old</t>
  </si>
  <si>
    <t>old</t>
  </si>
  <si>
    <t>old-sta</t>
  </si>
  <si>
    <t>sta</t>
  </si>
  <si>
    <t>sta-sch</t>
  </si>
  <si>
    <t>sch</t>
  </si>
  <si>
    <t>sch-mcl</t>
  </si>
  <si>
    <t>mcl</t>
  </si>
  <si>
    <t>mcl-cop</t>
  </si>
  <si>
    <t>cops</t>
  </si>
  <si>
    <t>copl</t>
  </si>
  <si>
    <t>cop-fog</t>
  </si>
  <si>
    <t>fogl</t>
  </si>
  <si>
    <t>fogr</t>
  </si>
  <si>
    <t>fog-mel</t>
  </si>
  <si>
    <t>mel</t>
  </si>
  <si>
    <t>mel-god</t>
  </si>
  <si>
    <t>god</t>
  </si>
  <si>
    <t>Step</t>
  </si>
  <si>
    <t>Section ID</t>
  </si>
  <si>
    <t>Type</t>
  </si>
  <si>
    <t>S</t>
  </si>
  <si>
    <t>Length (m)</t>
  </si>
  <si>
    <t>Name</t>
  </si>
  <si>
    <r>
      <t>Gravitational  Constant (m/s</t>
    </r>
    <r>
      <rPr>
        <sz val="11"/>
        <color theme="0"/>
        <rFont val="Aptos Narrow"/>
        <family val="2"/>
      </rPr>
      <t>²)</t>
    </r>
  </si>
  <si>
    <t>Reduced Mass</t>
  </si>
  <si>
    <t>Traction Limited</t>
  </si>
  <si>
    <t>V_entry (m/s)</t>
  </si>
  <si>
    <t>V_exit goal (m/s)</t>
  </si>
  <si>
    <t>V_exit true(m/s)</t>
  </si>
  <si>
    <t>t_total per section (s)</t>
  </si>
  <si>
    <t>Dyno Sheet</t>
  </si>
  <si>
    <t>Bike Data Sheet</t>
  </si>
  <si>
    <t>Track Data Layout</t>
  </si>
  <si>
    <t>Cornering</t>
  </si>
  <si>
    <t>Redgate to Hollywood (Section 3)</t>
  </si>
  <si>
    <t>deltat</t>
  </si>
  <si>
    <t>A_1</t>
  </si>
  <si>
    <t>A_2</t>
  </si>
  <si>
    <t>A_3</t>
  </si>
  <si>
    <t>A_4</t>
  </si>
  <si>
    <t>A_5</t>
  </si>
  <si>
    <t>A_6</t>
  </si>
  <si>
    <t>m*</t>
  </si>
  <si>
    <t>Engine Accel</t>
  </si>
  <si>
    <t>Geometry Limited</t>
  </si>
  <si>
    <t>Remaining Distance</t>
  </si>
  <si>
    <t>Braking Distance</t>
  </si>
  <si>
    <t>C</t>
  </si>
  <si>
    <t>Braking check</t>
  </si>
  <si>
    <t>Limited Acceleration</t>
  </si>
  <si>
    <t>Speed out</t>
  </si>
  <si>
    <t>Hollywood to Craner Curves (Section 5)</t>
  </si>
  <si>
    <t>Gear Out</t>
  </si>
  <si>
    <t>Limited Deceleration</t>
  </si>
  <si>
    <t>Up</t>
  </si>
  <si>
    <t>Down</t>
  </si>
  <si>
    <t>Shift threshold</t>
  </si>
  <si>
    <t>Wheatcroft (Section 1)</t>
  </si>
  <si>
    <t>Full Lap</t>
  </si>
  <si>
    <t>Corner 1</t>
  </si>
  <si>
    <t>Braking Zone</t>
  </si>
  <si>
    <t>No Braking needed</t>
  </si>
  <si>
    <t>V_max (m/s)</t>
  </si>
  <si>
    <t>Due to the significant braking requirement for this section to be able to line up with the corner, values for velocity and acceleration after a certain point (Highlighted as Decel Start) have been changed to use the deceleration values. In order to display this clearly, the column 'Accel and Decel' is added to aid in simplifying the gromating of the final lap trace</t>
  </si>
  <si>
    <t>As the simuulated velocity of this section does not reach the max velocity of the approaching, it does not require braking up towards the final velocity.</t>
  </si>
  <si>
    <t>Graphs above to display section velocities and gear changes against</t>
  </si>
  <si>
    <t>Time Elapsed</t>
  </si>
  <si>
    <t>Corner 2</t>
  </si>
  <si>
    <t xml:space="preserve"> </t>
  </si>
  <si>
    <t>Craner Curves to Old Hairpin (Section 7)</t>
  </si>
  <si>
    <t>Final Lap Time</t>
  </si>
  <si>
    <t>Distance Step (m)</t>
  </si>
  <si>
    <t>Corner 3</t>
  </si>
  <si>
    <t>Much like in the previous section, braking is not necessary due to the calculated maximum velocity of the corner at the end of the straight being above that of the final velocity of this section due to the short length and thus limited chance to accelerate.
Additionally, due to the length of the section, there isn't the extra consierations for gear shifts and more.</t>
  </si>
  <si>
    <t>Old Hairpin to Starkey's Bridge (Section 9)</t>
  </si>
  <si>
    <t>Starkey's Bridge to Schwantz Curve (Section 11)</t>
  </si>
  <si>
    <t>Schwantz Curve to McLeans (Section 13)</t>
  </si>
  <si>
    <t>McLeans to Coppice ( Section 16)</t>
  </si>
  <si>
    <t>Coppice to Fogarty Esses (Section 17)</t>
  </si>
  <si>
    <t>Fogarty Esses to Melbourne Hairpin (Section 19)</t>
  </si>
  <si>
    <t>Melbourne Hairpin to Goddards (Section 21)</t>
  </si>
  <si>
    <t>V_entry</t>
  </si>
  <si>
    <t>Hollywood</t>
  </si>
  <si>
    <t>Redgate</t>
  </si>
  <si>
    <t>Corner 4</t>
  </si>
  <si>
    <t>Old Hairpin</t>
  </si>
  <si>
    <t>Total Accel</t>
  </si>
  <si>
    <t xml:space="preserve">V_max Exit </t>
  </si>
  <si>
    <t xml:space="preserve">V_entry </t>
  </si>
  <si>
    <t>Exit Gear</t>
  </si>
  <si>
    <t>Entry Gear</t>
  </si>
  <si>
    <t xml:space="preserve">As the final velocity in the following section is unreachable using the velocity through section 12, this section needs to focus on braking in preperation to be able to reach the maximum allowable velocity into section 14 while remaining within deceleration limits
</t>
  </si>
  <si>
    <t>Max Gear</t>
  </si>
  <si>
    <t xml:space="preserve">As the maximum velocity of the second (right-hand) section of the fogarty esses shicane is slightly lower than that of the first (left-hand) section of the shicane, section 17 needs to end just below that velocity to enable a smooth transition with steady state cornerin set up in this simulation  </t>
  </si>
  <si>
    <t>Despite the braking flag indicating the need for deceleration, the reality is that with the rate of possible deceleration still allows the model to reach below maximum allowable velocity going into the following section/corner.</t>
  </si>
  <si>
    <t>t_total (s)</t>
  </si>
  <si>
    <t>Following the deceleration in section 11 a shor acceleration can be calculated out of the corner prior to section 13, followed by deceleration to reach a velocity below that of the maximum for section 14.
Braking check for this section does not display due to the braking distance being calculated using the entry velocity being low wnough to not require significant braking into the following corner section</t>
  </si>
  <si>
    <t>Active Braking Zone</t>
  </si>
  <si>
    <t>Exit Speed</t>
  </si>
  <si>
    <t>Corner 5</t>
  </si>
  <si>
    <t>Starkey's Bridge</t>
  </si>
  <si>
    <t>Craner Curves</t>
  </si>
  <si>
    <t>Goddards to start</t>
  </si>
  <si>
    <t>Corner</t>
  </si>
  <si>
    <t>Final Corner</t>
  </si>
  <si>
    <t>McLeans</t>
  </si>
  <si>
    <t>Schwantz Curve</t>
  </si>
  <si>
    <t>Coppice Small</t>
  </si>
  <si>
    <t>Coppice Large</t>
  </si>
  <si>
    <t>Fogarty Left</t>
  </si>
  <si>
    <t>Fogarty Right</t>
  </si>
  <si>
    <t>Melbourne Hairpin</t>
  </si>
  <si>
    <t>Goddards</t>
  </si>
  <si>
    <t>Lap Length</t>
  </si>
  <si>
    <t>True acceleration is 0 due to steady state cornering, however, for a tidier acceleration trace values are altered here and in the following double corner below to remove round lines in the trace</t>
  </si>
  <si>
    <t>Teeth</t>
  </si>
  <si>
    <t>mm</t>
  </si>
  <si>
    <t>kg</t>
  </si>
  <si>
    <r>
      <t>m</t>
    </r>
    <r>
      <rPr>
        <sz val="11"/>
        <color theme="0"/>
        <rFont val="Aptos Narrow"/>
        <family val="2"/>
      </rPr>
      <t>²</t>
    </r>
  </si>
  <si>
    <t>Mfront</t>
  </si>
  <si>
    <t>Mrear</t>
  </si>
  <si>
    <t>Mass Total</t>
  </si>
  <si>
    <r>
      <t>kg.m</t>
    </r>
    <r>
      <rPr>
        <sz val="11"/>
        <color theme="0"/>
        <rFont val="Aptos Narrow"/>
        <family val="2"/>
      </rPr>
      <t>²</t>
    </r>
  </si>
  <si>
    <t xml:space="preserve">Key Parameters and uses:
h - The vertical height of CoG (centre of gravity) from the ground: used in acceleration limitation/braking equations
b - The horizontal distance of CoG from the rear contact patch: To be used for calculating wheel load and load transfer calculations.
Mfront and Mrear - mass distribution at front and rear of the motorcycle with the rider gathered at a seperate time and available via provided spreadsheet for this simulation. These are used as a baseline for load calculations prior to dynamic weight transfer.
Mass Total - The overall mass of the motorcycle and rider, used for longitudinal dynamics amd reduced-mass calculations.
RFront/RRear - The effective rolling radii of the tyres ; used to convert wheel angular velocitires to linear velocities and in the reduced-mass/inertia relationships.
</t>
  </si>
  <si>
    <t>Gear rations are defines by driven/driving teeth. Wheel speed per gear is based on: Overall ratio = Primary x Current Gear x Final, used later in the acceleration and gearing sheets.</t>
  </si>
  <si>
    <t>Overview
This sheet stores all static motorcycle parameters used throughout the simulation, including dimensions, mass distribution, wheel radii, inertias, and gearbox ratios. These are used to compute reduced mass, driving force, geometry-limited acceleration, traction limits, braking limits, and cornering capabilities. No calculations occur on this sheet; it acts as the global parameter library for the entire workbook.</t>
  </si>
  <si>
    <t>Overview:
This sheet contains the engine performance data required for the prerequisite calculations for the lap-time simulation. Engine torque, brake horsepower (BHP), wheel power and estimated drag power are tabulated against engine speed (RPM). These values will be used to calculate driving force in each gear by combining the torque/power outputs with the gearbox ratios and wheel radius. This sheet provides the complete RPM operating range used by the acceleration model and forms the basis of the per-gear acceleration tables.</t>
  </si>
  <si>
    <t>rev/min</t>
  </si>
  <si>
    <t>Notes:
- RPM range selected covers the useful operating range of the engine for gear selection (Task 2).
- Torque and power values come from dyno data (source: &lt;your source&gt;).
- Wheel power is used directly for acceleration calculations; engine power is shown for reference.
- Drag power column estimates aerodynamic losses at the dyno speed and is not the same as on-track drag (which is calculated separately using CdA).
- These values are interpolated in the Acceleration sheet to determine driving force at any engine speed.</t>
  </si>
  <si>
    <t>Overview:
This sheet defines the circuit as a sequence of straight and cornering sections. Each corner section is described by its length, radius, and turning angle. Straight sections are indicated by a radius of 0 m, while cornering segments have non-zero radii and turning angles derived from the circuit map. These values are used to calculate maximum corner speeds (via lean angle limits) and to determine entry/exit conditions for each straight in the lap-time simulation.</t>
  </si>
  <si>
    <t>Section Type</t>
  </si>
  <si>
    <t>Full Circuit Length</t>
  </si>
  <si>
    <t>Full Circuit Length according to official donington site
Max lean angle taken from provide track data, and will be used later to calculate the maximum allowable velocity through each corner</t>
  </si>
  <si>
    <t>Section</t>
  </si>
  <si>
    <t>Figure 1 ( Circuit Centre line displaying segmentation</t>
  </si>
  <si>
    <t>Wheatcroft</t>
  </si>
  <si>
    <t>Redgate to Hollywood</t>
  </si>
  <si>
    <t>Hollywood to Craner Curves</t>
  </si>
  <si>
    <t>Craner Curves to Old Hairpin</t>
  </si>
  <si>
    <t>Old Hairpin to Starkey's Bridge</t>
  </si>
  <si>
    <t>Starkey's Bridge to Schwantz Curve</t>
  </si>
  <si>
    <t>McLean's</t>
  </si>
  <si>
    <t>Schwantz Curve to McLean's</t>
  </si>
  <si>
    <t>McLean's to Coppice</t>
  </si>
  <si>
    <t>Coppice (Small)</t>
  </si>
  <si>
    <t>Coppice (Large)</t>
  </si>
  <si>
    <t>Coppice to Fogarty Esses</t>
  </si>
  <si>
    <t>Fogarty Esses (Left-hand)</t>
  </si>
  <si>
    <t>Fogarty Esses (Right-hand)</t>
  </si>
  <si>
    <t>Melbourne Hairpin to Goddards</t>
  </si>
  <si>
    <t>Fogarty Esses to Melbourne Hairpin</t>
  </si>
  <si>
    <t>Section Name</t>
  </si>
  <si>
    <t>Section Reasoning:
- The circuit is divided into straights and constant-radius corner segments for easy of simulation.
- Straights are defined where curvature ≈ 0; these sections use straight-line acceleration and braking models.
- Corners are divided wherever there is a change in radius, direction, or length sufficient to affect steady-state cornering speed.
- Radii were extracted from the circuit map using apex-to-apex geometry and centreline fitting.
- Corner angle = (length ÷ radius) * (180/π) using degrees function.
- The segmentation ensures that each section has one dominant behaviour (accelerating, braking, or steady-state cornering).
-Multi-radius corners (e.g., Coppice, Fogarty Esses) are decomposed into constant-radius sub-sections. The lowest steady-state cornering speed across these sections is used as the limiting entry velocity for the corner.</t>
  </si>
  <si>
    <t>Sections 21 and 23, despite nominal curvature values, are modelled as straights to avoid applying inappropriate cornering constraints and to allow realistic acceleration behaviour.</t>
  </si>
  <si>
    <t xml:space="preserve">  </t>
  </si>
  <si>
    <r>
      <t xml:space="preserve">Overview:
This sheet calculates the effective inertial mass of the motorcycle–rider system in each gear by converting rotational inertia of the wheels, crankshaft, primary shaft and secondary shaft into an equivalent linear mass at the rear wheel. This reduced mass is required because accelerating rotating components consumes energy that would otherwise accelerate the motorcycle linearly. The method follows the “reduced mass” formulation from the course notes, where
</t>
    </r>
    <r>
      <rPr>
        <i/>
        <sz val="11"/>
        <color theme="1"/>
        <rFont val="Cambria Math"/>
        <family val="1"/>
      </rPr>
      <t xml:space="preserve">m* = m + ∑(Ii/r²γi²)
</t>
    </r>
    <r>
      <rPr>
        <sz val="11"/>
        <color theme="1"/>
        <rFont val="Aptos Narrow"/>
        <family val="2"/>
        <scheme val="minor"/>
      </rPr>
      <t>with each component's inertia (</t>
    </r>
    <r>
      <rPr>
        <i/>
        <sz val="11"/>
        <color theme="1"/>
        <rFont val="Cambria"/>
        <family val="1"/>
      </rPr>
      <t>I</t>
    </r>
    <r>
      <rPr>
        <sz val="11"/>
        <color theme="1"/>
        <rFont val="Aptos Narrow"/>
        <family val="2"/>
        <scheme val="minor"/>
      </rPr>
      <t xml:space="preserve">) adjusted using the velocity ratio </t>
    </r>
    <r>
      <rPr>
        <i/>
        <sz val="11"/>
        <color theme="1"/>
        <rFont val="Cambria"/>
        <family val="1"/>
      </rPr>
      <t xml:space="preserve">γ </t>
    </r>
    <r>
      <rPr>
        <sz val="11"/>
        <color theme="1"/>
        <rFont val="Aptos Narrow"/>
        <family val="2"/>
        <scheme val="minor"/>
      </rPr>
      <t>of the current gear. Reduced masses can then be used in both acceleration and braking calculations.</t>
    </r>
  </si>
  <si>
    <t>Component</t>
  </si>
  <si>
    <r>
      <t xml:space="preserve">Notes:
- γ values represent the ratio between the rotational speed of each component and the rotational speed of the rear wheel.
- Inertia values for primary and secondary shafts were estimated from typical motorcycle engine data (as per course guidance).
- Rear wheel inertia was derived using the radius-scaling method due to lack of manufacturer data.
- Reduced mass decreases with higher gears due to lower angular acceleration of the rotating components.
- This reduced mass is used in the formula:
</t>
    </r>
    <r>
      <rPr>
        <sz val="11"/>
        <color theme="1"/>
        <rFont val="Cambria Math"/>
        <family val="1"/>
      </rPr>
      <t>a = (Fdrive - Fd)/m*</t>
    </r>
  </si>
  <si>
    <t>Gearing</t>
  </si>
  <si>
    <t>Overview:
This sheet converts engine speed into vehicle speed for each gear and computes the corresponding tractive force and acceleration available at the rear wheel. Using the combined gearbox, primary, and final drive ratios, wheel speed is mapped to engine speed, allowing tractive force to be obtained from the dyno torque curve. Aerodynamic drag and rolling resistance are then subtracted to determine the net longitudinal acceleration in each gear. These acceleration tables are later used by the straight-line simulation to determine achievable speeds over each track segment.</t>
  </si>
  <si>
    <t xml:space="preserve">
Typical value for sports bikes via cossalter's motorcycle dynamics (Cossalter, 2006, p. 93)</t>
  </si>
  <si>
    <t>Vehicle velocity in each gear as a function of engine RPM, computed using the rear wheel radius and full transmission ratio (primary × gear × final).</t>
  </si>
  <si>
    <t>Rear-wheel tractive force in each gear, obtained from dyno torque scaled through the transmission and divided by rear wheel radius, with rolling resistance included.</t>
  </si>
  <si>
    <t>Longitudinal acceleration for each gear, computed as (TractiveForce − DragForce) / ReducedMass, where drag force depends on velocity.
(Reduced mass values taken from the ReducedMass sheet.)</t>
  </si>
  <si>
    <r>
      <t>Constants for aerodynamic and rolling resistance modelling, used to calculate drag force as,
Fd = 0.5</t>
    </r>
    <r>
      <rPr>
        <sz val="11"/>
        <color theme="1"/>
        <rFont val="Aptos Narrow"/>
        <family val="2"/>
      </rPr>
      <t>ρ</t>
    </r>
    <r>
      <rPr>
        <sz val="12.65"/>
        <color theme="1"/>
        <rFont val="Aptos Narrow"/>
        <family val="2"/>
      </rPr>
      <t>CdAv²</t>
    </r>
    <r>
      <rPr>
        <sz val="11"/>
        <color theme="1"/>
        <rFont val="Aptos Narrow"/>
        <family val="2"/>
        <scheme val="minor"/>
      </rPr>
      <t xml:space="preserve">.
Rolling Resistance modelled as a constant
</t>
    </r>
    <r>
      <rPr>
        <sz val="11"/>
        <color theme="1"/>
        <rFont val="Cambria Math"/>
        <family val="1"/>
      </rPr>
      <t>Frr = Crrmg</t>
    </r>
  </si>
  <si>
    <t>Minimum and maximum usable speeds per gear derived from the acceleration tables, used by the gear-selection logic in the lap simulation.</t>
  </si>
  <si>
    <t>Notes: 
 - Acceleration decreases with increasing gear number, reflecting reduced torque multiplication at the rear wheel.
 - Maximum speed per gear increases monotonically (1st &lt; 2nd &lt; … &lt; 6th), confirming that gear ratio implementation is correct.</t>
  </si>
  <si>
    <t>This sheet prepares all gear-dependent acceleration information required for the straight-line simulation. During the lap simulation, the model selects the appropriate gear at each velocity point by comparing current speed to the Vmin–Vmax ranges and indexing into these acceleration tables accordingly.</t>
  </si>
  <si>
    <t>Overview:
This sheet is designed to compute the available longitudinal acceleration for each gear across the full operating speed range. Engine torque and wheel power from the dyno data are converted into rear-wheel driving force using the combined transmission ratio and wheel radius. Aerodynamic drag and rolling resistance are then subtracted to obtain the net force at each speed. Finally, acceleration is found by dividing the resultant force by the reduced mass for the corresponding gear. These per-gear acceleration curves are later referenced by the straight-line simulation when determining velocity development along each track segment.</t>
  </si>
  <si>
    <t>Lap-Time Simulation</t>
  </si>
  <si>
    <r>
      <rPr>
        <sz val="10"/>
        <color theme="0"/>
        <rFont val="Aptos Narrow"/>
        <family val="2"/>
        <scheme val="minor"/>
      </rPr>
      <t xml:space="preserve">Assumption - Rear Wheel Inertia (Iwr) for reduced mass
As the data spreadsheet used for this simulation only contains the front wheel inertia (Iwf) it was assumed using wheel radii in the formula 
</t>
    </r>
    <r>
      <rPr>
        <i/>
        <sz val="10"/>
        <color theme="0"/>
        <rFont val="Cambria Math"/>
        <family val="1"/>
      </rPr>
      <t>Iwr ≈ Iwf x (Rrear/Rfront)</t>
    </r>
    <r>
      <rPr>
        <sz val="10"/>
        <color theme="0"/>
        <rFont val="Aptos Narrow"/>
        <family val="2"/>
      </rPr>
      <t>²
This assumes a similar mass and distribution for both wheels (which will cause inaccuracies), and allows for scaling directly via r². The result of this could be slightly inaccurate, however, it allows consistency with the larger radius of the rear wheel aiding in th efinal result in the reduced masses found later in this model</t>
    </r>
    <r>
      <rPr>
        <sz val="10"/>
        <color theme="0"/>
        <rFont val="Aptos Narrow"/>
        <family val="2"/>
        <scheme val="minor"/>
      </rPr>
      <t>.</t>
    </r>
  </si>
  <si>
    <t>Dyno-derived torque and power data used for computing driving force and speed–force mapping across all gears.</t>
  </si>
  <si>
    <t>Rolling Resistance</t>
  </si>
  <si>
    <r>
      <t xml:space="preserve">Per-gear force balance:
</t>
    </r>
    <r>
      <rPr>
        <i/>
        <sz val="11"/>
        <color theme="1"/>
        <rFont val="Cambria"/>
        <family val="1"/>
      </rPr>
      <t>F=resultant = Fdrive - Fdrag - Frr</t>
    </r>
    <r>
      <rPr>
        <sz val="11"/>
        <color theme="1"/>
        <rFont val="Aptos Narrow"/>
        <family val="2"/>
        <scheme val="minor"/>
      </rPr>
      <t xml:space="preserve">
Where Frr is rolling resistance calculated in the Gearing,
and
</t>
    </r>
    <r>
      <rPr>
        <sz val="11"/>
        <color theme="1"/>
        <rFont val="Cambria"/>
        <family val="1"/>
      </rPr>
      <t xml:space="preserve"> a=Fresultant/m*</t>
    </r>
  </si>
  <si>
    <t>Drag force vs RPM for all gears, illustrating the quadratic relationship between aerodynamic drag and speed.</t>
  </si>
  <si>
    <r>
      <t>m/s</t>
    </r>
    <r>
      <rPr>
        <sz val="11"/>
        <color theme="0"/>
        <rFont val="Aptos Narrow"/>
        <family val="2"/>
      </rPr>
      <t>²</t>
    </r>
  </si>
  <si>
    <t>Assumptions:
- Drag coefficient and frontal area assumed constant for all gears.
- Rolling resistance treated as a constant force.
- No traction or geometry limits applied on this sheet (handled later).
- Acceleration computed using per-gear reduced mass from the ReducedMass sheet.
- Steady-state force balance assumed (no transient drivetrain effects).
- These acceleration tables form the core input for the straight-line segment simulation. For each metre travelled, the model determines the active gear and references the corresponding acceleration curve to update vehicle velocity.</t>
  </si>
  <si>
    <t>Acceleration decreases with gear number due to reduced torque multiplication through the transmission. At higher gears, aerodynamic drag becomes the dominant opposing force, causing the curves to flatten.</t>
  </si>
  <si>
    <t>1st gear gives highest peak acceleration at low speed.
Curves overlap around gear-change speeds (where it is best to shift).
Acceleration tends to bottom out as drag dominates in top gear.</t>
  </si>
  <si>
    <t>Overview:
This sheet calculates steady-state, lean-limited corner speeds and times for each constant-radius corner. For each corner the radius and arc length are specified, the maximum achievable lean angle is applied (with a tyre-thickness correction), and the corresponding maximum speed is obtained. Assuming constant speed through the arc, the corner time is found from t=L/V_max. These corner times are later combined with the straight-line section times to obtain the overall lap time.</t>
  </si>
  <si>
    <t>Overview:
The Sections sheet simulates the motorcycle’s behaviour through each straight section of the circuit.
For every straight, the sheet performs a metre-by-metre forward simulation to calculate speed, acceleration, gear changes, braking points, and time.
It uses inputs such as the straight length, the corner-exit speed from the previous turn, and the required entry speed for the next corner. At each step, acceleration is limited by engine driving force, drag, rolling resistance, traction limits, and geometry (wheelie) limits. If the model determines that the bike cannot reach the next corner entry speed safely, braking is applied according to the traction and geometry braking limits.
The sheet outputs the time through each straight, the exit velocity, and a full speed-distance trace, which are then used to assemble the total lap time and to compare the simulation with real rider telemetry.</t>
  </si>
  <si>
    <t>Overview:
This sheet brings together all elements developed throughout the simulation and assembles them into a full lap model of Donington Park GP Circuit. It displays the key outputs—such as velocity, gear selection, acceleration behaviour, and cumulative lap time—across the entire circuit in one continuous dataset.
The purpose of this sheet is to provide a complete picture of the motorcycle’s performance over a representative lap, showing how the bike transitions between straights and corners, how long each segment takes, and how the various physical limits influence the final lap time.
Once the simulated lap is generated, its outputs can be directly compared to the real-world telemetry provided. This comparison highlights the differences between a simplified physics-based model and an actual rider, illustrating where the simulation is limited, what dynamic effects are not included, and how modelling assumptions influence the final lap result. These insights form the basis for the validation and discussion of simulation shortcomings, rider behaviour, and areas where the model could be improved forin the future.</t>
  </si>
  <si>
    <t>Analysis &amp; Validations
After extensive debugging, it was determined that the most reliable way to generate clean output traces was to begin the simulated lap at the exit of the final corner, rather than at an assumed start/finish line. While this results in a slight misalignment between the simulated traces and the provided telemetry, it does not affect the technical validity of the comparison, as all relative segment behaviours remain intact.
The key graphs used for validation in this study are the Velocity–Distance, Gear Position–Distance, and Acceleration–Distance plots. These provide an effective basis for direct comparison with the 2D telemetry data. Across the lap, several regions show good agreement in the overall shape and behaviour of the speed profile, yet there are also clear discrepancies. These differences become more apparent when analysing the data in detail.
Reasons for Disparities:
1. Simplified Dynamics and Modelling Assumptions
The primary cause of mismatch between the simulation and real telemetry is the inherently simplified nature of the model. The simulation does not capture many dynamic behaviours of the motorcycle–rider system, such as:
- Rider posture changes and variable aerodynamic drag
- Throttle modulation, torque delivery variability, and traction changes
- Suspension movement, load transfer transients, and tyre deformation
- Steering inputs, trail braking behaviour, or stability adjustments through corners
Because these factors are absent, the simulated lap reflects an idealised system rather than a dynamically complex, real-world environment.
2. Steady-State Cornering Model
The simulation relies on a steady-state cornering limit, which assumes a constant-radius turn with a fixed lean angle. In reality, riders adjust their line, lean, and speed dynamically. This creates two types of mismatch:
- Simulated corner speeds may be higher where the rider brakes earlier, apexes later, or prioritises stability over theoretical maximum speed.
- Simulated corner speeds may be lower in wider or more flowing corners where the rider can carry additional speed beyond the simplified steady-state prediction.
These effects can artificially increase or reduce the simulated lap time depending on the corner geometry.
3. Treatment of Bends Between Major Corners
Sections such as the bends between the Fogarty Esses, Melbourne Hairpin, and Goddards were modelled as straights rather than low-speed transitional corners. This decision was made to avoid unrealistically slow speeds from the steady-state cornering calculation, but it has consequences:
- These segments appear significantly faster in the simulation than in telemetry.
- The time loss or gain in these areas is therefore not physically representative of real riding behaviour.
This highlights one of the limitations of a purely steady-state model when applied to complex track geometry.
In conclusion, it is expected that a simplified lap-time simulation will exhibit discrepancies compared to real telemetry, especially when dynamic rider behaviour and complex vehicle responses are not included. In this case, time constraints and unexpected challenges meant that the model could not be expanded to incorporate more advanced effects such as variable aerodynamics, transient load transfer, tyre slip, non-instantaneous gear shifts, or more detailed cornering dynamics.
Despite these limitations, the final simulation provides a coherent representation of the motorcycle’s general performance around Donington GP and forms a solid foundation for understanding how theoretical vehicle capability compares to real-world rider execution. The deviations observed through the validation process illustrate where the model could be refined in future work, either within Excel or through implementation in more robust programming environments such as MATLAB or Python.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</si>
</sst>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000"/>
    <numFmt numFmtId="166" formatCode="0.0"/>
    <numFmt numFmtId="167" formatCode="[$-F400]h:mm:ss\ AM/PM"/>
  </numFmts>
  <fonts count="50">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1"/>
      <color rgb="FF000000"/>
      <name val="Aptos Narrow"/>
      <family val="2"/>
      <scheme val="minor"/>
    </font>
    <font>
      <sz val="8"/>
      <name val="Aptos Narrow"/>
      <family val="2"/>
      <scheme val="minor"/>
    </font>
    <font>
      <sz val="11"/>
      <color theme="1"/>
      <name val="Aptos Narrow"/>
      <family val="2"/>
    </font>
    <font>
      <sz val="11"/>
      <color rgb="FF000000"/>
      <name val="Calibri"/>
      <family val="2"/>
    </font>
    <font>
      <sz val="12"/>
      <color theme="1"/>
      <name val="Camrbi Math"/>
    </font>
    <font>
      <b/>
      <sz val="11"/>
      <color rgb="FF00B0F0"/>
      <name val="Aptos Narrow"/>
      <family val="2"/>
      <scheme val="minor"/>
    </font>
    <font>
      <sz val="9.35"/>
      <color theme="1"/>
      <name val="Aptos Narrow"/>
      <family val="2"/>
    </font>
    <font>
      <sz val="6.7"/>
      <color theme="1"/>
      <name val="Aptos Narrow"/>
      <family val="2"/>
    </font>
    <font>
      <u/>
      <sz val="11"/>
      <color theme="10"/>
      <name val="Aptos Narrow"/>
      <family val="2"/>
      <scheme val="minor"/>
    </font>
    <font>
      <sz val="11"/>
      <color theme="0"/>
      <name val="Calibri"/>
      <family val="2"/>
    </font>
    <font>
      <sz val="11"/>
      <color theme="0"/>
      <name val="Aptos Narrow"/>
      <family val="2"/>
    </font>
    <font>
      <sz val="11"/>
      <color rgb="FFFFFFFF"/>
      <name val="Aptos Narrow"/>
      <family val="2"/>
      <scheme val="minor"/>
    </font>
    <font>
      <sz val="48"/>
      <color theme="0"/>
      <name val="Aptos Narrow"/>
      <family val="2"/>
      <scheme val="minor"/>
    </font>
    <font>
      <sz val="48"/>
      <color rgb="FFFFFFFF"/>
      <name val="Aptos Narrow"/>
      <family val="2"/>
      <scheme val="minor"/>
    </font>
    <font>
      <sz val="36"/>
      <color theme="0"/>
      <name val="Aptos Narrow"/>
      <family val="2"/>
      <scheme val="minor"/>
    </font>
    <font>
      <sz val="36"/>
      <color rgb="FFFFFFFF"/>
      <name val="Aptos Narrow"/>
      <family val="2"/>
      <scheme val="minor"/>
    </font>
    <font>
      <sz val="36"/>
      <color theme="1"/>
      <name val="Aptos Narrow"/>
      <family val="2"/>
      <scheme val="minor"/>
    </font>
    <font>
      <sz val="48"/>
      <color theme="1"/>
      <name val="Aptos Narrow"/>
      <family val="2"/>
      <scheme val="minor"/>
    </font>
    <font>
      <sz val="72"/>
      <color theme="1"/>
      <name val="Aptos Narrow"/>
      <family val="2"/>
      <scheme val="minor"/>
    </font>
    <font>
      <sz val="48"/>
      <color rgb="FF000000"/>
      <name val="Aptos Narrow"/>
      <family val="2"/>
      <scheme val="minor"/>
    </font>
    <font>
      <sz val="10"/>
      <color theme="0"/>
      <name val="Aptos Narrow"/>
      <family val="2"/>
      <scheme val="minor"/>
    </font>
    <font>
      <i/>
      <sz val="10"/>
      <color theme="0"/>
      <name val="Cambria Math"/>
      <family val="1"/>
    </font>
    <font>
      <sz val="10"/>
      <color theme="0"/>
      <name val="Aptos Narrow"/>
      <family val="2"/>
    </font>
    <font>
      <sz val="11"/>
      <color theme="1"/>
      <name val="Cambria Math"/>
      <family val="1"/>
    </font>
    <font>
      <i/>
      <sz val="11"/>
      <color theme="1"/>
      <name val="Cambria Math"/>
      <family val="1"/>
    </font>
    <font>
      <sz val="11"/>
      <color theme="1"/>
      <name val="Cambria"/>
      <family val="1"/>
    </font>
    <font>
      <i/>
      <sz val="11"/>
      <color theme="1"/>
      <name val="Cambria"/>
      <family val="1"/>
    </font>
    <font>
      <sz val="12.65"/>
      <color theme="1"/>
      <name val="Aptos Narrow"/>
      <family val="2"/>
    </font>
    <font>
      <u/>
      <sz val="28"/>
      <color theme="1"/>
      <name val="Aptos Narrow"/>
      <family val="2"/>
      <scheme val="minor"/>
    </font>
    <font>
      <u/>
      <sz val="72"/>
      <color theme="1"/>
      <name val="Aptos Narrow"/>
      <family val="2"/>
      <scheme val="minor"/>
    </font>
    <font>
      <u/>
      <sz val="28"/>
      <color theme="10"/>
      <name val="Aptos Narrow"/>
      <family val="2"/>
      <scheme val="minor"/>
    </font>
    <font>
      <u/>
      <sz val="28"/>
      <color theme="0"/>
      <name val="Aptos Narrow"/>
      <family val="2"/>
      <scheme val="minor"/>
    </font>
  </fonts>
  <fills count="8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3" tint="0.749992370372631"/>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2"/>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rgb="FFFF9999"/>
        <bgColor indexed="64"/>
      </patternFill>
    </fill>
    <fill>
      <patternFill patternType="solid">
        <fgColor rgb="FFFF7C80"/>
        <bgColor indexed="64"/>
      </patternFill>
    </fill>
    <fill>
      <patternFill patternType="solid">
        <fgColor rgb="FFFFCC99"/>
        <bgColor indexed="64"/>
      </patternFill>
    </fill>
    <fill>
      <patternFill patternType="solid">
        <fgColor rgb="FFFFFF99"/>
        <bgColor indexed="64"/>
      </patternFill>
    </fill>
    <fill>
      <patternFill patternType="solid">
        <fgColor rgb="FFCCFF99"/>
        <bgColor indexed="64"/>
      </patternFill>
    </fill>
    <fill>
      <patternFill patternType="solid">
        <fgColor rgb="FF99FF66"/>
        <bgColor indexed="64"/>
      </patternFill>
    </fill>
    <fill>
      <patternFill patternType="solid">
        <fgColor rgb="FFFFFF66"/>
        <bgColor indexed="64"/>
      </patternFill>
    </fill>
    <fill>
      <patternFill patternType="solid">
        <fgColor rgb="FFFFCC66"/>
        <bgColor indexed="64"/>
      </patternFill>
    </fill>
    <fill>
      <patternFill patternType="solid">
        <fgColor rgb="FFEE9C6E"/>
        <bgColor indexed="64"/>
      </patternFill>
    </fill>
    <fill>
      <patternFill patternType="solid">
        <fgColor rgb="FFF6C9B0"/>
        <bgColor indexed="64"/>
      </patternFill>
    </fill>
    <fill>
      <patternFill patternType="solid">
        <fgColor rgb="FFFF5050"/>
        <bgColor indexed="64"/>
      </patternFill>
    </fill>
    <fill>
      <patternFill patternType="solid">
        <fgColor theme="3" tint="0.499984740745262"/>
        <bgColor indexed="64"/>
      </patternFill>
    </fill>
    <fill>
      <patternFill patternType="solid">
        <fgColor theme="2" tint="-0.499984740745262"/>
        <bgColor indexed="64"/>
      </patternFill>
    </fill>
    <fill>
      <patternFill patternType="solid">
        <fgColor rgb="FFD0D0D0"/>
        <bgColor rgb="FF000000"/>
      </patternFill>
    </fill>
    <fill>
      <patternFill patternType="solid">
        <fgColor rgb="FFF2CEEF"/>
        <bgColor rgb="FF000000"/>
      </patternFill>
    </fill>
    <fill>
      <patternFill patternType="solid">
        <fgColor theme="1" tint="4.9989318521683403E-2"/>
        <bgColor indexed="64"/>
      </patternFill>
    </fill>
    <fill>
      <patternFill patternType="solid">
        <fgColor theme="1" tint="4.9989318521683403E-2"/>
        <bgColor rgb="FF000000"/>
      </patternFill>
    </fill>
    <fill>
      <patternFill patternType="solid">
        <fgColor rgb="FF0D0D0D"/>
        <bgColor rgb="FF000000"/>
      </patternFill>
    </fill>
    <fill>
      <patternFill patternType="solid">
        <fgColor rgb="FFFF0000"/>
        <bgColor indexed="64"/>
      </patternFill>
    </fill>
    <fill>
      <patternFill patternType="solid">
        <fgColor theme="1"/>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4" tint="-0.249977111117893"/>
        <bgColor indexed="64"/>
      </patternFill>
    </fill>
    <fill>
      <patternFill patternType="solid">
        <fgColor theme="0"/>
        <bgColor indexed="64"/>
      </patternFill>
    </fill>
    <fill>
      <patternFill patternType="solid">
        <fgColor rgb="FF99FF99"/>
        <bgColor indexed="64"/>
      </patternFill>
    </fill>
    <fill>
      <patternFill patternType="solid">
        <fgColor theme="8" tint="0.39997558519241921"/>
        <bgColor indexed="64"/>
      </patternFill>
    </fill>
    <fill>
      <patternFill patternType="solid">
        <fgColor theme="1" tint="0.249977111117893"/>
        <bgColor indexed="64"/>
      </patternFill>
    </fill>
    <fill>
      <patternFill patternType="solid">
        <fgColor theme="1" tint="0.34998626667073579"/>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1" tint="0.499984740745262"/>
        <bgColor indexed="64"/>
      </patternFill>
    </fill>
  </fills>
  <borders count="1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top style="medium">
        <color indexed="64"/>
      </top>
      <bottom/>
      <diagonal/>
    </border>
    <border>
      <left/>
      <right/>
      <top/>
      <bottom style="medium">
        <color indexed="64"/>
      </bottom>
      <diagonal/>
    </border>
    <border>
      <left style="thin">
        <color indexed="64"/>
      </left>
      <right style="thin">
        <color indexed="64"/>
      </right>
      <top/>
      <bottom/>
      <diagonal/>
    </border>
    <border>
      <left style="thin">
        <color indexed="64"/>
      </left>
      <right/>
      <top/>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theme="6"/>
      </left>
      <right style="medium">
        <color theme="6"/>
      </right>
      <top style="medium">
        <color theme="6"/>
      </top>
      <bottom style="medium">
        <color theme="6"/>
      </bottom>
      <diagonal/>
    </border>
    <border>
      <left style="medium">
        <color theme="6"/>
      </left>
      <right/>
      <top style="medium">
        <color theme="6"/>
      </top>
      <bottom/>
      <diagonal/>
    </border>
    <border>
      <left/>
      <right/>
      <top style="medium">
        <color theme="6"/>
      </top>
      <bottom/>
      <diagonal/>
    </border>
    <border>
      <left/>
      <right style="medium">
        <color theme="6"/>
      </right>
      <top style="medium">
        <color theme="6"/>
      </top>
      <bottom/>
      <diagonal/>
    </border>
    <border>
      <left style="medium">
        <color theme="6"/>
      </left>
      <right/>
      <top/>
      <bottom/>
      <diagonal/>
    </border>
    <border>
      <left/>
      <right style="medium">
        <color theme="6"/>
      </right>
      <top/>
      <bottom/>
      <diagonal/>
    </border>
    <border>
      <left style="medium">
        <color theme="6"/>
      </left>
      <right/>
      <top/>
      <bottom style="medium">
        <color theme="6"/>
      </bottom>
      <diagonal/>
    </border>
    <border>
      <left/>
      <right/>
      <top/>
      <bottom style="medium">
        <color theme="6"/>
      </bottom>
      <diagonal/>
    </border>
    <border>
      <left/>
      <right style="medium">
        <color theme="6"/>
      </right>
      <top/>
      <bottom style="medium">
        <color theme="6"/>
      </bottom>
      <diagonal/>
    </border>
    <border>
      <left style="medium">
        <color theme="6"/>
      </left>
      <right style="medium">
        <color theme="6"/>
      </right>
      <top style="medium">
        <color theme="6"/>
      </top>
      <bottom/>
      <diagonal/>
    </border>
    <border>
      <left style="thin">
        <color theme="6"/>
      </left>
      <right style="thin">
        <color theme="6"/>
      </right>
      <top/>
      <bottom/>
      <diagonal/>
    </border>
    <border>
      <left style="thin">
        <color theme="6"/>
      </left>
      <right style="thin">
        <color theme="6"/>
      </right>
      <top style="medium">
        <color theme="6"/>
      </top>
      <bottom/>
      <diagonal/>
    </border>
    <border>
      <left style="medium">
        <color theme="6"/>
      </left>
      <right style="thin">
        <color theme="6"/>
      </right>
      <top/>
      <bottom/>
      <diagonal/>
    </border>
    <border>
      <left style="medium">
        <color theme="6"/>
      </left>
      <right style="thin">
        <color theme="6"/>
      </right>
      <top/>
      <bottom style="medium">
        <color theme="6"/>
      </bottom>
      <diagonal/>
    </border>
    <border>
      <left style="medium">
        <color theme="6"/>
      </left>
      <right style="medium">
        <color theme="6"/>
      </right>
      <top/>
      <bottom/>
      <diagonal/>
    </border>
    <border>
      <left style="medium">
        <color theme="6"/>
      </left>
      <right style="medium">
        <color theme="6"/>
      </right>
      <top/>
      <bottom style="medium">
        <color theme="6"/>
      </bottom>
      <diagonal/>
    </border>
    <border>
      <left style="medium">
        <color theme="6"/>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indexed="64"/>
      </left>
      <right style="thin">
        <color indexed="64"/>
      </right>
      <top style="medium">
        <color theme="6"/>
      </top>
      <bottom/>
      <diagonal/>
    </border>
    <border>
      <left style="thin">
        <color indexed="64"/>
      </left>
      <right style="medium">
        <color theme="6"/>
      </right>
      <top style="medium">
        <color theme="6"/>
      </top>
      <bottom/>
      <diagonal/>
    </border>
    <border>
      <left/>
      <right style="medium">
        <color rgb="FF196B24"/>
      </right>
      <top/>
      <bottom/>
      <diagonal/>
    </border>
    <border>
      <left/>
      <right/>
      <top/>
      <bottom style="medium">
        <color rgb="FF196B24"/>
      </bottom>
      <diagonal/>
    </border>
    <border>
      <left/>
      <right style="medium">
        <color rgb="FF196B24"/>
      </right>
      <top/>
      <bottom style="medium">
        <color rgb="FF196B24"/>
      </bottom>
      <diagonal/>
    </border>
    <border>
      <left style="medium">
        <color rgb="FF196B24"/>
      </left>
      <right style="medium">
        <color rgb="FF196B24"/>
      </right>
      <top/>
      <bottom/>
      <diagonal/>
    </border>
    <border>
      <left style="medium">
        <color indexed="64"/>
      </left>
      <right style="medium">
        <color indexed="64"/>
      </right>
      <top style="medium">
        <color theme="6"/>
      </top>
      <bottom/>
      <diagonal/>
    </border>
    <border>
      <left style="medium">
        <color theme="6"/>
      </left>
      <right/>
      <top style="medium">
        <color theme="6"/>
      </top>
      <bottom style="medium">
        <color theme="6"/>
      </bottom>
      <diagonal/>
    </border>
    <border>
      <left/>
      <right style="medium">
        <color theme="6"/>
      </right>
      <top style="medium">
        <color theme="6"/>
      </top>
      <bottom style="medium">
        <color theme="6"/>
      </bottom>
      <diagonal/>
    </border>
    <border>
      <left/>
      <right style="thin">
        <color indexed="64"/>
      </right>
      <top/>
      <bottom/>
      <diagonal/>
    </border>
    <border>
      <left/>
      <right style="medium">
        <color rgb="FF196B24"/>
      </right>
      <top style="medium">
        <color theme="6"/>
      </top>
      <bottom/>
      <diagonal/>
    </border>
    <border>
      <left style="medium">
        <color theme="6"/>
      </left>
      <right/>
      <top/>
      <bottom style="medium">
        <color rgb="FF196B24"/>
      </bottom>
      <diagonal/>
    </border>
    <border>
      <left/>
      <right style="thin">
        <color indexed="64"/>
      </right>
      <top/>
      <bottom style="medium">
        <color indexed="64"/>
      </bottom>
      <diagonal/>
    </border>
    <border>
      <left style="medium">
        <color theme="6"/>
      </left>
      <right style="thin">
        <color theme="6"/>
      </right>
      <top style="medium">
        <color theme="6"/>
      </top>
      <bottom/>
      <diagonal/>
    </border>
    <border>
      <left style="thin">
        <color theme="6"/>
      </left>
      <right style="medium">
        <color theme="6"/>
      </right>
      <top style="medium">
        <color theme="6"/>
      </top>
      <bottom/>
      <diagonal/>
    </border>
    <border>
      <left style="thin">
        <color theme="6"/>
      </left>
      <right style="medium">
        <color theme="6"/>
      </right>
      <top/>
      <bottom/>
      <diagonal/>
    </border>
    <border>
      <left style="thin">
        <color theme="6"/>
      </left>
      <right style="thin">
        <color theme="6"/>
      </right>
      <top/>
      <bottom style="medium">
        <color theme="6"/>
      </bottom>
      <diagonal/>
    </border>
    <border>
      <left style="medium">
        <color rgb="FFFF0000"/>
      </left>
      <right style="thin">
        <color theme="6"/>
      </right>
      <top style="medium">
        <color rgb="FFFF0000"/>
      </top>
      <bottom style="medium">
        <color rgb="FFFF0000"/>
      </bottom>
      <diagonal/>
    </border>
    <border>
      <left style="thin">
        <color theme="6"/>
      </left>
      <right style="thin">
        <color theme="6"/>
      </right>
      <top style="medium">
        <color rgb="FFFF0000"/>
      </top>
      <bottom style="medium">
        <color rgb="FFFF0000"/>
      </bottom>
      <diagonal/>
    </border>
    <border>
      <left style="thin">
        <color theme="6"/>
      </left>
      <right style="medium">
        <color rgb="FFFF0000"/>
      </right>
      <top style="medium">
        <color rgb="FFFF0000"/>
      </top>
      <bottom style="medium">
        <color rgb="FFFF0000"/>
      </bottom>
      <diagonal/>
    </border>
    <border>
      <left style="medium">
        <color rgb="FFFF0000"/>
      </left>
      <right style="medium">
        <color rgb="FFFF0000"/>
      </right>
      <top style="medium">
        <color rgb="FFFF0000"/>
      </top>
      <bottom/>
      <diagonal/>
    </border>
    <border>
      <left style="medium">
        <color rgb="FFFF0000"/>
      </left>
      <right style="medium">
        <color rgb="FFFF0000"/>
      </right>
      <top/>
      <bottom/>
      <diagonal/>
    </border>
    <border>
      <left style="medium">
        <color rgb="FFFF0000"/>
      </left>
      <right style="medium">
        <color rgb="FFFF0000"/>
      </right>
      <top/>
      <bottom style="medium">
        <color rgb="FFFF0000"/>
      </bottom>
      <diagonal/>
    </border>
    <border>
      <left style="medium">
        <color rgb="FFFF0000"/>
      </left>
      <right style="thin">
        <color indexed="64"/>
      </right>
      <top style="medium">
        <color rgb="FFFF0000"/>
      </top>
      <bottom style="medium">
        <color rgb="FFFF0000"/>
      </bottom>
      <diagonal/>
    </border>
    <border>
      <left style="medium">
        <color indexed="64"/>
      </left>
      <right style="thin">
        <color indexed="64"/>
      </right>
      <top style="medium">
        <color rgb="FFFF0000"/>
      </top>
      <bottom style="medium">
        <color rgb="FFFF0000"/>
      </bottom>
      <diagonal/>
    </border>
    <border>
      <left style="medium">
        <color indexed="64"/>
      </left>
      <right style="medium">
        <color indexed="64"/>
      </right>
      <top style="medium">
        <color rgb="FFFF0000"/>
      </top>
      <bottom style="medium">
        <color rgb="FFFF0000"/>
      </bottom>
      <diagonal/>
    </border>
    <border>
      <left style="medium">
        <color indexed="64"/>
      </left>
      <right style="medium">
        <color rgb="FFFF0000"/>
      </right>
      <top style="medium">
        <color rgb="FFFF0000"/>
      </top>
      <bottom style="medium">
        <color rgb="FFFF0000"/>
      </bottom>
      <diagonal/>
    </border>
    <border>
      <left style="medium">
        <color rgb="FFFF0000"/>
      </left>
      <right style="medium">
        <color indexed="64"/>
      </right>
      <top style="medium">
        <color rgb="FFFF0000"/>
      </top>
      <bottom style="medium">
        <color rgb="FFFF0000"/>
      </bottom>
      <diagonal/>
    </border>
    <border>
      <left/>
      <right style="medium">
        <color rgb="FFFF0000"/>
      </right>
      <top/>
      <bottom/>
      <diagonal/>
    </border>
    <border>
      <left/>
      <right style="medium">
        <color rgb="FFFF0000"/>
      </right>
      <top/>
      <bottom style="medium">
        <color rgb="FFFF0000"/>
      </bottom>
      <diagonal/>
    </border>
    <border>
      <left style="medium">
        <color rgb="FFFF0000"/>
      </left>
      <right/>
      <top style="medium">
        <color rgb="FFFF0000"/>
      </top>
      <bottom/>
      <diagonal/>
    </border>
    <border>
      <left style="medium">
        <color rgb="FFFF0000"/>
      </left>
      <right/>
      <top/>
      <bottom/>
      <diagonal/>
    </border>
    <border>
      <left style="medium">
        <color rgb="FFFF0000"/>
      </left>
      <right/>
      <top/>
      <bottom style="medium">
        <color rgb="FFFF0000"/>
      </bottom>
      <diagonal/>
    </border>
    <border>
      <left style="medium">
        <color rgb="FFFF0000"/>
      </left>
      <right style="thin">
        <color theme="6"/>
      </right>
      <top style="medium">
        <color rgb="FFFF0000"/>
      </top>
      <bottom/>
      <diagonal/>
    </border>
    <border>
      <left style="thin">
        <color theme="6"/>
      </left>
      <right style="thin">
        <color theme="6"/>
      </right>
      <top style="medium">
        <color rgb="FFFF0000"/>
      </top>
      <bottom/>
      <diagonal/>
    </border>
    <border>
      <left style="thin">
        <color theme="6"/>
      </left>
      <right style="medium">
        <color rgb="FFFF0000"/>
      </right>
      <top style="medium">
        <color rgb="FFFF0000"/>
      </top>
      <bottom/>
      <diagonal/>
    </border>
    <border>
      <left/>
      <right/>
      <top/>
      <bottom style="medium">
        <color rgb="FFFF0000"/>
      </bottom>
      <diagonal/>
    </border>
    <border>
      <left/>
      <right style="medium">
        <color indexed="64"/>
      </right>
      <top style="medium">
        <color rgb="FFFF0000"/>
      </top>
      <bottom style="medium">
        <color rgb="FFFF0000"/>
      </bottom>
      <diagonal/>
    </border>
    <border>
      <left/>
      <right style="medium">
        <color rgb="FFFF0000"/>
      </right>
      <top style="medium">
        <color rgb="FFFF0000"/>
      </top>
      <bottom/>
      <diagonal/>
    </border>
    <border>
      <left style="medium">
        <color theme="4"/>
      </left>
      <right style="medium">
        <color theme="4"/>
      </right>
      <top style="medium">
        <color theme="4"/>
      </top>
      <bottom style="medium">
        <color theme="4"/>
      </bottom>
      <diagonal/>
    </border>
    <border>
      <left style="medium">
        <color theme="4"/>
      </left>
      <right style="medium">
        <color theme="4"/>
      </right>
      <top style="medium">
        <color theme="4"/>
      </top>
      <bottom/>
      <diagonal/>
    </border>
    <border>
      <left style="medium">
        <color theme="4"/>
      </left>
      <right style="medium">
        <color theme="4"/>
      </right>
      <top/>
      <bottom/>
      <diagonal/>
    </border>
    <border>
      <left style="medium">
        <color theme="4"/>
      </left>
      <right style="medium">
        <color theme="4"/>
      </right>
      <top/>
      <bottom style="medium">
        <color theme="4"/>
      </bottom>
      <diagonal/>
    </border>
    <border>
      <left/>
      <right style="medium">
        <color indexed="64"/>
      </right>
      <top/>
      <bottom style="medium">
        <color rgb="FFFF0000"/>
      </bottom>
      <diagonal/>
    </border>
    <border>
      <left/>
      <right/>
      <top style="medium">
        <color theme="7"/>
      </top>
      <bottom/>
      <diagonal/>
    </border>
    <border>
      <left/>
      <right style="medium">
        <color theme="7"/>
      </right>
      <top style="medium">
        <color theme="7"/>
      </top>
      <bottom/>
      <diagonal/>
    </border>
    <border>
      <left/>
      <right style="medium">
        <color theme="7"/>
      </right>
      <top/>
      <bottom/>
      <diagonal/>
    </border>
    <border>
      <left/>
      <right/>
      <top/>
      <bottom style="medium">
        <color theme="7"/>
      </bottom>
      <diagonal/>
    </border>
    <border>
      <left/>
      <right style="medium">
        <color theme="7"/>
      </right>
      <top/>
      <bottom style="medium">
        <color theme="7"/>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thin">
        <color theme="6"/>
      </left>
      <right style="thin">
        <color theme="6"/>
      </right>
      <top/>
      <bottom style="thin">
        <color theme="6"/>
      </bottom>
      <diagonal/>
    </border>
    <border>
      <left style="thin">
        <color theme="6"/>
      </left>
      <right/>
      <top/>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6" fillId="0" borderId="0" applyNumberFormat="0" applyFill="0" applyBorder="0" applyAlignment="0" applyProtection="0"/>
  </cellStyleXfs>
  <cellXfs count="697">
    <xf numFmtId="0" fontId="0" fillId="0" borderId="0" xfId="0"/>
    <xf numFmtId="0" fontId="0" fillId="0" borderId="0" xfId="0" applyAlignment="1">
      <alignment horizontal="center"/>
    </xf>
    <xf numFmtId="0" fontId="0" fillId="0" borderId="11" xfId="0" applyBorder="1"/>
    <xf numFmtId="0" fontId="0" fillId="34" borderId="11" xfId="0" applyFill="1" applyBorder="1"/>
    <xf numFmtId="0" fontId="0" fillId="34" borderId="17" xfId="0" applyFill="1" applyBorder="1"/>
    <xf numFmtId="0" fontId="0" fillId="37" borderId="17" xfId="0" applyFill="1" applyBorder="1" applyAlignment="1">
      <alignment horizontal="center" vertical="center"/>
    </xf>
    <xf numFmtId="0" fontId="0" fillId="37" borderId="19" xfId="0" applyFill="1" applyBorder="1" applyAlignment="1">
      <alignment horizontal="center" vertical="center"/>
    </xf>
    <xf numFmtId="0" fontId="0" fillId="34" borderId="10" xfId="0" applyFill="1" applyBorder="1"/>
    <xf numFmtId="1" fontId="0" fillId="0" borderId="0" xfId="0" applyNumberFormat="1" applyAlignment="1">
      <alignment horizontal="center"/>
    </xf>
    <xf numFmtId="0" fontId="0" fillId="0" borderId="10" xfId="0" applyBorder="1" applyAlignment="1">
      <alignment horizontal="center" vertical="center"/>
    </xf>
    <xf numFmtId="0" fontId="0" fillId="40" borderId="10" xfId="0" applyFill="1" applyBorder="1" applyAlignment="1">
      <alignment horizontal="center" vertical="center"/>
    </xf>
    <xf numFmtId="0" fontId="0" fillId="0" borderId="0" xfId="0" applyAlignment="1">
      <alignment vertical="center"/>
    </xf>
    <xf numFmtId="0" fontId="0" fillId="40" borderId="17" xfId="0" applyFill="1" applyBorder="1" applyAlignment="1">
      <alignment horizontal="center" vertical="center"/>
    </xf>
    <xf numFmtId="0" fontId="0" fillId="41" borderId="17" xfId="0" applyFill="1" applyBorder="1" applyAlignment="1">
      <alignment horizontal="center" vertical="center"/>
    </xf>
    <xf numFmtId="0" fontId="0" fillId="41" borderId="18" xfId="0" applyFill="1" applyBorder="1" applyAlignment="1">
      <alignment horizontal="center" vertical="center"/>
    </xf>
    <xf numFmtId="0" fontId="0" fillId="41" borderId="19" xfId="0" applyFill="1" applyBorder="1" applyAlignment="1">
      <alignment horizontal="center" vertical="center"/>
    </xf>
    <xf numFmtId="0" fontId="0" fillId="41" borderId="17" xfId="0" applyFill="1" applyBorder="1"/>
    <xf numFmtId="0" fontId="0" fillId="41" borderId="19" xfId="0" applyFill="1" applyBorder="1"/>
    <xf numFmtId="0" fontId="0" fillId="43" borderId="27" xfId="0" applyFill="1" applyBorder="1"/>
    <xf numFmtId="0" fontId="0" fillId="43" borderId="28" xfId="0" applyFill="1" applyBorder="1"/>
    <xf numFmtId="0" fontId="0" fillId="43" borderId="29" xfId="0" applyFill="1" applyBorder="1"/>
    <xf numFmtId="0" fontId="0" fillId="41" borderId="20" xfId="0" applyFill="1" applyBorder="1" applyAlignment="1">
      <alignment horizontal="left"/>
    </xf>
    <xf numFmtId="0" fontId="0" fillId="41" borderId="24" xfId="0" applyFill="1" applyBorder="1"/>
    <xf numFmtId="0" fontId="0" fillId="41" borderId="31" xfId="0" applyFill="1" applyBorder="1"/>
    <xf numFmtId="0" fontId="0" fillId="41" borderId="14" xfId="0" applyFill="1" applyBorder="1" applyAlignment="1">
      <alignment horizontal="left"/>
    </xf>
    <xf numFmtId="0" fontId="0" fillId="41" borderId="33" xfId="0" applyFill="1" applyBorder="1"/>
    <xf numFmtId="0" fontId="0" fillId="41" borderId="34" xfId="0" applyFill="1" applyBorder="1"/>
    <xf numFmtId="0" fontId="0" fillId="41" borderId="17" xfId="0" applyFill="1" applyBorder="1" applyAlignment="1">
      <alignment horizontal="center"/>
    </xf>
    <xf numFmtId="0" fontId="0" fillId="41" borderId="20" xfId="0" applyFill="1" applyBorder="1" applyAlignment="1">
      <alignment vertical="center" wrapText="1"/>
    </xf>
    <xf numFmtId="0" fontId="0" fillId="41" borderId="0" xfId="0" applyFill="1" applyAlignment="1">
      <alignment vertical="center" wrapText="1"/>
    </xf>
    <xf numFmtId="0" fontId="0" fillId="41" borderId="21" xfId="0" applyFill="1" applyBorder="1" applyAlignment="1">
      <alignment vertical="center" wrapText="1"/>
    </xf>
    <xf numFmtId="0" fontId="0" fillId="41" borderId="14" xfId="0" applyFill="1" applyBorder="1" applyAlignment="1">
      <alignment vertical="center" wrapText="1"/>
    </xf>
    <xf numFmtId="0" fontId="0" fillId="41" borderId="23" xfId="0" applyFill="1" applyBorder="1" applyAlignment="1">
      <alignment vertical="center" wrapText="1"/>
    </xf>
    <xf numFmtId="0" fontId="0" fillId="41" borderId="15" xfId="0" applyFill="1" applyBorder="1" applyAlignment="1">
      <alignment vertical="center" wrapText="1"/>
    </xf>
    <xf numFmtId="0" fontId="0" fillId="39" borderId="10" xfId="0" applyFill="1" applyBorder="1" applyAlignment="1">
      <alignment horizontal="center"/>
    </xf>
    <xf numFmtId="0" fontId="0" fillId="40" borderId="18" xfId="0" applyFill="1" applyBorder="1" applyAlignment="1">
      <alignment horizontal="center"/>
    </xf>
    <xf numFmtId="0" fontId="0" fillId="0" borderId="0" xfId="0" applyAlignment="1">
      <alignment horizontal="center" vertical="center"/>
    </xf>
    <xf numFmtId="0" fontId="21" fillId="0" borderId="0" xfId="0" applyFont="1"/>
    <xf numFmtId="0" fontId="0" fillId="41" borderId="18" xfId="0" applyFill="1" applyBorder="1"/>
    <xf numFmtId="0" fontId="23" fillId="0" borderId="0" xfId="0" applyFont="1"/>
    <xf numFmtId="164" fontId="0" fillId="40" borderId="31" xfId="0" applyNumberFormat="1" applyFill="1" applyBorder="1" applyAlignment="1">
      <alignment horizontal="center" vertical="center"/>
    </xf>
    <xf numFmtId="164" fontId="0" fillId="40" borderId="34" xfId="0" applyNumberFormat="1" applyFill="1" applyBorder="1" applyAlignment="1">
      <alignment horizontal="center" vertical="center"/>
    </xf>
    <xf numFmtId="0" fontId="0" fillId="35" borderId="17" xfId="0" applyFill="1" applyBorder="1" applyAlignment="1">
      <alignment horizontal="center" vertical="center"/>
    </xf>
    <xf numFmtId="0" fontId="0" fillId="35" borderId="18" xfId="0" applyFill="1" applyBorder="1" applyAlignment="1">
      <alignment horizontal="center" vertical="center"/>
    </xf>
    <xf numFmtId="0" fontId="0" fillId="35" borderId="19" xfId="0" applyFill="1" applyBorder="1" applyAlignment="1">
      <alignment horizontal="center" vertical="center"/>
    </xf>
    <xf numFmtId="0" fontId="18" fillId="63" borderId="18" xfId="0" applyFont="1" applyFill="1" applyBorder="1"/>
    <xf numFmtId="0" fontId="18" fillId="63" borderId="21" xfId="0" applyFont="1" applyFill="1" applyBorder="1"/>
    <xf numFmtId="0" fontId="18" fillId="63" borderId="19" xfId="0" applyFont="1" applyFill="1" applyBorder="1"/>
    <xf numFmtId="0" fontId="18" fillId="63" borderId="15" xfId="0" applyFont="1" applyFill="1" applyBorder="1"/>
    <xf numFmtId="0" fontId="18" fillId="63" borderId="17" xfId="0" applyFont="1" applyFill="1" applyBorder="1"/>
    <xf numFmtId="0" fontId="18" fillId="63" borderId="13" xfId="0" applyFont="1" applyFill="1" applyBorder="1"/>
    <xf numFmtId="164" fontId="0" fillId="40" borderId="29" xfId="0" applyNumberFormat="1" applyFill="1" applyBorder="1" applyAlignment="1">
      <alignment horizontal="center" vertical="center"/>
    </xf>
    <xf numFmtId="0" fontId="0" fillId="43" borderId="35" xfId="0" applyFill="1" applyBorder="1"/>
    <xf numFmtId="0" fontId="0" fillId="41" borderId="25" xfId="0" applyFill="1" applyBorder="1"/>
    <xf numFmtId="0" fontId="0" fillId="0" borderId="22" xfId="0" applyBorder="1"/>
    <xf numFmtId="0" fontId="0" fillId="0" borderId="0" xfId="0" applyAlignment="1">
      <alignment wrapText="1"/>
    </xf>
    <xf numFmtId="0" fontId="0" fillId="34" borderId="13" xfId="0" applyFill="1" applyBorder="1"/>
    <xf numFmtId="0" fontId="14" fillId="0" borderId="0" xfId="0" applyFont="1" applyAlignment="1">
      <alignment horizontal="center" vertical="center"/>
    </xf>
    <xf numFmtId="0" fontId="0" fillId="0" borderId="10" xfId="0" applyBorder="1"/>
    <xf numFmtId="0" fontId="0" fillId="0" borderId="0" xfId="0" applyAlignment="1">
      <alignment horizontal="center" wrapText="1"/>
    </xf>
    <xf numFmtId="0" fontId="0" fillId="41" borderId="13" xfId="0" applyFill="1" applyBorder="1" applyAlignment="1">
      <alignment horizontal="center" vertical="center"/>
    </xf>
    <xf numFmtId="0" fontId="0" fillId="41" borderId="21" xfId="0" applyFill="1" applyBorder="1" applyAlignment="1">
      <alignment horizontal="center" vertical="center"/>
    </xf>
    <xf numFmtId="0" fontId="0" fillId="41" borderId="15" xfId="0" applyFill="1" applyBorder="1" applyAlignment="1">
      <alignment horizontal="center" vertical="center"/>
    </xf>
    <xf numFmtId="0" fontId="0" fillId="41" borderId="18" xfId="0" applyFill="1" applyBorder="1" applyAlignment="1">
      <alignment horizontal="center"/>
    </xf>
    <xf numFmtId="0" fontId="0" fillId="41" borderId="19" xfId="0" applyFill="1" applyBorder="1" applyAlignment="1">
      <alignment horizontal="center"/>
    </xf>
    <xf numFmtId="165" fontId="0" fillId="0" borderId="0" xfId="0" applyNumberFormat="1"/>
    <xf numFmtId="0" fontId="17" fillId="64" borderId="0" xfId="0" applyFont="1" applyFill="1"/>
    <xf numFmtId="0" fontId="0" fillId="45" borderId="17" xfId="0" applyFill="1" applyBorder="1"/>
    <xf numFmtId="0" fontId="0" fillId="41" borderId="12" xfId="0" applyFill="1" applyBorder="1" applyAlignment="1">
      <alignment horizontal="left"/>
    </xf>
    <xf numFmtId="0" fontId="0" fillId="41" borderId="28" xfId="0" applyFill="1" applyBorder="1"/>
    <xf numFmtId="0" fontId="0" fillId="41" borderId="35" xfId="0" applyFill="1" applyBorder="1"/>
    <xf numFmtId="0" fontId="0" fillId="41" borderId="29" xfId="0" applyFill="1" applyBorder="1"/>
    <xf numFmtId="0" fontId="0" fillId="41" borderId="36" xfId="0" applyFill="1" applyBorder="1"/>
    <xf numFmtId="0" fontId="17" fillId="64" borderId="39" xfId="0" applyFont="1" applyFill="1" applyBorder="1"/>
    <xf numFmtId="0" fontId="17" fillId="64" borderId="37" xfId="0" applyFont="1" applyFill="1" applyBorder="1"/>
    <xf numFmtId="0" fontId="17" fillId="64" borderId="46" xfId="0" applyFont="1" applyFill="1" applyBorder="1"/>
    <xf numFmtId="0" fontId="17" fillId="64" borderId="49" xfId="0" applyFont="1" applyFill="1" applyBorder="1" applyAlignment="1">
      <alignment horizontal="center"/>
    </xf>
    <xf numFmtId="0" fontId="17" fillId="64" borderId="50" xfId="0" applyFont="1" applyFill="1" applyBorder="1" applyAlignment="1">
      <alignment horizontal="center"/>
    </xf>
    <xf numFmtId="0" fontId="17" fillId="64" borderId="51" xfId="0" applyFont="1" applyFill="1" applyBorder="1"/>
    <xf numFmtId="0" fontId="17" fillId="64" borderId="52" xfId="0" applyFont="1" applyFill="1" applyBorder="1"/>
    <xf numFmtId="0" fontId="17" fillId="64" borderId="48" xfId="0" applyFont="1" applyFill="1" applyBorder="1" applyAlignment="1">
      <alignment horizontal="center" vertical="center"/>
    </xf>
    <xf numFmtId="0" fontId="17" fillId="64" borderId="47" xfId="0" applyFont="1" applyFill="1" applyBorder="1" applyAlignment="1">
      <alignment horizontal="center" vertical="center"/>
    </xf>
    <xf numFmtId="165" fontId="0" fillId="0" borderId="30" xfId="0" applyNumberFormat="1" applyBorder="1" applyAlignment="1">
      <alignment horizontal="center" vertical="center"/>
    </xf>
    <xf numFmtId="165" fontId="0" fillId="0" borderId="32" xfId="0" applyNumberFormat="1" applyBorder="1" applyAlignment="1">
      <alignment horizontal="center" vertical="center"/>
    </xf>
    <xf numFmtId="0" fontId="0" fillId="33" borderId="22" xfId="0" applyFill="1" applyBorder="1"/>
    <xf numFmtId="0" fontId="20" fillId="33" borderId="22" xfId="0" applyFont="1" applyFill="1" applyBorder="1"/>
    <xf numFmtId="0" fontId="20" fillId="33" borderId="13" xfId="0" applyFont="1" applyFill="1" applyBorder="1"/>
    <xf numFmtId="164" fontId="0" fillId="41" borderId="53" xfId="0" applyNumberFormat="1" applyFill="1" applyBorder="1" applyAlignment="1">
      <alignment horizontal="center" vertical="center"/>
    </xf>
    <xf numFmtId="164" fontId="0" fillId="41" borderId="54" xfId="0" applyNumberFormat="1" applyFill="1" applyBorder="1" applyAlignment="1">
      <alignment horizontal="center" vertical="center"/>
    </xf>
    <xf numFmtId="0" fontId="0" fillId="42" borderId="26" xfId="0" applyFill="1" applyBorder="1" applyAlignment="1">
      <alignment horizontal="center" vertical="center"/>
    </xf>
    <xf numFmtId="164" fontId="0" fillId="41" borderId="55" xfId="0" applyNumberFormat="1" applyFill="1" applyBorder="1" applyAlignment="1">
      <alignment horizontal="center" vertical="center"/>
    </xf>
    <xf numFmtId="164" fontId="0" fillId="41" borderId="56" xfId="0" applyNumberFormat="1" applyFill="1" applyBorder="1" applyAlignment="1">
      <alignment horizontal="center" vertical="center"/>
    </xf>
    <xf numFmtId="0" fontId="0" fillId="42" borderId="11" xfId="0" applyFill="1" applyBorder="1" applyAlignment="1">
      <alignment horizontal="center" vertical="center"/>
    </xf>
    <xf numFmtId="0" fontId="0" fillId="42" borderId="16" xfId="0" applyFill="1" applyBorder="1" applyAlignment="1">
      <alignment horizontal="center" vertical="center"/>
    </xf>
    <xf numFmtId="0" fontId="17" fillId="64" borderId="0" xfId="0" applyFont="1" applyFill="1" applyAlignment="1">
      <alignment horizontal="center" vertical="center"/>
    </xf>
    <xf numFmtId="0" fontId="0" fillId="42" borderId="10" xfId="0" applyFill="1" applyBorder="1" applyAlignment="1">
      <alignment horizontal="center" vertical="center"/>
    </xf>
    <xf numFmtId="165" fontId="0" fillId="0" borderId="20" xfId="0" applyNumberFormat="1" applyBorder="1" applyAlignment="1">
      <alignment horizontal="center" vertical="center"/>
    </xf>
    <xf numFmtId="0" fontId="17" fillId="64" borderId="40" xfId="0" applyFont="1" applyFill="1" applyBorder="1"/>
    <xf numFmtId="0" fontId="17" fillId="64" borderId="44" xfId="0" applyFont="1" applyFill="1" applyBorder="1" applyAlignment="1">
      <alignment horizontal="center"/>
    </xf>
    <xf numFmtId="0" fontId="17" fillId="64" borderId="41" xfId="0" applyFont="1" applyFill="1" applyBorder="1"/>
    <xf numFmtId="0" fontId="17" fillId="64" borderId="43" xfId="0" applyFont="1" applyFill="1" applyBorder="1"/>
    <xf numFmtId="0" fontId="17" fillId="64" borderId="44" xfId="0" applyFont="1" applyFill="1" applyBorder="1"/>
    <xf numFmtId="165" fontId="17" fillId="64" borderId="52" xfId="0" applyNumberFormat="1" applyFont="1" applyFill="1" applyBorder="1"/>
    <xf numFmtId="0" fontId="0" fillId="0" borderId="16" xfId="0" applyBorder="1" applyAlignment="1">
      <alignment horizontal="center" vertical="center"/>
    </xf>
    <xf numFmtId="0" fontId="0" fillId="0" borderId="18" xfId="0" applyBorder="1" applyAlignment="1">
      <alignment horizontal="center" vertical="center"/>
    </xf>
    <xf numFmtId="165" fontId="0" fillId="0" borderId="17" xfId="0" applyNumberFormat="1" applyBorder="1" applyAlignment="1">
      <alignment horizontal="center" vertical="center"/>
    </xf>
    <xf numFmtId="165" fontId="0" fillId="0" borderId="18" xfId="0" applyNumberFormat="1" applyBorder="1" applyAlignment="1">
      <alignment horizontal="center" vertical="center"/>
    </xf>
    <xf numFmtId="0" fontId="0" fillId="0" borderId="19" xfId="0" applyBorder="1" applyAlignment="1">
      <alignment horizontal="center" vertical="center"/>
    </xf>
    <xf numFmtId="165" fontId="0" fillId="0" borderId="19" xfId="0" applyNumberFormat="1" applyBorder="1" applyAlignment="1">
      <alignment horizontal="center" vertical="center"/>
    </xf>
    <xf numFmtId="0" fontId="29" fillId="66" borderId="60" xfId="0" applyFont="1" applyFill="1" applyBorder="1"/>
    <xf numFmtId="0" fontId="0" fillId="0" borderId="0" xfId="0" applyAlignment="1">
      <alignment vertical="center" wrapText="1"/>
    </xf>
    <xf numFmtId="165" fontId="0" fillId="0" borderId="0" xfId="0" applyNumberFormat="1" applyAlignment="1">
      <alignment horizontal="center" vertical="center"/>
    </xf>
    <xf numFmtId="0" fontId="0" fillId="0" borderId="17" xfId="0" applyBorder="1" applyAlignment="1">
      <alignment horizontal="center" vertical="center"/>
    </xf>
    <xf numFmtId="164" fontId="17" fillId="64" borderId="48" xfId="0" applyNumberFormat="1" applyFont="1" applyFill="1" applyBorder="1" applyAlignment="1">
      <alignment horizontal="center" vertical="center"/>
    </xf>
    <xf numFmtId="164" fontId="17" fillId="64" borderId="47" xfId="0" applyNumberFormat="1" applyFont="1" applyFill="1" applyBorder="1" applyAlignment="1">
      <alignment horizontal="center" vertical="center"/>
    </xf>
    <xf numFmtId="0" fontId="17" fillId="0" borderId="37" xfId="0" applyFont="1" applyBorder="1"/>
    <xf numFmtId="164" fontId="17" fillId="0" borderId="48" xfId="0" applyNumberFormat="1" applyFont="1" applyBorder="1" applyAlignment="1">
      <alignment horizontal="center" vertical="center"/>
    </xf>
    <xf numFmtId="1" fontId="17" fillId="0" borderId="48" xfId="0" applyNumberFormat="1" applyFont="1" applyBorder="1" applyAlignment="1">
      <alignment horizontal="center" vertical="center"/>
    </xf>
    <xf numFmtId="164" fontId="17" fillId="0" borderId="47" xfId="0" applyNumberFormat="1" applyFont="1" applyBorder="1" applyAlignment="1">
      <alignment horizontal="center" vertical="center"/>
    </xf>
    <xf numFmtId="1" fontId="17" fillId="0" borderId="47" xfId="0" applyNumberFormat="1" applyFont="1" applyBorder="1" applyAlignment="1">
      <alignment horizontal="center" vertical="center"/>
    </xf>
    <xf numFmtId="164" fontId="0" fillId="0" borderId="0" xfId="0" applyNumberFormat="1" applyAlignment="1">
      <alignment horizontal="center" vertical="center"/>
    </xf>
    <xf numFmtId="166" fontId="0" fillId="0" borderId="0" xfId="0" applyNumberFormat="1"/>
    <xf numFmtId="164" fontId="0" fillId="0" borderId="0" xfId="0" applyNumberFormat="1"/>
    <xf numFmtId="164" fontId="17" fillId="64" borderId="46" xfId="0" applyNumberFormat="1" applyFont="1" applyFill="1" applyBorder="1"/>
    <xf numFmtId="165" fontId="0" fillId="0" borderId="27" xfId="0" applyNumberFormat="1" applyBorder="1" applyAlignment="1">
      <alignment horizontal="center" vertical="center"/>
    </xf>
    <xf numFmtId="0" fontId="0" fillId="0" borderId="0" xfId="0" applyAlignment="1">
      <alignment textRotation="90"/>
    </xf>
    <xf numFmtId="164" fontId="0" fillId="0" borderId="0" xfId="0" applyNumberFormat="1" applyAlignment="1">
      <alignment horizontal="center"/>
    </xf>
    <xf numFmtId="164" fontId="17" fillId="64" borderId="51" xfId="0" applyNumberFormat="1" applyFont="1" applyFill="1" applyBorder="1"/>
    <xf numFmtId="164" fontId="0" fillId="0" borderId="27" xfId="0" applyNumberFormat="1" applyBorder="1" applyAlignment="1">
      <alignment horizontal="center" vertical="center"/>
    </xf>
    <xf numFmtId="164" fontId="0" fillId="0" borderId="30" xfId="0" applyNumberFormat="1" applyBorder="1" applyAlignment="1">
      <alignment horizontal="center" vertical="center"/>
    </xf>
    <xf numFmtId="165" fontId="17" fillId="64" borderId="51" xfId="0" applyNumberFormat="1" applyFont="1" applyFill="1" applyBorder="1"/>
    <xf numFmtId="165" fontId="17" fillId="64" borderId="46" xfId="0" applyNumberFormat="1" applyFont="1" applyFill="1" applyBorder="1"/>
    <xf numFmtId="164" fontId="17" fillId="64" borderId="52" xfId="0" applyNumberFormat="1" applyFont="1" applyFill="1" applyBorder="1"/>
    <xf numFmtId="0" fontId="0" fillId="0" borderId="13" xfId="0" applyBorder="1" applyAlignment="1">
      <alignment horizontal="center" vertical="center"/>
    </xf>
    <xf numFmtId="0" fontId="17" fillId="64" borderId="0" xfId="0" applyFont="1" applyFill="1" applyAlignment="1">
      <alignment vertical="top" wrapText="1"/>
    </xf>
    <xf numFmtId="165" fontId="17" fillId="64" borderId="38" xfId="0" applyNumberFormat="1" applyFont="1" applyFill="1" applyBorder="1"/>
    <xf numFmtId="164" fontId="17" fillId="64" borderId="38" xfId="0" applyNumberFormat="1" applyFont="1" applyFill="1" applyBorder="1"/>
    <xf numFmtId="165" fontId="17" fillId="64" borderId="41" xfId="0" applyNumberFormat="1" applyFont="1" applyFill="1" applyBorder="1"/>
    <xf numFmtId="165" fontId="17" fillId="64" borderId="43" xfId="0" applyNumberFormat="1" applyFont="1" applyFill="1" applyBorder="1"/>
    <xf numFmtId="0" fontId="29" fillId="66" borderId="39" xfId="0" applyFont="1" applyFill="1" applyBorder="1"/>
    <xf numFmtId="0" fontId="29" fillId="66" borderId="0" xfId="0" applyFont="1" applyFill="1"/>
    <xf numFmtId="0" fontId="29" fillId="66" borderId="0" xfId="0" applyFont="1" applyFill="1" applyAlignment="1">
      <alignment horizontal="center"/>
    </xf>
    <xf numFmtId="0" fontId="29" fillId="66" borderId="42" xfId="0" applyFont="1" applyFill="1" applyBorder="1" applyAlignment="1">
      <alignment horizontal="center"/>
    </xf>
    <xf numFmtId="0" fontId="29" fillId="66" borderId="42" xfId="0" applyFont="1" applyFill="1" applyBorder="1"/>
    <xf numFmtId="0" fontId="29" fillId="66" borderId="41" xfId="0" applyFont="1" applyFill="1" applyBorder="1"/>
    <xf numFmtId="0" fontId="29" fillId="66" borderId="43" xfId="0" applyFont="1" applyFill="1" applyBorder="1"/>
    <xf numFmtId="0" fontId="29" fillId="66" borderId="44" xfId="0" applyFont="1" applyFill="1" applyBorder="1"/>
    <xf numFmtId="0" fontId="29" fillId="66" borderId="44" xfId="0" applyFont="1" applyFill="1" applyBorder="1" applyAlignment="1">
      <alignment horizontal="center"/>
    </xf>
    <xf numFmtId="0" fontId="29" fillId="66" borderId="45" xfId="0" applyFont="1" applyFill="1" applyBorder="1"/>
    <xf numFmtId="164" fontId="0" fillId="0" borderId="18" xfId="0" applyNumberFormat="1" applyBorder="1" applyAlignment="1">
      <alignment horizontal="center" vertical="center"/>
    </xf>
    <xf numFmtId="164" fontId="0" fillId="0" borderId="32" xfId="0" applyNumberFormat="1" applyBorder="1" applyAlignment="1">
      <alignment horizontal="center" vertical="center"/>
    </xf>
    <xf numFmtId="164" fontId="0" fillId="0" borderId="19" xfId="0" applyNumberFormat="1" applyBorder="1" applyAlignment="1">
      <alignment horizontal="center" vertical="center"/>
    </xf>
    <xf numFmtId="1" fontId="0" fillId="0" borderId="27" xfId="0" applyNumberFormat="1" applyBorder="1" applyAlignment="1">
      <alignment horizontal="center" vertical="center"/>
    </xf>
    <xf numFmtId="164" fontId="0" fillId="0" borderId="61" xfId="0" applyNumberFormat="1" applyBorder="1" applyAlignment="1">
      <alignment horizontal="center" vertical="center"/>
    </xf>
    <xf numFmtId="164" fontId="0" fillId="0" borderId="20" xfId="0" applyNumberFormat="1" applyBorder="1" applyAlignment="1">
      <alignment horizontal="center" vertical="center"/>
    </xf>
    <xf numFmtId="164" fontId="0" fillId="0" borderId="17" xfId="0" applyNumberFormat="1" applyBorder="1" applyAlignment="1">
      <alignment horizontal="center" vertical="center"/>
    </xf>
    <xf numFmtId="0" fontId="17" fillId="64" borderId="42" xfId="0" applyFont="1" applyFill="1" applyBorder="1"/>
    <xf numFmtId="0" fontId="17" fillId="64" borderId="0" xfId="0" applyFont="1" applyFill="1" applyAlignment="1">
      <alignment horizontal="center"/>
    </xf>
    <xf numFmtId="0" fontId="17" fillId="64" borderId="45" xfId="0" applyFont="1" applyFill="1" applyBorder="1"/>
    <xf numFmtId="167" fontId="0" fillId="0" borderId="0" xfId="0" applyNumberFormat="1"/>
    <xf numFmtId="164" fontId="0" fillId="0" borderId="64" xfId="0" applyNumberFormat="1" applyBorder="1" applyAlignment="1">
      <alignment horizontal="center" vertical="center"/>
    </xf>
    <xf numFmtId="164" fontId="0" fillId="0" borderId="67" xfId="0" applyNumberFormat="1" applyBorder="1" applyAlignment="1">
      <alignment horizontal="center" vertical="center"/>
    </xf>
    <xf numFmtId="0" fontId="18" fillId="0" borderId="0" xfId="0" applyFont="1"/>
    <xf numFmtId="0" fontId="29" fillId="66" borderId="40" xfId="0" applyFont="1" applyFill="1" applyBorder="1"/>
    <xf numFmtId="0" fontId="17" fillId="64" borderId="39" xfId="0" applyFont="1" applyFill="1" applyBorder="1" applyAlignment="1">
      <alignment horizontal="center"/>
    </xf>
    <xf numFmtId="0" fontId="17" fillId="64" borderId="40" xfId="0" applyFont="1" applyFill="1" applyBorder="1" applyAlignment="1">
      <alignment horizontal="center"/>
    </xf>
    <xf numFmtId="0" fontId="17" fillId="64" borderId="42" xfId="0" applyFont="1" applyFill="1" applyBorder="1" applyAlignment="1">
      <alignment horizontal="center"/>
    </xf>
    <xf numFmtId="0" fontId="17" fillId="64" borderId="45" xfId="0" applyFont="1" applyFill="1" applyBorder="1" applyAlignment="1">
      <alignment horizontal="center"/>
    </xf>
    <xf numFmtId="0" fontId="17" fillId="64" borderId="68" xfId="0" applyFont="1" applyFill="1" applyBorder="1" applyAlignment="1">
      <alignment horizontal="center" vertical="center"/>
    </xf>
    <xf numFmtId="0" fontId="17" fillId="64" borderId="49" xfId="0" applyFont="1" applyFill="1" applyBorder="1" applyAlignment="1">
      <alignment horizontal="center" vertical="center"/>
    </xf>
    <xf numFmtId="0" fontId="17" fillId="64" borderId="50" xfId="0" applyFont="1" applyFill="1" applyBorder="1" applyAlignment="1">
      <alignment horizontal="center" vertical="center"/>
    </xf>
    <xf numFmtId="0" fontId="17" fillId="64" borderId="71" xfId="0" applyFont="1" applyFill="1" applyBorder="1" applyAlignment="1">
      <alignment horizontal="center" vertical="center"/>
    </xf>
    <xf numFmtId="164" fontId="17" fillId="64" borderId="71" xfId="0" applyNumberFormat="1" applyFont="1" applyFill="1" applyBorder="1" applyAlignment="1">
      <alignment horizontal="center" vertical="center"/>
    </xf>
    <xf numFmtId="164" fontId="17" fillId="0" borderId="68" xfId="0" applyNumberFormat="1" applyFont="1" applyBorder="1" applyAlignment="1">
      <alignment horizontal="center" vertical="center"/>
    </xf>
    <xf numFmtId="164" fontId="17" fillId="0" borderId="69" xfId="0" applyNumberFormat="1" applyFont="1" applyBorder="1" applyAlignment="1">
      <alignment horizontal="center" vertical="center"/>
    </xf>
    <xf numFmtId="164" fontId="17" fillId="0" borderId="49" xfId="0" applyNumberFormat="1" applyFont="1" applyBorder="1" applyAlignment="1">
      <alignment horizontal="center" vertical="center"/>
    </xf>
    <xf numFmtId="164" fontId="17" fillId="0" borderId="70" xfId="0" applyNumberFormat="1" applyFont="1" applyBorder="1" applyAlignment="1">
      <alignment horizontal="center" vertical="center"/>
    </xf>
    <xf numFmtId="164" fontId="17" fillId="0" borderId="50" xfId="0" applyNumberFormat="1" applyFont="1" applyBorder="1" applyAlignment="1">
      <alignment horizontal="center" vertical="center"/>
    </xf>
    <xf numFmtId="164" fontId="17" fillId="0" borderId="71" xfId="0" applyNumberFormat="1" applyFont="1" applyBorder="1" applyAlignment="1">
      <alignment horizontal="center" vertical="center"/>
    </xf>
    <xf numFmtId="1" fontId="0" fillId="0" borderId="0" xfId="0" applyNumberFormat="1" applyAlignment="1">
      <alignment horizontal="center" vertical="center"/>
    </xf>
    <xf numFmtId="164" fontId="0" fillId="42" borderId="72" xfId="0" applyNumberFormat="1" applyFill="1" applyBorder="1" applyAlignment="1">
      <alignment horizontal="center" vertical="center"/>
    </xf>
    <xf numFmtId="164" fontId="0" fillId="42" borderId="73" xfId="0" applyNumberFormat="1" applyFill="1" applyBorder="1" applyAlignment="1">
      <alignment horizontal="center" vertical="center"/>
    </xf>
    <xf numFmtId="1" fontId="0" fillId="42" borderId="73" xfId="0" applyNumberFormat="1" applyFill="1" applyBorder="1" applyAlignment="1">
      <alignment horizontal="center" vertical="center"/>
    </xf>
    <xf numFmtId="164" fontId="0" fillId="42" borderId="74" xfId="0" applyNumberFormat="1" applyFill="1" applyBorder="1" applyAlignment="1">
      <alignment horizontal="center" vertical="center"/>
    </xf>
    <xf numFmtId="0" fontId="0" fillId="42" borderId="72" xfId="0" applyFill="1" applyBorder="1"/>
    <xf numFmtId="164" fontId="0" fillId="42" borderId="73" xfId="0" applyNumberFormat="1" applyFill="1" applyBorder="1" applyAlignment="1">
      <alignment horizontal="center"/>
    </xf>
    <xf numFmtId="0" fontId="0" fillId="42" borderId="74" xfId="0" applyFill="1" applyBorder="1"/>
    <xf numFmtId="0" fontId="36" fillId="0" borderId="0" xfId="0" applyFont="1"/>
    <xf numFmtId="164" fontId="0" fillId="42" borderId="78" xfId="0" applyNumberFormat="1" applyFill="1" applyBorder="1" applyAlignment="1">
      <alignment horizontal="center" vertical="center"/>
    </xf>
    <xf numFmtId="164" fontId="0" fillId="42" borderId="79" xfId="0" applyNumberFormat="1" applyFill="1" applyBorder="1" applyAlignment="1">
      <alignment horizontal="center" vertical="center"/>
    </xf>
    <xf numFmtId="164" fontId="0" fillId="42" borderId="80" xfId="0" applyNumberFormat="1" applyFill="1" applyBorder="1" applyAlignment="1">
      <alignment horizontal="center" vertical="center"/>
    </xf>
    <xf numFmtId="164" fontId="0" fillId="42" borderId="81" xfId="0" applyNumberFormat="1" applyFill="1" applyBorder="1" applyAlignment="1">
      <alignment horizontal="center" vertical="center"/>
    </xf>
    <xf numFmtId="164" fontId="0" fillId="0" borderId="21" xfId="0" applyNumberFormat="1" applyBorder="1" applyAlignment="1">
      <alignment horizontal="center" vertical="center"/>
    </xf>
    <xf numFmtId="164" fontId="0" fillId="0" borderId="15" xfId="0" applyNumberFormat="1" applyBorder="1" applyAlignment="1">
      <alignment horizontal="center" vertical="center"/>
    </xf>
    <xf numFmtId="164" fontId="0" fillId="42" borderId="82" xfId="0" applyNumberFormat="1" applyFill="1" applyBorder="1" applyAlignment="1">
      <alignment horizontal="center" vertical="center"/>
    </xf>
    <xf numFmtId="165" fontId="0" fillId="42" borderId="79" xfId="0" applyNumberFormat="1" applyFill="1" applyBorder="1" applyAlignment="1">
      <alignment horizontal="center" vertical="center"/>
    </xf>
    <xf numFmtId="165" fontId="0" fillId="42" borderId="80" xfId="0" applyNumberFormat="1" applyFill="1" applyBorder="1" applyAlignment="1">
      <alignment horizontal="center" vertical="center"/>
    </xf>
    <xf numFmtId="1" fontId="0" fillId="42" borderId="79" xfId="0" applyNumberFormat="1" applyFill="1" applyBorder="1" applyAlignment="1">
      <alignment horizontal="center" vertical="center"/>
    </xf>
    <xf numFmtId="0" fontId="0" fillId="0" borderId="20" xfId="0" applyBorder="1" applyAlignment="1">
      <alignment horizontal="center"/>
    </xf>
    <xf numFmtId="1" fontId="17" fillId="0" borderId="71" xfId="0" applyNumberFormat="1" applyFont="1" applyBorder="1" applyAlignment="1">
      <alignment horizontal="center" vertical="center"/>
    </xf>
    <xf numFmtId="0" fontId="18" fillId="0" borderId="0" xfId="0" applyFont="1" applyAlignment="1">
      <alignment horizontal="center" vertical="center"/>
    </xf>
    <xf numFmtId="164" fontId="0" fillId="42" borderId="88" xfId="0" applyNumberFormat="1" applyFill="1" applyBorder="1" applyAlignment="1">
      <alignment horizontal="center" vertical="center"/>
    </xf>
    <xf numFmtId="164" fontId="0" fillId="42" borderId="89" xfId="0" applyNumberFormat="1" applyFill="1" applyBorder="1" applyAlignment="1">
      <alignment horizontal="center" vertical="center"/>
    </xf>
    <xf numFmtId="164" fontId="0" fillId="42" borderId="90" xfId="0" applyNumberFormat="1" applyFill="1" applyBorder="1" applyAlignment="1">
      <alignment horizontal="center" vertical="center"/>
    </xf>
    <xf numFmtId="0" fontId="0" fillId="68" borderId="12" xfId="0" applyFill="1" applyBorder="1"/>
    <xf numFmtId="0" fontId="0" fillId="68" borderId="22" xfId="0" applyFill="1" applyBorder="1"/>
    <xf numFmtId="0" fontId="0" fillId="0" borderId="22" xfId="0" applyBorder="1" applyAlignment="1">
      <alignment horizontal="center" vertical="center"/>
    </xf>
    <xf numFmtId="0" fontId="0" fillId="0" borderId="13" xfId="0" applyBorder="1"/>
    <xf numFmtId="0" fontId="0" fillId="0" borderId="20" xfId="0" applyBorder="1"/>
    <xf numFmtId="0" fontId="0" fillId="68" borderId="0" xfId="0" applyFill="1"/>
    <xf numFmtId="0" fontId="0" fillId="68" borderId="0" xfId="0" applyFill="1" applyAlignment="1">
      <alignment horizontal="center" vertical="center"/>
    </xf>
    <xf numFmtId="0" fontId="0" fillId="68" borderId="21" xfId="0" applyFill="1" applyBorder="1"/>
    <xf numFmtId="0" fontId="0" fillId="68" borderId="14" xfId="0" applyFill="1" applyBorder="1"/>
    <xf numFmtId="0" fontId="0" fillId="0" borderId="23" xfId="0" applyBorder="1"/>
    <xf numFmtId="0" fontId="0" fillId="68" borderId="23" xfId="0" applyFill="1" applyBorder="1"/>
    <xf numFmtId="0" fontId="0" fillId="0" borderId="23" xfId="0" applyBorder="1" applyAlignment="1">
      <alignment horizontal="center" vertical="center"/>
    </xf>
    <xf numFmtId="0" fontId="0" fillId="0" borderId="15" xfId="0" applyBorder="1"/>
    <xf numFmtId="1" fontId="0" fillId="42" borderId="89" xfId="0" applyNumberFormat="1" applyFill="1" applyBorder="1" applyAlignment="1">
      <alignment horizontal="center" vertical="center"/>
    </xf>
    <xf numFmtId="0" fontId="0" fillId="0" borderId="0" xfId="0" applyAlignment="1">
      <alignment horizontal="center" vertical="top" wrapText="1"/>
    </xf>
    <xf numFmtId="1" fontId="0" fillId="0" borderId="17" xfId="0" applyNumberFormat="1" applyBorder="1" applyAlignment="1">
      <alignment horizontal="center" vertical="center"/>
    </xf>
    <xf numFmtId="1" fontId="0" fillId="0" borderId="30" xfId="0" applyNumberFormat="1" applyBorder="1" applyAlignment="1">
      <alignment horizontal="center" vertical="center"/>
    </xf>
    <xf numFmtId="1" fontId="0" fillId="0" borderId="18" xfId="0" applyNumberFormat="1" applyBorder="1" applyAlignment="1">
      <alignment horizontal="center" vertical="center"/>
    </xf>
    <xf numFmtId="1" fontId="0" fillId="0" borderId="32" xfId="0" applyNumberFormat="1" applyBorder="1" applyAlignment="1">
      <alignment horizontal="center" vertical="center"/>
    </xf>
    <xf numFmtId="1" fontId="0" fillId="0" borderId="10" xfId="0" applyNumberFormat="1" applyBorder="1" applyAlignment="1">
      <alignment horizontal="center" vertical="center"/>
    </xf>
    <xf numFmtId="164" fontId="0" fillId="42" borderId="92" xfId="0" applyNumberFormat="1" applyFill="1" applyBorder="1" applyAlignment="1">
      <alignment horizontal="center" vertical="center"/>
    </xf>
    <xf numFmtId="0" fontId="17" fillId="64" borderId="95" xfId="0" applyFont="1" applyFill="1" applyBorder="1"/>
    <xf numFmtId="165" fontId="17" fillId="64" borderId="96" xfId="0" applyNumberFormat="1" applyFont="1" applyFill="1" applyBorder="1"/>
    <xf numFmtId="0" fontId="17" fillId="64" borderId="96" xfId="0" applyFont="1" applyFill="1" applyBorder="1" applyAlignment="1">
      <alignment horizontal="right"/>
    </xf>
    <xf numFmtId="0" fontId="17" fillId="64" borderId="97" xfId="0" applyFont="1" applyFill="1" applyBorder="1"/>
    <xf numFmtId="165" fontId="0" fillId="0" borderId="21" xfId="0" applyNumberFormat="1" applyBorder="1" applyAlignment="1">
      <alignment horizontal="center" vertical="center"/>
    </xf>
    <xf numFmtId="165" fontId="0" fillId="42" borderId="92" xfId="0" applyNumberFormat="1" applyFill="1" applyBorder="1" applyAlignment="1">
      <alignment horizontal="center" vertical="center"/>
    </xf>
    <xf numFmtId="165" fontId="0" fillId="0" borderId="15" xfId="0" applyNumberFormat="1" applyBorder="1" applyAlignment="1">
      <alignment horizontal="center" vertical="center"/>
    </xf>
    <xf numFmtId="0" fontId="0" fillId="35" borderId="18" xfId="0" applyFill="1" applyBorder="1" applyAlignment="1">
      <alignment horizontal="center" vertical="top"/>
    </xf>
    <xf numFmtId="0" fontId="0" fillId="35" borderId="19" xfId="0" applyFill="1" applyBorder="1" applyAlignment="1">
      <alignment horizontal="center" vertical="top"/>
    </xf>
    <xf numFmtId="166" fontId="0" fillId="35" borderId="18" xfId="0" applyNumberFormat="1" applyFill="1" applyBorder="1" applyAlignment="1">
      <alignment horizontal="center" vertical="top"/>
    </xf>
    <xf numFmtId="166" fontId="0" fillId="35" borderId="19" xfId="0" applyNumberFormat="1" applyFill="1" applyBorder="1" applyAlignment="1">
      <alignment horizontal="center" vertical="top"/>
    </xf>
    <xf numFmtId="2" fontId="0" fillId="35" borderId="18" xfId="0" applyNumberFormat="1" applyFill="1" applyBorder="1" applyAlignment="1">
      <alignment horizontal="center" vertical="top"/>
    </xf>
    <xf numFmtId="2" fontId="0" fillId="35" borderId="19" xfId="0" applyNumberFormat="1" applyFill="1" applyBorder="1" applyAlignment="1">
      <alignment horizontal="center" vertical="top"/>
    </xf>
    <xf numFmtId="0" fontId="0" fillId="0" borderId="0" xfId="0" applyAlignment="1">
      <alignment horizontal="right"/>
    </xf>
    <xf numFmtId="0" fontId="0" fillId="70" borderId="0" xfId="0" applyFill="1" applyAlignment="1">
      <alignment horizontal="center"/>
    </xf>
    <xf numFmtId="0" fontId="0" fillId="69" borderId="104" xfId="0" applyFill="1" applyBorder="1" applyAlignment="1">
      <alignment horizontal="left"/>
    </xf>
    <xf numFmtId="0" fontId="0" fillId="69" borderId="105" xfId="0" applyFill="1" applyBorder="1" applyAlignment="1">
      <alignment horizontal="left"/>
    </xf>
    <xf numFmtId="0" fontId="0" fillId="69" borderId="106" xfId="0" applyFill="1" applyBorder="1" applyAlignment="1">
      <alignment horizontal="left"/>
    </xf>
    <xf numFmtId="0" fontId="0" fillId="34" borderId="107" xfId="0" applyFill="1" applyBorder="1" applyAlignment="1">
      <alignment horizontal="left"/>
    </xf>
    <xf numFmtId="0" fontId="0" fillId="34" borderId="108" xfId="0" applyFill="1" applyBorder="1" applyAlignment="1">
      <alignment horizontal="left"/>
    </xf>
    <xf numFmtId="0" fontId="0" fillId="34" borderId="109" xfId="0" applyFill="1" applyBorder="1" applyAlignment="1">
      <alignment horizontal="left"/>
    </xf>
    <xf numFmtId="0" fontId="0" fillId="37" borderId="27" xfId="0" applyFill="1" applyBorder="1"/>
    <xf numFmtId="0" fontId="0" fillId="37" borderId="24" xfId="0" applyFill="1" applyBorder="1"/>
    <xf numFmtId="0" fontId="0" fillId="37" borderId="31" xfId="0" applyFill="1" applyBorder="1"/>
    <xf numFmtId="0" fontId="0" fillId="37" borderId="30" xfId="0" applyFill="1" applyBorder="1"/>
    <xf numFmtId="0" fontId="0" fillId="37" borderId="32" xfId="0" applyFill="1" applyBorder="1"/>
    <xf numFmtId="0" fontId="0" fillId="37" borderId="33" xfId="0" applyFill="1" applyBorder="1"/>
    <xf numFmtId="0" fontId="0" fillId="37" borderId="34" xfId="0" applyFill="1" applyBorder="1"/>
    <xf numFmtId="0" fontId="0" fillId="37" borderId="10" xfId="0" applyFill="1" applyBorder="1"/>
    <xf numFmtId="0" fontId="0" fillId="37" borderId="110" xfId="0" applyFill="1" applyBorder="1"/>
    <xf numFmtId="0" fontId="0" fillId="0" borderId="0" xfId="0" applyAlignment="1">
      <alignment vertical="top" wrapText="1"/>
    </xf>
    <xf numFmtId="0" fontId="0" fillId="53" borderId="10" xfId="0" applyFill="1" applyBorder="1" applyAlignment="1">
      <alignment horizontal="left" vertical="top"/>
    </xf>
    <xf numFmtId="0" fontId="0" fillId="40" borderId="10" xfId="0" applyFill="1" applyBorder="1" applyAlignment="1">
      <alignment horizontal="left" vertical="top"/>
    </xf>
    <xf numFmtId="0" fontId="0" fillId="40" borderId="17" xfId="0" applyFill="1" applyBorder="1" applyAlignment="1">
      <alignment horizontal="left" vertical="top"/>
    </xf>
    <xf numFmtId="0" fontId="0" fillId="58" borderId="20" xfId="0" applyFill="1" applyBorder="1" applyAlignment="1">
      <alignment horizontal="left" vertical="top"/>
    </xf>
    <xf numFmtId="0" fontId="22" fillId="58" borderId="10" xfId="0" applyFont="1" applyFill="1" applyBorder="1" applyAlignment="1">
      <alignment horizontal="left" vertical="top"/>
    </xf>
    <xf numFmtId="0" fontId="0" fillId="58" borderId="10" xfId="0" applyFill="1" applyBorder="1" applyAlignment="1">
      <alignment horizontal="left" vertical="top"/>
    </xf>
    <xf numFmtId="0" fontId="0" fillId="49" borderId="20" xfId="0" applyFill="1" applyBorder="1" applyAlignment="1">
      <alignment horizontal="left" vertical="top"/>
    </xf>
    <xf numFmtId="0" fontId="22" fillId="49" borderId="10" xfId="0" applyFont="1" applyFill="1" applyBorder="1" applyAlignment="1">
      <alignment horizontal="left" vertical="top"/>
    </xf>
    <xf numFmtId="0" fontId="0" fillId="49" borderId="21" xfId="0" applyFill="1" applyBorder="1" applyAlignment="1">
      <alignment horizontal="left" vertical="top"/>
    </xf>
    <xf numFmtId="0" fontId="23" fillId="0" borderId="0" xfId="0" applyFont="1" applyAlignment="1">
      <alignment horizontal="left" vertical="top"/>
    </xf>
    <xf numFmtId="0" fontId="0" fillId="52" borderId="10" xfId="0" applyFill="1" applyBorder="1" applyAlignment="1">
      <alignment horizontal="left" vertical="top"/>
    </xf>
    <xf numFmtId="0" fontId="22" fillId="52" borderId="10" xfId="0" applyFont="1" applyFill="1" applyBorder="1" applyAlignment="1">
      <alignment horizontal="left" vertical="top"/>
    </xf>
    <xf numFmtId="0" fontId="0" fillId="52" borderId="21" xfId="0" applyFill="1" applyBorder="1" applyAlignment="1">
      <alignment horizontal="left" vertical="top"/>
    </xf>
    <xf numFmtId="0" fontId="0" fillId="51" borderId="20" xfId="0" applyFill="1" applyBorder="1" applyAlignment="1">
      <alignment horizontal="left" vertical="top"/>
    </xf>
    <xf numFmtId="0" fontId="22" fillId="51" borderId="10" xfId="0" applyFont="1" applyFill="1" applyBorder="1" applyAlignment="1">
      <alignment horizontal="left" vertical="top"/>
    </xf>
    <xf numFmtId="0" fontId="0" fillId="51" borderId="10" xfId="0" applyFill="1" applyBorder="1" applyAlignment="1">
      <alignment horizontal="left" vertical="top"/>
    </xf>
    <xf numFmtId="0" fontId="0" fillId="50" borderId="20" xfId="0" applyFill="1" applyBorder="1" applyAlignment="1">
      <alignment horizontal="left" vertical="top"/>
    </xf>
    <xf numFmtId="0" fontId="22" fillId="50" borderId="10" xfId="0" applyFont="1" applyFill="1" applyBorder="1" applyAlignment="1">
      <alignment horizontal="left" vertical="top"/>
    </xf>
    <xf numFmtId="0" fontId="0" fillId="50" borderId="21" xfId="0" applyFill="1" applyBorder="1" applyAlignment="1">
      <alignment horizontal="left" vertical="top"/>
    </xf>
    <xf numFmtId="0" fontId="0" fillId="41" borderId="17" xfId="0" applyFill="1" applyBorder="1" applyAlignment="1">
      <alignment horizontal="right" vertical="center"/>
    </xf>
    <xf numFmtId="0" fontId="0" fillId="41" borderId="18" xfId="0" applyFill="1" applyBorder="1" applyAlignment="1">
      <alignment horizontal="right" vertical="center"/>
    </xf>
    <xf numFmtId="0" fontId="0" fillId="41" borderId="19" xfId="0" applyFill="1" applyBorder="1" applyAlignment="1">
      <alignment horizontal="right" vertical="center"/>
    </xf>
    <xf numFmtId="0" fontId="0" fillId="41" borderId="17" xfId="0" applyFill="1" applyBorder="1" applyAlignment="1">
      <alignment horizontal="right"/>
    </xf>
    <xf numFmtId="0" fontId="0" fillId="41" borderId="18" xfId="0" applyFill="1" applyBorder="1" applyAlignment="1">
      <alignment horizontal="right"/>
    </xf>
    <xf numFmtId="0" fontId="0" fillId="41" borderId="19" xfId="0" applyFill="1" applyBorder="1" applyAlignment="1">
      <alignment horizontal="right"/>
    </xf>
    <xf numFmtId="0" fontId="0" fillId="41" borderId="17" xfId="0" applyFill="1" applyBorder="1" applyAlignment="1">
      <alignment horizontal="left"/>
    </xf>
    <xf numFmtId="0" fontId="0" fillId="41" borderId="18" xfId="0" applyFill="1" applyBorder="1" applyAlignment="1">
      <alignment horizontal="left"/>
    </xf>
    <xf numFmtId="0" fontId="0" fillId="41" borderId="19" xfId="0" applyFill="1" applyBorder="1" applyAlignment="1">
      <alignment horizontal="left"/>
    </xf>
    <xf numFmtId="0" fontId="0" fillId="60" borderId="10" xfId="0" applyFill="1" applyBorder="1"/>
    <xf numFmtId="0" fontId="0" fillId="72" borderId="0" xfId="0" applyFill="1"/>
    <xf numFmtId="0" fontId="17" fillId="64" borderId="94" xfId="0" applyFont="1" applyFill="1" applyBorder="1"/>
    <xf numFmtId="165" fontId="17" fillId="64" borderId="95" xfId="0" applyNumberFormat="1" applyFont="1" applyFill="1" applyBorder="1"/>
    <xf numFmtId="165" fontId="17" fillId="64" borderId="97" xfId="0" applyNumberFormat="1" applyFont="1" applyFill="1" applyBorder="1"/>
    <xf numFmtId="0" fontId="17" fillId="64" borderId="95" xfId="0" applyFont="1" applyFill="1" applyBorder="1" applyAlignment="1">
      <alignment horizontal="right"/>
    </xf>
    <xf numFmtId="0" fontId="17" fillId="64" borderId="97" xfId="0" applyFont="1" applyFill="1" applyBorder="1" applyAlignment="1">
      <alignment horizontal="right"/>
    </xf>
    <xf numFmtId="0" fontId="17" fillId="64" borderId="96" xfId="0" applyFont="1" applyFill="1" applyBorder="1"/>
    <xf numFmtId="0" fontId="17" fillId="64" borderId="94" xfId="0" applyFont="1" applyFill="1" applyBorder="1" applyAlignment="1">
      <alignment horizontal="right"/>
    </xf>
    <xf numFmtId="0" fontId="17" fillId="64" borderId="111" xfId="0" applyFont="1" applyFill="1" applyBorder="1"/>
    <xf numFmtId="0" fontId="17" fillId="64" borderId="114" xfId="0" applyFont="1" applyFill="1" applyBorder="1"/>
    <xf numFmtId="0" fontId="17" fillId="64" borderId="116" xfId="0" applyFont="1" applyFill="1" applyBorder="1"/>
    <xf numFmtId="0" fontId="27" fillId="65" borderId="95" xfId="0" applyFont="1" applyFill="1" applyBorder="1"/>
    <xf numFmtId="0" fontId="27" fillId="65" borderId="96" xfId="0" applyFont="1" applyFill="1" applyBorder="1"/>
    <xf numFmtId="0" fontId="27" fillId="65" borderId="97" xfId="0" applyFont="1" applyFill="1" applyBorder="1"/>
    <xf numFmtId="0" fontId="27" fillId="65" borderId="111" xfId="0" applyFont="1" applyFill="1" applyBorder="1"/>
    <xf numFmtId="0" fontId="27" fillId="65" borderId="116" xfId="0" applyFont="1" applyFill="1" applyBorder="1"/>
    <xf numFmtId="0" fontId="27" fillId="65" borderId="94" xfId="0" applyFont="1" applyFill="1" applyBorder="1" applyAlignment="1">
      <alignment horizontal="center"/>
    </xf>
    <xf numFmtId="2" fontId="0" fillId="41" borderId="27" xfId="0" applyNumberFormat="1" applyFill="1" applyBorder="1" applyAlignment="1">
      <alignment horizontal="right" vertical="center"/>
    </xf>
    <xf numFmtId="2" fontId="0" fillId="41" borderId="28" xfId="0" applyNumberFormat="1" applyFill="1" applyBorder="1" applyAlignment="1">
      <alignment horizontal="right" vertical="center"/>
    </xf>
    <xf numFmtId="2" fontId="0" fillId="41" borderId="29" xfId="0" applyNumberFormat="1" applyFill="1" applyBorder="1" applyAlignment="1">
      <alignment horizontal="right" vertical="center"/>
    </xf>
    <xf numFmtId="166" fontId="0" fillId="41" borderId="27" xfId="0" applyNumberFormat="1" applyFill="1" applyBorder="1" applyAlignment="1">
      <alignment horizontal="right" vertical="center"/>
    </xf>
    <xf numFmtId="166" fontId="0" fillId="41" borderId="28" xfId="0" applyNumberFormat="1" applyFill="1" applyBorder="1" applyAlignment="1">
      <alignment horizontal="right" vertical="center"/>
    </xf>
    <xf numFmtId="166" fontId="0" fillId="41" borderId="29" xfId="0" applyNumberFormat="1" applyFill="1" applyBorder="1" applyAlignment="1">
      <alignment horizontal="right" vertical="center"/>
    </xf>
    <xf numFmtId="164" fontId="0" fillId="41" borderId="27" xfId="0" applyNumberFormat="1" applyFill="1" applyBorder="1" applyAlignment="1">
      <alignment horizontal="right" vertical="center"/>
    </xf>
    <xf numFmtId="164" fontId="0" fillId="41" borderId="28" xfId="0" applyNumberFormat="1" applyFill="1" applyBorder="1" applyAlignment="1">
      <alignment horizontal="right" vertical="center"/>
    </xf>
    <xf numFmtId="164" fontId="0" fillId="41" borderId="29" xfId="0" applyNumberFormat="1" applyFill="1" applyBorder="1" applyAlignment="1">
      <alignment horizontal="right" vertical="center"/>
    </xf>
    <xf numFmtId="2" fontId="0" fillId="41" borderId="30" xfId="0" applyNumberFormat="1" applyFill="1" applyBorder="1" applyAlignment="1">
      <alignment horizontal="right" vertical="center"/>
    </xf>
    <xf numFmtId="2" fontId="0" fillId="41" borderId="24" xfId="0" applyNumberFormat="1" applyFill="1" applyBorder="1" applyAlignment="1">
      <alignment horizontal="right" vertical="center"/>
    </xf>
    <xf numFmtId="2" fontId="0" fillId="41" borderId="31" xfId="0" applyNumberFormat="1" applyFill="1" applyBorder="1" applyAlignment="1">
      <alignment horizontal="right" vertical="center"/>
    </xf>
    <xf numFmtId="166" fontId="0" fillId="41" borderId="30" xfId="0" applyNumberFormat="1" applyFill="1" applyBorder="1" applyAlignment="1">
      <alignment horizontal="right" vertical="center"/>
    </xf>
    <xf numFmtId="166" fontId="0" fillId="41" borderId="24" xfId="0" applyNumberFormat="1" applyFill="1" applyBorder="1" applyAlignment="1">
      <alignment horizontal="right" vertical="center"/>
    </xf>
    <xf numFmtId="166" fontId="0" fillId="41" borderId="31" xfId="0" applyNumberFormat="1" applyFill="1" applyBorder="1" applyAlignment="1">
      <alignment horizontal="right" vertical="center"/>
    </xf>
    <xf numFmtId="164" fontId="0" fillId="41" borderId="30" xfId="0" applyNumberFormat="1" applyFill="1" applyBorder="1" applyAlignment="1">
      <alignment horizontal="right" vertical="center"/>
    </xf>
    <xf numFmtId="164" fontId="0" fillId="41" borderId="24" xfId="0" applyNumberFormat="1" applyFill="1" applyBorder="1" applyAlignment="1">
      <alignment horizontal="right" vertical="center"/>
    </xf>
    <xf numFmtId="164" fontId="0" fillId="41" borderId="31" xfId="0" applyNumberFormat="1" applyFill="1" applyBorder="1" applyAlignment="1">
      <alignment horizontal="right" vertical="center"/>
    </xf>
    <xf numFmtId="2" fontId="0" fillId="41" borderId="32" xfId="0" applyNumberFormat="1" applyFill="1" applyBorder="1" applyAlignment="1">
      <alignment horizontal="right" vertical="center"/>
    </xf>
    <xf numFmtId="2" fontId="0" fillId="41" borderId="33" xfId="0" applyNumberFormat="1" applyFill="1" applyBorder="1" applyAlignment="1">
      <alignment horizontal="right" vertical="center"/>
    </xf>
    <xf numFmtId="2" fontId="0" fillId="41" borderId="34" xfId="0" applyNumberFormat="1" applyFill="1" applyBorder="1" applyAlignment="1">
      <alignment horizontal="right" vertical="center"/>
    </xf>
    <xf numFmtId="166" fontId="0" fillId="41" borderId="32" xfId="0" applyNumberFormat="1" applyFill="1" applyBorder="1" applyAlignment="1">
      <alignment horizontal="right" vertical="center"/>
    </xf>
    <xf numFmtId="166" fontId="0" fillId="41" borderId="33" xfId="0" applyNumberFormat="1" applyFill="1" applyBorder="1" applyAlignment="1">
      <alignment horizontal="right" vertical="center"/>
    </xf>
    <xf numFmtId="166" fontId="0" fillId="41" borderId="34" xfId="0" applyNumberFormat="1" applyFill="1" applyBorder="1" applyAlignment="1">
      <alignment horizontal="right" vertical="center"/>
    </xf>
    <xf numFmtId="164" fontId="0" fillId="41" borderId="32" xfId="0" applyNumberFormat="1" applyFill="1" applyBorder="1" applyAlignment="1">
      <alignment horizontal="right" vertical="center"/>
    </xf>
    <xf numFmtId="164" fontId="0" fillId="41" borderId="33" xfId="0" applyNumberFormat="1" applyFill="1" applyBorder="1" applyAlignment="1">
      <alignment horizontal="right" vertical="center"/>
    </xf>
    <xf numFmtId="164" fontId="0" fillId="41" borderId="34" xfId="0" applyNumberFormat="1" applyFill="1" applyBorder="1" applyAlignment="1">
      <alignment horizontal="right" vertical="center"/>
    </xf>
    <xf numFmtId="0" fontId="0" fillId="43" borderId="17" xfId="0" applyFill="1" applyBorder="1" applyAlignment="1">
      <alignment horizontal="left"/>
    </xf>
    <xf numFmtId="0" fontId="0" fillId="46" borderId="0" xfId="0" applyFill="1" applyAlignment="1">
      <alignment horizontal="left"/>
    </xf>
    <xf numFmtId="0" fontId="0" fillId="48" borderId="12" xfId="0" applyFill="1" applyBorder="1" applyAlignment="1">
      <alignment horizontal="left"/>
    </xf>
    <xf numFmtId="0" fontId="0" fillId="48" borderId="22" xfId="0" applyFill="1" applyBorder="1" applyAlignment="1">
      <alignment horizontal="left"/>
    </xf>
    <xf numFmtId="0" fontId="0" fillId="48" borderId="13" xfId="0" applyFill="1" applyBorder="1" applyAlignment="1">
      <alignment horizontal="left"/>
    </xf>
    <xf numFmtId="0" fontId="0" fillId="44" borderId="19" xfId="0" applyFill="1" applyBorder="1" applyAlignment="1">
      <alignment horizontal="left"/>
    </xf>
    <xf numFmtId="0" fontId="0" fillId="47" borderId="0" xfId="0" applyFill="1" applyAlignment="1">
      <alignment horizontal="left"/>
    </xf>
    <xf numFmtId="0" fontId="0" fillId="33" borderId="20" xfId="0" applyFill="1" applyBorder="1" applyAlignment="1">
      <alignment horizontal="left"/>
    </xf>
    <xf numFmtId="0" fontId="0" fillId="33" borderId="0" xfId="0" applyFill="1" applyAlignment="1">
      <alignment horizontal="left"/>
    </xf>
    <xf numFmtId="0" fontId="0" fillId="33" borderId="21" xfId="0" applyFill="1" applyBorder="1" applyAlignment="1">
      <alignment horizontal="left"/>
    </xf>
    <xf numFmtId="0" fontId="0" fillId="0" borderId="0" xfId="0" applyAlignment="1">
      <alignment vertical="top"/>
    </xf>
    <xf numFmtId="2" fontId="0" fillId="77" borderId="27" xfId="0" applyNumberFormat="1" applyFill="1" applyBorder="1" applyAlignment="1">
      <alignment horizontal="right" vertical="center"/>
    </xf>
    <xf numFmtId="166" fontId="0" fillId="77" borderId="28" xfId="0" applyNumberFormat="1" applyFill="1" applyBorder="1" applyAlignment="1">
      <alignment horizontal="right" vertical="center"/>
    </xf>
    <xf numFmtId="164" fontId="0" fillId="77" borderId="29" xfId="0" applyNumberFormat="1" applyFill="1" applyBorder="1" applyAlignment="1">
      <alignment horizontal="right" vertical="center"/>
    </xf>
    <xf numFmtId="2" fontId="0" fillId="40" borderId="27" xfId="0" applyNumberFormat="1" applyFill="1" applyBorder="1" applyAlignment="1">
      <alignment horizontal="right" vertical="center"/>
    </xf>
    <xf numFmtId="166" fontId="0" fillId="40" borderId="28" xfId="0" applyNumberFormat="1" applyFill="1" applyBorder="1" applyAlignment="1">
      <alignment horizontal="right" vertical="center"/>
    </xf>
    <xf numFmtId="164" fontId="0" fillId="40" borderId="29" xfId="0" applyNumberFormat="1" applyFill="1" applyBorder="1" applyAlignment="1">
      <alignment horizontal="right" vertical="center"/>
    </xf>
    <xf numFmtId="2" fontId="0" fillId="45" borderId="27" xfId="0" applyNumberFormat="1" applyFill="1" applyBorder="1" applyAlignment="1">
      <alignment horizontal="right" vertical="center"/>
    </xf>
    <xf numFmtId="166" fontId="0" fillId="45" borderId="28" xfId="0" applyNumberFormat="1" applyFill="1" applyBorder="1" applyAlignment="1">
      <alignment horizontal="right" vertical="center"/>
    </xf>
    <xf numFmtId="164" fontId="0" fillId="45" borderId="29" xfId="0" applyNumberFormat="1" applyFill="1" applyBorder="1" applyAlignment="1">
      <alignment horizontal="right" vertical="center"/>
    </xf>
    <xf numFmtId="2" fontId="0" fillId="78" borderId="27" xfId="0" applyNumberFormat="1" applyFill="1" applyBorder="1" applyAlignment="1">
      <alignment horizontal="right" vertical="center"/>
    </xf>
    <xf numFmtId="166" fontId="0" fillId="78" borderId="28" xfId="0" applyNumberFormat="1" applyFill="1" applyBorder="1" applyAlignment="1">
      <alignment horizontal="right" vertical="center"/>
    </xf>
    <xf numFmtId="164" fontId="0" fillId="78" borderId="29" xfId="0" applyNumberFormat="1" applyFill="1" applyBorder="1" applyAlignment="1">
      <alignment horizontal="right" vertical="center"/>
    </xf>
    <xf numFmtId="2" fontId="17" fillId="79" borderId="27" xfId="0" applyNumberFormat="1" applyFont="1" applyFill="1" applyBorder="1" applyAlignment="1">
      <alignment horizontal="right" vertical="center"/>
    </xf>
    <xf numFmtId="166" fontId="17" fillId="79" borderId="28" xfId="0" applyNumberFormat="1" applyFont="1" applyFill="1" applyBorder="1" applyAlignment="1">
      <alignment horizontal="right" vertical="center"/>
    </xf>
    <xf numFmtId="164" fontId="17" fillId="79" borderId="29" xfId="0" applyNumberFormat="1" applyFont="1" applyFill="1" applyBorder="1" applyAlignment="1">
      <alignment horizontal="right" vertical="center"/>
    </xf>
    <xf numFmtId="2" fontId="0" fillId="77" borderId="30" xfId="0" applyNumberFormat="1" applyFill="1" applyBorder="1" applyAlignment="1">
      <alignment horizontal="right" vertical="center"/>
    </xf>
    <xf numFmtId="166" fontId="0" fillId="77" borderId="24" xfId="0" applyNumberFormat="1" applyFill="1" applyBorder="1" applyAlignment="1">
      <alignment horizontal="right" vertical="center"/>
    </xf>
    <xf numFmtId="164" fontId="0" fillId="77" borderId="31" xfId="0" applyNumberFormat="1" applyFill="1" applyBorder="1" applyAlignment="1">
      <alignment horizontal="right" vertical="center"/>
    </xf>
    <xf numFmtId="2" fontId="0" fillId="40" borderId="30" xfId="0" applyNumberFormat="1" applyFill="1" applyBorder="1" applyAlignment="1">
      <alignment horizontal="right" vertical="center"/>
    </xf>
    <xf numFmtId="166" fontId="0" fillId="40" borderId="24" xfId="0" applyNumberFormat="1" applyFill="1" applyBorder="1" applyAlignment="1">
      <alignment horizontal="right" vertical="center"/>
    </xf>
    <xf numFmtId="164" fontId="0" fillId="40" borderId="31" xfId="0" applyNumberFormat="1" applyFill="1" applyBorder="1" applyAlignment="1">
      <alignment horizontal="right" vertical="center"/>
    </xf>
    <xf numFmtId="2" fontId="0" fillId="45" borderId="30" xfId="0" applyNumberFormat="1" applyFill="1" applyBorder="1" applyAlignment="1">
      <alignment horizontal="right" vertical="center"/>
    </xf>
    <xf numFmtId="166" fontId="0" fillId="45" borderId="24" xfId="0" applyNumberFormat="1" applyFill="1" applyBorder="1" applyAlignment="1">
      <alignment horizontal="right" vertical="center"/>
    </xf>
    <xf numFmtId="164" fontId="0" fillId="45" borderId="31" xfId="0" applyNumberFormat="1" applyFill="1" applyBorder="1" applyAlignment="1">
      <alignment horizontal="right" vertical="center"/>
    </xf>
    <xf numFmtId="2" fontId="0" fillId="78" borderId="30" xfId="0" applyNumberFormat="1" applyFill="1" applyBorder="1" applyAlignment="1">
      <alignment horizontal="right" vertical="center"/>
    </xf>
    <xf numFmtId="166" fontId="0" fillId="78" borderId="24" xfId="0" applyNumberFormat="1" applyFill="1" applyBorder="1" applyAlignment="1">
      <alignment horizontal="right" vertical="center"/>
    </xf>
    <xf numFmtId="164" fontId="0" fillId="78" borderId="31" xfId="0" applyNumberFormat="1" applyFill="1" applyBorder="1" applyAlignment="1">
      <alignment horizontal="right" vertical="center"/>
    </xf>
    <xf numFmtId="2" fontId="17" fillId="79" borderId="30" xfId="0" applyNumberFormat="1" applyFont="1" applyFill="1" applyBorder="1" applyAlignment="1">
      <alignment horizontal="right" vertical="center"/>
    </xf>
    <xf numFmtId="166" fontId="17" fillId="79" borderId="24" xfId="0" applyNumberFormat="1" applyFont="1" applyFill="1" applyBorder="1" applyAlignment="1">
      <alignment horizontal="right" vertical="center"/>
    </xf>
    <xf numFmtId="164" fontId="17" fillId="79" borderId="31" xfId="0" applyNumberFormat="1" applyFont="1" applyFill="1" applyBorder="1" applyAlignment="1">
      <alignment horizontal="right" vertical="center"/>
    </xf>
    <xf numFmtId="2" fontId="0" fillId="77" borderId="32" xfId="0" applyNumberFormat="1" applyFill="1" applyBorder="1" applyAlignment="1">
      <alignment horizontal="right" vertical="center"/>
    </xf>
    <xf numFmtId="166" fontId="0" fillId="77" borderId="33" xfId="0" applyNumberFormat="1" applyFill="1" applyBorder="1" applyAlignment="1">
      <alignment horizontal="right" vertical="center"/>
    </xf>
    <xf numFmtId="164" fontId="0" fillId="77" borderId="34" xfId="0" applyNumberFormat="1" applyFill="1" applyBorder="1" applyAlignment="1">
      <alignment horizontal="right" vertical="center"/>
    </xf>
    <xf numFmtId="2" fontId="0" fillId="40" borderId="32" xfId="0" applyNumberFormat="1" applyFill="1" applyBorder="1" applyAlignment="1">
      <alignment horizontal="right" vertical="center"/>
    </xf>
    <xf numFmtId="166" fontId="0" fillId="40" borderId="33" xfId="0" applyNumberFormat="1" applyFill="1" applyBorder="1" applyAlignment="1">
      <alignment horizontal="right" vertical="center"/>
    </xf>
    <xf numFmtId="164" fontId="0" fillId="40" borderId="34" xfId="0" applyNumberFormat="1" applyFill="1" applyBorder="1" applyAlignment="1">
      <alignment horizontal="right" vertical="center"/>
    </xf>
    <xf numFmtId="2" fontId="0" fillId="45" borderId="32" xfId="0" applyNumberFormat="1" applyFill="1" applyBorder="1" applyAlignment="1">
      <alignment horizontal="right" vertical="center"/>
    </xf>
    <xf numFmtId="166" fontId="0" fillId="45" borderId="33" xfId="0" applyNumberFormat="1" applyFill="1" applyBorder="1" applyAlignment="1">
      <alignment horizontal="right" vertical="center"/>
    </xf>
    <xf numFmtId="164" fontId="0" fillId="45" borderId="34" xfId="0" applyNumberFormat="1" applyFill="1" applyBorder="1" applyAlignment="1">
      <alignment horizontal="right" vertical="center"/>
    </xf>
    <xf numFmtId="2" fontId="0" fillId="78" borderId="32" xfId="0" applyNumberFormat="1" applyFill="1" applyBorder="1" applyAlignment="1">
      <alignment horizontal="right" vertical="center"/>
    </xf>
    <xf numFmtId="166" fontId="0" fillId="78" borderId="33" xfId="0" applyNumberFormat="1" applyFill="1" applyBorder="1" applyAlignment="1">
      <alignment horizontal="right" vertical="center"/>
    </xf>
    <xf numFmtId="164" fontId="0" fillId="78" borderId="34" xfId="0" applyNumberFormat="1" applyFill="1" applyBorder="1" applyAlignment="1">
      <alignment horizontal="right" vertical="center"/>
    </xf>
    <xf numFmtId="2" fontId="17" fillId="79" borderId="32" xfId="0" applyNumberFormat="1" applyFont="1" applyFill="1" applyBorder="1" applyAlignment="1">
      <alignment horizontal="right" vertical="center"/>
    </xf>
    <xf numFmtId="166" fontId="17" fillId="79" borderId="33" xfId="0" applyNumberFormat="1" applyFont="1" applyFill="1" applyBorder="1" applyAlignment="1">
      <alignment horizontal="right" vertical="center"/>
    </xf>
    <xf numFmtId="164" fontId="17" fillId="79" borderId="34" xfId="0" applyNumberFormat="1" applyFont="1" applyFill="1" applyBorder="1" applyAlignment="1">
      <alignment horizontal="right" vertical="center"/>
    </xf>
    <xf numFmtId="0" fontId="0" fillId="46" borderId="10" xfId="0" applyFill="1" applyBorder="1" applyAlignment="1">
      <alignment horizontal="left" vertical="center"/>
    </xf>
    <xf numFmtId="0" fontId="0" fillId="38" borderId="10" xfId="0" applyFill="1" applyBorder="1" applyAlignment="1">
      <alignment horizontal="left" vertical="center"/>
    </xf>
    <xf numFmtId="0" fontId="0" fillId="43" borderId="10" xfId="0" applyFill="1" applyBorder="1" applyAlignment="1">
      <alignment horizontal="left" vertical="center"/>
    </xf>
    <xf numFmtId="0" fontId="0" fillId="60" borderId="10" xfId="0" applyFill="1" applyBorder="1" applyAlignment="1">
      <alignment horizontal="left" vertical="center"/>
    </xf>
    <xf numFmtId="0" fontId="0" fillId="61" borderId="10" xfId="0" applyFill="1" applyBorder="1" applyAlignment="1">
      <alignment horizontal="left" vertical="center"/>
    </xf>
    <xf numFmtId="0" fontId="17" fillId="75" borderId="10" xfId="0" applyFont="1" applyFill="1" applyBorder="1" applyAlignment="1">
      <alignment horizontal="left" vertical="center"/>
    </xf>
    <xf numFmtId="0" fontId="0" fillId="47" borderId="17" xfId="0" applyFill="1" applyBorder="1" applyAlignment="1">
      <alignment horizontal="left" vertical="center"/>
    </xf>
    <xf numFmtId="0" fontId="0" fillId="39" borderId="17" xfId="0" applyFill="1" applyBorder="1" applyAlignment="1">
      <alignment horizontal="left" vertical="center"/>
    </xf>
    <xf numFmtId="0" fontId="0" fillId="44" borderId="17" xfId="0" applyFill="1" applyBorder="1" applyAlignment="1">
      <alignment horizontal="left" vertical="center"/>
    </xf>
    <xf numFmtId="0" fontId="0" fillId="33" borderId="17" xfId="0" applyFill="1" applyBorder="1" applyAlignment="1">
      <alignment horizontal="left" vertical="center"/>
    </xf>
    <xf numFmtId="0" fontId="0" fillId="36" borderId="17" xfId="0" applyFill="1" applyBorder="1" applyAlignment="1">
      <alignment horizontal="left" vertical="center"/>
    </xf>
    <xf numFmtId="0" fontId="17" fillId="76" borderId="17" xfId="0" applyFont="1" applyFill="1" applyBorder="1" applyAlignment="1">
      <alignment horizontal="left" vertical="center"/>
    </xf>
    <xf numFmtId="0" fontId="18" fillId="62" borderId="17" xfId="0" applyFont="1" applyFill="1" applyBorder="1" applyAlignment="1">
      <alignment horizontal="left" vertical="center"/>
    </xf>
    <xf numFmtId="0" fontId="18" fillId="62" borderId="13" xfId="0" applyFont="1" applyFill="1" applyBorder="1" applyAlignment="1">
      <alignment horizontal="left" vertical="center"/>
    </xf>
    <xf numFmtId="0" fontId="18" fillId="62" borderId="19" xfId="0" applyFont="1" applyFill="1" applyBorder="1" applyAlignment="1">
      <alignment horizontal="left" vertical="center"/>
    </xf>
    <xf numFmtId="0" fontId="18" fillId="62" borderId="15" xfId="0" applyFont="1" applyFill="1" applyBorder="1" applyAlignment="1">
      <alignment horizontal="left" vertical="center"/>
    </xf>
    <xf numFmtId="0" fontId="0" fillId="59" borderId="20" xfId="0" applyFill="1" applyBorder="1" applyAlignment="1">
      <alignment horizontal="center" vertical="center" wrapText="1"/>
    </xf>
    <xf numFmtId="0" fontId="0" fillId="59" borderId="0" xfId="0" applyFill="1" applyAlignment="1">
      <alignment horizontal="center" vertical="center"/>
    </xf>
    <xf numFmtId="0" fontId="0" fillId="59" borderId="21" xfId="0" applyFill="1" applyBorder="1" applyAlignment="1">
      <alignment horizontal="center" vertical="center"/>
    </xf>
    <xf numFmtId="0" fontId="0" fillId="59" borderId="20" xfId="0" applyFill="1" applyBorder="1" applyAlignment="1">
      <alignment horizontal="center" vertical="center"/>
    </xf>
    <xf numFmtId="0" fontId="0" fillId="59" borderId="14" xfId="0" applyFill="1" applyBorder="1" applyAlignment="1">
      <alignment horizontal="center" vertical="center"/>
    </xf>
    <xf numFmtId="0" fontId="0" fillId="59" borderId="23" xfId="0" applyFill="1" applyBorder="1" applyAlignment="1">
      <alignment horizontal="center" vertical="center"/>
    </xf>
    <xf numFmtId="0" fontId="0" fillId="59" borderId="15" xfId="0" applyFill="1" applyBorder="1" applyAlignment="1">
      <alignment horizontal="center" vertical="center"/>
    </xf>
    <xf numFmtId="0" fontId="47" fillId="67" borderId="12" xfId="42" applyFont="1" applyFill="1" applyBorder="1" applyAlignment="1">
      <alignment horizontal="center" vertical="center"/>
    </xf>
    <xf numFmtId="0" fontId="47" fillId="67" borderId="22" xfId="42" applyFont="1" applyFill="1" applyBorder="1" applyAlignment="1">
      <alignment horizontal="center" vertical="center"/>
    </xf>
    <xf numFmtId="0" fontId="47" fillId="67" borderId="13" xfId="42" applyFont="1" applyFill="1" applyBorder="1" applyAlignment="1">
      <alignment horizontal="center" vertical="center"/>
    </xf>
    <xf numFmtId="0" fontId="47" fillId="67" borderId="20" xfId="42" applyFont="1" applyFill="1" applyBorder="1" applyAlignment="1">
      <alignment horizontal="center" vertical="center"/>
    </xf>
    <xf numFmtId="0" fontId="47" fillId="67" borderId="0" xfId="42" applyFont="1" applyFill="1" applyBorder="1" applyAlignment="1">
      <alignment horizontal="center" vertical="center"/>
    </xf>
    <xf numFmtId="0" fontId="47" fillId="67" borderId="21" xfId="42" applyFont="1" applyFill="1" applyBorder="1" applyAlignment="1">
      <alignment horizontal="center" vertical="center"/>
    </xf>
    <xf numFmtId="0" fontId="47" fillId="67" borderId="14" xfId="42" applyFont="1" applyFill="1" applyBorder="1" applyAlignment="1">
      <alignment horizontal="center" vertical="center"/>
    </xf>
    <xf numFmtId="0" fontId="47" fillId="67" borderId="23" xfId="42" applyFont="1" applyFill="1" applyBorder="1" applyAlignment="1">
      <alignment horizontal="center" vertical="center"/>
    </xf>
    <xf numFmtId="0" fontId="47" fillId="67" borderId="15" xfId="42" applyFont="1" applyFill="1" applyBorder="1" applyAlignment="1">
      <alignment horizontal="center" vertical="center"/>
    </xf>
    <xf numFmtId="0" fontId="49" fillId="71" borderId="12" xfId="42" applyFont="1" applyFill="1" applyBorder="1" applyAlignment="1">
      <alignment horizontal="center" vertical="center"/>
    </xf>
    <xf numFmtId="0" fontId="49" fillId="71" borderId="22" xfId="42" applyFont="1" applyFill="1" applyBorder="1" applyAlignment="1">
      <alignment horizontal="center" vertical="center"/>
    </xf>
    <xf numFmtId="0" fontId="49" fillId="71" borderId="13" xfId="42" applyFont="1" applyFill="1" applyBorder="1" applyAlignment="1">
      <alignment horizontal="center" vertical="center"/>
    </xf>
    <xf numFmtId="0" fontId="49" fillId="71" borderId="20" xfId="42" applyFont="1" applyFill="1" applyBorder="1" applyAlignment="1">
      <alignment horizontal="center" vertical="center"/>
    </xf>
    <xf numFmtId="0" fontId="49" fillId="71" borderId="0" xfId="42" applyFont="1" applyFill="1" applyBorder="1" applyAlignment="1">
      <alignment horizontal="center" vertical="center"/>
    </xf>
    <xf numFmtId="0" fontId="49" fillId="71" borderId="21" xfId="42" applyFont="1" applyFill="1" applyBorder="1" applyAlignment="1">
      <alignment horizontal="center" vertical="center"/>
    </xf>
    <xf numFmtId="0" fontId="49" fillId="71" borderId="14" xfId="42" applyFont="1" applyFill="1" applyBorder="1" applyAlignment="1">
      <alignment horizontal="center" vertical="center"/>
    </xf>
    <xf numFmtId="0" fontId="49" fillId="71" borderId="23" xfId="42" applyFont="1" applyFill="1" applyBorder="1" applyAlignment="1">
      <alignment horizontal="center" vertical="center"/>
    </xf>
    <xf numFmtId="0" fontId="49" fillId="71" borderId="15" xfId="42" applyFont="1" applyFill="1" applyBorder="1" applyAlignment="1">
      <alignment horizontal="center" vertical="center"/>
    </xf>
    <xf numFmtId="0" fontId="0" fillId="48" borderId="12" xfId="0" applyFill="1" applyBorder="1" applyAlignment="1">
      <alignment horizontal="center" vertical="top" wrapText="1"/>
    </xf>
    <xf numFmtId="0" fontId="0" fillId="48" borderId="22" xfId="0" applyFill="1" applyBorder="1" applyAlignment="1">
      <alignment horizontal="center" vertical="top"/>
    </xf>
    <xf numFmtId="0" fontId="0" fillId="48" borderId="13" xfId="0" applyFill="1" applyBorder="1" applyAlignment="1">
      <alignment horizontal="center" vertical="top"/>
    </xf>
    <xf numFmtId="0" fontId="0" fillId="48" borderId="20" xfId="0" applyFill="1" applyBorder="1" applyAlignment="1">
      <alignment horizontal="center" vertical="top"/>
    </xf>
    <xf numFmtId="0" fontId="0" fillId="48" borderId="0" xfId="0" applyFill="1" applyAlignment="1">
      <alignment horizontal="center" vertical="top"/>
    </xf>
    <xf numFmtId="0" fontId="0" fillId="48" borderId="21" xfId="0" applyFill="1" applyBorder="1" applyAlignment="1">
      <alignment horizontal="center" vertical="top"/>
    </xf>
    <xf numFmtId="0" fontId="0" fillId="48" borderId="14" xfId="0" applyFill="1" applyBorder="1" applyAlignment="1">
      <alignment horizontal="center" vertical="top"/>
    </xf>
    <xf numFmtId="0" fontId="0" fillId="48" borderId="23" xfId="0" applyFill="1" applyBorder="1" applyAlignment="1">
      <alignment horizontal="center" vertical="top"/>
    </xf>
    <xf numFmtId="0" fontId="0" fillId="48" borderId="15" xfId="0" applyFill="1" applyBorder="1" applyAlignment="1">
      <alignment horizontal="center" vertical="top"/>
    </xf>
    <xf numFmtId="0" fontId="46" fillId="74" borderId="20" xfId="42" applyFont="1" applyFill="1" applyBorder="1" applyAlignment="1">
      <alignment horizontal="center" vertical="center"/>
    </xf>
    <xf numFmtId="0" fontId="46" fillId="74" borderId="0" xfId="42" applyFont="1" applyFill="1" applyBorder="1" applyAlignment="1">
      <alignment horizontal="center" vertical="center"/>
    </xf>
    <xf numFmtId="0" fontId="46" fillId="74" borderId="21" xfId="42" applyFont="1" applyFill="1" applyBorder="1" applyAlignment="1">
      <alignment horizontal="center" vertical="center"/>
    </xf>
    <xf numFmtId="0" fontId="46" fillId="54" borderId="12" xfId="42" applyFont="1" applyFill="1" applyBorder="1" applyAlignment="1">
      <alignment horizontal="center" vertical="center"/>
    </xf>
    <xf numFmtId="0" fontId="46" fillId="54" borderId="22" xfId="42" applyFont="1" applyFill="1" applyBorder="1" applyAlignment="1">
      <alignment horizontal="center" vertical="center"/>
    </xf>
    <xf numFmtId="0" fontId="46" fillId="54" borderId="13" xfId="42" applyFont="1" applyFill="1" applyBorder="1" applyAlignment="1">
      <alignment horizontal="center" vertical="center"/>
    </xf>
    <xf numFmtId="0" fontId="46" fillId="54" borderId="20" xfId="42" applyFont="1" applyFill="1" applyBorder="1" applyAlignment="1">
      <alignment horizontal="center" vertical="center"/>
    </xf>
    <xf numFmtId="0" fontId="46" fillId="54" borderId="0" xfId="42" applyFont="1" applyFill="1" applyBorder="1" applyAlignment="1">
      <alignment horizontal="center" vertical="center"/>
    </xf>
    <xf numFmtId="0" fontId="46" fillId="54" borderId="21" xfId="42" applyFont="1" applyFill="1" applyBorder="1" applyAlignment="1">
      <alignment horizontal="center" vertical="center"/>
    </xf>
    <xf numFmtId="0" fontId="46" fillId="54" borderId="14" xfId="42" applyFont="1" applyFill="1" applyBorder="1" applyAlignment="1">
      <alignment horizontal="center" vertical="center"/>
    </xf>
    <xf numFmtId="0" fontId="46" fillId="54" borderId="23" xfId="42" applyFont="1" applyFill="1" applyBorder="1" applyAlignment="1">
      <alignment horizontal="center" vertical="center"/>
    </xf>
    <xf numFmtId="0" fontId="46" fillId="54" borderId="15" xfId="42" applyFont="1" applyFill="1" applyBorder="1" applyAlignment="1">
      <alignment horizontal="center" vertical="center"/>
    </xf>
    <xf numFmtId="0" fontId="0" fillId="70" borderId="20" xfId="0" applyFill="1" applyBorder="1" applyAlignment="1">
      <alignment horizontal="center" vertical="top" wrapText="1"/>
    </xf>
    <xf numFmtId="0" fontId="0" fillId="70" borderId="0" xfId="0" applyFill="1" applyAlignment="1">
      <alignment horizontal="center" vertical="top" wrapText="1"/>
    </xf>
    <xf numFmtId="0" fontId="0" fillId="70" borderId="21" xfId="0" applyFill="1" applyBorder="1" applyAlignment="1">
      <alignment horizontal="center" vertical="top" wrapText="1"/>
    </xf>
    <xf numFmtId="0" fontId="0" fillId="0" borderId="20" xfId="0" applyBorder="1" applyAlignment="1">
      <alignment horizontal="center" vertical="top" wrapText="1"/>
    </xf>
    <xf numFmtId="0" fontId="0" fillId="0" borderId="0" xfId="0" applyAlignment="1">
      <alignment horizontal="center" vertical="top" wrapText="1"/>
    </xf>
    <xf numFmtId="0" fontId="0" fillId="0" borderId="21" xfId="0" applyBorder="1" applyAlignment="1">
      <alignment horizontal="center" vertical="top" wrapText="1"/>
    </xf>
    <xf numFmtId="0" fontId="0" fillId="0" borderId="14" xfId="0" applyBorder="1" applyAlignment="1">
      <alignment horizontal="center" vertical="top" wrapText="1"/>
    </xf>
    <xf numFmtId="0" fontId="0" fillId="0" borderId="23" xfId="0" applyBorder="1" applyAlignment="1">
      <alignment horizontal="center" vertical="top" wrapText="1"/>
    </xf>
    <xf numFmtId="0" fontId="0" fillId="0" borderId="15" xfId="0" applyBorder="1" applyAlignment="1">
      <alignment horizontal="center" vertical="top" wrapText="1"/>
    </xf>
    <xf numFmtId="0" fontId="0" fillId="73" borderId="12" xfId="0" applyFill="1" applyBorder="1" applyAlignment="1">
      <alignment horizontal="center" vertical="top" wrapText="1"/>
    </xf>
    <xf numFmtId="0" fontId="0" fillId="73" borderId="22" xfId="0" applyFill="1" applyBorder="1" applyAlignment="1">
      <alignment horizontal="center" vertical="top" wrapText="1"/>
    </xf>
    <xf numFmtId="0" fontId="0" fillId="73" borderId="13" xfId="0" applyFill="1" applyBorder="1" applyAlignment="1">
      <alignment horizontal="center" vertical="top" wrapText="1"/>
    </xf>
    <xf numFmtId="0" fontId="0" fillId="73" borderId="20" xfId="0" applyFill="1" applyBorder="1" applyAlignment="1">
      <alignment horizontal="center" vertical="top" wrapText="1"/>
    </xf>
    <xf numFmtId="0" fontId="0" fillId="73" borderId="0" xfId="0" applyFill="1" applyAlignment="1">
      <alignment horizontal="center" vertical="top" wrapText="1"/>
    </xf>
    <xf numFmtId="0" fontId="0" fillId="73" borderId="21" xfId="0" applyFill="1" applyBorder="1" applyAlignment="1">
      <alignment horizontal="center" vertical="top" wrapText="1"/>
    </xf>
    <xf numFmtId="0" fontId="0" fillId="73" borderId="14" xfId="0" applyFill="1" applyBorder="1" applyAlignment="1">
      <alignment horizontal="center" vertical="top" wrapText="1"/>
    </xf>
    <xf numFmtId="0" fontId="0" fillId="73" borderId="23" xfId="0" applyFill="1" applyBorder="1" applyAlignment="1">
      <alignment horizontal="center" vertical="top" wrapText="1"/>
    </xf>
    <xf numFmtId="0" fontId="0" fillId="73" borderId="15" xfId="0" applyFill="1" applyBorder="1" applyAlignment="1">
      <alignment horizontal="center" vertical="top" wrapText="1"/>
    </xf>
    <xf numFmtId="0" fontId="38" fillId="64" borderId="99" xfId="0" applyFont="1" applyFill="1" applyBorder="1" applyAlignment="1">
      <alignment horizontal="center" vertical="top" wrapText="1"/>
    </xf>
    <xf numFmtId="0" fontId="38" fillId="64" borderId="100" xfId="0" applyFont="1" applyFill="1" applyBorder="1" applyAlignment="1">
      <alignment horizontal="center" vertical="top" wrapText="1"/>
    </xf>
    <xf numFmtId="0" fontId="38" fillId="64" borderId="0" xfId="0" applyFont="1" applyFill="1" applyAlignment="1">
      <alignment horizontal="center" vertical="top" wrapText="1"/>
    </xf>
    <xf numFmtId="0" fontId="38" fillId="64" borderId="101" xfId="0" applyFont="1" applyFill="1" applyBorder="1" applyAlignment="1">
      <alignment horizontal="center" vertical="top" wrapText="1"/>
    </xf>
    <xf numFmtId="0" fontId="38" fillId="64" borderId="102" xfId="0" applyFont="1" applyFill="1" applyBorder="1" applyAlignment="1">
      <alignment horizontal="center" vertical="top" wrapText="1"/>
    </xf>
    <xf numFmtId="0" fontId="38" fillId="64" borderId="103" xfId="0" applyFont="1" applyFill="1" applyBorder="1" applyAlignment="1">
      <alignment horizontal="center" vertical="top" wrapText="1"/>
    </xf>
    <xf numFmtId="0" fontId="38" fillId="64" borderId="111" xfId="0" applyFont="1" applyFill="1" applyBorder="1" applyAlignment="1">
      <alignment horizontal="center" vertical="top" wrapText="1"/>
    </xf>
    <xf numFmtId="0" fontId="38" fillId="64" borderId="112" xfId="0" applyFont="1" applyFill="1" applyBorder="1" applyAlignment="1">
      <alignment horizontal="center" vertical="top" wrapText="1"/>
    </xf>
    <xf numFmtId="0" fontId="38" fillId="64" borderId="114" xfId="0" applyFont="1" applyFill="1" applyBorder="1" applyAlignment="1">
      <alignment horizontal="center" vertical="top" wrapText="1"/>
    </xf>
    <xf numFmtId="0" fontId="38" fillId="64" borderId="116" xfId="0" applyFont="1" applyFill="1" applyBorder="1" applyAlignment="1">
      <alignment horizontal="center" vertical="top" wrapText="1"/>
    </xf>
    <xf numFmtId="0" fontId="38" fillId="64" borderId="117" xfId="0" applyFont="1" applyFill="1" applyBorder="1" applyAlignment="1">
      <alignment horizontal="center" vertical="top" wrapText="1"/>
    </xf>
    <xf numFmtId="0" fontId="38" fillId="64" borderId="113" xfId="0" applyFont="1" applyFill="1" applyBorder="1" applyAlignment="1">
      <alignment horizontal="center" vertical="top" wrapText="1"/>
    </xf>
    <xf numFmtId="0" fontId="38" fillId="64" borderId="115" xfId="0" applyFont="1" applyFill="1" applyBorder="1" applyAlignment="1">
      <alignment horizontal="center" vertical="top" wrapText="1"/>
    </xf>
    <xf numFmtId="0" fontId="38" fillId="64" borderId="118" xfId="0" applyFont="1" applyFill="1" applyBorder="1" applyAlignment="1">
      <alignment horizontal="center" vertical="top" wrapText="1"/>
    </xf>
    <xf numFmtId="2" fontId="0" fillId="35" borderId="12" xfId="0" applyNumberFormat="1" applyFill="1" applyBorder="1" applyAlignment="1">
      <alignment horizontal="center" vertical="top" wrapText="1"/>
    </xf>
    <xf numFmtId="2" fontId="0" fillId="35" borderId="22" xfId="0" applyNumberFormat="1" applyFill="1" applyBorder="1" applyAlignment="1">
      <alignment horizontal="center" vertical="top" wrapText="1"/>
    </xf>
    <xf numFmtId="2" fontId="0" fillId="35" borderId="13" xfId="0" applyNumberFormat="1" applyFill="1" applyBorder="1" applyAlignment="1">
      <alignment horizontal="center" vertical="top" wrapText="1"/>
    </xf>
    <xf numFmtId="2" fontId="0" fillId="35" borderId="20" xfId="0" applyNumberFormat="1" applyFill="1" applyBorder="1" applyAlignment="1">
      <alignment horizontal="center" vertical="top" wrapText="1"/>
    </xf>
    <xf numFmtId="2" fontId="0" fillId="35" borderId="0" xfId="0" applyNumberFormat="1" applyFill="1" applyAlignment="1">
      <alignment horizontal="center" vertical="top" wrapText="1"/>
    </xf>
    <xf numFmtId="2" fontId="0" fillId="35" borderId="21" xfId="0" applyNumberFormat="1" applyFill="1" applyBorder="1" applyAlignment="1">
      <alignment horizontal="center" vertical="top" wrapText="1"/>
    </xf>
    <xf numFmtId="2" fontId="0" fillId="35" borderId="14" xfId="0" applyNumberFormat="1" applyFill="1" applyBorder="1" applyAlignment="1">
      <alignment horizontal="center" vertical="top" wrapText="1"/>
    </xf>
    <xf numFmtId="2" fontId="0" fillId="35" borderId="23" xfId="0" applyNumberFormat="1" applyFill="1" applyBorder="1" applyAlignment="1">
      <alignment horizontal="center" vertical="top" wrapText="1"/>
    </xf>
    <xf numFmtId="2" fontId="0" fillId="35" borderId="15" xfId="0" applyNumberFormat="1" applyFill="1" applyBorder="1" applyAlignment="1">
      <alignment horizontal="center" vertical="top" wrapText="1"/>
    </xf>
    <xf numFmtId="0" fontId="0" fillId="0" borderId="12" xfId="0" applyBorder="1" applyAlignment="1">
      <alignment horizontal="center" vertical="center" wrapText="1"/>
    </xf>
    <xf numFmtId="0" fontId="0" fillId="0" borderId="22" xfId="0" applyBorder="1" applyAlignment="1">
      <alignment horizontal="center" vertical="center" wrapText="1"/>
    </xf>
    <xf numFmtId="0" fontId="0" fillId="0" borderId="13" xfId="0" applyBorder="1" applyAlignment="1">
      <alignment horizontal="center" vertical="center" wrapText="1"/>
    </xf>
    <xf numFmtId="0" fontId="0" fillId="0" borderId="20" xfId="0" applyBorder="1" applyAlignment="1">
      <alignment horizontal="center" vertical="center" wrapText="1"/>
    </xf>
    <xf numFmtId="0" fontId="0" fillId="0" borderId="0" xfId="0" applyAlignment="1">
      <alignment horizontal="center" vertical="center" wrapText="1"/>
    </xf>
    <xf numFmtId="0" fontId="0" fillId="0" borderId="21" xfId="0" applyBorder="1" applyAlignment="1">
      <alignment horizontal="center" vertical="center" wrapText="1"/>
    </xf>
    <xf numFmtId="0" fontId="0" fillId="0" borderId="14" xfId="0" applyBorder="1" applyAlignment="1">
      <alignment horizontal="center" vertical="center" wrapText="1"/>
    </xf>
    <xf numFmtId="0" fontId="0" fillId="0" borderId="23" xfId="0" applyBorder="1" applyAlignment="1">
      <alignment horizontal="center" vertical="center" wrapText="1"/>
    </xf>
    <xf numFmtId="0" fontId="0" fillId="0" borderId="15" xfId="0" applyBorder="1" applyAlignment="1">
      <alignment horizontal="center" vertical="center" wrapText="1"/>
    </xf>
    <xf numFmtId="0" fontId="0" fillId="0" borderId="22"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20" xfId="0" applyBorder="1" applyAlignment="1">
      <alignment horizontal="center"/>
    </xf>
    <xf numFmtId="0" fontId="0" fillId="0" borderId="0" xfId="0" applyAlignment="1">
      <alignment horizontal="center"/>
    </xf>
    <xf numFmtId="0" fontId="0" fillId="0" borderId="21" xfId="0" applyBorder="1" applyAlignment="1">
      <alignment horizontal="center"/>
    </xf>
    <xf numFmtId="0" fontId="0" fillId="0" borderId="14" xfId="0" applyBorder="1" applyAlignment="1">
      <alignment horizontal="center"/>
    </xf>
    <xf numFmtId="0" fontId="0" fillId="0" borderId="23" xfId="0" applyBorder="1" applyAlignment="1">
      <alignment horizontal="center"/>
    </xf>
    <xf numFmtId="0" fontId="0" fillId="0" borderId="15" xfId="0" applyBorder="1" applyAlignment="1">
      <alignment horizontal="center"/>
    </xf>
    <xf numFmtId="0" fontId="0" fillId="0" borderId="12" xfId="0" applyBorder="1" applyAlignment="1">
      <alignment horizontal="left" vertical="top" wrapText="1"/>
    </xf>
    <xf numFmtId="0" fontId="0" fillId="0" borderId="22" xfId="0" applyBorder="1" applyAlignment="1">
      <alignment horizontal="left" vertical="top" wrapText="1"/>
    </xf>
    <xf numFmtId="0" fontId="0" fillId="0" borderId="13" xfId="0" applyBorder="1" applyAlignment="1">
      <alignment horizontal="left" vertical="top" wrapText="1"/>
    </xf>
    <xf numFmtId="0" fontId="0" fillId="0" borderId="20" xfId="0" applyBorder="1" applyAlignment="1">
      <alignment horizontal="left" vertical="top" wrapText="1"/>
    </xf>
    <xf numFmtId="0" fontId="0" fillId="0" borderId="0" xfId="0" applyAlignment="1">
      <alignment horizontal="left" vertical="top" wrapText="1"/>
    </xf>
    <xf numFmtId="0" fontId="0" fillId="0" borderId="21" xfId="0" applyBorder="1" applyAlignment="1">
      <alignment horizontal="left" vertical="top" wrapText="1"/>
    </xf>
    <xf numFmtId="0" fontId="0" fillId="0" borderId="14" xfId="0" applyBorder="1" applyAlignment="1">
      <alignment horizontal="left" vertical="top" wrapText="1"/>
    </xf>
    <xf numFmtId="0" fontId="0" fillId="0" borderId="23" xfId="0" applyBorder="1" applyAlignment="1">
      <alignment horizontal="left" vertical="top" wrapText="1"/>
    </xf>
    <xf numFmtId="0" fontId="0" fillId="0" borderId="15" xfId="0" applyBorder="1" applyAlignment="1">
      <alignment horizontal="left" vertical="top" wrapText="1"/>
    </xf>
    <xf numFmtId="0" fontId="0" fillId="0" borderId="11" xfId="0" applyBorder="1" applyAlignment="1">
      <alignment horizontal="center" vertical="center" wrapText="1"/>
    </xf>
    <xf numFmtId="0" fontId="0" fillId="0" borderId="26" xfId="0" applyBorder="1" applyAlignment="1">
      <alignment horizontal="center" vertical="center" wrapText="1"/>
    </xf>
    <xf numFmtId="0" fontId="0" fillId="0" borderId="16" xfId="0" applyBorder="1" applyAlignment="1">
      <alignment horizontal="center" vertical="center" wrapText="1"/>
    </xf>
    <xf numFmtId="0" fontId="0" fillId="0" borderId="26" xfId="0" applyBorder="1" applyAlignment="1">
      <alignment horizontal="center" vertical="center"/>
    </xf>
    <xf numFmtId="0" fontId="0" fillId="0" borderId="16" xfId="0" applyBorder="1" applyAlignment="1">
      <alignment horizontal="center" vertical="center"/>
    </xf>
    <xf numFmtId="0" fontId="0" fillId="0" borderId="12" xfId="0" applyBorder="1" applyAlignment="1">
      <alignment horizontal="center" vertical="top" wrapText="1"/>
    </xf>
    <xf numFmtId="0" fontId="0" fillId="0" borderId="22" xfId="0" applyBorder="1" applyAlignment="1">
      <alignment horizontal="center" vertical="top" wrapText="1"/>
    </xf>
    <xf numFmtId="0" fontId="0" fillId="0" borderId="13" xfId="0" applyBorder="1" applyAlignment="1">
      <alignment horizontal="center" vertical="top" wrapText="1"/>
    </xf>
    <xf numFmtId="0" fontId="0" fillId="42" borderId="11" xfId="0" applyFill="1" applyBorder="1" applyAlignment="1">
      <alignment horizontal="center" vertical="center"/>
    </xf>
    <xf numFmtId="0" fontId="0" fillId="42" borderId="26" xfId="0" applyFill="1" applyBorder="1" applyAlignment="1">
      <alignment horizontal="center" vertical="center"/>
    </xf>
    <xf numFmtId="0" fontId="0" fillId="42" borderId="16" xfId="0" applyFill="1" applyBorder="1" applyAlignment="1">
      <alignment horizontal="center" vertical="center"/>
    </xf>
    <xf numFmtId="0" fontId="0" fillId="42" borderId="11" xfId="0" applyFill="1" applyBorder="1" applyAlignment="1">
      <alignment horizontal="left" vertical="top"/>
    </xf>
    <xf numFmtId="0" fontId="0" fillId="42" borderId="26" xfId="0" applyFill="1" applyBorder="1" applyAlignment="1">
      <alignment horizontal="left" vertical="top"/>
    </xf>
    <xf numFmtId="0" fontId="0" fillId="42" borderId="16" xfId="0" applyFill="1" applyBorder="1" applyAlignment="1">
      <alignment horizontal="left" vertical="top"/>
    </xf>
    <xf numFmtId="0" fontId="0" fillId="54" borderId="12" xfId="0" applyFill="1" applyBorder="1" applyAlignment="1">
      <alignment horizontal="left" vertical="top"/>
    </xf>
    <xf numFmtId="0" fontId="0" fillId="54" borderId="22" xfId="0" applyFill="1" applyBorder="1" applyAlignment="1">
      <alignment horizontal="left" vertical="top"/>
    </xf>
    <xf numFmtId="0" fontId="0" fillId="54" borderId="13" xfId="0" applyFill="1" applyBorder="1" applyAlignment="1">
      <alignment horizontal="left" vertical="top"/>
    </xf>
    <xf numFmtId="0" fontId="0" fillId="55" borderId="11" xfId="0" applyFill="1" applyBorder="1" applyAlignment="1">
      <alignment horizontal="left" vertical="top"/>
    </xf>
    <xf numFmtId="0" fontId="0" fillId="55" borderId="26" xfId="0" applyFill="1" applyBorder="1" applyAlignment="1">
      <alignment horizontal="left" vertical="top"/>
    </xf>
    <xf numFmtId="0" fontId="0" fillId="55" borderId="16" xfId="0" applyFill="1" applyBorder="1" applyAlignment="1">
      <alignment horizontal="left" vertical="top"/>
    </xf>
    <xf numFmtId="0" fontId="0" fillId="56" borderId="11" xfId="0" applyFill="1" applyBorder="1" applyAlignment="1">
      <alignment horizontal="left" vertical="top"/>
    </xf>
    <xf numFmtId="0" fontId="0" fillId="56" borderId="26" xfId="0" applyFill="1" applyBorder="1" applyAlignment="1">
      <alignment horizontal="left" vertical="top"/>
    </xf>
    <xf numFmtId="0" fontId="0" fillId="56" borderId="16" xfId="0" applyFill="1" applyBorder="1" applyAlignment="1">
      <alignment horizontal="left" vertical="top"/>
    </xf>
    <xf numFmtId="0" fontId="0" fillId="57" borderId="11" xfId="0" applyFill="1" applyBorder="1" applyAlignment="1">
      <alignment horizontal="left" vertical="top"/>
    </xf>
    <xf numFmtId="0" fontId="0" fillId="57" borderId="26" xfId="0" applyFill="1" applyBorder="1" applyAlignment="1">
      <alignment horizontal="left" vertical="top"/>
    </xf>
    <xf numFmtId="0" fontId="0" fillId="57" borderId="16" xfId="0" applyFill="1" applyBorder="1" applyAlignment="1">
      <alignment horizontal="left" vertical="top"/>
    </xf>
    <xf numFmtId="0" fontId="0" fillId="50" borderId="11" xfId="0" applyFill="1" applyBorder="1" applyAlignment="1">
      <alignment horizontal="left" vertical="top"/>
    </xf>
    <xf numFmtId="0" fontId="0" fillId="50" borderId="26" xfId="0" applyFill="1" applyBorder="1" applyAlignment="1">
      <alignment horizontal="left" vertical="top"/>
    </xf>
    <xf numFmtId="0" fontId="0" fillId="50" borderId="16" xfId="0" applyFill="1" applyBorder="1" applyAlignment="1">
      <alignment horizontal="left" vertical="top"/>
    </xf>
    <xf numFmtId="0" fontId="0" fillId="59" borderId="11" xfId="0" applyFill="1" applyBorder="1" applyAlignment="1">
      <alignment horizontal="left" vertical="top"/>
    </xf>
    <xf numFmtId="0" fontId="0" fillId="59" borderId="26" xfId="0" applyFill="1" applyBorder="1" applyAlignment="1">
      <alignment horizontal="left" vertical="top"/>
    </xf>
    <xf numFmtId="0" fontId="0" fillId="59" borderId="16" xfId="0" applyFill="1" applyBorder="1" applyAlignment="1">
      <alignment horizontal="left" vertical="top"/>
    </xf>
    <xf numFmtId="0" fontId="17" fillId="75" borderId="11" xfId="0" applyFont="1" applyFill="1" applyBorder="1" applyAlignment="1">
      <alignment horizontal="left" vertical="center"/>
    </xf>
    <xf numFmtId="0" fontId="17" fillId="75" borderId="26" xfId="0" applyFont="1" applyFill="1" applyBorder="1" applyAlignment="1">
      <alignment horizontal="left" vertical="center"/>
    </xf>
    <xf numFmtId="0" fontId="17" fillId="75" borderId="16" xfId="0" applyFont="1" applyFill="1" applyBorder="1" applyAlignment="1">
      <alignment horizontal="left" vertical="center"/>
    </xf>
    <xf numFmtId="0" fontId="0" fillId="46" borderId="11" xfId="0" applyFill="1" applyBorder="1" applyAlignment="1">
      <alignment horizontal="left" vertical="center"/>
    </xf>
    <xf numFmtId="0" fontId="0" fillId="46" borderId="26" xfId="0" applyFill="1" applyBorder="1" applyAlignment="1">
      <alignment horizontal="left" vertical="center"/>
    </xf>
    <xf numFmtId="0" fontId="0" fillId="46" borderId="16" xfId="0" applyFill="1" applyBorder="1" applyAlignment="1">
      <alignment horizontal="left" vertical="center"/>
    </xf>
    <xf numFmtId="0" fontId="0" fillId="38" borderId="11" xfId="0" applyFill="1" applyBorder="1" applyAlignment="1">
      <alignment horizontal="left" vertical="center"/>
    </xf>
    <xf numFmtId="0" fontId="0" fillId="38" borderId="26" xfId="0" applyFill="1" applyBorder="1" applyAlignment="1">
      <alignment horizontal="left" vertical="center"/>
    </xf>
    <xf numFmtId="0" fontId="0" fillId="38" borderId="16" xfId="0" applyFill="1" applyBorder="1" applyAlignment="1">
      <alignment horizontal="left" vertical="center"/>
    </xf>
    <xf numFmtId="0" fontId="0" fillId="43" borderId="11" xfId="0" applyFill="1" applyBorder="1" applyAlignment="1">
      <alignment horizontal="left" vertical="center"/>
    </xf>
    <xf numFmtId="0" fontId="0" fillId="43" borderId="26" xfId="0" applyFill="1" applyBorder="1" applyAlignment="1">
      <alignment horizontal="left" vertical="center"/>
    </xf>
    <xf numFmtId="0" fontId="0" fillId="43" borderId="16" xfId="0" applyFill="1" applyBorder="1" applyAlignment="1">
      <alignment horizontal="left" vertical="center"/>
    </xf>
    <xf numFmtId="0" fontId="0" fillId="60" borderId="11" xfId="0" applyFill="1" applyBorder="1" applyAlignment="1">
      <alignment horizontal="left" vertical="center"/>
    </xf>
    <xf numFmtId="0" fontId="0" fillId="60" borderId="26" xfId="0" applyFill="1" applyBorder="1" applyAlignment="1">
      <alignment horizontal="left" vertical="center"/>
    </xf>
    <xf numFmtId="0" fontId="0" fillId="60" borderId="16" xfId="0" applyFill="1" applyBorder="1" applyAlignment="1">
      <alignment horizontal="left" vertical="center"/>
    </xf>
    <xf numFmtId="0" fontId="0" fillId="61" borderId="11" xfId="0" applyFill="1" applyBorder="1" applyAlignment="1">
      <alignment horizontal="left" vertical="center"/>
    </xf>
    <xf numFmtId="0" fontId="0" fillId="61" borderId="26" xfId="0" applyFill="1" applyBorder="1" applyAlignment="1">
      <alignment horizontal="left" vertical="center"/>
    </xf>
    <xf numFmtId="0" fontId="0" fillId="61" borderId="16" xfId="0" applyFill="1" applyBorder="1" applyAlignment="1">
      <alignment horizontal="left" vertical="center"/>
    </xf>
    <xf numFmtId="0" fontId="0" fillId="0" borderId="111" xfId="0" applyBorder="1" applyAlignment="1">
      <alignment horizontal="left" vertical="top" wrapText="1"/>
    </xf>
    <xf numFmtId="0" fontId="0" fillId="0" borderId="112" xfId="0" applyBorder="1" applyAlignment="1">
      <alignment horizontal="left" vertical="top" wrapText="1"/>
    </xf>
    <xf numFmtId="0" fontId="0" fillId="0" borderId="113" xfId="0" applyBorder="1" applyAlignment="1">
      <alignment horizontal="left" vertical="top" wrapText="1"/>
    </xf>
    <xf numFmtId="0" fontId="0" fillId="0" borderId="114" xfId="0" applyBorder="1" applyAlignment="1">
      <alignment horizontal="left" vertical="top" wrapText="1"/>
    </xf>
    <xf numFmtId="0" fontId="0" fillId="0" borderId="115" xfId="0" applyBorder="1" applyAlignment="1">
      <alignment horizontal="left" vertical="top" wrapText="1"/>
    </xf>
    <xf numFmtId="0" fontId="0" fillId="0" borderId="116" xfId="0" applyBorder="1" applyAlignment="1">
      <alignment horizontal="left" vertical="top" wrapText="1"/>
    </xf>
    <xf numFmtId="0" fontId="0" fillId="0" borderId="117" xfId="0" applyBorder="1" applyAlignment="1">
      <alignment horizontal="left" vertical="top" wrapText="1"/>
    </xf>
    <xf numFmtId="0" fontId="0" fillId="0" borderId="118" xfId="0" applyBorder="1" applyAlignment="1">
      <alignment horizontal="left" vertical="top" wrapText="1"/>
    </xf>
    <xf numFmtId="0" fontId="0" fillId="0" borderId="0" xfId="0" applyAlignment="1">
      <alignment horizontal="left" vertical="top"/>
    </xf>
    <xf numFmtId="0" fontId="0" fillId="41" borderId="12" xfId="0" applyFill="1" applyBorder="1" applyAlignment="1">
      <alignment horizontal="center" vertical="center" wrapText="1"/>
    </xf>
    <xf numFmtId="0" fontId="0" fillId="41" borderId="22" xfId="0" applyFill="1" applyBorder="1" applyAlignment="1">
      <alignment horizontal="center" vertical="center" wrapText="1"/>
    </xf>
    <xf numFmtId="0" fontId="0" fillId="41" borderId="13" xfId="0" applyFill="1" applyBorder="1" applyAlignment="1">
      <alignment horizontal="center" vertical="center" wrapText="1"/>
    </xf>
    <xf numFmtId="0" fontId="0" fillId="41" borderId="20" xfId="0" applyFill="1" applyBorder="1" applyAlignment="1">
      <alignment horizontal="center" vertical="center" wrapText="1"/>
    </xf>
    <xf numFmtId="0" fontId="0" fillId="41" borderId="0" xfId="0" applyFill="1" applyAlignment="1">
      <alignment horizontal="center" vertical="center" wrapText="1"/>
    </xf>
    <xf numFmtId="0" fontId="0" fillId="41" borderId="21" xfId="0" applyFill="1" applyBorder="1" applyAlignment="1">
      <alignment horizontal="center" vertical="center" wrapText="1"/>
    </xf>
    <xf numFmtId="0" fontId="0" fillId="0" borderId="12" xfId="0" applyBorder="1" applyAlignment="1">
      <alignment horizontal="center" wrapText="1"/>
    </xf>
    <xf numFmtId="0" fontId="0" fillId="0" borderId="13" xfId="0" applyBorder="1" applyAlignment="1">
      <alignment horizontal="center" wrapText="1"/>
    </xf>
    <xf numFmtId="0" fontId="0" fillId="0" borderId="14" xfId="0" applyBorder="1" applyAlignment="1">
      <alignment horizontal="center" wrapText="1"/>
    </xf>
    <xf numFmtId="0" fontId="0" fillId="0" borderId="15" xfId="0" applyBorder="1" applyAlignment="1">
      <alignment horizontal="center" wrapText="1"/>
    </xf>
    <xf numFmtId="0" fontId="30" fillId="64" borderId="38" xfId="0" applyFont="1" applyFill="1" applyBorder="1" applyAlignment="1">
      <alignment horizontal="center" vertical="center" wrapText="1"/>
    </xf>
    <xf numFmtId="0" fontId="30" fillId="64" borderId="39" xfId="0" applyFont="1" applyFill="1" applyBorder="1" applyAlignment="1">
      <alignment horizontal="center" vertical="center" wrapText="1"/>
    </xf>
    <xf numFmtId="0" fontId="30" fillId="64" borderId="40" xfId="0" applyFont="1" applyFill="1" applyBorder="1" applyAlignment="1">
      <alignment horizontal="center" vertical="center" wrapText="1"/>
    </xf>
    <xf numFmtId="0" fontId="30" fillId="64" borderId="41" xfId="0" applyFont="1" applyFill="1" applyBorder="1" applyAlignment="1">
      <alignment horizontal="center" vertical="center" wrapText="1"/>
    </xf>
    <xf numFmtId="0" fontId="30" fillId="64" borderId="0" xfId="0" applyFont="1" applyFill="1" applyAlignment="1">
      <alignment horizontal="center" vertical="center" wrapText="1"/>
    </xf>
    <xf numFmtId="0" fontId="30" fillId="64" borderId="42" xfId="0" applyFont="1" applyFill="1" applyBorder="1" applyAlignment="1">
      <alignment horizontal="center" vertical="center" wrapText="1"/>
    </xf>
    <xf numFmtId="0" fontId="30" fillId="64" borderId="43" xfId="0" applyFont="1" applyFill="1" applyBorder="1" applyAlignment="1">
      <alignment horizontal="center" vertical="center" wrapText="1"/>
    </xf>
    <xf numFmtId="0" fontId="30" fillId="64" borderId="44" xfId="0" applyFont="1" applyFill="1" applyBorder="1" applyAlignment="1">
      <alignment horizontal="center" vertical="center" wrapText="1"/>
    </xf>
    <xf numFmtId="0" fontId="30" fillId="64" borderId="45" xfId="0" applyFont="1" applyFill="1" applyBorder="1" applyAlignment="1">
      <alignment horizontal="center" vertical="center" wrapText="1"/>
    </xf>
    <xf numFmtId="0" fontId="17" fillId="64" borderId="0" xfId="0" applyFont="1" applyFill="1" applyAlignment="1">
      <alignment horizontal="center"/>
    </xf>
    <xf numFmtId="0" fontId="31" fillId="66" borderId="38" xfId="0" applyFont="1" applyFill="1" applyBorder="1" applyAlignment="1">
      <alignment horizontal="center" vertical="center" wrapText="1"/>
    </xf>
    <xf numFmtId="0" fontId="31" fillId="66" borderId="39" xfId="0" applyFont="1" applyFill="1" applyBorder="1" applyAlignment="1">
      <alignment horizontal="center" vertical="center" wrapText="1"/>
    </xf>
    <xf numFmtId="0" fontId="31" fillId="66" borderId="65" xfId="0" applyFont="1" applyFill="1" applyBorder="1" applyAlignment="1">
      <alignment horizontal="center" vertical="center" wrapText="1"/>
    </xf>
    <xf numFmtId="0" fontId="31" fillId="66" borderId="41" xfId="0" applyFont="1" applyFill="1" applyBorder="1" applyAlignment="1">
      <alignment horizontal="center" vertical="center" wrapText="1"/>
    </xf>
    <xf numFmtId="0" fontId="31" fillId="66" borderId="0" xfId="0" applyFont="1" applyFill="1" applyAlignment="1">
      <alignment horizontal="center" vertical="center" wrapText="1"/>
    </xf>
    <xf numFmtId="0" fontId="31" fillId="66" borderId="57" xfId="0" applyFont="1" applyFill="1" applyBorder="1" applyAlignment="1">
      <alignment horizontal="center" vertical="center" wrapText="1"/>
    </xf>
    <xf numFmtId="0" fontId="31" fillId="66" borderId="66" xfId="0" applyFont="1" applyFill="1" applyBorder="1" applyAlignment="1">
      <alignment horizontal="center" vertical="center" wrapText="1"/>
    </xf>
    <xf numFmtId="0" fontId="31" fillId="66" borderId="58" xfId="0" applyFont="1" applyFill="1" applyBorder="1" applyAlignment="1">
      <alignment horizontal="center" vertical="center" wrapText="1"/>
    </xf>
    <xf numFmtId="0" fontId="31" fillId="66" borderId="59" xfId="0" applyFont="1" applyFill="1" applyBorder="1" applyAlignment="1">
      <alignment horizontal="center" vertical="center" wrapText="1"/>
    </xf>
    <xf numFmtId="0" fontId="32" fillId="64" borderId="38" xfId="0" applyFont="1" applyFill="1" applyBorder="1" applyAlignment="1">
      <alignment horizontal="center" vertical="center" wrapText="1"/>
    </xf>
    <xf numFmtId="0" fontId="32" fillId="64" borderId="39" xfId="0" applyFont="1" applyFill="1" applyBorder="1" applyAlignment="1">
      <alignment horizontal="center" vertical="center" wrapText="1"/>
    </xf>
    <xf numFmtId="0" fontId="32" fillId="64" borderId="40" xfId="0" applyFont="1" applyFill="1" applyBorder="1" applyAlignment="1">
      <alignment horizontal="center" vertical="center" wrapText="1"/>
    </xf>
    <xf numFmtId="0" fontId="32" fillId="64" borderId="41" xfId="0" applyFont="1" applyFill="1" applyBorder="1" applyAlignment="1">
      <alignment horizontal="center" vertical="center" wrapText="1"/>
    </xf>
    <xf numFmtId="0" fontId="32" fillId="64" borderId="0" xfId="0" applyFont="1" applyFill="1" applyAlignment="1">
      <alignment horizontal="center" vertical="center" wrapText="1"/>
    </xf>
    <xf numFmtId="0" fontId="32" fillId="64" borderId="42" xfId="0" applyFont="1" applyFill="1" applyBorder="1" applyAlignment="1">
      <alignment horizontal="center" vertical="center" wrapText="1"/>
    </xf>
    <xf numFmtId="0" fontId="32" fillId="64" borderId="43" xfId="0" applyFont="1" applyFill="1" applyBorder="1" applyAlignment="1">
      <alignment horizontal="center" vertical="center" wrapText="1"/>
    </xf>
    <xf numFmtId="0" fontId="32" fillId="64" borderId="44" xfId="0" applyFont="1" applyFill="1" applyBorder="1" applyAlignment="1">
      <alignment horizontal="center" vertical="center" wrapText="1"/>
    </xf>
    <xf numFmtId="0" fontId="32" fillId="64" borderId="45" xfId="0" applyFont="1" applyFill="1" applyBorder="1" applyAlignment="1">
      <alignment horizontal="center" vertical="center" wrapText="1"/>
    </xf>
    <xf numFmtId="0" fontId="17" fillId="64" borderId="38" xfId="0" applyFont="1" applyFill="1" applyBorder="1" applyAlignment="1">
      <alignment horizontal="center" vertical="top" wrapText="1"/>
    </xf>
    <xf numFmtId="0" fontId="17" fillId="64" borderId="39" xfId="0" applyFont="1" applyFill="1" applyBorder="1" applyAlignment="1">
      <alignment horizontal="center" vertical="top" wrapText="1"/>
    </xf>
    <xf numFmtId="0" fontId="17" fillId="64" borderId="40" xfId="0" applyFont="1" applyFill="1" applyBorder="1" applyAlignment="1">
      <alignment horizontal="center" vertical="top" wrapText="1"/>
    </xf>
    <xf numFmtId="0" fontId="17" fillId="64" borderId="41" xfId="0" applyFont="1" applyFill="1" applyBorder="1" applyAlignment="1">
      <alignment horizontal="center" vertical="top" wrapText="1"/>
    </xf>
    <xf numFmtId="0" fontId="17" fillId="64" borderId="0" xfId="0" applyFont="1" applyFill="1" applyAlignment="1">
      <alignment horizontal="center" vertical="top" wrapText="1"/>
    </xf>
    <xf numFmtId="0" fontId="17" fillId="64" borderId="42" xfId="0" applyFont="1" applyFill="1" applyBorder="1" applyAlignment="1">
      <alignment horizontal="center" vertical="top" wrapText="1"/>
    </xf>
    <xf numFmtId="0" fontId="17" fillId="64" borderId="43" xfId="0" applyFont="1" applyFill="1" applyBorder="1" applyAlignment="1">
      <alignment horizontal="center" vertical="top" wrapText="1"/>
    </xf>
    <xf numFmtId="0" fontId="17" fillId="64" borderId="44" xfId="0" applyFont="1" applyFill="1" applyBorder="1" applyAlignment="1">
      <alignment horizontal="center" vertical="top" wrapText="1"/>
    </xf>
    <xf numFmtId="0" fontId="17" fillId="64" borderId="45" xfId="0" applyFont="1" applyFill="1" applyBorder="1" applyAlignment="1">
      <alignment horizontal="center" vertical="top" wrapText="1"/>
    </xf>
    <xf numFmtId="0" fontId="29" fillId="66" borderId="0" xfId="0" applyFont="1" applyFill="1" applyAlignment="1">
      <alignment horizontal="center"/>
    </xf>
    <xf numFmtId="0" fontId="0" fillId="48" borderId="11" xfId="0" applyFill="1" applyBorder="1" applyAlignment="1">
      <alignment horizontal="center" vertical="center"/>
    </xf>
    <xf numFmtId="0" fontId="0" fillId="48" borderId="26" xfId="0" applyFill="1" applyBorder="1" applyAlignment="1">
      <alignment horizontal="center" vertical="center"/>
    </xf>
    <xf numFmtId="0" fontId="0" fillId="48" borderId="16" xfId="0" applyFill="1" applyBorder="1" applyAlignment="1">
      <alignment horizontal="center" vertical="center"/>
    </xf>
    <xf numFmtId="165" fontId="17" fillId="64" borderId="62" xfId="0" applyNumberFormat="1" applyFont="1" applyFill="1" applyBorder="1" applyAlignment="1">
      <alignment horizontal="center"/>
    </xf>
    <xf numFmtId="165" fontId="17" fillId="64" borderId="63" xfId="0" applyNumberFormat="1" applyFont="1" applyFill="1" applyBorder="1" applyAlignment="1">
      <alignment horizontal="center"/>
    </xf>
    <xf numFmtId="165" fontId="17" fillId="64" borderId="43" xfId="0" applyNumberFormat="1" applyFont="1" applyFill="1" applyBorder="1" applyAlignment="1">
      <alignment horizontal="center"/>
    </xf>
    <xf numFmtId="165" fontId="17" fillId="64" borderId="45" xfId="0" applyNumberFormat="1" applyFont="1" applyFill="1" applyBorder="1" applyAlignment="1">
      <alignment horizontal="center"/>
    </xf>
    <xf numFmtId="0" fontId="29" fillId="66" borderId="42" xfId="0" applyFont="1" applyFill="1" applyBorder="1" applyAlignment="1">
      <alignment horizontal="center"/>
    </xf>
    <xf numFmtId="0" fontId="35" fillId="42" borderId="85" xfId="0" applyFont="1" applyFill="1" applyBorder="1" applyAlignment="1">
      <alignment horizontal="center" vertical="top" textRotation="90"/>
    </xf>
    <xf numFmtId="0" fontId="35" fillId="42" borderId="86" xfId="0" applyFont="1" applyFill="1" applyBorder="1" applyAlignment="1">
      <alignment horizontal="center" vertical="top" textRotation="90"/>
    </xf>
    <xf numFmtId="0" fontId="35" fillId="42" borderId="87" xfId="0" applyFont="1" applyFill="1" applyBorder="1" applyAlignment="1">
      <alignment horizontal="center" vertical="top" textRotation="90"/>
    </xf>
    <xf numFmtId="0" fontId="35" fillId="67" borderId="17" xfId="0" applyFont="1" applyFill="1" applyBorder="1" applyAlignment="1">
      <alignment horizontal="center" vertical="center" textRotation="180"/>
    </xf>
    <xf numFmtId="0" fontId="35" fillId="67" borderId="18" xfId="0" applyFont="1" applyFill="1" applyBorder="1" applyAlignment="1">
      <alignment horizontal="center" vertical="center" textRotation="180"/>
    </xf>
    <xf numFmtId="0" fontId="35" fillId="67" borderId="19" xfId="0" applyFont="1" applyFill="1" applyBorder="1" applyAlignment="1">
      <alignment horizontal="center" vertical="center" textRotation="180"/>
    </xf>
    <xf numFmtId="164" fontId="35" fillId="42" borderId="75" xfId="0" applyNumberFormat="1" applyFont="1" applyFill="1" applyBorder="1" applyAlignment="1">
      <alignment horizontal="center" vertical="top" textRotation="90"/>
    </xf>
    <xf numFmtId="164" fontId="35" fillId="42" borderId="76" xfId="0" applyNumberFormat="1" applyFont="1" applyFill="1" applyBorder="1" applyAlignment="1">
      <alignment horizontal="center" vertical="top" textRotation="90"/>
    </xf>
    <xf numFmtId="164" fontId="35" fillId="42" borderId="77" xfId="0" applyNumberFormat="1" applyFont="1" applyFill="1" applyBorder="1" applyAlignment="1">
      <alignment horizontal="center" vertical="top" textRotation="90"/>
    </xf>
    <xf numFmtId="0" fontId="35" fillId="67" borderId="20" xfId="0" applyFont="1" applyFill="1" applyBorder="1" applyAlignment="1">
      <alignment horizontal="center" vertical="top" textRotation="180"/>
    </xf>
    <xf numFmtId="0" fontId="35" fillId="67" borderId="14" xfId="0" applyFont="1" applyFill="1" applyBorder="1" applyAlignment="1">
      <alignment horizontal="center" vertical="top" textRotation="180"/>
    </xf>
    <xf numFmtId="0" fontId="29" fillId="66" borderId="39" xfId="0" applyFont="1" applyFill="1" applyBorder="1" applyAlignment="1">
      <alignment horizontal="center"/>
    </xf>
    <xf numFmtId="0" fontId="29" fillId="66" borderId="40" xfId="0" applyFont="1" applyFill="1" applyBorder="1" applyAlignment="1">
      <alignment horizontal="center"/>
    </xf>
    <xf numFmtId="0" fontId="33" fillId="66" borderId="38" xfId="0" applyFont="1" applyFill="1" applyBorder="1" applyAlignment="1">
      <alignment horizontal="center" vertical="center" wrapText="1"/>
    </xf>
    <xf numFmtId="0" fontId="33" fillId="66" borderId="39" xfId="0" applyFont="1" applyFill="1" applyBorder="1" applyAlignment="1">
      <alignment horizontal="center" vertical="center" wrapText="1"/>
    </xf>
    <xf numFmtId="0" fontId="33" fillId="66" borderId="40" xfId="0" applyFont="1" applyFill="1" applyBorder="1" applyAlignment="1">
      <alignment horizontal="center" vertical="center" wrapText="1"/>
    </xf>
    <xf numFmtId="0" fontId="33" fillId="66" borderId="41" xfId="0" applyFont="1" applyFill="1" applyBorder="1" applyAlignment="1">
      <alignment horizontal="center" vertical="center" wrapText="1"/>
    </xf>
    <xf numFmtId="0" fontId="33" fillId="66" borderId="0" xfId="0" applyFont="1" applyFill="1" applyAlignment="1">
      <alignment horizontal="center" vertical="center" wrapText="1"/>
    </xf>
    <xf numFmtId="0" fontId="33" fillId="66" borderId="42" xfId="0" applyFont="1" applyFill="1" applyBorder="1" applyAlignment="1">
      <alignment horizontal="center" vertical="center" wrapText="1"/>
    </xf>
    <xf numFmtId="0" fontId="33" fillId="66" borderId="43" xfId="0" applyFont="1" applyFill="1" applyBorder="1" applyAlignment="1">
      <alignment horizontal="center" vertical="center" wrapText="1"/>
    </xf>
    <xf numFmtId="0" fontId="33" fillId="66" borderId="44" xfId="0" applyFont="1" applyFill="1" applyBorder="1" applyAlignment="1">
      <alignment horizontal="center" vertical="center" wrapText="1"/>
    </xf>
    <xf numFmtId="0" fontId="33" fillId="66" borderId="45" xfId="0" applyFont="1" applyFill="1" applyBorder="1" applyAlignment="1">
      <alignment horizontal="center" vertical="center" wrapText="1"/>
    </xf>
    <xf numFmtId="0" fontId="33" fillId="66" borderId="65" xfId="0" applyFont="1" applyFill="1" applyBorder="1" applyAlignment="1">
      <alignment horizontal="center" vertical="center" wrapText="1"/>
    </xf>
    <xf numFmtId="0" fontId="33" fillId="66" borderId="57" xfId="0" applyFont="1" applyFill="1" applyBorder="1" applyAlignment="1">
      <alignment horizontal="center" vertical="center" wrapText="1"/>
    </xf>
    <xf numFmtId="0" fontId="33" fillId="66" borderId="66" xfId="0" applyFont="1" applyFill="1" applyBorder="1" applyAlignment="1">
      <alignment horizontal="center" vertical="center" wrapText="1"/>
    </xf>
    <xf numFmtId="0" fontId="33" fillId="66" borderId="58" xfId="0" applyFont="1" applyFill="1" applyBorder="1" applyAlignment="1">
      <alignment horizontal="center" vertical="center" wrapText="1"/>
    </xf>
    <xf numFmtId="0" fontId="33" fillId="66" borderId="59" xfId="0" applyFont="1" applyFill="1" applyBorder="1" applyAlignment="1">
      <alignment horizontal="center" vertical="center" wrapText="1"/>
    </xf>
    <xf numFmtId="0" fontId="35" fillId="42" borderId="93" xfId="0" applyFont="1" applyFill="1" applyBorder="1" applyAlignment="1">
      <alignment horizontal="center" vertical="top" textRotation="90"/>
    </xf>
    <xf numFmtId="0" fontId="35" fillId="42" borderId="83" xfId="0" applyFont="1" applyFill="1" applyBorder="1" applyAlignment="1">
      <alignment horizontal="center" vertical="top" textRotation="90"/>
    </xf>
    <xf numFmtId="0" fontId="35" fillId="42" borderId="84" xfId="0" applyFont="1" applyFill="1" applyBorder="1" applyAlignment="1">
      <alignment horizontal="center" vertical="top" textRotation="90"/>
    </xf>
    <xf numFmtId="0" fontId="29" fillId="66" borderId="38" xfId="0" applyFont="1" applyFill="1" applyBorder="1" applyAlignment="1">
      <alignment horizontal="center" vertical="top" wrapText="1"/>
    </xf>
    <xf numFmtId="0" fontId="29" fillId="66" borderId="39" xfId="0" applyFont="1" applyFill="1" applyBorder="1" applyAlignment="1">
      <alignment horizontal="center" vertical="top" wrapText="1"/>
    </xf>
    <xf numFmtId="0" fontId="29" fillId="66" borderId="40" xfId="0" applyFont="1" applyFill="1" applyBorder="1" applyAlignment="1">
      <alignment horizontal="center" vertical="top" wrapText="1"/>
    </xf>
    <xf numFmtId="0" fontId="29" fillId="66" borderId="41" xfId="0" applyFont="1" applyFill="1" applyBorder="1" applyAlignment="1">
      <alignment horizontal="center" vertical="top" wrapText="1"/>
    </xf>
    <xf numFmtId="0" fontId="29" fillId="66" borderId="0" xfId="0" applyFont="1" applyFill="1" applyAlignment="1">
      <alignment horizontal="center" vertical="top" wrapText="1"/>
    </xf>
    <xf numFmtId="0" fontId="29" fillId="66" borderId="42" xfId="0" applyFont="1" applyFill="1" applyBorder="1" applyAlignment="1">
      <alignment horizontal="center" vertical="top" wrapText="1"/>
    </xf>
    <xf numFmtId="0" fontId="29" fillId="66" borderId="43" xfId="0" applyFont="1" applyFill="1" applyBorder="1" applyAlignment="1">
      <alignment horizontal="center" vertical="top" wrapText="1"/>
    </xf>
    <xf numFmtId="0" fontId="29" fillId="66" borderId="44" xfId="0" applyFont="1" applyFill="1" applyBorder="1" applyAlignment="1">
      <alignment horizontal="center" vertical="top" wrapText="1"/>
    </xf>
    <xf numFmtId="0" fontId="29" fillId="66" borderId="45" xfId="0" applyFont="1" applyFill="1" applyBorder="1" applyAlignment="1">
      <alignment horizontal="center" vertical="top" wrapText="1"/>
    </xf>
    <xf numFmtId="0" fontId="35" fillId="42" borderId="75" xfId="0" applyFont="1" applyFill="1" applyBorder="1" applyAlignment="1">
      <alignment horizontal="center" vertical="top" textRotation="90"/>
    </xf>
    <xf numFmtId="0" fontId="35" fillId="42" borderId="76" xfId="0" applyFont="1" applyFill="1" applyBorder="1" applyAlignment="1">
      <alignment horizontal="center" vertical="top" textRotation="90"/>
    </xf>
    <xf numFmtId="0" fontId="35" fillId="42" borderId="77" xfId="0" applyFont="1" applyFill="1" applyBorder="1" applyAlignment="1">
      <alignment horizontal="center" vertical="top" textRotation="90"/>
    </xf>
    <xf numFmtId="165" fontId="35" fillId="42" borderId="21" xfId="0" applyNumberFormat="1" applyFont="1" applyFill="1" applyBorder="1" applyAlignment="1">
      <alignment horizontal="center" vertical="top" textRotation="90"/>
    </xf>
    <xf numFmtId="165" fontId="35" fillId="42" borderId="98" xfId="0" applyNumberFormat="1" applyFont="1" applyFill="1" applyBorder="1" applyAlignment="1">
      <alignment horizontal="center" vertical="top" textRotation="90"/>
    </xf>
    <xf numFmtId="0" fontId="34" fillId="42" borderId="0" xfId="0" applyFont="1" applyFill="1" applyAlignment="1">
      <alignment horizontal="center" vertical="top" textRotation="90"/>
    </xf>
    <xf numFmtId="0" fontId="34" fillId="42" borderId="91" xfId="0" applyFont="1" applyFill="1" applyBorder="1" applyAlignment="1">
      <alignment horizontal="center" vertical="top" textRotation="90"/>
    </xf>
    <xf numFmtId="0" fontId="35" fillId="67" borderId="18" xfId="0" applyFont="1" applyFill="1" applyBorder="1" applyAlignment="1">
      <alignment horizontal="center" vertical="top" textRotation="180"/>
    </xf>
    <xf numFmtId="0" fontId="35" fillId="67" borderId="19" xfId="0" applyFont="1" applyFill="1" applyBorder="1" applyAlignment="1">
      <alignment horizontal="center" vertical="top" textRotation="180"/>
    </xf>
    <xf numFmtId="0" fontId="34" fillId="67" borderId="18" xfId="0" applyFont="1" applyFill="1" applyBorder="1" applyAlignment="1">
      <alignment horizontal="center" vertical="top" textRotation="180"/>
    </xf>
    <xf numFmtId="0" fontId="34" fillId="67" borderId="19" xfId="0" applyFont="1" applyFill="1" applyBorder="1" applyAlignment="1">
      <alignment horizontal="center" vertical="top" textRotation="180"/>
    </xf>
    <xf numFmtId="0" fontId="37" fillId="67" borderId="0" xfId="0" applyFont="1" applyFill="1" applyAlignment="1">
      <alignment horizontal="center" vertical="top" textRotation="180"/>
    </xf>
    <xf numFmtId="0" fontId="37" fillId="67" borderId="23" xfId="0" applyFont="1" applyFill="1" applyBorder="1" applyAlignment="1">
      <alignment horizontal="center" vertical="top" textRotation="180"/>
    </xf>
    <xf numFmtId="0" fontId="48" fillId="59" borderId="20" xfId="42" applyFont="1" applyFill="1" applyBorder="1" applyAlignment="1">
      <alignment horizontal="center" vertical="center"/>
    </xf>
    <xf numFmtId="0" fontId="48" fillId="59" borderId="0" xfId="42" applyFont="1" applyFill="1" applyBorder="1" applyAlignment="1">
      <alignment horizontal="center" vertical="center"/>
    </xf>
    <xf numFmtId="0" fontId="48" fillId="59" borderId="21" xfId="42" applyFont="1" applyFill="1" applyBorder="1" applyAlignment="1">
      <alignment horizontal="center" vertical="center"/>
    </xf>
    <xf numFmtId="0" fontId="0" fillId="50" borderId="20" xfId="0" applyFill="1" applyBorder="1" applyAlignment="1">
      <alignment horizontal="center" vertical="top" wrapText="1"/>
    </xf>
    <xf numFmtId="0" fontId="0" fillId="50" borderId="0" xfId="0" applyFill="1" applyAlignment="1">
      <alignment horizontal="center" vertical="top" wrapText="1"/>
    </xf>
    <xf numFmtId="0" fontId="0" fillId="50" borderId="21" xfId="0" applyFill="1" applyBorder="1" applyAlignment="1">
      <alignment horizontal="center" vertical="top" wrapText="1"/>
    </xf>
    <xf numFmtId="0" fontId="0" fillId="50" borderId="14" xfId="0" applyFill="1" applyBorder="1" applyAlignment="1">
      <alignment horizontal="center" vertical="top" wrapText="1"/>
    </xf>
    <xf numFmtId="0" fontId="0" fillId="50" borderId="23" xfId="0" applyFill="1" applyBorder="1" applyAlignment="1">
      <alignment horizontal="center" vertical="top" wrapText="1"/>
    </xf>
    <xf numFmtId="0" fontId="0" fillId="50" borderId="15" xfId="0" applyFill="1" applyBorder="1" applyAlignment="1">
      <alignment horizontal="center" vertical="top" wrapText="1"/>
    </xf>
    <xf numFmtId="0" fontId="17" fillId="64" borderId="0" xfId="0" applyFont="1" applyFill="1" applyBorder="1" applyAlignment="1">
      <alignment horizontal="center" vertical="top" wrapText="1"/>
    </xf>
    <xf numFmtId="164" fontId="17" fillId="64" borderId="119" xfId="0" applyNumberFormat="1" applyFont="1" applyFill="1" applyBorder="1" applyAlignment="1">
      <alignment horizontal="center" vertical="center"/>
    </xf>
    <xf numFmtId="164" fontId="17" fillId="64" borderId="120" xfId="0" applyNumberFormat="1" applyFont="1" applyFill="1" applyBorder="1" applyAlignment="1">
      <alignment horizontal="center" vertical="center"/>
    </xf>
    <xf numFmtId="2" fontId="17" fillId="64" borderId="37" xfId="0" applyNumberFormat="1" applyFont="1" applyFill="1" applyBorder="1" applyAlignment="1">
      <alignment horizontal="center" vertical="center"/>
    </xf>
    <xf numFmtId="0" fontId="0" fillId="0" borderId="39" xfId="0" applyBorder="1" applyAlignment="1">
      <alignment horizontal="left" vertical="top" wrapText="1"/>
    </xf>
    <xf numFmtId="0" fontId="0" fillId="0" borderId="0" xfId="0" applyBorder="1" applyAlignment="1">
      <alignment horizontal="left" vertical="top" wrapText="1"/>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15">
    <dxf>
      <font>
        <b val="0"/>
        <i val="0"/>
        <strike val="0"/>
        <condense val="0"/>
        <extend val="0"/>
        <outline val="0"/>
        <shadow val="0"/>
        <u val="none"/>
        <vertAlign val="baseline"/>
        <sz val="11"/>
        <color theme="0"/>
        <name val="Aptos Narrow"/>
        <family val="2"/>
        <scheme val="minor"/>
      </font>
      <numFmt numFmtId="164" formatCode="0.000"/>
      <fill>
        <patternFill patternType="none">
          <fgColor indexed="64"/>
          <bgColor auto="1"/>
        </patternFill>
      </fill>
      <alignment horizontal="center" vertical="center" textRotation="0" wrapText="0" indent="0" justifyLastLine="0" shrinkToFit="0" readingOrder="0"/>
      <border diagonalUp="0" diagonalDown="0">
        <left style="thin">
          <color theme="6"/>
        </left>
        <right style="medium">
          <color theme="6"/>
        </right>
        <top/>
        <bottom/>
        <vertical style="thin">
          <color theme="6"/>
        </vertical>
        <horizontal/>
      </border>
    </dxf>
    <dxf>
      <font>
        <color theme="0"/>
      </font>
      <numFmt numFmtId="164" formatCode="0.000"/>
      <fill>
        <patternFill patternType="none">
          <fgColor indexed="64"/>
          <bgColor auto="1"/>
        </patternFill>
      </fill>
      <alignment horizontal="center" vertical="center" textRotation="0" wrapText="0" indent="0" justifyLastLine="0" shrinkToFit="0" readingOrder="0"/>
      <border diagonalUp="0" diagonalDown="0">
        <left style="thin">
          <color theme="6"/>
        </left>
        <right style="thin">
          <color theme="6"/>
        </right>
        <top/>
        <bottom/>
        <vertical style="thin">
          <color theme="6"/>
        </vertical>
        <horizontal/>
      </border>
    </dxf>
    <dxf>
      <font>
        <b val="0"/>
        <i val="0"/>
        <strike val="0"/>
        <condense val="0"/>
        <extend val="0"/>
        <outline val="0"/>
        <shadow val="0"/>
        <u val="none"/>
        <vertAlign val="baseline"/>
        <sz val="11"/>
        <color theme="0"/>
        <name val="Aptos Narrow"/>
        <family val="2"/>
        <scheme val="minor"/>
      </font>
      <numFmt numFmtId="164" formatCode="0.000"/>
      <fill>
        <patternFill patternType="solid">
          <fgColor indexed="64"/>
          <bgColor theme="1" tint="4.9989318521683403E-2"/>
        </patternFill>
      </fill>
      <alignment horizontal="center" vertical="center" textRotation="0" wrapText="0" indent="0" justifyLastLine="0" shrinkToFit="0" readingOrder="0"/>
      <border diagonalUp="0" diagonalDown="0">
        <left style="thin">
          <color theme="6"/>
        </left>
        <right style="thin">
          <color theme="6"/>
        </right>
        <top/>
        <bottom/>
        <vertical/>
        <horizontal/>
      </border>
    </dxf>
    <dxf>
      <font>
        <b val="0"/>
        <i val="0"/>
        <strike val="0"/>
        <condense val="0"/>
        <extend val="0"/>
        <outline val="0"/>
        <shadow val="0"/>
        <u val="none"/>
        <vertAlign val="baseline"/>
        <sz val="11"/>
        <color theme="0"/>
        <name val="Aptos Narrow"/>
        <family val="2"/>
        <scheme val="minor"/>
      </font>
      <numFmt numFmtId="164" formatCode="0.000"/>
      <fill>
        <patternFill patternType="solid">
          <fgColor indexed="64"/>
          <bgColor theme="1" tint="4.9989318521683403E-2"/>
        </patternFill>
      </fill>
      <alignment horizontal="center" vertical="center" textRotation="0" wrapText="0" indent="0" justifyLastLine="0" shrinkToFit="0" readingOrder="0"/>
      <border diagonalUp="0" diagonalDown="0">
        <left style="thin">
          <color theme="6"/>
        </left>
        <right style="thin">
          <color theme="6"/>
        </right>
        <top/>
        <bottom/>
        <vertical/>
        <horizontal/>
      </border>
    </dxf>
    <dxf>
      <font>
        <b val="0"/>
        <i val="0"/>
        <strike val="0"/>
        <condense val="0"/>
        <extend val="0"/>
        <outline val="0"/>
        <shadow val="0"/>
        <u val="none"/>
        <vertAlign val="baseline"/>
        <sz val="11"/>
        <color theme="0"/>
        <name val="Aptos Narrow"/>
        <family val="2"/>
        <scheme val="minor"/>
      </font>
      <numFmt numFmtId="164" formatCode="0.000"/>
      <fill>
        <patternFill patternType="solid">
          <fgColor indexed="64"/>
          <bgColor theme="1" tint="4.9989318521683403E-2"/>
        </patternFill>
      </fill>
      <alignment horizontal="center" vertical="center" textRotation="0" wrapText="0" indent="0" justifyLastLine="0" shrinkToFit="0" readingOrder="0"/>
      <border diagonalUp="0" diagonalDown="0">
        <left style="thin">
          <color theme="6"/>
        </left>
        <right style="thin">
          <color theme="6"/>
        </right>
        <top/>
        <bottom/>
        <vertical/>
        <horizontal/>
      </border>
    </dxf>
    <dxf>
      <font>
        <b val="0"/>
        <i val="0"/>
        <strike val="0"/>
        <condense val="0"/>
        <extend val="0"/>
        <outline val="0"/>
        <shadow val="0"/>
        <u val="none"/>
        <vertAlign val="baseline"/>
        <sz val="11"/>
        <color theme="0"/>
        <name val="Aptos Narrow"/>
        <family val="2"/>
        <scheme val="minor"/>
      </font>
      <numFmt numFmtId="164" formatCode="0.000"/>
      <fill>
        <patternFill patternType="solid">
          <fgColor indexed="64"/>
          <bgColor theme="1" tint="4.9989318521683403E-2"/>
        </patternFill>
      </fill>
      <alignment horizontal="center" vertical="center" textRotation="0" wrapText="0" indent="0" justifyLastLine="0" shrinkToFit="0" readingOrder="0"/>
      <border diagonalUp="0" diagonalDown="0">
        <left style="thin">
          <color theme="6"/>
        </left>
        <right style="thin">
          <color theme="6"/>
        </right>
        <top/>
        <bottom/>
        <vertical/>
        <horizontal/>
      </border>
    </dxf>
    <dxf>
      <font>
        <b val="0"/>
        <i val="0"/>
        <strike val="0"/>
        <condense val="0"/>
        <extend val="0"/>
        <outline val="0"/>
        <shadow val="0"/>
        <u val="none"/>
        <vertAlign val="baseline"/>
        <sz val="11"/>
        <color theme="0"/>
        <name val="Aptos Narrow"/>
        <family val="2"/>
        <scheme val="minor"/>
      </font>
      <numFmt numFmtId="164" formatCode="0.000"/>
      <fill>
        <patternFill patternType="solid">
          <fgColor indexed="64"/>
          <bgColor theme="1" tint="4.9989318521683403E-2"/>
        </patternFill>
      </fill>
      <alignment horizontal="center" vertical="center" textRotation="0" wrapText="0" indent="0" justifyLastLine="0" shrinkToFit="0" readingOrder="0"/>
      <border diagonalUp="0" diagonalDown="0">
        <left style="thin">
          <color theme="6"/>
        </left>
        <right style="thin">
          <color theme="6"/>
        </right>
        <top/>
        <bottom/>
        <vertical/>
        <horizontal/>
      </border>
    </dxf>
    <dxf>
      <font>
        <b val="0"/>
        <i val="0"/>
        <strike val="0"/>
        <condense val="0"/>
        <extend val="0"/>
        <outline val="0"/>
        <shadow val="0"/>
        <u val="none"/>
        <vertAlign val="baseline"/>
        <sz val="11"/>
        <color theme="0"/>
        <name val="Aptos Narrow"/>
        <family val="2"/>
        <scheme val="minor"/>
      </font>
      <numFmt numFmtId="164" formatCode="0.000"/>
      <fill>
        <patternFill patternType="solid">
          <fgColor indexed="64"/>
          <bgColor theme="1" tint="4.9989318521683403E-2"/>
        </patternFill>
      </fill>
      <alignment horizontal="center" vertical="center" textRotation="0" wrapText="0" indent="0" justifyLastLine="0" shrinkToFit="0" readingOrder="0"/>
      <border diagonalUp="0" diagonalDown="0">
        <left style="thin">
          <color theme="6"/>
        </left>
        <right style="thin">
          <color theme="6"/>
        </right>
        <top/>
        <bottom/>
        <vertical/>
        <horizontal/>
      </border>
    </dxf>
    <dxf>
      <font>
        <b val="0"/>
        <i val="0"/>
        <strike val="0"/>
        <condense val="0"/>
        <extend val="0"/>
        <outline val="0"/>
        <shadow val="0"/>
        <u val="none"/>
        <vertAlign val="baseline"/>
        <sz val="11"/>
        <color theme="0"/>
        <name val="Aptos Narrow"/>
        <family val="2"/>
        <scheme val="minor"/>
      </font>
      <numFmt numFmtId="164" formatCode="0.000"/>
      <fill>
        <patternFill patternType="solid">
          <fgColor indexed="64"/>
          <bgColor theme="1" tint="4.9989318521683403E-2"/>
        </patternFill>
      </fill>
      <alignment horizontal="center" vertical="center" textRotation="0" wrapText="0" indent="0" justifyLastLine="0" shrinkToFit="0" readingOrder="0"/>
      <border diagonalUp="0" diagonalDown="0">
        <left style="thin">
          <color theme="6"/>
        </left>
        <right style="thin">
          <color theme="6"/>
        </right>
        <top/>
        <bottom/>
        <vertical style="thin">
          <color theme="6"/>
        </vertical>
        <horizontal/>
      </border>
    </dxf>
    <dxf>
      <font>
        <b val="0"/>
        <i val="0"/>
        <strike val="0"/>
        <condense val="0"/>
        <extend val="0"/>
        <outline val="0"/>
        <shadow val="0"/>
        <u val="none"/>
        <vertAlign val="baseline"/>
        <sz val="11"/>
        <color theme="0"/>
        <name val="Aptos Narrow"/>
        <family val="2"/>
        <scheme val="minor"/>
      </font>
      <numFmt numFmtId="164" formatCode="0.000"/>
      <fill>
        <patternFill patternType="solid">
          <fgColor indexed="64"/>
          <bgColor theme="1" tint="4.9989318521683403E-2"/>
        </patternFill>
      </fill>
      <alignment horizontal="center" vertical="center" textRotation="0" wrapText="0" indent="0" justifyLastLine="0" shrinkToFit="0" readingOrder="0"/>
      <border diagonalUp="0" diagonalDown="0" outline="0">
        <left style="thin">
          <color theme="6"/>
        </left>
        <right style="thin">
          <color theme="6"/>
        </right>
        <top/>
        <bottom/>
      </border>
    </dxf>
    <dxf>
      <font>
        <b val="0"/>
        <i val="0"/>
        <strike val="0"/>
        <condense val="0"/>
        <extend val="0"/>
        <outline val="0"/>
        <shadow val="0"/>
        <u val="none"/>
        <vertAlign val="baseline"/>
        <sz val="11"/>
        <color theme="0"/>
        <name val="Aptos Narrow"/>
        <family val="2"/>
        <scheme val="minor"/>
      </font>
      <numFmt numFmtId="1" formatCode="0"/>
      <fill>
        <patternFill patternType="solid">
          <fgColor indexed="64"/>
          <bgColor theme="1" tint="4.9989318521683403E-2"/>
        </patternFill>
      </fill>
      <alignment horizontal="center" vertical="center" textRotation="0" wrapText="0" indent="0" justifyLastLine="0" shrinkToFit="0" readingOrder="0"/>
      <border diagonalUp="0" diagonalDown="0" outline="0">
        <left style="thin">
          <color theme="6"/>
        </left>
        <right style="thin">
          <color theme="6"/>
        </right>
        <top/>
        <bottom/>
      </border>
    </dxf>
    <dxf>
      <font>
        <b val="0"/>
        <i val="0"/>
        <strike val="0"/>
        <condense val="0"/>
        <extend val="0"/>
        <outline val="0"/>
        <shadow val="0"/>
        <u val="none"/>
        <vertAlign val="baseline"/>
        <sz val="11"/>
        <color theme="0"/>
        <name val="Aptos Narrow"/>
        <family val="2"/>
        <scheme val="minor"/>
      </font>
      <numFmt numFmtId="164" formatCode="0.000"/>
      <fill>
        <patternFill patternType="solid">
          <fgColor indexed="64"/>
          <bgColor theme="1" tint="4.9989318521683403E-2"/>
        </patternFill>
      </fill>
      <alignment horizontal="center" vertical="center" textRotation="0" wrapText="0" indent="0" justifyLastLine="0" shrinkToFit="0" readingOrder="0"/>
      <border diagonalUp="0" diagonalDown="0" outline="0">
        <left style="medium">
          <color theme="6"/>
        </left>
        <right style="thin">
          <color theme="6"/>
        </right>
        <top/>
        <bottom/>
      </border>
    </dxf>
    <dxf>
      <border outline="0">
        <top style="medium">
          <color theme="6"/>
        </top>
      </border>
    </dxf>
    <dxf>
      <font>
        <b val="0"/>
        <i val="0"/>
        <strike val="0"/>
        <condense val="0"/>
        <extend val="0"/>
        <outline val="0"/>
        <shadow val="0"/>
        <u val="none"/>
        <vertAlign val="baseline"/>
        <sz val="11"/>
        <color theme="0"/>
        <name val="Aptos Narrow"/>
        <family val="2"/>
        <scheme val="min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0"/>
        <name val="Aptos Narrow"/>
        <family val="2"/>
        <scheme val="minor"/>
      </font>
      <fill>
        <patternFill patternType="none">
          <fgColor indexed="64"/>
          <bgColor indexed="65"/>
        </patternFill>
      </fill>
      <border diagonalUp="0" diagonalDown="0" outline="0">
        <left style="medium">
          <color theme="6"/>
        </left>
        <right style="medium">
          <color theme="6"/>
        </right>
        <top/>
        <bottom/>
      </border>
    </dxf>
  </dxfs>
  <tableStyles count="0" defaultTableStyle="TableStyleMedium2" defaultPivotStyle="PivotStyleLight16"/>
  <colors>
    <mruColors>
      <color rgb="FFFF7C80"/>
      <color rgb="FFFF5050"/>
      <color rgb="FF99FF99"/>
      <color rgb="FF99FF66"/>
      <color rgb="FFFF0000"/>
      <color rgb="FFF6C9B0"/>
      <color rgb="FFEE9C6E"/>
      <color rgb="FFFFCC66"/>
      <color rgb="FFFFFF66"/>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microsoft.com/office/2017/06/relationships/rdRichValueStructure" Target="richData/rdrichvaluestructure.xml"/><Relationship Id="rId2" Type="http://schemas.openxmlformats.org/officeDocument/2006/relationships/worksheet" Target="worksheets/sheet2.xml"/><Relationship Id="rId16" Type="http://schemas.microsoft.com/office/2017/06/relationships/rdRichValue" Target="richData/rdrichvalue.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22/10/relationships/richValueRel" Target="richData/richValueRel.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n-GB"/>
              <a:t>Engine Performance</a:t>
            </a:r>
            <a:r>
              <a:rPr lang="en-GB" baseline="0"/>
              <a:t> vs. RPM</a:t>
            </a:r>
            <a:endParaRPr lang="en-GB"/>
          </a:p>
        </c:rich>
      </c:tx>
      <c:layout>
        <c:manualLayout>
          <c:xMode val="edge"/>
          <c:yMode val="edge"/>
          <c:x val="0.38284892312730034"/>
          <c:y val="2.5477707006369428E-2"/>
        </c:manualLayout>
      </c:layout>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GB"/>
        </a:p>
      </c:txPr>
    </c:title>
    <c:autoTitleDeleted val="0"/>
    <c:plotArea>
      <c:layout/>
      <c:scatterChart>
        <c:scatterStyle val="smoothMarker"/>
        <c:varyColors val="0"/>
        <c:ser>
          <c:idx val="0"/>
          <c:order val="0"/>
          <c:tx>
            <c:strRef>
              <c:f>Dyno!$B$1</c:f>
              <c:strCache>
                <c:ptCount val="1"/>
                <c:pt idx="0">
                  <c:v>Engine Power</c:v>
                </c:pt>
              </c:strCache>
            </c:strRef>
          </c:tx>
          <c:spPr>
            <a:ln w="22225" cap="rnd">
              <a:solidFill>
                <a:schemeClr val="accent1"/>
              </a:solidFill>
              <a:round/>
            </a:ln>
            <a:effectLst/>
          </c:spPr>
          <c:marker>
            <c:symbol val="none"/>
          </c:marker>
          <c:xVal>
            <c:numRef>
              <c:f>Dyno!$A$3:$A$33</c:f>
              <c:numCache>
                <c:formatCode>General</c:formatCode>
                <c:ptCount val="31"/>
                <c:pt idx="0">
                  <c:v>3250</c:v>
                </c:pt>
                <c:pt idx="1">
                  <c:v>3500</c:v>
                </c:pt>
                <c:pt idx="2">
                  <c:v>3750</c:v>
                </c:pt>
                <c:pt idx="3">
                  <c:v>4000</c:v>
                </c:pt>
                <c:pt idx="4">
                  <c:v>4250</c:v>
                </c:pt>
                <c:pt idx="5">
                  <c:v>4500</c:v>
                </c:pt>
                <c:pt idx="6">
                  <c:v>4750</c:v>
                </c:pt>
                <c:pt idx="7">
                  <c:v>5000</c:v>
                </c:pt>
                <c:pt idx="8">
                  <c:v>5250</c:v>
                </c:pt>
                <c:pt idx="9">
                  <c:v>5500</c:v>
                </c:pt>
                <c:pt idx="10">
                  <c:v>5750</c:v>
                </c:pt>
                <c:pt idx="11">
                  <c:v>6000</c:v>
                </c:pt>
                <c:pt idx="12">
                  <c:v>6250</c:v>
                </c:pt>
                <c:pt idx="13">
                  <c:v>6500</c:v>
                </c:pt>
                <c:pt idx="14">
                  <c:v>6750</c:v>
                </c:pt>
                <c:pt idx="15">
                  <c:v>7000</c:v>
                </c:pt>
                <c:pt idx="16">
                  <c:v>7250</c:v>
                </c:pt>
                <c:pt idx="17">
                  <c:v>7500</c:v>
                </c:pt>
                <c:pt idx="18">
                  <c:v>7750</c:v>
                </c:pt>
                <c:pt idx="19">
                  <c:v>8000</c:v>
                </c:pt>
                <c:pt idx="20">
                  <c:v>8250</c:v>
                </c:pt>
                <c:pt idx="21">
                  <c:v>8500</c:v>
                </c:pt>
                <c:pt idx="22">
                  <c:v>8750</c:v>
                </c:pt>
                <c:pt idx="23">
                  <c:v>9000</c:v>
                </c:pt>
                <c:pt idx="24">
                  <c:v>9250</c:v>
                </c:pt>
                <c:pt idx="25">
                  <c:v>9500</c:v>
                </c:pt>
                <c:pt idx="26">
                  <c:v>9750</c:v>
                </c:pt>
                <c:pt idx="27">
                  <c:v>10000</c:v>
                </c:pt>
                <c:pt idx="28">
                  <c:v>10250</c:v>
                </c:pt>
                <c:pt idx="29">
                  <c:v>10500</c:v>
                </c:pt>
                <c:pt idx="30">
                  <c:v>10750</c:v>
                </c:pt>
              </c:numCache>
            </c:numRef>
          </c:xVal>
          <c:yVal>
            <c:numRef>
              <c:f>Dyno!$B$3:$B$33</c:f>
              <c:numCache>
                <c:formatCode>0.00</c:formatCode>
                <c:ptCount val="31"/>
                <c:pt idx="0">
                  <c:v>39.411999999999999</c:v>
                </c:pt>
                <c:pt idx="1">
                  <c:v>48.941000000000003</c:v>
                </c:pt>
                <c:pt idx="2">
                  <c:v>54.314999999999998</c:v>
                </c:pt>
                <c:pt idx="3">
                  <c:v>58.036000000000001</c:v>
                </c:pt>
                <c:pt idx="4">
                  <c:v>60.973999999999997</c:v>
                </c:pt>
                <c:pt idx="5">
                  <c:v>63.241999999999997</c:v>
                </c:pt>
                <c:pt idx="6">
                  <c:v>64.338999999999999</c:v>
                </c:pt>
                <c:pt idx="7">
                  <c:v>66.525999999999996</c:v>
                </c:pt>
                <c:pt idx="8">
                  <c:v>70.718000000000004</c:v>
                </c:pt>
                <c:pt idx="9">
                  <c:v>76.387</c:v>
                </c:pt>
                <c:pt idx="10">
                  <c:v>81.421000000000006</c:v>
                </c:pt>
                <c:pt idx="11">
                  <c:v>85.241</c:v>
                </c:pt>
                <c:pt idx="12">
                  <c:v>89.063999999999993</c:v>
                </c:pt>
                <c:pt idx="13">
                  <c:v>93.781999999999996</c:v>
                </c:pt>
                <c:pt idx="14">
                  <c:v>99.45</c:v>
                </c:pt>
                <c:pt idx="15">
                  <c:v>105.241</c:v>
                </c:pt>
                <c:pt idx="16">
                  <c:v>111.866</c:v>
                </c:pt>
                <c:pt idx="17">
                  <c:v>121.249</c:v>
                </c:pt>
                <c:pt idx="18">
                  <c:v>132.25899999999999</c:v>
                </c:pt>
                <c:pt idx="19">
                  <c:v>143.25200000000001</c:v>
                </c:pt>
                <c:pt idx="20">
                  <c:v>151.49299999999999</c:v>
                </c:pt>
                <c:pt idx="21">
                  <c:v>157.41999999999999</c:v>
                </c:pt>
                <c:pt idx="22">
                  <c:v>161.99299999999999</c:v>
                </c:pt>
                <c:pt idx="23">
                  <c:v>165.834</c:v>
                </c:pt>
                <c:pt idx="24">
                  <c:v>169.79900000000001</c:v>
                </c:pt>
                <c:pt idx="25">
                  <c:v>174.05600000000001</c:v>
                </c:pt>
                <c:pt idx="26">
                  <c:v>179.38499999999999</c:v>
                </c:pt>
                <c:pt idx="27">
                  <c:v>182.71100000000001</c:v>
                </c:pt>
                <c:pt idx="28">
                  <c:v>184.31899999999999</c:v>
                </c:pt>
                <c:pt idx="29">
                  <c:v>184.59</c:v>
                </c:pt>
                <c:pt idx="30">
                  <c:v>183.20599999999999</c:v>
                </c:pt>
              </c:numCache>
            </c:numRef>
          </c:yVal>
          <c:smooth val="1"/>
          <c:extLst>
            <c:ext xmlns:c16="http://schemas.microsoft.com/office/drawing/2014/chart" uri="{C3380CC4-5D6E-409C-BE32-E72D297353CC}">
              <c16:uniqueId val="{00000000-6726-4A21-A487-0B6B2F0F588F}"/>
            </c:ext>
          </c:extLst>
        </c:ser>
        <c:ser>
          <c:idx val="2"/>
          <c:order val="2"/>
          <c:tx>
            <c:strRef>
              <c:f>Dyno!$D$1</c:f>
              <c:strCache>
                <c:ptCount val="1"/>
                <c:pt idx="0">
                  <c:v>Wheel Power</c:v>
                </c:pt>
              </c:strCache>
            </c:strRef>
          </c:tx>
          <c:spPr>
            <a:ln w="22225" cap="rnd">
              <a:solidFill>
                <a:schemeClr val="accent3"/>
              </a:solidFill>
              <a:round/>
            </a:ln>
            <a:effectLst/>
          </c:spPr>
          <c:marker>
            <c:symbol val="none"/>
          </c:marker>
          <c:xVal>
            <c:numRef>
              <c:f>Dyno!$A$3:$A$33</c:f>
              <c:numCache>
                <c:formatCode>General</c:formatCode>
                <c:ptCount val="31"/>
                <c:pt idx="0">
                  <c:v>3250</c:v>
                </c:pt>
                <c:pt idx="1">
                  <c:v>3500</c:v>
                </c:pt>
                <c:pt idx="2">
                  <c:v>3750</c:v>
                </c:pt>
                <c:pt idx="3">
                  <c:v>4000</c:v>
                </c:pt>
                <c:pt idx="4">
                  <c:v>4250</c:v>
                </c:pt>
                <c:pt idx="5">
                  <c:v>4500</c:v>
                </c:pt>
                <c:pt idx="6">
                  <c:v>4750</c:v>
                </c:pt>
                <c:pt idx="7">
                  <c:v>5000</c:v>
                </c:pt>
                <c:pt idx="8">
                  <c:v>5250</c:v>
                </c:pt>
                <c:pt idx="9">
                  <c:v>5500</c:v>
                </c:pt>
                <c:pt idx="10">
                  <c:v>5750</c:v>
                </c:pt>
                <c:pt idx="11">
                  <c:v>6000</c:v>
                </c:pt>
                <c:pt idx="12">
                  <c:v>6250</c:v>
                </c:pt>
                <c:pt idx="13">
                  <c:v>6500</c:v>
                </c:pt>
                <c:pt idx="14">
                  <c:v>6750</c:v>
                </c:pt>
                <c:pt idx="15">
                  <c:v>7000</c:v>
                </c:pt>
                <c:pt idx="16">
                  <c:v>7250</c:v>
                </c:pt>
                <c:pt idx="17">
                  <c:v>7500</c:v>
                </c:pt>
                <c:pt idx="18">
                  <c:v>7750</c:v>
                </c:pt>
                <c:pt idx="19">
                  <c:v>8000</c:v>
                </c:pt>
                <c:pt idx="20">
                  <c:v>8250</c:v>
                </c:pt>
                <c:pt idx="21">
                  <c:v>8500</c:v>
                </c:pt>
                <c:pt idx="22">
                  <c:v>8750</c:v>
                </c:pt>
                <c:pt idx="23">
                  <c:v>9000</c:v>
                </c:pt>
                <c:pt idx="24">
                  <c:v>9250</c:v>
                </c:pt>
                <c:pt idx="25">
                  <c:v>9500</c:v>
                </c:pt>
                <c:pt idx="26">
                  <c:v>9750</c:v>
                </c:pt>
                <c:pt idx="27">
                  <c:v>10000</c:v>
                </c:pt>
                <c:pt idx="28">
                  <c:v>10250</c:v>
                </c:pt>
                <c:pt idx="29">
                  <c:v>10500</c:v>
                </c:pt>
                <c:pt idx="30">
                  <c:v>10750</c:v>
                </c:pt>
              </c:numCache>
            </c:numRef>
          </c:xVal>
          <c:yVal>
            <c:numRef>
              <c:f>Dyno!$D$3:$D$33</c:f>
              <c:numCache>
                <c:formatCode>0.00</c:formatCode>
                <c:ptCount val="31"/>
                <c:pt idx="0">
                  <c:v>37.256</c:v>
                </c:pt>
                <c:pt idx="1">
                  <c:v>46.481999999999999</c:v>
                </c:pt>
                <c:pt idx="2">
                  <c:v>51.594000000000001</c:v>
                </c:pt>
                <c:pt idx="3">
                  <c:v>55.091000000000001</c:v>
                </c:pt>
                <c:pt idx="4">
                  <c:v>57.795999999999999</c:v>
                </c:pt>
                <c:pt idx="5">
                  <c:v>59.832000000000001</c:v>
                </c:pt>
                <c:pt idx="6">
                  <c:v>60.674999999999997</c:v>
                </c:pt>
                <c:pt idx="7">
                  <c:v>62.613</c:v>
                </c:pt>
                <c:pt idx="8">
                  <c:v>66.566000000000003</c:v>
                </c:pt>
                <c:pt idx="9">
                  <c:v>71.906999999999996</c:v>
                </c:pt>
                <c:pt idx="10">
                  <c:v>76.638999999999996</c:v>
                </c:pt>
                <c:pt idx="11">
                  <c:v>80.162999999999997</c:v>
                </c:pt>
                <c:pt idx="12">
                  <c:v>83.626999999999995</c:v>
                </c:pt>
                <c:pt idx="13">
                  <c:v>88.007000000000005</c:v>
                </c:pt>
                <c:pt idx="14">
                  <c:v>93.242000000000004</c:v>
                </c:pt>
                <c:pt idx="15">
                  <c:v>98.649000000000001</c:v>
                </c:pt>
                <c:pt idx="16">
                  <c:v>104.86799999999999</c:v>
                </c:pt>
                <c:pt idx="17">
                  <c:v>113.745</c:v>
                </c:pt>
                <c:pt idx="18">
                  <c:v>124.28400000000001</c:v>
                </c:pt>
                <c:pt idx="19">
                  <c:v>134.78700000000001</c:v>
                </c:pt>
                <c:pt idx="20">
                  <c:v>142.374</c:v>
                </c:pt>
                <c:pt idx="21">
                  <c:v>147.78100000000001</c:v>
                </c:pt>
                <c:pt idx="22">
                  <c:v>151.90600000000001</c:v>
                </c:pt>
                <c:pt idx="23">
                  <c:v>155.16</c:v>
                </c:pt>
                <c:pt idx="24">
                  <c:v>158.483</c:v>
                </c:pt>
                <c:pt idx="25">
                  <c:v>162.42699999999999</c:v>
                </c:pt>
                <c:pt idx="26">
                  <c:v>166.833</c:v>
                </c:pt>
                <c:pt idx="27">
                  <c:v>169.50200000000001</c:v>
                </c:pt>
                <c:pt idx="28">
                  <c:v>170.047</c:v>
                </c:pt>
                <c:pt idx="29">
                  <c:v>168.98500000000001</c:v>
                </c:pt>
                <c:pt idx="30">
                  <c:v>166.886</c:v>
                </c:pt>
              </c:numCache>
            </c:numRef>
          </c:yVal>
          <c:smooth val="1"/>
          <c:extLst>
            <c:ext xmlns:c16="http://schemas.microsoft.com/office/drawing/2014/chart" uri="{C3380CC4-5D6E-409C-BE32-E72D297353CC}">
              <c16:uniqueId val="{00000002-6726-4A21-A487-0B6B2F0F588F}"/>
            </c:ext>
          </c:extLst>
        </c:ser>
        <c:ser>
          <c:idx val="3"/>
          <c:order val="3"/>
          <c:tx>
            <c:strRef>
              <c:f>Dyno!$E$1</c:f>
              <c:strCache>
                <c:ptCount val="1"/>
                <c:pt idx="0">
                  <c:v>Drag Power</c:v>
                </c:pt>
              </c:strCache>
            </c:strRef>
          </c:tx>
          <c:spPr>
            <a:ln w="22225" cap="rnd">
              <a:solidFill>
                <a:schemeClr val="accent4"/>
              </a:solidFill>
              <a:round/>
            </a:ln>
            <a:effectLst/>
          </c:spPr>
          <c:marker>
            <c:symbol val="none"/>
          </c:marker>
          <c:xVal>
            <c:numRef>
              <c:f>Dyno!$A$3:$A$33</c:f>
              <c:numCache>
                <c:formatCode>General</c:formatCode>
                <c:ptCount val="31"/>
                <c:pt idx="0">
                  <c:v>3250</c:v>
                </c:pt>
                <c:pt idx="1">
                  <c:v>3500</c:v>
                </c:pt>
                <c:pt idx="2">
                  <c:v>3750</c:v>
                </c:pt>
                <c:pt idx="3">
                  <c:v>4000</c:v>
                </c:pt>
                <c:pt idx="4">
                  <c:v>4250</c:v>
                </c:pt>
                <c:pt idx="5">
                  <c:v>4500</c:v>
                </c:pt>
                <c:pt idx="6">
                  <c:v>4750</c:v>
                </c:pt>
                <c:pt idx="7">
                  <c:v>5000</c:v>
                </c:pt>
                <c:pt idx="8">
                  <c:v>5250</c:v>
                </c:pt>
                <c:pt idx="9">
                  <c:v>5500</c:v>
                </c:pt>
                <c:pt idx="10">
                  <c:v>5750</c:v>
                </c:pt>
                <c:pt idx="11">
                  <c:v>6000</c:v>
                </c:pt>
                <c:pt idx="12">
                  <c:v>6250</c:v>
                </c:pt>
                <c:pt idx="13">
                  <c:v>6500</c:v>
                </c:pt>
                <c:pt idx="14">
                  <c:v>6750</c:v>
                </c:pt>
                <c:pt idx="15">
                  <c:v>7000</c:v>
                </c:pt>
                <c:pt idx="16">
                  <c:v>7250</c:v>
                </c:pt>
                <c:pt idx="17">
                  <c:v>7500</c:v>
                </c:pt>
                <c:pt idx="18">
                  <c:v>7750</c:v>
                </c:pt>
                <c:pt idx="19">
                  <c:v>8000</c:v>
                </c:pt>
                <c:pt idx="20">
                  <c:v>8250</c:v>
                </c:pt>
                <c:pt idx="21">
                  <c:v>8500</c:v>
                </c:pt>
                <c:pt idx="22">
                  <c:v>8750</c:v>
                </c:pt>
                <c:pt idx="23">
                  <c:v>9000</c:v>
                </c:pt>
                <c:pt idx="24">
                  <c:v>9250</c:v>
                </c:pt>
                <c:pt idx="25">
                  <c:v>9500</c:v>
                </c:pt>
                <c:pt idx="26">
                  <c:v>9750</c:v>
                </c:pt>
                <c:pt idx="27">
                  <c:v>10000</c:v>
                </c:pt>
                <c:pt idx="28">
                  <c:v>10250</c:v>
                </c:pt>
                <c:pt idx="29">
                  <c:v>10500</c:v>
                </c:pt>
                <c:pt idx="30">
                  <c:v>10750</c:v>
                </c:pt>
              </c:numCache>
            </c:numRef>
          </c:xVal>
          <c:yVal>
            <c:numRef>
              <c:f>Dyno!$E$3:$E$33</c:f>
              <c:numCache>
                <c:formatCode>0.00</c:formatCode>
                <c:ptCount val="31"/>
                <c:pt idx="0">
                  <c:v>1.7010000000000001</c:v>
                </c:pt>
                <c:pt idx="1">
                  <c:v>1.89</c:v>
                </c:pt>
                <c:pt idx="2">
                  <c:v>2.089</c:v>
                </c:pt>
                <c:pt idx="3">
                  <c:v>2.2709999999999999</c:v>
                </c:pt>
                <c:pt idx="4">
                  <c:v>2.4750000000000001</c:v>
                </c:pt>
                <c:pt idx="5">
                  <c:v>2.6659999999999999</c:v>
                </c:pt>
                <c:pt idx="6">
                  <c:v>2.9159999999999999</c:v>
                </c:pt>
                <c:pt idx="7">
                  <c:v>3.1389999999999998</c:v>
                </c:pt>
                <c:pt idx="8">
                  <c:v>3.3290000000000002</c:v>
                </c:pt>
                <c:pt idx="9">
                  <c:v>3.5920000000000001</c:v>
                </c:pt>
                <c:pt idx="10">
                  <c:v>3.835</c:v>
                </c:pt>
                <c:pt idx="11">
                  <c:v>4.0869999999999997</c:v>
                </c:pt>
                <c:pt idx="12">
                  <c:v>4.3899999999999997</c:v>
                </c:pt>
                <c:pt idx="13">
                  <c:v>4.6840000000000002</c:v>
                </c:pt>
                <c:pt idx="14">
                  <c:v>5.0510000000000002</c:v>
                </c:pt>
                <c:pt idx="15">
                  <c:v>5.3540000000000001</c:v>
                </c:pt>
                <c:pt idx="16">
                  <c:v>5.6970000000000001</c:v>
                </c:pt>
                <c:pt idx="17">
                  <c:v>6.0940000000000003</c:v>
                </c:pt>
                <c:pt idx="18">
                  <c:v>6.4359999999999999</c:v>
                </c:pt>
                <c:pt idx="19">
                  <c:v>6.7990000000000004</c:v>
                </c:pt>
                <c:pt idx="20">
                  <c:v>7.3070000000000004</c:v>
                </c:pt>
                <c:pt idx="21">
                  <c:v>7.7750000000000004</c:v>
                </c:pt>
                <c:pt idx="22">
                  <c:v>8.1690000000000005</c:v>
                </c:pt>
                <c:pt idx="23">
                  <c:v>8.6910000000000007</c:v>
                </c:pt>
                <c:pt idx="24">
                  <c:v>9.2859999999999996</c:v>
                </c:pt>
                <c:pt idx="25">
                  <c:v>9.5470000000000006</c:v>
                </c:pt>
                <c:pt idx="26">
                  <c:v>10.406000000000001</c:v>
                </c:pt>
                <c:pt idx="27">
                  <c:v>11.032999999999999</c:v>
                </c:pt>
                <c:pt idx="28">
                  <c:v>12.089</c:v>
                </c:pt>
                <c:pt idx="29">
                  <c:v>13.417999999999999</c:v>
                </c:pt>
                <c:pt idx="30">
                  <c:v>14.129</c:v>
                </c:pt>
              </c:numCache>
            </c:numRef>
          </c:yVal>
          <c:smooth val="1"/>
          <c:extLst>
            <c:ext xmlns:c16="http://schemas.microsoft.com/office/drawing/2014/chart" uri="{C3380CC4-5D6E-409C-BE32-E72D297353CC}">
              <c16:uniqueId val="{00000003-6726-4A21-A487-0B6B2F0F588F}"/>
            </c:ext>
          </c:extLst>
        </c:ser>
        <c:dLbls>
          <c:showLegendKey val="0"/>
          <c:showVal val="0"/>
          <c:showCatName val="0"/>
          <c:showSerName val="0"/>
          <c:showPercent val="0"/>
          <c:showBubbleSize val="0"/>
        </c:dLbls>
        <c:axId val="1101277152"/>
        <c:axId val="1101278112"/>
      </c:scatterChart>
      <c:scatterChart>
        <c:scatterStyle val="smoothMarker"/>
        <c:varyColors val="0"/>
        <c:ser>
          <c:idx val="1"/>
          <c:order val="1"/>
          <c:tx>
            <c:strRef>
              <c:f>Dyno!$C$1</c:f>
              <c:strCache>
                <c:ptCount val="1"/>
                <c:pt idx="0">
                  <c:v>Torque</c:v>
                </c:pt>
              </c:strCache>
            </c:strRef>
          </c:tx>
          <c:spPr>
            <a:ln w="22225" cap="rnd">
              <a:solidFill>
                <a:schemeClr val="accent2"/>
              </a:solidFill>
              <a:round/>
            </a:ln>
            <a:effectLst/>
          </c:spPr>
          <c:marker>
            <c:symbol val="none"/>
          </c:marker>
          <c:xVal>
            <c:numRef>
              <c:f>Dyno!$A$3:$A$33</c:f>
              <c:numCache>
                <c:formatCode>General</c:formatCode>
                <c:ptCount val="31"/>
                <c:pt idx="0">
                  <c:v>3250</c:v>
                </c:pt>
                <c:pt idx="1">
                  <c:v>3500</c:v>
                </c:pt>
                <c:pt idx="2">
                  <c:v>3750</c:v>
                </c:pt>
                <c:pt idx="3">
                  <c:v>4000</c:v>
                </c:pt>
                <c:pt idx="4">
                  <c:v>4250</c:v>
                </c:pt>
                <c:pt idx="5">
                  <c:v>4500</c:v>
                </c:pt>
                <c:pt idx="6">
                  <c:v>4750</c:v>
                </c:pt>
                <c:pt idx="7">
                  <c:v>5000</c:v>
                </c:pt>
                <c:pt idx="8">
                  <c:v>5250</c:v>
                </c:pt>
                <c:pt idx="9">
                  <c:v>5500</c:v>
                </c:pt>
                <c:pt idx="10">
                  <c:v>5750</c:v>
                </c:pt>
                <c:pt idx="11">
                  <c:v>6000</c:v>
                </c:pt>
                <c:pt idx="12">
                  <c:v>6250</c:v>
                </c:pt>
                <c:pt idx="13">
                  <c:v>6500</c:v>
                </c:pt>
                <c:pt idx="14">
                  <c:v>6750</c:v>
                </c:pt>
                <c:pt idx="15">
                  <c:v>7000</c:v>
                </c:pt>
                <c:pt idx="16">
                  <c:v>7250</c:v>
                </c:pt>
                <c:pt idx="17">
                  <c:v>7500</c:v>
                </c:pt>
                <c:pt idx="18">
                  <c:v>7750</c:v>
                </c:pt>
                <c:pt idx="19">
                  <c:v>8000</c:v>
                </c:pt>
                <c:pt idx="20">
                  <c:v>8250</c:v>
                </c:pt>
                <c:pt idx="21">
                  <c:v>8500</c:v>
                </c:pt>
                <c:pt idx="22">
                  <c:v>8750</c:v>
                </c:pt>
                <c:pt idx="23">
                  <c:v>9000</c:v>
                </c:pt>
                <c:pt idx="24">
                  <c:v>9250</c:v>
                </c:pt>
                <c:pt idx="25">
                  <c:v>9500</c:v>
                </c:pt>
                <c:pt idx="26">
                  <c:v>9750</c:v>
                </c:pt>
                <c:pt idx="27">
                  <c:v>10000</c:v>
                </c:pt>
                <c:pt idx="28">
                  <c:v>10250</c:v>
                </c:pt>
                <c:pt idx="29">
                  <c:v>10500</c:v>
                </c:pt>
                <c:pt idx="30">
                  <c:v>10750</c:v>
                </c:pt>
              </c:numCache>
            </c:numRef>
          </c:xVal>
          <c:yVal>
            <c:numRef>
              <c:f>Dyno!$C$3:$C$33</c:f>
              <c:numCache>
                <c:formatCode>0.0</c:formatCode>
                <c:ptCount val="31"/>
                <c:pt idx="0">
                  <c:v>85.168999999999997</c:v>
                </c:pt>
                <c:pt idx="1">
                  <c:v>98.206999999999994</c:v>
                </c:pt>
                <c:pt idx="2">
                  <c:v>101.72499999999999</c:v>
                </c:pt>
                <c:pt idx="3">
                  <c:v>101.901</c:v>
                </c:pt>
                <c:pt idx="4">
                  <c:v>100.761</c:v>
                </c:pt>
                <c:pt idx="5">
                  <c:v>98.703999999999994</c:v>
                </c:pt>
                <c:pt idx="6">
                  <c:v>95.131</c:v>
                </c:pt>
                <c:pt idx="7">
                  <c:v>93.447000000000003</c:v>
                </c:pt>
                <c:pt idx="8">
                  <c:v>94.603999999999999</c:v>
                </c:pt>
                <c:pt idx="9">
                  <c:v>97.543999999999997</c:v>
                </c:pt>
                <c:pt idx="10">
                  <c:v>99.450999999999993</c:v>
                </c:pt>
                <c:pt idx="11">
                  <c:v>99.778999999999996</c:v>
                </c:pt>
                <c:pt idx="12">
                  <c:v>100.083</c:v>
                </c:pt>
                <c:pt idx="13">
                  <c:v>101.33199999999999</c:v>
                </c:pt>
                <c:pt idx="14">
                  <c:v>103.477</c:v>
                </c:pt>
                <c:pt idx="15">
                  <c:v>105.59099999999999</c:v>
                </c:pt>
                <c:pt idx="16">
                  <c:v>108.36799999999999</c:v>
                </c:pt>
                <c:pt idx="17">
                  <c:v>113.542</c:v>
                </c:pt>
                <c:pt idx="18">
                  <c:v>119.857</c:v>
                </c:pt>
                <c:pt idx="19">
                  <c:v>125.76300000000001</c:v>
                </c:pt>
                <c:pt idx="20">
                  <c:v>128.96700000000001</c:v>
                </c:pt>
                <c:pt idx="21">
                  <c:v>130.071</c:v>
                </c:pt>
                <c:pt idx="22">
                  <c:v>130.02500000000001</c:v>
                </c:pt>
                <c:pt idx="23">
                  <c:v>129.411</c:v>
                </c:pt>
                <c:pt idx="24">
                  <c:v>128.92400000000001</c:v>
                </c:pt>
                <c:pt idx="25">
                  <c:v>128.678</c:v>
                </c:pt>
                <c:pt idx="26">
                  <c:v>129.21700000000001</c:v>
                </c:pt>
                <c:pt idx="27">
                  <c:v>128.32300000000001</c:v>
                </c:pt>
                <c:pt idx="28">
                  <c:v>126.295</c:v>
                </c:pt>
                <c:pt idx="29">
                  <c:v>123.46899999999999</c:v>
                </c:pt>
                <c:pt idx="30">
                  <c:v>119.694</c:v>
                </c:pt>
              </c:numCache>
            </c:numRef>
          </c:yVal>
          <c:smooth val="1"/>
          <c:extLst>
            <c:ext xmlns:c16="http://schemas.microsoft.com/office/drawing/2014/chart" uri="{C3380CC4-5D6E-409C-BE32-E72D297353CC}">
              <c16:uniqueId val="{00000001-6726-4A21-A487-0B6B2F0F588F}"/>
            </c:ext>
          </c:extLst>
        </c:ser>
        <c:dLbls>
          <c:showLegendKey val="0"/>
          <c:showVal val="0"/>
          <c:showCatName val="0"/>
          <c:showSerName val="0"/>
          <c:showPercent val="0"/>
          <c:showBubbleSize val="0"/>
        </c:dLbls>
        <c:axId val="256391536"/>
        <c:axId val="256391056"/>
      </c:scatterChart>
      <c:valAx>
        <c:axId val="1101277152"/>
        <c:scaling>
          <c:orientation val="minMax"/>
        </c:scaling>
        <c:delete val="0"/>
        <c:axPos val="b"/>
        <c:majorGridlines>
          <c:spPr>
            <a:ln w="9525" cap="flat" cmpd="sng" algn="ctr">
              <a:solidFill>
                <a:schemeClr val="dk1">
                  <a:lumMod val="15000"/>
                  <a:lumOff val="8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r>
                  <a:rPr lang="en-GB"/>
                  <a:t>Engine Speed (RPM)</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101278112"/>
        <c:crosses val="autoZero"/>
        <c:crossBetween val="midCat"/>
      </c:valAx>
      <c:valAx>
        <c:axId val="1101278112"/>
        <c:scaling>
          <c:orientation val="minMax"/>
        </c:scaling>
        <c:delete val="0"/>
        <c:axPos val="l"/>
        <c:majorGridlines>
          <c:spPr>
            <a:ln w="9525" cap="flat" cmpd="sng" algn="ctr">
              <a:solidFill>
                <a:schemeClr val="dk1">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r>
                  <a:rPr lang="en-GB"/>
                  <a:t>Power (BHP)</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endParaRPr lang="en-GB"/>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101277152"/>
        <c:crosses val="autoZero"/>
        <c:crossBetween val="midCat"/>
      </c:valAx>
      <c:valAx>
        <c:axId val="256391056"/>
        <c:scaling>
          <c:orientation val="minMax"/>
        </c:scaling>
        <c:delete val="0"/>
        <c:axPos val="r"/>
        <c:title>
          <c:tx>
            <c:rich>
              <a:bodyPr rot="-540000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r>
                  <a:rPr lang="en-GB"/>
                  <a:t>Torque (Nm)</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endParaRPr lang="en-US"/>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256391536"/>
        <c:crosses val="max"/>
        <c:crossBetween val="midCat"/>
      </c:valAx>
      <c:valAx>
        <c:axId val="256391536"/>
        <c:scaling>
          <c:orientation val="minMax"/>
        </c:scaling>
        <c:delete val="1"/>
        <c:axPos val="b"/>
        <c:numFmt formatCode="General" sourceLinked="1"/>
        <c:majorTickMark val="none"/>
        <c:minorTickMark val="none"/>
        <c:tickLblPos val="nextTo"/>
        <c:crossAx val="256391056"/>
        <c:crosses val="autoZero"/>
        <c:crossBetween val="midCat"/>
      </c:valAx>
      <c:spPr>
        <a:pattFill prst="ltDnDiag">
          <a:fgClr>
            <a:schemeClr val="dk1">
              <a:lumMod val="15000"/>
              <a:lumOff val="85000"/>
            </a:schemeClr>
          </a:fgClr>
          <a:bgClr>
            <a:schemeClr val="lt1"/>
          </a:bgClr>
        </a:patt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Drag Force vs</a:t>
            </a:r>
            <a:r>
              <a:rPr lang="en-GB" baseline="0"/>
              <a:t>. RPM</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0.14490415309312948"/>
          <c:y val="0.17149646680353578"/>
          <c:w val="0.79300298481400855"/>
          <c:h val="0.59928575147369734"/>
        </c:manualLayout>
      </c:layout>
      <c:scatterChart>
        <c:scatterStyle val="smoothMarker"/>
        <c:varyColors val="0"/>
        <c:ser>
          <c:idx val="0"/>
          <c:order val="0"/>
          <c:tx>
            <c:v>1st Gear</c:v>
          </c:tx>
          <c:spPr>
            <a:ln w="19050" cap="rnd">
              <a:solidFill>
                <a:schemeClr val="accent1"/>
              </a:solidFill>
              <a:round/>
            </a:ln>
            <a:effectLst/>
          </c:spPr>
          <c:marker>
            <c:symbol val="none"/>
          </c:marker>
          <c:xVal>
            <c:numRef>
              <c:f>Acceleration!$A$5:$A$1583</c:f>
              <c:numCache>
                <c:formatCode>General</c:formatCode>
                <c:ptCount val="1579"/>
                <c:pt idx="0">
                  <c:v>3250</c:v>
                </c:pt>
                <c:pt idx="1">
                  <c:v>3500</c:v>
                </c:pt>
                <c:pt idx="2">
                  <c:v>3750</c:v>
                </c:pt>
                <c:pt idx="3">
                  <c:v>4000</c:v>
                </c:pt>
                <c:pt idx="4">
                  <c:v>4250</c:v>
                </c:pt>
                <c:pt idx="5">
                  <c:v>4500</c:v>
                </c:pt>
                <c:pt idx="6">
                  <c:v>4750</c:v>
                </c:pt>
                <c:pt idx="7">
                  <c:v>5000</c:v>
                </c:pt>
                <c:pt idx="8">
                  <c:v>5250</c:v>
                </c:pt>
                <c:pt idx="9">
                  <c:v>5500</c:v>
                </c:pt>
                <c:pt idx="10">
                  <c:v>5750</c:v>
                </c:pt>
                <c:pt idx="11">
                  <c:v>6000</c:v>
                </c:pt>
                <c:pt idx="12">
                  <c:v>6250</c:v>
                </c:pt>
                <c:pt idx="13">
                  <c:v>6500</c:v>
                </c:pt>
                <c:pt idx="14">
                  <c:v>6750</c:v>
                </c:pt>
                <c:pt idx="15">
                  <c:v>7000</c:v>
                </c:pt>
                <c:pt idx="16">
                  <c:v>7250</c:v>
                </c:pt>
                <c:pt idx="17">
                  <c:v>7500</c:v>
                </c:pt>
                <c:pt idx="18">
                  <c:v>7750</c:v>
                </c:pt>
                <c:pt idx="19">
                  <c:v>8000</c:v>
                </c:pt>
                <c:pt idx="20">
                  <c:v>8250</c:v>
                </c:pt>
                <c:pt idx="21">
                  <c:v>8500</c:v>
                </c:pt>
                <c:pt idx="22">
                  <c:v>8750</c:v>
                </c:pt>
                <c:pt idx="23">
                  <c:v>9000</c:v>
                </c:pt>
                <c:pt idx="24">
                  <c:v>9250</c:v>
                </c:pt>
                <c:pt idx="25">
                  <c:v>9500</c:v>
                </c:pt>
                <c:pt idx="26">
                  <c:v>9750</c:v>
                </c:pt>
                <c:pt idx="27">
                  <c:v>10000</c:v>
                </c:pt>
                <c:pt idx="28">
                  <c:v>10250</c:v>
                </c:pt>
                <c:pt idx="29">
                  <c:v>10500</c:v>
                </c:pt>
                <c:pt idx="30">
                  <c:v>10750</c:v>
                </c:pt>
              </c:numCache>
            </c:numRef>
          </c:xVal>
          <c:yVal>
            <c:numRef>
              <c:f>Acceleration!$J$6:$J$36</c:f>
              <c:numCache>
                <c:formatCode>0.0</c:formatCode>
                <c:ptCount val="31"/>
                <c:pt idx="0">
                  <c:v>17.492175606399162</c:v>
                </c:pt>
                <c:pt idx="1">
                  <c:v>20.28678354351619</c:v>
                </c:pt>
                <c:pt idx="2">
                  <c:v>23.288399475975215</c:v>
                </c:pt>
                <c:pt idx="3">
                  <c:v>26.49702340377625</c:v>
                </c:pt>
                <c:pt idx="4">
                  <c:v>29.912655326919271</c:v>
                </c:pt>
                <c:pt idx="5">
                  <c:v>33.53529524540432</c:v>
                </c:pt>
                <c:pt idx="6">
                  <c:v>37.364943159231352</c:v>
                </c:pt>
                <c:pt idx="7">
                  <c:v>41.401599068400387</c:v>
                </c:pt>
                <c:pt idx="8">
                  <c:v>45.645262972911432</c:v>
                </c:pt>
                <c:pt idx="9">
                  <c:v>50.095934872764495</c:v>
                </c:pt>
                <c:pt idx="10">
                  <c:v>54.753614767959498</c:v>
                </c:pt>
                <c:pt idx="11">
                  <c:v>59.618302658496546</c:v>
                </c:pt>
                <c:pt idx="12">
                  <c:v>64.689998544375598</c:v>
                </c:pt>
                <c:pt idx="13">
                  <c:v>69.968702425596646</c:v>
                </c:pt>
                <c:pt idx="14">
                  <c:v>75.454414302159705</c:v>
                </c:pt>
                <c:pt idx="15">
                  <c:v>81.14713417406476</c:v>
                </c:pt>
                <c:pt idx="16">
                  <c:v>87.046862041311783</c:v>
                </c:pt>
                <c:pt idx="17">
                  <c:v>93.153597903900859</c:v>
                </c:pt>
                <c:pt idx="18">
                  <c:v>99.467341761831918</c:v>
                </c:pt>
                <c:pt idx="19">
                  <c:v>105.988093615105</c:v>
                </c:pt>
                <c:pt idx="20">
                  <c:v>112.71585346372004</c:v>
                </c:pt>
                <c:pt idx="21">
                  <c:v>119.65062130767708</c:v>
                </c:pt>
                <c:pt idx="22">
                  <c:v>126.79239714697619</c:v>
                </c:pt>
                <c:pt idx="23">
                  <c:v>134.14118098161728</c:v>
                </c:pt>
                <c:pt idx="24">
                  <c:v>141.69697281160032</c:v>
                </c:pt>
                <c:pt idx="25">
                  <c:v>149.45977263692541</c:v>
                </c:pt>
                <c:pt idx="26">
                  <c:v>157.42958045759246</c:v>
                </c:pt>
                <c:pt idx="27">
                  <c:v>165.60639627360155</c:v>
                </c:pt>
                <c:pt idx="28">
                  <c:v>173.99022008495268</c:v>
                </c:pt>
                <c:pt idx="29">
                  <c:v>182.58105189164573</c:v>
                </c:pt>
                <c:pt idx="30">
                  <c:v>191.3788916936808</c:v>
                </c:pt>
              </c:numCache>
            </c:numRef>
          </c:yVal>
          <c:smooth val="1"/>
          <c:extLst>
            <c:ext xmlns:c16="http://schemas.microsoft.com/office/drawing/2014/chart" uri="{C3380CC4-5D6E-409C-BE32-E72D297353CC}">
              <c16:uniqueId val="{00000000-1F9B-463C-ACA2-DC9F11B9C6B1}"/>
            </c:ext>
          </c:extLst>
        </c:ser>
        <c:ser>
          <c:idx val="1"/>
          <c:order val="1"/>
          <c:tx>
            <c:v>2nd Gear</c:v>
          </c:tx>
          <c:spPr>
            <a:ln w="19050" cap="rnd">
              <a:solidFill>
                <a:schemeClr val="accent2"/>
              </a:solidFill>
              <a:round/>
            </a:ln>
            <a:effectLst/>
          </c:spPr>
          <c:marker>
            <c:symbol val="none"/>
          </c:marker>
          <c:xVal>
            <c:numRef>
              <c:f>Acceleration!$A$5:$A$1583</c:f>
              <c:numCache>
                <c:formatCode>General</c:formatCode>
                <c:ptCount val="1579"/>
                <c:pt idx="0">
                  <c:v>3250</c:v>
                </c:pt>
                <c:pt idx="1">
                  <c:v>3500</c:v>
                </c:pt>
                <c:pt idx="2">
                  <c:v>3750</c:v>
                </c:pt>
                <c:pt idx="3">
                  <c:v>4000</c:v>
                </c:pt>
                <c:pt idx="4">
                  <c:v>4250</c:v>
                </c:pt>
                <c:pt idx="5">
                  <c:v>4500</c:v>
                </c:pt>
                <c:pt idx="6">
                  <c:v>4750</c:v>
                </c:pt>
                <c:pt idx="7">
                  <c:v>5000</c:v>
                </c:pt>
                <c:pt idx="8">
                  <c:v>5250</c:v>
                </c:pt>
                <c:pt idx="9">
                  <c:v>5500</c:v>
                </c:pt>
                <c:pt idx="10">
                  <c:v>5750</c:v>
                </c:pt>
                <c:pt idx="11">
                  <c:v>6000</c:v>
                </c:pt>
                <c:pt idx="12">
                  <c:v>6250</c:v>
                </c:pt>
                <c:pt idx="13">
                  <c:v>6500</c:v>
                </c:pt>
                <c:pt idx="14">
                  <c:v>6750</c:v>
                </c:pt>
                <c:pt idx="15">
                  <c:v>7000</c:v>
                </c:pt>
                <c:pt idx="16">
                  <c:v>7250</c:v>
                </c:pt>
                <c:pt idx="17">
                  <c:v>7500</c:v>
                </c:pt>
                <c:pt idx="18">
                  <c:v>7750</c:v>
                </c:pt>
                <c:pt idx="19">
                  <c:v>8000</c:v>
                </c:pt>
                <c:pt idx="20">
                  <c:v>8250</c:v>
                </c:pt>
                <c:pt idx="21">
                  <c:v>8500</c:v>
                </c:pt>
                <c:pt idx="22">
                  <c:v>8750</c:v>
                </c:pt>
                <c:pt idx="23">
                  <c:v>9000</c:v>
                </c:pt>
                <c:pt idx="24">
                  <c:v>9250</c:v>
                </c:pt>
                <c:pt idx="25">
                  <c:v>9500</c:v>
                </c:pt>
                <c:pt idx="26">
                  <c:v>9750</c:v>
                </c:pt>
                <c:pt idx="27">
                  <c:v>10000</c:v>
                </c:pt>
                <c:pt idx="28">
                  <c:v>10250</c:v>
                </c:pt>
                <c:pt idx="29">
                  <c:v>10500</c:v>
                </c:pt>
                <c:pt idx="30">
                  <c:v>10750</c:v>
                </c:pt>
              </c:numCache>
            </c:numRef>
          </c:xVal>
          <c:yVal>
            <c:numRef>
              <c:f>Acceleration!$O$6:$O$36</c:f>
              <c:numCache>
                <c:formatCode>0.0</c:formatCode>
                <c:ptCount val="31"/>
                <c:pt idx="0">
                  <c:v>30.273470773931237</c:v>
                </c:pt>
                <c:pt idx="1">
                  <c:v>35.110060779233862</c:v>
                </c:pt>
                <c:pt idx="2">
                  <c:v>40.304916710855196</c:v>
                </c:pt>
                <c:pt idx="3">
                  <c:v>45.858038568795244</c:v>
                </c:pt>
                <c:pt idx="4">
                  <c:v>51.769426353054016</c:v>
                </c:pt>
                <c:pt idx="5">
                  <c:v>58.039080063631481</c:v>
                </c:pt>
                <c:pt idx="6">
                  <c:v>64.666999700527668</c:v>
                </c:pt>
                <c:pt idx="7">
                  <c:v>71.653185263742557</c:v>
                </c:pt>
                <c:pt idx="8">
                  <c:v>78.997636753276183</c:v>
                </c:pt>
                <c:pt idx="9">
                  <c:v>86.700354169128531</c:v>
                </c:pt>
                <c:pt idx="10">
                  <c:v>94.761337511299544</c:v>
                </c:pt>
                <c:pt idx="11">
                  <c:v>103.18058677978929</c:v>
                </c:pt>
                <c:pt idx="12">
                  <c:v>111.95810197459775</c:v>
                </c:pt>
                <c:pt idx="13">
                  <c:v>121.09388309572495</c:v>
                </c:pt>
                <c:pt idx="14">
                  <c:v>130.58793014317084</c:v>
                </c:pt>
                <c:pt idx="15">
                  <c:v>140.44024311693545</c:v>
                </c:pt>
                <c:pt idx="16">
                  <c:v>150.65082201701873</c:v>
                </c:pt>
                <c:pt idx="17">
                  <c:v>161.21966684342078</c:v>
                </c:pt>
                <c:pt idx="18">
                  <c:v>172.1467775961415</c:v>
                </c:pt>
                <c:pt idx="19">
                  <c:v>183.43215427518098</c:v>
                </c:pt>
                <c:pt idx="20">
                  <c:v>195.0757968805392</c:v>
                </c:pt>
                <c:pt idx="21">
                  <c:v>207.07770541221606</c:v>
                </c:pt>
                <c:pt idx="22">
                  <c:v>219.43787987021162</c:v>
                </c:pt>
                <c:pt idx="23">
                  <c:v>232.15632025452592</c:v>
                </c:pt>
                <c:pt idx="24">
                  <c:v>245.23302656515895</c:v>
                </c:pt>
                <c:pt idx="25">
                  <c:v>258.66799880211067</c:v>
                </c:pt>
                <c:pt idx="26">
                  <c:v>272.46123696538109</c:v>
                </c:pt>
                <c:pt idx="27">
                  <c:v>286.61274105497023</c:v>
                </c:pt>
                <c:pt idx="28">
                  <c:v>301.12251107087826</c:v>
                </c:pt>
                <c:pt idx="29">
                  <c:v>315.99054701310473</c:v>
                </c:pt>
                <c:pt idx="30">
                  <c:v>331.21684888165004</c:v>
                </c:pt>
              </c:numCache>
            </c:numRef>
          </c:yVal>
          <c:smooth val="1"/>
          <c:extLst>
            <c:ext xmlns:c16="http://schemas.microsoft.com/office/drawing/2014/chart" uri="{C3380CC4-5D6E-409C-BE32-E72D297353CC}">
              <c16:uniqueId val="{00000001-1F9B-463C-ACA2-DC9F11B9C6B1}"/>
            </c:ext>
          </c:extLst>
        </c:ser>
        <c:ser>
          <c:idx val="2"/>
          <c:order val="2"/>
          <c:tx>
            <c:v>3rd Gear</c:v>
          </c:tx>
          <c:spPr>
            <a:ln w="19050" cap="rnd">
              <a:solidFill>
                <a:schemeClr val="accent3"/>
              </a:solidFill>
              <a:round/>
            </a:ln>
            <a:effectLst/>
          </c:spPr>
          <c:marker>
            <c:symbol val="none"/>
          </c:marker>
          <c:xVal>
            <c:numRef>
              <c:f>Acceleration!$A$5:$A$1583</c:f>
              <c:numCache>
                <c:formatCode>General</c:formatCode>
                <c:ptCount val="1579"/>
                <c:pt idx="0">
                  <c:v>3250</c:v>
                </c:pt>
                <c:pt idx="1">
                  <c:v>3500</c:v>
                </c:pt>
                <c:pt idx="2">
                  <c:v>3750</c:v>
                </c:pt>
                <c:pt idx="3">
                  <c:v>4000</c:v>
                </c:pt>
                <c:pt idx="4">
                  <c:v>4250</c:v>
                </c:pt>
                <c:pt idx="5">
                  <c:v>4500</c:v>
                </c:pt>
                <c:pt idx="6">
                  <c:v>4750</c:v>
                </c:pt>
                <c:pt idx="7">
                  <c:v>5000</c:v>
                </c:pt>
                <c:pt idx="8">
                  <c:v>5250</c:v>
                </c:pt>
                <c:pt idx="9">
                  <c:v>5500</c:v>
                </c:pt>
                <c:pt idx="10">
                  <c:v>5750</c:v>
                </c:pt>
                <c:pt idx="11">
                  <c:v>6000</c:v>
                </c:pt>
                <c:pt idx="12">
                  <c:v>6250</c:v>
                </c:pt>
                <c:pt idx="13">
                  <c:v>6500</c:v>
                </c:pt>
                <c:pt idx="14">
                  <c:v>6750</c:v>
                </c:pt>
                <c:pt idx="15">
                  <c:v>7000</c:v>
                </c:pt>
                <c:pt idx="16">
                  <c:v>7250</c:v>
                </c:pt>
                <c:pt idx="17">
                  <c:v>7500</c:v>
                </c:pt>
                <c:pt idx="18">
                  <c:v>7750</c:v>
                </c:pt>
                <c:pt idx="19">
                  <c:v>8000</c:v>
                </c:pt>
                <c:pt idx="20">
                  <c:v>8250</c:v>
                </c:pt>
                <c:pt idx="21">
                  <c:v>8500</c:v>
                </c:pt>
                <c:pt idx="22">
                  <c:v>8750</c:v>
                </c:pt>
                <c:pt idx="23">
                  <c:v>9000</c:v>
                </c:pt>
                <c:pt idx="24">
                  <c:v>9250</c:v>
                </c:pt>
                <c:pt idx="25">
                  <c:v>9500</c:v>
                </c:pt>
                <c:pt idx="26">
                  <c:v>9750</c:v>
                </c:pt>
                <c:pt idx="27">
                  <c:v>10000</c:v>
                </c:pt>
                <c:pt idx="28">
                  <c:v>10250</c:v>
                </c:pt>
                <c:pt idx="29">
                  <c:v>10500</c:v>
                </c:pt>
                <c:pt idx="30">
                  <c:v>10750</c:v>
                </c:pt>
              </c:numCache>
            </c:numRef>
          </c:xVal>
          <c:yVal>
            <c:numRef>
              <c:f>Acceleration!$T$6:$T$36</c:f>
              <c:numCache>
                <c:formatCode>0.0</c:formatCode>
                <c:ptCount val="31"/>
                <c:pt idx="0">
                  <c:v>47.302298084267569</c:v>
                </c:pt>
                <c:pt idx="1">
                  <c:v>54.85946996755294</c:v>
                </c:pt>
                <c:pt idx="2">
                  <c:v>62.976432360711264</c:v>
                </c:pt>
                <c:pt idx="3">
                  <c:v>71.653185263742586</c:v>
                </c:pt>
                <c:pt idx="4">
                  <c:v>80.889728676646911</c:v>
                </c:pt>
                <c:pt idx="5">
                  <c:v>90.686062599424204</c:v>
                </c:pt>
                <c:pt idx="6">
                  <c:v>101.04218703207452</c:v>
                </c:pt>
                <c:pt idx="7">
                  <c:v>111.95810197459775</c:v>
                </c:pt>
                <c:pt idx="8">
                  <c:v>123.43380742699406</c:v>
                </c:pt>
                <c:pt idx="9">
                  <c:v>135.46930338926336</c:v>
                </c:pt>
                <c:pt idx="10">
                  <c:v>148.06458986140555</c:v>
                </c:pt>
                <c:pt idx="11">
                  <c:v>161.21966684342087</c:v>
                </c:pt>
                <c:pt idx="12">
                  <c:v>174.93453433530908</c:v>
                </c:pt>
                <c:pt idx="13">
                  <c:v>189.20919233707028</c:v>
                </c:pt>
                <c:pt idx="14">
                  <c:v>204.04364084870448</c:v>
                </c:pt>
                <c:pt idx="15">
                  <c:v>219.43787987021176</c:v>
                </c:pt>
                <c:pt idx="16">
                  <c:v>235.39190940159185</c:v>
                </c:pt>
                <c:pt idx="17">
                  <c:v>251.90572944284506</c:v>
                </c:pt>
                <c:pt idx="18">
                  <c:v>268.97933999397111</c:v>
                </c:pt>
                <c:pt idx="19">
                  <c:v>286.61274105497034</c:v>
                </c:pt>
                <c:pt idx="20">
                  <c:v>304.80593262584262</c:v>
                </c:pt>
                <c:pt idx="21">
                  <c:v>323.55891470658764</c:v>
                </c:pt>
                <c:pt idx="22">
                  <c:v>342.87168729720577</c:v>
                </c:pt>
                <c:pt idx="23">
                  <c:v>362.74425039769682</c:v>
                </c:pt>
                <c:pt idx="24">
                  <c:v>383.17660400806091</c:v>
                </c:pt>
                <c:pt idx="25">
                  <c:v>404.16874812829809</c:v>
                </c:pt>
                <c:pt idx="26">
                  <c:v>425.72068275840809</c:v>
                </c:pt>
                <c:pt idx="27">
                  <c:v>447.83240789839101</c:v>
                </c:pt>
                <c:pt idx="28">
                  <c:v>470.50392354824737</c:v>
                </c:pt>
                <c:pt idx="29">
                  <c:v>493.73522970797626</c:v>
                </c:pt>
                <c:pt idx="30">
                  <c:v>517.52632637757824</c:v>
                </c:pt>
              </c:numCache>
            </c:numRef>
          </c:yVal>
          <c:smooth val="1"/>
          <c:extLst>
            <c:ext xmlns:c16="http://schemas.microsoft.com/office/drawing/2014/chart" uri="{C3380CC4-5D6E-409C-BE32-E72D297353CC}">
              <c16:uniqueId val="{00000002-1F9B-463C-ACA2-DC9F11B9C6B1}"/>
            </c:ext>
          </c:extLst>
        </c:ser>
        <c:ser>
          <c:idx val="3"/>
          <c:order val="3"/>
          <c:tx>
            <c:v>4th Gear</c:v>
          </c:tx>
          <c:spPr>
            <a:ln w="19050" cap="rnd">
              <a:solidFill>
                <a:schemeClr val="accent4"/>
              </a:solidFill>
              <a:round/>
            </a:ln>
            <a:effectLst/>
          </c:spPr>
          <c:marker>
            <c:symbol val="none"/>
          </c:marker>
          <c:xVal>
            <c:numRef>
              <c:f>Acceleration!$A$5:$A$1583</c:f>
              <c:numCache>
                <c:formatCode>General</c:formatCode>
                <c:ptCount val="1579"/>
                <c:pt idx="0">
                  <c:v>3250</c:v>
                </c:pt>
                <c:pt idx="1">
                  <c:v>3500</c:v>
                </c:pt>
                <c:pt idx="2">
                  <c:v>3750</c:v>
                </c:pt>
                <c:pt idx="3">
                  <c:v>4000</c:v>
                </c:pt>
                <c:pt idx="4">
                  <c:v>4250</c:v>
                </c:pt>
                <c:pt idx="5">
                  <c:v>4500</c:v>
                </c:pt>
                <c:pt idx="6">
                  <c:v>4750</c:v>
                </c:pt>
                <c:pt idx="7">
                  <c:v>5000</c:v>
                </c:pt>
                <c:pt idx="8">
                  <c:v>5250</c:v>
                </c:pt>
                <c:pt idx="9">
                  <c:v>5500</c:v>
                </c:pt>
                <c:pt idx="10">
                  <c:v>5750</c:v>
                </c:pt>
                <c:pt idx="11">
                  <c:v>6000</c:v>
                </c:pt>
                <c:pt idx="12">
                  <c:v>6250</c:v>
                </c:pt>
                <c:pt idx="13">
                  <c:v>6500</c:v>
                </c:pt>
                <c:pt idx="14">
                  <c:v>6750</c:v>
                </c:pt>
                <c:pt idx="15">
                  <c:v>7000</c:v>
                </c:pt>
                <c:pt idx="16">
                  <c:v>7250</c:v>
                </c:pt>
                <c:pt idx="17">
                  <c:v>7500</c:v>
                </c:pt>
                <c:pt idx="18">
                  <c:v>7750</c:v>
                </c:pt>
                <c:pt idx="19">
                  <c:v>8000</c:v>
                </c:pt>
                <c:pt idx="20">
                  <c:v>8250</c:v>
                </c:pt>
                <c:pt idx="21">
                  <c:v>8500</c:v>
                </c:pt>
                <c:pt idx="22">
                  <c:v>8750</c:v>
                </c:pt>
                <c:pt idx="23">
                  <c:v>9000</c:v>
                </c:pt>
                <c:pt idx="24">
                  <c:v>9250</c:v>
                </c:pt>
                <c:pt idx="25">
                  <c:v>9500</c:v>
                </c:pt>
                <c:pt idx="26">
                  <c:v>9750</c:v>
                </c:pt>
                <c:pt idx="27">
                  <c:v>10000</c:v>
                </c:pt>
                <c:pt idx="28">
                  <c:v>10250</c:v>
                </c:pt>
                <c:pt idx="29">
                  <c:v>10500</c:v>
                </c:pt>
                <c:pt idx="30">
                  <c:v>10750</c:v>
                </c:pt>
              </c:numCache>
            </c:numRef>
          </c:xVal>
          <c:yVal>
            <c:numRef>
              <c:f>Acceleration!$Y$6:$Y$36</c:f>
              <c:numCache>
                <c:formatCode>0.0</c:formatCode>
                <c:ptCount val="31"/>
                <c:pt idx="0">
                  <c:v>68.115309241345301</c:v>
                </c:pt>
                <c:pt idx="1">
                  <c:v>78.99763675327624</c:v>
                </c:pt>
                <c:pt idx="2">
                  <c:v>90.686062599424233</c:v>
                </c:pt>
                <c:pt idx="3">
                  <c:v>103.18058677978934</c:v>
                </c:pt>
                <c:pt idx="4">
                  <c:v>116.48120929437157</c:v>
                </c:pt>
                <c:pt idx="5">
                  <c:v>130.58793014317087</c:v>
                </c:pt>
                <c:pt idx="6">
                  <c:v>145.5007493261873</c:v>
                </c:pt>
                <c:pt idx="7">
                  <c:v>161.21966684342081</c:v>
                </c:pt>
                <c:pt idx="8">
                  <c:v>177.74468269487147</c:v>
                </c:pt>
                <c:pt idx="9">
                  <c:v>195.07579688053926</c:v>
                </c:pt>
                <c:pt idx="10">
                  <c:v>213.21300940042403</c:v>
                </c:pt>
                <c:pt idx="11">
                  <c:v>232.15632025452604</c:v>
                </c:pt>
                <c:pt idx="12">
                  <c:v>251.90572944284506</c:v>
                </c:pt>
                <c:pt idx="13">
                  <c:v>272.4612369653812</c:v>
                </c:pt>
                <c:pt idx="14">
                  <c:v>293.82284282213442</c:v>
                </c:pt>
                <c:pt idx="15">
                  <c:v>315.99054701310496</c:v>
                </c:pt>
                <c:pt idx="16">
                  <c:v>338.96434953829231</c:v>
                </c:pt>
                <c:pt idx="17">
                  <c:v>362.74425039769693</c:v>
                </c:pt>
                <c:pt idx="18">
                  <c:v>387.33024959131848</c:v>
                </c:pt>
                <c:pt idx="19">
                  <c:v>412.72234711915735</c:v>
                </c:pt>
                <c:pt idx="20">
                  <c:v>438.9205429812132</c:v>
                </c:pt>
                <c:pt idx="21">
                  <c:v>465.92483717748627</c:v>
                </c:pt>
                <c:pt idx="22">
                  <c:v>493.73522970797643</c:v>
                </c:pt>
                <c:pt idx="23">
                  <c:v>522.35172057268346</c:v>
                </c:pt>
                <c:pt idx="24">
                  <c:v>551.77430977160782</c:v>
                </c:pt>
                <c:pt idx="25">
                  <c:v>582.00299730474921</c:v>
                </c:pt>
                <c:pt idx="26">
                  <c:v>613.03778317210765</c:v>
                </c:pt>
                <c:pt idx="27">
                  <c:v>644.87866737368324</c:v>
                </c:pt>
                <c:pt idx="28">
                  <c:v>677.5256499094761</c:v>
                </c:pt>
                <c:pt idx="29">
                  <c:v>710.97873077948589</c:v>
                </c:pt>
                <c:pt idx="30">
                  <c:v>745.23790998371294</c:v>
                </c:pt>
              </c:numCache>
            </c:numRef>
          </c:yVal>
          <c:smooth val="1"/>
          <c:extLst>
            <c:ext xmlns:c16="http://schemas.microsoft.com/office/drawing/2014/chart" uri="{C3380CC4-5D6E-409C-BE32-E72D297353CC}">
              <c16:uniqueId val="{00000003-1F9B-463C-ACA2-DC9F11B9C6B1}"/>
            </c:ext>
          </c:extLst>
        </c:ser>
        <c:ser>
          <c:idx val="4"/>
          <c:order val="4"/>
          <c:tx>
            <c:v>5th Gear</c:v>
          </c:tx>
          <c:spPr>
            <a:ln w="19050" cap="rnd">
              <a:solidFill>
                <a:schemeClr val="accent5"/>
              </a:solidFill>
              <a:round/>
            </a:ln>
            <a:effectLst/>
          </c:spPr>
          <c:marker>
            <c:symbol val="none"/>
          </c:marker>
          <c:xVal>
            <c:numRef>
              <c:f>Acceleration!$A$5:$A$1583</c:f>
              <c:numCache>
                <c:formatCode>General</c:formatCode>
                <c:ptCount val="1579"/>
                <c:pt idx="0">
                  <c:v>3250</c:v>
                </c:pt>
                <c:pt idx="1">
                  <c:v>3500</c:v>
                </c:pt>
                <c:pt idx="2">
                  <c:v>3750</c:v>
                </c:pt>
                <c:pt idx="3">
                  <c:v>4000</c:v>
                </c:pt>
                <c:pt idx="4">
                  <c:v>4250</c:v>
                </c:pt>
                <c:pt idx="5">
                  <c:v>4500</c:v>
                </c:pt>
                <c:pt idx="6">
                  <c:v>4750</c:v>
                </c:pt>
                <c:pt idx="7">
                  <c:v>5000</c:v>
                </c:pt>
                <c:pt idx="8">
                  <c:v>5250</c:v>
                </c:pt>
                <c:pt idx="9">
                  <c:v>5500</c:v>
                </c:pt>
                <c:pt idx="10">
                  <c:v>5750</c:v>
                </c:pt>
                <c:pt idx="11">
                  <c:v>6000</c:v>
                </c:pt>
                <c:pt idx="12">
                  <c:v>6250</c:v>
                </c:pt>
                <c:pt idx="13">
                  <c:v>6500</c:v>
                </c:pt>
                <c:pt idx="14">
                  <c:v>6750</c:v>
                </c:pt>
                <c:pt idx="15">
                  <c:v>7000</c:v>
                </c:pt>
                <c:pt idx="16">
                  <c:v>7250</c:v>
                </c:pt>
                <c:pt idx="17">
                  <c:v>7500</c:v>
                </c:pt>
                <c:pt idx="18">
                  <c:v>7750</c:v>
                </c:pt>
                <c:pt idx="19">
                  <c:v>8000</c:v>
                </c:pt>
                <c:pt idx="20">
                  <c:v>8250</c:v>
                </c:pt>
                <c:pt idx="21">
                  <c:v>8500</c:v>
                </c:pt>
                <c:pt idx="22">
                  <c:v>8750</c:v>
                </c:pt>
                <c:pt idx="23">
                  <c:v>9000</c:v>
                </c:pt>
                <c:pt idx="24">
                  <c:v>9250</c:v>
                </c:pt>
                <c:pt idx="25">
                  <c:v>9500</c:v>
                </c:pt>
                <c:pt idx="26">
                  <c:v>9750</c:v>
                </c:pt>
                <c:pt idx="27">
                  <c:v>10000</c:v>
                </c:pt>
                <c:pt idx="28">
                  <c:v>10250</c:v>
                </c:pt>
                <c:pt idx="29">
                  <c:v>10500</c:v>
                </c:pt>
                <c:pt idx="30">
                  <c:v>10750</c:v>
                </c:pt>
              </c:numCache>
            </c:numRef>
          </c:xVal>
          <c:yVal>
            <c:numRef>
              <c:f>Acceleration!$AD$6:$AD$36</c:f>
              <c:numCache>
                <c:formatCode>0.0</c:formatCode>
                <c:ptCount val="31"/>
                <c:pt idx="0">
                  <c:v>89.430907315568376</c:v>
                </c:pt>
                <c:pt idx="1">
                  <c:v>103.71868540740475</c:v>
                </c:pt>
                <c:pt idx="2">
                  <c:v>119.06481743196973</c:v>
                </c:pt>
                <c:pt idx="3">
                  <c:v>135.46930338926336</c:v>
                </c:pt>
                <c:pt idx="4">
                  <c:v>152.93214327928553</c:v>
                </c:pt>
                <c:pt idx="5">
                  <c:v>171.45333710203641</c:v>
                </c:pt>
                <c:pt idx="6">
                  <c:v>191.03288485751585</c:v>
                </c:pt>
                <c:pt idx="7">
                  <c:v>211.67078654572384</c:v>
                </c:pt>
                <c:pt idx="8">
                  <c:v>233.36704216666064</c:v>
                </c:pt>
                <c:pt idx="9">
                  <c:v>256.12165172032599</c:v>
                </c:pt>
                <c:pt idx="10">
                  <c:v>279.93461520671991</c:v>
                </c:pt>
                <c:pt idx="11">
                  <c:v>304.80593262584262</c:v>
                </c:pt>
                <c:pt idx="12">
                  <c:v>330.73560397769364</c:v>
                </c:pt>
                <c:pt idx="13">
                  <c:v>357.7236292622735</c:v>
                </c:pt>
                <c:pt idx="14">
                  <c:v>385.77000847958192</c:v>
                </c:pt>
                <c:pt idx="15">
                  <c:v>414.874741629619</c:v>
                </c:pt>
                <c:pt idx="16">
                  <c:v>445.03782871238445</c:v>
                </c:pt>
                <c:pt idx="17">
                  <c:v>476.25926972787892</c:v>
                </c:pt>
                <c:pt idx="18">
                  <c:v>508.53906467610165</c:v>
                </c:pt>
                <c:pt idx="19">
                  <c:v>541.87721355705344</c:v>
                </c:pt>
                <c:pt idx="20">
                  <c:v>576.27371637073338</c:v>
                </c:pt>
                <c:pt idx="21">
                  <c:v>611.7285731171421</c:v>
                </c:pt>
                <c:pt idx="22">
                  <c:v>648.24178379627972</c:v>
                </c:pt>
                <c:pt idx="23">
                  <c:v>685.81334840814566</c:v>
                </c:pt>
                <c:pt idx="24">
                  <c:v>724.44326695274026</c:v>
                </c:pt>
                <c:pt idx="25">
                  <c:v>764.13153943006341</c:v>
                </c:pt>
                <c:pt idx="26">
                  <c:v>804.87816584011557</c:v>
                </c:pt>
                <c:pt idx="27">
                  <c:v>846.68314618289537</c:v>
                </c:pt>
                <c:pt idx="28">
                  <c:v>889.54648045840497</c:v>
                </c:pt>
                <c:pt idx="29">
                  <c:v>933.46816866664255</c:v>
                </c:pt>
                <c:pt idx="30">
                  <c:v>978.44821080760892</c:v>
                </c:pt>
              </c:numCache>
            </c:numRef>
          </c:yVal>
          <c:smooth val="1"/>
          <c:extLst>
            <c:ext xmlns:c16="http://schemas.microsoft.com/office/drawing/2014/chart" uri="{C3380CC4-5D6E-409C-BE32-E72D297353CC}">
              <c16:uniqueId val="{00000004-1F9B-463C-ACA2-DC9F11B9C6B1}"/>
            </c:ext>
          </c:extLst>
        </c:ser>
        <c:ser>
          <c:idx val="5"/>
          <c:order val="5"/>
          <c:tx>
            <c:strRef>
              <c:f>Acceleration!$AG$3</c:f>
              <c:strCache>
                <c:ptCount val="1"/>
                <c:pt idx="0">
                  <c:v>6th Gear</c:v>
                </c:pt>
              </c:strCache>
            </c:strRef>
          </c:tx>
          <c:spPr>
            <a:ln w="19050" cap="rnd">
              <a:solidFill>
                <a:schemeClr val="accent6"/>
              </a:solidFill>
              <a:round/>
            </a:ln>
            <a:effectLst/>
          </c:spPr>
          <c:marker>
            <c:symbol val="none"/>
          </c:marker>
          <c:xVal>
            <c:numRef>
              <c:f>Acceleration!$A$5:$A$1583</c:f>
              <c:numCache>
                <c:formatCode>General</c:formatCode>
                <c:ptCount val="1579"/>
                <c:pt idx="0">
                  <c:v>3250</c:v>
                </c:pt>
                <c:pt idx="1">
                  <c:v>3500</c:v>
                </c:pt>
                <c:pt idx="2">
                  <c:v>3750</c:v>
                </c:pt>
                <c:pt idx="3">
                  <c:v>4000</c:v>
                </c:pt>
                <c:pt idx="4">
                  <c:v>4250</c:v>
                </c:pt>
                <c:pt idx="5">
                  <c:v>4500</c:v>
                </c:pt>
                <c:pt idx="6">
                  <c:v>4750</c:v>
                </c:pt>
                <c:pt idx="7">
                  <c:v>5000</c:v>
                </c:pt>
                <c:pt idx="8">
                  <c:v>5250</c:v>
                </c:pt>
                <c:pt idx="9">
                  <c:v>5500</c:v>
                </c:pt>
                <c:pt idx="10">
                  <c:v>5750</c:v>
                </c:pt>
                <c:pt idx="11">
                  <c:v>6000</c:v>
                </c:pt>
                <c:pt idx="12">
                  <c:v>6250</c:v>
                </c:pt>
                <c:pt idx="13">
                  <c:v>6500</c:v>
                </c:pt>
                <c:pt idx="14">
                  <c:v>6750</c:v>
                </c:pt>
                <c:pt idx="15">
                  <c:v>7000</c:v>
                </c:pt>
                <c:pt idx="16">
                  <c:v>7250</c:v>
                </c:pt>
                <c:pt idx="17">
                  <c:v>7500</c:v>
                </c:pt>
                <c:pt idx="18">
                  <c:v>7750</c:v>
                </c:pt>
                <c:pt idx="19">
                  <c:v>8000</c:v>
                </c:pt>
                <c:pt idx="20">
                  <c:v>8250</c:v>
                </c:pt>
                <c:pt idx="21">
                  <c:v>8500</c:v>
                </c:pt>
                <c:pt idx="22">
                  <c:v>8750</c:v>
                </c:pt>
                <c:pt idx="23">
                  <c:v>9000</c:v>
                </c:pt>
                <c:pt idx="24">
                  <c:v>9250</c:v>
                </c:pt>
                <c:pt idx="25">
                  <c:v>9500</c:v>
                </c:pt>
                <c:pt idx="26">
                  <c:v>9750</c:v>
                </c:pt>
                <c:pt idx="27">
                  <c:v>10000</c:v>
                </c:pt>
                <c:pt idx="28">
                  <c:v>10250</c:v>
                </c:pt>
                <c:pt idx="29">
                  <c:v>10500</c:v>
                </c:pt>
                <c:pt idx="30">
                  <c:v>10750</c:v>
                </c:pt>
              </c:numCache>
            </c:numRef>
          </c:xVal>
          <c:yVal>
            <c:numRef>
              <c:f>Acceleration!$AI$6:$AI$36</c:f>
              <c:numCache>
                <c:formatCode>0.0</c:formatCode>
                <c:ptCount val="31"/>
                <c:pt idx="0">
                  <c:v>115.88615938981241</c:v>
                </c:pt>
                <c:pt idx="1">
                  <c:v>134.4005162154038</c:v>
                </c:pt>
                <c:pt idx="2">
                  <c:v>154.28630687992776</c:v>
                </c:pt>
                <c:pt idx="3">
                  <c:v>175.54353138338453</c:v>
                </c:pt>
                <c:pt idx="4">
                  <c:v>198.1721897257739</c:v>
                </c:pt>
                <c:pt idx="5">
                  <c:v>222.17228190709602</c:v>
                </c:pt>
                <c:pt idx="6">
                  <c:v>247.54380792735083</c:v>
                </c:pt>
                <c:pt idx="7">
                  <c:v>274.28676778653823</c:v>
                </c:pt>
                <c:pt idx="8">
                  <c:v>302.40116148465836</c:v>
                </c:pt>
                <c:pt idx="9">
                  <c:v>331.88698902171137</c:v>
                </c:pt>
                <c:pt idx="10">
                  <c:v>362.74425039769682</c:v>
                </c:pt>
                <c:pt idx="11">
                  <c:v>394.97294561261515</c:v>
                </c:pt>
                <c:pt idx="12">
                  <c:v>428.57307466646608</c:v>
                </c:pt>
                <c:pt idx="13">
                  <c:v>463.54463755924962</c:v>
                </c:pt>
                <c:pt idx="14">
                  <c:v>499.88763429096599</c:v>
                </c:pt>
                <c:pt idx="15">
                  <c:v>537.60206486161519</c:v>
                </c:pt>
                <c:pt idx="16">
                  <c:v>576.68792927119659</c:v>
                </c:pt>
                <c:pt idx="17">
                  <c:v>617.14522751971106</c:v>
                </c:pt>
                <c:pt idx="18">
                  <c:v>658.97395960715812</c:v>
                </c:pt>
                <c:pt idx="19">
                  <c:v>702.17412553353813</c:v>
                </c:pt>
                <c:pt idx="20">
                  <c:v>746.74572529885052</c:v>
                </c:pt>
                <c:pt idx="21">
                  <c:v>792.68875890309562</c:v>
                </c:pt>
                <c:pt idx="22">
                  <c:v>840.00322634627366</c:v>
                </c:pt>
                <c:pt idx="23">
                  <c:v>888.68912762838409</c:v>
                </c:pt>
                <c:pt idx="24">
                  <c:v>938.74646274942711</c:v>
                </c:pt>
                <c:pt idx="25">
                  <c:v>990.17523170940331</c:v>
                </c:pt>
                <c:pt idx="26">
                  <c:v>1042.9754345083113</c:v>
                </c:pt>
                <c:pt idx="27">
                  <c:v>1097.1470711461529</c:v>
                </c:pt>
                <c:pt idx="28">
                  <c:v>1152.6901416229273</c:v>
                </c:pt>
                <c:pt idx="29">
                  <c:v>1209.6046459386334</c:v>
                </c:pt>
                <c:pt idx="30">
                  <c:v>1267.890584093273</c:v>
                </c:pt>
              </c:numCache>
            </c:numRef>
          </c:yVal>
          <c:smooth val="1"/>
          <c:extLst>
            <c:ext xmlns:c16="http://schemas.microsoft.com/office/drawing/2014/chart" uri="{C3380CC4-5D6E-409C-BE32-E72D297353CC}">
              <c16:uniqueId val="{00000005-1F9B-463C-ACA2-DC9F11B9C6B1}"/>
            </c:ext>
          </c:extLst>
        </c:ser>
        <c:dLbls>
          <c:showLegendKey val="0"/>
          <c:showVal val="0"/>
          <c:showCatName val="0"/>
          <c:showSerName val="0"/>
          <c:showPercent val="0"/>
          <c:showBubbleSize val="0"/>
        </c:dLbls>
        <c:axId val="53123695"/>
        <c:axId val="2066195680"/>
      </c:scatterChart>
      <c:valAx>
        <c:axId val="5312369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RPM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6195680"/>
        <c:crosses val="autoZero"/>
        <c:crossBetween val="midCat"/>
      </c:valAx>
      <c:valAx>
        <c:axId val="20661956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Drag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123695"/>
        <c:crosses val="autoZero"/>
        <c:crossBetween val="midCat"/>
      </c:valAx>
      <c:spPr>
        <a:noFill/>
        <a:ln>
          <a:noFill/>
        </a:ln>
        <a:effectLst/>
      </c:spPr>
    </c:plotArea>
    <c:legend>
      <c:legendPos val="b"/>
      <c:layout>
        <c:manualLayout>
          <c:xMode val="edge"/>
          <c:yMode val="edge"/>
          <c:x val="0"/>
          <c:y val="0.89711952285373198"/>
          <c:w val="1"/>
          <c:h val="7.5137721664434262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Driving</a:t>
            </a:r>
            <a:r>
              <a:rPr lang="en-GB" baseline="0"/>
              <a:t> Force vs. RPM</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0.14490415309312948"/>
          <c:y val="0.17149646680353578"/>
          <c:w val="0.79300298481400855"/>
          <c:h val="0.59928575147369734"/>
        </c:manualLayout>
      </c:layout>
      <c:scatterChart>
        <c:scatterStyle val="smoothMarker"/>
        <c:varyColors val="0"/>
        <c:ser>
          <c:idx val="0"/>
          <c:order val="0"/>
          <c:tx>
            <c:strRef>
              <c:f>Acceleration!$H$3</c:f>
              <c:strCache>
                <c:ptCount val="1"/>
                <c:pt idx="0">
                  <c:v>1st Gear</c:v>
                </c:pt>
              </c:strCache>
            </c:strRef>
          </c:tx>
          <c:spPr>
            <a:ln w="19050" cap="rnd">
              <a:solidFill>
                <a:schemeClr val="accent1"/>
              </a:solidFill>
              <a:round/>
            </a:ln>
            <a:effectLst/>
          </c:spPr>
          <c:marker>
            <c:symbol val="none"/>
          </c:marker>
          <c:xVal>
            <c:numRef>
              <c:f>Acceleration!$H$6:$H$36</c:f>
              <c:numCache>
                <c:formatCode>0.00</c:formatCode>
                <c:ptCount val="31"/>
                <c:pt idx="0">
                  <c:v>9.8579284522096344</c:v>
                </c:pt>
                <c:pt idx="1">
                  <c:v>10.616230640841145</c:v>
                </c:pt>
                <c:pt idx="2">
                  <c:v>11.374532829472654</c:v>
                </c:pt>
                <c:pt idx="3">
                  <c:v>12.132835018104167</c:v>
                </c:pt>
                <c:pt idx="4">
                  <c:v>12.891137206735674</c:v>
                </c:pt>
                <c:pt idx="5">
                  <c:v>13.649439395367187</c:v>
                </c:pt>
                <c:pt idx="6">
                  <c:v>14.407741583998698</c:v>
                </c:pt>
                <c:pt idx="7">
                  <c:v>15.166043772630207</c:v>
                </c:pt>
                <c:pt idx="8">
                  <c:v>15.924345961261718</c:v>
                </c:pt>
                <c:pt idx="9">
                  <c:v>16.682648149893232</c:v>
                </c:pt>
                <c:pt idx="10">
                  <c:v>17.440950338524736</c:v>
                </c:pt>
                <c:pt idx="11">
                  <c:v>18.199252527156247</c:v>
                </c:pt>
                <c:pt idx="12">
                  <c:v>18.957554715787758</c:v>
                </c:pt>
                <c:pt idx="13">
                  <c:v>19.715856904419269</c:v>
                </c:pt>
                <c:pt idx="14">
                  <c:v>20.47415909305078</c:v>
                </c:pt>
                <c:pt idx="15">
                  <c:v>21.232461281682291</c:v>
                </c:pt>
                <c:pt idx="16">
                  <c:v>21.990763470313798</c:v>
                </c:pt>
                <c:pt idx="17">
                  <c:v>22.749065658945309</c:v>
                </c:pt>
                <c:pt idx="18">
                  <c:v>23.50736784757682</c:v>
                </c:pt>
                <c:pt idx="19">
                  <c:v>24.265670036208334</c:v>
                </c:pt>
                <c:pt idx="20">
                  <c:v>25.023972224839842</c:v>
                </c:pt>
                <c:pt idx="21">
                  <c:v>25.782274413471349</c:v>
                </c:pt>
                <c:pt idx="22">
                  <c:v>26.540576602102863</c:v>
                </c:pt>
                <c:pt idx="23">
                  <c:v>27.298878790734374</c:v>
                </c:pt>
                <c:pt idx="24">
                  <c:v>28.057180979365882</c:v>
                </c:pt>
                <c:pt idx="25">
                  <c:v>28.815483167997396</c:v>
                </c:pt>
                <c:pt idx="26">
                  <c:v>29.573785356628903</c:v>
                </c:pt>
                <c:pt idx="27">
                  <c:v>30.332087545260414</c:v>
                </c:pt>
                <c:pt idx="28">
                  <c:v>31.090389733891929</c:v>
                </c:pt>
                <c:pt idx="29">
                  <c:v>31.848691922523436</c:v>
                </c:pt>
                <c:pt idx="30">
                  <c:v>32.606994111154947</c:v>
                </c:pt>
              </c:numCache>
            </c:numRef>
          </c:xVal>
          <c:yVal>
            <c:numRef>
              <c:f>Acceleration!$I$6:$I$36</c:f>
              <c:numCache>
                <c:formatCode>0.0</c:formatCode>
                <c:ptCount val="31"/>
                <c:pt idx="0">
                  <c:v>2981.3573510501433</c:v>
                </c:pt>
                <c:pt idx="1">
                  <c:v>3437.7454501360821</c:v>
                </c:pt>
                <c:pt idx="2">
                  <c:v>3560.8808125947271</c:v>
                </c:pt>
                <c:pt idx="3">
                  <c:v>3567.0270443204149</c:v>
                </c:pt>
                <c:pt idx="4">
                  <c:v>3527.1560775728335</c:v>
                </c:pt>
                <c:pt idx="5">
                  <c:v>3455.1109937419942</c:v>
                </c:pt>
                <c:pt idx="6">
                  <c:v>3330.0412884130892</c:v>
                </c:pt>
                <c:pt idx="7">
                  <c:v>3271.0736942650756</c:v>
                </c:pt>
                <c:pt idx="8">
                  <c:v>3311.6130680169108</c:v>
                </c:pt>
                <c:pt idx="9">
                  <c:v>3414.4887478556061</c:v>
                </c:pt>
                <c:pt idx="10">
                  <c:v>3481.2684058244217</c:v>
                </c:pt>
                <c:pt idx="11">
                  <c:v>3492.7395901959303</c:v>
                </c:pt>
                <c:pt idx="12">
                  <c:v>3503.4110874668518</c:v>
                </c:pt>
                <c:pt idx="13">
                  <c:v>3547.1132535291854</c:v>
                </c:pt>
                <c:pt idx="14">
                  <c:v>3622.1792303389243</c:v>
                </c:pt>
                <c:pt idx="15">
                  <c:v>3696.2032745323077</c:v>
                </c:pt>
                <c:pt idx="16">
                  <c:v>3793.4033557287639</c:v>
                </c:pt>
                <c:pt idx="17">
                  <c:v>3974.5304027091784</c:v>
                </c:pt>
                <c:pt idx="18">
                  <c:v>4195.5843190079913</c:v>
                </c:pt>
                <c:pt idx="19">
                  <c:v>4402.2999358414445</c:v>
                </c:pt>
                <c:pt idx="20">
                  <c:v>4514.4779773075661</c:v>
                </c:pt>
                <c:pt idx="21">
                  <c:v>4553.1284623898327</c:v>
                </c:pt>
                <c:pt idx="22">
                  <c:v>4551.5269300087393</c:v>
                </c:pt>
                <c:pt idx="23">
                  <c:v>4530.0186311012449</c:v>
                </c:pt>
                <c:pt idx="24">
                  <c:v>4512.968652065445</c:v>
                </c:pt>
                <c:pt idx="25">
                  <c:v>4504.3726705111094</c:v>
                </c:pt>
                <c:pt idx="26">
                  <c:v>4523.248320461872</c:v>
                </c:pt>
                <c:pt idx="27">
                  <c:v>4491.9365793288807</c:v>
                </c:pt>
                <c:pt idx="28">
                  <c:v>4420.9455041839083</c:v>
                </c:pt>
                <c:pt idx="29">
                  <c:v>4322.0301495039557</c:v>
                </c:pt>
                <c:pt idx="30">
                  <c:v>4189.866156414645</c:v>
                </c:pt>
              </c:numCache>
            </c:numRef>
          </c:yVal>
          <c:smooth val="1"/>
          <c:extLst>
            <c:ext xmlns:c16="http://schemas.microsoft.com/office/drawing/2014/chart" uri="{C3380CC4-5D6E-409C-BE32-E72D297353CC}">
              <c16:uniqueId val="{00000000-2367-4C2D-8B46-B48621BFF7AC}"/>
            </c:ext>
          </c:extLst>
        </c:ser>
        <c:ser>
          <c:idx val="1"/>
          <c:order val="1"/>
          <c:tx>
            <c:strRef>
              <c:f>Acceleration!$M$3</c:f>
              <c:strCache>
                <c:ptCount val="1"/>
                <c:pt idx="0">
                  <c:v>2nd Gear</c:v>
                </c:pt>
              </c:strCache>
            </c:strRef>
          </c:tx>
          <c:spPr>
            <a:ln w="19050" cap="rnd">
              <a:solidFill>
                <a:schemeClr val="accent2"/>
              </a:solidFill>
              <a:round/>
            </a:ln>
            <a:effectLst/>
          </c:spPr>
          <c:marker>
            <c:symbol val="none"/>
          </c:marker>
          <c:xVal>
            <c:numRef>
              <c:f>Acceleration!$R$6:$R$36</c:f>
              <c:numCache>
                <c:formatCode>0.00</c:formatCode>
                <c:ptCount val="31"/>
                <c:pt idx="0">
                  <c:v>16.210815676966956</c:v>
                </c:pt>
                <c:pt idx="1">
                  <c:v>17.457801498272108</c:v>
                </c:pt>
                <c:pt idx="2">
                  <c:v>18.704787319577257</c:v>
                </c:pt>
                <c:pt idx="3">
                  <c:v>19.951773140882405</c:v>
                </c:pt>
                <c:pt idx="4">
                  <c:v>21.198758962187558</c:v>
                </c:pt>
                <c:pt idx="5">
                  <c:v>22.445744783492707</c:v>
                </c:pt>
                <c:pt idx="6">
                  <c:v>23.692730604797859</c:v>
                </c:pt>
                <c:pt idx="7">
                  <c:v>24.939716426103004</c:v>
                </c:pt>
                <c:pt idx="8">
                  <c:v>26.18670224740816</c:v>
                </c:pt>
                <c:pt idx="9">
                  <c:v>27.433688068713312</c:v>
                </c:pt>
                <c:pt idx="10">
                  <c:v>28.680673890018458</c:v>
                </c:pt>
                <c:pt idx="11">
                  <c:v>29.927659711323614</c:v>
                </c:pt>
                <c:pt idx="12">
                  <c:v>31.174645532628762</c:v>
                </c:pt>
                <c:pt idx="13">
                  <c:v>32.421631353933911</c:v>
                </c:pt>
                <c:pt idx="14">
                  <c:v>33.668617175239063</c:v>
                </c:pt>
                <c:pt idx="15">
                  <c:v>34.915602996544216</c:v>
                </c:pt>
                <c:pt idx="16">
                  <c:v>36.162588817849361</c:v>
                </c:pt>
                <c:pt idx="17">
                  <c:v>37.409574639154513</c:v>
                </c:pt>
                <c:pt idx="18">
                  <c:v>38.656560460459659</c:v>
                </c:pt>
                <c:pt idx="19">
                  <c:v>39.903546281764811</c:v>
                </c:pt>
                <c:pt idx="20">
                  <c:v>41.15053210306997</c:v>
                </c:pt>
                <c:pt idx="21">
                  <c:v>42.397517924375116</c:v>
                </c:pt>
                <c:pt idx="22">
                  <c:v>43.644503745680268</c:v>
                </c:pt>
                <c:pt idx="23">
                  <c:v>44.891489566985413</c:v>
                </c:pt>
                <c:pt idx="24">
                  <c:v>46.138475388290566</c:v>
                </c:pt>
                <c:pt idx="25">
                  <c:v>47.385461209595718</c:v>
                </c:pt>
                <c:pt idx="26">
                  <c:v>48.632447030900863</c:v>
                </c:pt>
                <c:pt idx="27">
                  <c:v>49.879432852206008</c:v>
                </c:pt>
                <c:pt idx="28">
                  <c:v>51.126418673511175</c:v>
                </c:pt>
                <c:pt idx="29">
                  <c:v>52.37340449481632</c:v>
                </c:pt>
                <c:pt idx="30">
                  <c:v>53.620390316121465</c:v>
                </c:pt>
              </c:numCache>
            </c:numRef>
          </c:xVal>
          <c:yVal>
            <c:numRef>
              <c:f>Acceleration!#REF!</c:f>
              <c:numCache>
                <c:formatCode>General</c:formatCode>
                <c:ptCount val="1"/>
                <c:pt idx="0">
                  <c:v>1</c:v>
                </c:pt>
              </c:numCache>
            </c:numRef>
          </c:yVal>
          <c:smooth val="1"/>
          <c:extLst>
            <c:ext xmlns:c16="http://schemas.microsoft.com/office/drawing/2014/chart" uri="{C3380CC4-5D6E-409C-BE32-E72D297353CC}">
              <c16:uniqueId val="{00000001-2367-4C2D-8B46-B48621BFF7AC}"/>
            </c:ext>
          </c:extLst>
        </c:ser>
        <c:ser>
          <c:idx val="2"/>
          <c:order val="2"/>
          <c:tx>
            <c:strRef>
              <c:f>Acceleration!$R$3</c:f>
              <c:strCache>
                <c:ptCount val="1"/>
                <c:pt idx="0">
                  <c:v>3rd Gear</c:v>
                </c:pt>
              </c:strCache>
            </c:strRef>
          </c:tx>
          <c:spPr>
            <a:ln w="19050" cap="rnd">
              <a:solidFill>
                <a:schemeClr val="accent3"/>
              </a:solidFill>
              <a:round/>
            </a:ln>
            <a:effectLst/>
          </c:spPr>
          <c:marker>
            <c:symbol val="none"/>
          </c:marker>
          <c:xVal>
            <c:numRef>
              <c:f>Acceleration!$R$6:$R$36</c:f>
              <c:numCache>
                <c:formatCode>0.00</c:formatCode>
                <c:ptCount val="31"/>
                <c:pt idx="0">
                  <c:v>16.210815676966956</c:v>
                </c:pt>
                <c:pt idx="1">
                  <c:v>17.457801498272108</c:v>
                </c:pt>
                <c:pt idx="2">
                  <c:v>18.704787319577257</c:v>
                </c:pt>
                <c:pt idx="3">
                  <c:v>19.951773140882405</c:v>
                </c:pt>
                <c:pt idx="4">
                  <c:v>21.198758962187558</c:v>
                </c:pt>
                <c:pt idx="5">
                  <c:v>22.445744783492707</c:v>
                </c:pt>
                <c:pt idx="6">
                  <c:v>23.692730604797859</c:v>
                </c:pt>
                <c:pt idx="7">
                  <c:v>24.939716426103004</c:v>
                </c:pt>
                <c:pt idx="8">
                  <c:v>26.18670224740816</c:v>
                </c:pt>
                <c:pt idx="9">
                  <c:v>27.433688068713312</c:v>
                </c:pt>
                <c:pt idx="10">
                  <c:v>28.680673890018458</c:v>
                </c:pt>
                <c:pt idx="11">
                  <c:v>29.927659711323614</c:v>
                </c:pt>
                <c:pt idx="12">
                  <c:v>31.174645532628762</c:v>
                </c:pt>
                <c:pt idx="13">
                  <c:v>32.421631353933911</c:v>
                </c:pt>
                <c:pt idx="14">
                  <c:v>33.668617175239063</c:v>
                </c:pt>
                <c:pt idx="15">
                  <c:v>34.915602996544216</c:v>
                </c:pt>
                <c:pt idx="16">
                  <c:v>36.162588817849361</c:v>
                </c:pt>
                <c:pt idx="17">
                  <c:v>37.409574639154513</c:v>
                </c:pt>
                <c:pt idx="18">
                  <c:v>38.656560460459659</c:v>
                </c:pt>
                <c:pt idx="19">
                  <c:v>39.903546281764811</c:v>
                </c:pt>
                <c:pt idx="20">
                  <c:v>41.15053210306997</c:v>
                </c:pt>
                <c:pt idx="21">
                  <c:v>42.397517924375116</c:v>
                </c:pt>
                <c:pt idx="22">
                  <c:v>43.644503745680268</c:v>
                </c:pt>
                <c:pt idx="23">
                  <c:v>44.891489566985413</c:v>
                </c:pt>
                <c:pt idx="24">
                  <c:v>46.138475388290566</c:v>
                </c:pt>
                <c:pt idx="25">
                  <c:v>47.385461209595718</c:v>
                </c:pt>
                <c:pt idx="26">
                  <c:v>48.632447030900863</c:v>
                </c:pt>
                <c:pt idx="27">
                  <c:v>49.879432852206008</c:v>
                </c:pt>
                <c:pt idx="28">
                  <c:v>51.126418673511175</c:v>
                </c:pt>
                <c:pt idx="29">
                  <c:v>52.37340449481632</c:v>
                </c:pt>
                <c:pt idx="30">
                  <c:v>53.620390316121465</c:v>
                </c:pt>
              </c:numCache>
            </c:numRef>
          </c:xVal>
          <c:yVal>
            <c:numRef>
              <c:f>Acceleration!$S$6:$S$36</c:f>
              <c:numCache>
                <c:formatCode>0.0</c:formatCode>
                <c:ptCount val="31"/>
                <c:pt idx="0">
                  <c:v>1812.9875783413029</c:v>
                </c:pt>
                <c:pt idx="1">
                  <c:v>2090.520881839509</c:v>
                </c:pt>
                <c:pt idx="2">
                  <c:v>2165.4004941454418</c:v>
                </c:pt>
                <c:pt idx="3">
                  <c:v>2169.1380674921447</c:v>
                </c:pt>
                <c:pt idx="4">
                  <c:v>2144.892209334831</c:v>
                </c:pt>
                <c:pt idx="5">
                  <c:v>2101.0810097079698</c:v>
                </c:pt>
                <c:pt idx="6">
                  <c:v>2025.0251078187703</c:v>
                </c:pt>
                <c:pt idx="7">
                  <c:v>1989.1664357017353</c:v>
                </c:pt>
                <c:pt idx="8">
                  <c:v>2013.8187575778509</c:v>
                </c:pt>
                <c:pt idx="9">
                  <c:v>2076.3782926148961</c:v>
                </c:pt>
                <c:pt idx="10">
                  <c:v>2116.987544082418</c:v>
                </c:pt>
                <c:pt idx="11">
                  <c:v>2123.9632643083355</c:v>
                </c:pt>
                <c:pt idx="12">
                  <c:v>2130.4526883244366</c:v>
                </c:pt>
                <c:pt idx="13">
                  <c:v>2157.0283298488284</c:v>
                </c:pt>
                <c:pt idx="14">
                  <c:v>2202.6765589898864</c:v>
                </c:pt>
                <c:pt idx="15">
                  <c:v>2247.6911804588353</c:v>
                </c:pt>
                <c:pt idx="16">
                  <c:v>2306.7993379431668</c:v>
                </c:pt>
                <c:pt idx="17">
                  <c:v>2416.944163809635</c:v>
                </c:pt>
                <c:pt idx="18">
                  <c:v>2551.3688426399945</c:v>
                </c:pt>
                <c:pt idx="19">
                  <c:v>2677.0742853089869</c:v>
                </c:pt>
                <c:pt idx="20">
                  <c:v>2745.2906618762222</c:v>
                </c:pt>
                <c:pt idx="21">
                  <c:v>2768.7943352370603</c:v>
                </c:pt>
                <c:pt idx="22">
                  <c:v>2767.8204304107194</c:v>
                </c:pt>
                <c:pt idx="23">
                  <c:v>2754.7410594534599</c:v>
                </c:pt>
                <c:pt idx="24">
                  <c:v>2744.3728289587161</c:v>
                </c:pt>
                <c:pt idx="25">
                  <c:v>2739.1455428783779</c:v>
                </c:pt>
                <c:pt idx="26">
                  <c:v>2750.6239786592464</c:v>
                </c:pt>
                <c:pt idx="27">
                  <c:v>2731.5830549972929</c:v>
                </c:pt>
                <c:pt idx="28">
                  <c:v>2688.4128065983227</c:v>
                </c:pt>
                <c:pt idx="29">
                  <c:v>2628.2615774010537</c:v>
                </c:pt>
                <c:pt idx="30">
                  <c:v>2547.8915816035005</c:v>
                </c:pt>
              </c:numCache>
            </c:numRef>
          </c:yVal>
          <c:smooth val="1"/>
          <c:extLst>
            <c:ext xmlns:c16="http://schemas.microsoft.com/office/drawing/2014/chart" uri="{C3380CC4-5D6E-409C-BE32-E72D297353CC}">
              <c16:uniqueId val="{00000002-2367-4C2D-8B46-B48621BFF7AC}"/>
            </c:ext>
          </c:extLst>
        </c:ser>
        <c:ser>
          <c:idx val="3"/>
          <c:order val="3"/>
          <c:tx>
            <c:strRef>
              <c:f>Acceleration!$W$3</c:f>
              <c:strCache>
                <c:ptCount val="1"/>
                <c:pt idx="0">
                  <c:v>4th Gear</c:v>
                </c:pt>
              </c:strCache>
            </c:strRef>
          </c:tx>
          <c:spPr>
            <a:ln w="19050" cap="rnd">
              <a:solidFill>
                <a:schemeClr val="accent4"/>
              </a:solidFill>
              <a:round/>
            </a:ln>
            <a:effectLst/>
          </c:spPr>
          <c:marker>
            <c:symbol val="none"/>
          </c:marker>
          <c:xVal>
            <c:numRef>
              <c:f>Acceleration!$W$6:$W$36</c:f>
              <c:numCache>
                <c:formatCode>0.00</c:formatCode>
                <c:ptCount val="31"/>
                <c:pt idx="0">
                  <c:v>19.452978812360346</c:v>
                </c:pt>
                <c:pt idx="1">
                  <c:v>20.949361797926532</c:v>
                </c:pt>
                <c:pt idx="2">
                  <c:v>22.44574478349271</c:v>
                </c:pt>
                <c:pt idx="3">
                  <c:v>23.942127769058889</c:v>
                </c:pt>
                <c:pt idx="4">
                  <c:v>25.438510754625071</c:v>
                </c:pt>
                <c:pt idx="5">
                  <c:v>26.934893740191249</c:v>
                </c:pt>
                <c:pt idx="6">
                  <c:v>28.431276725757431</c:v>
                </c:pt>
                <c:pt idx="7">
                  <c:v>29.92765971132361</c:v>
                </c:pt>
                <c:pt idx="8">
                  <c:v>31.424042696889792</c:v>
                </c:pt>
                <c:pt idx="9">
                  <c:v>32.920425682455978</c:v>
                </c:pt>
                <c:pt idx="10">
                  <c:v>34.416808668022149</c:v>
                </c:pt>
                <c:pt idx="11">
                  <c:v>35.913191653588335</c:v>
                </c:pt>
                <c:pt idx="12">
                  <c:v>37.409574639154513</c:v>
                </c:pt>
                <c:pt idx="13">
                  <c:v>38.905957624720692</c:v>
                </c:pt>
                <c:pt idx="14">
                  <c:v>40.402340610286871</c:v>
                </c:pt>
                <c:pt idx="15">
                  <c:v>41.898723595853063</c:v>
                </c:pt>
                <c:pt idx="16">
                  <c:v>43.395106581419235</c:v>
                </c:pt>
                <c:pt idx="17">
                  <c:v>44.89148956698542</c:v>
                </c:pt>
                <c:pt idx="18">
                  <c:v>46.387872552551592</c:v>
                </c:pt>
                <c:pt idx="19">
                  <c:v>47.884255538117777</c:v>
                </c:pt>
                <c:pt idx="20">
                  <c:v>49.380638523683956</c:v>
                </c:pt>
                <c:pt idx="21">
                  <c:v>50.877021509250142</c:v>
                </c:pt>
                <c:pt idx="22">
                  <c:v>52.373404494816327</c:v>
                </c:pt>
                <c:pt idx="23">
                  <c:v>53.869787480382499</c:v>
                </c:pt>
                <c:pt idx="24">
                  <c:v>55.366170465948677</c:v>
                </c:pt>
                <c:pt idx="25">
                  <c:v>56.862553451514863</c:v>
                </c:pt>
                <c:pt idx="26">
                  <c:v>58.358936437081042</c:v>
                </c:pt>
                <c:pt idx="27">
                  <c:v>59.85531942264722</c:v>
                </c:pt>
                <c:pt idx="28">
                  <c:v>61.351702408213406</c:v>
                </c:pt>
                <c:pt idx="29">
                  <c:v>62.848085393779584</c:v>
                </c:pt>
                <c:pt idx="30">
                  <c:v>64.34446837934577</c:v>
                </c:pt>
              </c:numCache>
            </c:numRef>
          </c:xVal>
          <c:yVal>
            <c:numRef>
              <c:f>Acceleration!$X$6:$X$36</c:f>
              <c:numCache>
                <c:formatCode>0.0</c:formatCode>
                <c:ptCount val="31"/>
                <c:pt idx="0">
                  <c:v>1510.8229819510859</c:v>
                </c:pt>
                <c:pt idx="1">
                  <c:v>1742.1007348662574</c:v>
                </c:pt>
                <c:pt idx="2">
                  <c:v>1804.500411787868</c:v>
                </c:pt>
                <c:pt idx="3">
                  <c:v>1807.6150562434534</c:v>
                </c:pt>
                <c:pt idx="4">
                  <c:v>1787.4101744456921</c:v>
                </c:pt>
                <c:pt idx="5">
                  <c:v>1750.9008414233081</c:v>
                </c:pt>
                <c:pt idx="6">
                  <c:v>1687.5209231823085</c:v>
                </c:pt>
                <c:pt idx="7">
                  <c:v>1657.6386964181127</c:v>
                </c:pt>
                <c:pt idx="8">
                  <c:v>1678.1822979815424</c:v>
                </c:pt>
                <c:pt idx="9">
                  <c:v>1730.3152438457466</c:v>
                </c:pt>
                <c:pt idx="10">
                  <c:v>1764.1562867353487</c:v>
                </c:pt>
                <c:pt idx="11">
                  <c:v>1769.969386923613</c:v>
                </c:pt>
                <c:pt idx="12">
                  <c:v>1775.3772402703639</c:v>
                </c:pt>
                <c:pt idx="13">
                  <c:v>1797.5236082073573</c:v>
                </c:pt>
                <c:pt idx="14">
                  <c:v>1835.5637991582387</c:v>
                </c:pt>
                <c:pt idx="15">
                  <c:v>1873.0759837156961</c:v>
                </c:pt>
                <c:pt idx="16">
                  <c:v>1922.3327816193057</c:v>
                </c:pt>
                <c:pt idx="17">
                  <c:v>2014.120136508029</c:v>
                </c:pt>
                <c:pt idx="18">
                  <c:v>2126.1407021999953</c:v>
                </c:pt>
                <c:pt idx="19">
                  <c:v>2230.8952377574888</c:v>
                </c:pt>
                <c:pt idx="20">
                  <c:v>2287.7422182301852</c:v>
                </c:pt>
                <c:pt idx="21">
                  <c:v>2307.3286126975499</c:v>
                </c:pt>
                <c:pt idx="22">
                  <c:v>2306.5170253422662</c:v>
                </c:pt>
                <c:pt idx="23">
                  <c:v>2295.61754954455</c:v>
                </c:pt>
                <c:pt idx="24">
                  <c:v>2286.9773574655969</c:v>
                </c:pt>
                <c:pt idx="25">
                  <c:v>2282.6212857319815</c:v>
                </c:pt>
                <c:pt idx="26">
                  <c:v>2292.1866488827054</c:v>
                </c:pt>
                <c:pt idx="27">
                  <c:v>2276.319212497744</c:v>
                </c:pt>
                <c:pt idx="28">
                  <c:v>2240.3440054986022</c:v>
                </c:pt>
                <c:pt idx="29">
                  <c:v>2190.2179811675451</c:v>
                </c:pt>
                <c:pt idx="30">
                  <c:v>2123.2429846695836</c:v>
                </c:pt>
              </c:numCache>
            </c:numRef>
          </c:yVal>
          <c:smooth val="1"/>
          <c:extLst>
            <c:ext xmlns:c16="http://schemas.microsoft.com/office/drawing/2014/chart" uri="{C3380CC4-5D6E-409C-BE32-E72D297353CC}">
              <c16:uniqueId val="{00000003-2367-4C2D-8B46-B48621BFF7AC}"/>
            </c:ext>
          </c:extLst>
        </c:ser>
        <c:ser>
          <c:idx val="4"/>
          <c:order val="4"/>
          <c:tx>
            <c:strRef>
              <c:f>Acceleration!$AB$3</c:f>
              <c:strCache>
                <c:ptCount val="1"/>
                <c:pt idx="0">
                  <c:v>5th Gear</c:v>
                </c:pt>
              </c:strCache>
            </c:strRef>
          </c:tx>
          <c:spPr>
            <a:ln w="19050" cap="rnd">
              <a:solidFill>
                <a:schemeClr val="accent5"/>
              </a:solidFill>
              <a:round/>
            </a:ln>
            <a:effectLst/>
          </c:spPr>
          <c:marker>
            <c:symbol val="none"/>
          </c:marker>
          <c:xVal>
            <c:numRef>
              <c:f>Acceleration!$AB$6:$AB$36</c:f>
              <c:numCache>
                <c:formatCode>0.00</c:formatCode>
                <c:ptCount val="31"/>
                <c:pt idx="0">
                  <c:v>22.289871555829563</c:v>
                </c:pt>
                <c:pt idx="1">
                  <c:v>24.004477060124149</c:v>
                </c:pt>
                <c:pt idx="2">
                  <c:v>25.719082564418727</c:v>
                </c:pt>
                <c:pt idx="3">
                  <c:v>27.433688068713312</c:v>
                </c:pt>
                <c:pt idx="4">
                  <c:v>29.148293573007887</c:v>
                </c:pt>
                <c:pt idx="5">
                  <c:v>30.862899077302473</c:v>
                </c:pt>
                <c:pt idx="6">
                  <c:v>32.577504581597054</c:v>
                </c:pt>
                <c:pt idx="7">
                  <c:v>34.292110085891629</c:v>
                </c:pt>
                <c:pt idx="8">
                  <c:v>36.006715590186218</c:v>
                </c:pt>
                <c:pt idx="9">
                  <c:v>37.7213210944808</c:v>
                </c:pt>
                <c:pt idx="10">
                  <c:v>39.435926598775382</c:v>
                </c:pt>
                <c:pt idx="11">
                  <c:v>41.15053210306997</c:v>
                </c:pt>
                <c:pt idx="12">
                  <c:v>42.865137607364545</c:v>
                </c:pt>
                <c:pt idx="13">
                  <c:v>44.579743111659127</c:v>
                </c:pt>
                <c:pt idx="14">
                  <c:v>46.294348615953709</c:v>
                </c:pt>
                <c:pt idx="15">
                  <c:v>48.008954120248298</c:v>
                </c:pt>
                <c:pt idx="16">
                  <c:v>49.723559624542865</c:v>
                </c:pt>
                <c:pt idx="17">
                  <c:v>51.438165128837454</c:v>
                </c:pt>
                <c:pt idx="18">
                  <c:v>53.152770633132029</c:v>
                </c:pt>
                <c:pt idx="19">
                  <c:v>54.867376137426625</c:v>
                </c:pt>
                <c:pt idx="20">
                  <c:v>56.5819816417212</c:v>
                </c:pt>
                <c:pt idx="21">
                  <c:v>58.296587146015774</c:v>
                </c:pt>
                <c:pt idx="22">
                  <c:v>60.01119265031037</c:v>
                </c:pt>
                <c:pt idx="23">
                  <c:v>61.725798154604945</c:v>
                </c:pt>
                <c:pt idx="24">
                  <c:v>63.440403658899527</c:v>
                </c:pt>
                <c:pt idx="25">
                  <c:v>65.155009163194109</c:v>
                </c:pt>
                <c:pt idx="26">
                  <c:v>66.869614667488705</c:v>
                </c:pt>
                <c:pt idx="27">
                  <c:v>68.584220171783258</c:v>
                </c:pt>
                <c:pt idx="28">
                  <c:v>70.298825676077854</c:v>
                </c:pt>
                <c:pt idx="29">
                  <c:v>72.013431180372436</c:v>
                </c:pt>
                <c:pt idx="30">
                  <c:v>73.728036684667018</c:v>
                </c:pt>
              </c:numCache>
            </c:numRef>
          </c:xVal>
          <c:yVal>
            <c:numRef>
              <c:f>Acceleration!$AC$6:$AC$36</c:f>
              <c:numCache>
                <c:formatCode>0.0</c:formatCode>
                <c:ptCount val="31"/>
                <c:pt idx="0">
                  <c:v>1318.5364206118568</c:v>
                </c:pt>
                <c:pt idx="1">
                  <c:v>1520.3788231560068</c:v>
                </c:pt>
                <c:pt idx="2">
                  <c:v>1574.8367230148669</c:v>
                </c:pt>
                <c:pt idx="3">
                  <c:v>1577.5549581761047</c:v>
                </c:pt>
                <c:pt idx="4">
                  <c:v>1559.9216067889681</c:v>
                </c:pt>
                <c:pt idx="5">
                  <c:v>1528.0589161512505</c:v>
                </c:pt>
                <c:pt idx="6">
                  <c:v>1472.7455329591057</c:v>
                </c:pt>
                <c:pt idx="7">
                  <c:v>1446.6664986921714</c:v>
                </c:pt>
                <c:pt idx="8">
                  <c:v>1464.595460056619</c:v>
                </c:pt>
                <c:pt idx="9">
                  <c:v>1510.0933037199247</c:v>
                </c:pt>
                <c:pt idx="10">
                  <c:v>1539.6273047872132</c:v>
                </c:pt>
                <c:pt idx="11">
                  <c:v>1544.7005558606074</c:v>
                </c:pt>
                <c:pt idx="12">
                  <c:v>1549.4201369632267</c:v>
                </c:pt>
                <c:pt idx="13">
                  <c:v>1568.7478762536937</c:v>
                </c:pt>
                <c:pt idx="14">
                  <c:v>1601.9465883562812</c:v>
                </c:pt>
                <c:pt idx="15">
                  <c:v>1634.6844948791529</c:v>
                </c:pt>
                <c:pt idx="16">
                  <c:v>1677.672245776849</c:v>
                </c:pt>
                <c:pt idx="17">
                  <c:v>1757.7775736797348</c:v>
                </c:pt>
                <c:pt idx="18">
                  <c:v>1855.5409764654505</c:v>
                </c:pt>
                <c:pt idx="19">
                  <c:v>1946.9631165883536</c:v>
                </c:pt>
                <c:pt idx="20">
                  <c:v>1996.5750268190707</c:v>
                </c:pt>
                <c:pt idx="21">
                  <c:v>2013.6686074451352</c:v>
                </c:pt>
                <c:pt idx="22">
                  <c:v>2012.9603130259777</c:v>
                </c:pt>
                <c:pt idx="23">
                  <c:v>2003.4480432388802</c:v>
                </c:pt>
                <c:pt idx="24">
                  <c:v>1995.9075119699753</c:v>
                </c:pt>
                <c:pt idx="25">
                  <c:v>1992.105849366093</c:v>
                </c:pt>
                <c:pt idx="26">
                  <c:v>2000.4538026612697</c:v>
                </c:pt>
                <c:pt idx="27">
                  <c:v>1986.6058581798495</c:v>
                </c:pt>
                <c:pt idx="28">
                  <c:v>1955.2093138896896</c:v>
                </c:pt>
                <c:pt idx="29">
                  <c:v>1911.4629653825848</c:v>
                </c:pt>
                <c:pt idx="30">
                  <c:v>1853.0120593480003</c:v>
                </c:pt>
              </c:numCache>
            </c:numRef>
          </c:yVal>
          <c:smooth val="1"/>
          <c:extLst>
            <c:ext xmlns:c16="http://schemas.microsoft.com/office/drawing/2014/chart" uri="{C3380CC4-5D6E-409C-BE32-E72D297353CC}">
              <c16:uniqueId val="{00000004-2367-4C2D-8B46-B48621BFF7AC}"/>
            </c:ext>
          </c:extLst>
        </c:ser>
        <c:ser>
          <c:idx val="5"/>
          <c:order val="5"/>
          <c:tx>
            <c:strRef>
              <c:f>Acceleration!$AG$3</c:f>
              <c:strCache>
                <c:ptCount val="1"/>
                <c:pt idx="0">
                  <c:v>6th Gear</c:v>
                </c:pt>
              </c:strCache>
            </c:strRef>
          </c:tx>
          <c:spPr>
            <a:ln w="19050" cap="rnd">
              <a:solidFill>
                <a:schemeClr val="accent6"/>
              </a:solidFill>
              <a:round/>
            </a:ln>
            <a:effectLst/>
          </c:spPr>
          <c:marker>
            <c:symbol val="none"/>
          </c:marker>
          <c:xVal>
            <c:numRef>
              <c:f>Acceleration!$AG$6:$AG$36</c:f>
              <c:numCache>
                <c:formatCode>0.00</c:formatCode>
                <c:ptCount val="31"/>
                <c:pt idx="0">
                  <c:v>25.373450624817842</c:v>
                </c:pt>
                <c:pt idx="1">
                  <c:v>27.325254519034605</c:v>
                </c:pt>
                <c:pt idx="2">
                  <c:v>29.277058413251357</c:v>
                </c:pt>
                <c:pt idx="3">
                  <c:v>31.22886230746812</c:v>
                </c:pt>
                <c:pt idx="4">
                  <c:v>33.180666201684872</c:v>
                </c:pt>
                <c:pt idx="5">
                  <c:v>35.132470095901631</c:v>
                </c:pt>
                <c:pt idx="6">
                  <c:v>37.08427399011839</c:v>
                </c:pt>
                <c:pt idx="7">
                  <c:v>39.036077884335143</c:v>
                </c:pt>
                <c:pt idx="8">
                  <c:v>40.987881778551895</c:v>
                </c:pt>
                <c:pt idx="9">
                  <c:v>42.939685672768661</c:v>
                </c:pt>
                <c:pt idx="10">
                  <c:v>44.891489566985413</c:v>
                </c:pt>
                <c:pt idx="11">
                  <c:v>46.843293461202173</c:v>
                </c:pt>
                <c:pt idx="12">
                  <c:v>48.795097355418932</c:v>
                </c:pt>
                <c:pt idx="13">
                  <c:v>50.746901249635684</c:v>
                </c:pt>
                <c:pt idx="14">
                  <c:v>52.698705143852443</c:v>
                </c:pt>
                <c:pt idx="15">
                  <c:v>54.65050903806921</c:v>
                </c:pt>
                <c:pt idx="16">
                  <c:v>56.602312932285955</c:v>
                </c:pt>
                <c:pt idx="17">
                  <c:v>58.554116826502714</c:v>
                </c:pt>
                <c:pt idx="18">
                  <c:v>60.505920720719473</c:v>
                </c:pt>
                <c:pt idx="19">
                  <c:v>62.45772461493624</c:v>
                </c:pt>
                <c:pt idx="20">
                  <c:v>64.409528509152992</c:v>
                </c:pt>
                <c:pt idx="21">
                  <c:v>66.361332403369744</c:v>
                </c:pt>
                <c:pt idx="22">
                  <c:v>68.31313629758651</c:v>
                </c:pt>
                <c:pt idx="23">
                  <c:v>70.264940191803262</c:v>
                </c:pt>
                <c:pt idx="24">
                  <c:v>72.216744086020014</c:v>
                </c:pt>
                <c:pt idx="25">
                  <c:v>74.168547980236781</c:v>
                </c:pt>
                <c:pt idx="26">
                  <c:v>76.120351874453519</c:v>
                </c:pt>
                <c:pt idx="27">
                  <c:v>78.072155768670285</c:v>
                </c:pt>
                <c:pt idx="28">
                  <c:v>80.023959662887052</c:v>
                </c:pt>
                <c:pt idx="29">
                  <c:v>81.975763557103789</c:v>
                </c:pt>
                <c:pt idx="30">
                  <c:v>83.927567451320556</c:v>
                </c:pt>
              </c:numCache>
            </c:numRef>
          </c:xVal>
          <c:yVal>
            <c:numRef>
              <c:f>Acceleration!$AH$6:$AH$36</c:f>
              <c:numCache>
                <c:formatCode>0.0</c:formatCode>
                <c:ptCount val="31"/>
                <c:pt idx="0">
                  <c:v>1158.2976194958326</c:v>
                </c:pt>
                <c:pt idx="1">
                  <c:v>1335.6105633974641</c:v>
                </c:pt>
                <c:pt idx="2">
                  <c:v>1383.4503157040324</c:v>
                </c:pt>
                <c:pt idx="3">
                  <c:v>1385.8382097866474</c:v>
                </c:pt>
                <c:pt idx="4">
                  <c:v>1370.347800408364</c:v>
                </c:pt>
                <c:pt idx="5">
                  <c:v>1342.3573117578694</c:v>
                </c:pt>
                <c:pt idx="6">
                  <c:v>1293.7660411064364</c:v>
                </c:pt>
                <c:pt idx="7">
                  <c:v>1270.856333920553</c:v>
                </c:pt>
                <c:pt idx="8">
                  <c:v>1286.606428452516</c:v>
                </c:pt>
                <c:pt idx="9">
                  <c:v>1326.5750202817392</c:v>
                </c:pt>
                <c:pt idx="10">
                  <c:v>1352.519819830434</c:v>
                </c:pt>
                <c:pt idx="11">
                  <c:v>1356.9765299747701</c:v>
                </c:pt>
                <c:pt idx="12">
                  <c:v>1361.1225508739458</c:v>
                </c:pt>
                <c:pt idx="13">
                  <c:v>1378.1014329589741</c:v>
                </c:pt>
                <c:pt idx="14">
                  <c:v>1407.2655793546496</c:v>
                </c:pt>
                <c:pt idx="15">
                  <c:v>1436.0249208487003</c:v>
                </c:pt>
                <c:pt idx="16">
                  <c:v>1473.7884659081344</c:v>
                </c:pt>
                <c:pt idx="17">
                  <c:v>1544.1587713228225</c:v>
                </c:pt>
                <c:pt idx="18">
                  <c:v>1630.0412050199961</c:v>
                </c:pt>
                <c:pt idx="19">
                  <c:v>1710.3530156140746</c:v>
                </c:pt>
                <c:pt idx="20">
                  <c:v>1753.9357006431419</c:v>
                </c:pt>
                <c:pt idx="21">
                  <c:v>1768.9519364014552</c:v>
                </c:pt>
                <c:pt idx="22">
                  <c:v>1768.3297194290708</c:v>
                </c:pt>
                <c:pt idx="23">
                  <c:v>1759.9734546508214</c:v>
                </c:pt>
                <c:pt idx="24">
                  <c:v>1753.349307390291</c:v>
                </c:pt>
                <c:pt idx="25">
                  <c:v>1750.009652394519</c:v>
                </c:pt>
                <c:pt idx="26">
                  <c:v>1757.3430974767409</c:v>
                </c:pt>
                <c:pt idx="27">
                  <c:v>1745.1780629149368</c:v>
                </c:pt>
                <c:pt idx="28">
                  <c:v>1717.597070882262</c:v>
                </c:pt>
                <c:pt idx="29">
                  <c:v>1679.1671188951182</c:v>
                </c:pt>
                <c:pt idx="30">
                  <c:v>1627.8196215800142</c:v>
                </c:pt>
              </c:numCache>
            </c:numRef>
          </c:yVal>
          <c:smooth val="1"/>
          <c:extLst>
            <c:ext xmlns:c16="http://schemas.microsoft.com/office/drawing/2014/chart" uri="{C3380CC4-5D6E-409C-BE32-E72D297353CC}">
              <c16:uniqueId val="{00000005-2367-4C2D-8B46-B48621BFF7AC}"/>
            </c:ext>
          </c:extLst>
        </c:ser>
        <c:dLbls>
          <c:showLegendKey val="0"/>
          <c:showVal val="0"/>
          <c:showCatName val="0"/>
          <c:showSerName val="0"/>
          <c:showPercent val="0"/>
          <c:showBubbleSize val="0"/>
        </c:dLbls>
        <c:axId val="53123695"/>
        <c:axId val="2066195680"/>
      </c:scatterChart>
      <c:valAx>
        <c:axId val="5312369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RPM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6195680"/>
        <c:crosses val="autoZero"/>
        <c:crossBetween val="midCat"/>
      </c:valAx>
      <c:valAx>
        <c:axId val="20661956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Driving Force(N)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123695"/>
        <c:crosses val="autoZero"/>
        <c:crossBetween val="midCat"/>
      </c:valAx>
      <c:spPr>
        <a:noFill/>
        <a:ln>
          <a:noFill/>
        </a:ln>
        <a:effectLst/>
      </c:spPr>
    </c:plotArea>
    <c:legend>
      <c:legendPos val="b"/>
      <c:layout>
        <c:manualLayout>
          <c:xMode val="edge"/>
          <c:yMode val="edge"/>
          <c:x val="2.5515521578513691E-2"/>
          <c:y val="0.87400055995220383"/>
          <c:w val="0.94896873857503783"/>
          <c:h val="9.8256684565962413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Acceleration vs. Speed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Acceleration!$H$3</c:f>
              <c:strCache>
                <c:ptCount val="1"/>
                <c:pt idx="0">
                  <c:v>1st Gear</c:v>
                </c:pt>
              </c:strCache>
            </c:strRef>
          </c:tx>
          <c:spPr>
            <a:ln w="19050" cap="rnd">
              <a:solidFill>
                <a:schemeClr val="accent1"/>
              </a:solidFill>
              <a:round/>
            </a:ln>
            <a:effectLst/>
          </c:spPr>
          <c:marker>
            <c:symbol val="none"/>
          </c:marker>
          <c:xVal>
            <c:numRef>
              <c:f>Acceleration!$H$6:$H$36</c:f>
              <c:numCache>
                <c:formatCode>0.00</c:formatCode>
                <c:ptCount val="31"/>
                <c:pt idx="0">
                  <c:v>9.8579284522096344</c:v>
                </c:pt>
                <c:pt idx="1">
                  <c:v>10.616230640841145</c:v>
                </c:pt>
                <c:pt idx="2">
                  <c:v>11.374532829472654</c:v>
                </c:pt>
                <c:pt idx="3">
                  <c:v>12.132835018104167</c:v>
                </c:pt>
                <c:pt idx="4">
                  <c:v>12.891137206735674</c:v>
                </c:pt>
                <c:pt idx="5">
                  <c:v>13.649439395367187</c:v>
                </c:pt>
                <c:pt idx="6">
                  <c:v>14.407741583998698</c:v>
                </c:pt>
                <c:pt idx="7">
                  <c:v>15.166043772630207</c:v>
                </c:pt>
                <c:pt idx="8">
                  <c:v>15.924345961261718</c:v>
                </c:pt>
                <c:pt idx="9">
                  <c:v>16.682648149893232</c:v>
                </c:pt>
                <c:pt idx="10">
                  <c:v>17.440950338524736</c:v>
                </c:pt>
                <c:pt idx="11">
                  <c:v>18.199252527156247</c:v>
                </c:pt>
                <c:pt idx="12">
                  <c:v>18.957554715787758</c:v>
                </c:pt>
                <c:pt idx="13">
                  <c:v>19.715856904419269</c:v>
                </c:pt>
                <c:pt idx="14">
                  <c:v>20.47415909305078</c:v>
                </c:pt>
                <c:pt idx="15">
                  <c:v>21.232461281682291</c:v>
                </c:pt>
                <c:pt idx="16">
                  <c:v>21.990763470313798</c:v>
                </c:pt>
                <c:pt idx="17">
                  <c:v>22.749065658945309</c:v>
                </c:pt>
                <c:pt idx="18">
                  <c:v>23.50736784757682</c:v>
                </c:pt>
                <c:pt idx="19">
                  <c:v>24.265670036208334</c:v>
                </c:pt>
                <c:pt idx="20">
                  <c:v>25.023972224839842</c:v>
                </c:pt>
                <c:pt idx="21">
                  <c:v>25.782274413471349</c:v>
                </c:pt>
                <c:pt idx="22">
                  <c:v>26.540576602102863</c:v>
                </c:pt>
                <c:pt idx="23">
                  <c:v>27.298878790734374</c:v>
                </c:pt>
                <c:pt idx="24">
                  <c:v>28.057180979365882</c:v>
                </c:pt>
                <c:pt idx="25">
                  <c:v>28.815483167997396</c:v>
                </c:pt>
                <c:pt idx="26">
                  <c:v>29.573785356628903</c:v>
                </c:pt>
                <c:pt idx="27">
                  <c:v>30.332087545260414</c:v>
                </c:pt>
                <c:pt idx="28">
                  <c:v>31.090389733891929</c:v>
                </c:pt>
                <c:pt idx="29">
                  <c:v>31.848691922523436</c:v>
                </c:pt>
                <c:pt idx="30">
                  <c:v>32.606994111154947</c:v>
                </c:pt>
              </c:numCache>
            </c:numRef>
          </c:xVal>
          <c:yVal>
            <c:numRef>
              <c:f>Acceleration!$L$6:$L$36</c:f>
              <c:numCache>
                <c:formatCode>0.000</c:formatCode>
                <c:ptCount val="31"/>
                <c:pt idx="0">
                  <c:v>8.8984274898627582</c:v>
                </c:pt>
                <c:pt idx="1">
                  <c:v>10.284476260179302</c:v>
                </c:pt>
                <c:pt idx="2">
                  <c:v>10.651569780909536</c:v>
                </c:pt>
                <c:pt idx="3">
                  <c:v>10.660546249389322</c:v>
                </c:pt>
                <c:pt idx="4">
                  <c:v>10.528275090235809</c:v>
                </c:pt>
                <c:pt idx="5">
                  <c:v>10.297056703063244</c:v>
                </c:pt>
                <c:pt idx="6">
                  <c:v>9.9031780572207104</c:v>
                </c:pt>
                <c:pt idx="7">
                  <c:v>9.710655534255709</c:v>
                </c:pt>
                <c:pt idx="8">
                  <c:v>9.8215645860461898</c:v>
                </c:pt>
                <c:pt idx="9">
                  <c:v>10.122322564024469</c:v>
                </c:pt>
                <c:pt idx="10">
                  <c:v>10.312149122382916</c:v>
                </c:pt>
                <c:pt idx="11">
                  <c:v>10.33233663940473</c:v>
                </c:pt>
                <c:pt idx="12">
                  <c:v>10.349447991254372</c:v>
                </c:pt>
                <c:pt idx="13">
                  <c:v>10.466858830577817</c:v>
                </c:pt>
                <c:pt idx="14">
                  <c:v>10.679475727713331</c:v>
                </c:pt>
                <c:pt idx="15">
                  <c:v>10.888276228377508</c:v>
                </c:pt>
                <c:pt idx="16">
                  <c:v>11.167263349953945</c:v>
                </c:pt>
                <c:pt idx="17">
                  <c:v>11.702074125987963</c:v>
                </c:pt>
                <c:pt idx="18">
                  <c:v>12.358257157176107</c:v>
                </c:pt>
                <c:pt idx="19">
                  <c:v>12.969993991685547</c:v>
                </c:pt>
                <c:pt idx="20">
                  <c:v>13.292219147067073</c:v>
                </c:pt>
                <c:pt idx="21">
                  <c:v>13.389133083743124</c:v>
                </c:pt>
                <c:pt idx="22">
                  <c:v>13.362416096299849</c:v>
                </c:pt>
                <c:pt idx="23">
                  <c:v>13.27423730883895</c:v>
                </c:pt>
                <c:pt idx="24">
                  <c:v>13.199049284502818</c:v>
                </c:pt>
                <c:pt idx="25">
                  <c:v>13.149061643018523</c:v>
                </c:pt>
                <c:pt idx="26">
                  <c:v>13.182386700297018</c:v>
                </c:pt>
                <c:pt idx="27">
                  <c:v>13.061721243519598</c:v>
                </c:pt>
                <c:pt idx="28">
                  <c:v>12.819174815408889</c:v>
                </c:pt>
                <c:pt idx="29">
                  <c:v>12.490667417289398</c:v>
                </c:pt>
                <c:pt idx="30">
                  <c:v>12.059929368897711</c:v>
                </c:pt>
              </c:numCache>
            </c:numRef>
          </c:yVal>
          <c:smooth val="1"/>
          <c:extLst>
            <c:ext xmlns:c16="http://schemas.microsoft.com/office/drawing/2014/chart" uri="{C3380CC4-5D6E-409C-BE32-E72D297353CC}">
              <c16:uniqueId val="{00000000-B1E0-4526-8F68-630A6A47B82D}"/>
            </c:ext>
          </c:extLst>
        </c:ser>
        <c:ser>
          <c:idx val="1"/>
          <c:order val="1"/>
          <c:tx>
            <c:strRef>
              <c:f>Acceleration!$M$3</c:f>
              <c:strCache>
                <c:ptCount val="1"/>
                <c:pt idx="0">
                  <c:v>2nd Gear</c:v>
                </c:pt>
              </c:strCache>
            </c:strRef>
          </c:tx>
          <c:spPr>
            <a:ln w="19050" cap="rnd">
              <a:solidFill>
                <a:schemeClr val="accent2"/>
              </a:solidFill>
              <a:round/>
            </a:ln>
            <a:effectLst/>
          </c:spPr>
          <c:marker>
            <c:symbol val="none"/>
          </c:marker>
          <c:xVal>
            <c:numRef>
              <c:f>Acceleration!$M$6:$M$36</c:f>
              <c:numCache>
                <c:formatCode>0.00</c:formatCode>
                <c:ptCount val="31"/>
                <c:pt idx="0">
                  <c:v>12.968652541573563</c:v>
                </c:pt>
                <c:pt idx="1">
                  <c:v>13.966241198617684</c:v>
                </c:pt>
                <c:pt idx="2">
                  <c:v>14.963829855661803</c:v>
                </c:pt>
                <c:pt idx="3">
                  <c:v>15.961418512705924</c:v>
                </c:pt>
                <c:pt idx="4">
                  <c:v>16.959007169750045</c:v>
                </c:pt>
                <c:pt idx="5">
                  <c:v>17.956595826794164</c:v>
                </c:pt>
                <c:pt idx="6">
                  <c:v>18.954184483838283</c:v>
                </c:pt>
                <c:pt idx="7">
                  <c:v>19.951773140882402</c:v>
                </c:pt>
                <c:pt idx="8">
                  <c:v>20.949361797926525</c:v>
                </c:pt>
                <c:pt idx="9">
                  <c:v>21.946950454970647</c:v>
                </c:pt>
                <c:pt idx="10">
                  <c:v>22.944539112014763</c:v>
                </c:pt>
                <c:pt idx="11">
                  <c:v>23.942127769058885</c:v>
                </c:pt>
                <c:pt idx="12">
                  <c:v>24.939716426103004</c:v>
                </c:pt>
                <c:pt idx="13">
                  <c:v>25.937305083147127</c:v>
                </c:pt>
                <c:pt idx="14">
                  <c:v>26.934893740191246</c:v>
                </c:pt>
                <c:pt idx="15">
                  <c:v>27.932482397235368</c:v>
                </c:pt>
                <c:pt idx="16">
                  <c:v>28.930071054279484</c:v>
                </c:pt>
                <c:pt idx="17">
                  <c:v>29.927659711323606</c:v>
                </c:pt>
                <c:pt idx="18">
                  <c:v>30.925248368367726</c:v>
                </c:pt>
                <c:pt idx="19">
                  <c:v>31.922837025411848</c:v>
                </c:pt>
                <c:pt idx="20">
                  <c:v>32.920425682455971</c:v>
                </c:pt>
                <c:pt idx="21">
                  <c:v>33.91801433950009</c:v>
                </c:pt>
                <c:pt idx="22">
                  <c:v>34.915602996544209</c:v>
                </c:pt>
                <c:pt idx="23">
                  <c:v>35.913191653588328</c:v>
                </c:pt>
                <c:pt idx="24">
                  <c:v>36.910780310632447</c:v>
                </c:pt>
                <c:pt idx="25">
                  <c:v>37.908368967676566</c:v>
                </c:pt>
                <c:pt idx="26">
                  <c:v>38.905957624720685</c:v>
                </c:pt>
                <c:pt idx="27">
                  <c:v>39.903546281764804</c:v>
                </c:pt>
                <c:pt idx="28">
                  <c:v>40.901134938808937</c:v>
                </c:pt>
                <c:pt idx="29">
                  <c:v>41.898723595853049</c:v>
                </c:pt>
                <c:pt idx="30">
                  <c:v>42.896312252897168</c:v>
                </c:pt>
              </c:numCache>
            </c:numRef>
          </c:xVal>
          <c:yVal>
            <c:numRef>
              <c:f>Acceleration!$Q$6:$Q$36</c:f>
              <c:numCache>
                <c:formatCode>0.000</c:formatCode>
                <c:ptCount val="31"/>
                <c:pt idx="0">
                  <c:v>7.4359763307151923</c:v>
                </c:pt>
                <c:pt idx="1">
                  <c:v>8.5736075655612147</c:v>
                </c:pt>
                <c:pt idx="2">
                  <c:v>8.8676086481239906</c:v>
                </c:pt>
                <c:pt idx="3">
                  <c:v>8.8646782530878419</c:v>
                </c:pt>
                <c:pt idx="4">
                  <c:v>8.7442282659880171</c:v>
                </c:pt>
                <c:pt idx="5">
                  <c:v>8.5412529902727155</c:v>
                </c:pt>
                <c:pt idx="6">
                  <c:v>8.203043866483041</c:v>
                </c:pt>
                <c:pt idx="7">
                  <c:v>8.0307446150602395</c:v>
                </c:pt>
                <c:pt idx="8">
                  <c:v>8.1088002854648984</c:v>
                </c:pt>
                <c:pt idx="9">
                  <c:v>8.3432461467092871</c:v>
                </c:pt>
                <c:pt idx="10">
                  <c:v>8.4852524291356453</c:v>
                </c:pt>
                <c:pt idx="11">
                  <c:v>8.4862514514025751</c:v>
                </c:pt>
                <c:pt idx="12">
                  <c:v>8.4840374633246558</c:v>
                </c:pt>
                <c:pt idx="13">
                  <c:v>8.564131145340788</c:v>
                </c:pt>
                <c:pt idx="14">
                  <c:v>8.722318801485919</c:v>
                </c:pt>
                <c:pt idx="15">
                  <c:v>8.8766810682320774</c:v>
                </c:pt>
                <c:pt idx="16">
                  <c:v>9.0884392122816955</c:v>
                </c:pt>
                <c:pt idx="17">
                  <c:v>9.5111671653788736</c:v>
                </c:pt>
                <c:pt idx="18">
                  <c:v>10.03363588219152</c:v>
                </c:pt>
                <c:pt idx="19">
                  <c:v>10.518666960773933</c:v>
                </c:pt>
                <c:pt idx="20">
                  <c:v>10.76352246163354</c:v>
                </c:pt>
                <c:pt idx="21">
                  <c:v>10.821314185463114</c:v>
                </c:pt>
                <c:pt idx="22">
                  <c:v>10.776160275729332</c:v>
                </c:pt>
                <c:pt idx="23">
                  <c:v>10.679492047827859</c:v>
                </c:pt>
                <c:pt idx="24">
                  <c:v>10.592902668983115</c:v>
                </c:pt>
                <c:pt idx="25">
                  <c:v>10.526492921731744</c:v>
                </c:pt>
                <c:pt idx="26">
                  <c:v>10.528338002421993</c:v>
                </c:pt>
                <c:pt idx="27">
                  <c:v>10.402121547276284</c:v>
                </c:pt>
                <c:pt idx="28">
                  <c:v>10.174407160701783</c:v>
                </c:pt>
                <c:pt idx="29">
                  <c:v>9.8749107658971393</c:v>
                </c:pt>
                <c:pt idx="30">
                  <c:v>9.4901727706756382</c:v>
                </c:pt>
              </c:numCache>
            </c:numRef>
          </c:yVal>
          <c:smooth val="1"/>
          <c:extLst>
            <c:ext xmlns:c16="http://schemas.microsoft.com/office/drawing/2014/chart" uri="{C3380CC4-5D6E-409C-BE32-E72D297353CC}">
              <c16:uniqueId val="{00000001-B1E0-4526-8F68-630A6A47B82D}"/>
            </c:ext>
          </c:extLst>
        </c:ser>
        <c:ser>
          <c:idx val="2"/>
          <c:order val="2"/>
          <c:tx>
            <c:strRef>
              <c:f>Acceleration!$R$3</c:f>
              <c:strCache>
                <c:ptCount val="1"/>
                <c:pt idx="0">
                  <c:v>3rd Gear</c:v>
                </c:pt>
              </c:strCache>
            </c:strRef>
          </c:tx>
          <c:spPr>
            <a:ln w="19050" cap="rnd">
              <a:solidFill>
                <a:schemeClr val="accent3"/>
              </a:solidFill>
              <a:round/>
            </a:ln>
            <a:effectLst/>
          </c:spPr>
          <c:marker>
            <c:symbol val="none"/>
          </c:marker>
          <c:xVal>
            <c:numRef>
              <c:f>Acceleration!$R$6:$R$36</c:f>
              <c:numCache>
                <c:formatCode>0.00</c:formatCode>
                <c:ptCount val="31"/>
                <c:pt idx="0">
                  <c:v>16.210815676966956</c:v>
                </c:pt>
                <c:pt idx="1">
                  <c:v>17.457801498272108</c:v>
                </c:pt>
                <c:pt idx="2">
                  <c:v>18.704787319577257</c:v>
                </c:pt>
                <c:pt idx="3">
                  <c:v>19.951773140882405</c:v>
                </c:pt>
                <c:pt idx="4">
                  <c:v>21.198758962187558</c:v>
                </c:pt>
                <c:pt idx="5">
                  <c:v>22.445744783492707</c:v>
                </c:pt>
                <c:pt idx="6">
                  <c:v>23.692730604797859</c:v>
                </c:pt>
                <c:pt idx="7">
                  <c:v>24.939716426103004</c:v>
                </c:pt>
                <c:pt idx="8">
                  <c:v>26.18670224740816</c:v>
                </c:pt>
                <c:pt idx="9">
                  <c:v>27.433688068713312</c:v>
                </c:pt>
                <c:pt idx="10">
                  <c:v>28.680673890018458</c:v>
                </c:pt>
                <c:pt idx="11">
                  <c:v>29.927659711323614</c:v>
                </c:pt>
                <c:pt idx="12">
                  <c:v>31.174645532628762</c:v>
                </c:pt>
                <c:pt idx="13">
                  <c:v>32.421631353933911</c:v>
                </c:pt>
                <c:pt idx="14">
                  <c:v>33.668617175239063</c:v>
                </c:pt>
                <c:pt idx="15">
                  <c:v>34.915602996544216</c:v>
                </c:pt>
                <c:pt idx="16">
                  <c:v>36.162588817849361</c:v>
                </c:pt>
                <c:pt idx="17">
                  <c:v>37.409574639154513</c:v>
                </c:pt>
                <c:pt idx="18">
                  <c:v>38.656560460459659</c:v>
                </c:pt>
                <c:pt idx="19">
                  <c:v>39.903546281764811</c:v>
                </c:pt>
                <c:pt idx="20">
                  <c:v>41.15053210306997</c:v>
                </c:pt>
                <c:pt idx="21">
                  <c:v>42.397517924375116</c:v>
                </c:pt>
                <c:pt idx="22">
                  <c:v>43.644503745680268</c:v>
                </c:pt>
                <c:pt idx="23">
                  <c:v>44.891489566985413</c:v>
                </c:pt>
                <c:pt idx="24">
                  <c:v>46.138475388290566</c:v>
                </c:pt>
                <c:pt idx="25">
                  <c:v>47.385461209595718</c:v>
                </c:pt>
                <c:pt idx="26">
                  <c:v>48.632447030900863</c:v>
                </c:pt>
                <c:pt idx="27">
                  <c:v>49.879432852206008</c:v>
                </c:pt>
                <c:pt idx="28">
                  <c:v>51.126418673511175</c:v>
                </c:pt>
                <c:pt idx="29">
                  <c:v>52.37340449481632</c:v>
                </c:pt>
                <c:pt idx="30">
                  <c:v>53.620390316121465</c:v>
                </c:pt>
              </c:numCache>
            </c:numRef>
          </c:xVal>
          <c:yVal>
            <c:numRef>
              <c:f>Acceleration!$V$6:$V$36</c:f>
              <c:numCache>
                <c:formatCode>0.000</c:formatCode>
                <c:ptCount val="31"/>
                <c:pt idx="0">
                  <c:v>5.9407907195634966</c:v>
                </c:pt>
                <c:pt idx="1">
                  <c:v>6.8765993883755057</c:v>
                </c:pt>
                <c:pt idx="2">
                  <c:v>7.108016388713704</c:v>
                </c:pt>
                <c:pt idx="3">
                  <c:v>7.090895886178969</c:v>
                </c:pt>
                <c:pt idx="4">
                  <c:v>6.9748370277360801</c:v>
                </c:pt>
                <c:pt idx="5">
                  <c:v>6.7890191396535249</c:v>
                </c:pt>
                <c:pt idx="6">
                  <c:v>6.4894922042985881</c:v>
                </c:pt>
                <c:pt idx="7">
                  <c:v>6.3273591157599656</c:v>
                </c:pt>
                <c:pt idx="8">
                  <c:v>6.3730327529113984</c:v>
                </c:pt>
                <c:pt idx="9">
                  <c:v>6.5481624336974411</c:v>
                </c:pt>
                <c:pt idx="10">
                  <c:v>6.6452662448145858</c:v>
                </c:pt>
                <c:pt idx="11">
                  <c:v>6.6238469601339443</c:v>
                </c:pt>
                <c:pt idx="12">
                  <c:v>6.5988016622396204</c:v>
                </c:pt>
                <c:pt idx="13">
                  <c:v>6.6414401241900665</c:v>
                </c:pt>
                <c:pt idx="14">
                  <c:v>6.7482488367210554</c:v>
                </c:pt>
                <c:pt idx="15">
                  <c:v>6.8509209155527486</c:v>
                </c:pt>
                <c:pt idx="16">
                  <c:v>7.0005045353780604</c:v>
                </c:pt>
                <c:pt idx="17">
                  <c:v>7.3250543627894764</c:v>
                </c:pt>
                <c:pt idx="18">
                  <c:v>7.731824199564139</c:v>
                </c:pt>
                <c:pt idx="19">
                  <c:v>8.1064304760079597</c:v>
                </c:pt>
                <c:pt idx="20">
                  <c:v>8.2798240641046803</c:v>
                </c:pt>
                <c:pt idx="21">
                  <c:v>8.2962912164272495</c:v>
                </c:pt>
                <c:pt idx="22">
                  <c:v>8.2259722275795166</c:v>
                </c:pt>
                <c:pt idx="23">
                  <c:v>8.1117521098198182</c:v>
                </c:pt>
                <c:pt idx="24">
                  <c:v>8.0049891399319986</c:v>
                </c:pt>
                <c:pt idx="25">
                  <c:v>7.9141056609879907</c:v>
                </c:pt>
                <c:pt idx="26">
                  <c:v>7.8791882499857682</c:v>
                </c:pt>
                <c:pt idx="27">
                  <c:v>7.7365422861997617</c:v>
                </c:pt>
                <c:pt idx="28">
                  <c:v>7.5083173197992084</c:v>
                </c:pt>
                <c:pt idx="29">
                  <c:v>7.2192914012935665</c:v>
                </c:pt>
                <c:pt idx="30">
                  <c:v>6.8582415088433475</c:v>
                </c:pt>
              </c:numCache>
            </c:numRef>
          </c:yVal>
          <c:smooth val="1"/>
          <c:extLst>
            <c:ext xmlns:c16="http://schemas.microsoft.com/office/drawing/2014/chart" uri="{C3380CC4-5D6E-409C-BE32-E72D297353CC}">
              <c16:uniqueId val="{00000002-B1E0-4526-8F68-630A6A47B82D}"/>
            </c:ext>
          </c:extLst>
        </c:ser>
        <c:ser>
          <c:idx val="3"/>
          <c:order val="3"/>
          <c:tx>
            <c:strRef>
              <c:f>Acceleration!$W$3</c:f>
              <c:strCache>
                <c:ptCount val="1"/>
                <c:pt idx="0">
                  <c:v>4th Gear</c:v>
                </c:pt>
              </c:strCache>
            </c:strRef>
          </c:tx>
          <c:spPr>
            <a:ln w="19050" cap="rnd">
              <a:solidFill>
                <a:schemeClr val="accent4"/>
              </a:solidFill>
              <a:round/>
            </a:ln>
            <a:effectLst/>
          </c:spPr>
          <c:marker>
            <c:symbol val="none"/>
          </c:marker>
          <c:xVal>
            <c:numRef>
              <c:f>Acceleration!$W$6:$W$36</c:f>
              <c:numCache>
                <c:formatCode>0.00</c:formatCode>
                <c:ptCount val="31"/>
                <c:pt idx="0">
                  <c:v>19.452978812360346</c:v>
                </c:pt>
                <c:pt idx="1">
                  <c:v>20.949361797926532</c:v>
                </c:pt>
                <c:pt idx="2">
                  <c:v>22.44574478349271</c:v>
                </c:pt>
                <c:pt idx="3">
                  <c:v>23.942127769058889</c:v>
                </c:pt>
                <c:pt idx="4">
                  <c:v>25.438510754625071</c:v>
                </c:pt>
                <c:pt idx="5">
                  <c:v>26.934893740191249</c:v>
                </c:pt>
                <c:pt idx="6">
                  <c:v>28.431276725757431</c:v>
                </c:pt>
                <c:pt idx="7">
                  <c:v>29.92765971132361</c:v>
                </c:pt>
                <c:pt idx="8">
                  <c:v>31.424042696889792</c:v>
                </c:pt>
                <c:pt idx="9">
                  <c:v>32.920425682455978</c:v>
                </c:pt>
                <c:pt idx="10">
                  <c:v>34.416808668022149</c:v>
                </c:pt>
                <c:pt idx="11">
                  <c:v>35.913191653588335</c:v>
                </c:pt>
                <c:pt idx="12">
                  <c:v>37.409574639154513</c:v>
                </c:pt>
                <c:pt idx="13">
                  <c:v>38.905957624720692</c:v>
                </c:pt>
                <c:pt idx="14">
                  <c:v>40.402340610286871</c:v>
                </c:pt>
                <c:pt idx="15">
                  <c:v>41.898723595853063</c:v>
                </c:pt>
                <c:pt idx="16">
                  <c:v>43.395106581419235</c:v>
                </c:pt>
                <c:pt idx="17">
                  <c:v>44.89148956698542</c:v>
                </c:pt>
                <c:pt idx="18">
                  <c:v>46.387872552551592</c:v>
                </c:pt>
                <c:pt idx="19">
                  <c:v>47.884255538117777</c:v>
                </c:pt>
                <c:pt idx="20">
                  <c:v>49.380638523683956</c:v>
                </c:pt>
                <c:pt idx="21">
                  <c:v>50.877021509250142</c:v>
                </c:pt>
                <c:pt idx="22">
                  <c:v>52.373404494816327</c:v>
                </c:pt>
                <c:pt idx="23">
                  <c:v>53.869787480382499</c:v>
                </c:pt>
                <c:pt idx="24">
                  <c:v>55.366170465948677</c:v>
                </c:pt>
                <c:pt idx="25">
                  <c:v>56.862553451514863</c:v>
                </c:pt>
                <c:pt idx="26">
                  <c:v>58.358936437081042</c:v>
                </c:pt>
                <c:pt idx="27">
                  <c:v>59.85531942264722</c:v>
                </c:pt>
                <c:pt idx="28">
                  <c:v>61.351702408213406</c:v>
                </c:pt>
                <c:pt idx="29">
                  <c:v>62.848085393779584</c:v>
                </c:pt>
                <c:pt idx="30">
                  <c:v>64.34446837934577</c:v>
                </c:pt>
              </c:numCache>
            </c:numRef>
          </c:xVal>
          <c:yVal>
            <c:numRef>
              <c:f>Acceleration!$AA$6:$AA$36</c:f>
              <c:numCache>
                <c:formatCode>0.000</c:formatCode>
                <c:ptCount val="31"/>
                <c:pt idx="0">
                  <c:v>4.9402749869591025</c:v>
                </c:pt>
                <c:pt idx="1">
                  <c:v>5.7230814404298682</c:v>
                </c:pt>
                <c:pt idx="2">
                  <c:v>5.903199038301139</c:v>
                </c:pt>
                <c:pt idx="3">
                  <c:v>5.869883326925085</c:v>
                </c:pt>
                <c:pt idx="4">
                  <c:v>5.7508775673703783</c:v>
                </c:pt>
                <c:pt idx="5">
                  <c:v>5.5710980935129157</c:v>
                </c:pt>
                <c:pt idx="6">
                  <c:v>5.2930158238683536</c:v>
                </c:pt>
                <c:pt idx="7">
                  <c:v>5.1310484419962368</c:v>
                </c:pt>
                <c:pt idx="8">
                  <c:v>5.1453217637923094</c:v>
                </c:pt>
                <c:pt idx="9">
                  <c:v>5.2689318540685344</c:v>
                </c:pt>
                <c:pt idx="10">
                  <c:v>5.32470914497706</c:v>
                </c:pt>
                <c:pt idx="11">
                  <c:v>5.2780729063807161</c:v>
                </c:pt>
                <c:pt idx="12">
                  <c:v>5.2271341791133494</c:v>
                </c:pt>
                <c:pt idx="13">
                  <c:v>5.2327846403093101</c:v>
                </c:pt>
                <c:pt idx="14">
                  <c:v>5.2920240915028049</c:v>
                </c:pt>
                <c:pt idx="15">
                  <c:v>5.3465250333171115</c:v>
                </c:pt>
                <c:pt idx="16">
                  <c:v>5.4398776896216958</c:v>
                </c:pt>
                <c:pt idx="17">
                  <c:v>5.6814284105627681</c:v>
                </c:pt>
                <c:pt idx="18">
                  <c:v>5.991980876822427</c:v>
                </c:pt>
                <c:pt idx="19">
                  <c:v>6.2738625381097304</c:v>
                </c:pt>
                <c:pt idx="20">
                  <c:v>6.3827217230966626</c:v>
                </c:pt>
                <c:pt idx="21">
                  <c:v>6.3563746255180069</c:v>
                </c:pt>
                <c:pt idx="22">
                  <c:v>6.2547143005602601</c:v>
                </c:pt>
                <c:pt idx="23">
                  <c:v>6.1143604177068198</c:v>
                </c:pt>
                <c:pt idx="24">
                  <c:v>5.9791679981416062</c:v>
                </c:pt>
                <c:pt idx="25">
                  <c:v>5.8563289115488768</c:v>
                </c:pt>
                <c:pt idx="26">
                  <c:v>5.7800732332646119</c:v>
                </c:pt>
                <c:pt idx="27">
                  <c:v>5.6106215254033271</c:v>
                </c:pt>
                <c:pt idx="28">
                  <c:v>5.3668873702095086</c:v>
                </c:pt>
                <c:pt idx="29">
                  <c:v>5.0700288360225958</c:v>
                </c:pt>
                <c:pt idx="30">
                  <c:v>4.7104625432718503</c:v>
                </c:pt>
              </c:numCache>
            </c:numRef>
          </c:yVal>
          <c:smooth val="1"/>
          <c:extLst>
            <c:ext xmlns:c16="http://schemas.microsoft.com/office/drawing/2014/chart" uri="{C3380CC4-5D6E-409C-BE32-E72D297353CC}">
              <c16:uniqueId val="{00000003-B1E0-4526-8F68-630A6A47B82D}"/>
            </c:ext>
          </c:extLst>
        </c:ser>
        <c:ser>
          <c:idx val="4"/>
          <c:order val="4"/>
          <c:tx>
            <c:strRef>
              <c:f>Acceleration!$AB$3</c:f>
              <c:strCache>
                <c:ptCount val="1"/>
                <c:pt idx="0">
                  <c:v>5th Gear</c:v>
                </c:pt>
              </c:strCache>
            </c:strRef>
          </c:tx>
          <c:spPr>
            <a:ln w="19050" cap="rnd">
              <a:solidFill>
                <a:schemeClr val="accent5"/>
              </a:solidFill>
              <a:round/>
            </a:ln>
            <a:effectLst/>
          </c:spPr>
          <c:marker>
            <c:symbol val="none"/>
          </c:marker>
          <c:xVal>
            <c:numRef>
              <c:f>Acceleration!$AB$6:$AB$36</c:f>
              <c:numCache>
                <c:formatCode>0.00</c:formatCode>
                <c:ptCount val="31"/>
                <c:pt idx="0">
                  <c:v>22.289871555829563</c:v>
                </c:pt>
                <c:pt idx="1">
                  <c:v>24.004477060124149</c:v>
                </c:pt>
                <c:pt idx="2">
                  <c:v>25.719082564418727</c:v>
                </c:pt>
                <c:pt idx="3">
                  <c:v>27.433688068713312</c:v>
                </c:pt>
                <c:pt idx="4">
                  <c:v>29.148293573007887</c:v>
                </c:pt>
                <c:pt idx="5">
                  <c:v>30.862899077302473</c:v>
                </c:pt>
                <c:pt idx="6">
                  <c:v>32.577504581597054</c:v>
                </c:pt>
                <c:pt idx="7">
                  <c:v>34.292110085891629</c:v>
                </c:pt>
                <c:pt idx="8">
                  <c:v>36.006715590186218</c:v>
                </c:pt>
                <c:pt idx="9">
                  <c:v>37.7213210944808</c:v>
                </c:pt>
                <c:pt idx="10">
                  <c:v>39.435926598775382</c:v>
                </c:pt>
                <c:pt idx="11">
                  <c:v>41.15053210306997</c:v>
                </c:pt>
                <c:pt idx="12">
                  <c:v>42.865137607364545</c:v>
                </c:pt>
                <c:pt idx="13">
                  <c:v>44.579743111659127</c:v>
                </c:pt>
                <c:pt idx="14">
                  <c:v>46.294348615953709</c:v>
                </c:pt>
                <c:pt idx="15">
                  <c:v>48.008954120248298</c:v>
                </c:pt>
                <c:pt idx="16">
                  <c:v>49.723559624542865</c:v>
                </c:pt>
                <c:pt idx="17">
                  <c:v>51.438165128837454</c:v>
                </c:pt>
                <c:pt idx="18">
                  <c:v>53.152770633132029</c:v>
                </c:pt>
                <c:pt idx="19">
                  <c:v>54.867376137426625</c:v>
                </c:pt>
                <c:pt idx="20">
                  <c:v>56.5819816417212</c:v>
                </c:pt>
                <c:pt idx="21">
                  <c:v>58.296587146015774</c:v>
                </c:pt>
                <c:pt idx="22">
                  <c:v>60.01119265031037</c:v>
                </c:pt>
                <c:pt idx="23">
                  <c:v>61.725798154604945</c:v>
                </c:pt>
                <c:pt idx="24">
                  <c:v>63.440403658899527</c:v>
                </c:pt>
                <c:pt idx="25">
                  <c:v>65.155009163194109</c:v>
                </c:pt>
                <c:pt idx="26">
                  <c:v>66.869614667488705</c:v>
                </c:pt>
                <c:pt idx="27">
                  <c:v>68.584220171783258</c:v>
                </c:pt>
                <c:pt idx="28">
                  <c:v>70.298825676077854</c:v>
                </c:pt>
                <c:pt idx="29">
                  <c:v>72.013431180372436</c:v>
                </c:pt>
                <c:pt idx="30">
                  <c:v>73.728036684667018</c:v>
                </c:pt>
              </c:numCache>
            </c:numRef>
          </c:xVal>
          <c:yVal>
            <c:numRef>
              <c:f>Acceleration!$AF$6:$AF$36</c:f>
              <c:numCache>
                <c:formatCode>0.000</c:formatCode>
                <c:ptCount val="31"/>
                <c:pt idx="0">
                  <c:v>4.2413387047714624</c:v>
                </c:pt>
                <c:pt idx="1">
                  <c:v>4.9170176316021674</c:v>
                </c:pt>
                <c:pt idx="2">
                  <c:v>5.0579205679808297</c:v>
                </c:pt>
                <c:pt idx="3">
                  <c:v>5.0086148722283577</c:v>
                </c:pt>
                <c:pt idx="4">
                  <c:v>4.8821783371269527</c:v>
                </c:pt>
                <c:pt idx="5">
                  <c:v>4.7006667957228263</c:v>
                </c:pt>
                <c:pt idx="6">
                  <c:v>4.4308596642928944</c:v>
                </c:pt>
                <c:pt idx="7">
                  <c:v>4.2625585667157733</c:v>
                </c:pt>
                <c:pt idx="8">
                  <c:v>4.2489866201550663</c:v>
                </c:pt>
                <c:pt idx="9">
                  <c:v>4.33092074500395</c:v>
                </c:pt>
                <c:pt idx="10">
                  <c:v>4.3515311913968615</c:v>
                </c:pt>
                <c:pt idx="11">
                  <c:v>4.2802072437156555</c:v>
                </c:pt>
                <c:pt idx="12">
                  <c:v>4.2037963790972412</c:v>
                </c:pt>
                <c:pt idx="13">
                  <c:v>4.1761996518246782</c:v>
                </c:pt>
                <c:pt idx="14">
                  <c:v>4.1947612989435683</c:v>
                </c:pt>
                <c:pt idx="15">
                  <c:v>4.2078500654440774</c:v>
                </c:pt>
                <c:pt idx="16">
                  <c:v>4.2540518325758709</c:v>
                </c:pt>
                <c:pt idx="17">
                  <c:v>4.4301595256164346</c:v>
                </c:pt>
                <c:pt idx="18">
                  <c:v>4.6660688986742533</c:v>
                </c:pt>
                <c:pt idx="19">
                  <c:v>4.8753206245808265</c:v>
                </c:pt>
                <c:pt idx="20">
                  <c:v>4.9301352162490231</c:v>
                </c:pt>
                <c:pt idx="21">
                  <c:v>4.8639874079480299</c:v>
                </c:pt>
                <c:pt idx="22">
                  <c:v>4.7298942780490441</c:v>
                </c:pt>
                <c:pt idx="23">
                  <c:v>4.5602714026298621</c:v>
                </c:pt>
                <c:pt idx="24">
                  <c:v>4.3939390603995694</c:v>
                </c:pt>
                <c:pt idx="25">
                  <c:v>4.2372634638931377</c:v>
                </c:pt>
                <c:pt idx="26">
                  <c:v>4.1205449305862523</c:v>
                </c:pt>
                <c:pt idx="27">
                  <c:v>3.9200512950386721</c:v>
                </c:pt>
                <c:pt idx="28">
                  <c:v>3.6525247800175116</c:v>
                </c:pt>
                <c:pt idx="29">
                  <c:v>3.3366944178595359</c:v>
                </c:pt>
                <c:pt idx="30">
                  <c:v>2.9640770416235949</c:v>
                </c:pt>
              </c:numCache>
            </c:numRef>
          </c:yVal>
          <c:smooth val="1"/>
          <c:extLst>
            <c:ext xmlns:c16="http://schemas.microsoft.com/office/drawing/2014/chart" uri="{C3380CC4-5D6E-409C-BE32-E72D297353CC}">
              <c16:uniqueId val="{00000004-B1E0-4526-8F68-630A6A47B82D}"/>
            </c:ext>
          </c:extLst>
        </c:ser>
        <c:ser>
          <c:idx val="5"/>
          <c:order val="5"/>
          <c:tx>
            <c:strRef>
              <c:f>Acceleration!$AG$3</c:f>
              <c:strCache>
                <c:ptCount val="1"/>
                <c:pt idx="0">
                  <c:v>6th Gear</c:v>
                </c:pt>
              </c:strCache>
            </c:strRef>
          </c:tx>
          <c:spPr>
            <a:ln w="19050" cap="rnd">
              <a:solidFill>
                <a:schemeClr val="accent6"/>
              </a:solidFill>
              <a:round/>
            </a:ln>
            <a:effectLst/>
          </c:spPr>
          <c:marker>
            <c:symbol val="none"/>
          </c:marker>
          <c:xVal>
            <c:numRef>
              <c:f>Acceleration!$AG$6:$AG$36</c:f>
              <c:numCache>
                <c:formatCode>0.00</c:formatCode>
                <c:ptCount val="31"/>
                <c:pt idx="0">
                  <c:v>25.373450624817842</c:v>
                </c:pt>
                <c:pt idx="1">
                  <c:v>27.325254519034605</c:v>
                </c:pt>
                <c:pt idx="2">
                  <c:v>29.277058413251357</c:v>
                </c:pt>
                <c:pt idx="3">
                  <c:v>31.22886230746812</c:v>
                </c:pt>
                <c:pt idx="4">
                  <c:v>33.180666201684872</c:v>
                </c:pt>
                <c:pt idx="5">
                  <c:v>35.132470095901631</c:v>
                </c:pt>
                <c:pt idx="6">
                  <c:v>37.08427399011839</c:v>
                </c:pt>
                <c:pt idx="7">
                  <c:v>39.036077884335143</c:v>
                </c:pt>
                <c:pt idx="8">
                  <c:v>40.987881778551895</c:v>
                </c:pt>
                <c:pt idx="9">
                  <c:v>42.939685672768661</c:v>
                </c:pt>
                <c:pt idx="10">
                  <c:v>44.891489566985413</c:v>
                </c:pt>
                <c:pt idx="11">
                  <c:v>46.843293461202173</c:v>
                </c:pt>
                <c:pt idx="12">
                  <c:v>48.795097355418932</c:v>
                </c:pt>
                <c:pt idx="13">
                  <c:v>50.746901249635684</c:v>
                </c:pt>
                <c:pt idx="14">
                  <c:v>52.698705143852443</c:v>
                </c:pt>
                <c:pt idx="15">
                  <c:v>54.65050903806921</c:v>
                </c:pt>
                <c:pt idx="16">
                  <c:v>56.602312932285955</c:v>
                </c:pt>
                <c:pt idx="17">
                  <c:v>58.554116826502714</c:v>
                </c:pt>
                <c:pt idx="18">
                  <c:v>60.505920720719473</c:v>
                </c:pt>
                <c:pt idx="19">
                  <c:v>62.45772461493624</c:v>
                </c:pt>
                <c:pt idx="20">
                  <c:v>64.409528509152992</c:v>
                </c:pt>
                <c:pt idx="21">
                  <c:v>66.361332403369744</c:v>
                </c:pt>
                <c:pt idx="22">
                  <c:v>68.31313629758651</c:v>
                </c:pt>
                <c:pt idx="23">
                  <c:v>70.264940191803262</c:v>
                </c:pt>
                <c:pt idx="24">
                  <c:v>72.216744086020014</c:v>
                </c:pt>
                <c:pt idx="25">
                  <c:v>74.168547980236781</c:v>
                </c:pt>
                <c:pt idx="26">
                  <c:v>76.120351874453519</c:v>
                </c:pt>
                <c:pt idx="27">
                  <c:v>78.072155768670285</c:v>
                </c:pt>
                <c:pt idx="28">
                  <c:v>80.023959662887052</c:v>
                </c:pt>
                <c:pt idx="29">
                  <c:v>81.975763557103789</c:v>
                </c:pt>
                <c:pt idx="30">
                  <c:v>83.927567451320556</c:v>
                </c:pt>
              </c:numCache>
            </c:numRef>
          </c:xVal>
          <c:yVal>
            <c:numRef>
              <c:f>Acceleration!$AK$6:$AK$36</c:f>
              <c:numCache>
                <c:formatCode>0.000</c:formatCode>
                <c:ptCount val="31"/>
                <c:pt idx="0">
                  <c:v>3.6038200772574465</c:v>
                </c:pt>
                <c:pt idx="1">
                  <c:v>4.1815235571186271</c:v>
                </c:pt>
                <c:pt idx="2">
                  <c:v>4.2832190521092848</c:v>
                </c:pt>
                <c:pt idx="3">
                  <c:v>4.2145731148406433</c:v>
                </c:pt>
                <c:pt idx="4">
                  <c:v>4.0758973339235771</c:v>
                </c:pt>
                <c:pt idx="5">
                  <c:v>3.8867574932009243</c:v>
                </c:pt>
                <c:pt idx="6">
                  <c:v>3.6176835309934492</c:v>
                </c:pt>
                <c:pt idx="7">
                  <c:v>3.4370489355320264</c:v>
                </c:pt>
                <c:pt idx="8">
                  <c:v>3.3920680651990094</c:v>
                </c:pt>
                <c:pt idx="9">
                  <c:v>3.4302039801442188</c:v>
                </c:pt>
                <c:pt idx="10">
                  <c:v>3.4123326228194077</c:v>
                </c:pt>
                <c:pt idx="11">
                  <c:v>3.3112991519721797</c:v>
                </c:pt>
                <c:pt idx="12">
                  <c:v>3.2041461785706247</c:v>
                </c:pt>
                <c:pt idx="13">
                  <c:v>3.1386894606862623</c:v>
                </c:pt>
                <c:pt idx="14">
                  <c:v>3.1125730644582061</c:v>
                </c:pt>
                <c:pt idx="15">
                  <c:v>3.0799947763432081</c:v>
                </c:pt>
                <c:pt idx="16">
                  <c:v>3.0751842266769063</c:v>
                </c:pt>
                <c:pt idx="17">
                  <c:v>3.1840066579793715</c:v>
                </c:pt>
                <c:pt idx="18">
                  <c:v>3.3442724209771146</c:v>
                </c:pt>
                <c:pt idx="19">
                  <c:v>3.4792832334954573</c:v>
                </c:pt>
                <c:pt idx="20">
                  <c:v>3.4756855976793326</c:v>
                </c:pt>
                <c:pt idx="21">
                  <c:v>3.3631750327836718</c:v>
                </c:pt>
                <c:pt idx="22">
                  <c:v>3.1887831196703842</c:v>
                </c:pt>
                <c:pt idx="23">
                  <c:v>2.981265795752952</c:v>
                </c:pt>
                <c:pt idx="24">
                  <c:v>2.775060625930847</c:v>
                </c:pt>
                <c:pt idx="25">
                  <c:v>2.5758150930307493</c:v>
                </c:pt>
                <c:pt idx="26">
                  <c:v>2.4104086833480411</c:v>
                </c:pt>
                <c:pt idx="27">
                  <c:v>2.1690782880335573</c:v>
                </c:pt>
                <c:pt idx="28">
                  <c:v>1.8666759741583563</c:v>
                </c:pt>
                <c:pt idx="29">
                  <c:v>1.519816312458385</c:v>
                </c:pt>
                <c:pt idx="30">
                  <c:v>1.1209738646368625</c:v>
                </c:pt>
              </c:numCache>
            </c:numRef>
          </c:yVal>
          <c:smooth val="1"/>
          <c:extLst>
            <c:ext xmlns:c16="http://schemas.microsoft.com/office/drawing/2014/chart" uri="{C3380CC4-5D6E-409C-BE32-E72D297353CC}">
              <c16:uniqueId val="{00000005-B1E0-4526-8F68-630A6A47B82D}"/>
            </c:ext>
          </c:extLst>
        </c:ser>
        <c:dLbls>
          <c:showLegendKey val="0"/>
          <c:showVal val="0"/>
          <c:showCatName val="0"/>
          <c:showSerName val="0"/>
          <c:showPercent val="0"/>
          <c:showBubbleSize val="0"/>
        </c:dLbls>
        <c:axId val="296669344"/>
        <c:axId val="296678944"/>
      </c:scatterChart>
      <c:valAx>
        <c:axId val="29666934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Speed (m/s)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6678944"/>
        <c:crosses val="autoZero"/>
        <c:crossBetween val="midCat"/>
      </c:valAx>
      <c:valAx>
        <c:axId val="2966789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(m/s²)</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666934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n-GB"/>
              <a:t>Wheatcroft (Section 1)</a:t>
            </a:r>
          </a:p>
        </c:rich>
      </c:tx>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US"/>
        </a:p>
      </c:txPr>
    </c:title>
    <c:autoTitleDeleted val="0"/>
    <c:plotArea>
      <c:layout/>
      <c:scatterChart>
        <c:scatterStyle val="smoothMarker"/>
        <c:varyColors val="0"/>
        <c:ser>
          <c:idx val="0"/>
          <c:order val="0"/>
          <c:tx>
            <c:strRef>
              <c:f>Sections!$O$24:$O$25</c:f>
              <c:strCache>
                <c:ptCount val="2"/>
                <c:pt idx="0">
                  <c:v>Speed</c:v>
                </c:pt>
                <c:pt idx="1">
                  <c:v>km/h</c:v>
                </c:pt>
              </c:strCache>
            </c:strRef>
          </c:tx>
          <c:spPr>
            <a:ln w="22225" cap="rnd">
              <a:solidFill>
                <a:schemeClr val="accent1"/>
              </a:solidFill>
              <a:round/>
            </a:ln>
            <a:effectLst/>
          </c:spPr>
          <c:marker>
            <c:symbol val="none"/>
          </c:marker>
          <c:xVal>
            <c:numRef>
              <c:f>Sections!$M$26:$M$530</c:f>
              <c:numCache>
                <c:formatCode>0.000</c:formatCode>
                <c:ptCount val="505"/>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503.2</c:v>
                </c:pt>
              </c:numCache>
            </c:numRef>
          </c:xVal>
          <c:yVal>
            <c:numRef>
              <c:f>Sections!$O$26:$O$530</c:f>
              <c:numCache>
                <c:formatCode>0.000</c:formatCode>
                <c:ptCount val="505"/>
                <c:pt idx="0">
                  <c:v>64.525972005006409</c:v>
                </c:pt>
                <c:pt idx="1">
                  <c:v>66.238122910929576</c:v>
                </c:pt>
                <c:pt idx="2">
                  <c:v>67.907118848733063</c:v>
                </c:pt>
                <c:pt idx="3">
                  <c:v>69.536067288195852</c:v>
                </c:pt>
                <c:pt idx="4">
                  <c:v>71.127719754544671</c:v>
                </c:pt>
                <c:pt idx="5">
                  <c:v>72.684526421058749</c:v>
                </c:pt>
                <c:pt idx="6">
                  <c:v>74.208680385963817</c:v>
                </c:pt>
                <c:pt idx="7">
                  <c:v>75.702153920470934</c:v>
                </c:pt>
                <c:pt idx="8">
                  <c:v>77.16672839878089</c:v>
                </c:pt>
                <c:pt idx="9">
                  <c:v>78.604019206041627</c:v>
                </c:pt>
                <c:pt idx="10">
                  <c:v>80.015496617319727</c:v>
                </c:pt>
                <c:pt idx="11">
                  <c:v>81.40250341659555</c:v>
                </c:pt>
                <c:pt idx="12">
                  <c:v>82.766269857118701</c:v>
                </c:pt>
                <c:pt idx="13">
                  <c:v>84.107926437607162</c:v>
                </c:pt>
                <c:pt idx="14">
                  <c:v>85.428514871830018</c:v>
                </c:pt>
                <c:pt idx="15">
                  <c:v>86.728997554330263</c:v>
                </c:pt>
                <c:pt idx="16">
                  <c:v>88.010265766849997</c:v>
                </c:pt>
                <c:pt idx="17">
                  <c:v>89.273146824362101</c:v>
                </c:pt>
                <c:pt idx="18">
                  <c:v>90.518410323517358</c:v>
                </c:pt>
                <c:pt idx="19">
                  <c:v>91.74677362757339</c:v>
                </c:pt>
                <c:pt idx="20">
                  <c:v>92.958906698829779</c:v>
                </c:pt>
                <c:pt idx="21">
                  <c:v>94.155436371004527</c:v>
                </c:pt>
                <c:pt idx="22">
                  <c:v>95.33695013889853</c:v>
                </c:pt>
                <c:pt idx="23">
                  <c:v>96.503999530378891</c:v>
                </c:pt>
                <c:pt idx="24">
                  <c:v>97.657103115605025</c:v>
                </c:pt>
                <c:pt idx="25">
                  <c:v>98.796749200084804</c:v>
                </c:pt>
                <c:pt idx="26">
                  <c:v>99.923398241237777</c:v>
                </c:pt>
                <c:pt idx="27">
                  <c:v>101.0374850223893</c:v>
                </c:pt>
                <c:pt idx="28">
                  <c:v>102.13942061330721</c:v>
                </c:pt>
                <c:pt idx="29">
                  <c:v>103.22959414235159</c:v>
                </c:pt>
                <c:pt idx="30">
                  <c:v>104.30837440190109</c:v>
                </c:pt>
                <c:pt idx="31">
                  <c:v>105.37611130583495</c:v>
                </c:pt>
                <c:pt idx="32">
                  <c:v>106.43313721540045</c:v>
                </c:pt>
                <c:pt idx="33">
                  <c:v>107.47976814770678</c:v>
                </c:pt>
                <c:pt idx="34">
                  <c:v>108.51630487930073</c:v>
                </c:pt>
                <c:pt idx="35">
                  <c:v>109.54303395574676</c:v>
                </c:pt>
                <c:pt idx="36">
                  <c:v>110.56022861681515</c:v>
                </c:pt>
                <c:pt idx="37">
                  <c:v>111.56814964574332</c:v>
                </c:pt>
                <c:pt idx="38">
                  <c:v>112.56704615005015</c:v>
                </c:pt>
                <c:pt idx="39">
                  <c:v>113.55715628052712</c:v>
                </c:pt>
                <c:pt idx="40">
                  <c:v>114.53870789428613</c:v>
                </c:pt>
                <c:pt idx="41">
                  <c:v>115.51191916709352</c:v>
                </c:pt>
                <c:pt idx="42">
                  <c:v>116.47699915965251</c:v>
                </c:pt>
                <c:pt idx="43">
                  <c:v>117.43414834199733</c:v>
                </c:pt>
                <c:pt idx="44">
                  <c:v>118.38355907972516</c:v>
                </c:pt>
                <c:pt idx="45">
                  <c:v>119.32541608540622</c:v>
                </c:pt>
                <c:pt idx="46">
                  <c:v>120.25989683817239</c:v>
                </c:pt>
                <c:pt idx="47">
                  <c:v>121.18717197418385</c:v>
                </c:pt>
                <c:pt idx="48">
                  <c:v>122.10740565040663</c:v>
                </c:pt>
                <c:pt idx="49">
                  <c:v>123.02075588389751</c:v>
                </c:pt>
                <c:pt idx="50">
                  <c:v>123.92737486858199</c:v>
                </c:pt>
                <c:pt idx="51">
                  <c:v>124.82740927132387</c:v>
                </c:pt>
                <c:pt idx="52">
                  <c:v>125.72100050891711</c:v>
                </c:pt>
                <c:pt idx="53">
                  <c:v>126.60828500748157</c:v>
                </c:pt>
                <c:pt idx="54">
                  <c:v>127.48939444560959</c:v>
                </c:pt>
                <c:pt idx="55">
                  <c:v>128.36445598249063</c:v>
                </c:pt>
                <c:pt idx="56">
                  <c:v>129.2335924721329</c:v>
                </c:pt>
                <c:pt idx="57">
                  <c:v>130.09692266470358</c:v>
                </c:pt>
                <c:pt idx="58">
                  <c:v>130.95456139592241</c:v>
                </c:pt>
                <c:pt idx="59">
                  <c:v>131.80661976536291</c:v>
                </c:pt>
                <c:pt idx="60">
                  <c:v>132.653205304446</c:v>
                </c:pt>
                <c:pt idx="61">
                  <c:v>133.49442213484446</c:v>
                </c:pt>
                <c:pt idx="62">
                  <c:v>134.330371117959</c:v>
                </c:pt>
                <c:pt idx="63">
                  <c:v>135.16114999607373</c:v>
                </c:pt>
                <c:pt idx="64">
                  <c:v>135.98685352574961</c:v>
                </c:pt>
                <c:pt idx="65">
                  <c:v>136.80757360397203</c:v>
                </c:pt>
                <c:pt idx="66">
                  <c:v>137.62339938752703</c:v>
                </c:pt>
                <c:pt idx="67">
                  <c:v>138.43441740604581</c:v>
                </c:pt>
                <c:pt idx="68">
                  <c:v>139.24071166912307</c:v>
                </c:pt>
                <c:pt idx="69">
                  <c:v>140.04236376788421</c:v>
                </c:pt>
                <c:pt idx="70">
                  <c:v>140.83945297134946</c:v>
                </c:pt>
                <c:pt idx="71">
                  <c:v>141.63205631791661</c:v>
                </c:pt>
                <c:pt idx="72">
                  <c:v>142.4202487022616</c:v>
                </c:pt>
                <c:pt idx="73">
                  <c:v>143.20410295793408</c:v>
                </c:pt>
                <c:pt idx="74">
                  <c:v>143.98368993590606</c:v>
                </c:pt>
                <c:pt idx="75">
                  <c:v>144.75907857931287</c:v>
                </c:pt>
                <c:pt idx="76">
                  <c:v>145.53033599461048</c:v>
                </c:pt>
                <c:pt idx="77">
                  <c:v>146.29752751935615</c:v>
                </c:pt>
                <c:pt idx="78">
                  <c:v>147.06071678680649</c:v>
                </c:pt>
                <c:pt idx="79">
                  <c:v>147.81996578751415</c:v>
                </c:pt>
                <c:pt idx="80">
                  <c:v>148.57533492809094</c:v>
                </c:pt>
                <c:pt idx="81">
                  <c:v>149.3268830872959</c:v>
                </c:pt>
                <c:pt idx="82">
                  <c:v>150.07466766959533</c:v>
                </c:pt>
                <c:pt idx="83">
                  <c:v>150.81874465633251</c:v>
                </c:pt>
                <c:pt idx="84">
                  <c:v>151.55916865463658</c:v>
                </c:pt>
                <c:pt idx="85">
                  <c:v>152.29599294419114</c:v>
                </c:pt>
                <c:pt idx="86">
                  <c:v>153.02926952197629</c:v>
                </c:pt>
                <c:pt idx="87">
                  <c:v>153.75904914508999</c:v>
                </c:pt>
                <c:pt idx="88">
                  <c:v>154.48538137174904</c:v>
                </c:pt>
                <c:pt idx="89">
                  <c:v>155.05966167086771</c:v>
                </c:pt>
                <c:pt idx="90">
                  <c:v>155.63182289426922</c:v>
                </c:pt>
                <c:pt idx="91">
                  <c:v>156.2018883282222</c:v>
                </c:pt>
                <c:pt idx="92">
                  <c:v>156.76988083561082</c:v>
                </c:pt>
                <c:pt idx="93">
                  <c:v>157.33582286663403</c:v>
                </c:pt>
                <c:pt idx="94">
                  <c:v>157.89973646915962</c:v>
                </c:pt>
                <c:pt idx="95">
                  <c:v>158.46164329874685</c:v>
                </c:pt>
                <c:pt idx="96">
                  <c:v>159.02156462835001</c:v>
                </c:pt>
                <c:pt idx="97">
                  <c:v>159.57952135771595</c:v>
                </c:pt>
                <c:pt idx="98">
                  <c:v>160.13553402248652</c:v>
                </c:pt>
                <c:pt idx="99">
                  <c:v>160.68962280301787</c:v>
                </c:pt>
                <c:pt idx="100">
                  <c:v>161.24180753292671</c:v>
                </c:pt>
                <c:pt idx="101">
                  <c:v>161.79210770737427</c:v>
                </c:pt>
                <c:pt idx="102">
                  <c:v>162.34054249109747</c:v>
                </c:pt>
                <c:pt idx="103">
                  <c:v>162.88713072619655</c:v>
                </c:pt>
                <c:pt idx="104">
                  <c:v>163.43189093968857</c:v>
                </c:pt>
                <c:pt idx="105">
                  <c:v>163.97484135083491</c:v>
                </c:pt>
                <c:pt idx="106">
                  <c:v>164.51599987825105</c:v>
                </c:pt>
                <c:pt idx="107">
                  <c:v>165.05538414680666</c:v>
                </c:pt>
                <c:pt idx="108">
                  <c:v>165.59301149432343</c:v>
                </c:pt>
                <c:pt idx="109">
                  <c:v>166.1288989780777</c:v>
                </c:pt>
                <c:pt idx="110">
                  <c:v>166.66306338111502</c:v>
                </c:pt>
                <c:pt idx="111">
                  <c:v>167.19552121838305</c:v>
                </c:pt>
                <c:pt idx="112">
                  <c:v>167.72628874268932</c:v>
                </c:pt>
                <c:pt idx="113">
                  <c:v>168.25538195048978</c:v>
                </c:pt>
                <c:pt idx="114">
                  <c:v>168.78281658751408</c:v>
                </c:pt>
                <c:pt idx="115">
                  <c:v>169.30860815423307</c:v>
                </c:pt>
                <c:pt idx="116">
                  <c:v>169.83277191117404</c:v>
                </c:pt>
                <c:pt idx="117">
                  <c:v>170.35532288408862</c:v>
                </c:pt>
                <c:pt idx="118">
                  <c:v>170.87627586897867</c:v>
                </c:pt>
                <c:pt idx="119">
                  <c:v>171.39564543698455</c:v>
                </c:pt>
                <c:pt idx="120">
                  <c:v>171.91344593914039</c:v>
                </c:pt>
                <c:pt idx="121">
                  <c:v>172.42969151100098</c:v>
                </c:pt>
                <c:pt idx="122">
                  <c:v>172.94439607714435</c:v>
                </c:pt>
                <c:pt idx="123">
                  <c:v>173.45757335555402</c:v>
                </c:pt>
                <c:pt idx="124">
                  <c:v>173.96923686188495</c:v>
                </c:pt>
                <c:pt idx="125">
                  <c:v>174.4793999136169</c:v>
                </c:pt>
                <c:pt idx="126">
                  <c:v>174.98807563409878</c:v>
                </c:pt>
                <c:pt idx="127">
                  <c:v>175.49527695648763</c:v>
                </c:pt>
                <c:pt idx="128">
                  <c:v>176.00101662758519</c:v>
                </c:pt>
                <c:pt idx="129">
                  <c:v>176.50530721157574</c:v>
                </c:pt>
                <c:pt idx="130">
                  <c:v>177.00816109366806</c:v>
                </c:pt>
                <c:pt idx="131">
                  <c:v>177.50959048364447</c:v>
                </c:pt>
                <c:pt idx="132">
                  <c:v>178.00960741931988</c:v>
                </c:pt>
                <c:pt idx="133">
                  <c:v>178.50822376991374</c:v>
                </c:pt>
                <c:pt idx="134">
                  <c:v>179.00545123933745</c:v>
                </c:pt>
                <c:pt idx="135">
                  <c:v>179.50130136939967</c:v>
                </c:pt>
                <c:pt idx="136">
                  <c:v>179.99578554293225</c:v>
                </c:pt>
                <c:pt idx="137">
                  <c:v>180.48891498683923</c:v>
                </c:pt>
                <c:pt idx="138">
                  <c:v>180.98070077507074</c:v>
                </c:pt>
                <c:pt idx="139">
                  <c:v>181.47115383152473</c:v>
                </c:pt>
                <c:pt idx="140">
                  <c:v>181.96028493287795</c:v>
                </c:pt>
                <c:pt idx="141">
                  <c:v>182.44810471134898</c:v>
                </c:pt>
                <c:pt idx="142">
                  <c:v>182.93462365739455</c:v>
                </c:pt>
                <c:pt idx="143">
                  <c:v>183.41985212234198</c:v>
                </c:pt>
                <c:pt idx="144">
                  <c:v>183.9038003209586</c:v>
                </c:pt>
                <c:pt idx="145">
                  <c:v>184.38647833396089</c:v>
                </c:pt>
                <c:pt idx="146">
                  <c:v>184.86789611046436</c:v>
                </c:pt>
                <c:pt idx="147">
                  <c:v>185.34806347037636</c:v>
                </c:pt>
                <c:pt idx="148">
                  <c:v>185.82699010673312</c:v>
                </c:pt>
                <c:pt idx="149">
                  <c:v>186.30468558798273</c:v>
                </c:pt>
                <c:pt idx="150">
                  <c:v>186.78115936021578</c:v>
                </c:pt>
                <c:pt idx="151">
                  <c:v>187.25642074934453</c:v>
                </c:pt>
                <c:pt idx="152">
                  <c:v>187.73047896323271</c:v>
                </c:pt>
                <c:pt idx="153">
                  <c:v>188.20334309377711</c:v>
                </c:pt>
                <c:pt idx="154">
                  <c:v>188.67502211894185</c:v>
                </c:pt>
                <c:pt idx="155">
                  <c:v>189.14552490474739</c:v>
                </c:pt>
                <c:pt idx="156">
                  <c:v>189.61486020721486</c:v>
                </c:pt>
                <c:pt idx="157">
                  <c:v>190.0830366742673</c:v>
                </c:pt>
                <c:pt idx="158">
                  <c:v>190.55006284758886</c:v>
                </c:pt>
                <c:pt idx="159">
                  <c:v>191.01594716444299</c:v>
                </c:pt>
                <c:pt idx="160">
                  <c:v>191.48069795945099</c:v>
                </c:pt>
                <c:pt idx="161">
                  <c:v>191.94432346633153</c:v>
                </c:pt>
                <c:pt idx="162">
                  <c:v>192.40683181960284</c:v>
                </c:pt>
                <c:pt idx="163">
                  <c:v>192.86823105624771</c:v>
                </c:pt>
                <c:pt idx="164">
                  <c:v>193.32852911734309</c:v>
                </c:pt>
                <c:pt idx="165">
                  <c:v>193.64404292359987</c:v>
                </c:pt>
                <c:pt idx="166">
                  <c:v>193.95904348320187</c:v>
                </c:pt>
                <c:pt idx="167">
                  <c:v>194.27353329272671</c:v>
                </c:pt>
                <c:pt idx="168">
                  <c:v>194.58751482857733</c:v>
                </c:pt>
                <c:pt idx="169">
                  <c:v>194.90099054720937</c:v>
                </c:pt>
                <c:pt idx="170">
                  <c:v>195.21396288535564</c:v>
                </c:pt>
                <c:pt idx="171">
                  <c:v>195.52643426024682</c:v>
                </c:pt>
                <c:pt idx="172">
                  <c:v>195.83840706982946</c:v>
                </c:pt>
                <c:pt idx="173">
                  <c:v>196.14988369298067</c:v>
                </c:pt>
                <c:pt idx="174">
                  <c:v>196.46086648971965</c:v>
                </c:pt>
                <c:pt idx="175">
                  <c:v>196.77135780141643</c:v>
                </c:pt>
                <c:pt idx="176">
                  <c:v>197.08135995099755</c:v>
                </c:pt>
                <c:pt idx="177">
                  <c:v>197.39087524314866</c:v>
                </c:pt>
                <c:pt idx="178">
                  <c:v>197.69990596451453</c:v>
                </c:pt>
                <c:pt idx="179">
                  <c:v>198.00845438389618</c:v>
                </c:pt>
                <c:pt idx="180">
                  <c:v>198.31652275244517</c:v>
                </c:pt>
                <c:pt idx="181">
                  <c:v>198.62411330385521</c:v>
                </c:pt>
                <c:pt idx="182">
                  <c:v>198.93122825455112</c:v>
                </c:pt>
                <c:pt idx="183">
                  <c:v>199.23786980387521</c:v>
                </c:pt>
                <c:pt idx="184">
                  <c:v>199.54404013427097</c:v>
                </c:pt>
                <c:pt idx="185">
                  <c:v>199.84974141146429</c:v>
                </c:pt>
                <c:pt idx="186">
                  <c:v>200.15497578464232</c:v>
                </c:pt>
                <c:pt idx="187">
                  <c:v>200.45974538662961</c:v>
                </c:pt>
                <c:pt idx="188">
                  <c:v>200.764052334062</c:v>
                </c:pt>
                <c:pt idx="189">
                  <c:v>201.06789872755817</c:v>
                </c:pt>
                <c:pt idx="190">
                  <c:v>201.37128665188888</c:v>
                </c:pt>
                <c:pt idx="191">
                  <c:v>201.67421817614368</c:v>
                </c:pt>
                <c:pt idx="192">
                  <c:v>201.97669535389574</c:v>
                </c:pt>
                <c:pt idx="193">
                  <c:v>202.27872022336413</c:v>
                </c:pt>
                <c:pt idx="194">
                  <c:v>202.58029480757412</c:v>
                </c:pt>
                <c:pt idx="195">
                  <c:v>202.88142111451518</c:v>
                </c:pt>
                <c:pt idx="196">
                  <c:v>203.18210113729717</c:v>
                </c:pt>
                <c:pt idx="197">
                  <c:v>203.48233685430404</c:v>
                </c:pt>
                <c:pt idx="198">
                  <c:v>203.78213022934585</c:v>
                </c:pt>
                <c:pt idx="199">
                  <c:v>204.08148321180852</c:v>
                </c:pt>
                <c:pt idx="200">
                  <c:v>204.38039773680177</c:v>
                </c:pt>
                <c:pt idx="201">
                  <c:v>204.67887572530509</c:v>
                </c:pt>
                <c:pt idx="202">
                  <c:v>204.97691908431179</c:v>
                </c:pt>
                <c:pt idx="203">
                  <c:v>205.27452970697098</c:v>
                </c:pt>
                <c:pt idx="204">
                  <c:v>205.57170947272806</c:v>
                </c:pt>
                <c:pt idx="205">
                  <c:v>205.86846024746316</c:v>
                </c:pt>
                <c:pt idx="206">
                  <c:v>206.16478388362771</c:v>
                </c:pt>
                <c:pt idx="207">
                  <c:v>206.46068222037951</c:v>
                </c:pt>
                <c:pt idx="208">
                  <c:v>206.75615708371575</c:v>
                </c:pt>
                <c:pt idx="209">
                  <c:v>207.05121028660457</c:v>
                </c:pt>
                <c:pt idx="210">
                  <c:v>207.34584362911488</c:v>
                </c:pt>
                <c:pt idx="211">
                  <c:v>207.64005889854434</c:v>
                </c:pt>
                <c:pt idx="212">
                  <c:v>207.93385786954602</c:v>
                </c:pt>
                <c:pt idx="213">
                  <c:v>208.2272423042532</c:v>
                </c:pt>
                <c:pt idx="214">
                  <c:v>208.52021395240266</c:v>
                </c:pt>
                <c:pt idx="215">
                  <c:v>208.81277455145647</c:v>
                </c:pt>
                <c:pt idx="216">
                  <c:v>209.10492582672219</c:v>
                </c:pt>
                <c:pt idx="217">
                  <c:v>209.39666949147161</c:v>
                </c:pt>
                <c:pt idx="218">
                  <c:v>209.68800724705787</c:v>
                </c:pt>
                <c:pt idx="219">
                  <c:v>209.97894078303139</c:v>
                </c:pt>
                <c:pt idx="220">
                  <c:v>210.26947177725398</c:v>
                </c:pt>
                <c:pt idx="221">
                  <c:v>210.55960189601191</c:v>
                </c:pt>
                <c:pt idx="222">
                  <c:v>210.84933279412726</c:v>
                </c:pt>
                <c:pt idx="223">
                  <c:v>211.13866611506816</c:v>
                </c:pt>
                <c:pt idx="224">
                  <c:v>211.42760349105754</c:v>
                </c:pt>
                <c:pt idx="225">
                  <c:v>211.71614654318043</c:v>
                </c:pt>
                <c:pt idx="226">
                  <c:v>212.00429688149026</c:v>
                </c:pt>
                <c:pt idx="227">
                  <c:v>212.29205610511352</c:v>
                </c:pt>
                <c:pt idx="228">
                  <c:v>212.57942580235337</c:v>
                </c:pt>
                <c:pt idx="229">
                  <c:v>212.86640755079199</c:v>
                </c:pt>
                <c:pt idx="230">
                  <c:v>213.15300291739143</c:v>
                </c:pt>
                <c:pt idx="231">
                  <c:v>213.43921345859363</c:v>
                </c:pt>
                <c:pt idx="232">
                  <c:v>213.72504072041886</c:v>
                </c:pt>
                <c:pt idx="233">
                  <c:v>214.01048623856335</c:v>
                </c:pt>
                <c:pt idx="234">
                  <c:v>214.29555153849537</c:v>
                </c:pt>
                <c:pt idx="235">
                  <c:v>214.58023813555042</c:v>
                </c:pt>
                <c:pt idx="236">
                  <c:v>214.86454753502528</c:v>
                </c:pt>
                <c:pt idx="237">
                  <c:v>215.14848123227071</c:v>
                </c:pt>
                <c:pt idx="238">
                  <c:v>215.43204071278336</c:v>
                </c:pt>
                <c:pt idx="239">
                  <c:v>215.71522745229638</c:v>
                </c:pt>
                <c:pt idx="240">
                  <c:v>215.99804291686897</c:v>
                </c:pt>
                <c:pt idx="241">
                  <c:v>216.28048856297502</c:v>
                </c:pt>
                <c:pt idx="242">
                  <c:v>216.56256583759065</c:v>
                </c:pt>
                <c:pt idx="243">
                  <c:v>216.8442761782805</c:v>
                </c:pt>
                <c:pt idx="244">
                  <c:v>217.12562101328345</c:v>
                </c:pt>
                <c:pt idx="245">
                  <c:v>217.40660176159693</c:v>
                </c:pt>
                <c:pt idx="246">
                  <c:v>217.68721983306051</c:v>
                </c:pt>
                <c:pt idx="247">
                  <c:v>217.96747662843833</c:v>
                </c:pt>
                <c:pt idx="248">
                  <c:v>218.24737353950084</c:v>
                </c:pt>
                <c:pt idx="249">
                  <c:v>218.52691194910528</c:v>
                </c:pt>
                <c:pt idx="250">
                  <c:v>218.8060932312755</c:v>
                </c:pt>
                <c:pt idx="251">
                  <c:v>219.08491875128064</c:v>
                </c:pt>
                <c:pt idx="252">
                  <c:v>219.36338986571312</c:v>
                </c:pt>
                <c:pt idx="253">
                  <c:v>219.64150792256561</c:v>
                </c:pt>
                <c:pt idx="254">
                  <c:v>219.91927426130721</c:v>
                </c:pt>
                <c:pt idx="255">
                  <c:v>220.19669021295863</c:v>
                </c:pt>
                <c:pt idx="256">
                  <c:v>220.47375710016664</c:v>
                </c:pt>
                <c:pt idx="257">
                  <c:v>220.75047623727767</c:v>
                </c:pt>
                <c:pt idx="258">
                  <c:v>221.02684893041049</c:v>
                </c:pt>
                <c:pt idx="259">
                  <c:v>221.3028764775282</c:v>
                </c:pt>
                <c:pt idx="260">
                  <c:v>221.57856016850934</c:v>
                </c:pt>
                <c:pt idx="261">
                  <c:v>221.85390128521817</c:v>
                </c:pt>
                <c:pt idx="262">
                  <c:v>222.1289011015742</c:v>
                </c:pt>
                <c:pt idx="263">
                  <c:v>222.40356088362105</c:v>
                </c:pt>
                <c:pt idx="264">
                  <c:v>222.67788188959437</c:v>
                </c:pt>
                <c:pt idx="265">
                  <c:v>222.95186536998909</c:v>
                </c:pt>
                <c:pt idx="266">
                  <c:v>223.225512567626</c:v>
                </c:pt>
                <c:pt idx="267">
                  <c:v>223.49882471771738</c:v>
                </c:pt>
                <c:pt idx="268">
                  <c:v>223.77180304793222</c:v>
                </c:pt>
                <c:pt idx="269">
                  <c:v>224.04444877846041</c:v>
                </c:pt>
                <c:pt idx="270">
                  <c:v>224.31676312207648</c:v>
                </c:pt>
                <c:pt idx="271">
                  <c:v>224.58874728420253</c:v>
                </c:pt>
                <c:pt idx="272">
                  <c:v>224.86040246297034</c:v>
                </c:pt>
                <c:pt idx="273">
                  <c:v>225.13172984928315</c:v>
                </c:pt>
                <c:pt idx="274">
                  <c:v>225.40273062687643</c:v>
                </c:pt>
                <c:pt idx="275">
                  <c:v>225.67340597237819</c:v>
                </c:pt>
                <c:pt idx="276">
                  <c:v>225.94375705536859</c:v>
                </c:pt>
                <c:pt idx="277">
                  <c:v>226.21378503843889</c:v>
                </c:pt>
                <c:pt idx="278">
                  <c:v>226.48349107724971</c:v>
                </c:pt>
                <c:pt idx="279">
                  <c:v>226.75287632058883</c:v>
                </c:pt>
                <c:pt idx="280">
                  <c:v>227.02194191042824</c:v>
                </c:pt>
                <c:pt idx="281">
                  <c:v>227.29068898198065</c:v>
                </c:pt>
                <c:pt idx="282">
                  <c:v>227.5591186637553</c:v>
                </c:pt>
                <c:pt idx="283">
                  <c:v>227.8272320776133</c:v>
                </c:pt>
                <c:pt idx="284">
                  <c:v>228.09503033882234</c:v>
                </c:pt>
                <c:pt idx="285">
                  <c:v>228.36251455611074</c:v>
                </c:pt>
                <c:pt idx="286">
                  <c:v>228.6296858317211</c:v>
                </c:pt>
                <c:pt idx="287">
                  <c:v>228.89654526146327</c:v>
                </c:pt>
                <c:pt idx="288">
                  <c:v>229.16309393476672</c:v>
                </c:pt>
                <c:pt idx="289">
                  <c:v>229.42933293473249</c:v>
                </c:pt>
                <c:pt idx="290">
                  <c:v>229.69526333818453</c:v>
                </c:pt>
                <c:pt idx="291">
                  <c:v>229.96088621572048</c:v>
                </c:pt>
                <c:pt idx="292">
                  <c:v>230.22620263176202</c:v>
                </c:pt>
                <c:pt idx="293">
                  <c:v>230.49121364460458</c:v>
                </c:pt>
                <c:pt idx="294">
                  <c:v>230.75592030646661</c:v>
                </c:pt>
                <c:pt idx="295">
                  <c:v>231.02032366353825</c:v>
                </c:pt>
                <c:pt idx="296">
                  <c:v>231.28442475602975</c:v>
                </c:pt>
                <c:pt idx="297">
                  <c:v>231.54822461821897</c:v>
                </c:pt>
                <c:pt idx="298">
                  <c:v>231.81172427849887</c:v>
                </c:pt>
                <c:pt idx="299">
                  <c:v>231.97737904780647</c:v>
                </c:pt>
                <c:pt idx="300">
                  <c:v>232.14291560762427</c:v>
                </c:pt>
                <c:pt idx="301">
                  <c:v>232.30833421065086</c:v>
                </c:pt>
                <c:pt idx="302">
                  <c:v>232.47363510868567</c:v>
                </c:pt>
                <c:pt idx="303">
                  <c:v>232.63881855263367</c:v>
                </c:pt>
                <c:pt idx="304">
                  <c:v>232.80388479250962</c:v>
                </c:pt>
                <c:pt idx="305">
                  <c:v>232.96883407744258</c:v>
                </c:pt>
                <c:pt idx="306">
                  <c:v>233.13366665568029</c:v>
                </c:pt>
                <c:pt idx="307">
                  <c:v>233.29838277459348</c:v>
                </c:pt>
                <c:pt idx="308">
                  <c:v>233.46298268068026</c:v>
                </c:pt>
                <c:pt idx="309">
                  <c:v>233.62746661957038</c:v>
                </c:pt>
                <c:pt idx="310">
                  <c:v>233.79183483602961</c:v>
                </c:pt>
                <c:pt idx="311">
                  <c:v>233.9560875739638</c:v>
                </c:pt>
                <c:pt idx="312">
                  <c:v>234.12022507642331</c:v>
                </c:pt>
                <c:pt idx="313">
                  <c:v>233.70187468803482</c:v>
                </c:pt>
                <c:pt idx="314">
                  <c:v>233.28220205031798</c:v>
                </c:pt>
                <c:pt idx="315">
                  <c:v>232.86119923279469</c:v>
                </c:pt>
                <c:pt idx="316">
                  <c:v>232.43885822371709</c:v>
                </c:pt>
                <c:pt idx="317">
                  <c:v>232.01517092886809</c:v>
                </c:pt>
                <c:pt idx="318">
                  <c:v>231.5901291703386</c:v>
                </c:pt>
                <c:pt idx="319">
                  <c:v>231.16372468528166</c:v>
                </c:pt>
                <c:pt idx="320">
                  <c:v>230.73594912464191</c:v>
                </c:pt>
                <c:pt idx="321">
                  <c:v>230.30679405186049</c:v>
                </c:pt>
                <c:pt idx="322">
                  <c:v>229.87625094155476</c:v>
                </c:pt>
                <c:pt idx="323">
                  <c:v>229.44431117817177</c:v>
                </c:pt>
                <c:pt idx="324">
                  <c:v>229.01096605461549</c:v>
                </c:pt>
                <c:pt idx="325">
                  <c:v>228.57620677084665</c:v>
                </c:pt>
                <c:pt idx="326">
                  <c:v>228.14002443245465</c:v>
                </c:pt>
                <c:pt idx="327">
                  <c:v>227.70241004920098</c:v>
                </c:pt>
                <c:pt idx="328">
                  <c:v>227.26335453353346</c:v>
                </c:pt>
                <c:pt idx="329">
                  <c:v>226.82284869907031</c:v>
                </c:pt>
                <c:pt idx="330">
                  <c:v>226.38088325905358</c:v>
                </c:pt>
                <c:pt idx="331">
                  <c:v>225.93744882477105</c:v>
                </c:pt>
                <c:pt idx="332">
                  <c:v>225.49253590394591</c:v>
                </c:pt>
                <c:pt idx="333">
                  <c:v>225.04613489909312</c:v>
                </c:pt>
                <c:pt idx="334">
                  <c:v>224.59823610584215</c:v>
                </c:pt>
                <c:pt idx="335">
                  <c:v>224.14882971122455</c:v>
                </c:pt>
                <c:pt idx="336">
                  <c:v>223.69790579192613</c:v>
                </c:pt>
                <c:pt idx="337">
                  <c:v>223.24545431250229</c:v>
                </c:pt>
                <c:pt idx="338">
                  <c:v>222.79146512355581</c:v>
                </c:pt>
                <c:pt idx="339">
                  <c:v>222.3359279598763</c:v>
                </c:pt>
                <c:pt idx="340">
                  <c:v>221.87883243853994</c:v>
                </c:pt>
                <c:pt idx="341">
                  <c:v>221.42016805696858</c:v>
                </c:pt>
                <c:pt idx="342">
                  <c:v>220.95992419094739</c:v>
                </c:pt>
                <c:pt idx="343">
                  <c:v>220.4980900925996</c:v>
                </c:pt>
                <c:pt idx="344">
                  <c:v>220.03465488831745</c:v>
                </c:pt>
                <c:pt idx="345">
                  <c:v>219.56960757664805</c:v>
                </c:pt>
                <c:pt idx="346">
                  <c:v>219.10293702613293</c:v>
                </c:pt>
                <c:pt idx="347">
                  <c:v>218.63463197310028</c:v>
                </c:pt>
                <c:pt idx="348">
                  <c:v>218.16468101940802</c:v>
                </c:pt>
                <c:pt idx="349">
                  <c:v>217.69307263013732</c:v>
                </c:pt>
                <c:pt idx="350">
                  <c:v>217.21979513123387</c:v>
                </c:pt>
                <c:pt idx="351">
                  <c:v>216.74483670709702</c:v>
                </c:pt>
                <c:pt idx="352">
                  <c:v>216.26818539811396</c:v>
                </c:pt>
                <c:pt idx="353">
                  <c:v>215.78982909813834</c:v>
                </c:pt>
                <c:pt idx="354">
                  <c:v>215.30975555191131</c:v>
                </c:pt>
                <c:pt idx="355">
                  <c:v>214.82795235242352</c:v>
                </c:pt>
                <c:pt idx="356">
                  <c:v>214.34440693821648</c:v>
                </c:pt>
                <c:pt idx="357">
                  <c:v>213.85910659062134</c:v>
                </c:pt>
                <c:pt idx="358">
                  <c:v>213.37203843093357</c:v>
                </c:pt>
                <c:pt idx="359">
                  <c:v>212.88318941752149</c:v>
                </c:pt>
                <c:pt idx="360">
                  <c:v>212.39254634286695</c:v>
                </c:pt>
                <c:pt idx="361">
                  <c:v>211.90009583053592</c:v>
                </c:pt>
                <c:pt idx="362">
                  <c:v>211.40582433207715</c:v>
                </c:pt>
                <c:pt idx="363">
                  <c:v>210.90971812384689</c:v>
                </c:pt>
                <c:pt idx="364">
                  <c:v>210.4117633037572</c:v>
                </c:pt>
                <c:pt idx="365">
                  <c:v>209.91194578794574</c:v>
                </c:pt>
                <c:pt idx="366">
                  <c:v>209.41025130736489</c:v>
                </c:pt>
                <c:pt idx="367">
                  <c:v>208.90666540428734</c:v>
                </c:pt>
                <c:pt idx="368">
                  <c:v>208.4011734287262</c:v>
                </c:pt>
                <c:pt idx="369">
                  <c:v>207.89376053476636</c:v>
                </c:pt>
                <c:pt idx="370">
                  <c:v>207.38441167680531</c:v>
                </c:pt>
                <c:pt idx="371">
                  <c:v>206.87311160569962</c:v>
                </c:pt>
                <c:pt idx="372">
                  <c:v>206.35984486481499</c:v>
                </c:pt>
                <c:pt idx="373">
                  <c:v>205.84459578597651</c:v>
                </c:pt>
                <c:pt idx="374">
                  <c:v>205.32734848531604</c:v>
                </c:pt>
                <c:pt idx="375">
                  <c:v>204.80808685901368</c:v>
                </c:pt>
                <c:pt idx="376">
                  <c:v>204.28679457892977</c:v>
                </c:pt>
                <c:pt idx="377">
                  <c:v>203.76345508812412</c:v>
                </c:pt>
                <c:pt idx="378">
                  <c:v>203.23805159625877</c:v>
                </c:pt>
                <c:pt idx="379">
                  <c:v>202.71056707488054</c:v>
                </c:pt>
                <c:pt idx="380">
                  <c:v>202.18098425257972</c:v>
                </c:pt>
                <c:pt idx="381">
                  <c:v>201.64928561002063</c:v>
                </c:pt>
                <c:pt idx="382">
                  <c:v>201.11545337483989</c:v>
                </c:pt>
                <c:pt idx="383">
                  <c:v>200.57946951640827</c:v>
                </c:pt>
                <c:pt idx="384">
                  <c:v>200.04131574045149</c:v>
                </c:pt>
                <c:pt idx="385">
                  <c:v>199.50097348352514</c:v>
                </c:pt>
                <c:pt idx="386">
                  <c:v>198.95842390733907</c:v>
                </c:pt>
                <c:pt idx="387">
                  <c:v>198.41364789292635</c:v>
                </c:pt>
                <c:pt idx="388">
                  <c:v>197.86662603465081</c:v>
                </c:pt>
                <c:pt idx="389">
                  <c:v>197.3173386340487</c:v>
                </c:pt>
                <c:pt idx="390">
                  <c:v>196.76576569349803</c:v>
                </c:pt>
                <c:pt idx="391">
                  <c:v>196.21188690970973</c:v>
                </c:pt>
                <c:pt idx="392">
                  <c:v>195.655681667035</c:v>
                </c:pt>
                <c:pt idx="393">
                  <c:v>195.09712903058167</c:v>
                </c:pt>
                <c:pt idx="394">
                  <c:v>194.53620773913363</c:v>
                </c:pt>
                <c:pt idx="395">
                  <c:v>193.97289619786557</c:v>
                </c:pt>
                <c:pt idx="396">
                  <c:v>193.40717247084652</c:v>
                </c:pt>
                <c:pt idx="397">
                  <c:v>192.83901427332415</c:v>
                </c:pt>
                <c:pt idx="398">
                  <c:v>192.268398963782</c:v>
                </c:pt>
                <c:pt idx="399">
                  <c:v>191.69530353576161</c:v>
                </c:pt>
                <c:pt idx="400">
                  <c:v>191.11970460944059</c:v>
                </c:pt>
                <c:pt idx="401">
                  <c:v>190.54157842295817</c:v>
                </c:pt>
                <c:pt idx="402">
                  <c:v>189.96090082347845</c:v>
                </c:pt>
                <c:pt idx="403">
                  <c:v>189.37764725798175</c:v>
                </c:pt>
                <c:pt idx="404">
                  <c:v>188.79179276377363</c:v>
                </c:pt>
                <c:pt idx="405">
                  <c:v>188.20331195870162</c:v>
                </c:pt>
                <c:pt idx="406">
                  <c:v>187.61217903106757</c:v>
                </c:pt>
                <c:pt idx="407">
                  <c:v>187.01836772922456</c:v>
                </c:pt>
                <c:pt idx="408">
                  <c:v>186.42185135084625</c:v>
                </c:pt>
                <c:pt idx="409">
                  <c:v>185.82260273185545</c:v>
                </c:pt>
                <c:pt idx="410">
                  <c:v>185.22059423499931</c:v>
                </c:pt>
                <c:pt idx="411">
                  <c:v>184.61579773805627</c:v>
                </c:pt>
                <c:pt idx="412">
                  <c:v>184.00818462166103</c:v>
                </c:pt>
                <c:pt idx="413">
                  <c:v>183.39772575673194</c:v>
                </c:pt>
                <c:pt idx="414">
                  <c:v>182.7843914914844</c:v>
                </c:pt>
                <c:pt idx="415">
                  <c:v>182.16815163801417</c:v>
                </c:pt>
                <c:pt idx="416">
                  <c:v>181.54897545843238</c:v>
                </c:pt>
                <c:pt idx="417">
                  <c:v>180.92683165053435</c:v>
                </c:pt>
                <c:pt idx="418">
                  <c:v>180.30168833298231</c:v>
                </c:pt>
                <c:pt idx="419">
                  <c:v>179.67351302998196</c:v>
                </c:pt>
                <c:pt idx="420">
                  <c:v>179.04227265543173</c:v>
                </c:pt>
                <c:pt idx="421">
                  <c:v>178.40793349652196</c:v>
                </c:pt>
                <c:pt idx="422">
                  <c:v>177.77046119676055</c:v>
                </c:pt>
                <c:pt idx="423">
                  <c:v>177.12982073840067</c:v>
                </c:pt>
                <c:pt idx="424">
                  <c:v>176.48597642424411</c:v>
                </c:pt>
                <c:pt idx="425">
                  <c:v>175.83889185879295</c:v>
                </c:pt>
                <c:pt idx="426">
                  <c:v>175.1885299287211</c:v>
                </c:pt>
                <c:pt idx="427">
                  <c:v>174.534852782635</c:v>
                </c:pt>
                <c:pt idx="428">
                  <c:v>173.87782181009172</c:v>
                </c:pt>
                <c:pt idx="429">
                  <c:v>173.21739761984094</c:v>
                </c:pt>
                <c:pt idx="430">
                  <c:v>172.55354001725513</c:v>
                </c:pt>
                <c:pt idx="431">
                  <c:v>171.88620798091077</c:v>
                </c:pt>
                <c:pt idx="432">
                  <c:v>171.21535963828086</c:v>
                </c:pt>
                <c:pt idx="433">
                  <c:v>170.54095224049769</c:v>
                </c:pt>
                <c:pt idx="434">
                  <c:v>169.86294213614127</c:v>
                </c:pt>
                <c:pt idx="435">
                  <c:v>169.18128474400726</c:v>
                </c:pt>
                <c:pt idx="436">
                  <c:v>168.49593452480565</c:v>
                </c:pt>
                <c:pt idx="437">
                  <c:v>167.80684495173767</c:v>
                </c:pt>
                <c:pt idx="438">
                  <c:v>167.11396847989673</c:v>
                </c:pt>
                <c:pt idx="439">
                  <c:v>166.41725651443477</c:v>
                </c:pt>
                <c:pt idx="440">
                  <c:v>165.71665937743293</c:v>
                </c:pt>
                <c:pt idx="441">
                  <c:v>165.01212627341087</c:v>
                </c:pt>
                <c:pt idx="442">
                  <c:v>164.30360525340652</c:v>
                </c:pt>
                <c:pt idx="443">
                  <c:v>163.59104317755188</c:v>
                </c:pt>
                <c:pt idx="444">
                  <c:v>162.8743856760681</c:v>
                </c:pt>
                <c:pt idx="445">
                  <c:v>162.15357710859681</c:v>
                </c:pt>
                <c:pt idx="446">
                  <c:v>161.42856052178013</c:v>
                </c:pt>
                <c:pt idx="447">
                  <c:v>160.69927760499618</c:v>
                </c:pt>
                <c:pt idx="448">
                  <c:v>159.96566864415084</c:v>
                </c:pt>
                <c:pt idx="449">
                  <c:v>159.2276724734206</c:v>
                </c:pt>
                <c:pt idx="450">
                  <c:v>158.48522642483371</c:v>
                </c:pt>
                <c:pt idx="451">
                  <c:v>157.73826627557042</c:v>
                </c:pt>
                <c:pt idx="452">
                  <c:v>156.98672619285426</c:v>
                </c:pt>
                <c:pt idx="453">
                  <c:v>156.23053867629864</c:v>
                </c:pt>
                <c:pt idx="454">
                  <c:v>155.46963449756316</c:v>
                </c:pt>
                <c:pt idx="455">
                  <c:v>154.70394263716457</c:v>
                </c:pt>
                <c:pt idx="456">
                  <c:v>153.93339021827649</c:v>
                </c:pt>
                <c:pt idx="457">
                  <c:v>153.15790243733983</c:v>
                </c:pt>
                <c:pt idx="458">
                  <c:v>152.37740249129502</c:v>
                </c:pt>
                <c:pt idx="459">
                  <c:v>151.59181150123115</c:v>
                </c:pt>
                <c:pt idx="460">
                  <c:v>150.80104843223481</c:v>
                </c:pt>
                <c:pt idx="461">
                  <c:v>150.00503000920423</c:v>
                </c:pt>
                <c:pt idx="462">
                  <c:v>149.20367062837698</c:v>
                </c:pt>
                <c:pt idx="463">
                  <c:v>148.39688226430178</c:v>
                </c:pt>
                <c:pt idx="464">
                  <c:v>147.58457437196336</c:v>
                </c:pt>
                <c:pt idx="465">
                  <c:v>146.76665378374832</c:v>
                </c:pt>
                <c:pt idx="466">
                  <c:v>145.94302460091492</c:v>
                </c:pt>
                <c:pt idx="467">
                  <c:v>145.11358807920351</c:v>
                </c:pt>
                <c:pt idx="468">
                  <c:v>144.27824250819666</c:v>
                </c:pt>
                <c:pt idx="469">
                  <c:v>143.43688308400522</c:v>
                </c:pt>
                <c:pt idx="470">
                  <c:v>142.58940177482293</c:v>
                </c:pt>
                <c:pt idx="471">
                  <c:v>141.73568717885533</c:v>
                </c:pt>
                <c:pt idx="472">
                  <c:v>140.87562437408593</c:v>
                </c:pt>
                <c:pt idx="473">
                  <c:v>140.00909475929942</c:v>
                </c:pt>
                <c:pt idx="474">
                  <c:v>139.13597588573057</c:v>
                </c:pt>
                <c:pt idx="475">
                  <c:v>138.25614127865356</c:v>
                </c:pt>
                <c:pt idx="476">
                  <c:v>137.36946024816686</c:v>
                </c:pt>
                <c:pt idx="477">
                  <c:v>136.47579768836144</c:v>
                </c:pt>
                <c:pt idx="478">
                  <c:v>135.5750138639886</c:v>
                </c:pt>
                <c:pt idx="479">
                  <c:v>134.66696418366126</c:v>
                </c:pt>
                <c:pt idx="480">
                  <c:v>133.75149895853423</c:v>
                </c:pt>
                <c:pt idx="481">
                  <c:v>132.82846314531008</c:v>
                </c:pt>
                <c:pt idx="482">
                  <c:v>131.89769607230571</c:v>
                </c:pt>
                <c:pt idx="483">
                  <c:v>130.95903114719462</c:v>
                </c:pt>
                <c:pt idx="484">
                  <c:v>130.01229554490166</c:v>
                </c:pt>
                <c:pt idx="485">
                  <c:v>129.05730987397655</c:v>
                </c:pt>
                <c:pt idx="486">
                  <c:v>128.0938878196024</c:v>
                </c:pt>
                <c:pt idx="487">
                  <c:v>127.12183576120565</c:v>
                </c:pt>
                <c:pt idx="488">
                  <c:v>126.14095236242142</c:v>
                </c:pt>
                <c:pt idx="489">
                  <c:v>125.15102813092969</c:v>
                </c:pt>
                <c:pt idx="490">
                  <c:v>124.15184494540883</c:v>
                </c:pt>
                <c:pt idx="491">
                  <c:v>123.14317554655079</c:v>
                </c:pt>
                <c:pt idx="492">
                  <c:v>122.1247829887409</c:v>
                </c:pt>
                <c:pt idx="493">
                  <c:v>121.09642004861843</c:v>
                </c:pt>
                <c:pt idx="494">
                  <c:v>120.05782858629652</c:v>
                </c:pt>
                <c:pt idx="495">
                  <c:v>119.00873885452221</c:v>
                </c:pt>
                <c:pt idx="496">
                  <c:v>117.94886875049103</c:v>
                </c:pt>
                <c:pt idx="497">
                  <c:v>116.87792300438423</c:v>
                </c:pt>
                <c:pt idx="498">
                  <c:v>115.7955922979569</c:v>
                </c:pt>
                <c:pt idx="499">
                  <c:v>114.70155230565786</c:v>
                </c:pt>
                <c:pt idx="500">
                  <c:v>113.59546264978697</c:v>
                </c:pt>
                <c:pt idx="501">
                  <c:v>112.47696576007235</c:v>
                </c:pt>
                <c:pt idx="502">
                  <c:v>111.34568562675092</c:v>
                </c:pt>
                <c:pt idx="503">
                  <c:v>110.20122643473066</c:v>
                </c:pt>
                <c:pt idx="504">
                  <c:v>109.04317106466253</c:v>
                </c:pt>
              </c:numCache>
            </c:numRef>
          </c:yVal>
          <c:smooth val="1"/>
          <c:extLst>
            <c:ext xmlns:c16="http://schemas.microsoft.com/office/drawing/2014/chart" uri="{C3380CC4-5D6E-409C-BE32-E72D297353CC}">
              <c16:uniqueId val="{00000000-299F-4A09-B6AD-48C687CCAC39}"/>
            </c:ext>
          </c:extLst>
        </c:ser>
        <c:dLbls>
          <c:showLegendKey val="0"/>
          <c:showVal val="0"/>
          <c:showCatName val="0"/>
          <c:showSerName val="0"/>
          <c:showPercent val="0"/>
          <c:showBubbleSize val="0"/>
        </c:dLbls>
        <c:axId val="1718354160"/>
        <c:axId val="1718356080"/>
      </c:scatterChart>
      <c:scatterChart>
        <c:scatterStyle val="smoothMarker"/>
        <c:varyColors val="0"/>
        <c:ser>
          <c:idx val="2"/>
          <c:order val="1"/>
          <c:tx>
            <c:strRef>
              <c:f>Sections!$AD$24:$AD$25</c:f>
              <c:strCache>
                <c:ptCount val="2"/>
                <c:pt idx="0">
                  <c:v>Total Accel</c:v>
                </c:pt>
                <c:pt idx="1">
                  <c:v>m/s²</c:v>
                </c:pt>
              </c:strCache>
            </c:strRef>
          </c:tx>
          <c:spPr>
            <a:ln w="22225" cap="rnd">
              <a:solidFill>
                <a:schemeClr val="accent3"/>
              </a:solidFill>
              <a:round/>
            </a:ln>
            <a:effectLst/>
          </c:spPr>
          <c:marker>
            <c:symbol val="none"/>
          </c:marker>
          <c:xVal>
            <c:numRef>
              <c:f>Sections!$M$26:$M$530</c:f>
              <c:numCache>
                <c:formatCode>0.000</c:formatCode>
                <c:ptCount val="505"/>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503.2</c:v>
                </c:pt>
              </c:numCache>
            </c:numRef>
          </c:xVal>
          <c:yVal>
            <c:numRef>
              <c:f>Sections!$AD$26:$AD$530</c:f>
              <c:numCache>
                <c:formatCode>0.000</c:formatCode>
                <c:ptCount val="505"/>
                <c:pt idx="0">
                  <c:v>8.6376490575826992</c:v>
                </c:pt>
                <c:pt idx="1">
                  <c:v>8.6376490575826992</c:v>
                </c:pt>
                <c:pt idx="2">
                  <c:v>8.6376490575826992</c:v>
                </c:pt>
                <c:pt idx="3">
                  <c:v>8.6376490575826992</c:v>
                </c:pt>
                <c:pt idx="4">
                  <c:v>8.6376490575826992</c:v>
                </c:pt>
                <c:pt idx="5">
                  <c:v>8.6376490575826992</c:v>
                </c:pt>
                <c:pt idx="6">
                  <c:v>8.6376490575826992</c:v>
                </c:pt>
                <c:pt idx="7">
                  <c:v>8.6376490575826992</c:v>
                </c:pt>
                <c:pt idx="8">
                  <c:v>8.6376490575826992</c:v>
                </c:pt>
                <c:pt idx="9">
                  <c:v>8.6376490575826992</c:v>
                </c:pt>
                <c:pt idx="10">
                  <c:v>8.6376490575826992</c:v>
                </c:pt>
                <c:pt idx="11">
                  <c:v>8.6376490575826992</c:v>
                </c:pt>
                <c:pt idx="12">
                  <c:v>8.6376490575826992</c:v>
                </c:pt>
                <c:pt idx="13">
                  <c:v>8.6376490575826992</c:v>
                </c:pt>
                <c:pt idx="14">
                  <c:v>8.6376490575826992</c:v>
                </c:pt>
                <c:pt idx="15">
                  <c:v>8.6376490575826992</c:v>
                </c:pt>
                <c:pt idx="16">
                  <c:v>8.6376490575826992</c:v>
                </c:pt>
                <c:pt idx="17">
                  <c:v>8.6376490575826992</c:v>
                </c:pt>
                <c:pt idx="18">
                  <c:v>8.6376490575826992</c:v>
                </c:pt>
                <c:pt idx="19">
                  <c:v>8.6376490575826992</c:v>
                </c:pt>
                <c:pt idx="20">
                  <c:v>8.6376490575826992</c:v>
                </c:pt>
                <c:pt idx="21">
                  <c:v>8.6376490575826992</c:v>
                </c:pt>
                <c:pt idx="22">
                  <c:v>8.6376490575826992</c:v>
                </c:pt>
                <c:pt idx="23">
                  <c:v>8.6376490575826992</c:v>
                </c:pt>
                <c:pt idx="24">
                  <c:v>8.6376490575826992</c:v>
                </c:pt>
                <c:pt idx="25">
                  <c:v>8.6376490575826992</c:v>
                </c:pt>
                <c:pt idx="26">
                  <c:v>8.6376490575826992</c:v>
                </c:pt>
                <c:pt idx="27">
                  <c:v>8.6376490575826992</c:v>
                </c:pt>
                <c:pt idx="28">
                  <c:v>8.6376490575826992</c:v>
                </c:pt>
                <c:pt idx="29">
                  <c:v>8.6376490575826992</c:v>
                </c:pt>
                <c:pt idx="30">
                  <c:v>8.6376490575826992</c:v>
                </c:pt>
                <c:pt idx="31">
                  <c:v>8.6376490575826992</c:v>
                </c:pt>
                <c:pt idx="32">
                  <c:v>8.6376490575826992</c:v>
                </c:pt>
                <c:pt idx="33">
                  <c:v>8.6376490575826992</c:v>
                </c:pt>
                <c:pt idx="34">
                  <c:v>8.6376490575826992</c:v>
                </c:pt>
                <c:pt idx="35">
                  <c:v>8.6376490575826992</c:v>
                </c:pt>
                <c:pt idx="36">
                  <c:v>8.6376490575826992</c:v>
                </c:pt>
                <c:pt idx="37">
                  <c:v>8.6376490575826992</c:v>
                </c:pt>
                <c:pt idx="38">
                  <c:v>8.6376490575826992</c:v>
                </c:pt>
                <c:pt idx="39">
                  <c:v>8.6376490575826992</c:v>
                </c:pt>
                <c:pt idx="40">
                  <c:v>8.6376490575826992</c:v>
                </c:pt>
                <c:pt idx="41">
                  <c:v>8.6376490575826992</c:v>
                </c:pt>
                <c:pt idx="42">
                  <c:v>8.6376490575826992</c:v>
                </c:pt>
                <c:pt idx="43">
                  <c:v>8.6376490575826992</c:v>
                </c:pt>
                <c:pt idx="44">
                  <c:v>8.6376490575826992</c:v>
                </c:pt>
                <c:pt idx="45">
                  <c:v>8.6376490575826992</c:v>
                </c:pt>
                <c:pt idx="46">
                  <c:v>8.6376490575826992</c:v>
                </c:pt>
                <c:pt idx="47">
                  <c:v>8.6376490575826992</c:v>
                </c:pt>
                <c:pt idx="48">
                  <c:v>8.6376490575826992</c:v>
                </c:pt>
                <c:pt idx="49">
                  <c:v>8.6376490575826992</c:v>
                </c:pt>
                <c:pt idx="50">
                  <c:v>8.6376490575826992</c:v>
                </c:pt>
                <c:pt idx="51">
                  <c:v>8.6376490575826992</c:v>
                </c:pt>
                <c:pt idx="52">
                  <c:v>8.6376490575826992</c:v>
                </c:pt>
                <c:pt idx="53">
                  <c:v>8.6376490575826992</c:v>
                </c:pt>
                <c:pt idx="54">
                  <c:v>8.6376490575826992</c:v>
                </c:pt>
                <c:pt idx="55">
                  <c:v>8.6376490575826992</c:v>
                </c:pt>
                <c:pt idx="56">
                  <c:v>8.6376490575826992</c:v>
                </c:pt>
                <c:pt idx="57">
                  <c:v>8.6376490575826992</c:v>
                </c:pt>
                <c:pt idx="58">
                  <c:v>8.6376490575826992</c:v>
                </c:pt>
                <c:pt idx="59">
                  <c:v>8.6376490575826992</c:v>
                </c:pt>
                <c:pt idx="60">
                  <c:v>8.6376490575826992</c:v>
                </c:pt>
                <c:pt idx="61">
                  <c:v>8.6376490575826992</c:v>
                </c:pt>
                <c:pt idx="62">
                  <c:v>8.6376490575826992</c:v>
                </c:pt>
                <c:pt idx="63">
                  <c:v>8.6376490575826992</c:v>
                </c:pt>
                <c:pt idx="64">
                  <c:v>8.6376490575826992</c:v>
                </c:pt>
                <c:pt idx="65">
                  <c:v>8.6376490575826992</c:v>
                </c:pt>
                <c:pt idx="66">
                  <c:v>8.6376490575826992</c:v>
                </c:pt>
                <c:pt idx="67">
                  <c:v>8.6376490575826992</c:v>
                </c:pt>
                <c:pt idx="68">
                  <c:v>8.6376490575826992</c:v>
                </c:pt>
                <c:pt idx="69">
                  <c:v>8.6376490575826992</c:v>
                </c:pt>
                <c:pt idx="70">
                  <c:v>8.6376490575826992</c:v>
                </c:pt>
                <c:pt idx="71">
                  <c:v>8.6376490575826992</c:v>
                </c:pt>
                <c:pt idx="72">
                  <c:v>8.6376490575826992</c:v>
                </c:pt>
                <c:pt idx="73">
                  <c:v>8.6376490575826992</c:v>
                </c:pt>
                <c:pt idx="74">
                  <c:v>8.6376490575826992</c:v>
                </c:pt>
                <c:pt idx="75">
                  <c:v>8.6376490575826992</c:v>
                </c:pt>
                <c:pt idx="76">
                  <c:v>8.6376490575826992</c:v>
                </c:pt>
                <c:pt idx="77">
                  <c:v>8.6376490575826992</c:v>
                </c:pt>
                <c:pt idx="78">
                  <c:v>8.6376490575826992</c:v>
                </c:pt>
                <c:pt idx="79">
                  <c:v>8.6376490575826992</c:v>
                </c:pt>
                <c:pt idx="80">
                  <c:v>8.6376490575826992</c:v>
                </c:pt>
                <c:pt idx="81">
                  <c:v>8.6376490575826992</c:v>
                </c:pt>
                <c:pt idx="82">
                  <c:v>8.6376490575826992</c:v>
                </c:pt>
                <c:pt idx="83">
                  <c:v>8.6376490575826992</c:v>
                </c:pt>
                <c:pt idx="84">
                  <c:v>8.6376490575826992</c:v>
                </c:pt>
                <c:pt idx="85">
                  <c:v>8.6376490575826992</c:v>
                </c:pt>
                <c:pt idx="86">
                  <c:v>8.6376490575826992</c:v>
                </c:pt>
                <c:pt idx="87">
                  <c:v>8.6376490575826992</c:v>
                </c:pt>
                <c:pt idx="88">
                  <c:v>6.8582415088433493</c:v>
                </c:pt>
                <c:pt idx="89">
                  <c:v>6.8582415088433493</c:v>
                </c:pt>
                <c:pt idx="90">
                  <c:v>6.8582415088433493</c:v>
                </c:pt>
                <c:pt idx="91">
                  <c:v>6.8582415088433493</c:v>
                </c:pt>
                <c:pt idx="92">
                  <c:v>6.8582415088433493</c:v>
                </c:pt>
                <c:pt idx="93">
                  <c:v>6.8582415088433493</c:v>
                </c:pt>
                <c:pt idx="94">
                  <c:v>6.8582415088433493</c:v>
                </c:pt>
                <c:pt idx="95">
                  <c:v>6.8582415088433493</c:v>
                </c:pt>
                <c:pt idx="96">
                  <c:v>6.8582415088433493</c:v>
                </c:pt>
                <c:pt idx="97">
                  <c:v>6.8582415088433493</c:v>
                </c:pt>
                <c:pt idx="98">
                  <c:v>6.8582415088433493</c:v>
                </c:pt>
                <c:pt idx="99">
                  <c:v>6.8582415088433493</c:v>
                </c:pt>
                <c:pt idx="100">
                  <c:v>6.8582415088433493</c:v>
                </c:pt>
                <c:pt idx="101">
                  <c:v>6.8582415088433493</c:v>
                </c:pt>
                <c:pt idx="102">
                  <c:v>6.8582415088433493</c:v>
                </c:pt>
                <c:pt idx="103">
                  <c:v>6.8582415088433493</c:v>
                </c:pt>
                <c:pt idx="104">
                  <c:v>6.8582415088433493</c:v>
                </c:pt>
                <c:pt idx="105">
                  <c:v>6.8582415088433493</c:v>
                </c:pt>
                <c:pt idx="106">
                  <c:v>6.8582415088433493</c:v>
                </c:pt>
                <c:pt idx="107">
                  <c:v>6.8582415088433493</c:v>
                </c:pt>
                <c:pt idx="108">
                  <c:v>6.8582415088433493</c:v>
                </c:pt>
                <c:pt idx="109">
                  <c:v>6.8582415088433493</c:v>
                </c:pt>
                <c:pt idx="110">
                  <c:v>6.8582415088433493</c:v>
                </c:pt>
                <c:pt idx="111">
                  <c:v>6.8582415088433493</c:v>
                </c:pt>
                <c:pt idx="112">
                  <c:v>6.8582415088433493</c:v>
                </c:pt>
                <c:pt idx="113">
                  <c:v>6.8582415088433493</c:v>
                </c:pt>
                <c:pt idx="114">
                  <c:v>6.8582415088433493</c:v>
                </c:pt>
                <c:pt idx="115">
                  <c:v>6.8582415088433493</c:v>
                </c:pt>
                <c:pt idx="116">
                  <c:v>6.8582415088433493</c:v>
                </c:pt>
                <c:pt idx="117">
                  <c:v>6.8582415088433493</c:v>
                </c:pt>
                <c:pt idx="118">
                  <c:v>6.8582415088433493</c:v>
                </c:pt>
                <c:pt idx="119">
                  <c:v>6.8582415088433493</c:v>
                </c:pt>
                <c:pt idx="120">
                  <c:v>6.8582415088433493</c:v>
                </c:pt>
                <c:pt idx="121">
                  <c:v>6.8582415088433493</c:v>
                </c:pt>
                <c:pt idx="122">
                  <c:v>6.8582415088433493</c:v>
                </c:pt>
                <c:pt idx="123">
                  <c:v>6.8582415088433493</c:v>
                </c:pt>
                <c:pt idx="124">
                  <c:v>6.8582415088433493</c:v>
                </c:pt>
                <c:pt idx="125">
                  <c:v>6.8582415088433493</c:v>
                </c:pt>
                <c:pt idx="126">
                  <c:v>6.8582415088433493</c:v>
                </c:pt>
                <c:pt idx="127">
                  <c:v>6.8582415088433493</c:v>
                </c:pt>
                <c:pt idx="128">
                  <c:v>6.8582415088433493</c:v>
                </c:pt>
                <c:pt idx="129">
                  <c:v>6.8582415088433493</c:v>
                </c:pt>
                <c:pt idx="130">
                  <c:v>6.8582415088433493</c:v>
                </c:pt>
                <c:pt idx="131">
                  <c:v>6.8582415088433493</c:v>
                </c:pt>
                <c:pt idx="132">
                  <c:v>6.8582415088433493</c:v>
                </c:pt>
                <c:pt idx="133">
                  <c:v>6.8582415088433493</c:v>
                </c:pt>
                <c:pt idx="134">
                  <c:v>6.8582415088433493</c:v>
                </c:pt>
                <c:pt idx="135">
                  <c:v>6.8582415088433493</c:v>
                </c:pt>
                <c:pt idx="136">
                  <c:v>6.8582415088433493</c:v>
                </c:pt>
                <c:pt idx="137">
                  <c:v>6.8582415088433493</c:v>
                </c:pt>
                <c:pt idx="138">
                  <c:v>6.8582415088433493</c:v>
                </c:pt>
                <c:pt idx="139">
                  <c:v>6.8582415088433493</c:v>
                </c:pt>
                <c:pt idx="140">
                  <c:v>6.8582415088433493</c:v>
                </c:pt>
                <c:pt idx="141">
                  <c:v>6.8582415088433493</c:v>
                </c:pt>
                <c:pt idx="142">
                  <c:v>6.8582415088433493</c:v>
                </c:pt>
                <c:pt idx="143">
                  <c:v>6.8582415088433493</c:v>
                </c:pt>
                <c:pt idx="144">
                  <c:v>6.8582415088433493</c:v>
                </c:pt>
                <c:pt idx="145">
                  <c:v>6.8582415088433493</c:v>
                </c:pt>
                <c:pt idx="146">
                  <c:v>6.8582415088433493</c:v>
                </c:pt>
                <c:pt idx="147">
                  <c:v>6.8582415088433493</c:v>
                </c:pt>
                <c:pt idx="148">
                  <c:v>6.8582415088433493</c:v>
                </c:pt>
                <c:pt idx="149">
                  <c:v>6.8582415088433493</c:v>
                </c:pt>
                <c:pt idx="150">
                  <c:v>6.8582415088433493</c:v>
                </c:pt>
                <c:pt idx="151">
                  <c:v>6.8582415088433493</c:v>
                </c:pt>
                <c:pt idx="152">
                  <c:v>6.8582415088433493</c:v>
                </c:pt>
                <c:pt idx="153">
                  <c:v>6.8582415088433493</c:v>
                </c:pt>
                <c:pt idx="154">
                  <c:v>6.8582415088433493</c:v>
                </c:pt>
                <c:pt idx="155">
                  <c:v>6.8582415088433493</c:v>
                </c:pt>
                <c:pt idx="156">
                  <c:v>6.8582415088433493</c:v>
                </c:pt>
                <c:pt idx="157">
                  <c:v>6.8582415088433493</c:v>
                </c:pt>
                <c:pt idx="158">
                  <c:v>6.8582415088433493</c:v>
                </c:pt>
                <c:pt idx="159">
                  <c:v>6.8582415088433493</c:v>
                </c:pt>
                <c:pt idx="160">
                  <c:v>6.8582415088433493</c:v>
                </c:pt>
                <c:pt idx="161">
                  <c:v>6.8582415088433493</c:v>
                </c:pt>
                <c:pt idx="162">
                  <c:v>6.8582415088433493</c:v>
                </c:pt>
                <c:pt idx="163">
                  <c:v>6.8582415088433493</c:v>
                </c:pt>
                <c:pt idx="164">
                  <c:v>4.7104625432718503</c:v>
                </c:pt>
                <c:pt idx="165">
                  <c:v>4.7104625432718503</c:v>
                </c:pt>
                <c:pt idx="166">
                  <c:v>4.7104625432718503</c:v>
                </c:pt>
                <c:pt idx="167">
                  <c:v>4.7104625432718503</c:v>
                </c:pt>
                <c:pt idx="168">
                  <c:v>4.7104625432718503</c:v>
                </c:pt>
                <c:pt idx="169">
                  <c:v>4.7104625432718503</c:v>
                </c:pt>
                <c:pt idx="170">
                  <c:v>4.7104625432718503</c:v>
                </c:pt>
                <c:pt idx="171">
                  <c:v>4.7104625432718503</c:v>
                </c:pt>
                <c:pt idx="172">
                  <c:v>4.7104625432718503</c:v>
                </c:pt>
                <c:pt idx="173">
                  <c:v>4.7104625432718503</c:v>
                </c:pt>
                <c:pt idx="174">
                  <c:v>4.7104625432718503</c:v>
                </c:pt>
                <c:pt idx="175">
                  <c:v>4.7104625432718503</c:v>
                </c:pt>
                <c:pt idx="176">
                  <c:v>4.7104625432718503</c:v>
                </c:pt>
                <c:pt idx="177">
                  <c:v>4.7104625432718503</c:v>
                </c:pt>
                <c:pt idx="178">
                  <c:v>4.7104625432718503</c:v>
                </c:pt>
                <c:pt idx="179">
                  <c:v>4.7104625432718503</c:v>
                </c:pt>
                <c:pt idx="180">
                  <c:v>4.7104625432718503</c:v>
                </c:pt>
                <c:pt idx="181">
                  <c:v>4.7104625432718503</c:v>
                </c:pt>
                <c:pt idx="182">
                  <c:v>4.7104625432718503</c:v>
                </c:pt>
                <c:pt idx="183">
                  <c:v>4.7104625432718503</c:v>
                </c:pt>
                <c:pt idx="184">
                  <c:v>4.7104625432718503</c:v>
                </c:pt>
                <c:pt idx="185">
                  <c:v>4.7104625432718503</c:v>
                </c:pt>
                <c:pt idx="186">
                  <c:v>4.7104625432718503</c:v>
                </c:pt>
                <c:pt idx="187">
                  <c:v>4.7104625432718503</c:v>
                </c:pt>
                <c:pt idx="188">
                  <c:v>4.7104625432718503</c:v>
                </c:pt>
                <c:pt idx="189">
                  <c:v>4.7104625432718503</c:v>
                </c:pt>
                <c:pt idx="190">
                  <c:v>4.7104625432718503</c:v>
                </c:pt>
                <c:pt idx="191">
                  <c:v>4.7104625432718503</c:v>
                </c:pt>
                <c:pt idx="192">
                  <c:v>4.7104625432718503</c:v>
                </c:pt>
                <c:pt idx="193">
                  <c:v>4.7104625432718503</c:v>
                </c:pt>
                <c:pt idx="194">
                  <c:v>4.7104625432718503</c:v>
                </c:pt>
                <c:pt idx="195">
                  <c:v>4.7104625432718503</c:v>
                </c:pt>
                <c:pt idx="196">
                  <c:v>4.7104625432718503</c:v>
                </c:pt>
                <c:pt idx="197">
                  <c:v>4.7104625432718503</c:v>
                </c:pt>
                <c:pt idx="198">
                  <c:v>4.7104625432718503</c:v>
                </c:pt>
                <c:pt idx="199">
                  <c:v>4.7104625432718503</c:v>
                </c:pt>
                <c:pt idx="200">
                  <c:v>4.7104625432718503</c:v>
                </c:pt>
                <c:pt idx="201">
                  <c:v>4.7104625432718503</c:v>
                </c:pt>
                <c:pt idx="202">
                  <c:v>4.7104625432718503</c:v>
                </c:pt>
                <c:pt idx="203">
                  <c:v>4.7104625432718503</c:v>
                </c:pt>
                <c:pt idx="204">
                  <c:v>4.7104625432718503</c:v>
                </c:pt>
                <c:pt idx="205">
                  <c:v>4.7104625432718503</c:v>
                </c:pt>
                <c:pt idx="206">
                  <c:v>4.7104625432718503</c:v>
                </c:pt>
                <c:pt idx="207">
                  <c:v>4.7104625432718503</c:v>
                </c:pt>
                <c:pt idx="208">
                  <c:v>4.7104625432718503</c:v>
                </c:pt>
                <c:pt idx="209">
                  <c:v>4.7104625432718503</c:v>
                </c:pt>
                <c:pt idx="210">
                  <c:v>4.7104625432718503</c:v>
                </c:pt>
                <c:pt idx="211">
                  <c:v>4.7104625432718503</c:v>
                </c:pt>
                <c:pt idx="212">
                  <c:v>4.7104625432718503</c:v>
                </c:pt>
                <c:pt idx="213">
                  <c:v>4.7104625432718503</c:v>
                </c:pt>
                <c:pt idx="214">
                  <c:v>4.7104625432718503</c:v>
                </c:pt>
                <c:pt idx="215">
                  <c:v>4.7104625432718503</c:v>
                </c:pt>
                <c:pt idx="216">
                  <c:v>4.7104625432718503</c:v>
                </c:pt>
                <c:pt idx="217">
                  <c:v>4.7104625432718503</c:v>
                </c:pt>
                <c:pt idx="218">
                  <c:v>4.7104625432718503</c:v>
                </c:pt>
                <c:pt idx="219">
                  <c:v>4.7104625432718503</c:v>
                </c:pt>
                <c:pt idx="220">
                  <c:v>4.7104625432718503</c:v>
                </c:pt>
                <c:pt idx="221">
                  <c:v>4.7104625432718503</c:v>
                </c:pt>
                <c:pt idx="222">
                  <c:v>4.7104625432718503</c:v>
                </c:pt>
                <c:pt idx="223">
                  <c:v>4.7104625432718503</c:v>
                </c:pt>
                <c:pt idx="224">
                  <c:v>4.7104625432718503</c:v>
                </c:pt>
                <c:pt idx="225">
                  <c:v>4.7104625432718503</c:v>
                </c:pt>
                <c:pt idx="226">
                  <c:v>4.7104625432718503</c:v>
                </c:pt>
                <c:pt idx="227">
                  <c:v>4.7104625432718503</c:v>
                </c:pt>
                <c:pt idx="228">
                  <c:v>4.7104625432718503</c:v>
                </c:pt>
                <c:pt idx="229">
                  <c:v>4.7104625432718503</c:v>
                </c:pt>
                <c:pt idx="230">
                  <c:v>4.7104625432718503</c:v>
                </c:pt>
                <c:pt idx="231">
                  <c:v>4.7104625432718503</c:v>
                </c:pt>
                <c:pt idx="232">
                  <c:v>4.7104625432718503</c:v>
                </c:pt>
                <c:pt idx="233">
                  <c:v>4.7104625432718503</c:v>
                </c:pt>
                <c:pt idx="234">
                  <c:v>4.7104625432718503</c:v>
                </c:pt>
                <c:pt idx="235">
                  <c:v>4.7104625432718503</c:v>
                </c:pt>
                <c:pt idx="236">
                  <c:v>4.7104625432718503</c:v>
                </c:pt>
                <c:pt idx="237">
                  <c:v>4.7104625432718503</c:v>
                </c:pt>
                <c:pt idx="238">
                  <c:v>4.7104625432718503</c:v>
                </c:pt>
                <c:pt idx="239">
                  <c:v>4.7104625432718503</c:v>
                </c:pt>
                <c:pt idx="240">
                  <c:v>4.7104625432718503</c:v>
                </c:pt>
                <c:pt idx="241">
                  <c:v>4.7104625432718503</c:v>
                </c:pt>
                <c:pt idx="242">
                  <c:v>4.7104625432718503</c:v>
                </c:pt>
                <c:pt idx="243">
                  <c:v>4.7104625432718503</c:v>
                </c:pt>
                <c:pt idx="244">
                  <c:v>4.7104625432718503</c:v>
                </c:pt>
                <c:pt idx="245">
                  <c:v>4.7104625432718503</c:v>
                </c:pt>
                <c:pt idx="246">
                  <c:v>4.7104625432718503</c:v>
                </c:pt>
                <c:pt idx="247">
                  <c:v>4.7104625432718503</c:v>
                </c:pt>
                <c:pt idx="248">
                  <c:v>4.7104625432718503</c:v>
                </c:pt>
                <c:pt idx="249">
                  <c:v>4.7104625432718503</c:v>
                </c:pt>
                <c:pt idx="250">
                  <c:v>4.7104625432718503</c:v>
                </c:pt>
                <c:pt idx="251">
                  <c:v>4.7104625432718503</c:v>
                </c:pt>
                <c:pt idx="252">
                  <c:v>4.7104625432718503</c:v>
                </c:pt>
                <c:pt idx="253">
                  <c:v>4.7104625432718503</c:v>
                </c:pt>
                <c:pt idx="254">
                  <c:v>4.7104625432718503</c:v>
                </c:pt>
                <c:pt idx="255">
                  <c:v>4.7104625432718503</c:v>
                </c:pt>
                <c:pt idx="256">
                  <c:v>4.7104625432718503</c:v>
                </c:pt>
                <c:pt idx="257">
                  <c:v>4.7104625432718503</c:v>
                </c:pt>
                <c:pt idx="258">
                  <c:v>4.7104625432718503</c:v>
                </c:pt>
                <c:pt idx="259">
                  <c:v>4.7104625432718503</c:v>
                </c:pt>
                <c:pt idx="260">
                  <c:v>4.7104625432718503</c:v>
                </c:pt>
                <c:pt idx="261">
                  <c:v>4.7104625432718503</c:v>
                </c:pt>
                <c:pt idx="262">
                  <c:v>4.7104625432718503</c:v>
                </c:pt>
                <c:pt idx="263">
                  <c:v>4.7104625432718503</c:v>
                </c:pt>
                <c:pt idx="264">
                  <c:v>4.7104625432718503</c:v>
                </c:pt>
                <c:pt idx="265">
                  <c:v>4.7104625432718503</c:v>
                </c:pt>
                <c:pt idx="266">
                  <c:v>4.7104625432718503</c:v>
                </c:pt>
                <c:pt idx="267">
                  <c:v>4.7104625432718503</c:v>
                </c:pt>
                <c:pt idx="268">
                  <c:v>4.7104625432718503</c:v>
                </c:pt>
                <c:pt idx="269">
                  <c:v>4.7104625432718503</c:v>
                </c:pt>
                <c:pt idx="270">
                  <c:v>4.7104625432718503</c:v>
                </c:pt>
                <c:pt idx="271">
                  <c:v>4.7104625432718503</c:v>
                </c:pt>
                <c:pt idx="272">
                  <c:v>4.7104625432718503</c:v>
                </c:pt>
                <c:pt idx="273">
                  <c:v>4.7104625432718503</c:v>
                </c:pt>
                <c:pt idx="274">
                  <c:v>4.7104625432718503</c:v>
                </c:pt>
                <c:pt idx="275">
                  <c:v>4.7104625432718503</c:v>
                </c:pt>
                <c:pt idx="276">
                  <c:v>4.7104625432718503</c:v>
                </c:pt>
                <c:pt idx="277">
                  <c:v>4.7104625432718503</c:v>
                </c:pt>
                <c:pt idx="278">
                  <c:v>4.7104625432718503</c:v>
                </c:pt>
                <c:pt idx="279">
                  <c:v>4.7104625432718503</c:v>
                </c:pt>
                <c:pt idx="280">
                  <c:v>4.7104625432718503</c:v>
                </c:pt>
                <c:pt idx="281">
                  <c:v>4.7104625432718503</c:v>
                </c:pt>
                <c:pt idx="282">
                  <c:v>4.7104625432718503</c:v>
                </c:pt>
                <c:pt idx="283">
                  <c:v>4.7104625432718503</c:v>
                </c:pt>
                <c:pt idx="284">
                  <c:v>4.7104625432718503</c:v>
                </c:pt>
                <c:pt idx="285">
                  <c:v>4.7104625432718503</c:v>
                </c:pt>
                <c:pt idx="286">
                  <c:v>4.7104625432718503</c:v>
                </c:pt>
                <c:pt idx="287">
                  <c:v>4.7104625432718503</c:v>
                </c:pt>
                <c:pt idx="288">
                  <c:v>4.7104625432718503</c:v>
                </c:pt>
                <c:pt idx="289">
                  <c:v>4.7104625432718503</c:v>
                </c:pt>
                <c:pt idx="290">
                  <c:v>4.7104625432718503</c:v>
                </c:pt>
                <c:pt idx="291">
                  <c:v>4.7104625432718503</c:v>
                </c:pt>
                <c:pt idx="292">
                  <c:v>4.7104625432718503</c:v>
                </c:pt>
                <c:pt idx="293">
                  <c:v>4.7104625432718503</c:v>
                </c:pt>
                <c:pt idx="294">
                  <c:v>4.7104625432718503</c:v>
                </c:pt>
                <c:pt idx="295">
                  <c:v>4.7104625432718503</c:v>
                </c:pt>
                <c:pt idx="296">
                  <c:v>4.7104625432718503</c:v>
                </c:pt>
                <c:pt idx="297">
                  <c:v>4.7104625432718503</c:v>
                </c:pt>
                <c:pt idx="298">
                  <c:v>2.9640770416235949</c:v>
                </c:pt>
                <c:pt idx="299">
                  <c:v>2.9640770416235949</c:v>
                </c:pt>
                <c:pt idx="300">
                  <c:v>2.9640770416235949</c:v>
                </c:pt>
                <c:pt idx="301">
                  <c:v>2.9640770416235949</c:v>
                </c:pt>
                <c:pt idx="302">
                  <c:v>2.9640770416235949</c:v>
                </c:pt>
                <c:pt idx="303">
                  <c:v>2.9640770416235949</c:v>
                </c:pt>
                <c:pt idx="304">
                  <c:v>2.9640770416235949</c:v>
                </c:pt>
                <c:pt idx="305">
                  <c:v>2.9640770416235949</c:v>
                </c:pt>
                <c:pt idx="306">
                  <c:v>2.9640770416235949</c:v>
                </c:pt>
                <c:pt idx="307">
                  <c:v>2.9640770416235949</c:v>
                </c:pt>
                <c:pt idx="308">
                  <c:v>2.9640770416235949</c:v>
                </c:pt>
                <c:pt idx="309">
                  <c:v>2.9640770416235949</c:v>
                </c:pt>
                <c:pt idx="310">
                  <c:v>2.9640770416235949</c:v>
                </c:pt>
                <c:pt idx="311">
                  <c:v>2.9640770416235949</c:v>
                </c:pt>
                <c:pt idx="312">
                  <c:v>2.9640770416235949</c:v>
                </c:pt>
                <c:pt idx="313">
                  <c:v>2.9640770416235949</c:v>
                </c:pt>
                <c:pt idx="314">
                  <c:v>2.9640770416235949</c:v>
                </c:pt>
                <c:pt idx="315">
                  <c:v>2.9640770416235949</c:v>
                </c:pt>
                <c:pt idx="316">
                  <c:v>2.9640770416235949</c:v>
                </c:pt>
                <c:pt idx="317">
                  <c:v>2.9640770416235949</c:v>
                </c:pt>
                <c:pt idx="318">
                  <c:v>-7.6126666188815673</c:v>
                </c:pt>
                <c:pt idx="319">
                  <c:v>-7.6230475279073158</c:v>
                </c:pt>
                <c:pt idx="320">
                  <c:v>-7.6334425927180982</c:v>
                </c:pt>
                <c:pt idx="321">
                  <c:v>-7.6438518326172593</c:v>
                </c:pt>
                <c:pt idx="322">
                  <c:v>-7.654275266934464</c:v>
                </c:pt>
                <c:pt idx="323">
                  <c:v>-7.6647129150257385</c:v>
                </c:pt>
                <c:pt idx="324">
                  <c:v>-7.675164796273501</c:v>
                </c:pt>
                <c:pt idx="325">
                  <c:v>-7.6856309300866013</c:v>
                </c:pt>
                <c:pt idx="326">
                  <c:v>-7.6961113359003548</c:v>
                </c:pt>
                <c:pt idx="327">
                  <c:v>-7.7066060331765831</c:v>
                </c:pt>
                <c:pt idx="328">
                  <c:v>-7.7171150414036429</c:v>
                </c:pt>
                <c:pt idx="329">
                  <c:v>-7.7276383800964652</c:v>
                </c:pt>
                <c:pt idx="330">
                  <c:v>-7.7381760687965961</c:v>
                </c:pt>
                <c:pt idx="331">
                  <c:v>-7.7487281270722281</c:v>
                </c:pt>
                <c:pt idx="332">
                  <c:v>-7.7592945745182362</c:v>
                </c:pt>
                <c:pt idx="333">
                  <c:v>-7.7698754307562155</c:v>
                </c:pt>
                <c:pt idx="334">
                  <c:v>-7.7804707154345198</c:v>
                </c:pt>
                <c:pt idx="335">
                  <c:v>-7.7910804482282945</c:v>
                </c:pt>
                <c:pt idx="336">
                  <c:v>-7.8017046488395145</c:v>
                </c:pt>
                <c:pt idx="337">
                  <c:v>-7.8123433369970225</c:v>
                </c:pt>
                <c:pt idx="338">
                  <c:v>-7.822996532456564</c:v>
                </c:pt>
                <c:pt idx="339">
                  <c:v>-7.8336642550008238</c:v>
                </c:pt>
                <c:pt idx="340">
                  <c:v>-7.8443465244394606</c:v>
                </c:pt>
                <c:pt idx="341">
                  <c:v>-7.8550433606091516</c:v>
                </c:pt>
                <c:pt idx="342">
                  <c:v>-7.8657547833736183</c:v>
                </c:pt>
                <c:pt idx="343">
                  <c:v>-7.8764808126236741</c:v>
                </c:pt>
                <c:pt idx="344">
                  <c:v>-7.8872214682772519</c:v>
                </c:pt>
                <c:pt idx="345">
                  <c:v>-7.8979767702794472</c:v>
                </c:pt>
                <c:pt idx="346">
                  <c:v>-7.9087467386025558</c:v>
                </c:pt>
                <c:pt idx="347">
                  <c:v>-7.9195313932461051</c:v>
                </c:pt>
                <c:pt idx="348">
                  <c:v>-7.9303307542368948</c:v>
                </c:pt>
                <c:pt idx="349">
                  <c:v>-7.9411448416290362</c:v>
                </c:pt>
                <c:pt idx="350">
                  <c:v>-7.9519736755039849</c:v>
                </c:pt>
                <c:pt idx="351">
                  <c:v>-7.9628172759705809</c:v>
                </c:pt>
                <c:pt idx="352">
                  <c:v>-7.9736756631650865</c:v>
                </c:pt>
                <c:pt idx="353">
                  <c:v>-7.9845488572512213</c:v>
                </c:pt>
                <c:pt idx="354">
                  <c:v>-7.9954368784201995</c:v>
                </c:pt>
                <c:pt idx="355">
                  <c:v>-8.006339746890772</c:v>
                </c:pt>
                <c:pt idx="356">
                  <c:v>-8.01725748290926</c:v>
                </c:pt>
                <c:pt idx="357">
                  <c:v>-8.0281901067495909</c:v>
                </c:pt>
                <c:pt idx="358">
                  <c:v>-8.0391376387133402</c:v>
                </c:pt>
                <c:pt idx="359">
                  <c:v>-8.050100099129768</c:v>
                </c:pt>
                <c:pt idx="360">
                  <c:v>-8.0610775083558543</c:v>
                </c:pt>
                <c:pt idx="361">
                  <c:v>-8.0720698867763385</c:v>
                </c:pt>
                <c:pt idx="362">
                  <c:v>-8.0830772548037615</c:v>
                </c:pt>
                <c:pt idx="363">
                  <c:v>-8.0940996328784944</c:v>
                </c:pt>
                <c:pt idx="364">
                  <c:v>-8.1051370414687813</c:v>
                </c:pt>
                <c:pt idx="365">
                  <c:v>-8.1161895010707852</c:v>
                </c:pt>
                <c:pt idx="366">
                  <c:v>-8.1272570322086093</c:v>
                </c:pt>
                <c:pt idx="367">
                  <c:v>-8.1383396554343488</c:v>
                </c:pt>
                <c:pt idx="368">
                  <c:v>-8.1494373913281226</c:v>
                </c:pt>
                <c:pt idx="369">
                  <c:v>-8.1605502604981144</c:v>
                </c:pt>
                <c:pt idx="370">
                  <c:v>-8.1716782835806132</c:v>
                </c:pt>
                <c:pt idx="371">
                  <c:v>-8.1828214812400404</c:v>
                </c:pt>
                <c:pt idx="372">
                  <c:v>-8.1939798741690044</c:v>
                </c:pt>
                <c:pt idx="373">
                  <c:v>-8.2051534830883259</c:v>
                </c:pt>
                <c:pt idx="374">
                  <c:v>-8.216342328747082</c:v>
                </c:pt>
                <c:pt idx="375">
                  <c:v>-8.2275464319226472</c:v>
                </c:pt>
                <c:pt idx="376">
                  <c:v>-8.2387658134207236</c:v>
                </c:pt>
                <c:pt idx="377">
                  <c:v>-8.2500004940753886</c:v>
                </c:pt>
                <c:pt idx="378">
                  <c:v>-8.2612504947491274</c:v>
                </c:pt>
                <c:pt idx="379">
                  <c:v>-8.2725158363328752</c:v>
                </c:pt>
                <c:pt idx="380">
                  <c:v>-8.2837965397460582</c:v>
                </c:pt>
                <c:pt idx="381">
                  <c:v>-8.2950926259366202</c:v>
                </c:pt>
                <c:pt idx="382">
                  <c:v>-8.3064041158810795</c:v>
                </c:pt>
                <c:pt idx="383">
                  <c:v>-8.3177310305845538</c:v>
                </c:pt>
                <c:pt idx="384">
                  <c:v>-8.3290733910808044</c:v>
                </c:pt>
                <c:pt idx="385">
                  <c:v>-8.3404312184322791</c:v>
                </c:pt>
                <c:pt idx="386">
                  <c:v>-8.3518045337301405</c:v>
                </c:pt>
                <c:pt idx="387">
                  <c:v>-8.3631933580943176</c:v>
                </c:pt>
                <c:pt idx="388">
                  <c:v>-8.3745977126735376</c:v>
                </c:pt>
                <c:pt idx="389">
                  <c:v>-8.386017618645365</c:v>
                </c:pt>
                <c:pt idx="390">
                  <c:v>-8.3974530972162462</c:v>
                </c:pt>
                <c:pt idx="391">
                  <c:v>-8.4089041696215396</c:v>
                </c:pt>
                <c:pt idx="392">
                  <c:v>-8.4203708571255689</c:v>
                </c:pt>
                <c:pt idx="393">
                  <c:v>-8.4318531810216495</c:v>
                </c:pt>
                <c:pt idx="394">
                  <c:v>-8.4433511626321334</c:v>
                </c:pt>
                <c:pt idx="395">
                  <c:v>-8.4548648233084496</c:v>
                </c:pt>
                <c:pt idx="396">
                  <c:v>-8.4663941844311434</c:v>
                </c:pt>
                <c:pt idx="397">
                  <c:v>-8.4779392674099139</c:v>
                </c:pt>
                <c:pt idx="398">
                  <c:v>-8.4895000936836542</c:v>
                </c:pt>
                <c:pt idx="399">
                  <c:v>-8.5010766847204948</c:v>
                </c:pt>
                <c:pt idx="400">
                  <c:v>-8.5126690620178422</c:v>
                </c:pt>
                <c:pt idx="401">
                  <c:v>-8.5242772471024111</c:v>
                </c:pt>
                <c:pt idx="402">
                  <c:v>-8.5359012615302792</c:v>
                </c:pt>
                <c:pt idx="403">
                  <c:v>-8.5475411268869106</c:v>
                </c:pt>
                <c:pt idx="404">
                  <c:v>-8.5591968647872108</c:v>
                </c:pt>
                <c:pt idx="405">
                  <c:v>-8.5708684968755584</c:v>
                </c:pt>
                <c:pt idx="406">
                  <c:v>-8.5825560448258429</c:v>
                </c:pt>
                <c:pt idx="407">
                  <c:v>-8.5942595303415139</c:v>
                </c:pt>
                <c:pt idx="408">
                  <c:v>-8.6059789751556153</c:v>
                </c:pt>
                <c:pt idx="409">
                  <c:v>-8.6177144010308275</c:v>
                </c:pt>
                <c:pt idx="410">
                  <c:v>-8.6294658297595053</c:v>
                </c:pt>
                <c:pt idx="411">
                  <c:v>-8.6412332831637233</c:v>
                </c:pt>
                <c:pt idx="412">
                  <c:v>-8.6530167830953104</c:v>
                </c:pt>
                <c:pt idx="413">
                  <c:v>-8.6648163514358956</c:v>
                </c:pt>
                <c:pt idx="414">
                  <c:v>-8.6766320100969452</c:v>
                </c:pt>
                <c:pt idx="415">
                  <c:v>-8.688463781019804</c:v>
                </c:pt>
                <c:pt idx="416">
                  <c:v>-8.7003116861757412</c:v>
                </c:pt>
                <c:pt idx="417">
                  <c:v>-8.7121757475659809</c:v>
                </c:pt>
                <c:pt idx="418">
                  <c:v>-8.7240559872217531</c:v>
                </c:pt>
                <c:pt idx="419">
                  <c:v>-8.7359524272043281</c:v>
                </c:pt>
                <c:pt idx="420">
                  <c:v>-8.7478650896050603</c:v>
                </c:pt>
                <c:pt idx="421">
                  <c:v>-8.7597939965454312</c:v>
                </c:pt>
                <c:pt idx="422">
                  <c:v>-8.7717391701770833</c:v>
                </c:pt>
                <c:pt idx="423">
                  <c:v>-8.783700632681871</c:v>
                </c:pt>
                <c:pt idx="424">
                  <c:v>-8.7956784062718913</c:v>
                </c:pt>
                <c:pt idx="425">
                  <c:v>-8.8076725131895355</c:v>
                </c:pt>
                <c:pt idx="426">
                  <c:v>-8.8196829757075204</c:v>
                </c:pt>
                <c:pt idx="427">
                  <c:v>-8.8317098161289387</c:v>
                </c:pt>
                <c:pt idx="428">
                  <c:v>-8.843753056787298</c:v>
                </c:pt>
                <c:pt idx="429">
                  <c:v>-8.8558127200465524</c:v>
                </c:pt>
                <c:pt idx="430">
                  <c:v>-8.8678888283011617</c:v>
                </c:pt>
                <c:pt idx="431">
                  <c:v>-8.8799814039761173</c:v>
                </c:pt>
                <c:pt idx="432">
                  <c:v>-8.8920904695269947</c:v>
                </c:pt>
                <c:pt idx="433">
                  <c:v>-8.9042160474399843</c:v>
                </c:pt>
                <c:pt idx="434">
                  <c:v>-8.9163581602319493</c:v>
                </c:pt>
                <c:pt idx="435">
                  <c:v>-8.9285168304504463</c:v>
                </c:pt>
                <c:pt idx="436">
                  <c:v>-8.940692080673788</c:v>
                </c:pt>
                <c:pt idx="437">
                  <c:v>-8.952883933511071</c:v>
                </c:pt>
                <c:pt idx="438">
                  <c:v>-8.9650924116022228</c:v>
                </c:pt>
                <c:pt idx="439">
                  <c:v>-8.9773175376180436</c:v>
                </c:pt>
                <c:pt idx="440">
                  <c:v>-8.9895593342602496</c:v>
                </c:pt>
                <c:pt idx="441">
                  <c:v>-9.0018178242615132</c:v>
                </c:pt>
                <c:pt idx="442">
                  <c:v>-9.0140930303855065</c:v>
                </c:pt>
                <c:pt idx="443">
                  <c:v>-9.0263849754269412</c:v>
                </c:pt>
                <c:pt idx="444">
                  <c:v>-9.0386936822116155</c:v>
                </c:pt>
                <c:pt idx="445">
                  <c:v>-9.0510191735964494</c:v>
                </c:pt>
                <c:pt idx="446">
                  <c:v>-9.0633614724695342</c:v>
                </c:pt>
                <c:pt idx="447">
                  <c:v>-9.0757206017501755</c:v>
                </c:pt>
                <c:pt idx="448">
                  <c:v>-9.088096584388925</c:v>
                </c:pt>
                <c:pt idx="449">
                  <c:v>-9.1004894433676373</c:v>
                </c:pt>
                <c:pt idx="450">
                  <c:v>-9.1128992016995021</c:v>
                </c:pt>
                <c:pt idx="451">
                  <c:v>-9.1253258824290935</c:v>
                </c:pt>
                <c:pt idx="452">
                  <c:v>-9.137769508632406</c:v>
                </c:pt>
                <c:pt idx="453">
                  <c:v>-9.150230103416904</c:v>
                </c:pt>
                <c:pt idx="454">
                  <c:v>-9.1627076899215627</c:v>
                </c:pt>
                <c:pt idx="455">
                  <c:v>-9.1752022913169107</c:v>
                </c:pt>
                <c:pt idx="456">
                  <c:v>-9.1877139308050708</c:v>
                </c:pt>
                <c:pt idx="457">
                  <c:v>-9.2002426316198047</c:v>
                </c:pt>
                <c:pt idx="458">
                  <c:v>-9.2127884170265588</c:v>
                </c:pt>
                <c:pt idx="459">
                  <c:v>-9.2253513103225036</c:v>
                </c:pt>
                <c:pt idx="460">
                  <c:v>-9.2379313348365812</c:v>
                </c:pt>
                <c:pt idx="461">
                  <c:v>-9.2505285139295399</c:v>
                </c:pt>
                <c:pt idx="462">
                  <c:v>-9.26314287099399</c:v>
                </c:pt>
                <c:pt idx="463">
                  <c:v>-9.2757744294544366</c:v>
                </c:pt>
                <c:pt idx="464">
                  <c:v>-9.288423212767329</c:v>
                </c:pt>
                <c:pt idx="465">
                  <c:v>-9.3010892444211013</c:v>
                </c:pt>
                <c:pt idx="466">
                  <c:v>-9.313772547936221</c:v>
                </c:pt>
                <c:pt idx="467">
                  <c:v>-9.3264731468652258</c:v>
                </c:pt>
                <c:pt idx="468">
                  <c:v>-9.3391910647927681</c:v>
                </c:pt>
                <c:pt idx="469">
                  <c:v>-9.3519263253356684</c:v>
                </c:pt>
                <c:pt idx="470">
                  <c:v>-9.3646789521429437</c:v>
                </c:pt>
                <c:pt idx="471">
                  <c:v>-9.377448968895866</c:v>
                </c:pt>
                <c:pt idx="472">
                  <c:v>-9.3902363993079963</c:v>
                </c:pt>
                <c:pt idx="473">
                  <c:v>-9.4030412671252357</c:v>
                </c:pt>
                <c:pt idx="474">
                  <c:v>-9.4158635961258597</c:v>
                </c:pt>
                <c:pt idx="475">
                  <c:v>-9.428703410120578</c:v>
                </c:pt>
                <c:pt idx="476">
                  <c:v>-9.4415607329525599</c:v>
                </c:pt>
                <c:pt idx="477">
                  <c:v>-9.4544355884974962</c:v>
                </c:pt>
                <c:pt idx="478">
                  <c:v>-9.4673280006636276</c:v>
                </c:pt>
                <c:pt idx="479">
                  <c:v>-9.4802379933918068</c:v>
                </c:pt>
                <c:pt idx="480">
                  <c:v>-9.4931655906555221</c:v>
                </c:pt>
                <c:pt idx="481">
                  <c:v>-9.5061108164609625</c:v>
                </c:pt>
                <c:pt idx="482">
                  <c:v>-9.5190736948470445</c:v>
                </c:pt>
                <c:pt idx="483">
                  <c:v>-9.5320542498854728</c:v>
                </c:pt>
                <c:pt idx="484">
                  <c:v>-9.545052505680772</c:v>
                </c:pt>
                <c:pt idx="485">
                  <c:v>-9.5580684863703365</c:v>
                </c:pt>
                <c:pt idx="486">
                  <c:v>-9.5711022161244781</c:v>
                </c:pt>
                <c:pt idx="487">
                  <c:v>-9.5841537191464656</c:v>
                </c:pt>
                <c:pt idx="488">
                  <c:v>-9.5972230196725743</c:v>
                </c:pt>
                <c:pt idx="489">
                  <c:v>-9.6103101419721284</c:v>
                </c:pt>
                <c:pt idx="490">
                  <c:v>-9.623415110347544</c:v>
                </c:pt>
                <c:pt idx="491">
                  <c:v>-9.6365379491343823</c:v>
                </c:pt>
                <c:pt idx="492">
                  <c:v>-9.6496786827013832</c:v>
                </c:pt>
                <c:pt idx="493">
                  <c:v>-9.6628373354505221</c:v>
                </c:pt>
                <c:pt idx="494">
                  <c:v>-9.6760139318170459</c:v>
                </c:pt>
                <c:pt idx="495">
                  <c:v>-9.6892084962695222</c:v>
                </c:pt>
                <c:pt idx="496">
                  <c:v>-9.7024210533098909</c:v>
                </c:pt>
                <c:pt idx="497">
                  <c:v>-9.7156516274734948</c:v>
                </c:pt>
                <c:pt idx="498">
                  <c:v>-9.7289002433291394</c:v>
                </c:pt>
                <c:pt idx="499">
                  <c:v>-9.7421669254791343</c:v>
                </c:pt>
                <c:pt idx="500">
                  <c:v>-9.7554516985593338</c:v>
                </c:pt>
                <c:pt idx="501">
                  <c:v>-9.7687545872391865</c:v>
                </c:pt>
                <c:pt idx="502">
                  <c:v>-9.7820756162217855</c:v>
                </c:pt>
                <c:pt idx="503">
                  <c:v>-9.7954148102439067</c:v>
                </c:pt>
                <c:pt idx="504">
                  <c:v>-9.8087721940760577</c:v>
                </c:pt>
              </c:numCache>
            </c:numRef>
          </c:yVal>
          <c:smooth val="1"/>
          <c:extLst>
            <c:ext xmlns:c16="http://schemas.microsoft.com/office/drawing/2014/chart" uri="{C3380CC4-5D6E-409C-BE32-E72D297353CC}">
              <c16:uniqueId val="{00000000-59FE-437F-A6EA-01A675062B7A}"/>
            </c:ext>
          </c:extLst>
        </c:ser>
        <c:ser>
          <c:idx val="1"/>
          <c:order val="2"/>
          <c:tx>
            <c:strRef>
              <c:f>Sections!$P$24</c:f>
              <c:strCache>
                <c:ptCount val="1"/>
                <c:pt idx="0">
                  <c:v>Gear</c:v>
                </c:pt>
              </c:strCache>
            </c:strRef>
          </c:tx>
          <c:spPr>
            <a:ln w="22225" cap="rnd">
              <a:solidFill>
                <a:schemeClr val="accent2"/>
              </a:solidFill>
              <a:round/>
            </a:ln>
            <a:effectLst/>
          </c:spPr>
          <c:marker>
            <c:symbol val="none"/>
          </c:marker>
          <c:xVal>
            <c:numRef>
              <c:f>Sections!$M$26:$M$530</c:f>
              <c:numCache>
                <c:formatCode>0.000</c:formatCode>
                <c:ptCount val="505"/>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503.2</c:v>
                </c:pt>
              </c:numCache>
            </c:numRef>
          </c:xVal>
          <c:yVal>
            <c:numRef>
              <c:f>Sections!$P$26:$P$530</c:f>
              <c:numCache>
                <c:formatCode>0.000</c:formatCode>
                <c:ptCount val="50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1</c:v>
                </c:pt>
                <c:pt idx="31">
                  <c:v>1</c:v>
                </c:pt>
                <c:pt idx="32">
                  <c:v>1</c:v>
                </c:pt>
                <c:pt idx="33">
                  <c:v>1</c:v>
                </c:pt>
                <c:pt idx="34">
                  <c:v>1</c:v>
                </c:pt>
                <c:pt idx="35">
                  <c:v>1</c:v>
                </c:pt>
                <c:pt idx="36">
                  <c:v>1</c:v>
                </c:pt>
                <c:pt idx="37">
                  <c:v>1</c:v>
                </c:pt>
                <c:pt idx="38">
                  <c:v>1</c:v>
                </c:pt>
                <c:pt idx="39">
                  <c:v>1</c:v>
                </c:pt>
                <c:pt idx="40">
                  <c:v>1</c:v>
                </c:pt>
                <c:pt idx="41">
                  <c:v>1</c:v>
                </c:pt>
                <c:pt idx="42">
                  <c:v>1</c:v>
                </c:pt>
                <c:pt idx="43">
                  <c:v>2</c:v>
                </c:pt>
                <c:pt idx="44">
                  <c:v>2</c:v>
                </c:pt>
                <c:pt idx="45">
                  <c:v>2</c:v>
                </c:pt>
                <c:pt idx="46">
                  <c:v>2</c:v>
                </c:pt>
                <c:pt idx="47">
                  <c:v>2</c:v>
                </c:pt>
                <c:pt idx="48">
                  <c:v>2</c:v>
                </c:pt>
                <c:pt idx="49">
                  <c:v>2</c:v>
                </c:pt>
                <c:pt idx="50">
                  <c:v>2</c:v>
                </c:pt>
                <c:pt idx="51">
                  <c:v>2</c:v>
                </c:pt>
                <c:pt idx="52">
                  <c:v>2</c:v>
                </c:pt>
                <c:pt idx="53">
                  <c:v>2</c:v>
                </c:pt>
                <c:pt idx="54">
                  <c:v>2</c:v>
                </c:pt>
                <c:pt idx="55">
                  <c:v>2</c:v>
                </c:pt>
                <c:pt idx="56">
                  <c:v>2</c:v>
                </c:pt>
                <c:pt idx="57">
                  <c:v>2</c:v>
                </c:pt>
                <c:pt idx="58">
                  <c:v>2</c:v>
                </c:pt>
                <c:pt idx="59">
                  <c:v>2</c:v>
                </c:pt>
                <c:pt idx="60">
                  <c:v>2</c:v>
                </c:pt>
                <c:pt idx="61">
                  <c:v>2</c:v>
                </c:pt>
                <c:pt idx="62">
                  <c:v>2</c:v>
                </c:pt>
                <c:pt idx="63">
                  <c:v>2</c:v>
                </c:pt>
                <c:pt idx="64">
                  <c:v>2</c:v>
                </c:pt>
                <c:pt idx="65">
                  <c:v>2</c:v>
                </c:pt>
                <c:pt idx="66">
                  <c:v>2</c:v>
                </c:pt>
                <c:pt idx="67">
                  <c:v>2</c:v>
                </c:pt>
                <c:pt idx="68">
                  <c:v>2</c:v>
                </c:pt>
                <c:pt idx="69">
                  <c:v>2</c:v>
                </c:pt>
                <c:pt idx="70">
                  <c:v>2</c:v>
                </c:pt>
                <c:pt idx="71">
                  <c:v>2</c:v>
                </c:pt>
                <c:pt idx="72">
                  <c:v>2</c:v>
                </c:pt>
                <c:pt idx="73">
                  <c:v>2</c:v>
                </c:pt>
                <c:pt idx="74">
                  <c:v>2</c:v>
                </c:pt>
                <c:pt idx="75">
                  <c:v>2</c:v>
                </c:pt>
                <c:pt idx="76">
                  <c:v>2</c:v>
                </c:pt>
                <c:pt idx="77">
                  <c:v>2</c:v>
                </c:pt>
                <c:pt idx="78">
                  <c:v>2</c:v>
                </c:pt>
                <c:pt idx="79">
                  <c:v>2</c:v>
                </c:pt>
                <c:pt idx="80">
                  <c:v>2</c:v>
                </c:pt>
                <c:pt idx="81">
                  <c:v>2</c:v>
                </c:pt>
                <c:pt idx="82">
                  <c:v>2</c:v>
                </c:pt>
                <c:pt idx="83">
                  <c:v>2</c:v>
                </c:pt>
                <c:pt idx="84">
                  <c:v>2</c:v>
                </c:pt>
                <c:pt idx="85">
                  <c:v>2</c:v>
                </c:pt>
                <c:pt idx="86">
                  <c:v>2</c:v>
                </c:pt>
                <c:pt idx="87">
                  <c:v>2</c:v>
                </c:pt>
                <c:pt idx="88">
                  <c:v>3</c:v>
                </c:pt>
                <c:pt idx="89">
                  <c:v>3</c:v>
                </c:pt>
                <c:pt idx="90">
                  <c:v>3</c:v>
                </c:pt>
                <c:pt idx="91">
                  <c:v>3</c:v>
                </c:pt>
                <c:pt idx="92">
                  <c:v>3</c:v>
                </c:pt>
                <c:pt idx="93">
                  <c:v>3</c:v>
                </c:pt>
                <c:pt idx="94">
                  <c:v>3</c:v>
                </c:pt>
                <c:pt idx="95">
                  <c:v>3</c:v>
                </c:pt>
                <c:pt idx="96">
                  <c:v>3</c:v>
                </c:pt>
                <c:pt idx="97">
                  <c:v>3</c:v>
                </c:pt>
                <c:pt idx="98">
                  <c:v>3</c:v>
                </c:pt>
                <c:pt idx="99">
                  <c:v>3</c:v>
                </c:pt>
                <c:pt idx="100">
                  <c:v>3</c:v>
                </c:pt>
                <c:pt idx="101">
                  <c:v>3</c:v>
                </c:pt>
                <c:pt idx="102">
                  <c:v>3</c:v>
                </c:pt>
                <c:pt idx="103">
                  <c:v>3</c:v>
                </c:pt>
                <c:pt idx="104">
                  <c:v>3</c:v>
                </c:pt>
                <c:pt idx="105">
                  <c:v>3</c:v>
                </c:pt>
                <c:pt idx="106">
                  <c:v>3</c:v>
                </c:pt>
                <c:pt idx="107">
                  <c:v>3</c:v>
                </c:pt>
                <c:pt idx="108">
                  <c:v>3</c:v>
                </c:pt>
                <c:pt idx="109">
                  <c:v>3</c:v>
                </c:pt>
                <c:pt idx="110">
                  <c:v>3</c:v>
                </c:pt>
                <c:pt idx="111">
                  <c:v>3</c:v>
                </c:pt>
                <c:pt idx="112">
                  <c:v>3</c:v>
                </c:pt>
                <c:pt idx="113">
                  <c:v>3</c:v>
                </c:pt>
                <c:pt idx="114">
                  <c:v>3</c:v>
                </c:pt>
                <c:pt idx="115">
                  <c:v>3</c:v>
                </c:pt>
                <c:pt idx="116">
                  <c:v>3</c:v>
                </c:pt>
                <c:pt idx="117">
                  <c:v>3</c:v>
                </c:pt>
                <c:pt idx="118">
                  <c:v>3</c:v>
                </c:pt>
                <c:pt idx="119">
                  <c:v>3</c:v>
                </c:pt>
                <c:pt idx="120">
                  <c:v>3</c:v>
                </c:pt>
                <c:pt idx="121">
                  <c:v>3</c:v>
                </c:pt>
                <c:pt idx="122">
                  <c:v>3</c:v>
                </c:pt>
                <c:pt idx="123">
                  <c:v>3</c:v>
                </c:pt>
                <c:pt idx="124">
                  <c:v>3</c:v>
                </c:pt>
                <c:pt idx="125">
                  <c:v>3</c:v>
                </c:pt>
                <c:pt idx="126">
                  <c:v>3</c:v>
                </c:pt>
                <c:pt idx="127">
                  <c:v>3</c:v>
                </c:pt>
                <c:pt idx="128">
                  <c:v>3</c:v>
                </c:pt>
                <c:pt idx="129">
                  <c:v>3</c:v>
                </c:pt>
                <c:pt idx="130">
                  <c:v>3</c:v>
                </c:pt>
                <c:pt idx="131">
                  <c:v>3</c:v>
                </c:pt>
                <c:pt idx="132">
                  <c:v>3</c:v>
                </c:pt>
                <c:pt idx="133">
                  <c:v>3</c:v>
                </c:pt>
                <c:pt idx="134">
                  <c:v>3</c:v>
                </c:pt>
                <c:pt idx="135">
                  <c:v>3</c:v>
                </c:pt>
                <c:pt idx="136">
                  <c:v>3</c:v>
                </c:pt>
                <c:pt idx="137">
                  <c:v>3</c:v>
                </c:pt>
                <c:pt idx="138">
                  <c:v>3</c:v>
                </c:pt>
                <c:pt idx="139">
                  <c:v>3</c:v>
                </c:pt>
                <c:pt idx="140">
                  <c:v>3</c:v>
                </c:pt>
                <c:pt idx="141">
                  <c:v>3</c:v>
                </c:pt>
                <c:pt idx="142">
                  <c:v>3</c:v>
                </c:pt>
                <c:pt idx="143">
                  <c:v>3</c:v>
                </c:pt>
                <c:pt idx="144">
                  <c:v>3</c:v>
                </c:pt>
                <c:pt idx="145">
                  <c:v>3</c:v>
                </c:pt>
                <c:pt idx="146">
                  <c:v>3</c:v>
                </c:pt>
                <c:pt idx="147">
                  <c:v>3</c:v>
                </c:pt>
                <c:pt idx="148">
                  <c:v>3</c:v>
                </c:pt>
                <c:pt idx="149">
                  <c:v>3</c:v>
                </c:pt>
                <c:pt idx="150">
                  <c:v>3</c:v>
                </c:pt>
                <c:pt idx="151">
                  <c:v>3</c:v>
                </c:pt>
                <c:pt idx="152">
                  <c:v>3</c:v>
                </c:pt>
                <c:pt idx="153">
                  <c:v>3</c:v>
                </c:pt>
                <c:pt idx="154">
                  <c:v>3</c:v>
                </c:pt>
                <c:pt idx="155">
                  <c:v>3</c:v>
                </c:pt>
                <c:pt idx="156">
                  <c:v>3</c:v>
                </c:pt>
                <c:pt idx="157">
                  <c:v>3</c:v>
                </c:pt>
                <c:pt idx="158">
                  <c:v>3</c:v>
                </c:pt>
                <c:pt idx="159">
                  <c:v>3</c:v>
                </c:pt>
                <c:pt idx="160">
                  <c:v>3</c:v>
                </c:pt>
                <c:pt idx="161">
                  <c:v>3</c:v>
                </c:pt>
                <c:pt idx="162">
                  <c:v>3</c:v>
                </c:pt>
                <c:pt idx="163">
                  <c:v>3</c:v>
                </c:pt>
                <c:pt idx="164">
                  <c:v>4</c:v>
                </c:pt>
                <c:pt idx="165">
                  <c:v>4</c:v>
                </c:pt>
                <c:pt idx="166">
                  <c:v>4</c:v>
                </c:pt>
                <c:pt idx="167">
                  <c:v>4</c:v>
                </c:pt>
                <c:pt idx="168">
                  <c:v>4</c:v>
                </c:pt>
                <c:pt idx="169">
                  <c:v>4</c:v>
                </c:pt>
                <c:pt idx="170">
                  <c:v>4</c:v>
                </c:pt>
                <c:pt idx="171">
                  <c:v>4</c:v>
                </c:pt>
                <c:pt idx="172">
                  <c:v>4</c:v>
                </c:pt>
                <c:pt idx="173">
                  <c:v>4</c:v>
                </c:pt>
                <c:pt idx="174">
                  <c:v>4</c:v>
                </c:pt>
                <c:pt idx="175">
                  <c:v>4</c:v>
                </c:pt>
                <c:pt idx="176">
                  <c:v>4</c:v>
                </c:pt>
                <c:pt idx="177">
                  <c:v>4</c:v>
                </c:pt>
                <c:pt idx="178">
                  <c:v>4</c:v>
                </c:pt>
                <c:pt idx="179">
                  <c:v>4</c:v>
                </c:pt>
                <c:pt idx="180">
                  <c:v>4</c:v>
                </c:pt>
                <c:pt idx="181">
                  <c:v>4</c:v>
                </c:pt>
                <c:pt idx="182">
                  <c:v>4</c:v>
                </c:pt>
                <c:pt idx="183">
                  <c:v>4</c:v>
                </c:pt>
                <c:pt idx="184">
                  <c:v>4</c:v>
                </c:pt>
                <c:pt idx="185">
                  <c:v>4</c:v>
                </c:pt>
                <c:pt idx="186">
                  <c:v>4</c:v>
                </c:pt>
                <c:pt idx="187">
                  <c:v>4</c:v>
                </c:pt>
                <c:pt idx="188">
                  <c:v>4</c:v>
                </c:pt>
                <c:pt idx="189">
                  <c:v>4</c:v>
                </c:pt>
                <c:pt idx="190">
                  <c:v>4</c:v>
                </c:pt>
                <c:pt idx="191">
                  <c:v>4</c:v>
                </c:pt>
                <c:pt idx="192">
                  <c:v>4</c:v>
                </c:pt>
                <c:pt idx="193">
                  <c:v>4</c:v>
                </c:pt>
                <c:pt idx="194">
                  <c:v>4</c:v>
                </c:pt>
                <c:pt idx="195">
                  <c:v>4</c:v>
                </c:pt>
                <c:pt idx="196">
                  <c:v>4</c:v>
                </c:pt>
                <c:pt idx="197">
                  <c:v>4</c:v>
                </c:pt>
                <c:pt idx="198">
                  <c:v>4</c:v>
                </c:pt>
                <c:pt idx="199">
                  <c:v>4</c:v>
                </c:pt>
                <c:pt idx="200">
                  <c:v>4</c:v>
                </c:pt>
                <c:pt idx="201">
                  <c:v>4</c:v>
                </c:pt>
                <c:pt idx="202">
                  <c:v>4</c:v>
                </c:pt>
                <c:pt idx="203">
                  <c:v>4</c:v>
                </c:pt>
                <c:pt idx="204">
                  <c:v>4</c:v>
                </c:pt>
                <c:pt idx="205">
                  <c:v>4</c:v>
                </c:pt>
                <c:pt idx="206">
                  <c:v>4</c:v>
                </c:pt>
                <c:pt idx="207">
                  <c:v>4</c:v>
                </c:pt>
                <c:pt idx="208">
                  <c:v>4</c:v>
                </c:pt>
                <c:pt idx="209">
                  <c:v>4</c:v>
                </c:pt>
                <c:pt idx="210">
                  <c:v>4</c:v>
                </c:pt>
                <c:pt idx="211">
                  <c:v>4</c:v>
                </c:pt>
                <c:pt idx="212">
                  <c:v>4</c:v>
                </c:pt>
                <c:pt idx="213">
                  <c:v>4</c:v>
                </c:pt>
                <c:pt idx="214">
                  <c:v>4</c:v>
                </c:pt>
                <c:pt idx="215">
                  <c:v>4</c:v>
                </c:pt>
                <c:pt idx="216">
                  <c:v>4</c:v>
                </c:pt>
                <c:pt idx="217">
                  <c:v>4</c:v>
                </c:pt>
                <c:pt idx="218">
                  <c:v>4</c:v>
                </c:pt>
                <c:pt idx="219">
                  <c:v>4</c:v>
                </c:pt>
                <c:pt idx="220">
                  <c:v>4</c:v>
                </c:pt>
                <c:pt idx="221">
                  <c:v>4</c:v>
                </c:pt>
                <c:pt idx="222">
                  <c:v>4</c:v>
                </c:pt>
                <c:pt idx="223">
                  <c:v>4</c:v>
                </c:pt>
                <c:pt idx="224">
                  <c:v>4</c:v>
                </c:pt>
                <c:pt idx="225">
                  <c:v>4</c:v>
                </c:pt>
                <c:pt idx="226">
                  <c:v>4</c:v>
                </c:pt>
                <c:pt idx="227">
                  <c:v>4</c:v>
                </c:pt>
                <c:pt idx="228">
                  <c:v>4</c:v>
                </c:pt>
                <c:pt idx="229">
                  <c:v>4</c:v>
                </c:pt>
                <c:pt idx="230">
                  <c:v>4</c:v>
                </c:pt>
                <c:pt idx="231">
                  <c:v>4</c:v>
                </c:pt>
                <c:pt idx="232">
                  <c:v>4</c:v>
                </c:pt>
                <c:pt idx="233">
                  <c:v>4</c:v>
                </c:pt>
                <c:pt idx="234">
                  <c:v>4</c:v>
                </c:pt>
                <c:pt idx="235">
                  <c:v>4</c:v>
                </c:pt>
                <c:pt idx="236">
                  <c:v>4</c:v>
                </c:pt>
                <c:pt idx="237">
                  <c:v>4</c:v>
                </c:pt>
                <c:pt idx="238">
                  <c:v>4</c:v>
                </c:pt>
                <c:pt idx="239">
                  <c:v>4</c:v>
                </c:pt>
                <c:pt idx="240">
                  <c:v>4</c:v>
                </c:pt>
                <c:pt idx="241">
                  <c:v>4</c:v>
                </c:pt>
                <c:pt idx="242">
                  <c:v>4</c:v>
                </c:pt>
                <c:pt idx="243">
                  <c:v>4</c:v>
                </c:pt>
                <c:pt idx="244">
                  <c:v>4</c:v>
                </c:pt>
                <c:pt idx="245">
                  <c:v>4</c:v>
                </c:pt>
                <c:pt idx="246">
                  <c:v>4</c:v>
                </c:pt>
                <c:pt idx="247">
                  <c:v>4</c:v>
                </c:pt>
                <c:pt idx="248">
                  <c:v>4</c:v>
                </c:pt>
                <c:pt idx="249">
                  <c:v>4</c:v>
                </c:pt>
                <c:pt idx="250">
                  <c:v>4</c:v>
                </c:pt>
                <c:pt idx="251">
                  <c:v>4</c:v>
                </c:pt>
                <c:pt idx="252">
                  <c:v>4</c:v>
                </c:pt>
                <c:pt idx="253">
                  <c:v>4</c:v>
                </c:pt>
                <c:pt idx="254">
                  <c:v>4</c:v>
                </c:pt>
                <c:pt idx="255">
                  <c:v>4</c:v>
                </c:pt>
                <c:pt idx="256">
                  <c:v>4</c:v>
                </c:pt>
                <c:pt idx="257">
                  <c:v>4</c:v>
                </c:pt>
                <c:pt idx="258">
                  <c:v>4</c:v>
                </c:pt>
                <c:pt idx="259">
                  <c:v>4</c:v>
                </c:pt>
                <c:pt idx="260">
                  <c:v>4</c:v>
                </c:pt>
                <c:pt idx="261">
                  <c:v>4</c:v>
                </c:pt>
                <c:pt idx="262">
                  <c:v>4</c:v>
                </c:pt>
                <c:pt idx="263">
                  <c:v>4</c:v>
                </c:pt>
                <c:pt idx="264">
                  <c:v>4</c:v>
                </c:pt>
                <c:pt idx="265">
                  <c:v>4</c:v>
                </c:pt>
                <c:pt idx="266">
                  <c:v>4</c:v>
                </c:pt>
                <c:pt idx="267">
                  <c:v>4</c:v>
                </c:pt>
                <c:pt idx="268">
                  <c:v>4</c:v>
                </c:pt>
                <c:pt idx="269">
                  <c:v>4</c:v>
                </c:pt>
                <c:pt idx="270">
                  <c:v>4</c:v>
                </c:pt>
                <c:pt idx="271">
                  <c:v>4</c:v>
                </c:pt>
                <c:pt idx="272">
                  <c:v>4</c:v>
                </c:pt>
                <c:pt idx="273">
                  <c:v>4</c:v>
                </c:pt>
                <c:pt idx="274">
                  <c:v>4</c:v>
                </c:pt>
                <c:pt idx="275">
                  <c:v>4</c:v>
                </c:pt>
                <c:pt idx="276">
                  <c:v>4</c:v>
                </c:pt>
                <c:pt idx="277">
                  <c:v>4</c:v>
                </c:pt>
                <c:pt idx="278">
                  <c:v>4</c:v>
                </c:pt>
                <c:pt idx="279">
                  <c:v>4</c:v>
                </c:pt>
                <c:pt idx="280">
                  <c:v>4</c:v>
                </c:pt>
                <c:pt idx="281">
                  <c:v>4</c:v>
                </c:pt>
                <c:pt idx="282">
                  <c:v>4</c:v>
                </c:pt>
                <c:pt idx="283">
                  <c:v>4</c:v>
                </c:pt>
                <c:pt idx="284">
                  <c:v>4</c:v>
                </c:pt>
                <c:pt idx="285">
                  <c:v>4</c:v>
                </c:pt>
                <c:pt idx="286">
                  <c:v>4</c:v>
                </c:pt>
                <c:pt idx="287">
                  <c:v>4</c:v>
                </c:pt>
                <c:pt idx="288">
                  <c:v>4</c:v>
                </c:pt>
                <c:pt idx="289">
                  <c:v>4</c:v>
                </c:pt>
                <c:pt idx="290">
                  <c:v>4</c:v>
                </c:pt>
                <c:pt idx="291">
                  <c:v>4</c:v>
                </c:pt>
                <c:pt idx="292">
                  <c:v>4</c:v>
                </c:pt>
                <c:pt idx="293">
                  <c:v>4</c:v>
                </c:pt>
                <c:pt idx="294">
                  <c:v>4</c:v>
                </c:pt>
                <c:pt idx="295">
                  <c:v>4</c:v>
                </c:pt>
                <c:pt idx="296">
                  <c:v>4</c:v>
                </c:pt>
                <c:pt idx="297">
                  <c:v>4</c:v>
                </c:pt>
                <c:pt idx="298">
                  <c:v>5</c:v>
                </c:pt>
                <c:pt idx="299">
                  <c:v>5</c:v>
                </c:pt>
                <c:pt idx="300">
                  <c:v>5</c:v>
                </c:pt>
                <c:pt idx="301">
                  <c:v>5</c:v>
                </c:pt>
                <c:pt idx="302">
                  <c:v>5</c:v>
                </c:pt>
                <c:pt idx="303">
                  <c:v>5</c:v>
                </c:pt>
                <c:pt idx="304">
                  <c:v>5</c:v>
                </c:pt>
                <c:pt idx="305">
                  <c:v>5</c:v>
                </c:pt>
                <c:pt idx="306">
                  <c:v>5</c:v>
                </c:pt>
                <c:pt idx="307">
                  <c:v>5</c:v>
                </c:pt>
                <c:pt idx="308">
                  <c:v>5</c:v>
                </c:pt>
                <c:pt idx="309">
                  <c:v>5</c:v>
                </c:pt>
                <c:pt idx="310">
                  <c:v>5</c:v>
                </c:pt>
                <c:pt idx="311">
                  <c:v>5</c:v>
                </c:pt>
                <c:pt idx="312">
                  <c:v>5</c:v>
                </c:pt>
                <c:pt idx="313">
                  <c:v>5</c:v>
                </c:pt>
                <c:pt idx="314">
                  <c:v>5</c:v>
                </c:pt>
                <c:pt idx="315">
                  <c:v>5</c:v>
                </c:pt>
                <c:pt idx="316">
                  <c:v>5</c:v>
                </c:pt>
                <c:pt idx="317">
                  <c:v>5</c:v>
                </c:pt>
                <c:pt idx="318">
                  <c:v>4</c:v>
                </c:pt>
                <c:pt idx="319">
                  <c:v>4</c:v>
                </c:pt>
                <c:pt idx="320">
                  <c:v>4</c:v>
                </c:pt>
                <c:pt idx="321">
                  <c:v>4</c:v>
                </c:pt>
                <c:pt idx="322">
                  <c:v>4</c:v>
                </c:pt>
                <c:pt idx="323">
                  <c:v>4</c:v>
                </c:pt>
                <c:pt idx="324">
                  <c:v>4</c:v>
                </c:pt>
                <c:pt idx="325">
                  <c:v>4</c:v>
                </c:pt>
                <c:pt idx="326">
                  <c:v>4</c:v>
                </c:pt>
                <c:pt idx="327">
                  <c:v>4</c:v>
                </c:pt>
                <c:pt idx="328">
                  <c:v>4</c:v>
                </c:pt>
                <c:pt idx="329">
                  <c:v>4</c:v>
                </c:pt>
                <c:pt idx="330">
                  <c:v>4</c:v>
                </c:pt>
                <c:pt idx="331">
                  <c:v>4</c:v>
                </c:pt>
                <c:pt idx="332">
                  <c:v>4</c:v>
                </c:pt>
                <c:pt idx="333">
                  <c:v>4</c:v>
                </c:pt>
                <c:pt idx="334">
                  <c:v>4</c:v>
                </c:pt>
                <c:pt idx="335">
                  <c:v>4</c:v>
                </c:pt>
                <c:pt idx="336">
                  <c:v>4</c:v>
                </c:pt>
                <c:pt idx="337">
                  <c:v>4</c:v>
                </c:pt>
                <c:pt idx="338">
                  <c:v>4</c:v>
                </c:pt>
                <c:pt idx="339">
                  <c:v>4</c:v>
                </c:pt>
                <c:pt idx="340">
                  <c:v>4</c:v>
                </c:pt>
                <c:pt idx="341">
                  <c:v>4</c:v>
                </c:pt>
                <c:pt idx="342">
                  <c:v>4</c:v>
                </c:pt>
                <c:pt idx="343">
                  <c:v>4</c:v>
                </c:pt>
                <c:pt idx="344">
                  <c:v>4</c:v>
                </c:pt>
                <c:pt idx="345">
                  <c:v>4</c:v>
                </c:pt>
                <c:pt idx="346">
                  <c:v>4</c:v>
                </c:pt>
                <c:pt idx="347">
                  <c:v>4</c:v>
                </c:pt>
                <c:pt idx="348">
                  <c:v>4</c:v>
                </c:pt>
                <c:pt idx="349">
                  <c:v>4</c:v>
                </c:pt>
                <c:pt idx="350">
                  <c:v>4</c:v>
                </c:pt>
                <c:pt idx="351">
                  <c:v>4</c:v>
                </c:pt>
                <c:pt idx="352">
                  <c:v>4</c:v>
                </c:pt>
                <c:pt idx="353">
                  <c:v>4</c:v>
                </c:pt>
                <c:pt idx="354">
                  <c:v>4</c:v>
                </c:pt>
                <c:pt idx="355">
                  <c:v>4</c:v>
                </c:pt>
                <c:pt idx="356">
                  <c:v>4</c:v>
                </c:pt>
                <c:pt idx="357">
                  <c:v>4</c:v>
                </c:pt>
                <c:pt idx="358">
                  <c:v>4</c:v>
                </c:pt>
                <c:pt idx="359">
                  <c:v>4</c:v>
                </c:pt>
                <c:pt idx="360">
                  <c:v>4</c:v>
                </c:pt>
                <c:pt idx="361">
                  <c:v>4</c:v>
                </c:pt>
                <c:pt idx="362">
                  <c:v>4</c:v>
                </c:pt>
                <c:pt idx="363">
                  <c:v>4</c:v>
                </c:pt>
                <c:pt idx="364">
                  <c:v>4</c:v>
                </c:pt>
                <c:pt idx="365">
                  <c:v>4</c:v>
                </c:pt>
                <c:pt idx="366">
                  <c:v>4</c:v>
                </c:pt>
                <c:pt idx="367">
                  <c:v>4</c:v>
                </c:pt>
                <c:pt idx="368">
                  <c:v>4</c:v>
                </c:pt>
                <c:pt idx="369">
                  <c:v>4</c:v>
                </c:pt>
                <c:pt idx="370">
                  <c:v>4</c:v>
                </c:pt>
                <c:pt idx="371">
                  <c:v>4</c:v>
                </c:pt>
                <c:pt idx="372">
                  <c:v>4</c:v>
                </c:pt>
                <c:pt idx="373">
                  <c:v>4</c:v>
                </c:pt>
                <c:pt idx="374">
                  <c:v>4</c:v>
                </c:pt>
                <c:pt idx="375">
                  <c:v>4</c:v>
                </c:pt>
                <c:pt idx="376">
                  <c:v>4</c:v>
                </c:pt>
                <c:pt idx="377">
                  <c:v>4</c:v>
                </c:pt>
                <c:pt idx="378">
                  <c:v>4</c:v>
                </c:pt>
                <c:pt idx="379">
                  <c:v>4</c:v>
                </c:pt>
                <c:pt idx="380">
                  <c:v>4</c:v>
                </c:pt>
                <c:pt idx="381">
                  <c:v>4</c:v>
                </c:pt>
                <c:pt idx="382">
                  <c:v>4</c:v>
                </c:pt>
                <c:pt idx="383">
                  <c:v>4</c:v>
                </c:pt>
                <c:pt idx="384">
                  <c:v>4</c:v>
                </c:pt>
                <c:pt idx="385">
                  <c:v>4</c:v>
                </c:pt>
                <c:pt idx="386">
                  <c:v>4</c:v>
                </c:pt>
                <c:pt idx="387">
                  <c:v>4</c:v>
                </c:pt>
                <c:pt idx="388">
                  <c:v>4</c:v>
                </c:pt>
                <c:pt idx="389">
                  <c:v>4</c:v>
                </c:pt>
                <c:pt idx="390">
                  <c:v>4</c:v>
                </c:pt>
                <c:pt idx="391">
                  <c:v>4</c:v>
                </c:pt>
                <c:pt idx="392">
                  <c:v>4</c:v>
                </c:pt>
                <c:pt idx="393">
                  <c:v>4</c:v>
                </c:pt>
                <c:pt idx="394">
                  <c:v>4</c:v>
                </c:pt>
                <c:pt idx="395">
                  <c:v>4</c:v>
                </c:pt>
                <c:pt idx="396">
                  <c:v>4</c:v>
                </c:pt>
                <c:pt idx="397">
                  <c:v>3</c:v>
                </c:pt>
                <c:pt idx="398">
                  <c:v>3</c:v>
                </c:pt>
                <c:pt idx="399">
                  <c:v>3</c:v>
                </c:pt>
                <c:pt idx="400">
                  <c:v>3</c:v>
                </c:pt>
                <c:pt idx="401">
                  <c:v>3</c:v>
                </c:pt>
                <c:pt idx="402">
                  <c:v>3</c:v>
                </c:pt>
                <c:pt idx="403">
                  <c:v>3</c:v>
                </c:pt>
                <c:pt idx="404">
                  <c:v>3</c:v>
                </c:pt>
                <c:pt idx="405">
                  <c:v>3</c:v>
                </c:pt>
                <c:pt idx="406">
                  <c:v>3</c:v>
                </c:pt>
                <c:pt idx="407">
                  <c:v>3</c:v>
                </c:pt>
                <c:pt idx="408">
                  <c:v>3</c:v>
                </c:pt>
                <c:pt idx="409">
                  <c:v>3</c:v>
                </c:pt>
                <c:pt idx="410">
                  <c:v>3</c:v>
                </c:pt>
                <c:pt idx="411">
                  <c:v>3</c:v>
                </c:pt>
                <c:pt idx="412">
                  <c:v>3</c:v>
                </c:pt>
                <c:pt idx="413">
                  <c:v>3</c:v>
                </c:pt>
                <c:pt idx="414">
                  <c:v>3</c:v>
                </c:pt>
                <c:pt idx="415">
                  <c:v>3</c:v>
                </c:pt>
                <c:pt idx="416">
                  <c:v>3</c:v>
                </c:pt>
                <c:pt idx="417">
                  <c:v>3</c:v>
                </c:pt>
                <c:pt idx="418">
                  <c:v>3</c:v>
                </c:pt>
                <c:pt idx="419">
                  <c:v>3</c:v>
                </c:pt>
                <c:pt idx="420">
                  <c:v>3</c:v>
                </c:pt>
                <c:pt idx="421">
                  <c:v>3</c:v>
                </c:pt>
                <c:pt idx="422">
                  <c:v>3</c:v>
                </c:pt>
                <c:pt idx="423">
                  <c:v>3</c:v>
                </c:pt>
                <c:pt idx="424">
                  <c:v>3</c:v>
                </c:pt>
                <c:pt idx="425">
                  <c:v>3</c:v>
                </c:pt>
                <c:pt idx="426">
                  <c:v>3</c:v>
                </c:pt>
                <c:pt idx="427">
                  <c:v>3</c:v>
                </c:pt>
                <c:pt idx="428">
                  <c:v>3</c:v>
                </c:pt>
                <c:pt idx="429">
                  <c:v>3</c:v>
                </c:pt>
                <c:pt idx="430">
                  <c:v>3</c:v>
                </c:pt>
                <c:pt idx="431">
                  <c:v>3</c:v>
                </c:pt>
                <c:pt idx="432">
                  <c:v>3</c:v>
                </c:pt>
                <c:pt idx="433">
                  <c:v>3</c:v>
                </c:pt>
                <c:pt idx="434">
                  <c:v>3</c:v>
                </c:pt>
                <c:pt idx="435">
                  <c:v>3</c:v>
                </c:pt>
                <c:pt idx="436">
                  <c:v>3</c:v>
                </c:pt>
                <c:pt idx="437">
                  <c:v>3</c:v>
                </c:pt>
                <c:pt idx="438">
                  <c:v>3</c:v>
                </c:pt>
                <c:pt idx="439">
                  <c:v>3</c:v>
                </c:pt>
                <c:pt idx="440">
                  <c:v>3</c:v>
                </c:pt>
                <c:pt idx="441">
                  <c:v>3</c:v>
                </c:pt>
                <c:pt idx="442">
                  <c:v>3</c:v>
                </c:pt>
                <c:pt idx="443">
                  <c:v>3</c:v>
                </c:pt>
                <c:pt idx="444">
                  <c:v>3</c:v>
                </c:pt>
                <c:pt idx="445">
                  <c:v>3</c:v>
                </c:pt>
                <c:pt idx="446">
                  <c:v>3</c:v>
                </c:pt>
                <c:pt idx="447">
                  <c:v>3</c:v>
                </c:pt>
                <c:pt idx="448">
                  <c:v>3</c:v>
                </c:pt>
                <c:pt idx="449">
                  <c:v>3</c:v>
                </c:pt>
                <c:pt idx="450">
                  <c:v>3</c:v>
                </c:pt>
                <c:pt idx="451">
                  <c:v>3</c:v>
                </c:pt>
                <c:pt idx="452">
                  <c:v>3</c:v>
                </c:pt>
                <c:pt idx="453">
                  <c:v>3</c:v>
                </c:pt>
                <c:pt idx="454">
                  <c:v>3</c:v>
                </c:pt>
                <c:pt idx="455">
                  <c:v>3</c:v>
                </c:pt>
                <c:pt idx="456">
                  <c:v>2</c:v>
                </c:pt>
                <c:pt idx="457">
                  <c:v>2</c:v>
                </c:pt>
                <c:pt idx="458">
                  <c:v>2</c:v>
                </c:pt>
                <c:pt idx="459">
                  <c:v>2</c:v>
                </c:pt>
                <c:pt idx="460">
                  <c:v>2</c:v>
                </c:pt>
                <c:pt idx="461">
                  <c:v>2</c:v>
                </c:pt>
                <c:pt idx="462">
                  <c:v>2</c:v>
                </c:pt>
                <c:pt idx="463">
                  <c:v>2</c:v>
                </c:pt>
                <c:pt idx="464">
                  <c:v>2</c:v>
                </c:pt>
                <c:pt idx="465">
                  <c:v>2</c:v>
                </c:pt>
                <c:pt idx="466">
                  <c:v>2</c:v>
                </c:pt>
                <c:pt idx="467">
                  <c:v>2</c:v>
                </c:pt>
                <c:pt idx="468">
                  <c:v>2</c:v>
                </c:pt>
                <c:pt idx="469">
                  <c:v>2</c:v>
                </c:pt>
                <c:pt idx="470">
                  <c:v>2</c:v>
                </c:pt>
                <c:pt idx="471">
                  <c:v>2</c:v>
                </c:pt>
                <c:pt idx="472">
                  <c:v>2</c:v>
                </c:pt>
                <c:pt idx="473">
                  <c:v>2</c:v>
                </c:pt>
                <c:pt idx="474">
                  <c:v>2</c:v>
                </c:pt>
                <c:pt idx="475">
                  <c:v>2</c:v>
                </c:pt>
                <c:pt idx="476">
                  <c:v>2</c:v>
                </c:pt>
                <c:pt idx="477">
                  <c:v>2</c:v>
                </c:pt>
                <c:pt idx="478">
                  <c:v>2</c:v>
                </c:pt>
                <c:pt idx="479">
                  <c:v>2</c:v>
                </c:pt>
                <c:pt idx="480">
                  <c:v>2</c:v>
                </c:pt>
                <c:pt idx="481">
                  <c:v>2</c:v>
                </c:pt>
                <c:pt idx="482">
                  <c:v>2</c:v>
                </c:pt>
                <c:pt idx="483">
                  <c:v>2</c:v>
                </c:pt>
                <c:pt idx="484">
                  <c:v>2</c:v>
                </c:pt>
                <c:pt idx="485">
                  <c:v>2</c:v>
                </c:pt>
                <c:pt idx="486">
                  <c:v>2</c:v>
                </c:pt>
                <c:pt idx="487">
                  <c:v>2</c:v>
                </c:pt>
                <c:pt idx="488">
                  <c:v>2</c:v>
                </c:pt>
                <c:pt idx="489">
                  <c:v>2</c:v>
                </c:pt>
                <c:pt idx="490">
                  <c:v>2</c:v>
                </c:pt>
                <c:pt idx="491">
                  <c:v>2</c:v>
                </c:pt>
                <c:pt idx="492">
                  <c:v>2</c:v>
                </c:pt>
                <c:pt idx="493">
                  <c:v>2</c:v>
                </c:pt>
                <c:pt idx="494">
                  <c:v>2</c:v>
                </c:pt>
                <c:pt idx="495">
                  <c:v>2</c:v>
                </c:pt>
                <c:pt idx="496">
                  <c:v>2</c:v>
                </c:pt>
                <c:pt idx="497">
                  <c:v>1</c:v>
                </c:pt>
                <c:pt idx="498">
                  <c:v>1</c:v>
                </c:pt>
                <c:pt idx="499">
                  <c:v>1</c:v>
                </c:pt>
                <c:pt idx="500">
                  <c:v>1</c:v>
                </c:pt>
                <c:pt idx="501">
                  <c:v>1</c:v>
                </c:pt>
                <c:pt idx="502">
                  <c:v>1</c:v>
                </c:pt>
                <c:pt idx="503">
                  <c:v>1</c:v>
                </c:pt>
                <c:pt idx="504">
                  <c:v>1</c:v>
                </c:pt>
              </c:numCache>
            </c:numRef>
          </c:yVal>
          <c:smooth val="1"/>
          <c:extLst>
            <c:ext xmlns:c16="http://schemas.microsoft.com/office/drawing/2014/chart" uri="{C3380CC4-5D6E-409C-BE32-E72D297353CC}">
              <c16:uniqueId val="{00000001-299F-4A09-B6AD-48C687CCAC39}"/>
            </c:ext>
          </c:extLst>
        </c:ser>
        <c:dLbls>
          <c:showLegendKey val="0"/>
          <c:showVal val="0"/>
          <c:showCatName val="0"/>
          <c:showSerName val="0"/>
          <c:showPercent val="0"/>
          <c:showBubbleSize val="0"/>
        </c:dLbls>
        <c:axId val="1232195072"/>
        <c:axId val="1232196032"/>
      </c:scatterChart>
      <c:valAx>
        <c:axId val="1718354160"/>
        <c:scaling>
          <c:orientation val="minMax"/>
        </c:scaling>
        <c:delete val="0"/>
        <c:axPos val="b"/>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6080"/>
        <c:crosses val="autoZero"/>
        <c:crossBetween val="midCat"/>
      </c:valAx>
      <c:valAx>
        <c:axId val="1718356080"/>
        <c:scaling>
          <c:orientation val="minMax"/>
        </c:scaling>
        <c:delete val="0"/>
        <c:axPos val="l"/>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4160"/>
        <c:crosses val="autoZero"/>
        <c:crossBetween val="midCat"/>
      </c:valAx>
      <c:valAx>
        <c:axId val="1232196032"/>
        <c:scaling>
          <c:orientation val="minMax"/>
        </c:scaling>
        <c:delete val="0"/>
        <c:axPos val="r"/>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232195072"/>
        <c:crosses val="max"/>
        <c:crossBetween val="midCat"/>
      </c:valAx>
      <c:valAx>
        <c:axId val="1232195072"/>
        <c:scaling>
          <c:orientation val="minMax"/>
        </c:scaling>
        <c:delete val="0"/>
        <c:axPos val="b"/>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232196032"/>
        <c:crosses val="autoZero"/>
        <c:crossBetween val="midCat"/>
      </c:valAx>
      <c:spPr>
        <a:pattFill prst="ltDnDiag">
          <a:fgClr>
            <a:schemeClr val="dk1">
              <a:lumMod val="15000"/>
              <a:lumOff val="85000"/>
            </a:schemeClr>
          </a:fgClr>
          <a:bgClr>
            <a:schemeClr val="lt1"/>
          </a:bgClr>
        </a:patt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n-GB"/>
              <a:t>Redgate to Hollywood (Section 3)</a:t>
            </a:r>
          </a:p>
        </c:rich>
      </c:tx>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US"/>
        </a:p>
      </c:txPr>
    </c:title>
    <c:autoTitleDeleted val="0"/>
    <c:plotArea>
      <c:layout/>
      <c:scatterChart>
        <c:scatterStyle val="smoothMarker"/>
        <c:varyColors val="0"/>
        <c:ser>
          <c:idx val="0"/>
          <c:order val="0"/>
          <c:tx>
            <c:strRef>
              <c:f>Sections!$O$24</c:f>
              <c:strCache>
                <c:ptCount val="1"/>
                <c:pt idx="0">
                  <c:v>Speed</c:v>
                </c:pt>
              </c:strCache>
            </c:strRef>
          </c:tx>
          <c:spPr>
            <a:ln w="22225" cap="rnd">
              <a:solidFill>
                <a:schemeClr val="accent1"/>
              </a:solidFill>
              <a:round/>
            </a:ln>
            <a:effectLst/>
          </c:spPr>
          <c:marker>
            <c:symbol val="none"/>
          </c:marker>
          <c:xVal>
            <c:numRef>
              <c:f>Sections!$AG$26:$AG$89</c:f>
              <c:numCache>
                <c:formatCode>0.000</c:formatCode>
                <c:ptCount val="64"/>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62.024999999999999</c:v>
                </c:pt>
              </c:numCache>
            </c:numRef>
          </c:xVal>
          <c:yVal>
            <c:numRef>
              <c:f>Sections!$AH$26:$AH$89</c:f>
              <c:numCache>
                <c:formatCode>0.000</c:formatCode>
                <c:ptCount val="64"/>
                <c:pt idx="0">
                  <c:v>29.964188734641496</c:v>
                </c:pt>
                <c:pt idx="1">
                  <c:v>30.240595685594226</c:v>
                </c:pt>
                <c:pt idx="2">
                  <c:v>30.514199027406303</c:v>
                </c:pt>
                <c:pt idx="3">
                  <c:v>30.785073838738757</c:v>
                </c:pt>
                <c:pt idx="4">
                  <c:v>31.053291845670067</c:v>
                </c:pt>
                <c:pt idx="5">
                  <c:v>31.318921628383027</c:v>
                </c:pt>
                <c:pt idx="6">
                  <c:v>31.582028811733434</c:v>
                </c:pt>
                <c:pt idx="7">
                  <c:v>31.842676241211464</c:v>
                </c:pt>
                <c:pt idx="8">
                  <c:v>32.100924145642075</c:v>
                </c:pt>
                <c:pt idx="9">
                  <c:v>32.356830287826426</c:v>
                </c:pt>
                <c:pt idx="10">
                  <c:v>32.6104501041996</c:v>
                </c:pt>
                <c:pt idx="11">
                  <c:v>32.883950377951592</c:v>
                </c:pt>
                <c:pt idx="12">
                  <c:v>33.154871185395727</c:v>
                </c:pt>
                <c:pt idx="13">
                  <c:v>33.423275636231907</c:v>
                </c:pt>
                <c:pt idx="14">
                  <c:v>33.689224255095731</c:v>
                </c:pt>
                <c:pt idx="15">
                  <c:v>33.952775128077128</c:v>
                </c:pt>
                <c:pt idx="16">
                  <c:v>34.213984038717143</c:v>
                </c:pt>
                <c:pt idx="17">
                  <c:v>34.472904594392531</c:v>
                </c:pt>
                <c:pt idx="18">
                  <c:v>34.729588343906087</c:v>
                </c:pt>
                <c:pt idx="19">
                  <c:v>34.984084887019854</c:v>
                </c:pt>
                <c:pt idx="20">
                  <c:v>35.236441976596133</c:v>
                </c:pt>
                <c:pt idx="21">
                  <c:v>35.486705613947549</c:v>
                </c:pt>
                <c:pt idx="22">
                  <c:v>35.734920137940293</c:v>
                </c:pt>
                <c:pt idx="23">
                  <c:v>35.981128308343891</c:v>
                </c:pt>
                <c:pt idx="24">
                  <c:v>36.225371383875547</c:v>
                </c:pt>
                <c:pt idx="25">
                  <c:v>36.467689195346182</c:v>
                </c:pt>
                <c:pt idx="26">
                  <c:v>36.708120214279198</c:v>
                </c:pt>
                <c:pt idx="27">
                  <c:v>36.946701617339897</c:v>
                </c:pt>
                <c:pt idx="28">
                  <c:v>37.183469346884323</c:v>
                </c:pt>
                <c:pt idx="29">
                  <c:v>37.418458167909534</c:v>
                </c:pt>
                <c:pt idx="30">
                  <c:v>37.651701721663599</c:v>
                </c:pt>
                <c:pt idx="31">
                  <c:v>37.883232576151762</c:v>
                </c:pt>
                <c:pt idx="32">
                  <c:v>38.113082273755865</c:v>
                </c:pt>
                <c:pt idx="33">
                  <c:v>38.3412813761663</c:v>
                </c:pt>
                <c:pt idx="34">
                  <c:v>38.567859506809739</c:v>
                </c:pt>
                <c:pt idx="35">
                  <c:v>38.79284539094121</c:v>
                </c:pt>
                <c:pt idx="36">
                  <c:v>39.016266893555986</c:v>
                </c:pt>
                <c:pt idx="37">
                  <c:v>39.238151055264524</c:v>
                </c:pt>
                <c:pt idx="38">
                  <c:v>39.458524126262766</c:v>
                </c:pt>
                <c:pt idx="39">
                  <c:v>39.677411598520074</c:v>
                </c:pt>
                <c:pt idx="40">
                  <c:v>39.894838236297844</c:v>
                </c:pt>
                <c:pt idx="41">
                  <c:v>40.11082810510355</c:v>
                </c:pt>
                <c:pt idx="42">
                  <c:v>40.325404599177176</c:v>
                </c:pt>
                <c:pt idx="43">
                  <c:v>40.538590467600059</c:v>
                </c:pt>
                <c:pt idx="44">
                  <c:v>40.750407839109691</c:v>
                </c:pt>
                <c:pt idx="45">
                  <c:v>40.960878245698041</c:v>
                </c:pt>
                <c:pt idx="46">
                  <c:v>41.170022645065622</c:v>
                </c:pt>
                <c:pt idx="47">
                  <c:v>41.377861441998398</c:v>
                </c:pt>
                <c:pt idx="48">
                  <c:v>41.584414508730156</c:v>
                </c:pt>
                <c:pt idx="49">
                  <c:v>41.789701204348532</c:v>
                </c:pt>
                <c:pt idx="50">
                  <c:v>41.993740393299184</c:v>
                </c:pt>
                <c:pt idx="51">
                  <c:v>42.196550463038804</c:v>
                </c:pt>
                <c:pt idx="52">
                  <c:v>42.398149340884366</c:v>
                </c:pt>
                <c:pt idx="53">
                  <c:v>42.598554510103007</c:v>
                </c:pt>
                <c:pt idx="54">
                  <c:v>42.79778302528392</c:v>
                </c:pt>
                <c:pt idx="55">
                  <c:v>42.995851527031157</c:v>
                </c:pt>
                <c:pt idx="56">
                  <c:v>43.155066116878956</c:v>
                </c:pt>
                <c:pt idx="57">
                  <c:v>43.313695461942295</c:v>
                </c:pt>
                <c:pt idx="58">
                  <c:v>43.471745968934435</c:v>
                </c:pt>
                <c:pt idx="59">
                  <c:v>43.629223928523572</c:v>
                </c:pt>
                <c:pt idx="60">
                  <c:v>43.786135518254412</c:v>
                </c:pt>
                <c:pt idx="61">
                  <c:v>43.942486805375808</c:v>
                </c:pt>
                <c:pt idx="62">
                  <c:v>44.098283749578208</c:v>
                </c:pt>
                <c:pt idx="63">
                  <c:v>44.253532205644333</c:v>
                </c:pt>
              </c:numCache>
            </c:numRef>
          </c:yVal>
          <c:smooth val="1"/>
          <c:extLst>
            <c:ext xmlns:c16="http://schemas.microsoft.com/office/drawing/2014/chart" uri="{C3380CC4-5D6E-409C-BE32-E72D297353CC}">
              <c16:uniqueId val="{00000000-9502-4915-BA20-40D296379417}"/>
            </c:ext>
          </c:extLst>
        </c:ser>
        <c:dLbls>
          <c:showLegendKey val="0"/>
          <c:showVal val="0"/>
          <c:showCatName val="0"/>
          <c:showSerName val="0"/>
          <c:showPercent val="0"/>
          <c:showBubbleSize val="0"/>
        </c:dLbls>
        <c:axId val="1718354160"/>
        <c:axId val="1718356080"/>
      </c:scatterChart>
      <c:scatterChart>
        <c:scatterStyle val="smoothMarker"/>
        <c:varyColors val="0"/>
        <c:ser>
          <c:idx val="1"/>
          <c:order val="1"/>
          <c:tx>
            <c:strRef>
              <c:f>Sections!$P$24</c:f>
              <c:strCache>
                <c:ptCount val="1"/>
                <c:pt idx="0">
                  <c:v>Gear</c:v>
                </c:pt>
              </c:strCache>
            </c:strRef>
          </c:tx>
          <c:spPr>
            <a:ln w="22225" cap="rnd">
              <a:solidFill>
                <a:schemeClr val="accent2"/>
              </a:solidFill>
              <a:round/>
            </a:ln>
            <a:effectLst/>
          </c:spPr>
          <c:marker>
            <c:symbol val="none"/>
          </c:marker>
          <c:xVal>
            <c:numRef>
              <c:f>Sections!$AG$26:$AG$89</c:f>
              <c:numCache>
                <c:formatCode>0.000</c:formatCode>
                <c:ptCount val="64"/>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62.024999999999999</c:v>
                </c:pt>
              </c:numCache>
            </c:numRef>
          </c:xVal>
          <c:yVal>
            <c:numRef>
              <c:f>Sections!$AJ$26:$AJ$89</c:f>
              <c:numCache>
                <c:formatCode>0.000</c:formatCode>
                <c:ptCount val="64"/>
                <c:pt idx="0">
                  <c:v>1</c:v>
                </c:pt>
                <c:pt idx="1">
                  <c:v>1</c:v>
                </c:pt>
                <c:pt idx="2">
                  <c:v>1</c:v>
                </c:pt>
                <c:pt idx="3">
                  <c:v>1</c:v>
                </c:pt>
                <c:pt idx="4">
                  <c:v>1</c:v>
                </c:pt>
                <c:pt idx="5">
                  <c:v>1</c:v>
                </c:pt>
                <c:pt idx="6">
                  <c:v>1</c:v>
                </c:pt>
                <c:pt idx="7">
                  <c:v>1</c:v>
                </c:pt>
                <c:pt idx="8">
                  <c:v>1</c:v>
                </c:pt>
                <c:pt idx="9">
                  <c:v>1</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pt idx="25">
                  <c:v>2</c:v>
                </c:pt>
                <c:pt idx="26">
                  <c:v>2</c:v>
                </c:pt>
                <c:pt idx="27">
                  <c:v>2</c:v>
                </c:pt>
                <c:pt idx="28">
                  <c:v>2</c:v>
                </c:pt>
                <c:pt idx="29">
                  <c:v>2</c:v>
                </c:pt>
                <c:pt idx="30">
                  <c:v>2</c:v>
                </c:pt>
                <c:pt idx="31">
                  <c:v>2</c:v>
                </c:pt>
                <c:pt idx="32">
                  <c:v>2</c:v>
                </c:pt>
                <c:pt idx="33">
                  <c:v>2</c:v>
                </c:pt>
                <c:pt idx="34">
                  <c:v>2</c:v>
                </c:pt>
                <c:pt idx="35">
                  <c:v>2</c:v>
                </c:pt>
                <c:pt idx="36">
                  <c:v>2</c:v>
                </c:pt>
                <c:pt idx="37">
                  <c:v>2</c:v>
                </c:pt>
                <c:pt idx="38">
                  <c:v>2</c:v>
                </c:pt>
                <c:pt idx="39">
                  <c:v>2</c:v>
                </c:pt>
                <c:pt idx="40">
                  <c:v>2</c:v>
                </c:pt>
                <c:pt idx="41">
                  <c:v>2</c:v>
                </c:pt>
                <c:pt idx="42">
                  <c:v>2</c:v>
                </c:pt>
                <c:pt idx="43">
                  <c:v>2</c:v>
                </c:pt>
                <c:pt idx="44">
                  <c:v>2</c:v>
                </c:pt>
                <c:pt idx="45">
                  <c:v>2</c:v>
                </c:pt>
                <c:pt idx="46">
                  <c:v>2</c:v>
                </c:pt>
                <c:pt idx="47">
                  <c:v>2</c:v>
                </c:pt>
                <c:pt idx="48">
                  <c:v>2</c:v>
                </c:pt>
                <c:pt idx="49">
                  <c:v>2</c:v>
                </c:pt>
                <c:pt idx="50">
                  <c:v>2</c:v>
                </c:pt>
                <c:pt idx="51">
                  <c:v>2</c:v>
                </c:pt>
                <c:pt idx="52">
                  <c:v>2</c:v>
                </c:pt>
                <c:pt idx="53">
                  <c:v>2</c:v>
                </c:pt>
                <c:pt idx="54">
                  <c:v>2</c:v>
                </c:pt>
                <c:pt idx="55">
                  <c:v>3</c:v>
                </c:pt>
                <c:pt idx="56">
                  <c:v>3</c:v>
                </c:pt>
                <c:pt idx="57">
                  <c:v>3</c:v>
                </c:pt>
                <c:pt idx="58">
                  <c:v>3</c:v>
                </c:pt>
                <c:pt idx="59">
                  <c:v>3</c:v>
                </c:pt>
                <c:pt idx="60">
                  <c:v>3</c:v>
                </c:pt>
                <c:pt idx="61">
                  <c:v>3</c:v>
                </c:pt>
                <c:pt idx="62">
                  <c:v>3</c:v>
                </c:pt>
                <c:pt idx="63">
                  <c:v>3</c:v>
                </c:pt>
              </c:numCache>
            </c:numRef>
          </c:yVal>
          <c:smooth val="1"/>
          <c:extLst>
            <c:ext xmlns:c16="http://schemas.microsoft.com/office/drawing/2014/chart" uri="{C3380CC4-5D6E-409C-BE32-E72D297353CC}">
              <c16:uniqueId val="{00000001-9502-4915-BA20-40D296379417}"/>
            </c:ext>
          </c:extLst>
        </c:ser>
        <c:ser>
          <c:idx val="2"/>
          <c:order val="2"/>
          <c:tx>
            <c:strRef>
              <c:f>Sections!$AX$24:$AX$25</c:f>
              <c:strCache>
                <c:ptCount val="2"/>
                <c:pt idx="0">
                  <c:v>Total Accel</c:v>
                </c:pt>
                <c:pt idx="1">
                  <c:v>m/s²</c:v>
                </c:pt>
              </c:strCache>
            </c:strRef>
          </c:tx>
          <c:spPr>
            <a:ln w="22225" cap="rnd">
              <a:solidFill>
                <a:schemeClr val="accent3"/>
              </a:solidFill>
              <a:round/>
            </a:ln>
            <a:effectLst/>
          </c:spPr>
          <c:marker>
            <c:symbol val="none"/>
          </c:marker>
          <c:xVal>
            <c:numRef>
              <c:f>Sections!$AG$26:$AG$89</c:f>
              <c:numCache>
                <c:formatCode>0.000</c:formatCode>
                <c:ptCount val="64"/>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62.024999999999999</c:v>
                </c:pt>
              </c:numCache>
            </c:numRef>
          </c:xVal>
          <c:yVal>
            <c:numRef>
              <c:f>Sections!$AX$26:$AX$89</c:f>
              <c:numCache>
                <c:formatCode>0.000</c:formatCode>
                <c:ptCount val="64"/>
                <c:pt idx="0">
                  <c:v>8.320510447181892</c:v>
                </c:pt>
                <c:pt idx="1">
                  <c:v>8.3113574322917856</c:v>
                </c:pt>
                <c:pt idx="2">
                  <c:v>8.3022144862168226</c:v>
                </c:pt>
                <c:pt idx="3">
                  <c:v>8.2930815978807555</c:v>
                </c:pt>
                <c:pt idx="4">
                  <c:v>8.2839587562195245</c:v>
                </c:pt>
                <c:pt idx="5">
                  <c:v>8.2748459501812377</c:v>
                </c:pt>
                <c:pt idx="6">
                  <c:v>8.265743168726166</c:v>
                </c:pt>
                <c:pt idx="7">
                  <c:v>8.2566504008267216</c:v>
                </c:pt>
                <c:pt idx="8">
                  <c:v>8.2475676354674441</c:v>
                </c:pt>
                <c:pt idx="9">
                  <c:v>8.2384948616449982</c:v>
                </c:pt>
                <c:pt idx="10">
                  <c:v>8.9563682305454577</c:v>
                </c:pt>
                <c:pt idx="11">
                  <c:v>8.945645430300436</c:v>
                </c:pt>
                <c:pt idx="12">
                  <c:v>8.9349354676746522</c:v>
                </c:pt>
                <c:pt idx="13">
                  <c:v>8.9242383272985695</c:v>
                </c:pt>
                <c:pt idx="14">
                  <c:v>8.9135539938210506</c:v>
                </c:pt>
                <c:pt idx="15">
                  <c:v>8.9028824519093437</c:v>
                </c:pt>
                <c:pt idx="16">
                  <c:v>8.8922236862490429</c:v>
                </c:pt>
                <c:pt idx="17">
                  <c:v>8.8815776815440888</c:v>
                </c:pt>
                <c:pt idx="18">
                  <c:v>8.8709444225167253</c:v>
                </c:pt>
                <c:pt idx="19">
                  <c:v>8.8603238939074913</c:v>
                </c:pt>
                <c:pt idx="20">
                  <c:v>8.8497160804751971</c:v>
                </c:pt>
                <c:pt idx="21">
                  <c:v>8.8391209669968944</c:v>
                </c:pt>
                <c:pt idx="22">
                  <c:v>8.8285385382678641</c:v>
                </c:pt>
                <c:pt idx="23">
                  <c:v>8.8179687791015908</c:v>
                </c:pt>
                <c:pt idx="24">
                  <c:v>8.8074116743297406</c:v>
                </c:pt>
                <c:pt idx="25">
                  <c:v>8.7968672088021371</c:v>
                </c:pt>
                <c:pt idx="26">
                  <c:v>8.7863353673867444</c:v>
                </c:pt>
                <c:pt idx="27">
                  <c:v>8.7758161349696415</c:v>
                </c:pt>
                <c:pt idx="28">
                  <c:v>8.7653094964550053</c:v>
                </c:pt>
                <c:pt idx="29">
                  <c:v>8.7548154367650817</c:v>
                </c:pt>
                <c:pt idx="30">
                  <c:v>8.7443339408401712</c:v>
                </c:pt>
                <c:pt idx="31">
                  <c:v>8.7338649936386012</c:v>
                </c:pt>
                <c:pt idx="32">
                  <c:v>8.7234085801367112</c:v>
                </c:pt>
                <c:pt idx="33">
                  <c:v>8.7129646853288243</c:v>
                </c:pt>
                <c:pt idx="34">
                  <c:v>8.7025332942272318</c:v>
                </c:pt>
                <c:pt idx="35">
                  <c:v>8.6921143918621624</c:v>
                </c:pt>
                <c:pt idx="36">
                  <c:v>8.6817079632817773</c:v>
                </c:pt>
                <c:pt idx="37">
                  <c:v>8.6713139935521273</c:v>
                </c:pt>
                <c:pt idx="38">
                  <c:v>8.6609324677571493</c:v>
                </c:pt>
                <c:pt idx="39">
                  <c:v>8.650563370998638</c:v>
                </c:pt>
                <c:pt idx="40">
                  <c:v>8.6402066883962227</c:v>
                </c:pt>
                <c:pt idx="41">
                  <c:v>8.6298624050873478</c:v>
                </c:pt>
                <c:pt idx="42">
                  <c:v>8.6195305062272514</c:v>
                </c:pt>
                <c:pt idx="43">
                  <c:v>8.609210976988944</c:v>
                </c:pt>
                <c:pt idx="44">
                  <c:v>8.5989038025631928</c:v>
                </c:pt>
                <c:pt idx="45">
                  <c:v>8.5886089681584856</c:v>
                </c:pt>
                <c:pt idx="46">
                  <c:v>8.5783264590010262</c:v>
                </c:pt>
                <c:pt idx="47">
                  <c:v>8.5680562603347017</c:v>
                </c:pt>
                <c:pt idx="48">
                  <c:v>8.5577983574210688</c:v>
                </c:pt>
                <c:pt idx="49">
                  <c:v>8.5475527355393286</c:v>
                </c:pt>
                <c:pt idx="50">
                  <c:v>8.5373193799863056</c:v>
                </c:pt>
                <c:pt idx="51">
                  <c:v>8.5270982760764262</c:v>
                </c:pt>
                <c:pt idx="52">
                  <c:v>8.5168894091417009</c:v>
                </c:pt>
                <c:pt idx="53">
                  <c:v>8.5066927645317012</c:v>
                </c:pt>
                <c:pt idx="54">
                  <c:v>8.4965083276135367</c:v>
                </c:pt>
                <c:pt idx="55">
                  <c:v>6.8582415088433493</c:v>
                </c:pt>
                <c:pt idx="56">
                  <c:v>6.8582415088433493</c:v>
                </c:pt>
                <c:pt idx="57">
                  <c:v>6.8582415088433493</c:v>
                </c:pt>
                <c:pt idx="58">
                  <c:v>6.8582415088433493</c:v>
                </c:pt>
                <c:pt idx="59">
                  <c:v>6.8582415088433493</c:v>
                </c:pt>
                <c:pt idx="60">
                  <c:v>6.8582415088433493</c:v>
                </c:pt>
                <c:pt idx="61">
                  <c:v>6.8582415088433493</c:v>
                </c:pt>
                <c:pt idx="62">
                  <c:v>6.8582415088433493</c:v>
                </c:pt>
                <c:pt idx="63">
                  <c:v>6.8582415088433493</c:v>
                </c:pt>
              </c:numCache>
            </c:numRef>
          </c:yVal>
          <c:smooth val="1"/>
          <c:extLst>
            <c:ext xmlns:c16="http://schemas.microsoft.com/office/drawing/2014/chart" uri="{C3380CC4-5D6E-409C-BE32-E72D297353CC}">
              <c16:uniqueId val="{00000003-9502-4915-BA20-40D296379417}"/>
            </c:ext>
          </c:extLst>
        </c:ser>
        <c:dLbls>
          <c:showLegendKey val="0"/>
          <c:showVal val="0"/>
          <c:showCatName val="0"/>
          <c:showSerName val="0"/>
          <c:showPercent val="0"/>
          <c:showBubbleSize val="0"/>
        </c:dLbls>
        <c:axId val="1232195072"/>
        <c:axId val="1232196032"/>
      </c:scatterChart>
      <c:valAx>
        <c:axId val="1718354160"/>
        <c:scaling>
          <c:orientation val="minMax"/>
        </c:scaling>
        <c:delete val="0"/>
        <c:axPos val="b"/>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6080"/>
        <c:crosses val="autoZero"/>
        <c:crossBetween val="midCat"/>
      </c:valAx>
      <c:valAx>
        <c:axId val="1718356080"/>
        <c:scaling>
          <c:orientation val="minMax"/>
        </c:scaling>
        <c:delete val="0"/>
        <c:axPos val="l"/>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4160"/>
        <c:crosses val="autoZero"/>
        <c:crossBetween val="midCat"/>
      </c:valAx>
      <c:valAx>
        <c:axId val="1232196032"/>
        <c:scaling>
          <c:orientation val="minMax"/>
        </c:scaling>
        <c:delete val="0"/>
        <c:axPos val="r"/>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232195072"/>
        <c:crosses val="max"/>
        <c:crossBetween val="midCat"/>
      </c:valAx>
      <c:valAx>
        <c:axId val="1232195072"/>
        <c:scaling>
          <c:orientation val="minMax"/>
        </c:scaling>
        <c:delete val="1"/>
        <c:axPos val="b"/>
        <c:numFmt formatCode="0.000" sourceLinked="1"/>
        <c:majorTickMark val="none"/>
        <c:minorTickMark val="none"/>
        <c:tickLblPos val="nextTo"/>
        <c:crossAx val="1232196032"/>
        <c:crosses val="autoZero"/>
        <c:crossBetween val="midCat"/>
      </c:valAx>
      <c:spPr>
        <a:pattFill prst="ltDnDiag">
          <a:fgClr>
            <a:schemeClr val="dk1">
              <a:lumMod val="15000"/>
              <a:lumOff val="85000"/>
            </a:schemeClr>
          </a:fgClr>
          <a:bgClr>
            <a:schemeClr val="lt1"/>
          </a:bgClr>
        </a:patt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n-GB" sz="1600" b="0" i="0" u="none" strike="noStrike" cap="none" normalizeH="0" baseline="0">
                <a:effectLst/>
              </a:rPr>
              <a:t>Hollywood to Craner Curves (Section 5)</a:t>
            </a:r>
            <a:r>
              <a:rPr lang="en-GB" sz="1600" b="1" i="0" u="none" strike="noStrike" cap="none" normalizeH="0" baseline="0">
                <a:effectLst/>
              </a:rPr>
              <a:t> </a:t>
            </a:r>
            <a:endParaRPr lang="en-GB"/>
          </a:p>
        </c:rich>
      </c:tx>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GB"/>
        </a:p>
      </c:txPr>
    </c:title>
    <c:autoTitleDeleted val="0"/>
    <c:plotArea>
      <c:layout/>
      <c:scatterChart>
        <c:scatterStyle val="smoothMarker"/>
        <c:varyColors val="0"/>
        <c:ser>
          <c:idx val="0"/>
          <c:order val="0"/>
          <c:tx>
            <c:strRef>
              <c:f>Sections!$O$24</c:f>
              <c:strCache>
                <c:ptCount val="1"/>
                <c:pt idx="0">
                  <c:v>Speed</c:v>
                </c:pt>
              </c:strCache>
            </c:strRef>
          </c:tx>
          <c:spPr>
            <a:ln w="22225" cap="rnd">
              <a:solidFill>
                <a:schemeClr val="accent1"/>
              </a:solidFill>
              <a:round/>
            </a:ln>
            <a:effectLst/>
          </c:spPr>
          <c:marker>
            <c:symbol val="none"/>
          </c:marker>
          <c:xVal>
            <c:numRef>
              <c:f>Sections!$BA$26:$BA$64</c:f>
              <c:numCache>
                <c:formatCode>0.000</c:formatCode>
                <c:ptCount val="3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37.623328960000009</c:v>
                </c:pt>
              </c:numCache>
            </c:numRef>
          </c:xVal>
          <c:yVal>
            <c:numRef>
              <c:f>Sections!$BB$26:$BB$64</c:f>
              <c:numCache>
                <c:formatCode>0.000</c:formatCode>
                <c:ptCount val="39"/>
                <c:pt idx="0">
                  <c:v>44.408237926016461</c:v>
                </c:pt>
                <c:pt idx="1">
                  <c:v>44.562406563283517</c:v>
                </c:pt>
                <c:pt idx="2">
                  <c:v>44.716043672590942</c:v>
                </c:pt>
                <c:pt idx="3">
                  <c:v>44.869154713976364</c:v>
                </c:pt>
                <c:pt idx="4">
                  <c:v>45.021745054633698</c:v>
                </c:pt>
                <c:pt idx="5">
                  <c:v>45.173819971108493</c:v>
                </c:pt>
                <c:pt idx="6">
                  <c:v>45.325384651426923</c:v>
                </c:pt>
                <c:pt idx="7">
                  <c:v>45.476444197160951</c:v>
                </c:pt>
                <c:pt idx="8">
                  <c:v>45.627003625431954</c:v>
                </c:pt>
                <c:pt idx="9">
                  <c:v>45.777067870855021</c:v>
                </c:pt>
                <c:pt idx="10">
                  <c:v>45.926641787426107</c:v>
                </c:pt>
                <c:pt idx="11">
                  <c:v>46.075730150353998</c:v>
                </c:pt>
                <c:pt idx="12">
                  <c:v>46.224337657839158</c:v>
                </c:pt>
                <c:pt idx="13">
                  <c:v>46.372468932801212</c:v>
                </c:pt>
                <c:pt idx="14">
                  <c:v>46.520128524556988</c:v>
                </c:pt>
                <c:pt idx="15">
                  <c:v>46.667320910450684</c:v>
                </c:pt>
                <c:pt idx="16">
                  <c:v>46.814050497437989</c:v>
                </c:pt>
                <c:pt idx="17">
                  <c:v>46.960321623625632</c:v>
                </c:pt>
                <c:pt idx="18">
                  <c:v>47.106138559767857</c:v>
                </c:pt>
                <c:pt idx="19">
                  <c:v>47.251505510721401</c:v>
                </c:pt>
                <c:pt idx="20">
                  <c:v>47.396426616860282</c:v>
                </c:pt>
                <c:pt idx="21">
                  <c:v>47.540905955451755</c:v>
                </c:pt>
                <c:pt idx="22">
                  <c:v>47.684947541994788</c:v>
                </c:pt>
                <c:pt idx="23">
                  <c:v>47.82855533152221</c:v>
                </c:pt>
                <c:pt idx="24">
                  <c:v>47.971733219867801</c:v>
                </c:pt>
                <c:pt idx="25">
                  <c:v>48.114485044899467</c:v>
                </c:pt>
                <c:pt idx="26">
                  <c:v>48.256814587719539</c:v>
                </c:pt>
                <c:pt idx="27">
                  <c:v>48.398725573833325</c:v>
                </c:pt>
                <c:pt idx="28">
                  <c:v>48.540221674286933</c:v>
                </c:pt>
                <c:pt idx="29">
                  <c:v>48.681306506775279</c:v>
                </c:pt>
                <c:pt idx="30">
                  <c:v>48.821983636721356</c:v>
                </c:pt>
                <c:pt idx="31">
                  <c:v>48.962256578327498</c:v>
                </c:pt>
                <c:pt idx="32">
                  <c:v>49.102128795599697</c:v>
                </c:pt>
                <c:pt idx="33">
                  <c:v>49.241603703345682</c:v>
                </c:pt>
                <c:pt idx="34">
                  <c:v>49.380684668147666</c:v>
                </c:pt>
                <c:pt idx="35">
                  <c:v>49.519375009310451</c:v>
                </c:pt>
                <c:pt idx="36">
                  <c:v>49.657677999785761</c:v>
                </c:pt>
                <c:pt idx="37">
                  <c:v>49.795596867073435</c:v>
                </c:pt>
                <c:pt idx="38">
                  <c:v>49.933134794100205</c:v>
                </c:pt>
              </c:numCache>
            </c:numRef>
          </c:yVal>
          <c:smooth val="1"/>
          <c:extLst>
            <c:ext xmlns:c16="http://schemas.microsoft.com/office/drawing/2014/chart" uri="{C3380CC4-5D6E-409C-BE32-E72D297353CC}">
              <c16:uniqueId val="{00000000-A465-4033-8D1C-5B43C59EE456}"/>
            </c:ext>
          </c:extLst>
        </c:ser>
        <c:dLbls>
          <c:showLegendKey val="0"/>
          <c:showVal val="0"/>
          <c:showCatName val="0"/>
          <c:showSerName val="0"/>
          <c:showPercent val="0"/>
          <c:showBubbleSize val="0"/>
        </c:dLbls>
        <c:axId val="1718354160"/>
        <c:axId val="1718356080"/>
      </c:scatterChart>
      <c:scatterChart>
        <c:scatterStyle val="smoothMarker"/>
        <c:varyColors val="0"/>
        <c:ser>
          <c:idx val="1"/>
          <c:order val="1"/>
          <c:tx>
            <c:strRef>
              <c:f>Sections!$P$24</c:f>
              <c:strCache>
                <c:ptCount val="1"/>
                <c:pt idx="0">
                  <c:v>Gear</c:v>
                </c:pt>
              </c:strCache>
            </c:strRef>
          </c:tx>
          <c:spPr>
            <a:ln w="22225" cap="rnd">
              <a:solidFill>
                <a:schemeClr val="accent2"/>
              </a:solidFill>
              <a:round/>
            </a:ln>
            <a:effectLst/>
          </c:spPr>
          <c:marker>
            <c:symbol val="none"/>
          </c:marker>
          <c:xVal>
            <c:numRef>
              <c:f>Sections!$BA$26:$BA$64</c:f>
              <c:numCache>
                <c:formatCode>0.000</c:formatCode>
                <c:ptCount val="3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37.623328960000009</c:v>
                </c:pt>
              </c:numCache>
            </c:numRef>
          </c:xVal>
          <c:yVal>
            <c:numRef>
              <c:f>Sections!$BD$26:$BD$64</c:f>
              <c:numCache>
                <c:formatCode>0.000</c:formatCode>
                <c:ptCount val="39"/>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pt idx="25">
                  <c:v>3</c:v>
                </c:pt>
                <c:pt idx="26">
                  <c:v>3</c:v>
                </c:pt>
                <c:pt idx="27">
                  <c:v>3</c:v>
                </c:pt>
                <c:pt idx="28">
                  <c:v>3</c:v>
                </c:pt>
                <c:pt idx="29">
                  <c:v>3</c:v>
                </c:pt>
                <c:pt idx="30">
                  <c:v>3</c:v>
                </c:pt>
                <c:pt idx="31">
                  <c:v>3</c:v>
                </c:pt>
                <c:pt idx="32">
                  <c:v>3</c:v>
                </c:pt>
                <c:pt idx="33">
                  <c:v>3</c:v>
                </c:pt>
                <c:pt idx="34">
                  <c:v>3</c:v>
                </c:pt>
                <c:pt idx="35">
                  <c:v>3</c:v>
                </c:pt>
                <c:pt idx="36">
                  <c:v>3</c:v>
                </c:pt>
                <c:pt idx="37">
                  <c:v>3</c:v>
                </c:pt>
                <c:pt idx="38">
                  <c:v>3</c:v>
                </c:pt>
              </c:numCache>
            </c:numRef>
          </c:yVal>
          <c:smooth val="1"/>
          <c:extLst>
            <c:ext xmlns:c16="http://schemas.microsoft.com/office/drawing/2014/chart" uri="{C3380CC4-5D6E-409C-BE32-E72D297353CC}">
              <c16:uniqueId val="{00000001-A465-4033-8D1C-5B43C59EE456}"/>
            </c:ext>
          </c:extLst>
        </c:ser>
        <c:ser>
          <c:idx val="2"/>
          <c:order val="2"/>
          <c:tx>
            <c:strRef>
              <c:f>Sections!$T$24</c:f>
              <c:strCache>
                <c:ptCount val="1"/>
                <c:pt idx="0">
                  <c:v>Limited Acceleration</c:v>
                </c:pt>
              </c:strCache>
            </c:strRef>
          </c:tx>
          <c:spPr>
            <a:ln w="22225" cap="rnd">
              <a:solidFill>
                <a:schemeClr val="accent3"/>
              </a:solidFill>
              <a:round/>
            </a:ln>
            <a:effectLst/>
          </c:spPr>
          <c:marker>
            <c:symbol val="none"/>
          </c:marker>
          <c:xVal>
            <c:numRef>
              <c:f>Sections!$BA$26:$BA$64</c:f>
              <c:numCache>
                <c:formatCode>0.000</c:formatCode>
                <c:ptCount val="3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37.623328960000009</c:v>
                </c:pt>
              </c:numCache>
            </c:numRef>
          </c:xVal>
          <c:yVal>
            <c:numRef>
              <c:f>Sections!$BR$26:$BR$64</c:f>
              <c:numCache>
                <c:formatCode>0.000</c:formatCode>
                <c:ptCount val="39"/>
                <c:pt idx="0">
                  <c:v>6.8582415088433493</c:v>
                </c:pt>
                <c:pt idx="1">
                  <c:v>6.8582415088433493</c:v>
                </c:pt>
                <c:pt idx="2">
                  <c:v>6.8582415088433493</c:v>
                </c:pt>
                <c:pt idx="3">
                  <c:v>6.8582415088433493</c:v>
                </c:pt>
                <c:pt idx="4">
                  <c:v>6.8582415088433493</c:v>
                </c:pt>
                <c:pt idx="5">
                  <c:v>6.8582415088433493</c:v>
                </c:pt>
                <c:pt idx="6">
                  <c:v>6.8582415088433493</c:v>
                </c:pt>
                <c:pt idx="7">
                  <c:v>6.8582415088433493</c:v>
                </c:pt>
                <c:pt idx="8">
                  <c:v>6.8582415088433493</c:v>
                </c:pt>
                <c:pt idx="9">
                  <c:v>6.8582415088433493</c:v>
                </c:pt>
                <c:pt idx="10">
                  <c:v>6.8582415088433493</c:v>
                </c:pt>
                <c:pt idx="11">
                  <c:v>6.8582415088433493</c:v>
                </c:pt>
                <c:pt idx="12">
                  <c:v>6.8582415088433493</c:v>
                </c:pt>
                <c:pt idx="13">
                  <c:v>6.8582415088433493</c:v>
                </c:pt>
                <c:pt idx="14">
                  <c:v>6.8582415088433493</c:v>
                </c:pt>
                <c:pt idx="15">
                  <c:v>6.8582415088433493</c:v>
                </c:pt>
                <c:pt idx="16">
                  <c:v>6.8582415088433493</c:v>
                </c:pt>
                <c:pt idx="17">
                  <c:v>6.8582415088433493</c:v>
                </c:pt>
                <c:pt idx="18">
                  <c:v>6.8582415088433493</c:v>
                </c:pt>
                <c:pt idx="19">
                  <c:v>6.8582415088433493</c:v>
                </c:pt>
                <c:pt idx="20">
                  <c:v>6.8582415088433493</c:v>
                </c:pt>
                <c:pt idx="21">
                  <c:v>6.8582415088433493</c:v>
                </c:pt>
                <c:pt idx="22">
                  <c:v>6.8582415088433493</c:v>
                </c:pt>
                <c:pt idx="23">
                  <c:v>6.8582415088433493</c:v>
                </c:pt>
                <c:pt idx="24">
                  <c:v>6.8582415088433493</c:v>
                </c:pt>
                <c:pt idx="25">
                  <c:v>6.8582415088433493</c:v>
                </c:pt>
                <c:pt idx="26">
                  <c:v>6.8582415088433493</c:v>
                </c:pt>
                <c:pt idx="27">
                  <c:v>6.8582415088433493</c:v>
                </c:pt>
                <c:pt idx="28">
                  <c:v>6.8582415088433493</c:v>
                </c:pt>
                <c:pt idx="29">
                  <c:v>6.8582415088433493</c:v>
                </c:pt>
                <c:pt idx="30">
                  <c:v>6.8582415088433493</c:v>
                </c:pt>
                <c:pt idx="31">
                  <c:v>6.8582415088433493</c:v>
                </c:pt>
                <c:pt idx="32">
                  <c:v>6.8582415088433493</c:v>
                </c:pt>
                <c:pt idx="33">
                  <c:v>6.8582415088433493</c:v>
                </c:pt>
                <c:pt idx="34">
                  <c:v>6.8582415088433493</c:v>
                </c:pt>
                <c:pt idx="35">
                  <c:v>6.8582415088433493</c:v>
                </c:pt>
                <c:pt idx="36">
                  <c:v>6.8582415088433493</c:v>
                </c:pt>
                <c:pt idx="37">
                  <c:v>6.8582415088433493</c:v>
                </c:pt>
                <c:pt idx="38">
                  <c:v>6.8582415088433493</c:v>
                </c:pt>
              </c:numCache>
            </c:numRef>
          </c:yVal>
          <c:smooth val="1"/>
          <c:extLst>
            <c:ext xmlns:c16="http://schemas.microsoft.com/office/drawing/2014/chart" uri="{C3380CC4-5D6E-409C-BE32-E72D297353CC}">
              <c16:uniqueId val="{00000003-A465-4033-8D1C-5B43C59EE456}"/>
            </c:ext>
          </c:extLst>
        </c:ser>
        <c:dLbls>
          <c:showLegendKey val="0"/>
          <c:showVal val="0"/>
          <c:showCatName val="0"/>
          <c:showSerName val="0"/>
          <c:showPercent val="0"/>
          <c:showBubbleSize val="0"/>
        </c:dLbls>
        <c:axId val="1232195072"/>
        <c:axId val="1232196032"/>
      </c:scatterChart>
      <c:valAx>
        <c:axId val="1718354160"/>
        <c:scaling>
          <c:orientation val="minMax"/>
        </c:scaling>
        <c:delete val="0"/>
        <c:axPos val="b"/>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6080"/>
        <c:crosses val="autoZero"/>
        <c:crossBetween val="midCat"/>
      </c:valAx>
      <c:valAx>
        <c:axId val="1718356080"/>
        <c:scaling>
          <c:orientation val="minMax"/>
        </c:scaling>
        <c:delete val="0"/>
        <c:axPos val="l"/>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4160"/>
        <c:crosses val="autoZero"/>
        <c:crossBetween val="midCat"/>
      </c:valAx>
      <c:valAx>
        <c:axId val="1232196032"/>
        <c:scaling>
          <c:orientation val="minMax"/>
        </c:scaling>
        <c:delete val="0"/>
        <c:axPos val="r"/>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232195072"/>
        <c:crosses val="max"/>
        <c:crossBetween val="midCat"/>
      </c:valAx>
      <c:valAx>
        <c:axId val="1232195072"/>
        <c:scaling>
          <c:orientation val="minMax"/>
        </c:scaling>
        <c:delete val="1"/>
        <c:axPos val="b"/>
        <c:numFmt formatCode="0.000" sourceLinked="1"/>
        <c:majorTickMark val="none"/>
        <c:minorTickMark val="none"/>
        <c:tickLblPos val="nextTo"/>
        <c:crossAx val="1232196032"/>
        <c:crosses val="autoZero"/>
        <c:crossBetween val="midCat"/>
      </c:valAx>
      <c:spPr>
        <a:pattFill prst="ltDnDiag">
          <a:fgClr>
            <a:schemeClr val="dk1">
              <a:lumMod val="15000"/>
              <a:lumOff val="85000"/>
            </a:schemeClr>
          </a:fgClr>
          <a:bgClr>
            <a:schemeClr val="lt1"/>
          </a:bgClr>
        </a:patt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n-GB"/>
              <a:t>Craner Curves to Old Hairpin (Section 7) </a:t>
            </a:r>
          </a:p>
        </c:rich>
      </c:tx>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US"/>
        </a:p>
      </c:txPr>
    </c:title>
    <c:autoTitleDeleted val="0"/>
    <c:plotArea>
      <c:layout/>
      <c:scatterChart>
        <c:scatterStyle val="smoothMarker"/>
        <c:varyColors val="0"/>
        <c:ser>
          <c:idx val="0"/>
          <c:order val="0"/>
          <c:tx>
            <c:strRef>
              <c:f>Sections!$BW$24:$BW$25</c:f>
              <c:strCache>
                <c:ptCount val="2"/>
                <c:pt idx="0">
                  <c:v>Speed</c:v>
                </c:pt>
                <c:pt idx="1">
                  <c:v>km/h</c:v>
                </c:pt>
              </c:strCache>
            </c:strRef>
          </c:tx>
          <c:spPr>
            <a:ln w="22225" cap="rnd">
              <a:solidFill>
                <a:schemeClr val="accent1"/>
              </a:solidFill>
              <a:round/>
            </a:ln>
            <a:effectLst/>
          </c:spPr>
          <c:marker>
            <c:symbol val="none"/>
          </c:marker>
          <c:xVal>
            <c:numRef>
              <c:f>Sections!$BU$26:$BU$131</c:f>
              <c:numCache>
                <c:formatCode>0.000</c:formatCode>
                <c:ptCount val="106"/>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104.07567947</c:v>
                </c:pt>
              </c:numCache>
            </c:numRef>
          </c:xVal>
          <c:yVal>
            <c:numRef>
              <c:f>Sections!$BW$26:$BW$131</c:f>
              <c:numCache>
                <c:formatCode>0.000</c:formatCode>
                <c:ptCount val="106"/>
                <c:pt idx="0">
                  <c:v>180.25306171227646</c:v>
                </c:pt>
                <c:pt idx="1">
                  <c:v>180.74548922880197</c:v>
                </c:pt>
                <c:pt idx="2">
                  <c:v>181.23657880369566</c:v>
                </c:pt>
                <c:pt idx="3">
                  <c:v>181.72634128374844</c:v>
                </c:pt>
                <c:pt idx="4">
                  <c:v>182.21478736997892</c:v>
                </c:pt>
                <c:pt idx="5">
                  <c:v>182.7019276203616</c:v>
                </c:pt>
                <c:pt idx="6">
                  <c:v>183.1877724524895</c:v>
                </c:pt>
                <c:pt idx="7">
                  <c:v>183.67233214617352</c:v>
                </c:pt>
                <c:pt idx="8">
                  <c:v>184.15561684598032</c:v>
                </c:pt>
                <c:pt idx="9">
                  <c:v>184.63763656371017</c:v>
                </c:pt>
                <c:pt idx="10">
                  <c:v>185.1184011808171</c:v>
                </c:pt>
                <c:pt idx="11">
                  <c:v>185.59792045077219</c:v>
                </c:pt>
                <c:pt idx="12">
                  <c:v>186.07620400137247</c:v>
                </c:pt>
                <c:pt idx="13">
                  <c:v>186.55326133699623</c:v>
                </c:pt>
                <c:pt idx="14">
                  <c:v>187.02910184080667</c:v>
                </c:pt>
                <c:pt idx="15">
                  <c:v>187.5037347769053</c:v>
                </c:pt>
                <c:pt idx="16">
                  <c:v>187.97716929243634</c:v>
                </c:pt>
                <c:pt idx="17">
                  <c:v>188.44941441964338</c:v>
                </c:pt>
                <c:pt idx="18">
                  <c:v>188.92047907788003</c:v>
                </c:pt>
                <c:pt idx="19">
                  <c:v>189.3903720755755</c:v>
                </c:pt>
                <c:pt idx="20">
                  <c:v>189.85910211215617</c:v>
                </c:pt>
                <c:pt idx="21">
                  <c:v>190.32667777992492</c:v>
                </c:pt>
                <c:pt idx="22">
                  <c:v>190.79310756589868</c:v>
                </c:pt>
                <c:pt idx="23">
                  <c:v>191.25839985360594</c:v>
                </c:pt>
                <c:pt idx="24">
                  <c:v>191.72256292484468</c:v>
                </c:pt>
                <c:pt idx="25">
                  <c:v>192.18560496140248</c:v>
                </c:pt>
                <c:pt idx="26">
                  <c:v>192.64753404673903</c:v>
                </c:pt>
                <c:pt idx="27">
                  <c:v>193.10835816763262</c:v>
                </c:pt>
                <c:pt idx="28">
                  <c:v>193.42423111730415</c:v>
                </c:pt>
                <c:pt idx="29">
                  <c:v>193.73958906852749</c:v>
                </c:pt>
                <c:pt idx="30">
                  <c:v>194.05443453207531</c:v>
                </c:pt>
                <c:pt idx="31">
                  <c:v>194.36876999838506</c:v>
                </c:pt>
                <c:pt idx="32">
                  <c:v>194.68259793778876</c:v>
                </c:pt>
                <c:pt idx="33">
                  <c:v>194.99592080073964</c:v>
                </c:pt>
                <c:pt idx="34">
                  <c:v>195.30874101803516</c:v>
                </c:pt>
                <c:pt idx="35">
                  <c:v>195.62106100103725</c:v>
                </c:pt>
                <c:pt idx="36">
                  <c:v>195.93288314188905</c:v>
                </c:pt>
                <c:pt idx="37">
                  <c:v>196.24420981372865</c:v>
                </c:pt>
                <c:pt idx="38">
                  <c:v>196.55504337089997</c:v>
                </c:pt>
                <c:pt idx="39">
                  <c:v>196.86538614916023</c:v>
                </c:pt>
                <c:pt idx="40">
                  <c:v>197.17524046588503</c:v>
                </c:pt>
                <c:pt idx="41">
                  <c:v>197.48460862026991</c:v>
                </c:pt>
                <c:pt idx="42">
                  <c:v>197.79349289352973</c:v>
                </c:pt>
                <c:pt idx="43">
                  <c:v>198.10189554909465</c:v>
                </c:pt>
                <c:pt idx="44">
                  <c:v>198.40981883280375</c:v>
                </c:pt>
                <c:pt idx="45">
                  <c:v>198.71726497309592</c:v>
                </c:pt>
                <c:pt idx="46">
                  <c:v>199.02423618119784</c:v>
                </c:pt>
                <c:pt idx="47">
                  <c:v>199.33073465130968</c:v>
                </c:pt>
                <c:pt idx="48">
                  <c:v>199.63676256078799</c:v>
                </c:pt>
                <c:pt idx="49">
                  <c:v>199.94232207032618</c:v>
                </c:pt>
                <c:pt idx="50">
                  <c:v>200.24741532413259</c:v>
                </c:pt>
                <c:pt idx="51">
                  <c:v>200.55204445010594</c:v>
                </c:pt>
                <c:pt idx="52">
                  <c:v>200.85621156000843</c:v>
                </c:pt>
                <c:pt idx="53">
                  <c:v>201.15991874963677</c:v>
                </c:pt>
                <c:pt idx="54">
                  <c:v>201.46316809899045</c:v>
                </c:pt>
                <c:pt idx="55">
                  <c:v>201.76596167243792</c:v>
                </c:pt>
                <c:pt idx="56">
                  <c:v>202.06830151888073</c:v>
                </c:pt>
                <c:pt idx="57">
                  <c:v>202.37018967191514</c:v>
                </c:pt>
                <c:pt idx="58">
                  <c:v>202.67162814999173</c:v>
                </c:pt>
                <c:pt idx="59">
                  <c:v>202.97261895657286</c:v>
                </c:pt>
                <c:pt idx="60">
                  <c:v>203.2731640802881</c:v>
                </c:pt>
                <c:pt idx="61">
                  <c:v>203.57326549508738</c:v>
                </c:pt>
                <c:pt idx="62">
                  <c:v>203.87292516039236</c:v>
                </c:pt>
                <c:pt idx="63">
                  <c:v>204.1721450212456</c:v>
                </c:pt>
                <c:pt idx="64">
                  <c:v>204.47092700845798</c:v>
                </c:pt>
                <c:pt idx="65">
                  <c:v>204.76927303875394</c:v>
                </c:pt>
                <c:pt idx="66">
                  <c:v>205.06718501491497</c:v>
                </c:pt>
                <c:pt idx="67">
                  <c:v>205.36466482592124</c:v>
                </c:pt>
                <c:pt idx="68">
                  <c:v>205.6617143470913</c:v>
                </c:pt>
                <c:pt idx="69">
                  <c:v>205.95833544022003</c:v>
                </c:pt>
                <c:pt idx="70">
                  <c:v>206.25452995371472</c:v>
                </c:pt>
                <c:pt idx="71">
                  <c:v>206.55029972272953</c:v>
                </c:pt>
                <c:pt idx="72">
                  <c:v>206.84564656929817</c:v>
                </c:pt>
                <c:pt idx="73">
                  <c:v>207.14057230246476</c:v>
                </c:pt>
                <c:pt idx="74">
                  <c:v>207.43507871841311</c:v>
                </c:pt>
                <c:pt idx="75">
                  <c:v>207.72916760059442</c:v>
                </c:pt>
                <c:pt idx="76">
                  <c:v>208.02284071985329</c:v>
                </c:pt>
                <c:pt idx="77">
                  <c:v>208.31609983455206</c:v>
                </c:pt>
                <c:pt idx="78">
                  <c:v>208.60894669069367</c:v>
                </c:pt>
                <c:pt idx="79">
                  <c:v>208.90138302204289</c:v>
                </c:pt>
                <c:pt idx="80">
                  <c:v>209.19341055024628</c:v>
                </c:pt>
                <c:pt idx="81">
                  <c:v>209.4850309849501</c:v>
                </c:pt>
                <c:pt idx="82">
                  <c:v>209.77624602391737</c:v>
                </c:pt>
                <c:pt idx="83">
                  <c:v>210.0670573531431</c:v>
                </c:pt>
                <c:pt idx="84">
                  <c:v>210.35746664696819</c:v>
                </c:pt>
                <c:pt idx="85">
                  <c:v>210.64747556819174</c:v>
                </c:pt>
                <c:pt idx="86">
                  <c:v>210.93708576818241</c:v>
                </c:pt>
                <c:pt idx="87">
                  <c:v>211.22629888698793</c:v>
                </c:pt>
                <c:pt idx="88">
                  <c:v>211.51511655344345</c:v>
                </c:pt>
                <c:pt idx="89">
                  <c:v>211.80354038527867</c:v>
                </c:pt>
                <c:pt idx="90">
                  <c:v>212.09157198922352</c:v>
                </c:pt>
                <c:pt idx="91">
                  <c:v>212.37921296111256</c:v>
                </c:pt>
                <c:pt idx="92">
                  <c:v>212.66646488598809</c:v>
                </c:pt>
                <c:pt idx="93">
                  <c:v>212.9533293382022</c:v>
                </c:pt>
                <c:pt idx="94">
                  <c:v>213.23980788151732</c:v>
                </c:pt>
                <c:pt idx="95">
                  <c:v>213.5259020692057</c:v>
                </c:pt>
                <c:pt idx="96">
                  <c:v>213.81161344414767</c:v>
                </c:pt>
                <c:pt idx="97">
                  <c:v>214.09694353892874</c:v>
                </c:pt>
                <c:pt idx="98">
                  <c:v>214.38189387593545</c:v>
                </c:pt>
                <c:pt idx="99">
                  <c:v>214.66646596745019</c:v>
                </c:pt>
                <c:pt idx="100">
                  <c:v>214.9506613157449</c:v>
                </c:pt>
                <c:pt idx="101">
                  <c:v>215.23448141317337</c:v>
                </c:pt>
                <c:pt idx="102">
                  <c:v>215.51792774226294</c:v>
                </c:pt>
                <c:pt idx="103">
                  <c:v>215.80100177580474</c:v>
                </c:pt>
                <c:pt idx="104">
                  <c:v>216.08370497694287</c:v>
                </c:pt>
                <c:pt idx="105">
                  <c:v>216.36603879926275</c:v>
                </c:pt>
              </c:numCache>
            </c:numRef>
          </c:yVal>
          <c:smooth val="1"/>
          <c:extLst>
            <c:ext xmlns:c16="http://schemas.microsoft.com/office/drawing/2014/chart" uri="{C3380CC4-5D6E-409C-BE32-E72D297353CC}">
              <c16:uniqueId val="{00000000-85C0-447C-BC5C-2034EC30844D}"/>
            </c:ext>
          </c:extLst>
        </c:ser>
        <c:dLbls>
          <c:showLegendKey val="0"/>
          <c:showVal val="0"/>
          <c:showCatName val="0"/>
          <c:showSerName val="0"/>
          <c:showPercent val="0"/>
          <c:showBubbleSize val="0"/>
        </c:dLbls>
        <c:axId val="1718354160"/>
        <c:axId val="1718356080"/>
      </c:scatterChart>
      <c:scatterChart>
        <c:scatterStyle val="smoothMarker"/>
        <c:varyColors val="0"/>
        <c:ser>
          <c:idx val="1"/>
          <c:order val="1"/>
          <c:tx>
            <c:strRef>
              <c:f>Sections!$CL$24:$CL$25</c:f>
              <c:strCache>
                <c:ptCount val="2"/>
                <c:pt idx="0">
                  <c:v>Total Accel</c:v>
                </c:pt>
                <c:pt idx="1">
                  <c:v>m/s²</c:v>
                </c:pt>
              </c:strCache>
            </c:strRef>
          </c:tx>
          <c:spPr>
            <a:ln w="22225" cap="rnd">
              <a:solidFill>
                <a:schemeClr val="accent2"/>
              </a:solidFill>
              <a:round/>
            </a:ln>
            <a:effectLst/>
          </c:spPr>
          <c:marker>
            <c:symbol val="none"/>
          </c:marker>
          <c:xVal>
            <c:numRef>
              <c:f>Sections!$BU$26:$BU$131</c:f>
              <c:numCache>
                <c:formatCode>0.000</c:formatCode>
                <c:ptCount val="106"/>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104.07567947</c:v>
                </c:pt>
              </c:numCache>
            </c:numRef>
          </c:xVal>
          <c:yVal>
            <c:numRef>
              <c:f>Sections!$CL$26:$CL$131</c:f>
              <c:numCache>
                <c:formatCode>0.000</c:formatCode>
                <c:ptCount val="106"/>
                <c:pt idx="0">
                  <c:v>6.8582415088433493</c:v>
                </c:pt>
                <c:pt idx="1">
                  <c:v>6.8582415088433493</c:v>
                </c:pt>
                <c:pt idx="2">
                  <c:v>6.8582415088433493</c:v>
                </c:pt>
                <c:pt idx="3">
                  <c:v>6.8582415088433493</c:v>
                </c:pt>
                <c:pt idx="4">
                  <c:v>6.8582415088433493</c:v>
                </c:pt>
                <c:pt idx="5">
                  <c:v>6.8582415088433493</c:v>
                </c:pt>
                <c:pt idx="6">
                  <c:v>6.8582415088433493</c:v>
                </c:pt>
                <c:pt idx="7">
                  <c:v>6.8582415088433493</c:v>
                </c:pt>
                <c:pt idx="8">
                  <c:v>6.8582415088433493</c:v>
                </c:pt>
                <c:pt idx="9">
                  <c:v>6.8582415088433493</c:v>
                </c:pt>
                <c:pt idx="10">
                  <c:v>6.8582415088433493</c:v>
                </c:pt>
                <c:pt idx="11">
                  <c:v>6.8582415088433493</c:v>
                </c:pt>
                <c:pt idx="12">
                  <c:v>6.8582415088433493</c:v>
                </c:pt>
                <c:pt idx="13">
                  <c:v>6.8582415088433493</c:v>
                </c:pt>
                <c:pt idx="14">
                  <c:v>6.8582415088433493</c:v>
                </c:pt>
                <c:pt idx="15">
                  <c:v>6.8582415088433493</c:v>
                </c:pt>
                <c:pt idx="16">
                  <c:v>6.8582415088433493</c:v>
                </c:pt>
                <c:pt idx="17">
                  <c:v>6.8582415088433493</c:v>
                </c:pt>
                <c:pt idx="18">
                  <c:v>6.8582415088433493</c:v>
                </c:pt>
                <c:pt idx="19">
                  <c:v>6.8582415088433493</c:v>
                </c:pt>
                <c:pt idx="20">
                  <c:v>6.8582415088433493</c:v>
                </c:pt>
                <c:pt idx="21">
                  <c:v>6.8582415088433493</c:v>
                </c:pt>
                <c:pt idx="22">
                  <c:v>6.8582415088433493</c:v>
                </c:pt>
                <c:pt idx="23">
                  <c:v>6.8582415088433493</c:v>
                </c:pt>
                <c:pt idx="24">
                  <c:v>6.8582415088433493</c:v>
                </c:pt>
                <c:pt idx="25">
                  <c:v>6.8582415088433493</c:v>
                </c:pt>
                <c:pt idx="26">
                  <c:v>6.8582415088433493</c:v>
                </c:pt>
                <c:pt idx="27">
                  <c:v>4.7104625432718503</c:v>
                </c:pt>
                <c:pt idx="28">
                  <c:v>4.7104625432718503</c:v>
                </c:pt>
                <c:pt idx="29">
                  <c:v>4.7104625432718503</c:v>
                </c:pt>
                <c:pt idx="30">
                  <c:v>4.7104625432718503</c:v>
                </c:pt>
                <c:pt idx="31">
                  <c:v>4.7104625432718503</c:v>
                </c:pt>
                <c:pt idx="32">
                  <c:v>4.7104625432718503</c:v>
                </c:pt>
                <c:pt idx="33">
                  <c:v>4.7104625432718503</c:v>
                </c:pt>
                <c:pt idx="34">
                  <c:v>4.7104625432718503</c:v>
                </c:pt>
                <c:pt idx="35">
                  <c:v>4.7104625432718503</c:v>
                </c:pt>
                <c:pt idx="36">
                  <c:v>4.7104625432718503</c:v>
                </c:pt>
                <c:pt idx="37">
                  <c:v>4.7104625432718503</c:v>
                </c:pt>
                <c:pt idx="38">
                  <c:v>4.7104625432718503</c:v>
                </c:pt>
                <c:pt idx="39">
                  <c:v>4.7104625432718503</c:v>
                </c:pt>
                <c:pt idx="40">
                  <c:v>4.7104625432718503</c:v>
                </c:pt>
                <c:pt idx="41">
                  <c:v>4.7104625432718503</c:v>
                </c:pt>
                <c:pt idx="42">
                  <c:v>4.7104625432718503</c:v>
                </c:pt>
                <c:pt idx="43">
                  <c:v>4.7104625432718503</c:v>
                </c:pt>
                <c:pt idx="44">
                  <c:v>4.7104625432718503</c:v>
                </c:pt>
                <c:pt idx="45">
                  <c:v>4.7104625432718503</c:v>
                </c:pt>
                <c:pt idx="46">
                  <c:v>4.7104625432718503</c:v>
                </c:pt>
                <c:pt idx="47">
                  <c:v>4.7104625432718503</c:v>
                </c:pt>
                <c:pt idx="48">
                  <c:v>4.7104625432718503</c:v>
                </c:pt>
                <c:pt idx="49">
                  <c:v>4.7104625432718503</c:v>
                </c:pt>
                <c:pt idx="50">
                  <c:v>4.7104625432718503</c:v>
                </c:pt>
                <c:pt idx="51">
                  <c:v>4.7104625432718503</c:v>
                </c:pt>
                <c:pt idx="52">
                  <c:v>4.7104625432718503</c:v>
                </c:pt>
                <c:pt idx="53">
                  <c:v>4.7104625432718503</c:v>
                </c:pt>
                <c:pt idx="54">
                  <c:v>4.7104625432718503</c:v>
                </c:pt>
                <c:pt idx="55">
                  <c:v>4.7104625432718503</c:v>
                </c:pt>
                <c:pt idx="56">
                  <c:v>4.7104625432718503</c:v>
                </c:pt>
                <c:pt idx="57">
                  <c:v>4.7104625432718503</c:v>
                </c:pt>
                <c:pt idx="58">
                  <c:v>4.7104625432718503</c:v>
                </c:pt>
                <c:pt idx="59">
                  <c:v>4.7104625432718503</c:v>
                </c:pt>
                <c:pt idx="60">
                  <c:v>4.7104625432718503</c:v>
                </c:pt>
                <c:pt idx="61">
                  <c:v>4.7104625432718503</c:v>
                </c:pt>
                <c:pt idx="62">
                  <c:v>4.7104625432718503</c:v>
                </c:pt>
                <c:pt idx="63">
                  <c:v>4.7104625432718503</c:v>
                </c:pt>
                <c:pt idx="64">
                  <c:v>4.7104625432718503</c:v>
                </c:pt>
                <c:pt idx="65">
                  <c:v>4.7104625432718503</c:v>
                </c:pt>
                <c:pt idx="66">
                  <c:v>4.7104625432718503</c:v>
                </c:pt>
                <c:pt idx="67">
                  <c:v>4.7104625432718503</c:v>
                </c:pt>
                <c:pt idx="68">
                  <c:v>4.7104625432718503</c:v>
                </c:pt>
                <c:pt idx="69">
                  <c:v>4.7104625432718503</c:v>
                </c:pt>
                <c:pt idx="70">
                  <c:v>4.7104625432718503</c:v>
                </c:pt>
                <c:pt idx="71">
                  <c:v>4.7104625432718503</c:v>
                </c:pt>
                <c:pt idx="72">
                  <c:v>4.7104625432718503</c:v>
                </c:pt>
                <c:pt idx="73">
                  <c:v>4.7104625432718503</c:v>
                </c:pt>
                <c:pt idx="74">
                  <c:v>4.7104625432718503</c:v>
                </c:pt>
                <c:pt idx="75">
                  <c:v>4.7104625432718503</c:v>
                </c:pt>
                <c:pt idx="76">
                  <c:v>4.7104625432718503</c:v>
                </c:pt>
                <c:pt idx="77">
                  <c:v>4.7104625432718503</c:v>
                </c:pt>
                <c:pt idx="78">
                  <c:v>4.7104625432718503</c:v>
                </c:pt>
                <c:pt idx="79">
                  <c:v>4.7104625432718503</c:v>
                </c:pt>
                <c:pt idx="80">
                  <c:v>4.7104625432718503</c:v>
                </c:pt>
                <c:pt idx="81">
                  <c:v>4.7104625432718503</c:v>
                </c:pt>
                <c:pt idx="82">
                  <c:v>4.7104625432718503</c:v>
                </c:pt>
                <c:pt idx="83">
                  <c:v>4.7104625432718503</c:v>
                </c:pt>
                <c:pt idx="84">
                  <c:v>4.7104625432718503</c:v>
                </c:pt>
                <c:pt idx="85">
                  <c:v>4.7104625432718503</c:v>
                </c:pt>
                <c:pt idx="86">
                  <c:v>4.7104625432718503</c:v>
                </c:pt>
                <c:pt idx="87">
                  <c:v>4.7104625432718503</c:v>
                </c:pt>
                <c:pt idx="88">
                  <c:v>4.7104625432718503</c:v>
                </c:pt>
                <c:pt idx="89">
                  <c:v>4.7104625432718503</c:v>
                </c:pt>
                <c:pt idx="90">
                  <c:v>4.7104625432718503</c:v>
                </c:pt>
                <c:pt idx="91">
                  <c:v>4.7104625432718503</c:v>
                </c:pt>
                <c:pt idx="92">
                  <c:v>4.7104625432718503</c:v>
                </c:pt>
                <c:pt idx="93">
                  <c:v>4.7104625432718503</c:v>
                </c:pt>
                <c:pt idx="94">
                  <c:v>4.7104625432718503</c:v>
                </c:pt>
                <c:pt idx="95">
                  <c:v>4.7104625432718503</c:v>
                </c:pt>
                <c:pt idx="96">
                  <c:v>4.7104625432718503</c:v>
                </c:pt>
                <c:pt idx="97">
                  <c:v>4.7104625432718503</c:v>
                </c:pt>
                <c:pt idx="98">
                  <c:v>4.7104625432718503</c:v>
                </c:pt>
                <c:pt idx="99">
                  <c:v>4.7104625432718503</c:v>
                </c:pt>
                <c:pt idx="100">
                  <c:v>4.7104625432718503</c:v>
                </c:pt>
                <c:pt idx="101">
                  <c:v>4.7104625432718503</c:v>
                </c:pt>
                <c:pt idx="102">
                  <c:v>4.7104625432718503</c:v>
                </c:pt>
                <c:pt idx="103">
                  <c:v>4.7104625432718503</c:v>
                </c:pt>
                <c:pt idx="104">
                  <c:v>4.7104625432718503</c:v>
                </c:pt>
                <c:pt idx="105">
                  <c:v>4.7104625432718503</c:v>
                </c:pt>
              </c:numCache>
            </c:numRef>
          </c:yVal>
          <c:smooth val="1"/>
          <c:extLst>
            <c:ext xmlns:c16="http://schemas.microsoft.com/office/drawing/2014/chart" uri="{C3380CC4-5D6E-409C-BE32-E72D297353CC}">
              <c16:uniqueId val="{00000001-85C0-447C-BC5C-2034EC30844D}"/>
            </c:ext>
          </c:extLst>
        </c:ser>
        <c:ser>
          <c:idx val="2"/>
          <c:order val="2"/>
          <c:tx>
            <c:strRef>
              <c:f>Sections!$BX$24:$BX$25</c:f>
              <c:strCache>
                <c:ptCount val="2"/>
                <c:pt idx="0">
                  <c:v>Gear</c:v>
                </c:pt>
              </c:strCache>
            </c:strRef>
          </c:tx>
          <c:spPr>
            <a:ln w="22225" cap="rnd">
              <a:solidFill>
                <a:schemeClr val="accent3"/>
              </a:solidFill>
              <a:round/>
            </a:ln>
            <a:effectLst/>
          </c:spPr>
          <c:marker>
            <c:symbol val="none"/>
          </c:marker>
          <c:xVal>
            <c:numRef>
              <c:f>Sections!$BU$26:$BU$131</c:f>
              <c:numCache>
                <c:formatCode>0.000</c:formatCode>
                <c:ptCount val="106"/>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104.07567947</c:v>
                </c:pt>
              </c:numCache>
            </c:numRef>
          </c:xVal>
          <c:yVal>
            <c:numRef>
              <c:f>Sections!$BX$26:$BX$131</c:f>
              <c:numCache>
                <c:formatCode>0.000</c:formatCode>
                <c:ptCount val="106"/>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pt idx="25">
                  <c:v>3</c:v>
                </c:pt>
                <c:pt idx="26">
                  <c:v>3</c:v>
                </c:pt>
                <c:pt idx="27">
                  <c:v>4</c:v>
                </c:pt>
                <c:pt idx="28">
                  <c:v>4</c:v>
                </c:pt>
                <c:pt idx="29">
                  <c:v>4</c:v>
                </c:pt>
                <c:pt idx="30">
                  <c:v>4</c:v>
                </c:pt>
                <c:pt idx="31">
                  <c:v>4</c:v>
                </c:pt>
                <c:pt idx="32">
                  <c:v>4</c:v>
                </c:pt>
                <c:pt idx="33">
                  <c:v>4</c:v>
                </c:pt>
                <c:pt idx="34">
                  <c:v>4</c:v>
                </c:pt>
                <c:pt idx="35">
                  <c:v>4</c:v>
                </c:pt>
                <c:pt idx="36">
                  <c:v>4</c:v>
                </c:pt>
                <c:pt idx="37">
                  <c:v>4</c:v>
                </c:pt>
                <c:pt idx="38">
                  <c:v>4</c:v>
                </c:pt>
                <c:pt idx="39">
                  <c:v>4</c:v>
                </c:pt>
                <c:pt idx="40">
                  <c:v>4</c:v>
                </c:pt>
                <c:pt idx="41">
                  <c:v>4</c:v>
                </c:pt>
                <c:pt idx="42">
                  <c:v>4</c:v>
                </c:pt>
                <c:pt idx="43">
                  <c:v>4</c:v>
                </c:pt>
                <c:pt idx="44">
                  <c:v>4</c:v>
                </c:pt>
                <c:pt idx="45">
                  <c:v>4</c:v>
                </c:pt>
                <c:pt idx="46">
                  <c:v>4</c:v>
                </c:pt>
                <c:pt idx="47">
                  <c:v>4</c:v>
                </c:pt>
                <c:pt idx="48">
                  <c:v>4</c:v>
                </c:pt>
                <c:pt idx="49">
                  <c:v>4</c:v>
                </c:pt>
                <c:pt idx="50">
                  <c:v>4</c:v>
                </c:pt>
                <c:pt idx="51">
                  <c:v>4</c:v>
                </c:pt>
                <c:pt idx="52">
                  <c:v>4</c:v>
                </c:pt>
                <c:pt idx="53">
                  <c:v>4</c:v>
                </c:pt>
                <c:pt idx="54">
                  <c:v>4</c:v>
                </c:pt>
                <c:pt idx="55">
                  <c:v>4</c:v>
                </c:pt>
                <c:pt idx="56">
                  <c:v>4</c:v>
                </c:pt>
                <c:pt idx="57">
                  <c:v>4</c:v>
                </c:pt>
                <c:pt idx="58">
                  <c:v>4</c:v>
                </c:pt>
                <c:pt idx="59">
                  <c:v>4</c:v>
                </c:pt>
                <c:pt idx="60">
                  <c:v>4</c:v>
                </c:pt>
                <c:pt idx="61">
                  <c:v>4</c:v>
                </c:pt>
                <c:pt idx="62">
                  <c:v>4</c:v>
                </c:pt>
                <c:pt idx="63">
                  <c:v>4</c:v>
                </c:pt>
                <c:pt idx="64">
                  <c:v>4</c:v>
                </c:pt>
                <c:pt idx="65">
                  <c:v>4</c:v>
                </c:pt>
                <c:pt idx="66">
                  <c:v>4</c:v>
                </c:pt>
                <c:pt idx="67">
                  <c:v>4</c:v>
                </c:pt>
                <c:pt idx="68">
                  <c:v>4</c:v>
                </c:pt>
                <c:pt idx="69">
                  <c:v>4</c:v>
                </c:pt>
                <c:pt idx="70">
                  <c:v>4</c:v>
                </c:pt>
                <c:pt idx="71">
                  <c:v>4</c:v>
                </c:pt>
                <c:pt idx="72">
                  <c:v>4</c:v>
                </c:pt>
                <c:pt idx="73">
                  <c:v>4</c:v>
                </c:pt>
                <c:pt idx="74">
                  <c:v>4</c:v>
                </c:pt>
                <c:pt idx="75">
                  <c:v>4</c:v>
                </c:pt>
                <c:pt idx="76">
                  <c:v>4</c:v>
                </c:pt>
                <c:pt idx="77">
                  <c:v>4</c:v>
                </c:pt>
                <c:pt idx="78">
                  <c:v>4</c:v>
                </c:pt>
                <c:pt idx="79">
                  <c:v>4</c:v>
                </c:pt>
                <c:pt idx="80">
                  <c:v>4</c:v>
                </c:pt>
                <c:pt idx="81">
                  <c:v>4</c:v>
                </c:pt>
                <c:pt idx="82">
                  <c:v>4</c:v>
                </c:pt>
                <c:pt idx="83">
                  <c:v>4</c:v>
                </c:pt>
                <c:pt idx="84">
                  <c:v>4</c:v>
                </c:pt>
                <c:pt idx="85">
                  <c:v>4</c:v>
                </c:pt>
                <c:pt idx="86">
                  <c:v>4</c:v>
                </c:pt>
                <c:pt idx="87">
                  <c:v>4</c:v>
                </c:pt>
                <c:pt idx="88">
                  <c:v>4</c:v>
                </c:pt>
                <c:pt idx="89">
                  <c:v>4</c:v>
                </c:pt>
                <c:pt idx="90">
                  <c:v>4</c:v>
                </c:pt>
                <c:pt idx="91">
                  <c:v>4</c:v>
                </c:pt>
                <c:pt idx="92">
                  <c:v>4</c:v>
                </c:pt>
                <c:pt idx="93">
                  <c:v>4</c:v>
                </c:pt>
                <c:pt idx="94">
                  <c:v>4</c:v>
                </c:pt>
                <c:pt idx="95">
                  <c:v>4</c:v>
                </c:pt>
                <c:pt idx="96">
                  <c:v>4</c:v>
                </c:pt>
                <c:pt idx="97">
                  <c:v>4</c:v>
                </c:pt>
                <c:pt idx="98">
                  <c:v>4</c:v>
                </c:pt>
                <c:pt idx="99">
                  <c:v>4</c:v>
                </c:pt>
                <c:pt idx="100">
                  <c:v>4</c:v>
                </c:pt>
                <c:pt idx="101">
                  <c:v>4</c:v>
                </c:pt>
                <c:pt idx="102">
                  <c:v>4</c:v>
                </c:pt>
                <c:pt idx="103">
                  <c:v>4</c:v>
                </c:pt>
                <c:pt idx="104">
                  <c:v>4</c:v>
                </c:pt>
                <c:pt idx="105">
                  <c:v>4</c:v>
                </c:pt>
              </c:numCache>
            </c:numRef>
          </c:yVal>
          <c:smooth val="1"/>
          <c:extLst>
            <c:ext xmlns:c16="http://schemas.microsoft.com/office/drawing/2014/chart" uri="{C3380CC4-5D6E-409C-BE32-E72D297353CC}">
              <c16:uniqueId val="{00000003-85C0-447C-BC5C-2034EC30844D}"/>
            </c:ext>
          </c:extLst>
        </c:ser>
        <c:dLbls>
          <c:showLegendKey val="0"/>
          <c:showVal val="0"/>
          <c:showCatName val="0"/>
          <c:showSerName val="0"/>
          <c:showPercent val="0"/>
          <c:showBubbleSize val="0"/>
        </c:dLbls>
        <c:axId val="1232195072"/>
        <c:axId val="1232196032"/>
      </c:scatterChart>
      <c:valAx>
        <c:axId val="1718354160"/>
        <c:scaling>
          <c:orientation val="minMax"/>
        </c:scaling>
        <c:delete val="0"/>
        <c:axPos val="b"/>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6080"/>
        <c:crosses val="autoZero"/>
        <c:crossBetween val="midCat"/>
      </c:valAx>
      <c:valAx>
        <c:axId val="1718356080"/>
        <c:scaling>
          <c:orientation val="minMax"/>
        </c:scaling>
        <c:delete val="0"/>
        <c:axPos val="l"/>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4160"/>
        <c:crosses val="autoZero"/>
        <c:crossBetween val="midCat"/>
      </c:valAx>
      <c:valAx>
        <c:axId val="1232196032"/>
        <c:scaling>
          <c:orientation val="minMax"/>
        </c:scaling>
        <c:delete val="0"/>
        <c:axPos val="r"/>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232195072"/>
        <c:crosses val="max"/>
        <c:crossBetween val="midCat"/>
      </c:valAx>
      <c:valAx>
        <c:axId val="1232195072"/>
        <c:scaling>
          <c:orientation val="minMax"/>
        </c:scaling>
        <c:delete val="0"/>
        <c:axPos val="b"/>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232196032"/>
        <c:crosses val="autoZero"/>
        <c:crossBetween val="midCat"/>
      </c:valAx>
      <c:spPr>
        <a:pattFill prst="ltDnDiag">
          <a:fgClr>
            <a:schemeClr val="dk1">
              <a:lumMod val="15000"/>
              <a:lumOff val="85000"/>
            </a:schemeClr>
          </a:fgClr>
          <a:bgClr>
            <a:schemeClr val="lt1"/>
          </a:bgClr>
        </a:patt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n-GB"/>
              <a:t>Old Hairpin to Starkey's Bridge (Section 9) </a:t>
            </a:r>
          </a:p>
        </c:rich>
      </c:tx>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US"/>
        </a:p>
      </c:txPr>
    </c:title>
    <c:autoTitleDeleted val="0"/>
    <c:plotArea>
      <c:layout/>
      <c:scatterChart>
        <c:scatterStyle val="smoothMarker"/>
        <c:varyColors val="0"/>
        <c:ser>
          <c:idx val="0"/>
          <c:order val="0"/>
          <c:tx>
            <c:strRef>
              <c:f>Sections!$CQ$24:$CQ$25</c:f>
              <c:strCache>
                <c:ptCount val="2"/>
                <c:pt idx="0">
                  <c:v>Speed</c:v>
                </c:pt>
                <c:pt idx="1">
                  <c:v>km/h</c:v>
                </c:pt>
              </c:strCache>
            </c:strRef>
          </c:tx>
          <c:spPr>
            <a:ln w="22225" cap="rnd">
              <a:solidFill>
                <a:schemeClr val="accent1"/>
              </a:solidFill>
              <a:round/>
            </a:ln>
            <a:effectLst/>
          </c:spPr>
          <c:marker>
            <c:symbol val="none"/>
          </c:marker>
          <c:xVal>
            <c:numRef>
              <c:f>Sections!$CO$26:$CO$99</c:f>
              <c:numCache>
                <c:formatCode>0.000</c:formatCode>
                <c:ptCount val="74"/>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72.567763170000006</c:v>
                </c:pt>
              </c:numCache>
            </c:numRef>
          </c:xVal>
          <c:yVal>
            <c:numRef>
              <c:f>Sections!$CP$26:$CP$99</c:f>
              <c:numCache>
                <c:formatCode>0.000</c:formatCode>
                <c:ptCount val="74"/>
                <c:pt idx="0">
                  <c:v>60.180001301910664</c:v>
                </c:pt>
                <c:pt idx="1">
                  <c:v>60.258223354032879</c:v>
                </c:pt>
                <c:pt idx="2">
                  <c:v>60.126003345491831</c:v>
                </c:pt>
                <c:pt idx="3">
                  <c:v>59.993311040000123</c:v>
                </c:pt>
                <c:pt idx="4">
                  <c:v>59.860143049501012</c:v>
                </c:pt>
                <c:pt idx="5">
                  <c:v>59.72649594407158</c:v>
                </c:pt>
                <c:pt idx="6">
                  <c:v>59.592366251179712</c:v>
                </c:pt>
                <c:pt idx="7">
                  <c:v>59.457750454923882</c:v>
                </c:pt>
                <c:pt idx="8">
                  <c:v>59.322644995255352</c:v>
                </c:pt>
                <c:pt idx="9">
                  <c:v>59.187046267182154</c:v>
                </c:pt>
                <c:pt idx="10">
                  <c:v>59.050950619954463</c:v>
                </c:pt>
                <c:pt idx="11">
                  <c:v>58.914354356230717</c:v>
                </c:pt>
                <c:pt idx="12">
                  <c:v>58.777253731223993</c:v>
                </c:pt>
                <c:pt idx="13">
                  <c:v>58.639644951828011</c:v>
                </c:pt>
                <c:pt idx="14">
                  <c:v>58.501524175722203</c:v>
                </c:pt>
                <c:pt idx="15">
                  <c:v>58.362887510455231</c:v>
                </c:pt>
                <c:pt idx="16">
                  <c:v>58.223731012506292</c:v>
                </c:pt>
                <c:pt idx="17">
                  <c:v>58.08405068632355</c:v>
                </c:pt>
                <c:pt idx="18">
                  <c:v>57.943842483339012</c:v>
                </c:pt>
                <c:pt idx="19">
                  <c:v>57.803102300959175</c:v>
                </c:pt>
                <c:pt idx="20">
                  <c:v>57.661825981530626</c:v>
                </c:pt>
                <c:pt idx="21">
                  <c:v>57.520009311279914</c:v>
                </c:pt>
                <c:pt idx="22">
                  <c:v>57.377648019226868</c:v>
                </c:pt>
                <c:pt idx="23">
                  <c:v>57.23473777607051</c:v>
                </c:pt>
                <c:pt idx="24">
                  <c:v>57.091274193046779</c:v>
                </c:pt>
                <c:pt idx="25">
                  <c:v>56.947252820757143</c:v>
                </c:pt>
                <c:pt idx="26">
                  <c:v>56.80266914796718</c:v>
                </c:pt>
                <c:pt idx="27">
                  <c:v>56.657518600374232</c:v>
                </c:pt>
                <c:pt idx="28">
                  <c:v>56.511796539343067</c:v>
                </c:pt>
                <c:pt idx="29">
                  <c:v>56.365498260608589</c:v>
                </c:pt>
                <c:pt idx="30">
                  <c:v>56.218618992944528</c:v>
                </c:pt>
                <c:pt idx="31">
                  <c:v>56.071153896797</c:v>
                </c:pt>
                <c:pt idx="32">
                  <c:v>55.923098062881799</c:v>
                </c:pt>
                <c:pt idx="33">
                  <c:v>55.774446510744198</c:v>
                </c:pt>
                <c:pt idx="34">
                  <c:v>55.625194187280123</c:v>
                </c:pt>
                <c:pt idx="35">
                  <c:v>55.475335965217312</c:v>
                </c:pt>
                <c:pt idx="36">
                  <c:v>55.324866641555168</c:v>
                </c:pt>
                <c:pt idx="37">
                  <c:v>55.173780935961958</c:v>
                </c:pt>
                <c:pt idx="38">
                  <c:v>55.022073489127877</c:v>
                </c:pt>
                <c:pt idx="39">
                  <c:v>54.869738861072463</c:v>
                </c:pt>
                <c:pt idx="40">
                  <c:v>54.716771529404866</c:v>
                </c:pt>
                <c:pt idx="41">
                  <c:v>54.563165887535291</c:v>
                </c:pt>
                <c:pt idx="42">
                  <c:v>54.408916242835964</c:v>
                </c:pt>
                <c:pt idx="43">
                  <c:v>54.254016814749853</c:v>
                </c:pt>
                <c:pt idx="44">
                  <c:v>54.098461732845308</c:v>
                </c:pt>
                <c:pt idx="45">
                  <c:v>53.942245034814725</c:v>
                </c:pt>
                <c:pt idx="46">
                  <c:v>53.785360664415251</c:v>
                </c:pt>
                <c:pt idx="47">
                  <c:v>53.627802469349412</c:v>
                </c:pt>
                <c:pt idx="48">
                  <c:v>53.469564199083599</c:v>
                </c:pt>
                <c:pt idx="49">
                  <c:v>53.310639502602086</c:v>
                </c:pt>
                <c:pt idx="50">
                  <c:v>53.151021926094238</c:v>
                </c:pt>
                <c:pt idx="51">
                  <c:v>52.990704910572511</c:v>
                </c:pt>
                <c:pt idx="52">
                  <c:v>52.829681789418622</c:v>
                </c:pt>
                <c:pt idx="53">
                  <c:v>52.667945785855295</c:v>
                </c:pt>
                <c:pt idx="54">
                  <c:v>52.505490010340708</c:v>
                </c:pt>
                <c:pt idx="55">
                  <c:v>52.342307457882811</c:v>
                </c:pt>
                <c:pt idx="56">
                  <c:v>52.178391005270427</c:v>
                </c:pt>
                <c:pt idx="57">
                  <c:v>52.013733408217959</c:v>
                </c:pt>
                <c:pt idx="58">
                  <c:v>51.848327298420415</c:v>
                </c:pt>
                <c:pt idx="59">
                  <c:v>51.682165180515248</c:v>
                </c:pt>
                <c:pt idx="60">
                  <c:v>51.515239428947368</c:v>
                </c:pt>
                <c:pt idx="61">
                  <c:v>51.347542284733514</c:v>
                </c:pt>
                <c:pt idx="62">
                  <c:v>51.179065852122072</c:v>
                </c:pt>
                <c:pt idx="63">
                  <c:v>51.009802095144046</c:v>
                </c:pt>
                <c:pt idx="64">
                  <c:v>50.839742834050959</c:v>
                </c:pt>
                <c:pt idx="65">
                  <c:v>50.668879741634946</c:v>
                </c:pt>
                <c:pt idx="66">
                  <c:v>50.497204339426389</c:v>
                </c:pt>
                <c:pt idx="67">
                  <c:v>50.324707993763958</c:v>
                </c:pt>
                <c:pt idx="68">
                  <c:v>50.151381911731825</c:v>
                </c:pt>
                <c:pt idx="69">
                  <c:v>49.977217136958494</c:v>
                </c:pt>
                <c:pt idx="70">
                  <c:v>49.802204545271451</c:v>
                </c:pt>
                <c:pt idx="71">
                  <c:v>49.626334840201515</c:v>
                </c:pt>
                <c:pt idx="72">
                  <c:v>49.449598548330449</c:v>
                </c:pt>
                <c:pt idx="73">
                  <c:v>49.271986014475154</c:v>
                </c:pt>
              </c:numCache>
            </c:numRef>
          </c:yVal>
          <c:smooth val="1"/>
          <c:extLst>
            <c:ext xmlns:c16="http://schemas.microsoft.com/office/drawing/2014/chart" uri="{C3380CC4-5D6E-409C-BE32-E72D297353CC}">
              <c16:uniqueId val="{00000000-6DF5-4722-BB59-87EF021A208F}"/>
            </c:ext>
          </c:extLst>
        </c:ser>
        <c:dLbls>
          <c:showLegendKey val="0"/>
          <c:showVal val="0"/>
          <c:showCatName val="0"/>
          <c:showSerName val="0"/>
          <c:showPercent val="0"/>
          <c:showBubbleSize val="0"/>
        </c:dLbls>
        <c:axId val="1718354160"/>
        <c:axId val="1718356080"/>
      </c:scatterChart>
      <c:scatterChart>
        <c:scatterStyle val="smoothMarker"/>
        <c:varyColors val="0"/>
        <c:ser>
          <c:idx val="1"/>
          <c:order val="1"/>
          <c:tx>
            <c:strRef>
              <c:f>Sections!$CR$24:$CR$25</c:f>
              <c:strCache>
                <c:ptCount val="2"/>
                <c:pt idx="0">
                  <c:v>Gear</c:v>
                </c:pt>
              </c:strCache>
            </c:strRef>
          </c:tx>
          <c:spPr>
            <a:ln w="22225" cap="rnd">
              <a:solidFill>
                <a:schemeClr val="accent2"/>
              </a:solidFill>
              <a:round/>
            </a:ln>
            <a:effectLst/>
          </c:spPr>
          <c:marker>
            <c:symbol val="none"/>
          </c:marker>
          <c:xVal>
            <c:numRef>
              <c:f>Sections!$CO$26:$CO$99</c:f>
              <c:numCache>
                <c:formatCode>0.000</c:formatCode>
                <c:ptCount val="74"/>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72.567763170000006</c:v>
                </c:pt>
              </c:numCache>
            </c:numRef>
          </c:xVal>
          <c:yVal>
            <c:numRef>
              <c:f>Sections!$CR$26:$CR$99</c:f>
              <c:numCache>
                <c:formatCode>0.000</c:formatCode>
                <c:ptCount val="74"/>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pt idx="25">
                  <c:v>4</c:v>
                </c:pt>
                <c:pt idx="26">
                  <c:v>4</c:v>
                </c:pt>
                <c:pt idx="27">
                  <c:v>4</c:v>
                </c:pt>
                <c:pt idx="28">
                  <c:v>4</c:v>
                </c:pt>
                <c:pt idx="29">
                  <c:v>4</c:v>
                </c:pt>
                <c:pt idx="30">
                  <c:v>4</c:v>
                </c:pt>
                <c:pt idx="31">
                  <c:v>4</c:v>
                </c:pt>
                <c:pt idx="32">
                  <c:v>4</c:v>
                </c:pt>
                <c:pt idx="33">
                  <c:v>4</c:v>
                </c:pt>
                <c:pt idx="34">
                  <c:v>4</c:v>
                </c:pt>
                <c:pt idx="35">
                  <c:v>4</c:v>
                </c:pt>
                <c:pt idx="36">
                  <c:v>4</c:v>
                </c:pt>
                <c:pt idx="37">
                  <c:v>4</c:v>
                </c:pt>
                <c:pt idx="38">
                  <c:v>4</c:v>
                </c:pt>
                <c:pt idx="39">
                  <c:v>4</c:v>
                </c:pt>
                <c:pt idx="40">
                  <c:v>4</c:v>
                </c:pt>
                <c:pt idx="41">
                  <c:v>4</c:v>
                </c:pt>
                <c:pt idx="42">
                  <c:v>4</c:v>
                </c:pt>
                <c:pt idx="43">
                  <c:v>4</c:v>
                </c:pt>
                <c:pt idx="44">
                  <c:v>4</c:v>
                </c:pt>
                <c:pt idx="45">
                  <c:v>4</c:v>
                </c:pt>
                <c:pt idx="46">
                  <c:v>4</c:v>
                </c:pt>
                <c:pt idx="47">
                  <c:v>4</c:v>
                </c:pt>
                <c:pt idx="48">
                  <c:v>3</c:v>
                </c:pt>
                <c:pt idx="49">
                  <c:v>3</c:v>
                </c:pt>
                <c:pt idx="50">
                  <c:v>3</c:v>
                </c:pt>
                <c:pt idx="51">
                  <c:v>3</c:v>
                </c:pt>
                <c:pt idx="52">
                  <c:v>3</c:v>
                </c:pt>
                <c:pt idx="53">
                  <c:v>3</c:v>
                </c:pt>
                <c:pt idx="54">
                  <c:v>3</c:v>
                </c:pt>
                <c:pt idx="55">
                  <c:v>3</c:v>
                </c:pt>
                <c:pt idx="56">
                  <c:v>3</c:v>
                </c:pt>
                <c:pt idx="57">
                  <c:v>3</c:v>
                </c:pt>
                <c:pt idx="58">
                  <c:v>3</c:v>
                </c:pt>
                <c:pt idx="59">
                  <c:v>3</c:v>
                </c:pt>
                <c:pt idx="60">
                  <c:v>3</c:v>
                </c:pt>
                <c:pt idx="61">
                  <c:v>3</c:v>
                </c:pt>
                <c:pt idx="62">
                  <c:v>3</c:v>
                </c:pt>
                <c:pt idx="63">
                  <c:v>3</c:v>
                </c:pt>
                <c:pt idx="64">
                  <c:v>3</c:v>
                </c:pt>
                <c:pt idx="65">
                  <c:v>3</c:v>
                </c:pt>
                <c:pt idx="66">
                  <c:v>3</c:v>
                </c:pt>
                <c:pt idx="67">
                  <c:v>3</c:v>
                </c:pt>
                <c:pt idx="68">
                  <c:v>3</c:v>
                </c:pt>
                <c:pt idx="69">
                  <c:v>3</c:v>
                </c:pt>
                <c:pt idx="70">
                  <c:v>3</c:v>
                </c:pt>
                <c:pt idx="71">
                  <c:v>3</c:v>
                </c:pt>
                <c:pt idx="72">
                  <c:v>3</c:v>
                </c:pt>
                <c:pt idx="73">
                  <c:v>3</c:v>
                </c:pt>
              </c:numCache>
            </c:numRef>
          </c:yVal>
          <c:smooth val="1"/>
          <c:extLst>
            <c:ext xmlns:c16="http://schemas.microsoft.com/office/drawing/2014/chart" uri="{C3380CC4-5D6E-409C-BE32-E72D297353CC}">
              <c16:uniqueId val="{00000001-6DF5-4722-BB59-87EF021A208F}"/>
            </c:ext>
          </c:extLst>
        </c:ser>
        <c:ser>
          <c:idx val="2"/>
          <c:order val="2"/>
          <c:tx>
            <c:strRef>
              <c:f>Sections!$DF$24:$DF$25</c:f>
              <c:strCache>
                <c:ptCount val="2"/>
                <c:pt idx="0">
                  <c:v>Total Accel</c:v>
                </c:pt>
                <c:pt idx="1">
                  <c:v>m/s²</c:v>
                </c:pt>
              </c:strCache>
            </c:strRef>
          </c:tx>
          <c:spPr>
            <a:ln w="22225" cap="rnd">
              <a:solidFill>
                <a:schemeClr val="accent3"/>
              </a:solidFill>
              <a:round/>
            </a:ln>
            <a:effectLst/>
          </c:spPr>
          <c:marker>
            <c:symbol val="none"/>
          </c:marker>
          <c:xVal>
            <c:numRef>
              <c:f>Sections!$CO$26:$CO$99</c:f>
              <c:numCache>
                <c:formatCode>0.000</c:formatCode>
                <c:ptCount val="74"/>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72.567763170000006</c:v>
                </c:pt>
              </c:numCache>
            </c:numRef>
          </c:xVal>
          <c:yVal>
            <c:numRef>
              <c:f>Sections!$DF$26:$DF$99</c:f>
              <c:numCache>
                <c:formatCode>0.000</c:formatCode>
                <c:ptCount val="74"/>
                <c:pt idx="0">
                  <c:v>4.7104625432718503</c:v>
                </c:pt>
                <c:pt idx="1">
                  <c:v>4.7104625432718503</c:v>
                </c:pt>
                <c:pt idx="2">
                  <c:v>4.7104625432718503</c:v>
                </c:pt>
                <c:pt idx="3">
                  <c:v>4.7104625432718503</c:v>
                </c:pt>
                <c:pt idx="4">
                  <c:v>4.7104625432718503</c:v>
                </c:pt>
                <c:pt idx="5">
                  <c:v>4.7104625432718503</c:v>
                </c:pt>
                <c:pt idx="6">
                  <c:v>4.7104625432718503</c:v>
                </c:pt>
                <c:pt idx="7">
                  <c:v>4.7104625432718503</c:v>
                </c:pt>
                <c:pt idx="8">
                  <c:v>4.7104625432718503</c:v>
                </c:pt>
                <c:pt idx="9">
                  <c:v>4.7104625432718503</c:v>
                </c:pt>
                <c:pt idx="10">
                  <c:v>4.7104625432718503</c:v>
                </c:pt>
                <c:pt idx="11">
                  <c:v>4.7104625432718503</c:v>
                </c:pt>
                <c:pt idx="12">
                  <c:v>4.7104625432718503</c:v>
                </c:pt>
                <c:pt idx="13">
                  <c:v>4.7104625432718503</c:v>
                </c:pt>
                <c:pt idx="14">
                  <c:v>4.7104625432718503</c:v>
                </c:pt>
                <c:pt idx="15">
                  <c:v>4.7104625432718503</c:v>
                </c:pt>
                <c:pt idx="16">
                  <c:v>4.7104625432718503</c:v>
                </c:pt>
                <c:pt idx="17">
                  <c:v>4.7104625432718503</c:v>
                </c:pt>
                <c:pt idx="18">
                  <c:v>4.7104625432718503</c:v>
                </c:pt>
                <c:pt idx="19">
                  <c:v>4.7104625432718503</c:v>
                </c:pt>
                <c:pt idx="20">
                  <c:v>4.7104625432718503</c:v>
                </c:pt>
                <c:pt idx="21">
                  <c:v>4.7104625432718503</c:v>
                </c:pt>
                <c:pt idx="22">
                  <c:v>4.7104625432718503</c:v>
                </c:pt>
                <c:pt idx="23">
                  <c:v>4.7104625432718503</c:v>
                </c:pt>
                <c:pt idx="24">
                  <c:v>4.7104625432718503</c:v>
                </c:pt>
                <c:pt idx="25">
                  <c:v>4.7104625432718503</c:v>
                </c:pt>
                <c:pt idx="26">
                  <c:v>4.7104625432718503</c:v>
                </c:pt>
                <c:pt idx="27">
                  <c:v>4.7104625432718503</c:v>
                </c:pt>
                <c:pt idx="28">
                  <c:v>4.7104625432718503</c:v>
                </c:pt>
                <c:pt idx="29">
                  <c:v>4.7104625432718503</c:v>
                </c:pt>
                <c:pt idx="30">
                  <c:v>4.7104625432718503</c:v>
                </c:pt>
                <c:pt idx="31">
                  <c:v>4.7104625432718503</c:v>
                </c:pt>
                <c:pt idx="32">
                  <c:v>4.7104625432718503</c:v>
                </c:pt>
                <c:pt idx="33">
                  <c:v>-8.3133276036216266</c:v>
                </c:pt>
                <c:pt idx="34">
                  <c:v>-8.3246639594447487</c:v>
                </c:pt>
                <c:pt idx="35">
                  <c:v>-8.3360157739348999</c:v>
                </c:pt>
                <c:pt idx="36">
                  <c:v>-8.3473830681720838</c:v>
                </c:pt>
                <c:pt idx="37">
                  <c:v>-8.3587658632650452</c:v>
                </c:pt>
                <c:pt idx="38">
                  <c:v>-8.3701641803513169</c:v>
                </c:pt>
                <c:pt idx="39">
                  <c:v>-8.3815780405972511</c:v>
                </c:pt>
                <c:pt idx="40">
                  <c:v>-8.393007465198064</c:v>
                </c:pt>
                <c:pt idx="41">
                  <c:v>-8.4044524753778802</c:v>
                </c:pt>
                <c:pt idx="42">
                  <c:v>-8.4159130923897578</c:v>
                </c:pt>
                <c:pt idx="43">
                  <c:v>-8.4273893375157449</c:v>
                </c:pt>
                <c:pt idx="44">
                  <c:v>-8.4388812320669029</c:v>
                </c:pt>
                <c:pt idx="45">
                  <c:v>-8.4503887973833578</c:v>
                </c:pt>
                <c:pt idx="46">
                  <c:v>-8.4619120548343361</c:v>
                </c:pt>
                <c:pt idx="47">
                  <c:v>-8.4734510258181999</c:v>
                </c:pt>
                <c:pt idx="48">
                  <c:v>-8.4850057317624969</c:v>
                </c:pt>
                <c:pt idx="49">
                  <c:v>-8.4965761941239926</c:v>
                </c:pt>
                <c:pt idx="50">
                  <c:v>-8.508162434388705</c:v>
                </c:pt>
                <c:pt idx="51">
                  <c:v>-8.5197644740719625</c:v>
                </c:pt>
                <c:pt idx="52">
                  <c:v>-8.5313823347184243</c:v>
                </c:pt>
                <c:pt idx="53">
                  <c:v>-8.5430160379021327</c:v>
                </c:pt>
                <c:pt idx="54">
                  <c:v>-8.5546656052265444</c:v>
                </c:pt>
                <c:pt idx="55">
                  <c:v>-8.5663310583245806</c:v>
                </c:pt>
                <c:pt idx="56">
                  <c:v>-8.5780124188586591</c:v>
                </c:pt>
                <c:pt idx="57">
                  <c:v>-8.5897097085207381</c:v>
                </c:pt>
                <c:pt idx="58">
                  <c:v>-8.6014229490323579</c:v>
                </c:pt>
                <c:pt idx="59">
                  <c:v>-8.6131521621446758</c:v>
                </c:pt>
                <c:pt idx="60">
                  <c:v>-8.6248973696385089</c:v>
                </c:pt>
                <c:pt idx="61">
                  <c:v>-8.6366585933243787</c:v>
                </c:pt>
                <c:pt idx="62">
                  <c:v>-8.6484358550425497</c:v>
                </c:pt>
                <c:pt idx="63">
                  <c:v>-8.6602291766630621</c:v>
                </c:pt>
                <c:pt idx="64">
                  <c:v>-8.6720385800857844</c:v>
                </c:pt>
                <c:pt idx="65">
                  <c:v>-8.6838640872404458</c:v>
                </c:pt>
                <c:pt idx="66">
                  <c:v>-8.6957057200866839</c:v>
                </c:pt>
                <c:pt idx="67">
                  <c:v>-8.707563500614075</c:v>
                </c:pt>
                <c:pt idx="68">
                  <c:v>-8.7194374508421841</c:v>
                </c:pt>
                <c:pt idx="69">
                  <c:v>-8.7313275928206053</c:v>
                </c:pt>
                <c:pt idx="70">
                  <c:v>-8.7432339486289976</c:v>
                </c:pt>
                <c:pt idx="71">
                  <c:v>-8.7551565403771274</c:v>
                </c:pt>
                <c:pt idx="72">
                  <c:v>-8.7670953902049149</c:v>
                </c:pt>
                <c:pt idx="73">
                  <c:v>-8.7790505202824658</c:v>
                </c:pt>
              </c:numCache>
            </c:numRef>
          </c:yVal>
          <c:smooth val="1"/>
          <c:extLst>
            <c:ext xmlns:c16="http://schemas.microsoft.com/office/drawing/2014/chart" uri="{C3380CC4-5D6E-409C-BE32-E72D297353CC}">
              <c16:uniqueId val="{00000003-6DF5-4722-BB59-87EF021A208F}"/>
            </c:ext>
          </c:extLst>
        </c:ser>
        <c:dLbls>
          <c:showLegendKey val="0"/>
          <c:showVal val="0"/>
          <c:showCatName val="0"/>
          <c:showSerName val="0"/>
          <c:showPercent val="0"/>
          <c:showBubbleSize val="0"/>
        </c:dLbls>
        <c:axId val="1232195072"/>
        <c:axId val="1232196032"/>
      </c:scatterChart>
      <c:valAx>
        <c:axId val="1718354160"/>
        <c:scaling>
          <c:orientation val="minMax"/>
        </c:scaling>
        <c:delete val="0"/>
        <c:axPos val="b"/>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6080"/>
        <c:crosses val="autoZero"/>
        <c:crossBetween val="midCat"/>
      </c:valAx>
      <c:valAx>
        <c:axId val="1718356080"/>
        <c:scaling>
          <c:orientation val="minMax"/>
        </c:scaling>
        <c:delete val="0"/>
        <c:axPos val="l"/>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4160"/>
        <c:crosses val="autoZero"/>
        <c:crossBetween val="midCat"/>
      </c:valAx>
      <c:valAx>
        <c:axId val="1232196032"/>
        <c:scaling>
          <c:orientation val="minMax"/>
        </c:scaling>
        <c:delete val="0"/>
        <c:axPos val="r"/>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232195072"/>
        <c:crosses val="max"/>
        <c:crossBetween val="midCat"/>
      </c:valAx>
      <c:valAx>
        <c:axId val="1232195072"/>
        <c:scaling>
          <c:orientation val="minMax"/>
        </c:scaling>
        <c:delete val="1"/>
        <c:axPos val="b"/>
        <c:numFmt formatCode="0.000" sourceLinked="1"/>
        <c:majorTickMark val="none"/>
        <c:minorTickMark val="none"/>
        <c:tickLblPos val="nextTo"/>
        <c:crossAx val="1232196032"/>
        <c:crosses val="autoZero"/>
        <c:crossBetween val="midCat"/>
      </c:valAx>
      <c:spPr>
        <a:pattFill prst="ltDnDiag">
          <a:fgClr>
            <a:schemeClr val="dk1">
              <a:lumMod val="15000"/>
              <a:lumOff val="85000"/>
            </a:schemeClr>
          </a:fgClr>
          <a:bgClr>
            <a:schemeClr val="lt1"/>
          </a:bgClr>
        </a:patt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n-GB"/>
              <a:t>Schwantz Curve to McLeans (Section 13) </a:t>
            </a:r>
          </a:p>
        </c:rich>
      </c:tx>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US"/>
        </a:p>
      </c:txPr>
    </c:title>
    <c:autoTitleDeleted val="0"/>
    <c:plotArea>
      <c:layout/>
      <c:scatterChart>
        <c:scatterStyle val="smoothMarker"/>
        <c:varyColors val="0"/>
        <c:ser>
          <c:idx val="0"/>
          <c:order val="0"/>
          <c:tx>
            <c:strRef>
              <c:f>Sections!$EG$24:$EG$25</c:f>
              <c:strCache>
                <c:ptCount val="2"/>
                <c:pt idx="0">
                  <c:v>Speed</c:v>
                </c:pt>
                <c:pt idx="1">
                  <c:v>km/h</c:v>
                </c:pt>
              </c:strCache>
            </c:strRef>
          </c:tx>
          <c:spPr>
            <a:ln w="22225" cap="rnd">
              <a:solidFill>
                <a:schemeClr val="accent1"/>
              </a:solidFill>
              <a:round/>
            </a:ln>
            <a:effectLst/>
          </c:spPr>
          <c:marker>
            <c:symbol val="none"/>
          </c:marker>
          <c:xVal>
            <c:numRef>
              <c:f>Sections!$EE$26:$EE$64</c:f>
              <c:numCache>
                <c:formatCode>0.000</c:formatCode>
                <c:ptCount val="3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37.01957573</c:v>
                </c:pt>
              </c:numCache>
            </c:numRef>
          </c:xVal>
          <c:yVal>
            <c:numRef>
              <c:f>Sections!$EG$26:$EG$64</c:f>
              <c:numCache>
                <c:formatCode>0.000</c:formatCode>
                <c:ptCount val="39"/>
                <c:pt idx="0">
                  <c:v>139.88239872079609</c:v>
                </c:pt>
                <c:pt idx="1">
                  <c:v>140.68514036845684</c:v>
                </c:pt>
                <c:pt idx="2">
                  <c:v>141.48237461213381</c:v>
                </c:pt>
                <c:pt idx="3">
                  <c:v>142.21009211086195</c:v>
                </c:pt>
                <c:pt idx="4">
                  <c:v>142.93331020602687</c:v>
                </c:pt>
                <c:pt idx="5">
                  <c:v>143.65209772409301</c:v>
                </c:pt>
                <c:pt idx="6">
                  <c:v>142.80618860356648</c:v>
                </c:pt>
                <c:pt idx="7">
                  <c:v>141.95407494406936</c:v>
                </c:pt>
                <c:pt idx="8">
                  <c:v>141.09564273636806</c:v>
                </c:pt>
                <c:pt idx="9">
                  <c:v>140.23077433345114</c:v>
                </c:pt>
                <c:pt idx="10">
                  <c:v>139.35934828463238</c:v>
                </c:pt>
                <c:pt idx="11">
                  <c:v>138.48123915977487</c:v>
                </c:pt>
                <c:pt idx="12">
                  <c:v>137.59631736290643</c:v>
                </c:pt>
                <c:pt idx="13">
                  <c:v>136.70444893443243</c:v>
                </c:pt>
                <c:pt idx="14">
                  <c:v>135.80549534108087</c:v>
                </c:pt>
                <c:pt idx="15">
                  <c:v>134.89931325263558</c:v>
                </c:pt>
                <c:pt idx="16">
                  <c:v>133.98575430442654</c:v>
                </c:pt>
                <c:pt idx="17">
                  <c:v>133.06466484444971</c:v>
                </c:pt>
                <c:pt idx="18">
                  <c:v>132.13588566388185</c:v>
                </c:pt>
                <c:pt idx="19">
                  <c:v>131.19925170963614</c:v>
                </c:pt>
                <c:pt idx="20">
                  <c:v>130.25459177747319</c:v>
                </c:pt>
                <c:pt idx="21">
                  <c:v>129.30172818403273</c:v>
                </c:pt>
                <c:pt idx="22">
                  <c:v>128.34047641598801</c:v>
                </c:pt>
                <c:pt idx="23">
                  <c:v>127.37064475433969</c:v>
                </c:pt>
                <c:pt idx="24">
                  <c:v>126.39203387165979</c:v>
                </c:pt>
                <c:pt idx="25">
                  <c:v>125.40443639986421</c:v>
                </c:pt>
                <c:pt idx="26">
                  <c:v>124.40763646583264</c:v>
                </c:pt>
                <c:pt idx="27">
                  <c:v>123.40140919190038</c:v>
                </c:pt>
                <c:pt idx="28">
                  <c:v>122.38552015791622</c:v>
                </c:pt>
                <c:pt idx="29">
                  <c:v>121.35972482118575</c:v>
                </c:pt>
                <c:pt idx="30">
                  <c:v>120.32376789019578</c:v>
                </c:pt>
                <c:pt idx="31">
                  <c:v>119.27738264753363</c:v>
                </c:pt>
                <c:pt idx="32">
                  <c:v>118.2202902168674</c:v>
                </c:pt>
                <c:pt idx="33">
                  <c:v>117.15219876822853</c:v>
                </c:pt>
                <c:pt idx="34">
                  <c:v>116.07280265512313</c:v>
                </c:pt>
                <c:pt idx="35">
                  <c:v>114.98178147618053</c:v>
                </c:pt>
                <c:pt idx="36">
                  <c:v>113.87879905310672</c:v>
                </c:pt>
                <c:pt idx="37">
                  <c:v>112.76350231562701</c:v>
                </c:pt>
                <c:pt idx="38">
                  <c:v>111.63552008285119</c:v>
                </c:pt>
              </c:numCache>
            </c:numRef>
          </c:yVal>
          <c:smooth val="1"/>
          <c:extLst>
            <c:ext xmlns:c16="http://schemas.microsoft.com/office/drawing/2014/chart" uri="{C3380CC4-5D6E-409C-BE32-E72D297353CC}">
              <c16:uniqueId val="{00000000-D882-46F3-B834-C21366304F5B}"/>
            </c:ext>
          </c:extLst>
        </c:ser>
        <c:dLbls>
          <c:showLegendKey val="0"/>
          <c:showVal val="0"/>
          <c:showCatName val="0"/>
          <c:showSerName val="0"/>
          <c:showPercent val="0"/>
          <c:showBubbleSize val="0"/>
        </c:dLbls>
        <c:axId val="1718354160"/>
        <c:axId val="1718356080"/>
      </c:scatterChart>
      <c:scatterChart>
        <c:scatterStyle val="smoothMarker"/>
        <c:varyColors val="0"/>
        <c:ser>
          <c:idx val="1"/>
          <c:order val="1"/>
          <c:tx>
            <c:strRef>
              <c:f>Sections!$EH$24:$EH$25</c:f>
              <c:strCache>
                <c:ptCount val="2"/>
                <c:pt idx="0">
                  <c:v>Gear</c:v>
                </c:pt>
              </c:strCache>
            </c:strRef>
          </c:tx>
          <c:spPr>
            <a:ln w="22225" cap="rnd">
              <a:solidFill>
                <a:schemeClr val="accent2"/>
              </a:solidFill>
              <a:round/>
            </a:ln>
            <a:effectLst/>
          </c:spPr>
          <c:marker>
            <c:symbol val="none"/>
          </c:marker>
          <c:xVal>
            <c:numRef>
              <c:f>Sections!$EE$26:$EE$64</c:f>
              <c:numCache>
                <c:formatCode>0.000</c:formatCode>
                <c:ptCount val="3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37.01957573</c:v>
                </c:pt>
              </c:numCache>
            </c:numRef>
          </c:xVal>
          <c:yVal>
            <c:numRef>
              <c:f>Sections!$EH$26:$EH$64</c:f>
              <c:numCache>
                <c:formatCode>0.000</c:formatCode>
                <c:ptCount val="39"/>
                <c:pt idx="0">
                  <c:v>2</c:v>
                </c:pt>
                <c:pt idx="1">
                  <c:v>2</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1</c:v>
                </c:pt>
                <c:pt idx="31">
                  <c:v>1</c:v>
                </c:pt>
                <c:pt idx="32">
                  <c:v>1</c:v>
                </c:pt>
                <c:pt idx="33">
                  <c:v>1</c:v>
                </c:pt>
                <c:pt idx="34">
                  <c:v>1</c:v>
                </c:pt>
                <c:pt idx="35">
                  <c:v>1</c:v>
                </c:pt>
                <c:pt idx="36">
                  <c:v>1</c:v>
                </c:pt>
                <c:pt idx="37">
                  <c:v>1</c:v>
                </c:pt>
                <c:pt idx="38">
                  <c:v>1</c:v>
                </c:pt>
              </c:numCache>
            </c:numRef>
          </c:yVal>
          <c:smooth val="1"/>
          <c:extLst>
            <c:ext xmlns:c16="http://schemas.microsoft.com/office/drawing/2014/chart" uri="{C3380CC4-5D6E-409C-BE32-E72D297353CC}">
              <c16:uniqueId val="{00000001-D882-46F3-B834-C21366304F5B}"/>
            </c:ext>
          </c:extLst>
        </c:ser>
        <c:ser>
          <c:idx val="2"/>
          <c:order val="2"/>
          <c:tx>
            <c:strRef>
              <c:f>Sections!$EV$24:$EV$25</c:f>
              <c:strCache>
                <c:ptCount val="2"/>
                <c:pt idx="0">
                  <c:v>Total Accel</c:v>
                </c:pt>
                <c:pt idx="1">
                  <c:v>m/s²</c:v>
                </c:pt>
              </c:strCache>
            </c:strRef>
          </c:tx>
          <c:spPr>
            <a:ln w="22225" cap="rnd">
              <a:solidFill>
                <a:schemeClr val="accent3"/>
              </a:solidFill>
              <a:round/>
            </a:ln>
            <a:effectLst/>
          </c:spPr>
          <c:marker>
            <c:symbol val="none"/>
          </c:marker>
          <c:xVal>
            <c:numRef>
              <c:f>Sections!$EE$26:$EE$64</c:f>
              <c:numCache>
                <c:formatCode>0.000</c:formatCode>
                <c:ptCount val="3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37.01957573</c:v>
                </c:pt>
              </c:numCache>
            </c:numRef>
          </c:xVal>
          <c:yVal>
            <c:numRef>
              <c:f>Sections!$EV$26:$EV$64</c:f>
              <c:numCache>
                <c:formatCode>0.000</c:formatCode>
                <c:ptCount val="39"/>
                <c:pt idx="0">
                  <c:v>8.689168541999587</c:v>
                </c:pt>
                <c:pt idx="1">
                  <c:v>8.6787656402683435</c:v>
                </c:pt>
                <c:pt idx="2">
                  <c:v>7.9648137458209218</c:v>
                </c:pt>
                <c:pt idx="3">
                  <c:v>7.9560520166848079</c:v>
                </c:pt>
                <c:pt idx="4">
                  <c:v>7.9472999259281849</c:v>
                </c:pt>
                <c:pt idx="5">
                  <c:v>7.9385574629483093</c:v>
                </c:pt>
                <c:pt idx="6">
                  <c:v>7.9488415157664614</c:v>
                </c:pt>
                <c:pt idx="7">
                  <c:v>-9.3741895847857997</c:v>
                </c:pt>
                <c:pt idx="8">
                  <c:v>-9.3869725705832359</c:v>
                </c:pt>
                <c:pt idx="9">
                  <c:v>-9.3997729877249405</c:v>
                </c:pt>
                <c:pt idx="10">
                  <c:v>-9.4125908599809289</c:v>
                </c:pt>
                <c:pt idx="11">
                  <c:v>-9.4254262111536296</c:v>
                </c:pt>
                <c:pt idx="12">
                  <c:v>-9.4382790650779302</c:v>
                </c:pt>
                <c:pt idx="13">
                  <c:v>-9.4511494456212191</c:v>
                </c:pt>
                <c:pt idx="14">
                  <c:v>-9.4640373766834287</c:v>
                </c:pt>
                <c:pt idx="15">
                  <c:v>-9.476942882197088</c:v>
                </c:pt>
                <c:pt idx="16">
                  <c:v>-9.4898659861273575</c:v>
                </c:pt>
                <c:pt idx="17">
                  <c:v>-9.5028067124720756</c:v>
                </c:pt>
                <c:pt idx="18">
                  <c:v>-9.5157650852618101</c:v>
                </c:pt>
                <c:pt idx="19">
                  <c:v>-9.5287411285598953</c:v>
                </c:pt>
                <c:pt idx="20">
                  <c:v>-9.5417348664624768</c:v>
                </c:pt>
                <c:pt idx="21">
                  <c:v>-9.5547463230985628</c:v>
                </c:pt>
                <c:pt idx="22">
                  <c:v>-9.5677755226300594</c:v>
                </c:pt>
                <c:pt idx="23">
                  <c:v>-9.5808224892518279</c:v>
                </c:pt>
                <c:pt idx="24">
                  <c:v>-9.5938872471917165</c:v>
                </c:pt>
                <c:pt idx="25">
                  <c:v>-9.6069698207106153</c:v>
                </c:pt>
                <c:pt idx="26">
                  <c:v>-9.6200702341024922</c:v>
                </c:pt>
                <c:pt idx="27">
                  <c:v>-9.6331885116944509</c:v>
                </c:pt>
                <c:pt idx="28">
                  <c:v>-9.6463246778467617</c:v>
                </c:pt>
                <c:pt idx="29">
                  <c:v>-9.6594787569529164</c:v>
                </c:pt>
                <c:pt idx="30">
                  <c:v>-9.6726507734396705</c:v>
                </c:pt>
                <c:pt idx="31">
                  <c:v>-9.6858407517670866</c:v>
                </c:pt>
                <c:pt idx="32">
                  <c:v>-9.6990487164285888</c:v>
                </c:pt>
                <c:pt idx="33">
                  <c:v>-9.7122746919509915</c:v>
                </c:pt>
                <c:pt idx="34">
                  <c:v>-9.7255187028945596</c:v>
                </c:pt>
                <c:pt idx="35">
                  <c:v>-9.738780773853053</c:v>
                </c:pt>
                <c:pt idx="36">
                  <c:v>-9.7520609294537621</c:v>
                </c:pt>
                <c:pt idx="37">
                  <c:v>-9.7653591943575613</c:v>
                </c:pt>
                <c:pt idx="38">
                  <c:v>-9.7786755932589582</c:v>
                </c:pt>
              </c:numCache>
            </c:numRef>
          </c:yVal>
          <c:smooth val="1"/>
          <c:extLst>
            <c:ext xmlns:c16="http://schemas.microsoft.com/office/drawing/2014/chart" uri="{C3380CC4-5D6E-409C-BE32-E72D297353CC}">
              <c16:uniqueId val="{00000002-D882-46F3-B834-C21366304F5B}"/>
            </c:ext>
          </c:extLst>
        </c:ser>
        <c:dLbls>
          <c:showLegendKey val="0"/>
          <c:showVal val="0"/>
          <c:showCatName val="0"/>
          <c:showSerName val="0"/>
          <c:showPercent val="0"/>
          <c:showBubbleSize val="0"/>
        </c:dLbls>
        <c:axId val="813155856"/>
        <c:axId val="813161616"/>
      </c:scatterChart>
      <c:valAx>
        <c:axId val="1718354160"/>
        <c:scaling>
          <c:orientation val="minMax"/>
        </c:scaling>
        <c:delete val="0"/>
        <c:axPos val="b"/>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6080"/>
        <c:crosses val="autoZero"/>
        <c:crossBetween val="midCat"/>
      </c:valAx>
      <c:valAx>
        <c:axId val="1718356080"/>
        <c:scaling>
          <c:orientation val="minMax"/>
        </c:scaling>
        <c:delete val="0"/>
        <c:axPos val="l"/>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4160"/>
        <c:crosses val="autoZero"/>
        <c:crossBetween val="midCat"/>
      </c:valAx>
      <c:valAx>
        <c:axId val="813161616"/>
        <c:scaling>
          <c:orientation val="minMax"/>
        </c:scaling>
        <c:delete val="0"/>
        <c:axPos val="r"/>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813155856"/>
        <c:crosses val="max"/>
        <c:crossBetween val="midCat"/>
      </c:valAx>
      <c:valAx>
        <c:axId val="813155856"/>
        <c:scaling>
          <c:orientation val="minMax"/>
        </c:scaling>
        <c:delete val="1"/>
        <c:axPos val="b"/>
        <c:numFmt formatCode="0.000" sourceLinked="1"/>
        <c:majorTickMark val="none"/>
        <c:minorTickMark val="none"/>
        <c:tickLblPos val="nextTo"/>
        <c:crossAx val="813161616"/>
        <c:crosses val="autoZero"/>
        <c:crossBetween val="midCat"/>
      </c:valAx>
      <c:spPr>
        <a:pattFill prst="ltDnDiag">
          <a:fgClr>
            <a:schemeClr val="dk1">
              <a:lumMod val="15000"/>
              <a:lumOff val="85000"/>
            </a:schemeClr>
          </a:fgClr>
          <a:bgClr>
            <a:schemeClr val="lt1"/>
          </a:bgClr>
        </a:patt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n-GB"/>
              <a:t>McLeans to Coppice ( Section 16) </a:t>
            </a:r>
          </a:p>
        </c:rich>
      </c:tx>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US"/>
        </a:p>
      </c:txPr>
    </c:title>
    <c:autoTitleDeleted val="0"/>
    <c:plotArea>
      <c:layout/>
      <c:scatterChart>
        <c:scatterStyle val="smoothMarker"/>
        <c:varyColors val="0"/>
        <c:ser>
          <c:idx val="0"/>
          <c:order val="0"/>
          <c:tx>
            <c:strRef>
              <c:f>Sections!$FA$24:$FA$25</c:f>
              <c:strCache>
                <c:ptCount val="2"/>
                <c:pt idx="0">
                  <c:v>Speed</c:v>
                </c:pt>
                <c:pt idx="1">
                  <c:v>km/h</c:v>
                </c:pt>
              </c:strCache>
            </c:strRef>
          </c:tx>
          <c:spPr>
            <a:ln w="22225" cap="rnd">
              <a:solidFill>
                <a:schemeClr val="accent1"/>
              </a:solidFill>
              <a:round/>
            </a:ln>
            <a:effectLst/>
          </c:spPr>
          <c:marker>
            <c:symbol val="none"/>
          </c:marker>
          <c:xVal>
            <c:numRef>
              <c:f>Sections!$EY$26:$EY$280</c:f>
              <c:numCache>
                <c:formatCode>0.000</c:formatCode>
                <c:ptCount val="255"/>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253.62828163</c:v>
                </c:pt>
              </c:numCache>
            </c:numRef>
          </c:xVal>
          <c:yVal>
            <c:numRef>
              <c:f>Sections!$FA$26:$FA$280</c:f>
              <c:numCache>
                <c:formatCode>0.000</c:formatCode>
                <c:ptCount val="255"/>
                <c:pt idx="0">
                  <c:v>106.30445248102102</c:v>
                </c:pt>
                <c:pt idx="1">
                  <c:v>107.31576469859387</c:v>
                </c:pt>
                <c:pt idx="2">
                  <c:v>108.3165381473068</c:v>
                </c:pt>
                <c:pt idx="3">
                  <c:v>109.30706349014696</c:v>
                </c:pt>
                <c:pt idx="4">
                  <c:v>110.28761803508532</c:v>
                </c:pt>
                <c:pt idx="5">
                  <c:v>111.25846658171247</c:v>
                </c:pt>
                <c:pt idx="6">
                  <c:v>112.21986220001796</c:v>
                </c:pt>
                <c:pt idx="7">
                  <c:v>113.17204694784722</c:v>
                </c:pt>
                <c:pt idx="8">
                  <c:v>114.11525253283959</c:v>
                </c:pt>
                <c:pt idx="9">
                  <c:v>115.04970092401211</c:v>
                </c:pt>
                <c:pt idx="10">
                  <c:v>115.97560491759567</c:v>
                </c:pt>
                <c:pt idx="11">
                  <c:v>116.89316866123987</c:v>
                </c:pt>
                <c:pt idx="12">
                  <c:v>117.80258814027191</c:v>
                </c:pt>
                <c:pt idx="13">
                  <c:v>118.78335238181651</c:v>
                </c:pt>
                <c:pt idx="14">
                  <c:v>119.75492488879628</c:v>
                </c:pt>
                <c:pt idx="15">
                  <c:v>120.71752897284433</c:v>
                </c:pt>
                <c:pt idx="16">
                  <c:v>121.67137886050713</c:v>
                </c:pt>
                <c:pt idx="17">
                  <c:v>122.61668020475699</c:v>
                </c:pt>
                <c:pt idx="18">
                  <c:v>123.5536305600114</c:v>
                </c:pt>
                <c:pt idx="19">
                  <c:v>124.48241982379375</c:v>
                </c:pt>
                <c:pt idx="20">
                  <c:v>125.40323064785656</c:v>
                </c:pt>
                <c:pt idx="21">
                  <c:v>126.31623882131021</c:v>
                </c:pt>
                <c:pt idx="22">
                  <c:v>127.22161362805411</c:v>
                </c:pt>
                <c:pt idx="23">
                  <c:v>128.11951818058728</c:v>
                </c:pt>
                <c:pt idx="24">
                  <c:v>129.01010973207963</c:v>
                </c:pt>
                <c:pt idx="25">
                  <c:v>129.89353996841132</c:v>
                </c:pt>
                <c:pt idx="26">
                  <c:v>130.76995528173018</c:v>
                </c:pt>
                <c:pt idx="27">
                  <c:v>131.63949702693844</c:v>
                </c:pt>
                <c:pt idx="28">
                  <c:v>132.50230176239364</c:v>
                </c:pt>
                <c:pt idx="29">
                  <c:v>133.35850147599609</c:v>
                </c:pt>
                <c:pt idx="30">
                  <c:v>134.20822379773341</c:v>
                </c:pt>
                <c:pt idx="31">
                  <c:v>135.05159219966185</c:v>
                </c:pt>
                <c:pt idx="32">
                  <c:v>135.88872618422047</c:v>
                </c:pt>
                <c:pt idx="33">
                  <c:v>136.71974146170029</c:v>
                </c:pt>
                <c:pt idx="34">
                  <c:v>137.54475011762264</c:v>
                </c:pt>
                <c:pt idx="35">
                  <c:v>138.36386077072012</c:v>
                </c:pt>
                <c:pt idx="36">
                  <c:v>139.17717872215704</c:v>
                </c:pt>
                <c:pt idx="37">
                  <c:v>139.98480609657668</c:v>
                </c:pt>
                <c:pt idx="38">
                  <c:v>140.78684197551647</c:v>
                </c:pt>
                <c:pt idx="39">
                  <c:v>141.58338252369012</c:v>
                </c:pt>
                <c:pt idx="40">
                  <c:v>142.37452110859755</c:v>
                </c:pt>
                <c:pt idx="41">
                  <c:v>143.16034841388932</c:v>
                </c:pt>
                <c:pt idx="42">
                  <c:v>143.94095254687952</c:v>
                </c:pt>
                <c:pt idx="43">
                  <c:v>144.71641914057253</c:v>
                </c:pt>
                <c:pt idx="44">
                  <c:v>145.48683145054238</c:v>
                </c:pt>
                <c:pt idx="45">
                  <c:v>146.25227044697888</c:v>
                </c:pt>
                <c:pt idx="46">
                  <c:v>147.01281490219193</c:v>
                </c:pt>
                <c:pt idx="47">
                  <c:v>147.76854147384563</c:v>
                </c:pt>
                <c:pt idx="48">
                  <c:v>148.51952478417428</c:v>
                </c:pt>
                <c:pt idx="49">
                  <c:v>149.26583749541487</c:v>
                </c:pt>
                <c:pt idx="50">
                  <c:v>150.00755038167492</c:v>
                </c:pt>
                <c:pt idx="51">
                  <c:v>150.74473239743978</c:v>
                </c:pt>
                <c:pt idx="52">
                  <c:v>151.4774507429095</c:v>
                </c:pt>
                <c:pt idx="53">
                  <c:v>152.20577092634272</c:v>
                </c:pt>
                <c:pt idx="54">
                  <c:v>152.92975682357431</c:v>
                </c:pt>
                <c:pt idx="55">
                  <c:v>153.64947073486107</c:v>
                </c:pt>
                <c:pt idx="56">
                  <c:v>154.36497343920166</c:v>
                </c:pt>
                <c:pt idx="57">
                  <c:v>155.07632424626595</c:v>
                </c:pt>
                <c:pt idx="58">
                  <c:v>155.64842421830755</c:v>
                </c:pt>
                <c:pt idx="59">
                  <c:v>156.21842907144932</c:v>
                </c:pt>
                <c:pt idx="60">
                  <c:v>156.78636165642936</c:v>
                </c:pt>
                <c:pt idx="61">
                  <c:v>157.35224441160628</c:v>
                </c:pt>
                <c:pt idx="62">
                  <c:v>157.91609937330361</c:v>
                </c:pt>
                <c:pt idx="63">
                  <c:v>158.47794818582275</c:v>
                </c:pt>
                <c:pt idx="64">
                  <c:v>159.0378121111377</c:v>
                </c:pt>
                <c:pt idx="65">
                  <c:v>159.59571203828366</c:v>
                </c:pt>
                <c:pt idx="66">
                  <c:v>160.15166849245117</c:v>
                </c:pt>
                <c:pt idx="67">
                  <c:v>160.70570164379728</c:v>
                </c:pt>
                <c:pt idx="68">
                  <c:v>161.25783131598419</c:v>
                </c:pt>
                <c:pt idx="69">
                  <c:v>161.80807699445549</c:v>
                </c:pt>
                <c:pt idx="70">
                  <c:v>162.3564578344602</c:v>
                </c:pt>
                <c:pt idx="71">
                  <c:v>162.90299266883366</c:v>
                </c:pt>
                <c:pt idx="72">
                  <c:v>163.44770001554411</c:v>
                </c:pt>
                <c:pt idx="73">
                  <c:v>163.99059808501377</c:v>
                </c:pt>
                <c:pt idx="74">
                  <c:v>164.53170478722248</c:v>
                </c:pt>
                <c:pt idx="75">
                  <c:v>165.07103773860197</c:v>
                </c:pt>
                <c:pt idx="76">
                  <c:v>165.60861426872748</c:v>
                </c:pt>
                <c:pt idx="77">
                  <c:v>166.14445142681529</c:v>
                </c:pt>
                <c:pt idx="78">
                  <c:v>166.67856598803164</c:v>
                </c:pt>
                <c:pt idx="79">
                  <c:v>167.21097445962042</c:v>
                </c:pt>
                <c:pt idx="80">
                  <c:v>167.74169308685617</c:v>
                </c:pt>
                <c:pt idx="81">
                  <c:v>168.27073785882757</c:v>
                </c:pt>
                <c:pt idx="82">
                  <c:v>168.79812451405817</c:v>
                </c:pt>
                <c:pt idx="83">
                  <c:v>169.32386854596936</c:v>
                </c:pt>
                <c:pt idx="84">
                  <c:v>169.84798520819118</c:v>
                </c:pt>
                <c:pt idx="85">
                  <c:v>170.37048951972625</c:v>
                </c:pt>
                <c:pt idx="86">
                  <c:v>170.89139626997132</c:v>
                </c:pt>
                <c:pt idx="87">
                  <c:v>171.41072002360175</c:v>
                </c:pt>
                <c:pt idx="88">
                  <c:v>171.92847512532299</c:v>
                </c:pt>
                <c:pt idx="89">
                  <c:v>172.44467570449376</c:v>
                </c:pt>
                <c:pt idx="90">
                  <c:v>172.95933567962513</c:v>
                </c:pt>
                <c:pt idx="91">
                  <c:v>173.47246876275918</c:v>
                </c:pt>
                <c:pt idx="92">
                  <c:v>173.98408846373187</c:v>
                </c:pt>
                <c:pt idx="93">
                  <c:v>174.494208094323</c:v>
                </c:pt>
                <c:pt idx="94">
                  <c:v>175.0028407722975</c:v>
                </c:pt>
                <c:pt idx="95">
                  <c:v>175.50999942534139</c:v>
                </c:pt>
                <c:pt idx="96">
                  <c:v>176.0156967948954</c:v>
                </c:pt>
                <c:pt idx="97">
                  <c:v>176.51994543989008</c:v>
                </c:pt>
                <c:pt idx="98">
                  <c:v>177.02275774038486</c:v>
                </c:pt>
                <c:pt idx="99">
                  <c:v>177.52414590111457</c:v>
                </c:pt>
                <c:pt idx="100">
                  <c:v>178.02412195494585</c:v>
                </c:pt>
                <c:pt idx="101">
                  <c:v>178.52269776624669</c:v>
                </c:pt>
                <c:pt idx="102">
                  <c:v>179.01988503417121</c:v>
                </c:pt>
                <c:pt idx="103">
                  <c:v>179.51569529586288</c:v>
                </c:pt>
                <c:pt idx="104">
                  <c:v>180.01013992957817</c:v>
                </c:pt>
                <c:pt idx="105">
                  <c:v>180.50323015773301</c:v>
                </c:pt>
                <c:pt idx="106">
                  <c:v>180.99497704987496</c:v>
                </c:pt>
                <c:pt idx="107">
                  <c:v>181.48539152558251</c:v>
                </c:pt>
                <c:pt idx="108">
                  <c:v>181.97448435729444</c:v>
                </c:pt>
                <c:pt idx="109">
                  <c:v>182.46226617307047</c:v>
                </c:pt>
                <c:pt idx="110">
                  <c:v>182.9487474592861</c:v>
                </c:pt>
                <c:pt idx="111">
                  <c:v>183.43393856326276</c:v>
                </c:pt>
                <c:pt idx="112">
                  <c:v>183.91784969583588</c:v>
                </c:pt>
                <c:pt idx="113">
                  <c:v>184.40049093386193</c:v>
                </c:pt>
                <c:pt idx="114">
                  <c:v>184.88187222266686</c:v>
                </c:pt>
                <c:pt idx="115">
                  <c:v>185.36200337843709</c:v>
                </c:pt>
                <c:pt idx="116">
                  <c:v>185.8408940905552</c:v>
                </c:pt>
                <c:pt idx="117">
                  <c:v>186.31855392388107</c:v>
                </c:pt>
                <c:pt idx="118">
                  <c:v>186.79499232098112</c:v>
                </c:pt>
                <c:pt idx="119">
                  <c:v>187.27021860430614</c:v>
                </c:pt>
                <c:pt idx="120">
                  <c:v>187.74424197831962</c:v>
                </c:pt>
                <c:pt idx="121">
                  <c:v>188.21707153157777</c:v>
                </c:pt>
                <c:pt idx="122">
                  <c:v>188.68871623876262</c:v>
                </c:pt>
                <c:pt idx="123">
                  <c:v>189.15918496266974</c:v>
                </c:pt>
                <c:pt idx="124">
                  <c:v>189.62848645615117</c:v>
                </c:pt>
                <c:pt idx="125">
                  <c:v>190.09662936401563</c:v>
                </c:pt>
                <c:pt idx="126">
                  <c:v>190.56362222488622</c:v>
                </c:pt>
                <c:pt idx="127">
                  <c:v>191.02947347301767</c:v>
                </c:pt>
                <c:pt idx="128">
                  <c:v>191.49419144007368</c:v>
                </c:pt>
                <c:pt idx="129">
                  <c:v>191.95778435686532</c:v>
                </c:pt>
                <c:pt idx="130">
                  <c:v>192.42026035505208</c:v>
                </c:pt>
                <c:pt idx="131">
                  <c:v>192.88162746880599</c:v>
                </c:pt>
                <c:pt idx="132">
                  <c:v>193.34189363643998</c:v>
                </c:pt>
                <c:pt idx="133">
                  <c:v>193.65738566872702</c:v>
                </c:pt>
                <c:pt idx="134">
                  <c:v>193.97236456043856</c:v>
                </c:pt>
                <c:pt idx="135">
                  <c:v>194.28683280729371</c:v>
                </c:pt>
                <c:pt idx="136">
                  <c:v>194.60079288484644</c:v>
                </c:pt>
                <c:pt idx="137">
                  <c:v>194.9142472487132</c:v>
                </c:pt>
                <c:pt idx="138">
                  <c:v>195.22719833479684</c:v>
                </c:pt>
                <c:pt idx="139">
                  <c:v>195.53964855950753</c:v>
                </c:pt>
                <c:pt idx="140">
                  <c:v>194.98060480086031</c:v>
                </c:pt>
                <c:pt idx="141">
                  <c:v>194.41918792136119</c:v>
                </c:pt>
                <c:pt idx="142">
                  <c:v>193.85537625583024</c:v>
                </c:pt>
                <c:pt idx="143">
                  <c:v>193.28914779639464</c:v>
                </c:pt>
                <c:pt idx="144">
                  <c:v>192.7204801847264</c:v>
                </c:pt>
                <c:pt idx="145">
                  <c:v>192.14935070405136</c:v>
                </c:pt>
                <c:pt idx="146">
                  <c:v>191.5757362709212</c:v>
                </c:pt>
                <c:pt idx="147">
                  <c:v>190.99961342673987</c:v>
                </c:pt>
                <c:pt idx="148">
                  <c:v>190.42095832903519</c:v>
                </c:pt>
                <c:pt idx="149">
                  <c:v>189.83974674246636</c:v>
                </c:pt>
                <c:pt idx="150">
                  <c:v>189.25595402955744</c:v>
                </c:pt>
                <c:pt idx="151">
                  <c:v>188.66955514114659</c:v>
                </c:pt>
                <c:pt idx="152">
                  <c:v>188.08052460654005</c:v>
                </c:pt>
                <c:pt idx="153">
                  <c:v>187.48883652336019</c:v>
                </c:pt>
                <c:pt idx="154">
                  <c:v>186.89446454707507</c:v>
                </c:pt>
                <c:pt idx="155">
                  <c:v>186.29738188019797</c:v>
                </c:pt>
                <c:pt idx="156">
                  <c:v>185.69756126114368</c:v>
                </c:pt>
                <c:pt idx="157">
                  <c:v>185.09497495272794</c:v>
                </c:pt>
                <c:pt idx="158">
                  <c:v>184.48959473029652</c:v>
                </c:pt>
                <c:pt idx="159">
                  <c:v>183.88139186946844</c:v>
                </c:pt>
                <c:pt idx="160">
                  <c:v>183.27033713347873</c:v>
                </c:pt>
                <c:pt idx="161">
                  <c:v>182.65640076010359</c:v>
                </c:pt>
                <c:pt idx="162">
                  <c:v>182.03955244815199</c:v>
                </c:pt>
                <c:pt idx="163">
                  <c:v>181.41976134350529</c:v>
                </c:pt>
                <c:pt idx="164">
                  <c:v>180.79699602468636</c:v>
                </c:pt>
                <c:pt idx="165">
                  <c:v>180.17122448793882</c:v>
                </c:pt>
                <c:pt idx="166">
                  <c:v>179.54241413179565</c:v>
                </c:pt>
                <c:pt idx="167">
                  <c:v>178.91053174111585</c:v>
                </c:pt>
                <c:pt idx="168">
                  <c:v>178.27554347056611</c:v>
                </c:pt>
                <c:pt idx="169">
                  <c:v>177.63741482752448</c:v>
                </c:pt>
                <c:pt idx="170">
                  <c:v>176.99611065437995</c:v>
                </c:pt>
                <c:pt idx="171">
                  <c:v>176.35159511020274</c:v>
                </c:pt>
                <c:pt idx="172">
                  <c:v>175.70383165175679</c:v>
                </c:pt>
                <c:pt idx="173">
                  <c:v>175.05278301382594</c:v>
                </c:pt>
                <c:pt idx="174">
                  <c:v>174.39841118882276</c:v>
                </c:pt>
                <c:pt idx="175">
                  <c:v>173.740677405648</c:v>
                </c:pt>
                <c:pt idx="176">
                  <c:v>173.07954210776668</c:v>
                </c:pt>
                <c:pt idx="177">
                  <c:v>172.41496493046466</c:v>
                </c:pt>
                <c:pt idx="178">
                  <c:v>171.74690467724832</c:v>
                </c:pt>
                <c:pt idx="179">
                  <c:v>171.07531929534713</c:v>
                </c:pt>
                <c:pt idx="180">
                  <c:v>170.40016585027732</c:v>
                </c:pt>
                <c:pt idx="181">
                  <c:v>169.72140049942186</c:v>
                </c:pt>
                <c:pt idx="182">
                  <c:v>169.03897846458005</c:v>
                </c:pt>
                <c:pt idx="183">
                  <c:v>168.35285400343722</c:v>
                </c:pt>
                <c:pt idx="184">
                  <c:v>167.66298037990137</c:v>
                </c:pt>
                <c:pt idx="185">
                  <c:v>166.96930983325234</c:v>
                </c:pt>
                <c:pt idx="186">
                  <c:v>166.27179354604345</c:v>
                </c:pt>
                <c:pt idx="187">
                  <c:v>165.57038161069474</c:v>
                </c:pt>
                <c:pt idx="188">
                  <c:v>164.86502299471036</c:v>
                </c:pt>
                <c:pt idx="189">
                  <c:v>164.15566550445155</c:v>
                </c:pt>
                <c:pt idx="190">
                  <c:v>163.44225574739033</c:v>
                </c:pt>
                <c:pt idx="191">
                  <c:v>162.72473909276511</c:v>
                </c:pt>
                <c:pt idx="192">
                  <c:v>162.00305963055501</c:v>
                </c:pt>
                <c:pt idx="193">
                  <c:v>161.27716012868405</c:v>
                </c:pt>
                <c:pt idx="194">
                  <c:v>160.54698198836044</c:v>
                </c:pt>
                <c:pt idx="195">
                  <c:v>159.81246519745096</c:v>
                </c:pt>
                <c:pt idx="196">
                  <c:v>159.07354828178353</c:v>
                </c:pt>
                <c:pt idx="197">
                  <c:v>158.33016825426367</c:v>
                </c:pt>
                <c:pt idx="198">
                  <c:v>157.58226056168442</c:v>
                </c:pt>
                <c:pt idx="199">
                  <c:v>156.82975902909965</c:v>
                </c:pt>
                <c:pt idx="200">
                  <c:v>156.07259580162292</c:v>
                </c:pt>
                <c:pt idx="201">
                  <c:v>155.31070128350513</c:v>
                </c:pt>
                <c:pt idx="202">
                  <c:v>154.54400407433266</c:v>
                </c:pt>
                <c:pt idx="203">
                  <c:v>153.77243090217863</c:v>
                </c:pt>
                <c:pt idx="204">
                  <c:v>152.9959065535264</c:v>
                </c:pt>
                <c:pt idx="205">
                  <c:v>152.21435379977345</c:v>
                </c:pt>
                <c:pt idx="206">
                  <c:v>151.42769332010829</c:v>
                </c:pt>
                <c:pt idx="207">
                  <c:v>150.63584362053942</c:v>
                </c:pt>
                <c:pt idx="208">
                  <c:v>149.8387209488389</c:v>
                </c:pt>
                <c:pt idx="209">
                  <c:v>149.03623920514505</c:v>
                </c:pt>
                <c:pt idx="210">
                  <c:v>148.22830984795013</c:v>
                </c:pt>
                <c:pt idx="211">
                  <c:v>147.4148417951784</c:v>
                </c:pt>
                <c:pt idx="212">
                  <c:v>146.59574132003667</c:v>
                </c:pt>
                <c:pt idx="213">
                  <c:v>145.77091194129582</c:v>
                </c:pt>
                <c:pt idx="214">
                  <c:v>144.94025430763398</c:v>
                </c:pt>
                <c:pt idx="215">
                  <c:v>144.10366607564362</c:v>
                </c:pt>
                <c:pt idx="216">
                  <c:v>143.26104178107266</c:v>
                </c:pt>
                <c:pt idx="217">
                  <c:v>142.41227270283437</c:v>
                </c:pt>
                <c:pt idx="218">
                  <c:v>141.55724671928328</c:v>
                </c:pt>
                <c:pt idx="219">
                  <c:v>140.69584815621153</c:v>
                </c:pt>
                <c:pt idx="220">
                  <c:v>139.8279576259751</c:v>
                </c:pt>
                <c:pt idx="221">
                  <c:v>138.95345185710789</c:v>
                </c:pt>
                <c:pt idx="222">
                  <c:v>138.07220351372621</c:v>
                </c:pt>
                <c:pt idx="223">
                  <c:v>137.18408100396564</c:v>
                </c:pt>
                <c:pt idx="224">
                  <c:v>136.28894827662347</c:v>
                </c:pt>
                <c:pt idx="225">
                  <c:v>135.38666460510677</c:v>
                </c:pt>
                <c:pt idx="226">
                  <c:v>134.47708435770193</c:v>
                </c:pt>
                <c:pt idx="227">
                  <c:v>133.56005675309208</c:v>
                </c:pt>
                <c:pt idx="228">
                  <c:v>132.63542559994596</c:v>
                </c:pt>
                <c:pt idx="229">
                  <c:v>131.70302901929003</c:v>
                </c:pt>
                <c:pt idx="230">
                  <c:v>130.7626991482509</c:v>
                </c:pt>
                <c:pt idx="231">
                  <c:v>129.8142618236152</c:v>
                </c:pt>
                <c:pt idx="232">
                  <c:v>128.85753624349886</c:v>
                </c:pt>
                <c:pt idx="233">
                  <c:v>127.89233460524503</c:v>
                </c:pt>
                <c:pt idx="234">
                  <c:v>126.91846171747386</c:v>
                </c:pt>
                <c:pt idx="235">
                  <c:v>125.9357145839918</c:v>
                </c:pt>
                <c:pt idx="236">
                  <c:v>124.94388195702146</c:v>
                </c:pt>
                <c:pt idx="237">
                  <c:v>123.9427438569395</c:v>
                </c:pt>
                <c:pt idx="238">
                  <c:v>122.93207105539862</c:v>
                </c:pt>
                <c:pt idx="239">
                  <c:v>121.91162451836028</c:v>
                </c:pt>
                <c:pt idx="240">
                  <c:v>120.88115480516781</c:v>
                </c:pt>
                <c:pt idx="241">
                  <c:v>119.84040141933974</c:v>
                </c:pt>
                <c:pt idx="242">
                  <c:v>118.78909210625284</c:v>
                </c:pt>
                <c:pt idx="243">
                  <c:v>117.7269420923014</c:v>
                </c:pt>
                <c:pt idx="244">
                  <c:v>116.6536532594549</c:v>
                </c:pt>
                <c:pt idx="245">
                  <c:v>115.56891324837616</c:v>
                </c:pt>
                <c:pt idx="246">
                  <c:v>114.47239448238811</c:v>
                </c:pt>
                <c:pt idx="247">
                  <c:v>113.36375310357514</c:v>
                </c:pt>
                <c:pt idx="248">
                  <c:v>112.2426278111457</c:v>
                </c:pt>
                <c:pt idx="249">
                  <c:v>111.1086385908453</c:v>
                </c:pt>
                <c:pt idx="250">
                  <c:v>109.96138532265522</c:v>
                </c:pt>
                <c:pt idx="251">
                  <c:v>108.80044625220593</c:v>
                </c:pt>
                <c:pt idx="252">
                  <c:v>107.62537630922633</c:v>
                </c:pt>
                <c:pt idx="253">
                  <c:v>106.435705253881</c:v>
                </c:pt>
                <c:pt idx="254">
                  <c:v>105.23093562894816</c:v>
                </c:pt>
              </c:numCache>
            </c:numRef>
          </c:yVal>
          <c:smooth val="1"/>
          <c:extLst>
            <c:ext xmlns:c16="http://schemas.microsoft.com/office/drawing/2014/chart" uri="{C3380CC4-5D6E-409C-BE32-E72D297353CC}">
              <c16:uniqueId val="{00000000-A26E-457A-BC8A-01926C5E0899}"/>
            </c:ext>
          </c:extLst>
        </c:ser>
        <c:dLbls>
          <c:showLegendKey val="0"/>
          <c:showVal val="0"/>
          <c:showCatName val="0"/>
          <c:showSerName val="0"/>
          <c:showPercent val="0"/>
          <c:showBubbleSize val="0"/>
        </c:dLbls>
        <c:axId val="1718354160"/>
        <c:axId val="1718356080"/>
      </c:scatterChart>
      <c:scatterChart>
        <c:scatterStyle val="smoothMarker"/>
        <c:varyColors val="0"/>
        <c:ser>
          <c:idx val="1"/>
          <c:order val="1"/>
          <c:tx>
            <c:strRef>
              <c:f>Sections!$FB$24:$FB$25</c:f>
              <c:strCache>
                <c:ptCount val="2"/>
                <c:pt idx="0">
                  <c:v>Gear</c:v>
                </c:pt>
              </c:strCache>
            </c:strRef>
          </c:tx>
          <c:spPr>
            <a:ln w="22225" cap="rnd">
              <a:solidFill>
                <a:schemeClr val="accent2"/>
              </a:solidFill>
              <a:round/>
            </a:ln>
            <a:effectLst/>
          </c:spPr>
          <c:marker>
            <c:symbol val="none"/>
          </c:marker>
          <c:xVal>
            <c:numRef>
              <c:f>Sections!$EY$26:$EY$280</c:f>
              <c:numCache>
                <c:formatCode>0.000</c:formatCode>
                <c:ptCount val="255"/>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253.62828163</c:v>
                </c:pt>
              </c:numCache>
            </c:numRef>
          </c:xVal>
          <c:yVal>
            <c:numRef>
              <c:f>Sections!$FB$26:$FB$280</c:f>
              <c:numCache>
                <c:formatCode>0.000</c:formatCode>
                <c:ptCount val="255"/>
                <c:pt idx="0">
                  <c:v>1</c:v>
                </c:pt>
                <c:pt idx="1">
                  <c:v>1</c:v>
                </c:pt>
                <c:pt idx="2">
                  <c:v>1</c:v>
                </c:pt>
                <c:pt idx="3">
                  <c:v>1</c:v>
                </c:pt>
                <c:pt idx="4">
                  <c:v>1</c:v>
                </c:pt>
                <c:pt idx="5">
                  <c:v>1</c:v>
                </c:pt>
                <c:pt idx="6">
                  <c:v>1</c:v>
                </c:pt>
                <c:pt idx="7">
                  <c:v>1</c:v>
                </c:pt>
                <c:pt idx="8">
                  <c:v>1</c:v>
                </c:pt>
                <c:pt idx="9">
                  <c:v>1</c:v>
                </c:pt>
                <c:pt idx="10">
                  <c:v>1</c:v>
                </c:pt>
                <c:pt idx="11">
                  <c:v>1</c:v>
                </c:pt>
                <c:pt idx="12">
                  <c:v>2</c:v>
                </c:pt>
                <c:pt idx="13">
                  <c:v>2</c:v>
                </c:pt>
                <c:pt idx="14">
                  <c:v>2</c:v>
                </c:pt>
                <c:pt idx="15">
                  <c:v>2</c:v>
                </c:pt>
                <c:pt idx="16">
                  <c:v>2</c:v>
                </c:pt>
                <c:pt idx="17">
                  <c:v>2</c:v>
                </c:pt>
                <c:pt idx="18">
                  <c:v>2</c:v>
                </c:pt>
                <c:pt idx="19">
                  <c:v>2</c:v>
                </c:pt>
                <c:pt idx="20">
                  <c:v>2</c:v>
                </c:pt>
                <c:pt idx="21">
                  <c:v>2</c:v>
                </c:pt>
                <c:pt idx="22">
                  <c:v>2</c:v>
                </c:pt>
                <c:pt idx="23">
                  <c:v>2</c:v>
                </c:pt>
                <c:pt idx="24">
                  <c:v>2</c:v>
                </c:pt>
                <c:pt idx="25">
                  <c:v>2</c:v>
                </c:pt>
                <c:pt idx="26">
                  <c:v>2</c:v>
                </c:pt>
                <c:pt idx="27">
                  <c:v>2</c:v>
                </c:pt>
                <c:pt idx="28">
                  <c:v>2</c:v>
                </c:pt>
                <c:pt idx="29">
                  <c:v>2</c:v>
                </c:pt>
                <c:pt idx="30">
                  <c:v>2</c:v>
                </c:pt>
                <c:pt idx="31">
                  <c:v>2</c:v>
                </c:pt>
                <c:pt idx="32">
                  <c:v>2</c:v>
                </c:pt>
                <c:pt idx="33">
                  <c:v>2</c:v>
                </c:pt>
                <c:pt idx="34">
                  <c:v>2</c:v>
                </c:pt>
                <c:pt idx="35">
                  <c:v>2</c:v>
                </c:pt>
                <c:pt idx="36">
                  <c:v>2</c:v>
                </c:pt>
                <c:pt idx="37">
                  <c:v>2</c:v>
                </c:pt>
                <c:pt idx="38">
                  <c:v>2</c:v>
                </c:pt>
                <c:pt idx="39">
                  <c:v>2</c:v>
                </c:pt>
                <c:pt idx="40">
                  <c:v>2</c:v>
                </c:pt>
                <c:pt idx="41">
                  <c:v>2</c:v>
                </c:pt>
                <c:pt idx="42">
                  <c:v>2</c:v>
                </c:pt>
                <c:pt idx="43">
                  <c:v>2</c:v>
                </c:pt>
                <c:pt idx="44">
                  <c:v>2</c:v>
                </c:pt>
                <c:pt idx="45">
                  <c:v>2</c:v>
                </c:pt>
                <c:pt idx="46">
                  <c:v>2</c:v>
                </c:pt>
                <c:pt idx="47">
                  <c:v>2</c:v>
                </c:pt>
                <c:pt idx="48">
                  <c:v>2</c:v>
                </c:pt>
                <c:pt idx="49">
                  <c:v>2</c:v>
                </c:pt>
                <c:pt idx="50">
                  <c:v>2</c:v>
                </c:pt>
                <c:pt idx="51">
                  <c:v>2</c:v>
                </c:pt>
                <c:pt idx="52">
                  <c:v>2</c:v>
                </c:pt>
                <c:pt idx="53">
                  <c:v>2</c:v>
                </c:pt>
                <c:pt idx="54">
                  <c:v>2</c:v>
                </c:pt>
                <c:pt idx="55">
                  <c:v>2</c:v>
                </c:pt>
                <c:pt idx="56">
                  <c:v>2</c:v>
                </c:pt>
                <c:pt idx="57">
                  <c:v>3</c:v>
                </c:pt>
                <c:pt idx="58">
                  <c:v>3</c:v>
                </c:pt>
                <c:pt idx="59">
                  <c:v>3</c:v>
                </c:pt>
                <c:pt idx="60">
                  <c:v>3</c:v>
                </c:pt>
                <c:pt idx="61">
                  <c:v>3</c:v>
                </c:pt>
                <c:pt idx="62">
                  <c:v>3</c:v>
                </c:pt>
                <c:pt idx="63">
                  <c:v>3</c:v>
                </c:pt>
                <c:pt idx="64">
                  <c:v>3</c:v>
                </c:pt>
                <c:pt idx="65">
                  <c:v>3</c:v>
                </c:pt>
                <c:pt idx="66">
                  <c:v>3</c:v>
                </c:pt>
                <c:pt idx="67">
                  <c:v>3</c:v>
                </c:pt>
                <c:pt idx="68">
                  <c:v>3</c:v>
                </c:pt>
                <c:pt idx="69">
                  <c:v>3</c:v>
                </c:pt>
                <c:pt idx="70">
                  <c:v>3</c:v>
                </c:pt>
                <c:pt idx="71">
                  <c:v>3</c:v>
                </c:pt>
                <c:pt idx="72">
                  <c:v>3</c:v>
                </c:pt>
                <c:pt idx="73">
                  <c:v>3</c:v>
                </c:pt>
                <c:pt idx="74">
                  <c:v>3</c:v>
                </c:pt>
                <c:pt idx="75">
                  <c:v>3</c:v>
                </c:pt>
                <c:pt idx="76">
                  <c:v>3</c:v>
                </c:pt>
                <c:pt idx="77">
                  <c:v>3</c:v>
                </c:pt>
                <c:pt idx="78">
                  <c:v>3</c:v>
                </c:pt>
                <c:pt idx="79">
                  <c:v>3</c:v>
                </c:pt>
                <c:pt idx="80">
                  <c:v>3</c:v>
                </c:pt>
                <c:pt idx="81">
                  <c:v>3</c:v>
                </c:pt>
                <c:pt idx="82">
                  <c:v>3</c:v>
                </c:pt>
                <c:pt idx="83">
                  <c:v>3</c:v>
                </c:pt>
                <c:pt idx="84">
                  <c:v>3</c:v>
                </c:pt>
                <c:pt idx="85">
                  <c:v>3</c:v>
                </c:pt>
                <c:pt idx="86">
                  <c:v>3</c:v>
                </c:pt>
                <c:pt idx="87">
                  <c:v>3</c:v>
                </c:pt>
                <c:pt idx="88">
                  <c:v>3</c:v>
                </c:pt>
                <c:pt idx="89">
                  <c:v>3</c:v>
                </c:pt>
                <c:pt idx="90">
                  <c:v>3</c:v>
                </c:pt>
                <c:pt idx="91">
                  <c:v>3</c:v>
                </c:pt>
                <c:pt idx="92">
                  <c:v>3</c:v>
                </c:pt>
                <c:pt idx="93">
                  <c:v>3</c:v>
                </c:pt>
                <c:pt idx="94">
                  <c:v>3</c:v>
                </c:pt>
                <c:pt idx="95">
                  <c:v>3</c:v>
                </c:pt>
                <c:pt idx="96">
                  <c:v>3</c:v>
                </c:pt>
                <c:pt idx="97">
                  <c:v>3</c:v>
                </c:pt>
                <c:pt idx="98">
                  <c:v>3</c:v>
                </c:pt>
                <c:pt idx="99">
                  <c:v>3</c:v>
                </c:pt>
                <c:pt idx="100">
                  <c:v>3</c:v>
                </c:pt>
                <c:pt idx="101">
                  <c:v>3</c:v>
                </c:pt>
                <c:pt idx="102">
                  <c:v>3</c:v>
                </c:pt>
                <c:pt idx="103">
                  <c:v>3</c:v>
                </c:pt>
                <c:pt idx="104">
                  <c:v>3</c:v>
                </c:pt>
                <c:pt idx="105">
                  <c:v>3</c:v>
                </c:pt>
                <c:pt idx="106">
                  <c:v>3</c:v>
                </c:pt>
                <c:pt idx="107">
                  <c:v>3</c:v>
                </c:pt>
                <c:pt idx="108">
                  <c:v>3</c:v>
                </c:pt>
                <c:pt idx="109">
                  <c:v>3</c:v>
                </c:pt>
                <c:pt idx="110">
                  <c:v>3</c:v>
                </c:pt>
                <c:pt idx="111">
                  <c:v>3</c:v>
                </c:pt>
                <c:pt idx="112">
                  <c:v>3</c:v>
                </c:pt>
                <c:pt idx="113">
                  <c:v>3</c:v>
                </c:pt>
                <c:pt idx="114">
                  <c:v>3</c:v>
                </c:pt>
                <c:pt idx="115">
                  <c:v>3</c:v>
                </c:pt>
                <c:pt idx="116">
                  <c:v>3</c:v>
                </c:pt>
                <c:pt idx="117">
                  <c:v>3</c:v>
                </c:pt>
                <c:pt idx="118">
                  <c:v>3</c:v>
                </c:pt>
                <c:pt idx="119">
                  <c:v>3</c:v>
                </c:pt>
                <c:pt idx="120">
                  <c:v>3</c:v>
                </c:pt>
                <c:pt idx="121">
                  <c:v>3</c:v>
                </c:pt>
                <c:pt idx="122">
                  <c:v>3</c:v>
                </c:pt>
                <c:pt idx="123">
                  <c:v>3</c:v>
                </c:pt>
                <c:pt idx="124">
                  <c:v>3</c:v>
                </c:pt>
                <c:pt idx="125">
                  <c:v>3</c:v>
                </c:pt>
                <c:pt idx="126">
                  <c:v>3</c:v>
                </c:pt>
                <c:pt idx="127">
                  <c:v>3</c:v>
                </c:pt>
                <c:pt idx="128">
                  <c:v>3</c:v>
                </c:pt>
                <c:pt idx="129">
                  <c:v>3</c:v>
                </c:pt>
                <c:pt idx="130">
                  <c:v>3</c:v>
                </c:pt>
                <c:pt idx="131">
                  <c:v>3</c:v>
                </c:pt>
                <c:pt idx="132">
                  <c:v>4</c:v>
                </c:pt>
                <c:pt idx="133">
                  <c:v>4</c:v>
                </c:pt>
                <c:pt idx="134">
                  <c:v>4</c:v>
                </c:pt>
                <c:pt idx="135">
                  <c:v>4</c:v>
                </c:pt>
                <c:pt idx="136">
                  <c:v>4</c:v>
                </c:pt>
                <c:pt idx="137">
                  <c:v>4</c:v>
                </c:pt>
                <c:pt idx="138">
                  <c:v>4</c:v>
                </c:pt>
                <c:pt idx="139">
                  <c:v>4</c:v>
                </c:pt>
                <c:pt idx="140">
                  <c:v>4</c:v>
                </c:pt>
                <c:pt idx="141">
                  <c:v>4</c:v>
                </c:pt>
                <c:pt idx="142">
                  <c:v>4</c:v>
                </c:pt>
                <c:pt idx="143">
                  <c:v>4</c:v>
                </c:pt>
                <c:pt idx="144">
                  <c:v>3</c:v>
                </c:pt>
                <c:pt idx="145">
                  <c:v>3</c:v>
                </c:pt>
                <c:pt idx="146">
                  <c:v>3</c:v>
                </c:pt>
                <c:pt idx="147">
                  <c:v>3</c:v>
                </c:pt>
                <c:pt idx="148">
                  <c:v>3</c:v>
                </c:pt>
                <c:pt idx="149">
                  <c:v>3</c:v>
                </c:pt>
                <c:pt idx="150">
                  <c:v>3</c:v>
                </c:pt>
                <c:pt idx="151">
                  <c:v>3</c:v>
                </c:pt>
                <c:pt idx="152">
                  <c:v>3</c:v>
                </c:pt>
                <c:pt idx="153">
                  <c:v>3</c:v>
                </c:pt>
                <c:pt idx="154">
                  <c:v>3</c:v>
                </c:pt>
                <c:pt idx="155">
                  <c:v>3</c:v>
                </c:pt>
                <c:pt idx="156">
                  <c:v>3</c:v>
                </c:pt>
                <c:pt idx="157">
                  <c:v>3</c:v>
                </c:pt>
                <c:pt idx="158">
                  <c:v>3</c:v>
                </c:pt>
                <c:pt idx="159">
                  <c:v>3</c:v>
                </c:pt>
                <c:pt idx="160">
                  <c:v>3</c:v>
                </c:pt>
                <c:pt idx="161">
                  <c:v>3</c:v>
                </c:pt>
                <c:pt idx="162">
                  <c:v>3</c:v>
                </c:pt>
                <c:pt idx="163">
                  <c:v>3</c:v>
                </c:pt>
                <c:pt idx="164">
                  <c:v>3</c:v>
                </c:pt>
                <c:pt idx="165">
                  <c:v>3</c:v>
                </c:pt>
                <c:pt idx="166">
                  <c:v>3</c:v>
                </c:pt>
                <c:pt idx="167">
                  <c:v>3</c:v>
                </c:pt>
                <c:pt idx="168">
                  <c:v>3</c:v>
                </c:pt>
                <c:pt idx="169">
                  <c:v>3</c:v>
                </c:pt>
                <c:pt idx="170">
                  <c:v>3</c:v>
                </c:pt>
                <c:pt idx="171">
                  <c:v>3</c:v>
                </c:pt>
                <c:pt idx="172">
                  <c:v>3</c:v>
                </c:pt>
                <c:pt idx="173">
                  <c:v>3</c:v>
                </c:pt>
                <c:pt idx="174">
                  <c:v>3</c:v>
                </c:pt>
                <c:pt idx="175">
                  <c:v>3</c:v>
                </c:pt>
                <c:pt idx="176">
                  <c:v>3</c:v>
                </c:pt>
                <c:pt idx="177">
                  <c:v>3</c:v>
                </c:pt>
                <c:pt idx="178">
                  <c:v>3</c:v>
                </c:pt>
                <c:pt idx="179">
                  <c:v>3</c:v>
                </c:pt>
                <c:pt idx="180">
                  <c:v>3</c:v>
                </c:pt>
                <c:pt idx="181">
                  <c:v>3</c:v>
                </c:pt>
                <c:pt idx="182">
                  <c:v>3</c:v>
                </c:pt>
                <c:pt idx="183">
                  <c:v>3</c:v>
                </c:pt>
                <c:pt idx="184">
                  <c:v>3</c:v>
                </c:pt>
                <c:pt idx="185">
                  <c:v>3</c:v>
                </c:pt>
                <c:pt idx="186">
                  <c:v>3</c:v>
                </c:pt>
                <c:pt idx="187">
                  <c:v>3</c:v>
                </c:pt>
                <c:pt idx="188">
                  <c:v>3</c:v>
                </c:pt>
                <c:pt idx="189">
                  <c:v>3</c:v>
                </c:pt>
                <c:pt idx="190">
                  <c:v>3</c:v>
                </c:pt>
                <c:pt idx="191">
                  <c:v>3</c:v>
                </c:pt>
                <c:pt idx="192">
                  <c:v>3</c:v>
                </c:pt>
                <c:pt idx="193">
                  <c:v>3</c:v>
                </c:pt>
                <c:pt idx="194">
                  <c:v>3</c:v>
                </c:pt>
                <c:pt idx="195">
                  <c:v>3</c:v>
                </c:pt>
                <c:pt idx="196">
                  <c:v>3</c:v>
                </c:pt>
                <c:pt idx="197">
                  <c:v>3</c:v>
                </c:pt>
                <c:pt idx="198">
                  <c:v>3</c:v>
                </c:pt>
                <c:pt idx="199">
                  <c:v>3</c:v>
                </c:pt>
                <c:pt idx="200">
                  <c:v>3</c:v>
                </c:pt>
                <c:pt idx="201">
                  <c:v>3</c:v>
                </c:pt>
                <c:pt idx="202">
                  <c:v>3</c:v>
                </c:pt>
                <c:pt idx="203">
                  <c:v>2</c:v>
                </c:pt>
                <c:pt idx="204">
                  <c:v>2</c:v>
                </c:pt>
                <c:pt idx="205">
                  <c:v>2</c:v>
                </c:pt>
                <c:pt idx="206">
                  <c:v>2</c:v>
                </c:pt>
                <c:pt idx="207">
                  <c:v>2</c:v>
                </c:pt>
                <c:pt idx="208">
                  <c:v>2</c:v>
                </c:pt>
                <c:pt idx="209">
                  <c:v>2</c:v>
                </c:pt>
                <c:pt idx="210">
                  <c:v>2</c:v>
                </c:pt>
                <c:pt idx="211">
                  <c:v>2</c:v>
                </c:pt>
                <c:pt idx="212">
                  <c:v>2</c:v>
                </c:pt>
                <c:pt idx="213">
                  <c:v>2</c:v>
                </c:pt>
                <c:pt idx="214">
                  <c:v>2</c:v>
                </c:pt>
                <c:pt idx="215">
                  <c:v>2</c:v>
                </c:pt>
                <c:pt idx="216">
                  <c:v>2</c:v>
                </c:pt>
                <c:pt idx="217">
                  <c:v>2</c:v>
                </c:pt>
                <c:pt idx="218">
                  <c:v>2</c:v>
                </c:pt>
                <c:pt idx="219">
                  <c:v>2</c:v>
                </c:pt>
                <c:pt idx="220">
                  <c:v>2</c:v>
                </c:pt>
                <c:pt idx="221">
                  <c:v>2</c:v>
                </c:pt>
                <c:pt idx="222">
                  <c:v>2</c:v>
                </c:pt>
                <c:pt idx="223">
                  <c:v>2</c:v>
                </c:pt>
                <c:pt idx="224">
                  <c:v>2</c:v>
                </c:pt>
                <c:pt idx="225">
                  <c:v>2</c:v>
                </c:pt>
                <c:pt idx="226">
                  <c:v>2</c:v>
                </c:pt>
                <c:pt idx="227">
                  <c:v>2</c:v>
                </c:pt>
                <c:pt idx="228">
                  <c:v>2</c:v>
                </c:pt>
                <c:pt idx="229">
                  <c:v>2</c:v>
                </c:pt>
                <c:pt idx="230">
                  <c:v>2</c:v>
                </c:pt>
                <c:pt idx="231">
                  <c:v>2</c:v>
                </c:pt>
                <c:pt idx="232">
                  <c:v>2</c:v>
                </c:pt>
                <c:pt idx="233">
                  <c:v>2</c:v>
                </c:pt>
                <c:pt idx="234">
                  <c:v>2</c:v>
                </c:pt>
                <c:pt idx="235">
                  <c:v>2</c:v>
                </c:pt>
                <c:pt idx="236">
                  <c:v>2</c:v>
                </c:pt>
                <c:pt idx="237">
                  <c:v>2</c:v>
                </c:pt>
                <c:pt idx="238">
                  <c:v>2</c:v>
                </c:pt>
                <c:pt idx="239">
                  <c:v>2</c:v>
                </c:pt>
                <c:pt idx="240">
                  <c:v>2</c:v>
                </c:pt>
                <c:pt idx="241">
                  <c:v>2</c:v>
                </c:pt>
                <c:pt idx="242">
                  <c:v>2</c:v>
                </c:pt>
                <c:pt idx="243">
                  <c:v>2</c:v>
                </c:pt>
                <c:pt idx="244">
                  <c:v>1</c:v>
                </c:pt>
                <c:pt idx="245">
                  <c:v>1</c:v>
                </c:pt>
                <c:pt idx="246">
                  <c:v>1</c:v>
                </c:pt>
                <c:pt idx="247">
                  <c:v>1</c:v>
                </c:pt>
                <c:pt idx="248">
                  <c:v>1</c:v>
                </c:pt>
                <c:pt idx="249">
                  <c:v>1</c:v>
                </c:pt>
                <c:pt idx="250">
                  <c:v>1</c:v>
                </c:pt>
                <c:pt idx="251">
                  <c:v>1</c:v>
                </c:pt>
                <c:pt idx="252">
                  <c:v>1</c:v>
                </c:pt>
                <c:pt idx="253">
                  <c:v>1</c:v>
                </c:pt>
                <c:pt idx="254">
                  <c:v>1</c:v>
                </c:pt>
              </c:numCache>
            </c:numRef>
          </c:yVal>
          <c:smooth val="1"/>
          <c:extLst>
            <c:ext xmlns:c16="http://schemas.microsoft.com/office/drawing/2014/chart" uri="{C3380CC4-5D6E-409C-BE32-E72D297353CC}">
              <c16:uniqueId val="{00000001-A26E-457A-BC8A-01926C5E0899}"/>
            </c:ext>
          </c:extLst>
        </c:ser>
        <c:ser>
          <c:idx val="2"/>
          <c:order val="2"/>
          <c:tx>
            <c:strRef>
              <c:f>Sections!$FP$24:$FP$25</c:f>
              <c:strCache>
                <c:ptCount val="2"/>
                <c:pt idx="0">
                  <c:v>Total Accel</c:v>
                </c:pt>
                <c:pt idx="1">
                  <c:v>m/s²</c:v>
                </c:pt>
              </c:strCache>
            </c:strRef>
          </c:tx>
          <c:spPr>
            <a:ln w="22225" cap="rnd">
              <a:solidFill>
                <a:schemeClr val="accent3"/>
              </a:solidFill>
              <a:round/>
            </a:ln>
            <a:effectLst/>
          </c:spPr>
          <c:marker>
            <c:symbol val="none"/>
          </c:marker>
          <c:xVal>
            <c:numRef>
              <c:f>Sections!$EY$26:$EY$280</c:f>
              <c:numCache>
                <c:formatCode>0.000</c:formatCode>
                <c:ptCount val="255"/>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253.62828163</c:v>
                </c:pt>
              </c:numCache>
            </c:numRef>
          </c:xVal>
          <c:yVal>
            <c:numRef>
              <c:f>Sections!$FP$26:$FP$280</c:f>
              <c:numCache>
                <c:formatCode>0.000</c:formatCode>
                <c:ptCount val="255"/>
                <c:pt idx="0">
                  <c:v>8.334750600089107</c:v>
                </c:pt>
                <c:pt idx="1">
                  <c:v>8.3255819202548338</c:v>
                </c:pt>
                <c:pt idx="2">
                  <c:v>8.3164233264679943</c:v>
                </c:pt>
                <c:pt idx="3">
                  <c:v>8.3072748076333891</c:v>
                </c:pt>
                <c:pt idx="4">
                  <c:v>8.2981363526680187</c:v>
                </c:pt>
                <c:pt idx="5">
                  <c:v>8.2890079505010785</c:v>
                </c:pt>
                <c:pt idx="6">
                  <c:v>8.279889590073946</c:v>
                </c:pt>
                <c:pt idx="7">
                  <c:v>8.270781260340156</c:v>
                </c:pt>
                <c:pt idx="8">
                  <c:v>8.261682950265401</c:v>
                </c:pt>
                <c:pt idx="9">
                  <c:v>8.2525946488275093</c:v>
                </c:pt>
                <c:pt idx="10">
                  <c:v>8.2435163450164364</c:v>
                </c:pt>
                <c:pt idx="11">
                  <c:v>8.2344480278342473</c:v>
                </c:pt>
                <c:pt idx="12">
                  <c:v>8.951968769917567</c:v>
                </c:pt>
                <c:pt idx="13">
                  <c:v>8.941251236822831</c:v>
                </c:pt>
                <c:pt idx="14">
                  <c:v>8.9305465350413638</c:v>
                </c:pt>
                <c:pt idx="15">
                  <c:v>8.9198546492111745</c:v>
                </c:pt>
                <c:pt idx="16">
                  <c:v>8.9091755639886721</c:v>
                </c:pt>
                <c:pt idx="17">
                  <c:v>8.8985092640486272</c:v>
                </c:pt>
                <c:pt idx="18">
                  <c:v>8.887855734084166</c:v>
                </c:pt>
                <c:pt idx="19">
                  <c:v>8.8772149588067357</c:v>
                </c:pt>
                <c:pt idx="20">
                  <c:v>8.8665869229460874</c:v>
                </c:pt>
                <c:pt idx="21">
                  <c:v>8.8559716112502578</c:v>
                </c:pt>
                <c:pt idx="22">
                  <c:v>8.8453690084855374</c:v>
                </c:pt>
                <c:pt idx="23">
                  <c:v>8.8347790994364637</c:v>
                </c:pt>
                <c:pt idx="24">
                  <c:v>8.8242018689057815</c:v>
                </c:pt>
                <c:pt idx="25">
                  <c:v>8.8136373017144365</c:v>
                </c:pt>
                <c:pt idx="26">
                  <c:v>8.8030853827015445</c:v>
                </c:pt>
                <c:pt idx="27">
                  <c:v>8.7925460967243723</c:v>
                </c:pt>
                <c:pt idx="28">
                  <c:v>8.782019428658316</c:v>
                </c:pt>
                <c:pt idx="29">
                  <c:v>8.7715053633968818</c:v>
                </c:pt>
                <c:pt idx="30">
                  <c:v>8.7610038858516557</c:v>
                </c:pt>
                <c:pt idx="31">
                  <c:v>8.7505149809522962</c:v>
                </c:pt>
                <c:pt idx="32">
                  <c:v>8.7400386336464955</c:v>
                </c:pt>
                <c:pt idx="33">
                  <c:v>8.7295748288999757</c:v>
                </c:pt>
                <c:pt idx="34">
                  <c:v>8.7191235516964518</c:v>
                </c:pt>
                <c:pt idx="35">
                  <c:v>8.7086847870376207</c:v>
                </c:pt>
                <c:pt idx="36">
                  <c:v>8.6982585199431313</c:v>
                </c:pt>
                <c:pt idx="37">
                  <c:v>8.6878447354505717</c:v>
                </c:pt>
                <c:pt idx="38">
                  <c:v>8.6774434186154412</c:v>
                </c:pt>
                <c:pt idx="39">
                  <c:v>8.6670545545111306</c:v>
                </c:pt>
                <c:pt idx="40">
                  <c:v>8.6566781282289043</c:v>
                </c:pt>
                <c:pt idx="41">
                  <c:v>8.6463141248778737</c:v>
                </c:pt>
                <c:pt idx="42">
                  <c:v>8.6359625295849742</c:v>
                </c:pt>
                <c:pt idx="43">
                  <c:v>8.6256233274949565</c:v>
                </c:pt>
                <c:pt idx="44">
                  <c:v>8.6152965037703471</c:v>
                </c:pt>
                <c:pt idx="45">
                  <c:v>8.604982043591443</c:v>
                </c:pt>
                <c:pt idx="46">
                  <c:v>8.5946799321562803</c:v>
                </c:pt>
                <c:pt idx="47">
                  <c:v>8.5843901546806176</c:v>
                </c:pt>
                <c:pt idx="48">
                  <c:v>8.5741126963979131</c:v>
                </c:pt>
                <c:pt idx="49">
                  <c:v>8.563847542559305</c:v>
                </c:pt>
                <c:pt idx="50">
                  <c:v>8.5535946784335852</c:v>
                </c:pt>
                <c:pt idx="51">
                  <c:v>8.54335408930719</c:v>
                </c:pt>
                <c:pt idx="52">
                  <c:v>8.5331257604841628</c:v>
                </c:pt>
                <c:pt idx="53">
                  <c:v>8.5229096772861475</c:v>
                </c:pt>
                <c:pt idx="54">
                  <c:v>8.5127058250523557</c:v>
                </c:pt>
                <c:pt idx="55">
                  <c:v>8.5025141891395588</c:v>
                </c:pt>
                <c:pt idx="56">
                  <c:v>8.4923347549220516</c:v>
                </c:pt>
                <c:pt idx="57">
                  <c:v>6.8582415088433493</c:v>
                </c:pt>
                <c:pt idx="58">
                  <c:v>6.8582415088433493</c:v>
                </c:pt>
                <c:pt idx="59">
                  <c:v>6.8582415088433493</c:v>
                </c:pt>
                <c:pt idx="60">
                  <c:v>6.8582415088433493</c:v>
                </c:pt>
                <c:pt idx="61">
                  <c:v>6.8582415088433493</c:v>
                </c:pt>
                <c:pt idx="62">
                  <c:v>6.8582415088433493</c:v>
                </c:pt>
                <c:pt idx="63">
                  <c:v>6.8582415088433493</c:v>
                </c:pt>
                <c:pt idx="64">
                  <c:v>6.8582415088433493</c:v>
                </c:pt>
                <c:pt idx="65">
                  <c:v>6.8582415088433493</c:v>
                </c:pt>
                <c:pt idx="66">
                  <c:v>6.8582415088433493</c:v>
                </c:pt>
                <c:pt idx="67">
                  <c:v>6.8582415088433493</c:v>
                </c:pt>
                <c:pt idx="68">
                  <c:v>6.8582415088433493</c:v>
                </c:pt>
                <c:pt idx="69">
                  <c:v>6.8582415088433493</c:v>
                </c:pt>
                <c:pt idx="70">
                  <c:v>6.8582415088433493</c:v>
                </c:pt>
                <c:pt idx="71">
                  <c:v>6.8582415088433493</c:v>
                </c:pt>
                <c:pt idx="72">
                  <c:v>6.8582415088433493</c:v>
                </c:pt>
                <c:pt idx="73">
                  <c:v>6.8582415088433493</c:v>
                </c:pt>
                <c:pt idx="74">
                  <c:v>6.8582415088433493</c:v>
                </c:pt>
                <c:pt idx="75">
                  <c:v>6.8582415088433493</c:v>
                </c:pt>
                <c:pt idx="76">
                  <c:v>6.8582415088433493</c:v>
                </c:pt>
                <c:pt idx="77">
                  <c:v>6.8582415088433493</c:v>
                </c:pt>
                <c:pt idx="78">
                  <c:v>6.8582415088433493</c:v>
                </c:pt>
                <c:pt idx="79">
                  <c:v>6.8582415088433493</c:v>
                </c:pt>
                <c:pt idx="80">
                  <c:v>6.8582415088433493</c:v>
                </c:pt>
                <c:pt idx="81">
                  <c:v>6.8582415088433493</c:v>
                </c:pt>
                <c:pt idx="82">
                  <c:v>6.8582415088433493</c:v>
                </c:pt>
                <c:pt idx="83">
                  <c:v>6.8582415088433493</c:v>
                </c:pt>
                <c:pt idx="84">
                  <c:v>6.8582415088433493</c:v>
                </c:pt>
                <c:pt idx="85">
                  <c:v>6.8582415088433493</c:v>
                </c:pt>
                <c:pt idx="86">
                  <c:v>6.8582415088433493</c:v>
                </c:pt>
                <c:pt idx="87">
                  <c:v>6.8582415088433493</c:v>
                </c:pt>
                <c:pt idx="88">
                  <c:v>6.8582415088433493</c:v>
                </c:pt>
                <c:pt idx="89">
                  <c:v>6.8582415088433493</c:v>
                </c:pt>
                <c:pt idx="90">
                  <c:v>6.8582415088433493</c:v>
                </c:pt>
                <c:pt idx="91">
                  <c:v>6.8582415088433493</c:v>
                </c:pt>
                <c:pt idx="92">
                  <c:v>6.8582415088433493</c:v>
                </c:pt>
                <c:pt idx="93">
                  <c:v>6.8582415088433493</c:v>
                </c:pt>
                <c:pt idx="94">
                  <c:v>6.8582415088433493</c:v>
                </c:pt>
                <c:pt idx="95">
                  <c:v>6.8582415088433493</c:v>
                </c:pt>
                <c:pt idx="96">
                  <c:v>6.8582415088433493</c:v>
                </c:pt>
                <c:pt idx="97">
                  <c:v>6.8582415088433493</c:v>
                </c:pt>
                <c:pt idx="98">
                  <c:v>6.8582415088433493</c:v>
                </c:pt>
                <c:pt idx="99">
                  <c:v>6.8582415088433493</c:v>
                </c:pt>
                <c:pt idx="100">
                  <c:v>6.8582415088433493</c:v>
                </c:pt>
                <c:pt idx="101">
                  <c:v>6.8582415088433493</c:v>
                </c:pt>
                <c:pt idx="102">
                  <c:v>6.8582415088433493</c:v>
                </c:pt>
                <c:pt idx="103">
                  <c:v>6.8582415088433493</c:v>
                </c:pt>
                <c:pt idx="104">
                  <c:v>6.8582415088433493</c:v>
                </c:pt>
                <c:pt idx="105">
                  <c:v>6.8582415088433493</c:v>
                </c:pt>
                <c:pt idx="106">
                  <c:v>6.8582415088433493</c:v>
                </c:pt>
                <c:pt idx="107">
                  <c:v>6.8582415088433493</c:v>
                </c:pt>
                <c:pt idx="108">
                  <c:v>6.8582415088433493</c:v>
                </c:pt>
                <c:pt idx="109">
                  <c:v>6.8582415088433493</c:v>
                </c:pt>
                <c:pt idx="110">
                  <c:v>6.8582415088433493</c:v>
                </c:pt>
                <c:pt idx="111">
                  <c:v>6.8582415088433493</c:v>
                </c:pt>
                <c:pt idx="112">
                  <c:v>6.8582415088433493</c:v>
                </c:pt>
                <c:pt idx="113">
                  <c:v>6.8582415088433493</c:v>
                </c:pt>
                <c:pt idx="114">
                  <c:v>6.8582415088433493</c:v>
                </c:pt>
                <c:pt idx="115">
                  <c:v>6.8582415088433493</c:v>
                </c:pt>
                <c:pt idx="116">
                  <c:v>6.8582415088433493</c:v>
                </c:pt>
                <c:pt idx="117">
                  <c:v>6.8582415088433493</c:v>
                </c:pt>
                <c:pt idx="118">
                  <c:v>6.8582415088433493</c:v>
                </c:pt>
                <c:pt idx="119">
                  <c:v>6.8582415088433493</c:v>
                </c:pt>
                <c:pt idx="120">
                  <c:v>6.8582415088433493</c:v>
                </c:pt>
                <c:pt idx="121">
                  <c:v>6.8582415088433493</c:v>
                </c:pt>
                <c:pt idx="122">
                  <c:v>6.8582415088433493</c:v>
                </c:pt>
                <c:pt idx="123">
                  <c:v>6.8582415088433493</c:v>
                </c:pt>
                <c:pt idx="124">
                  <c:v>6.8582415088433493</c:v>
                </c:pt>
                <c:pt idx="125">
                  <c:v>6.8582415088433493</c:v>
                </c:pt>
                <c:pt idx="126">
                  <c:v>6.8582415088433493</c:v>
                </c:pt>
                <c:pt idx="127">
                  <c:v>6.8582415088433493</c:v>
                </c:pt>
                <c:pt idx="128">
                  <c:v>6.8582415088433493</c:v>
                </c:pt>
                <c:pt idx="129">
                  <c:v>6.8582415088433493</c:v>
                </c:pt>
                <c:pt idx="130">
                  <c:v>6.8582415088433493</c:v>
                </c:pt>
                <c:pt idx="131">
                  <c:v>6.8582415088433493</c:v>
                </c:pt>
                <c:pt idx="132">
                  <c:v>4.7104625432718503</c:v>
                </c:pt>
                <c:pt idx="133">
                  <c:v>4.7104625432718503</c:v>
                </c:pt>
                <c:pt idx="134">
                  <c:v>4.7104625432718503</c:v>
                </c:pt>
                <c:pt idx="135">
                  <c:v>4.7104625432718503</c:v>
                </c:pt>
                <c:pt idx="136">
                  <c:v>4.7104625432718503</c:v>
                </c:pt>
                <c:pt idx="137">
                  <c:v>4.7104625432718503</c:v>
                </c:pt>
                <c:pt idx="138">
                  <c:v>4.7104625432718503</c:v>
                </c:pt>
                <c:pt idx="139">
                  <c:v>-8.4227588837362823</c:v>
                </c:pt>
                <c:pt idx="140">
                  <c:v>-8.434244464032286</c:v>
                </c:pt>
                <c:pt idx="141">
                  <c:v>-8.4457457064832386</c:v>
                </c:pt>
                <c:pt idx="142">
                  <c:v>-8.4572626324466249</c:v>
                </c:pt>
                <c:pt idx="143">
                  <c:v>-8.4687952633090529</c:v>
                </c:pt>
                <c:pt idx="144">
                  <c:v>-8.4803436204862912</c:v>
                </c:pt>
                <c:pt idx="145">
                  <c:v>-8.4919077254233191</c:v>
                </c:pt>
                <c:pt idx="146">
                  <c:v>-8.5034875995943491</c:v>
                </c:pt>
                <c:pt idx="147">
                  <c:v>-8.5150832645028878</c:v>
                </c:pt>
                <c:pt idx="148">
                  <c:v>-8.5266947416817551</c:v>
                </c:pt>
                <c:pt idx="149">
                  <c:v>-8.5383220526931396</c:v>
                </c:pt>
                <c:pt idx="150">
                  <c:v>-8.5499652191286302</c:v>
                </c:pt>
                <c:pt idx="151">
                  <c:v>-8.5616242626092589</c:v>
                </c:pt>
                <c:pt idx="152">
                  <c:v>-8.5732992047855454</c:v>
                </c:pt>
                <c:pt idx="153">
                  <c:v>-8.5849900673375252</c:v>
                </c:pt>
                <c:pt idx="154">
                  <c:v>-8.5966968719748031</c:v>
                </c:pt>
                <c:pt idx="155">
                  <c:v>-8.6084196404365869</c:v>
                </c:pt>
                <c:pt idx="156">
                  <c:v>-8.6201583944917264</c:v>
                </c:pt>
                <c:pt idx="157">
                  <c:v>-8.6319131559387614</c:v>
                </c:pt>
                <c:pt idx="158">
                  <c:v>-8.6436839466059503</c:v>
                </c:pt>
                <c:pt idx="159">
                  <c:v>-8.6554707883513231</c:v>
                </c:pt>
                <c:pt idx="160">
                  <c:v>-8.6672737030627101</c:v>
                </c:pt>
                <c:pt idx="161">
                  <c:v>-8.6790927126577966</c:v>
                </c:pt>
                <c:pt idx="162">
                  <c:v>-8.6909278390841482</c:v>
                </c:pt>
                <c:pt idx="163">
                  <c:v>-8.7027791043192622</c:v>
                </c:pt>
                <c:pt idx="164">
                  <c:v>-8.714646530370608</c:v>
                </c:pt>
                <c:pt idx="165">
                  <c:v>-8.726530139275658</c:v>
                </c:pt>
                <c:pt idx="166">
                  <c:v>-8.738429953101944</c:v>
                </c:pt>
                <c:pt idx="167">
                  <c:v>-8.7503459939470822</c:v>
                </c:pt>
                <c:pt idx="168">
                  <c:v>-8.7622782839388282</c:v>
                </c:pt>
                <c:pt idx="169">
                  <c:v>-8.7742268452351091</c:v>
                </c:pt>
                <c:pt idx="170">
                  <c:v>-8.7861917000240659</c:v>
                </c:pt>
                <c:pt idx="171">
                  <c:v>-8.7981728705240982</c:v>
                </c:pt>
                <c:pt idx="172">
                  <c:v>-8.810170378983905</c:v>
                </c:pt>
                <c:pt idx="173">
                  <c:v>-8.8221842476825181</c:v>
                </c:pt>
                <c:pt idx="174">
                  <c:v>-8.8342144989293594</c:v>
                </c:pt>
                <c:pt idx="175">
                  <c:v>-8.8462611550642638</c:v>
                </c:pt>
                <c:pt idx="176">
                  <c:v>-8.8583242384575325</c:v>
                </c:pt>
                <c:pt idx="177">
                  <c:v>-8.8704037715099737</c:v>
                </c:pt>
                <c:pt idx="178">
                  <c:v>-8.8824997766529421</c:v>
                </c:pt>
                <c:pt idx="179">
                  <c:v>-8.8946122763483793</c:v>
                </c:pt>
                <c:pt idx="180">
                  <c:v>-8.9067412930888548</c:v>
                </c:pt>
                <c:pt idx="181">
                  <c:v>-8.9188868493976123</c:v>
                </c:pt>
                <c:pt idx="182">
                  <c:v>-8.9310489678286089</c:v>
                </c:pt>
                <c:pt idx="183">
                  <c:v>-8.9432276709665572</c:v>
                </c:pt>
                <c:pt idx="184">
                  <c:v>-8.955422981426965</c:v>
                </c:pt>
                <c:pt idx="185">
                  <c:v>-8.9676349218561846</c:v>
                </c:pt>
                <c:pt idx="186">
                  <c:v>-8.9798635149314414</c:v>
                </c:pt>
                <c:pt idx="187">
                  <c:v>-8.9921087833608944</c:v>
                </c:pt>
                <c:pt idx="188">
                  <c:v>-9.0043707498836589</c:v>
                </c:pt>
                <c:pt idx="189">
                  <c:v>-9.016649437269864</c:v>
                </c:pt>
                <c:pt idx="190">
                  <c:v>-9.0289448683206874</c:v>
                </c:pt>
                <c:pt idx="191">
                  <c:v>-9.0412570658683968</c:v>
                </c:pt>
                <c:pt idx="192">
                  <c:v>-9.0535860527763994</c:v>
                </c:pt>
                <c:pt idx="193">
                  <c:v>-9.0659318519392755</c:v>
                </c:pt>
                <c:pt idx="194">
                  <c:v>-9.0782944862828288</c:v>
                </c:pt>
                <c:pt idx="195">
                  <c:v>-9.0906739787641246</c:v>
                </c:pt>
                <c:pt idx="196">
                  <c:v>-9.1030703523715299</c:v>
                </c:pt>
                <c:pt idx="197">
                  <c:v>-9.1154836301247641</c:v>
                </c:pt>
                <c:pt idx="198">
                  <c:v>-9.1279138350749349</c:v>
                </c:pt>
                <c:pt idx="199">
                  <c:v>-9.1403609903045826</c:v>
                </c:pt>
                <c:pt idx="200">
                  <c:v>-9.1528251189277245</c:v>
                </c:pt>
                <c:pt idx="201">
                  <c:v>-9.1653062440898978</c:v>
                </c:pt>
                <c:pt idx="202">
                  <c:v>-9.1778043889682035</c:v>
                </c:pt>
                <c:pt idx="203">
                  <c:v>-9.1903195767713406</c:v>
                </c:pt>
                <c:pt idx="204">
                  <c:v>-9.2028518307396663</c:v>
                </c:pt>
                <c:pt idx="205">
                  <c:v>-9.2154011741452209</c:v>
                </c:pt>
                <c:pt idx="206">
                  <c:v>-9.227967630291781</c:v>
                </c:pt>
                <c:pt idx="207">
                  <c:v>-9.240551222514906</c:v>
                </c:pt>
                <c:pt idx="208">
                  <c:v>-9.2531519741819732</c:v>
                </c:pt>
                <c:pt idx="209">
                  <c:v>-9.2657699086922207</c:v>
                </c:pt>
                <c:pt idx="210">
                  <c:v>-9.2784050494768024</c:v>
                </c:pt>
                <c:pt idx="211">
                  <c:v>-9.2910574199988147</c:v>
                </c:pt>
                <c:pt idx="212">
                  <c:v>-9.3037270437533586</c:v>
                </c:pt>
                <c:pt idx="213">
                  <c:v>-9.316413944267568</c:v>
                </c:pt>
                <c:pt idx="214">
                  <c:v>-9.3291181451006597</c:v>
                </c:pt>
                <c:pt idx="215">
                  <c:v>-9.3418396698439796</c:v>
                </c:pt>
                <c:pt idx="216">
                  <c:v>-9.3545785421210397</c:v>
                </c:pt>
                <c:pt idx="217">
                  <c:v>-9.3673347855875679</c:v>
                </c:pt>
                <c:pt idx="218">
                  <c:v>-9.3801084239315511</c:v>
                </c:pt>
                <c:pt idx="219">
                  <c:v>-9.3928994808732753</c:v>
                </c:pt>
                <c:pt idx="220">
                  <c:v>-9.405707980165376</c:v>
                </c:pt>
                <c:pt idx="221">
                  <c:v>-9.4185339455928734</c:v>
                </c:pt>
                <c:pt idx="222">
                  <c:v>-9.4313774009732292</c:v>
                </c:pt>
                <c:pt idx="223">
                  <c:v>-9.4442383701563735</c:v>
                </c:pt>
                <c:pt idx="224">
                  <c:v>-9.4571168770247684</c:v>
                </c:pt>
                <c:pt idx="225">
                  <c:v>-9.4700129454934387</c:v>
                </c:pt>
                <c:pt idx="226">
                  <c:v>-9.4829265995100211</c:v>
                </c:pt>
                <c:pt idx="227">
                  <c:v>-9.4958578630548072</c:v>
                </c:pt>
                <c:pt idx="228">
                  <c:v>-9.5088067601407911</c:v>
                </c:pt>
                <c:pt idx="229">
                  <c:v>-9.5217733148137107</c:v>
                </c:pt>
                <c:pt idx="230">
                  <c:v>-9.5347575511520919</c:v>
                </c:pt>
                <c:pt idx="231">
                  <c:v>-9.5477594932673</c:v>
                </c:pt>
                <c:pt idx="232">
                  <c:v>-9.5607791653035736</c:v>
                </c:pt>
                <c:pt idx="233">
                  <c:v>-9.5738165914380779</c:v>
                </c:pt>
                <c:pt idx="234">
                  <c:v>-9.5868717958809491</c:v>
                </c:pt>
                <c:pt idx="235">
                  <c:v>-9.5999448028753314</c:v>
                </c:pt>
                <c:pt idx="236">
                  <c:v>-9.6130356366974343</c:v>
                </c:pt>
                <c:pt idx="237">
                  <c:v>-9.6261443216565681</c:v>
                </c:pt>
                <c:pt idx="238">
                  <c:v>-9.6392708820951896</c:v>
                </c:pt>
                <c:pt idx="239">
                  <c:v>-9.6524153423889558</c:v>
                </c:pt>
                <c:pt idx="240">
                  <c:v>-9.6655777269467595</c:v>
                </c:pt>
                <c:pt idx="241">
                  <c:v>-9.6787580602107788</c:v>
                </c:pt>
                <c:pt idx="242">
                  <c:v>-9.6919563666565196</c:v>
                </c:pt>
                <c:pt idx="243">
                  <c:v>-9.7051726707928694</c:v>
                </c:pt>
                <c:pt idx="244">
                  <c:v>-9.7184069971621323</c:v>
                </c:pt>
                <c:pt idx="245">
                  <c:v>-9.7316593703400809</c:v>
                </c:pt>
                <c:pt idx="246">
                  <c:v>-9.7449298149359986</c:v>
                </c:pt>
                <c:pt idx="247">
                  <c:v>-9.7582183555927298</c:v>
                </c:pt>
                <c:pt idx="248">
                  <c:v>-9.77152501698672</c:v>
                </c:pt>
                <c:pt idx="249">
                  <c:v>-9.7848498238280666</c:v>
                </c:pt>
                <c:pt idx="250">
                  <c:v>-9.7981928008605585</c:v>
                </c:pt>
                <c:pt idx="251">
                  <c:v>-9.8115539728617325</c:v>
                </c:pt>
                <c:pt idx="252">
                  <c:v>-9.8249333646429076</c:v>
                </c:pt>
                <c:pt idx="253">
                  <c:v>-9.8383310010492391</c:v>
                </c:pt>
                <c:pt idx="254">
                  <c:v>-9.851746906959761</c:v>
                </c:pt>
              </c:numCache>
            </c:numRef>
          </c:yVal>
          <c:smooth val="1"/>
          <c:extLst>
            <c:ext xmlns:c16="http://schemas.microsoft.com/office/drawing/2014/chart" uri="{C3380CC4-5D6E-409C-BE32-E72D297353CC}">
              <c16:uniqueId val="{00000002-A26E-457A-BC8A-01926C5E0899}"/>
            </c:ext>
          </c:extLst>
        </c:ser>
        <c:dLbls>
          <c:showLegendKey val="0"/>
          <c:showVal val="0"/>
          <c:showCatName val="0"/>
          <c:showSerName val="0"/>
          <c:showPercent val="0"/>
          <c:showBubbleSize val="0"/>
        </c:dLbls>
        <c:axId val="751660144"/>
        <c:axId val="751640944"/>
      </c:scatterChart>
      <c:valAx>
        <c:axId val="1718354160"/>
        <c:scaling>
          <c:orientation val="minMax"/>
        </c:scaling>
        <c:delete val="0"/>
        <c:axPos val="b"/>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6080"/>
        <c:crosses val="autoZero"/>
        <c:crossBetween val="midCat"/>
      </c:valAx>
      <c:valAx>
        <c:axId val="1718356080"/>
        <c:scaling>
          <c:orientation val="minMax"/>
        </c:scaling>
        <c:delete val="0"/>
        <c:axPos val="l"/>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4160"/>
        <c:crosses val="autoZero"/>
        <c:crossBetween val="midCat"/>
      </c:valAx>
      <c:valAx>
        <c:axId val="751640944"/>
        <c:scaling>
          <c:orientation val="minMax"/>
        </c:scaling>
        <c:delete val="0"/>
        <c:axPos val="r"/>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751660144"/>
        <c:crosses val="max"/>
        <c:crossBetween val="midCat"/>
      </c:valAx>
      <c:valAx>
        <c:axId val="751660144"/>
        <c:scaling>
          <c:orientation val="minMax"/>
        </c:scaling>
        <c:delete val="1"/>
        <c:axPos val="b"/>
        <c:numFmt formatCode="0.000" sourceLinked="1"/>
        <c:majorTickMark val="none"/>
        <c:minorTickMark val="none"/>
        <c:tickLblPos val="nextTo"/>
        <c:crossAx val="751640944"/>
        <c:crosses val="autoZero"/>
        <c:crossBetween val="midCat"/>
      </c:valAx>
      <c:spPr>
        <a:pattFill prst="ltDnDiag">
          <a:fgClr>
            <a:schemeClr val="dk1">
              <a:lumMod val="15000"/>
              <a:lumOff val="85000"/>
            </a:schemeClr>
          </a:fgClr>
          <a:bgClr>
            <a:schemeClr val="lt1"/>
          </a:bgClr>
        </a:patt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n-GB"/>
              <a:t>Coppice to Fogarty Esses (Section 17) </a:t>
            </a:r>
          </a:p>
        </c:rich>
      </c:tx>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US"/>
        </a:p>
      </c:txPr>
    </c:title>
    <c:autoTitleDeleted val="0"/>
    <c:plotArea>
      <c:layout/>
      <c:scatterChart>
        <c:scatterStyle val="smoothMarker"/>
        <c:varyColors val="0"/>
        <c:ser>
          <c:idx val="0"/>
          <c:order val="0"/>
          <c:tx>
            <c:strRef>
              <c:f>Sections!$FU$24:$FU$25</c:f>
              <c:strCache>
                <c:ptCount val="2"/>
                <c:pt idx="0">
                  <c:v>Speed</c:v>
                </c:pt>
                <c:pt idx="1">
                  <c:v>km/h</c:v>
                </c:pt>
              </c:strCache>
            </c:strRef>
          </c:tx>
          <c:spPr>
            <a:ln w="22225" cap="rnd">
              <a:solidFill>
                <a:schemeClr val="accent1"/>
              </a:solidFill>
              <a:round/>
            </a:ln>
            <a:effectLst/>
          </c:spPr>
          <c:marker>
            <c:symbol val="none"/>
          </c:marker>
          <c:xVal>
            <c:numRef>
              <c:f>Sections!$FS$26:$FS$541</c:f>
              <c:numCache>
                <c:formatCode>0.000</c:formatCode>
                <c:ptCount val="516"/>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514.54111422000005</c:v>
                </c:pt>
              </c:numCache>
            </c:numRef>
          </c:xVal>
          <c:yVal>
            <c:numRef>
              <c:f>Sections!$FU$26:$FU$541</c:f>
              <c:numCache>
                <c:formatCode>0.000</c:formatCode>
                <c:ptCount val="516"/>
                <c:pt idx="0">
                  <c:v>96.998994589738871</c:v>
                </c:pt>
                <c:pt idx="1">
                  <c:v>98.116883383523529</c:v>
                </c:pt>
                <c:pt idx="2">
                  <c:v>99.220969138823165</c:v>
                </c:pt>
                <c:pt idx="3">
                  <c:v>100.31170894378668</c:v>
                </c:pt>
                <c:pt idx="4">
                  <c:v>101.38953482328128</c:v>
                </c:pt>
                <c:pt idx="5">
                  <c:v>102.45485562720219</c:v>
                </c:pt>
                <c:pt idx="6">
                  <c:v>103.50805873954953</c:v>
                </c:pt>
                <c:pt idx="7">
                  <c:v>104.54951162864499</c:v>
                </c:pt>
                <c:pt idx="8">
                  <c:v>105.57956325617859</c:v>
                </c:pt>
                <c:pt idx="9">
                  <c:v>106.59854536049329</c:v>
                </c:pt>
                <c:pt idx="10">
                  <c:v>107.60677362756633</c:v>
                </c:pt>
                <c:pt idx="11">
                  <c:v>108.60454876147547</c:v>
                </c:pt>
                <c:pt idx="12">
                  <c:v>109.59215746470339</c:v>
                </c:pt>
                <c:pt idx="13">
                  <c:v>110.56987333739569</c:v>
                </c:pt>
                <c:pt idx="14">
                  <c:v>111.53795770361845</c:v>
                </c:pt>
                <c:pt idx="15">
                  <c:v>112.49666037173348</c:v>
                </c:pt>
                <c:pt idx="16">
                  <c:v>113.44622033520362</c:v>
                </c:pt>
                <c:pt idx="17">
                  <c:v>114.38686641943687</c:v>
                </c:pt>
                <c:pt idx="18">
                  <c:v>115.31881787966567</c:v>
                </c:pt>
                <c:pt idx="19">
                  <c:v>116.24228495431831</c:v>
                </c:pt>
                <c:pt idx="20">
                  <c:v>117.15746937786882</c:v>
                </c:pt>
                <c:pt idx="21">
                  <c:v>118.06456485673591</c:v>
                </c:pt>
                <c:pt idx="22">
                  <c:v>119.04286004070605</c:v>
                </c:pt>
                <c:pt idx="23">
                  <c:v>120.01202385029275</c:v>
                </c:pt>
                <c:pt idx="24">
                  <c:v>120.97227712665547</c:v>
                </c:pt>
                <c:pt idx="25">
                  <c:v>121.92383176577891</c:v>
                </c:pt>
                <c:pt idx="26">
                  <c:v>122.86689121994615</c:v>
                </c:pt>
                <c:pt idx="27">
                  <c:v>123.801650963586</c:v>
                </c:pt>
                <c:pt idx="28">
                  <c:v>124.72829892654136</c:v>
                </c:pt>
                <c:pt idx="29">
                  <c:v>125.64701589750322</c:v>
                </c:pt>
                <c:pt idx="30">
                  <c:v>126.55797590008416</c:v>
                </c:pt>
                <c:pt idx="31">
                  <c:v>127.46134654376763</c:v>
                </c:pt>
                <c:pt idx="32">
                  <c:v>128.35728935175567</c:v>
                </c:pt>
                <c:pt idx="33">
                  <c:v>129.24596006754797</c:v>
                </c:pt>
                <c:pt idx="34">
                  <c:v>130.12750894191615</c:v>
                </c:pt>
                <c:pt idx="35">
                  <c:v>131.00208100178492</c:v>
                </c:pt>
                <c:pt idx="36">
                  <c:v>131.86981630239623</c:v>
                </c:pt>
                <c:pt idx="37">
                  <c:v>132.73085016401001</c:v>
                </c:pt>
                <c:pt idx="38">
                  <c:v>133.5853133942862</c:v>
                </c:pt>
                <c:pt idx="39">
                  <c:v>134.43333249739297</c:v>
                </c:pt>
                <c:pt idx="40">
                  <c:v>135.27502987079808</c:v>
                </c:pt>
                <c:pt idx="41">
                  <c:v>136.11052399061893</c:v>
                </c:pt>
                <c:pt idx="42">
                  <c:v>136.93992958633456</c:v>
                </c:pt>
                <c:pt idx="43">
                  <c:v>137.76335780559739</c:v>
                </c:pt>
                <c:pt idx="44">
                  <c:v>138.58091636982201</c:v>
                </c:pt>
                <c:pt idx="45">
                  <c:v>139.39270972117464</c:v>
                </c:pt>
                <c:pt idx="46">
                  <c:v>140.19883916153799</c:v>
                </c:pt>
                <c:pt idx="47">
                  <c:v>140.99940298398053</c:v>
                </c:pt>
                <c:pt idx="48">
                  <c:v>141.79449659721885</c:v>
                </c:pt>
                <c:pt idx="49">
                  <c:v>142.58421264352509</c:v>
                </c:pt>
                <c:pt idx="50">
                  <c:v>143.36864111049647</c:v>
                </c:pt>
                <c:pt idx="51">
                  <c:v>144.1478694370731</c:v>
                </c:pt>
                <c:pt idx="52">
                  <c:v>144.92198261416289</c:v>
                </c:pt>
                <c:pt idx="53">
                  <c:v>145.69106328020428</c:v>
                </c:pt>
                <c:pt idx="54">
                  <c:v>146.45519181197608</c:v>
                </c:pt>
                <c:pt idx="55">
                  <c:v>147.21444641093925</c:v>
                </c:pt>
                <c:pt idx="56">
                  <c:v>147.96890318537768</c:v>
                </c:pt>
                <c:pt idx="57">
                  <c:v>148.71863622858476</c:v>
                </c:pt>
                <c:pt idx="58">
                  <c:v>149.46371769332623</c:v>
                </c:pt>
                <c:pt idx="59">
                  <c:v>150.20421786279431</c:v>
                </c:pt>
                <c:pt idx="60">
                  <c:v>150.94020521825288</c:v>
                </c:pt>
                <c:pt idx="61">
                  <c:v>151.6717465035608</c:v>
                </c:pt>
                <c:pt idx="62">
                  <c:v>152.39890678674786</c:v>
                </c:pt>
                <c:pt idx="63">
                  <c:v>153.12174951880633</c:v>
                </c:pt>
                <c:pt idx="64">
                  <c:v>153.84033658985064</c:v>
                </c:pt>
                <c:pt idx="65">
                  <c:v>154.55472838278791</c:v>
                </c:pt>
                <c:pt idx="66">
                  <c:v>155.1287519623186</c:v>
                </c:pt>
                <c:pt idx="67">
                  <c:v>155.70065929627845</c:v>
                </c:pt>
                <c:pt idx="68">
                  <c:v>156.27047361931491</c:v>
                </c:pt>
                <c:pt idx="69">
                  <c:v>156.83821774399956</c:v>
                </c:pt>
                <c:pt idx="70">
                  <c:v>157.40391407148499</c:v>
                </c:pt>
                <c:pt idx="71">
                  <c:v>157.9675846018184</c:v>
                </c:pt>
                <c:pt idx="72">
                  <c:v>158.52925094392475</c:v>
                </c:pt>
                <c:pt idx="73">
                  <c:v>159.08893432527319</c:v>
                </c:pt>
                <c:pt idx="74">
                  <c:v>159.64665560123802</c:v>
                </c:pt>
                <c:pt idx="75">
                  <c:v>160.20243526416672</c:v>
                </c:pt>
                <c:pt idx="76">
                  <c:v>160.75629345216549</c:v>
                </c:pt>
                <c:pt idx="77">
                  <c:v>161.30824995761364</c:v>
                </c:pt>
                <c:pt idx="78">
                  <c:v>161.85832423541638</c:v>
                </c:pt>
                <c:pt idx="79">
                  <c:v>162.40653541100616</c:v>
                </c:pt>
                <c:pt idx="80">
                  <c:v>162.95290228810168</c:v>
                </c:pt>
                <c:pt idx="81">
                  <c:v>163.49744335623367</c:v>
                </c:pt>
                <c:pt idx="82">
                  <c:v>164.04017679804559</c:v>
                </c:pt>
                <c:pt idx="83">
                  <c:v>164.58112049637793</c:v>
                </c:pt>
                <c:pt idx="84">
                  <c:v>165.12029204114341</c:v>
                </c:pt>
                <c:pt idx="85">
                  <c:v>165.6577087360009</c:v>
                </c:pt>
                <c:pt idx="86">
                  <c:v>166.19338760483501</c:v>
                </c:pt>
                <c:pt idx="87">
                  <c:v>166.72734539804844</c:v>
                </c:pt>
                <c:pt idx="88">
                  <c:v>167.25959859867345</c:v>
                </c:pt>
                <c:pt idx="89">
                  <c:v>167.79016342830883</c:v>
                </c:pt>
                <c:pt idx="90">
                  <c:v>168.31905585288851</c:v>
                </c:pt>
                <c:pt idx="91">
                  <c:v>168.84629158828753</c:v>
                </c:pt>
                <c:pt idx="92">
                  <c:v>169.37188610577093</c:v>
                </c:pt>
                <c:pt idx="93">
                  <c:v>169.89585463729085</c:v>
                </c:pt>
                <c:pt idx="94">
                  <c:v>170.4182121806372</c:v>
                </c:pt>
                <c:pt idx="95">
                  <c:v>170.93897350444661</c:v>
                </c:pt>
                <c:pt idx="96">
                  <c:v>171.45815315307442</c:v>
                </c:pt>
                <c:pt idx="97">
                  <c:v>171.9757654513343</c:v>
                </c:pt>
                <c:pt idx="98">
                  <c:v>172.4918245091099</c:v>
                </c:pt>
                <c:pt idx="99">
                  <c:v>173.00634422584275</c:v>
                </c:pt>
                <c:pt idx="100">
                  <c:v>173.51933829490019</c:v>
                </c:pt>
                <c:pt idx="101">
                  <c:v>174.03082020782765</c:v>
                </c:pt>
                <c:pt idx="102">
                  <c:v>174.54080325848869</c:v>
                </c:pt>
                <c:pt idx="103">
                  <c:v>175.04930054709641</c:v>
                </c:pt>
                <c:pt idx="104">
                  <c:v>175.55632498413979</c:v>
                </c:pt>
                <c:pt idx="105">
                  <c:v>176.06188929420847</c:v>
                </c:pt>
                <c:pt idx="106">
                  <c:v>176.56600601971871</c:v>
                </c:pt>
                <c:pt idx="107">
                  <c:v>177.06868752454389</c:v>
                </c:pt>
                <c:pt idx="108">
                  <c:v>177.56994599755271</c:v>
                </c:pt>
                <c:pt idx="109">
                  <c:v>178.06979345605757</c:v>
                </c:pt>
                <c:pt idx="110">
                  <c:v>178.56824174917617</c:v>
                </c:pt>
                <c:pt idx="111">
                  <c:v>179.06530256110878</c:v>
                </c:pt>
                <c:pt idx="112">
                  <c:v>179.56098741433411</c:v>
                </c:pt>
                <c:pt idx="113">
                  <c:v>180.0553076727256</c:v>
                </c:pt>
                <c:pt idx="114">
                  <c:v>180.54827454459124</c:v>
                </c:pt>
                <c:pt idx="115">
                  <c:v>181.03989908563889</c:v>
                </c:pt>
                <c:pt idx="116">
                  <c:v>181.53019220186908</c:v>
                </c:pt>
                <c:pt idx="117">
                  <c:v>182.01916465239793</c:v>
                </c:pt>
                <c:pt idx="118">
                  <c:v>182.50682705221186</c:v>
                </c:pt>
                <c:pt idx="119">
                  <c:v>182.99318987485626</c:v>
                </c:pt>
                <c:pt idx="120">
                  <c:v>183.47826345506002</c:v>
                </c:pt>
                <c:pt idx="121">
                  <c:v>183.96205799129785</c:v>
                </c:pt>
                <c:pt idx="122">
                  <c:v>184.44458354829194</c:v>
                </c:pt>
                <c:pt idx="123">
                  <c:v>184.92585005945512</c:v>
                </c:pt>
                <c:pt idx="124">
                  <c:v>185.4058673292765</c:v>
                </c:pt>
                <c:pt idx="125">
                  <c:v>185.88464503565243</c:v>
                </c:pt>
                <c:pt idx="126">
                  <c:v>186.36219273216261</c:v>
                </c:pt>
                <c:pt idx="127">
                  <c:v>186.83851985029463</c:v>
                </c:pt>
                <c:pt idx="128">
                  <c:v>187.31363570161719</c:v>
                </c:pt>
                <c:pt idx="129">
                  <c:v>187.78754947990396</c:v>
                </c:pt>
                <c:pt idx="130">
                  <c:v>188.26027026320926</c:v>
                </c:pt>
                <c:pt idx="131">
                  <c:v>188.73180701589706</c:v>
                </c:pt>
                <c:pt idx="132">
                  <c:v>189.20216859062432</c:v>
                </c:pt>
                <c:pt idx="133">
                  <c:v>189.67136373028018</c:v>
                </c:pt>
                <c:pt idx="134">
                  <c:v>190.13940106988204</c:v>
                </c:pt>
                <c:pt idx="135">
                  <c:v>190.60628913842976</c:v>
                </c:pt>
                <c:pt idx="136">
                  <c:v>191.07203636071895</c:v>
                </c:pt>
                <c:pt idx="137">
                  <c:v>191.53665105911486</c:v>
                </c:pt>
                <c:pt idx="138">
                  <c:v>192.00014145528732</c:v>
                </c:pt>
                <c:pt idx="139">
                  <c:v>192.46251567190836</c:v>
                </c:pt>
                <c:pt idx="140">
                  <c:v>192.92378173431285</c:v>
                </c:pt>
                <c:pt idx="141">
                  <c:v>193.38394757212399</c:v>
                </c:pt>
                <c:pt idx="142">
                  <c:v>193.69937110816755</c:v>
                </c:pt>
                <c:pt idx="143">
                  <c:v>194.01428183724317</c:v>
                </c:pt>
                <c:pt idx="144">
                  <c:v>194.32868225237064</c:v>
                </c:pt>
                <c:pt idx="145">
                  <c:v>194.64257482643524</c:v>
                </c:pt>
                <c:pt idx="146">
                  <c:v>194.9559620124146</c:v>
                </c:pt>
                <c:pt idx="147">
                  <c:v>195.26884624360244</c:v>
                </c:pt>
                <c:pt idx="148">
                  <c:v>195.58122993382892</c:v>
                </c:pt>
                <c:pt idx="149">
                  <c:v>195.89311547767795</c:v>
                </c:pt>
                <c:pt idx="150">
                  <c:v>196.20450525070129</c:v>
                </c:pt>
                <c:pt idx="151">
                  <c:v>196.51540160962975</c:v>
                </c:pt>
                <c:pt idx="152">
                  <c:v>196.82580689258123</c:v>
                </c:pt>
                <c:pt idx="153">
                  <c:v>197.13572341926584</c:v>
                </c:pt>
                <c:pt idx="154">
                  <c:v>197.44515349118825</c:v>
                </c:pt>
                <c:pt idx="155">
                  <c:v>197.75409939184698</c:v>
                </c:pt>
                <c:pt idx="156">
                  <c:v>198.06256338693109</c:v>
                </c:pt>
                <c:pt idx="157">
                  <c:v>198.37054772451407</c:v>
                </c:pt>
                <c:pt idx="158">
                  <c:v>198.67805463524479</c:v>
                </c:pt>
                <c:pt idx="159">
                  <c:v>198.98508633253627</c:v>
                </c:pt>
                <c:pt idx="160">
                  <c:v>199.29164501275142</c:v>
                </c:pt>
                <c:pt idx="161">
                  <c:v>199.59773285538623</c:v>
                </c:pt>
                <c:pt idx="162">
                  <c:v>199.90335202325082</c:v>
                </c:pt>
                <c:pt idx="163">
                  <c:v>200.2085046626475</c:v>
                </c:pt>
                <c:pt idx="164">
                  <c:v>200.51319290354675</c:v>
                </c:pt>
                <c:pt idx="165">
                  <c:v>200.81741885976066</c:v>
                </c:pt>
                <c:pt idx="166">
                  <c:v>201.12118462911403</c:v>
                </c:pt>
                <c:pt idx="167">
                  <c:v>201.42449229361304</c:v>
                </c:pt>
                <c:pt idx="168">
                  <c:v>201.72734391961191</c:v>
                </c:pt>
                <c:pt idx="169">
                  <c:v>202.02974155797702</c:v>
                </c:pt>
                <c:pt idx="170">
                  <c:v>202.331687244249</c:v>
                </c:pt>
                <c:pt idx="171">
                  <c:v>202.63318299880254</c:v>
                </c:pt>
                <c:pt idx="172">
                  <c:v>202.93423082700414</c:v>
                </c:pt>
                <c:pt idx="173">
                  <c:v>203.2348327193678</c:v>
                </c:pt>
                <c:pt idx="174">
                  <c:v>203.5349906517084</c:v>
                </c:pt>
                <c:pt idx="175">
                  <c:v>203.83470658529333</c:v>
                </c:pt>
                <c:pt idx="176">
                  <c:v>204.13398246699211</c:v>
                </c:pt>
                <c:pt idx="177">
                  <c:v>204.43282022942364</c:v>
                </c:pt>
                <c:pt idx="178">
                  <c:v>204.73122179110212</c:v>
                </c:pt>
                <c:pt idx="179">
                  <c:v>205.02918905658058</c:v>
                </c:pt>
                <c:pt idx="180">
                  <c:v>205.32672391659267</c:v>
                </c:pt>
                <c:pt idx="181">
                  <c:v>205.62382824819275</c:v>
                </c:pt>
                <c:pt idx="182">
                  <c:v>205.920503914894</c:v>
                </c:pt>
                <c:pt idx="183">
                  <c:v>206.21675276680477</c:v>
                </c:pt>
                <c:pt idx="184">
                  <c:v>206.5125766407632</c:v>
                </c:pt>
                <c:pt idx="185">
                  <c:v>206.80797736047006</c:v>
                </c:pt>
                <c:pt idx="186">
                  <c:v>207.10295673662003</c:v>
                </c:pt>
                <c:pt idx="187">
                  <c:v>207.39751656703103</c:v>
                </c:pt>
                <c:pt idx="188">
                  <c:v>207.69165863677222</c:v>
                </c:pt>
                <c:pt idx="189">
                  <c:v>207.98538471829008</c:v>
                </c:pt>
                <c:pt idx="190">
                  <c:v>208.27869657153303</c:v>
                </c:pt>
                <c:pt idx="191">
                  <c:v>208.57159594407466</c:v>
                </c:pt>
                <c:pt idx="192">
                  <c:v>208.86408457123486</c:v>
                </c:pt>
                <c:pt idx="193">
                  <c:v>209.15616417620006</c:v>
                </c:pt>
                <c:pt idx="194">
                  <c:v>209.44783647014154</c:v>
                </c:pt>
                <c:pt idx="195">
                  <c:v>209.73910315233246</c:v>
                </c:pt>
                <c:pt idx="196">
                  <c:v>210.02996591026331</c:v>
                </c:pt>
                <c:pt idx="197">
                  <c:v>210.32042641975593</c:v>
                </c:pt>
                <c:pt idx="198">
                  <c:v>210.61048634507634</c:v>
                </c:pt>
                <c:pt idx="199">
                  <c:v>210.9001473390457</c:v>
                </c:pt>
                <c:pt idx="200">
                  <c:v>211.18941104315053</c:v>
                </c:pt>
                <c:pt idx="201">
                  <c:v>211.478279087651</c:v>
                </c:pt>
                <c:pt idx="202">
                  <c:v>211.76675309168814</c:v>
                </c:pt>
                <c:pt idx="203">
                  <c:v>212.05483466338987</c:v>
                </c:pt>
                <c:pt idx="204">
                  <c:v>212.34252539997544</c:v>
                </c:pt>
                <c:pt idx="205">
                  <c:v>212.62982688785885</c:v>
                </c:pt>
                <c:pt idx="206">
                  <c:v>212.91674070275084</c:v>
                </c:pt>
                <c:pt idx="207">
                  <c:v>213.20326840975972</c:v>
                </c:pt>
                <c:pt idx="208">
                  <c:v>213.48941156349102</c:v>
                </c:pt>
                <c:pt idx="209">
                  <c:v>213.77517170814588</c:v>
                </c:pt>
                <c:pt idx="210">
                  <c:v>214.06055037761831</c:v>
                </c:pt>
                <c:pt idx="211">
                  <c:v>214.34554909559117</c:v>
                </c:pt>
                <c:pt idx="212">
                  <c:v>214.63016937563108</c:v>
                </c:pt>
                <c:pt idx="213">
                  <c:v>214.91441272128236</c:v>
                </c:pt>
                <c:pt idx="214">
                  <c:v>215.19828062615949</c:v>
                </c:pt>
                <c:pt idx="215">
                  <c:v>215.48177457403884</c:v>
                </c:pt>
                <c:pt idx="216">
                  <c:v>215.76489603894908</c:v>
                </c:pt>
                <c:pt idx="217">
                  <c:v>216.04764648526054</c:v>
                </c:pt>
                <c:pt idx="218">
                  <c:v>216.33002736777371</c:v>
                </c:pt>
                <c:pt idx="219">
                  <c:v>216.61204013180645</c:v>
                </c:pt>
                <c:pt idx="220">
                  <c:v>216.8936862132804</c:v>
                </c:pt>
                <c:pt idx="221">
                  <c:v>217.17496703880616</c:v>
                </c:pt>
                <c:pt idx="222">
                  <c:v>217.45588402576774</c:v>
                </c:pt>
                <c:pt idx="223">
                  <c:v>217.73643858240575</c:v>
                </c:pt>
                <c:pt idx="224">
                  <c:v>218.01663210789988</c:v>
                </c:pt>
                <c:pt idx="225">
                  <c:v>218.29646599245021</c:v>
                </c:pt>
                <c:pt idx="226">
                  <c:v>218.57594161735773</c:v>
                </c:pt>
                <c:pt idx="227">
                  <c:v>218.85506035510392</c:v>
                </c:pt>
                <c:pt idx="228">
                  <c:v>219.13382356942935</c:v>
                </c:pt>
                <c:pt idx="229">
                  <c:v>219.4122326154114</c:v>
                </c:pt>
                <c:pt idx="230">
                  <c:v>219.6902888395411</c:v>
                </c:pt>
                <c:pt idx="231">
                  <c:v>219.96799357979927</c:v>
                </c:pt>
                <c:pt idx="232">
                  <c:v>220.24534816573134</c:v>
                </c:pt>
                <c:pt idx="233">
                  <c:v>220.52235391852187</c:v>
                </c:pt>
                <c:pt idx="234">
                  <c:v>220.7990121510679</c:v>
                </c:pt>
                <c:pt idx="235">
                  <c:v>221.07532416805148</c:v>
                </c:pt>
                <c:pt idx="236">
                  <c:v>221.35129126601149</c:v>
                </c:pt>
                <c:pt idx="237">
                  <c:v>221.62691473341468</c:v>
                </c:pt>
                <c:pt idx="238">
                  <c:v>221.90219585072578</c:v>
                </c:pt>
                <c:pt idx="239">
                  <c:v>222.17713589047693</c:v>
                </c:pt>
                <c:pt idx="240">
                  <c:v>222.4517361173364</c:v>
                </c:pt>
                <c:pt idx="241">
                  <c:v>222.72599778817622</c:v>
                </c:pt>
                <c:pt idx="242">
                  <c:v>222.9999221521395</c:v>
                </c:pt>
                <c:pt idx="243">
                  <c:v>223.27351045070682</c:v>
                </c:pt>
                <c:pt idx="244">
                  <c:v>223.54676391776172</c:v>
                </c:pt>
                <c:pt idx="245">
                  <c:v>223.81968377965578</c:v>
                </c:pt>
                <c:pt idx="246">
                  <c:v>224.09227125527269</c:v>
                </c:pt>
                <c:pt idx="247">
                  <c:v>224.3645275560919</c:v>
                </c:pt>
                <c:pt idx="248">
                  <c:v>224.63645388625136</c:v>
                </c:pt>
                <c:pt idx="249">
                  <c:v>224.9080514426096</c:v>
                </c:pt>
                <c:pt idx="250">
                  <c:v>225.17932141480739</c:v>
                </c:pt>
                <c:pt idx="251">
                  <c:v>225.45026498532829</c:v>
                </c:pt>
                <c:pt idx="252">
                  <c:v>225.72088332955894</c:v>
                </c:pt>
                <c:pt idx="253">
                  <c:v>225.99117761584847</c:v>
                </c:pt>
                <c:pt idx="254">
                  <c:v>226.2611490055674</c:v>
                </c:pt>
                <c:pt idx="255">
                  <c:v>226.5307986531659</c:v>
                </c:pt>
                <c:pt idx="256">
                  <c:v>226.80012770623122</c:v>
                </c:pt>
                <c:pt idx="257">
                  <c:v>227.0691373055449</c:v>
                </c:pt>
                <c:pt idx="258">
                  <c:v>227.33782858513894</c:v>
                </c:pt>
                <c:pt idx="259">
                  <c:v>227.60620267235166</c:v>
                </c:pt>
                <c:pt idx="260">
                  <c:v>227.87426068788292</c:v>
                </c:pt>
                <c:pt idx="261">
                  <c:v>228.14200374584868</c:v>
                </c:pt>
                <c:pt idx="262">
                  <c:v>228.40943295383499</c:v>
                </c:pt>
                <c:pt idx="263">
                  <c:v>228.67654941295152</c:v>
                </c:pt>
                <c:pt idx="264">
                  <c:v>228.94335421788435</c:v>
                </c:pt>
                <c:pt idx="265">
                  <c:v>229.20984845694844</c:v>
                </c:pt>
                <c:pt idx="266">
                  <c:v>229.47603321213933</c:v>
                </c:pt>
                <c:pt idx="267">
                  <c:v>229.74190955918442</c:v>
                </c:pt>
                <c:pt idx="268">
                  <c:v>230.00747856759372</c:v>
                </c:pt>
                <c:pt idx="269">
                  <c:v>230.27274130070998</c:v>
                </c:pt>
                <c:pt idx="270">
                  <c:v>230.53769881575835</c:v>
                </c:pt>
                <c:pt idx="271">
                  <c:v>230.80235216389568</c:v>
                </c:pt>
                <c:pt idx="272">
                  <c:v>231.06670239025902</c:v>
                </c:pt>
                <c:pt idx="273">
                  <c:v>231.33075053401382</c:v>
                </c:pt>
                <c:pt idx="274">
                  <c:v>231.59449762840165</c:v>
                </c:pt>
                <c:pt idx="275">
                  <c:v>231.8579447007873</c:v>
                </c:pt>
                <c:pt idx="276">
                  <c:v>232.02356647071915</c:v>
                </c:pt>
                <c:pt idx="277">
                  <c:v>232.18907010174081</c:v>
                </c:pt>
                <c:pt idx="278">
                  <c:v>232.35445584629963</c:v>
                </c:pt>
                <c:pt idx="279">
                  <c:v>232.51972395594507</c:v>
                </c:pt>
                <c:pt idx="280">
                  <c:v>232.68487468133327</c:v>
                </c:pt>
                <c:pt idx="281">
                  <c:v>232.8499082722316</c:v>
                </c:pt>
                <c:pt idx="282">
                  <c:v>233.01482497752272</c:v>
                </c:pt>
                <c:pt idx="283">
                  <c:v>233.17962504520932</c:v>
                </c:pt>
                <c:pt idx="284">
                  <c:v>233.34430872241836</c:v>
                </c:pt>
                <c:pt idx="285">
                  <c:v>233.50887625540528</c:v>
                </c:pt>
                <c:pt idx="286">
                  <c:v>233.67332788955838</c:v>
                </c:pt>
                <c:pt idx="287">
                  <c:v>233.83766386940309</c:v>
                </c:pt>
                <c:pt idx="288">
                  <c:v>234.00188443860623</c:v>
                </c:pt>
                <c:pt idx="289">
                  <c:v>234.1659898399802</c:v>
                </c:pt>
                <c:pt idx="290">
                  <c:v>234.32998031548718</c:v>
                </c:pt>
                <c:pt idx="291">
                  <c:v>234.49385610624319</c:v>
                </c:pt>
                <c:pt idx="292">
                  <c:v>234.65761745252246</c:v>
                </c:pt>
                <c:pt idx="293">
                  <c:v>234.8212645937613</c:v>
                </c:pt>
                <c:pt idx="294">
                  <c:v>234.98479776856234</c:v>
                </c:pt>
                <c:pt idx="295">
                  <c:v>235.14821721469849</c:v>
                </c:pt>
                <c:pt idx="296">
                  <c:v>235.31152316911707</c:v>
                </c:pt>
                <c:pt idx="297">
                  <c:v>235.47471586794364</c:v>
                </c:pt>
                <c:pt idx="298">
                  <c:v>235.6377955464863</c:v>
                </c:pt>
                <c:pt idx="299">
                  <c:v>235.80076243923926</c:v>
                </c:pt>
                <c:pt idx="300">
                  <c:v>235.96361677988716</c:v>
                </c:pt>
                <c:pt idx="301">
                  <c:v>236.12635880130861</c:v>
                </c:pt>
                <c:pt idx="302">
                  <c:v>235.71429780040276</c:v>
                </c:pt>
                <c:pt idx="303">
                  <c:v>235.30095181788076</c:v>
                </c:pt>
                <c:pt idx="304">
                  <c:v>234.8863133003226</c:v>
                </c:pt>
                <c:pt idx="305">
                  <c:v>234.47037461853455</c:v>
                </c:pt>
                <c:pt idx="306">
                  <c:v>234.05312806645358</c:v>
                </c:pt>
                <c:pt idx="307">
                  <c:v>233.63456586003198</c:v>
                </c:pt>
                <c:pt idx="308">
                  <c:v>233.21468013610013</c:v>
                </c:pt>
                <c:pt idx="309">
                  <c:v>232.79346295120817</c:v>
                </c:pt>
                <c:pt idx="310">
                  <c:v>232.37090628044533</c:v>
                </c:pt>
                <c:pt idx="311">
                  <c:v>231.94700201623684</c:v>
                </c:pt>
                <c:pt idx="312">
                  <c:v>231.52174196711755</c:v>
                </c:pt>
                <c:pt idx="313">
                  <c:v>231.09511785648192</c:v>
                </c:pt>
                <c:pt idx="314">
                  <c:v>230.66712132130971</c:v>
                </c:pt>
                <c:pt idx="315">
                  <c:v>230.23774391086693</c:v>
                </c:pt>
                <c:pt idx="316">
                  <c:v>229.80697708538122</c:v>
                </c:pt>
                <c:pt idx="317">
                  <c:v>229.37481221469142</c:v>
                </c:pt>
                <c:pt idx="318">
                  <c:v>228.94124057687017</c:v>
                </c:pt>
                <c:pt idx="319">
                  <c:v>228.50625335681943</c:v>
                </c:pt>
                <c:pt idx="320">
                  <c:v>228.06984164483785</c:v>
                </c:pt>
                <c:pt idx="321">
                  <c:v>227.63199643515958</c:v>
                </c:pt>
                <c:pt idx="322">
                  <c:v>227.19270862446368</c:v>
                </c:pt>
                <c:pt idx="323">
                  <c:v>226.75196901035326</c:v>
                </c:pt>
                <c:pt idx="324">
                  <c:v>226.30976828980405</c:v>
                </c:pt>
                <c:pt idx="325">
                  <c:v>225.8660970575811</c:v>
                </c:pt>
                <c:pt idx="326">
                  <c:v>225.42094580462305</c:v>
                </c:pt>
                <c:pt idx="327">
                  <c:v>224.97430491639344</c:v>
                </c:pt>
                <c:pt idx="328">
                  <c:v>224.52616467119753</c:v>
                </c:pt>
                <c:pt idx="329">
                  <c:v>224.07651523846445</c:v>
                </c:pt>
                <c:pt idx="330">
                  <c:v>223.62534667699339</c:v>
                </c:pt>
                <c:pt idx="331">
                  <c:v>223.17264893316317</c:v>
                </c:pt>
                <c:pt idx="332">
                  <c:v>222.71841183910374</c:v>
                </c:pt>
                <c:pt idx="333">
                  <c:v>222.26262511082948</c:v>
                </c:pt>
                <c:pt idx="334">
                  <c:v>221.80527834633227</c:v>
                </c:pt>
                <c:pt idx="335">
                  <c:v>221.34636102363424</c:v>
                </c:pt>
                <c:pt idx="336">
                  <c:v>220.88586249879839</c:v>
                </c:pt>
                <c:pt idx="337">
                  <c:v>220.42377200389663</c:v>
                </c:pt>
                <c:pt idx="338">
                  <c:v>219.9600786449333</c:v>
                </c:pt>
                <c:pt idx="339">
                  <c:v>219.49477139972387</c:v>
                </c:pt>
                <c:pt idx="340">
                  <c:v>219.02783911572692</c:v>
                </c:pt>
                <c:pt idx="341">
                  <c:v>218.55927050782842</c:v>
                </c:pt>
                <c:pt idx="342">
                  <c:v>218.08905415607728</c:v>
                </c:pt>
                <c:pt idx="343">
                  <c:v>217.61717850337013</c:v>
                </c:pt>
                <c:pt idx="344">
                  <c:v>217.1436318530848</c:v>
                </c:pt>
                <c:pt idx="345">
                  <c:v>216.66840236666025</c:v>
                </c:pt>
                <c:pt idx="346">
                  <c:v>216.19147806112235</c:v>
                </c:pt>
                <c:pt idx="347">
                  <c:v>215.71284680655302</c:v>
                </c:pt>
                <c:pt idx="348">
                  <c:v>215.23249632350209</c:v>
                </c:pt>
                <c:pt idx="349">
                  <c:v>214.75041418033973</c:v>
                </c:pt>
                <c:pt idx="350">
                  <c:v>214.26658779054762</c:v>
                </c:pt>
                <c:pt idx="351">
                  <c:v>213.78100440994783</c:v>
                </c:pt>
                <c:pt idx="352">
                  <c:v>213.29365113386686</c:v>
                </c:pt>
                <c:pt idx="353">
                  <c:v>212.80451489423351</c:v>
                </c:pt>
                <c:pt idx="354">
                  <c:v>212.3135824566082</c:v>
                </c:pt>
                <c:pt idx="355">
                  <c:v>211.82084041714239</c:v>
                </c:pt>
                <c:pt idx="356">
                  <c:v>211.32627519946547</c:v>
                </c:pt>
                <c:pt idx="357">
                  <c:v>210.82987305149729</c:v>
                </c:pt>
                <c:pt idx="358">
                  <c:v>210.33162004218397</c:v>
                </c:pt>
                <c:pt idx="359">
                  <c:v>209.83150205815511</c:v>
                </c:pt>
                <c:pt idx="360">
                  <c:v>209.32950480029942</c:v>
                </c:pt>
                <c:pt idx="361">
                  <c:v>208.82561378025679</c:v>
                </c:pt>
                <c:pt idx="362">
                  <c:v>208.31981431682453</c:v>
                </c:pt>
                <c:pt idx="363">
                  <c:v>207.81209153227417</c:v>
                </c:pt>
                <c:pt idx="364">
                  <c:v>207.30243034857725</c:v>
                </c:pt>
                <c:pt idx="365">
                  <c:v>206.79081548353679</c:v>
                </c:pt>
                <c:pt idx="366">
                  <c:v>206.27723144682133</c:v>
                </c:pt>
                <c:pt idx="367">
                  <c:v>205.76166253589886</c:v>
                </c:pt>
                <c:pt idx="368">
                  <c:v>205.24409283186756</c:v>
                </c:pt>
                <c:pt idx="369">
                  <c:v>204.72450619517971</c:v>
                </c:pt>
                <c:pt idx="370">
                  <c:v>204.20288626125608</c:v>
                </c:pt>
                <c:pt idx="371">
                  <c:v>203.6792164359864</c:v>
                </c:pt>
                <c:pt idx="372">
                  <c:v>203.15347989111325</c:v>
                </c:pt>
                <c:pt idx="373">
                  <c:v>202.62565955949501</c:v>
                </c:pt>
                <c:pt idx="374">
                  <c:v>202.09573813024411</c:v>
                </c:pt>
                <c:pt idx="375">
                  <c:v>201.56369804373682</c:v>
                </c:pt>
                <c:pt idx="376">
                  <c:v>201.02952148648973</c:v>
                </c:pt>
                <c:pt idx="377">
                  <c:v>200.49319038589931</c:v>
                </c:pt>
                <c:pt idx="378">
                  <c:v>199.95468640483963</c:v>
                </c:pt>
                <c:pt idx="379">
                  <c:v>199.41399093611346</c:v>
                </c:pt>
                <c:pt idx="380">
                  <c:v>198.87108509675195</c:v>
                </c:pt>
                <c:pt idx="381">
                  <c:v>198.32594972215816</c:v>
                </c:pt>
                <c:pt idx="382">
                  <c:v>197.77856536008818</c:v>
                </c:pt>
                <c:pt idx="383">
                  <c:v>197.22891226446569</c:v>
                </c:pt>
                <c:pt idx="384">
                  <c:v>196.67697038902284</c:v>
                </c:pt>
                <c:pt idx="385">
                  <c:v>196.12271938076256</c:v>
                </c:pt>
                <c:pt idx="386">
                  <c:v>195.56613857323561</c:v>
                </c:pt>
                <c:pt idx="387">
                  <c:v>195.00720697962564</c:v>
                </c:pt>
                <c:pt idx="388">
                  <c:v>194.44590328563635</c:v>
                </c:pt>
                <c:pt idx="389">
                  <c:v>193.88220584217285</c:v>
                </c:pt>
                <c:pt idx="390">
                  <c:v>193.31609265781037</c:v>
                </c:pt>
                <c:pt idx="391">
                  <c:v>192.74754139104277</c:v>
                </c:pt>
                <c:pt idx="392">
                  <c:v>192.17652934230242</c:v>
                </c:pt>
                <c:pt idx="393">
                  <c:v>191.60303344574388</c:v>
                </c:pt>
                <c:pt idx="394">
                  <c:v>191.02703026078197</c:v>
                </c:pt>
                <c:pt idx="395">
                  <c:v>190.4484959633759</c:v>
                </c:pt>
                <c:pt idx="396">
                  <c:v>189.86740633704937</c:v>
                </c:pt>
                <c:pt idx="397">
                  <c:v>189.28373676363728</c:v>
                </c:pt>
                <c:pt idx="398">
                  <c:v>188.69746221374882</c:v>
                </c:pt>
                <c:pt idx="399">
                  <c:v>188.10855723693578</c:v>
                </c:pt>
                <c:pt idx="400">
                  <c:v>187.51699595155509</c:v>
                </c:pt>
                <c:pt idx="401">
                  <c:v>186.92275203431416</c:v>
                </c:pt>
                <c:pt idx="402">
                  <c:v>186.32579870948612</c:v>
                </c:pt>
                <c:pt idx="403">
                  <c:v>185.72610873778279</c:v>
                </c:pt>
                <c:pt idx="404">
                  <c:v>185.1236544048713</c:v>
                </c:pt>
                <c:pt idx="405">
                  <c:v>184.51840750952124</c:v>
                </c:pt>
                <c:pt idx="406">
                  <c:v>183.91033935136645</c:v>
                </c:pt>
                <c:pt idx="407">
                  <c:v>183.29942071826704</c:v>
                </c:pt>
                <c:pt idx="408">
                  <c:v>182.68562187325506</c:v>
                </c:pt>
                <c:pt idx="409">
                  <c:v>182.06891254104684</c:v>
                </c:pt>
                <c:pt idx="410">
                  <c:v>181.44926189410452</c:v>
                </c:pt>
                <c:pt idx="411">
                  <c:v>180.82663853822808</c:v>
                </c:pt>
                <c:pt idx="412">
                  <c:v>180.2010104976581</c:v>
                </c:pt>
                <c:pt idx="413">
                  <c:v>179.57234519966929</c:v>
                </c:pt>
                <c:pt idx="414">
                  <c:v>178.94060945863276</c:v>
                </c:pt>
                <c:pt idx="415">
                  <c:v>178.30576945952475</c:v>
                </c:pt>
                <c:pt idx="416">
                  <c:v>177.66779074085815</c:v>
                </c:pt>
                <c:pt idx="417">
                  <c:v>177.02663817701136</c:v>
                </c:pt>
                <c:pt idx="418">
                  <c:v>176.38227595992922</c:v>
                </c:pt>
                <c:pt idx="419">
                  <c:v>175.73466758016716</c:v>
                </c:pt>
                <c:pt idx="420">
                  <c:v>175.0837758072509</c:v>
                </c:pt>
                <c:pt idx="421">
                  <c:v>174.42956266931984</c:v>
                </c:pt>
                <c:pt idx="422">
                  <c:v>173.77198943202308</c:v>
                </c:pt>
                <c:pt idx="423">
                  <c:v>173.11101657663329</c:v>
                </c:pt>
                <c:pt idx="424">
                  <c:v>172.44660377734317</c:v>
                </c:pt>
                <c:pt idx="425">
                  <c:v>171.77870987770666</c:v>
                </c:pt>
                <c:pt idx="426">
                  <c:v>171.10729286618505</c:v>
                </c:pt>
                <c:pt idx="427">
                  <c:v>170.43230985075624</c:v>
                </c:pt>
                <c:pt idx="428">
                  <c:v>169.75371703254248</c:v>
                </c:pt>
                <c:pt idx="429">
                  <c:v>169.07146967840998</c:v>
                </c:pt>
                <c:pt idx="430">
                  <c:v>168.38552209249093</c:v>
                </c:pt>
                <c:pt idx="431">
                  <c:v>167.69582758657555</c:v>
                </c:pt>
                <c:pt idx="432">
                  <c:v>167.00233844931847</c:v>
                </c:pt>
                <c:pt idx="433">
                  <c:v>166.30500591420144</c:v>
                </c:pt>
                <c:pt idx="434">
                  <c:v>165.60378012618983</c:v>
                </c:pt>
                <c:pt idx="435">
                  <c:v>164.89861010701708</c:v>
                </c:pt>
                <c:pt idx="436">
                  <c:v>164.18944371902793</c:v>
                </c:pt>
                <c:pt idx="437">
                  <c:v>163.47622762750586</c:v>
                </c:pt>
                <c:pt idx="438">
                  <c:v>162.75890726140653</c:v>
                </c:pt>
                <c:pt idx="439">
                  <c:v>162.03742677241405</c:v>
                </c:pt>
                <c:pt idx="440">
                  <c:v>161.311728992231</c:v>
                </c:pt>
                <c:pt idx="441">
                  <c:v>160.58175538800879</c:v>
                </c:pt>
                <c:pt idx="442">
                  <c:v>159.84744601581761</c:v>
                </c:pt>
                <c:pt idx="443">
                  <c:v>159.1087394720499</c:v>
                </c:pt>
                <c:pt idx="444">
                  <c:v>158.36557284264336</c:v>
                </c:pt>
                <c:pt idx="445">
                  <c:v>157.6178816500032</c:v>
                </c:pt>
                <c:pt idx="446">
                  <c:v>156.86559979749413</c:v>
                </c:pt>
                <c:pt idx="447">
                  <c:v>156.10865951136506</c:v>
                </c:pt>
                <c:pt idx="448">
                  <c:v>155.34699127995904</c:v>
                </c:pt>
                <c:pt idx="449">
                  <c:v>154.58052379005224</c:v>
                </c:pt>
                <c:pt idx="450">
                  <c:v>153.8091838601535</c:v>
                </c:pt>
                <c:pt idx="451">
                  <c:v>153.03289637058577</c:v>
                </c:pt>
                <c:pt idx="452">
                  <c:v>152.25158419015668</c:v>
                </c:pt>
                <c:pt idx="453">
                  <c:v>151.46516809921249</c:v>
                </c:pt>
                <c:pt idx="454">
                  <c:v>150.67356670885542</c:v>
                </c:pt>
                <c:pt idx="455">
                  <c:v>149.87669637608653</c:v>
                </c:pt>
                <c:pt idx="456">
                  <c:v>149.07447111462065</c:v>
                </c:pt>
                <c:pt idx="457">
                  <c:v>148.26680250109982</c:v>
                </c:pt>
                <c:pt idx="458">
                  <c:v>147.45359957641145</c:v>
                </c:pt>
                <c:pt idx="459">
                  <c:v>146.63476874179466</c:v>
                </c:pt>
                <c:pt idx="460">
                  <c:v>145.8102136493944</c:v>
                </c:pt>
                <c:pt idx="461">
                  <c:v>144.97983508689538</c:v>
                </c:pt>
                <c:pt idx="462">
                  <c:v>144.14353085583954</c:v>
                </c:pt>
                <c:pt idx="463">
                  <c:v>143.3011956431987</c:v>
                </c:pt>
                <c:pt idx="464">
                  <c:v>142.45272088573887</c:v>
                </c:pt>
                <c:pt idx="465">
                  <c:v>141.59799462667547</c:v>
                </c:pt>
                <c:pt idx="466">
                  <c:v>140.73690136407595</c:v>
                </c:pt>
                <c:pt idx="467">
                  <c:v>139.86932189042125</c:v>
                </c:pt>
                <c:pt idx="468">
                  <c:v>138.99513312268684</c:v>
                </c:pt>
                <c:pt idx="469">
                  <c:v>138.11420792224888</c:v>
                </c:pt>
                <c:pt idx="470">
                  <c:v>137.22641490385993</c:v>
                </c:pt>
                <c:pt idx="471">
                  <c:v>136.33161823287142</c:v>
                </c:pt>
                <c:pt idx="472">
                  <c:v>135.42967740980581</c:v>
                </c:pt>
                <c:pt idx="473">
                  <c:v>134.52044704129963</c:v>
                </c:pt>
                <c:pt idx="474">
                  <c:v>133.60377659634696</c:v>
                </c:pt>
                <c:pt idx="475">
                  <c:v>132.67951014667295</c:v>
                </c:pt>
                <c:pt idx="476">
                  <c:v>131.74748608995469</c:v>
                </c:pt>
                <c:pt idx="477">
                  <c:v>130.80753685448212</c:v>
                </c:pt>
                <c:pt idx="478">
                  <c:v>129.85948858371364</c:v>
                </c:pt>
                <c:pt idx="479">
                  <c:v>128.90316079902632</c:v>
                </c:pt>
                <c:pt idx="480">
                  <c:v>127.93836603878773</c:v>
                </c:pt>
                <c:pt idx="481">
                  <c:v>126.96490947168354</c:v>
                </c:pt>
                <c:pt idx="482">
                  <c:v>125.98258848201839</c:v>
                </c:pt>
                <c:pt idx="483">
                  <c:v>124.99119222446417</c:v>
                </c:pt>
                <c:pt idx="484">
                  <c:v>123.99050114545628</c:v>
                </c:pt>
                <c:pt idx="485">
                  <c:v>122.98028646813032</c:v>
                </c:pt>
                <c:pt idx="486">
                  <c:v>121.96030963734272</c:v>
                </c:pt>
                <c:pt idx="487">
                  <c:v>120.93032172092536</c:v>
                </c:pt>
                <c:pt idx="488">
                  <c:v>119.89006276287682</c:v>
                </c:pt>
                <c:pt idx="489">
                  <c:v>118.83926108368502</c:v>
                </c:pt>
                <c:pt idx="490">
                  <c:v>117.77763252239752</c:v>
                </c:pt>
                <c:pt idx="491">
                  <c:v>116.70487961439559</c:v>
                </c:pt>
                <c:pt idx="492">
                  <c:v>115.62069069807173</c:v>
                </c:pt>
                <c:pt idx="493">
                  <c:v>114.52473894274421</c:v>
                </c:pt>
                <c:pt idx="494">
                  <c:v>113.41668128914436</c:v>
                </c:pt>
                <c:pt idx="495">
                  <c:v>112.29615729266314</c:v>
                </c:pt>
                <c:pt idx="496">
                  <c:v>111.16278785821348</c:v>
                </c:pt>
                <c:pt idx="497">
                  <c:v>110.01617385402332</c:v>
                </c:pt>
                <c:pt idx="498">
                  <c:v>108.85589458988062</c:v>
                </c:pt>
                <c:pt idx="499">
                  <c:v>107.68150614325864</c:v>
                </c:pt>
                <c:pt idx="500">
                  <c:v>106.49253951430067</c:v>
                </c:pt>
                <c:pt idx="501">
                  <c:v>105.28849858776526</c:v>
                </c:pt>
                <c:pt idx="502">
                  <c:v>104.06885787664154</c:v>
                </c:pt>
                <c:pt idx="503">
                  <c:v>102.83306001813128</c:v>
                </c:pt>
                <c:pt idx="504">
                  <c:v>101.58051298792785</c:v>
                </c:pt>
                <c:pt idx="505">
                  <c:v>100.3105869930384</c:v>
                </c:pt>
                <c:pt idx="506">
                  <c:v>99.022610996588227</c:v>
                </c:pt>
                <c:pt idx="507">
                  <c:v>97.715868819856837</c:v>
                </c:pt>
                <c:pt idx="508">
                  <c:v>96.389594756898362</c:v>
                </c:pt>
                <c:pt idx="509">
                  <c:v>95.04296862507573</c:v>
                </c:pt>
                <c:pt idx="510">
                  <c:v>93.67511016016131</c:v>
                </c:pt>
                <c:pt idx="511">
                  <c:v>92.285072646635228</c:v>
                </c:pt>
                <c:pt idx="512">
                  <c:v>90.871835651562563</c:v>
                </c:pt>
                <c:pt idx="513">
                  <c:v>89.434296702784351</c:v>
                </c:pt>
                <c:pt idx="514">
                  <c:v>87.971261717587282</c:v>
                </c:pt>
                <c:pt idx="515">
                  <c:v>86.481433944484621</c:v>
                </c:pt>
              </c:numCache>
            </c:numRef>
          </c:yVal>
          <c:smooth val="1"/>
          <c:extLst>
            <c:ext xmlns:c16="http://schemas.microsoft.com/office/drawing/2014/chart" uri="{C3380CC4-5D6E-409C-BE32-E72D297353CC}">
              <c16:uniqueId val="{00000003-6424-4883-BB0B-EBCCFB7D10E0}"/>
            </c:ext>
          </c:extLst>
        </c:ser>
        <c:dLbls>
          <c:showLegendKey val="0"/>
          <c:showVal val="0"/>
          <c:showCatName val="0"/>
          <c:showSerName val="0"/>
          <c:showPercent val="0"/>
          <c:showBubbleSize val="0"/>
        </c:dLbls>
        <c:axId val="1718354160"/>
        <c:axId val="1718356080"/>
      </c:scatterChart>
      <c:scatterChart>
        <c:scatterStyle val="smoothMarker"/>
        <c:varyColors val="0"/>
        <c:ser>
          <c:idx val="1"/>
          <c:order val="1"/>
          <c:tx>
            <c:strRef>
              <c:f>Sections!$FV$24:$FV$25</c:f>
              <c:strCache>
                <c:ptCount val="2"/>
                <c:pt idx="0">
                  <c:v>Gear</c:v>
                </c:pt>
              </c:strCache>
            </c:strRef>
          </c:tx>
          <c:spPr>
            <a:ln w="22225" cap="rnd">
              <a:solidFill>
                <a:schemeClr val="accent2"/>
              </a:solidFill>
              <a:round/>
            </a:ln>
            <a:effectLst/>
          </c:spPr>
          <c:marker>
            <c:symbol val="none"/>
          </c:marker>
          <c:xVal>
            <c:numRef>
              <c:f>Sections!$FS$26:$FS$541</c:f>
              <c:numCache>
                <c:formatCode>0.000</c:formatCode>
                <c:ptCount val="516"/>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514.54111422000005</c:v>
                </c:pt>
              </c:numCache>
            </c:numRef>
          </c:xVal>
          <c:yVal>
            <c:numRef>
              <c:f>Sections!$FV$26:$FV$541</c:f>
              <c:numCache>
                <c:formatCode>0.000</c:formatCode>
                <c:ptCount val="516"/>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2</c:v>
                </c:pt>
                <c:pt idx="22">
                  <c:v>2</c:v>
                </c:pt>
                <c:pt idx="23">
                  <c:v>2</c:v>
                </c:pt>
                <c:pt idx="24">
                  <c:v>2</c:v>
                </c:pt>
                <c:pt idx="25">
                  <c:v>2</c:v>
                </c:pt>
                <c:pt idx="26">
                  <c:v>2</c:v>
                </c:pt>
                <c:pt idx="27">
                  <c:v>2</c:v>
                </c:pt>
                <c:pt idx="28">
                  <c:v>2</c:v>
                </c:pt>
                <c:pt idx="29">
                  <c:v>2</c:v>
                </c:pt>
                <c:pt idx="30">
                  <c:v>2</c:v>
                </c:pt>
                <c:pt idx="31">
                  <c:v>2</c:v>
                </c:pt>
                <c:pt idx="32">
                  <c:v>2</c:v>
                </c:pt>
                <c:pt idx="33">
                  <c:v>2</c:v>
                </c:pt>
                <c:pt idx="34">
                  <c:v>2</c:v>
                </c:pt>
                <c:pt idx="35">
                  <c:v>2</c:v>
                </c:pt>
                <c:pt idx="36">
                  <c:v>2</c:v>
                </c:pt>
                <c:pt idx="37">
                  <c:v>2</c:v>
                </c:pt>
                <c:pt idx="38">
                  <c:v>2</c:v>
                </c:pt>
                <c:pt idx="39">
                  <c:v>2</c:v>
                </c:pt>
                <c:pt idx="40">
                  <c:v>2</c:v>
                </c:pt>
                <c:pt idx="41">
                  <c:v>2</c:v>
                </c:pt>
                <c:pt idx="42">
                  <c:v>2</c:v>
                </c:pt>
                <c:pt idx="43">
                  <c:v>2</c:v>
                </c:pt>
                <c:pt idx="44">
                  <c:v>2</c:v>
                </c:pt>
                <c:pt idx="45">
                  <c:v>2</c:v>
                </c:pt>
                <c:pt idx="46">
                  <c:v>2</c:v>
                </c:pt>
                <c:pt idx="47">
                  <c:v>2</c:v>
                </c:pt>
                <c:pt idx="48">
                  <c:v>2</c:v>
                </c:pt>
                <c:pt idx="49">
                  <c:v>2</c:v>
                </c:pt>
                <c:pt idx="50">
                  <c:v>2</c:v>
                </c:pt>
                <c:pt idx="51">
                  <c:v>2</c:v>
                </c:pt>
                <c:pt idx="52">
                  <c:v>2</c:v>
                </c:pt>
                <c:pt idx="53">
                  <c:v>2</c:v>
                </c:pt>
                <c:pt idx="54">
                  <c:v>2</c:v>
                </c:pt>
                <c:pt idx="55">
                  <c:v>2</c:v>
                </c:pt>
                <c:pt idx="56">
                  <c:v>2</c:v>
                </c:pt>
                <c:pt idx="57">
                  <c:v>2</c:v>
                </c:pt>
                <c:pt idx="58">
                  <c:v>2</c:v>
                </c:pt>
                <c:pt idx="59">
                  <c:v>2</c:v>
                </c:pt>
                <c:pt idx="60">
                  <c:v>2</c:v>
                </c:pt>
                <c:pt idx="61">
                  <c:v>2</c:v>
                </c:pt>
                <c:pt idx="62">
                  <c:v>2</c:v>
                </c:pt>
                <c:pt idx="63">
                  <c:v>2</c:v>
                </c:pt>
                <c:pt idx="64">
                  <c:v>2</c:v>
                </c:pt>
                <c:pt idx="65">
                  <c:v>3</c:v>
                </c:pt>
                <c:pt idx="66">
                  <c:v>3</c:v>
                </c:pt>
                <c:pt idx="67">
                  <c:v>3</c:v>
                </c:pt>
                <c:pt idx="68">
                  <c:v>3</c:v>
                </c:pt>
                <c:pt idx="69">
                  <c:v>3</c:v>
                </c:pt>
                <c:pt idx="70">
                  <c:v>3</c:v>
                </c:pt>
                <c:pt idx="71">
                  <c:v>3</c:v>
                </c:pt>
                <c:pt idx="72">
                  <c:v>3</c:v>
                </c:pt>
                <c:pt idx="73">
                  <c:v>3</c:v>
                </c:pt>
                <c:pt idx="74">
                  <c:v>3</c:v>
                </c:pt>
                <c:pt idx="75">
                  <c:v>3</c:v>
                </c:pt>
                <c:pt idx="76">
                  <c:v>3</c:v>
                </c:pt>
                <c:pt idx="77">
                  <c:v>3</c:v>
                </c:pt>
                <c:pt idx="78">
                  <c:v>3</c:v>
                </c:pt>
                <c:pt idx="79">
                  <c:v>3</c:v>
                </c:pt>
                <c:pt idx="80">
                  <c:v>3</c:v>
                </c:pt>
                <c:pt idx="81">
                  <c:v>3</c:v>
                </c:pt>
                <c:pt idx="82">
                  <c:v>3</c:v>
                </c:pt>
                <c:pt idx="83">
                  <c:v>3</c:v>
                </c:pt>
                <c:pt idx="84">
                  <c:v>3</c:v>
                </c:pt>
                <c:pt idx="85">
                  <c:v>3</c:v>
                </c:pt>
                <c:pt idx="86">
                  <c:v>3</c:v>
                </c:pt>
                <c:pt idx="87">
                  <c:v>3</c:v>
                </c:pt>
                <c:pt idx="88">
                  <c:v>3</c:v>
                </c:pt>
                <c:pt idx="89">
                  <c:v>3</c:v>
                </c:pt>
                <c:pt idx="90">
                  <c:v>3</c:v>
                </c:pt>
                <c:pt idx="91">
                  <c:v>3</c:v>
                </c:pt>
                <c:pt idx="92">
                  <c:v>3</c:v>
                </c:pt>
                <c:pt idx="93">
                  <c:v>3</c:v>
                </c:pt>
                <c:pt idx="94">
                  <c:v>3</c:v>
                </c:pt>
                <c:pt idx="95">
                  <c:v>3</c:v>
                </c:pt>
                <c:pt idx="96">
                  <c:v>3</c:v>
                </c:pt>
                <c:pt idx="97">
                  <c:v>3</c:v>
                </c:pt>
                <c:pt idx="98">
                  <c:v>3</c:v>
                </c:pt>
                <c:pt idx="99">
                  <c:v>3</c:v>
                </c:pt>
                <c:pt idx="100">
                  <c:v>3</c:v>
                </c:pt>
                <c:pt idx="101">
                  <c:v>3</c:v>
                </c:pt>
                <c:pt idx="102">
                  <c:v>3</c:v>
                </c:pt>
                <c:pt idx="103">
                  <c:v>3</c:v>
                </c:pt>
                <c:pt idx="104">
                  <c:v>3</c:v>
                </c:pt>
                <c:pt idx="105">
                  <c:v>3</c:v>
                </c:pt>
                <c:pt idx="106">
                  <c:v>3</c:v>
                </c:pt>
                <c:pt idx="107">
                  <c:v>3</c:v>
                </c:pt>
                <c:pt idx="108">
                  <c:v>3</c:v>
                </c:pt>
                <c:pt idx="109">
                  <c:v>3</c:v>
                </c:pt>
                <c:pt idx="110">
                  <c:v>3</c:v>
                </c:pt>
                <c:pt idx="111">
                  <c:v>3</c:v>
                </c:pt>
                <c:pt idx="112">
                  <c:v>3</c:v>
                </c:pt>
                <c:pt idx="113">
                  <c:v>3</c:v>
                </c:pt>
                <c:pt idx="114">
                  <c:v>3</c:v>
                </c:pt>
                <c:pt idx="115">
                  <c:v>3</c:v>
                </c:pt>
                <c:pt idx="116">
                  <c:v>3</c:v>
                </c:pt>
                <c:pt idx="117">
                  <c:v>3</c:v>
                </c:pt>
                <c:pt idx="118">
                  <c:v>3</c:v>
                </c:pt>
                <c:pt idx="119">
                  <c:v>3</c:v>
                </c:pt>
                <c:pt idx="120">
                  <c:v>3</c:v>
                </c:pt>
                <c:pt idx="121">
                  <c:v>3</c:v>
                </c:pt>
                <c:pt idx="122">
                  <c:v>3</c:v>
                </c:pt>
                <c:pt idx="123">
                  <c:v>3</c:v>
                </c:pt>
                <c:pt idx="124">
                  <c:v>3</c:v>
                </c:pt>
                <c:pt idx="125">
                  <c:v>3</c:v>
                </c:pt>
                <c:pt idx="126">
                  <c:v>3</c:v>
                </c:pt>
                <c:pt idx="127">
                  <c:v>3</c:v>
                </c:pt>
                <c:pt idx="128">
                  <c:v>3</c:v>
                </c:pt>
                <c:pt idx="129">
                  <c:v>3</c:v>
                </c:pt>
                <c:pt idx="130">
                  <c:v>3</c:v>
                </c:pt>
                <c:pt idx="131">
                  <c:v>3</c:v>
                </c:pt>
                <c:pt idx="132">
                  <c:v>3</c:v>
                </c:pt>
                <c:pt idx="133">
                  <c:v>3</c:v>
                </c:pt>
                <c:pt idx="134">
                  <c:v>3</c:v>
                </c:pt>
                <c:pt idx="135">
                  <c:v>3</c:v>
                </c:pt>
                <c:pt idx="136">
                  <c:v>3</c:v>
                </c:pt>
                <c:pt idx="137">
                  <c:v>3</c:v>
                </c:pt>
                <c:pt idx="138">
                  <c:v>3</c:v>
                </c:pt>
                <c:pt idx="139">
                  <c:v>3</c:v>
                </c:pt>
                <c:pt idx="140">
                  <c:v>3</c:v>
                </c:pt>
                <c:pt idx="141">
                  <c:v>4</c:v>
                </c:pt>
                <c:pt idx="142">
                  <c:v>4</c:v>
                </c:pt>
                <c:pt idx="143">
                  <c:v>4</c:v>
                </c:pt>
                <c:pt idx="144">
                  <c:v>4</c:v>
                </c:pt>
                <c:pt idx="145">
                  <c:v>4</c:v>
                </c:pt>
                <c:pt idx="146">
                  <c:v>4</c:v>
                </c:pt>
                <c:pt idx="147">
                  <c:v>4</c:v>
                </c:pt>
                <c:pt idx="148">
                  <c:v>4</c:v>
                </c:pt>
                <c:pt idx="149">
                  <c:v>4</c:v>
                </c:pt>
                <c:pt idx="150">
                  <c:v>4</c:v>
                </c:pt>
                <c:pt idx="151">
                  <c:v>4</c:v>
                </c:pt>
                <c:pt idx="152">
                  <c:v>4</c:v>
                </c:pt>
                <c:pt idx="153">
                  <c:v>4</c:v>
                </c:pt>
                <c:pt idx="154">
                  <c:v>4</c:v>
                </c:pt>
                <c:pt idx="155">
                  <c:v>4</c:v>
                </c:pt>
                <c:pt idx="156">
                  <c:v>4</c:v>
                </c:pt>
                <c:pt idx="157">
                  <c:v>4</c:v>
                </c:pt>
                <c:pt idx="158">
                  <c:v>4</c:v>
                </c:pt>
                <c:pt idx="159">
                  <c:v>4</c:v>
                </c:pt>
                <c:pt idx="160">
                  <c:v>4</c:v>
                </c:pt>
                <c:pt idx="161">
                  <c:v>4</c:v>
                </c:pt>
                <c:pt idx="162">
                  <c:v>4</c:v>
                </c:pt>
                <c:pt idx="163">
                  <c:v>4</c:v>
                </c:pt>
                <c:pt idx="164">
                  <c:v>4</c:v>
                </c:pt>
                <c:pt idx="165">
                  <c:v>4</c:v>
                </c:pt>
                <c:pt idx="166">
                  <c:v>4</c:v>
                </c:pt>
                <c:pt idx="167">
                  <c:v>4</c:v>
                </c:pt>
                <c:pt idx="168">
                  <c:v>4</c:v>
                </c:pt>
                <c:pt idx="169">
                  <c:v>4</c:v>
                </c:pt>
                <c:pt idx="170">
                  <c:v>4</c:v>
                </c:pt>
                <c:pt idx="171">
                  <c:v>4</c:v>
                </c:pt>
                <c:pt idx="172">
                  <c:v>4</c:v>
                </c:pt>
                <c:pt idx="173">
                  <c:v>4</c:v>
                </c:pt>
                <c:pt idx="174">
                  <c:v>4</c:v>
                </c:pt>
                <c:pt idx="175">
                  <c:v>4</c:v>
                </c:pt>
                <c:pt idx="176">
                  <c:v>4</c:v>
                </c:pt>
                <c:pt idx="177">
                  <c:v>4</c:v>
                </c:pt>
                <c:pt idx="178">
                  <c:v>4</c:v>
                </c:pt>
                <c:pt idx="179">
                  <c:v>4</c:v>
                </c:pt>
                <c:pt idx="180">
                  <c:v>4</c:v>
                </c:pt>
                <c:pt idx="181">
                  <c:v>4</c:v>
                </c:pt>
                <c:pt idx="182">
                  <c:v>4</c:v>
                </c:pt>
                <c:pt idx="183">
                  <c:v>4</c:v>
                </c:pt>
                <c:pt idx="184">
                  <c:v>4</c:v>
                </c:pt>
                <c:pt idx="185">
                  <c:v>4</c:v>
                </c:pt>
                <c:pt idx="186">
                  <c:v>4</c:v>
                </c:pt>
                <c:pt idx="187">
                  <c:v>4</c:v>
                </c:pt>
                <c:pt idx="188">
                  <c:v>4</c:v>
                </c:pt>
                <c:pt idx="189">
                  <c:v>4</c:v>
                </c:pt>
                <c:pt idx="190">
                  <c:v>4</c:v>
                </c:pt>
                <c:pt idx="191">
                  <c:v>4</c:v>
                </c:pt>
                <c:pt idx="192">
                  <c:v>4</c:v>
                </c:pt>
                <c:pt idx="193">
                  <c:v>4</c:v>
                </c:pt>
                <c:pt idx="194">
                  <c:v>4</c:v>
                </c:pt>
                <c:pt idx="195">
                  <c:v>4</c:v>
                </c:pt>
                <c:pt idx="196">
                  <c:v>4</c:v>
                </c:pt>
                <c:pt idx="197">
                  <c:v>4</c:v>
                </c:pt>
                <c:pt idx="198">
                  <c:v>4</c:v>
                </c:pt>
                <c:pt idx="199">
                  <c:v>4</c:v>
                </c:pt>
                <c:pt idx="200">
                  <c:v>4</c:v>
                </c:pt>
                <c:pt idx="201">
                  <c:v>4</c:v>
                </c:pt>
                <c:pt idx="202">
                  <c:v>4</c:v>
                </c:pt>
                <c:pt idx="203">
                  <c:v>4</c:v>
                </c:pt>
                <c:pt idx="204">
                  <c:v>4</c:v>
                </c:pt>
                <c:pt idx="205">
                  <c:v>4</c:v>
                </c:pt>
                <c:pt idx="206">
                  <c:v>4</c:v>
                </c:pt>
                <c:pt idx="207">
                  <c:v>4</c:v>
                </c:pt>
                <c:pt idx="208">
                  <c:v>4</c:v>
                </c:pt>
                <c:pt idx="209">
                  <c:v>4</c:v>
                </c:pt>
                <c:pt idx="210">
                  <c:v>4</c:v>
                </c:pt>
                <c:pt idx="211">
                  <c:v>4</c:v>
                </c:pt>
                <c:pt idx="212">
                  <c:v>4</c:v>
                </c:pt>
                <c:pt idx="213">
                  <c:v>4</c:v>
                </c:pt>
                <c:pt idx="214">
                  <c:v>4</c:v>
                </c:pt>
                <c:pt idx="215">
                  <c:v>4</c:v>
                </c:pt>
                <c:pt idx="216">
                  <c:v>4</c:v>
                </c:pt>
                <c:pt idx="217">
                  <c:v>4</c:v>
                </c:pt>
                <c:pt idx="218">
                  <c:v>4</c:v>
                </c:pt>
                <c:pt idx="219">
                  <c:v>4</c:v>
                </c:pt>
                <c:pt idx="220">
                  <c:v>4</c:v>
                </c:pt>
                <c:pt idx="221">
                  <c:v>4</c:v>
                </c:pt>
                <c:pt idx="222">
                  <c:v>4</c:v>
                </c:pt>
                <c:pt idx="223">
                  <c:v>4</c:v>
                </c:pt>
                <c:pt idx="224">
                  <c:v>4</c:v>
                </c:pt>
                <c:pt idx="225">
                  <c:v>4</c:v>
                </c:pt>
                <c:pt idx="226">
                  <c:v>4</c:v>
                </c:pt>
                <c:pt idx="227">
                  <c:v>4</c:v>
                </c:pt>
                <c:pt idx="228">
                  <c:v>4</c:v>
                </c:pt>
                <c:pt idx="229">
                  <c:v>4</c:v>
                </c:pt>
                <c:pt idx="230">
                  <c:v>4</c:v>
                </c:pt>
                <c:pt idx="231">
                  <c:v>4</c:v>
                </c:pt>
                <c:pt idx="232">
                  <c:v>4</c:v>
                </c:pt>
                <c:pt idx="233">
                  <c:v>4</c:v>
                </c:pt>
                <c:pt idx="234">
                  <c:v>4</c:v>
                </c:pt>
                <c:pt idx="235">
                  <c:v>4</c:v>
                </c:pt>
                <c:pt idx="236">
                  <c:v>4</c:v>
                </c:pt>
                <c:pt idx="237">
                  <c:v>4</c:v>
                </c:pt>
                <c:pt idx="238">
                  <c:v>4</c:v>
                </c:pt>
                <c:pt idx="239">
                  <c:v>4</c:v>
                </c:pt>
                <c:pt idx="240">
                  <c:v>4</c:v>
                </c:pt>
                <c:pt idx="241">
                  <c:v>4</c:v>
                </c:pt>
                <c:pt idx="242">
                  <c:v>4</c:v>
                </c:pt>
                <c:pt idx="243">
                  <c:v>4</c:v>
                </c:pt>
                <c:pt idx="244">
                  <c:v>4</c:v>
                </c:pt>
                <c:pt idx="245">
                  <c:v>4</c:v>
                </c:pt>
                <c:pt idx="246">
                  <c:v>4</c:v>
                </c:pt>
                <c:pt idx="247">
                  <c:v>4</c:v>
                </c:pt>
                <c:pt idx="248">
                  <c:v>4</c:v>
                </c:pt>
                <c:pt idx="249">
                  <c:v>4</c:v>
                </c:pt>
                <c:pt idx="250">
                  <c:v>4</c:v>
                </c:pt>
                <c:pt idx="251">
                  <c:v>4</c:v>
                </c:pt>
                <c:pt idx="252">
                  <c:v>4</c:v>
                </c:pt>
                <c:pt idx="253">
                  <c:v>4</c:v>
                </c:pt>
                <c:pt idx="254">
                  <c:v>4</c:v>
                </c:pt>
                <c:pt idx="255">
                  <c:v>4</c:v>
                </c:pt>
                <c:pt idx="256">
                  <c:v>4</c:v>
                </c:pt>
                <c:pt idx="257">
                  <c:v>4</c:v>
                </c:pt>
                <c:pt idx="258">
                  <c:v>4</c:v>
                </c:pt>
                <c:pt idx="259">
                  <c:v>4</c:v>
                </c:pt>
                <c:pt idx="260">
                  <c:v>4</c:v>
                </c:pt>
                <c:pt idx="261">
                  <c:v>4</c:v>
                </c:pt>
                <c:pt idx="262">
                  <c:v>4</c:v>
                </c:pt>
                <c:pt idx="263">
                  <c:v>4</c:v>
                </c:pt>
                <c:pt idx="264">
                  <c:v>4</c:v>
                </c:pt>
                <c:pt idx="265">
                  <c:v>4</c:v>
                </c:pt>
                <c:pt idx="266">
                  <c:v>4</c:v>
                </c:pt>
                <c:pt idx="267">
                  <c:v>4</c:v>
                </c:pt>
                <c:pt idx="268">
                  <c:v>4</c:v>
                </c:pt>
                <c:pt idx="269">
                  <c:v>4</c:v>
                </c:pt>
                <c:pt idx="270">
                  <c:v>4</c:v>
                </c:pt>
                <c:pt idx="271">
                  <c:v>4</c:v>
                </c:pt>
                <c:pt idx="272">
                  <c:v>4</c:v>
                </c:pt>
                <c:pt idx="273">
                  <c:v>4</c:v>
                </c:pt>
                <c:pt idx="274">
                  <c:v>4</c:v>
                </c:pt>
                <c:pt idx="275">
                  <c:v>5</c:v>
                </c:pt>
                <c:pt idx="276">
                  <c:v>5</c:v>
                </c:pt>
                <c:pt idx="277">
                  <c:v>5</c:v>
                </c:pt>
                <c:pt idx="278">
                  <c:v>5</c:v>
                </c:pt>
                <c:pt idx="279">
                  <c:v>5</c:v>
                </c:pt>
                <c:pt idx="280">
                  <c:v>5</c:v>
                </c:pt>
                <c:pt idx="281">
                  <c:v>5</c:v>
                </c:pt>
                <c:pt idx="282">
                  <c:v>5</c:v>
                </c:pt>
                <c:pt idx="283">
                  <c:v>5</c:v>
                </c:pt>
                <c:pt idx="284">
                  <c:v>5</c:v>
                </c:pt>
                <c:pt idx="285">
                  <c:v>5</c:v>
                </c:pt>
                <c:pt idx="286">
                  <c:v>5</c:v>
                </c:pt>
                <c:pt idx="287">
                  <c:v>5</c:v>
                </c:pt>
                <c:pt idx="288">
                  <c:v>5</c:v>
                </c:pt>
                <c:pt idx="289">
                  <c:v>5</c:v>
                </c:pt>
                <c:pt idx="290">
                  <c:v>5</c:v>
                </c:pt>
                <c:pt idx="291">
                  <c:v>5</c:v>
                </c:pt>
                <c:pt idx="292">
                  <c:v>5</c:v>
                </c:pt>
                <c:pt idx="293">
                  <c:v>5</c:v>
                </c:pt>
                <c:pt idx="294">
                  <c:v>5</c:v>
                </c:pt>
                <c:pt idx="295">
                  <c:v>5</c:v>
                </c:pt>
                <c:pt idx="296">
                  <c:v>5</c:v>
                </c:pt>
                <c:pt idx="297">
                  <c:v>5</c:v>
                </c:pt>
                <c:pt idx="298">
                  <c:v>5</c:v>
                </c:pt>
                <c:pt idx="299">
                  <c:v>5</c:v>
                </c:pt>
                <c:pt idx="300">
                  <c:v>5</c:v>
                </c:pt>
                <c:pt idx="301">
                  <c:v>5</c:v>
                </c:pt>
                <c:pt idx="302">
                  <c:v>5</c:v>
                </c:pt>
                <c:pt idx="303">
                  <c:v>5</c:v>
                </c:pt>
                <c:pt idx="304">
                  <c:v>5</c:v>
                </c:pt>
                <c:pt idx="305">
                  <c:v>5</c:v>
                </c:pt>
                <c:pt idx="306">
                  <c:v>5</c:v>
                </c:pt>
                <c:pt idx="307">
                  <c:v>5</c:v>
                </c:pt>
                <c:pt idx="308">
                  <c:v>5</c:v>
                </c:pt>
                <c:pt idx="309">
                  <c:v>5</c:v>
                </c:pt>
                <c:pt idx="310">
                  <c:v>5</c:v>
                </c:pt>
                <c:pt idx="311">
                  <c:v>5</c:v>
                </c:pt>
                <c:pt idx="312">
                  <c:v>4</c:v>
                </c:pt>
                <c:pt idx="313">
                  <c:v>4</c:v>
                </c:pt>
                <c:pt idx="314">
                  <c:v>4</c:v>
                </c:pt>
                <c:pt idx="315">
                  <c:v>4</c:v>
                </c:pt>
                <c:pt idx="316">
                  <c:v>4</c:v>
                </c:pt>
                <c:pt idx="317">
                  <c:v>4</c:v>
                </c:pt>
                <c:pt idx="318">
                  <c:v>4</c:v>
                </c:pt>
                <c:pt idx="319">
                  <c:v>4</c:v>
                </c:pt>
                <c:pt idx="320">
                  <c:v>4</c:v>
                </c:pt>
                <c:pt idx="321">
                  <c:v>4</c:v>
                </c:pt>
                <c:pt idx="322">
                  <c:v>4</c:v>
                </c:pt>
                <c:pt idx="323">
                  <c:v>4</c:v>
                </c:pt>
                <c:pt idx="324">
                  <c:v>4</c:v>
                </c:pt>
                <c:pt idx="325">
                  <c:v>4</c:v>
                </c:pt>
                <c:pt idx="326">
                  <c:v>4</c:v>
                </c:pt>
                <c:pt idx="327">
                  <c:v>4</c:v>
                </c:pt>
                <c:pt idx="328">
                  <c:v>4</c:v>
                </c:pt>
                <c:pt idx="329">
                  <c:v>4</c:v>
                </c:pt>
                <c:pt idx="330">
                  <c:v>4</c:v>
                </c:pt>
                <c:pt idx="331">
                  <c:v>4</c:v>
                </c:pt>
                <c:pt idx="332">
                  <c:v>4</c:v>
                </c:pt>
                <c:pt idx="333">
                  <c:v>4</c:v>
                </c:pt>
                <c:pt idx="334">
                  <c:v>4</c:v>
                </c:pt>
                <c:pt idx="335">
                  <c:v>4</c:v>
                </c:pt>
                <c:pt idx="336">
                  <c:v>4</c:v>
                </c:pt>
                <c:pt idx="337">
                  <c:v>4</c:v>
                </c:pt>
                <c:pt idx="338">
                  <c:v>4</c:v>
                </c:pt>
                <c:pt idx="339">
                  <c:v>4</c:v>
                </c:pt>
                <c:pt idx="340">
                  <c:v>4</c:v>
                </c:pt>
                <c:pt idx="341">
                  <c:v>4</c:v>
                </c:pt>
                <c:pt idx="342">
                  <c:v>4</c:v>
                </c:pt>
                <c:pt idx="343">
                  <c:v>4</c:v>
                </c:pt>
                <c:pt idx="344">
                  <c:v>4</c:v>
                </c:pt>
                <c:pt idx="345">
                  <c:v>4</c:v>
                </c:pt>
                <c:pt idx="346">
                  <c:v>4</c:v>
                </c:pt>
                <c:pt idx="347">
                  <c:v>4</c:v>
                </c:pt>
                <c:pt idx="348">
                  <c:v>4</c:v>
                </c:pt>
                <c:pt idx="349">
                  <c:v>4</c:v>
                </c:pt>
                <c:pt idx="350">
                  <c:v>4</c:v>
                </c:pt>
                <c:pt idx="351">
                  <c:v>4</c:v>
                </c:pt>
                <c:pt idx="352">
                  <c:v>4</c:v>
                </c:pt>
                <c:pt idx="353">
                  <c:v>4</c:v>
                </c:pt>
                <c:pt idx="354">
                  <c:v>4</c:v>
                </c:pt>
                <c:pt idx="355">
                  <c:v>4</c:v>
                </c:pt>
                <c:pt idx="356">
                  <c:v>4</c:v>
                </c:pt>
                <c:pt idx="357">
                  <c:v>4</c:v>
                </c:pt>
                <c:pt idx="358">
                  <c:v>4</c:v>
                </c:pt>
                <c:pt idx="359">
                  <c:v>4</c:v>
                </c:pt>
                <c:pt idx="360">
                  <c:v>4</c:v>
                </c:pt>
                <c:pt idx="361">
                  <c:v>4</c:v>
                </c:pt>
                <c:pt idx="362">
                  <c:v>4</c:v>
                </c:pt>
                <c:pt idx="363">
                  <c:v>4</c:v>
                </c:pt>
                <c:pt idx="364">
                  <c:v>4</c:v>
                </c:pt>
                <c:pt idx="365">
                  <c:v>4</c:v>
                </c:pt>
                <c:pt idx="366">
                  <c:v>4</c:v>
                </c:pt>
                <c:pt idx="367">
                  <c:v>4</c:v>
                </c:pt>
                <c:pt idx="368">
                  <c:v>4</c:v>
                </c:pt>
                <c:pt idx="369">
                  <c:v>4</c:v>
                </c:pt>
                <c:pt idx="370">
                  <c:v>4</c:v>
                </c:pt>
                <c:pt idx="371">
                  <c:v>4</c:v>
                </c:pt>
                <c:pt idx="372">
                  <c:v>4</c:v>
                </c:pt>
                <c:pt idx="373">
                  <c:v>4</c:v>
                </c:pt>
                <c:pt idx="374">
                  <c:v>4</c:v>
                </c:pt>
                <c:pt idx="375">
                  <c:v>4</c:v>
                </c:pt>
                <c:pt idx="376">
                  <c:v>4</c:v>
                </c:pt>
                <c:pt idx="377">
                  <c:v>4</c:v>
                </c:pt>
                <c:pt idx="378">
                  <c:v>4</c:v>
                </c:pt>
                <c:pt idx="379">
                  <c:v>4</c:v>
                </c:pt>
                <c:pt idx="380">
                  <c:v>4</c:v>
                </c:pt>
                <c:pt idx="381">
                  <c:v>4</c:v>
                </c:pt>
                <c:pt idx="382">
                  <c:v>4</c:v>
                </c:pt>
                <c:pt idx="383">
                  <c:v>4</c:v>
                </c:pt>
                <c:pt idx="384">
                  <c:v>4</c:v>
                </c:pt>
                <c:pt idx="385">
                  <c:v>4</c:v>
                </c:pt>
                <c:pt idx="386">
                  <c:v>4</c:v>
                </c:pt>
                <c:pt idx="387">
                  <c:v>4</c:v>
                </c:pt>
                <c:pt idx="388">
                  <c:v>4</c:v>
                </c:pt>
                <c:pt idx="389">
                  <c:v>4</c:v>
                </c:pt>
                <c:pt idx="390">
                  <c:v>4</c:v>
                </c:pt>
                <c:pt idx="391">
                  <c:v>3</c:v>
                </c:pt>
                <c:pt idx="392">
                  <c:v>3</c:v>
                </c:pt>
                <c:pt idx="393">
                  <c:v>3</c:v>
                </c:pt>
                <c:pt idx="394">
                  <c:v>3</c:v>
                </c:pt>
                <c:pt idx="395">
                  <c:v>3</c:v>
                </c:pt>
                <c:pt idx="396">
                  <c:v>3</c:v>
                </c:pt>
                <c:pt idx="397">
                  <c:v>3</c:v>
                </c:pt>
                <c:pt idx="398">
                  <c:v>3</c:v>
                </c:pt>
                <c:pt idx="399">
                  <c:v>3</c:v>
                </c:pt>
                <c:pt idx="400">
                  <c:v>3</c:v>
                </c:pt>
                <c:pt idx="401">
                  <c:v>3</c:v>
                </c:pt>
                <c:pt idx="402">
                  <c:v>3</c:v>
                </c:pt>
                <c:pt idx="403">
                  <c:v>3</c:v>
                </c:pt>
                <c:pt idx="404">
                  <c:v>3</c:v>
                </c:pt>
                <c:pt idx="405">
                  <c:v>3</c:v>
                </c:pt>
                <c:pt idx="406">
                  <c:v>3</c:v>
                </c:pt>
                <c:pt idx="407">
                  <c:v>3</c:v>
                </c:pt>
                <c:pt idx="408">
                  <c:v>3</c:v>
                </c:pt>
                <c:pt idx="409">
                  <c:v>3</c:v>
                </c:pt>
                <c:pt idx="410">
                  <c:v>3</c:v>
                </c:pt>
                <c:pt idx="411">
                  <c:v>3</c:v>
                </c:pt>
                <c:pt idx="412">
                  <c:v>3</c:v>
                </c:pt>
                <c:pt idx="413">
                  <c:v>3</c:v>
                </c:pt>
                <c:pt idx="414">
                  <c:v>3</c:v>
                </c:pt>
                <c:pt idx="415">
                  <c:v>3</c:v>
                </c:pt>
                <c:pt idx="416">
                  <c:v>3</c:v>
                </c:pt>
                <c:pt idx="417">
                  <c:v>3</c:v>
                </c:pt>
                <c:pt idx="418">
                  <c:v>3</c:v>
                </c:pt>
                <c:pt idx="419">
                  <c:v>3</c:v>
                </c:pt>
                <c:pt idx="420">
                  <c:v>3</c:v>
                </c:pt>
                <c:pt idx="421">
                  <c:v>3</c:v>
                </c:pt>
                <c:pt idx="422">
                  <c:v>3</c:v>
                </c:pt>
                <c:pt idx="423">
                  <c:v>3</c:v>
                </c:pt>
                <c:pt idx="424">
                  <c:v>3</c:v>
                </c:pt>
                <c:pt idx="425">
                  <c:v>3</c:v>
                </c:pt>
                <c:pt idx="426">
                  <c:v>3</c:v>
                </c:pt>
                <c:pt idx="427">
                  <c:v>3</c:v>
                </c:pt>
                <c:pt idx="428">
                  <c:v>3</c:v>
                </c:pt>
                <c:pt idx="429">
                  <c:v>3</c:v>
                </c:pt>
                <c:pt idx="430">
                  <c:v>3</c:v>
                </c:pt>
                <c:pt idx="431">
                  <c:v>3</c:v>
                </c:pt>
                <c:pt idx="432">
                  <c:v>3</c:v>
                </c:pt>
                <c:pt idx="433">
                  <c:v>3</c:v>
                </c:pt>
                <c:pt idx="434">
                  <c:v>3</c:v>
                </c:pt>
                <c:pt idx="435">
                  <c:v>3</c:v>
                </c:pt>
                <c:pt idx="436">
                  <c:v>3</c:v>
                </c:pt>
                <c:pt idx="437">
                  <c:v>3</c:v>
                </c:pt>
                <c:pt idx="438">
                  <c:v>3</c:v>
                </c:pt>
                <c:pt idx="439">
                  <c:v>3</c:v>
                </c:pt>
                <c:pt idx="440">
                  <c:v>3</c:v>
                </c:pt>
                <c:pt idx="441">
                  <c:v>3</c:v>
                </c:pt>
                <c:pt idx="442">
                  <c:v>3</c:v>
                </c:pt>
                <c:pt idx="443">
                  <c:v>3</c:v>
                </c:pt>
                <c:pt idx="444">
                  <c:v>3</c:v>
                </c:pt>
                <c:pt idx="445">
                  <c:v>3</c:v>
                </c:pt>
                <c:pt idx="446">
                  <c:v>3</c:v>
                </c:pt>
                <c:pt idx="447">
                  <c:v>3</c:v>
                </c:pt>
                <c:pt idx="448">
                  <c:v>3</c:v>
                </c:pt>
                <c:pt idx="449">
                  <c:v>3</c:v>
                </c:pt>
                <c:pt idx="450">
                  <c:v>2</c:v>
                </c:pt>
                <c:pt idx="451">
                  <c:v>2</c:v>
                </c:pt>
                <c:pt idx="452">
                  <c:v>2</c:v>
                </c:pt>
                <c:pt idx="453">
                  <c:v>2</c:v>
                </c:pt>
                <c:pt idx="454">
                  <c:v>2</c:v>
                </c:pt>
                <c:pt idx="455">
                  <c:v>2</c:v>
                </c:pt>
                <c:pt idx="456">
                  <c:v>2</c:v>
                </c:pt>
                <c:pt idx="457">
                  <c:v>2</c:v>
                </c:pt>
                <c:pt idx="458">
                  <c:v>2</c:v>
                </c:pt>
                <c:pt idx="459">
                  <c:v>2</c:v>
                </c:pt>
                <c:pt idx="460">
                  <c:v>2</c:v>
                </c:pt>
                <c:pt idx="461">
                  <c:v>2</c:v>
                </c:pt>
                <c:pt idx="462">
                  <c:v>2</c:v>
                </c:pt>
                <c:pt idx="463">
                  <c:v>2</c:v>
                </c:pt>
                <c:pt idx="464">
                  <c:v>2</c:v>
                </c:pt>
                <c:pt idx="465">
                  <c:v>2</c:v>
                </c:pt>
                <c:pt idx="466">
                  <c:v>2</c:v>
                </c:pt>
                <c:pt idx="467">
                  <c:v>2</c:v>
                </c:pt>
                <c:pt idx="468">
                  <c:v>2</c:v>
                </c:pt>
                <c:pt idx="469">
                  <c:v>2</c:v>
                </c:pt>
                <c:pt idx="470">
                  <c:v>2</c:v>
                </c:pt>
                <c:pt idx="471">
                  <c:v>2</c:v>
                </c:pt>
                <c:pt idx="472">
                  <c:v>2</c:v>
                </c:pt>
                <c:pt idx="473">
                  <c:v>2</c:v>
                </c:pt>
                <c:pt idx="474">
                  <c:v>2</c:v>
                </c:pt>
                <c:pt idx="475">
                  <c:v>2</c:v>
                </c:pt>
                <c:pt idx="476">
                  <c:v>2</c:v>
                </c:pt>
                <c:pt idx="477">
                  <c:v>2</c:v>
                </c:pt>
                <c:pt idx="478">
                  <c:v>2</c:v>
                </c:pt>
                <c:pt idx="479">
                  <c:v>2</c:v>
                </c:pt>
                <c:pt idx="480">
                  <c:v>2</c:v>
                </c:pt>
                <c:pt idx="481">
                  <c:v>2</c:v>
                </c:pt>
                <c:pt idx="482">
                  <c:v>2</c:v>
                </c:pt>
                <c:pt idx="483">
                  <c:v>2</c:v>
                </c:pt>
                <c:pt idx="484">
                  <c:v>2</c:v>
                </c:pt>
                <c:pt idx="485">
                  <c:v>2</c:v>
                </c:pt>
                <c:pt idx="486">
                  <c:v>2</c:v>
                </c:pt>
                <c:pt idx="487">
                  <c:v>2</c:v>
                </c:pt>
                <c:pt idx="488">
                  <c:v>2</c:v>
                </c:pt>
                <c:pt idx="489">
                  <c:v>2</c:v>
                </c:pt>
                <c:pt idx="490">
                  <c:v>2</c:v>
                </c:pt>
                <c:pt idx="491">
                  <c:v>1</c:v>
                </c:pt>
                <c:pt idx="492">
                  <c:v>1</c:v>
                </c:pt>
                <c:pt idx="493">
                  <c:v>1</c:v>
                </c:pt>
                <c:pt idx="494">
                  <c:v>1</c:v>
                </c:pt>
                <c:pt idx="495">
                  <c:v>1</c:v>
                </c:pt>
                <c:pt idx="496">
                  <c:v>1</c:v>
                </c:pt>
                <c:pt idx="497">
                  <c:v>1</c:v>
                </c:pt>
                <c:pt idx="498">
                  <c:v>1</c:v>
                </c:pt>
                <c:pt idx="499">
                  <c:v>1</c:v>
                </c:pt>
                <c:pt idx="500">
                  <c:v>1</c:v>
                </c:pt>
                <c:pt idx="501">
                  <c:v>1</c:v>
                </c:pt>
                <c:pt idx="502">
                  <c:v>1</c:v>
                </c:pt>
                <c:pt idx="503">
                  <c:v>1</c:v>
                </c:pt>
                <c:pt idx="504">
                  <c:v>1</c:v>
                </c:pt>
                <c:pt idx="505">
                  <c:v>1</c:v>
                </c:pt>
                <c:pt idx="506">
                  <c:v>1</c:v>
                </c:pt>
                <c:pt idx="507">
                  <c:v>1</c:v>
                </c:pt>
                <c:pt idx="508">
                  <c:v>1</c:v>
                </c:pt>
                <c:pt idx="509">
                  <c:v>1</c:v>
                </c:pt>
                <c:pt idx="510">
                  <c:v>1</c:v>
                </c:pt>
                <c:pt idx="511">
                  <c:v>1</c:v>
                </c:pt>
                <c:pt idx="512">
                  <c:v>1</c:v>
                </c:pt>
                <c:pt idx="513">
                  <c:v>1</c:v>
                </c:pt>
                <c:pt idx="514">
                  <c:v>1</c:v>
                </c:pt>
                <c:pt idx="515">
                  <c:v>1</c:v>
                </c:pt>
              </c:numCache>
            </c:numRef>
          </c:yVal>
          <c:smooth val="1"/>
          <c:extLst>
            <c:ext xmlns:c16="http://schemas.microsoft.com/office/drawing/2014/chart" uri="{C3380CC4-5D6E-409C-BE32-E72D297353CC}">
              <c16:uniqueId val="{00000004-6424-4883-BB0B-EBCCFB7D10E0}"/>
            </c:ext>
          </c:extLst>
        </c:ser>
        <c:ser>
          <c:idx val="2"/>
          <c:order val="2"/>
          <c:tx>
            <c:strRef>
              <c:f>Sections!$GJ$24:$GJ$25</c:f>
              <c:strCache>
                <c:ptCount val="2"/>
                <c:pt idx="0">
                  <c:v>Total Accel</c:v>
                </c:pt>
                <c:pt idx="1">
                  <c:v>m/s²</c:v>
                </c:pt>
              </c:strCache>
            </c:strRef>
          </c:tx>
          <c:spPr>
            <a:ln w="22225" cap="rnd">
              <a:solidFill>
                <a:schemeClr val="accent3"/>
              </a:solidFill>
              <a:round/>
            </a:ln>
            <a:effectLst/>
          </c:spPr>
          <c:marker>
            <c:symbol val="none"/>
          </c:marker>
          <c:xVal>
            <c:numRef>
              <c:f>Sections!$FS$26:$FS$541</c:f>
              <c:numCache>
                <c:formatCode>0.000</c:formatCode>
                <c:ptCount val="516"/>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514.54111422000005</c:v>
                </c:pt>
              </c:numCache>
            </c:numRef>
          </c:xVal>
          <c:yVal>
            <c:numRef>
              <c:f>Sections!$GJ$26:$GJ$541</c:f>
              <c:numCache>
                <c:formatCode>0.000</c:formatCode>
                <c:ptCount val="516"/>
                <c:pt idx="0">
                  <c:v>8.4150406433550824</c:v>
                </c:pt>
                <c:pt idx="1">
                  <c:v>8.4057836400980808</c:v>
                </c:pt>
                <c:pt idx="2">
                  <c:v>8.3965368200490929</c:v>
                </c:pt>
                <c:pt idx="3">
                  <c:v>8.3873001720060305</c:v>
                </c:pt>
                <c:pt idx="4">
                  <c:v>8.3780736847791388</c:v>
                </c:pt>
                <c:pt idx="5">
                  <c:v>8.3688573471909606</c:v>
                </c:pt>
                <c:pt idx="6">
                  <c:v>8.3596511480763436</c:v>
                </c:pt>
                <c:pt idx="7">
                  <c:v>8.3504550762824135</c:v>
                </c:pt>
                <c:pt idx="8">
                  <c:v>8.3412691206685654</c:v>
                </c:pt>
                <c:pt idx="9">
                  <c:v>8.3320932701064514</c:v>
                </c:pt>
                <c:pt idx="10">
                  <c:v>8.3229275134799625</c:v>
                </c:pt>
                <c:pt idx="11">
                  <c:v>8.3137718396852183</c:v>
                </c:pt>
                <c:pt idx="12">
                  <c:v>8.3046262376305577</c:v>
                </c:pt>
                <c:pt idx="13">
                  <c:v>8.2954906962365147</c:v>
                </c:pt>
                <c:pt idx="14">
                  <c:v>8.2863652044358158</c:v>
                </c:pt>
                <c:pt idx="15">
                  <c:v>8.2772497511733611</c:v>
                </c:pt>
                <c:pt idx="16">
                  <c:v>8.2681443254062117</c:v>
                </c:pt>
                <c:pt idx="17">
                  <c:v>8.2590489161035752</c:v>
                </c:pt>
                <c:pt idx="18">
                  <c:v>8.2499635122467954</c:v>
                </c:pt>
                <c:pt idx="19">
                  <c:v>8.2408881028293361</c:v>
                </c:pt>
                <c:pt idx="20">
                  <c:v>8.2318226768567708</c:v>
                </c:pt>
                <c:pt idx="21">
                  <c:v>8.9491146551206775</c:v>
                </c:pt>
                <c:pt idx="22">
                  <c:v>8.9384005390474464</c:v>
                </c:pt>
                <c:pt idx="23">
                  <c:v>8.927699250196536</c:v>
                </c:pt>
                <c:pt idx="24">
                  <c:v>8.9170107732108512</c:v>
                </c:pt>
                <c:pt idx="25">
                  <c:v>8.9063350927516947</c:v>
                </c:pt>
                <c:pt idx="26">
                  <c:v>8.8956721934987257</c:v>
                </c:pt>
                <c:pt idx="27">
                  <c:v>8.8850220601499466</c:v>
                </c:pt>
                <c:pt idx="28">
                  <c:v>8.8743846774216788</c:v>
                </c:pt>
                <c:pt idx="29">
                  <c:v>8.863760030048546</c:v>
                </c:pt>
                <c:pt idx="30">
                  <c:v>8.8531481027834449</c:v>
                </c:pt>
                <c:pt idx="31">
                  <c:v>8.8425488803975245</c:v>
                </c:pt>
                <c:pt idx="32">
                  <c:v>8.8319623476801699</c:v>
                </c:pt>
                <c:pt idx="33">
                  <c:v>8.8213884894389754</c:v>
                </c:pt>
                <c:pt idx="34">
                  <c:v>8.8108272904997236</c:v>
                </c:pt>
                <c:pt idx="35">
                  <c:v>8.8002787357063639</c:v>
                </c:pt>
                <c:pt idx="36">
                  <c:v>8.7897428099209911</c:v>
                </c:pt>
                <c:pt idx="37">
                  <c:v>8.7792194980238261</c:v>
                </c:pt>
                <c:pt idx="38">
                  <c:v>8.7687087849131853</c:v>
                </c:pt>
                <c:pt idx="39">
                  <c:v>8.758210655505474</c:v>
                </c:pt>
                <c:pt idx="40">
                  <c:v>8.7477250947351468</c:v>
                </c:pt>
                <c:pt idx="41">
                  <c:v>8.7372520875547028</c:v>
                </c:pt>
                <c:pt idx="42">
                  <c:v>8.7267916189346497</c:v>
                </c:pt>
                <c:pt idx="43">
                  <c:v>8.7163436738634967</c:v>
                </c:pt>
                <c:pt idx="44">
                  <c:v>8.7059082373477175</c:v>
                </c:pt>
                <c:pt idx="45">
                  <c:v>8.6954852944117409</c:v>
                </c:pt>
                <c:pt idx="46">
                  <c:v>8.685074830097923</c:v>
                </c:pt>
                <c:pt idx="47">
                  <c:v>8.6746768294665308</c:v>
                </c:pt>
                <c:pt idx="48">
                  <c:v>8.6642912775957104</c:v>
                </c:pt>
                <c:pt idx="49">
                  <c:v>8.6539181595814814</c:v>
                </c:pt>
                <c:pt idx="50">
                  <c:v>8.6435574605377017</c:v>
                </c:pt>
                <c:pt idx="51">
                  <c:v>8.6332091655960497</c:v>
                </c:pt>
                <c:pt idx="52">
                  <c:v>8.6228732599060116</c:v>
                </c:pt>
                <c:pt idx="53">
                  <c:v>8.6125497286348462</c:v>
                </c:pt>
                <c:pt idx="54">
                  <c:v>8.6022385569675723</c:v>
                </c:pt>
                <c:pt idx="55">
                  <c:v>8.5919397301069473</c:v>
                </c:pt>
                <c:pt idx="56">
                  <c:v>8.5816532332734443</c:v>
                </c:pt>
                <c:pt idx="57">
                  <c:v>8.5713790517052271</c:v>
                </c:pt>
                <c:pt idx="58">
                  <c:v>8.5611171706581359</c:v>
                </c:pt>
                <c:pt idx="59">
                  <c:v>8.5508675754056647</c:v>
                </c:pt>
                <c:pt idx="60">
                  <c:v>8.540630251238932</c:v>
                </c:pt>
                <c:pt idx="61">
                  <c:v>8.5304051834666748</c:v>
                </c:pt>
                <c:pt idx="62">
                  <c:v>8.5201923574152119</c:v>
                </c:pt>
                <c:pt idx="63">
                  <c:v>8.5099917584284324</c:v>
                </c:pt>
                <c:pt idx="64">
                  <c:v>8.4998033718677721</c:v>
                </c:pt>
                <c:pt idx="65">
                  <c:v>6.8582415088433493</c:v>
                </c:pt>
                <c:pt idx="66">
                  <c:v>6.8582415088433493</c:v>
                </c:pt>
                <c:pt idx="67">
                  <c:v>6.8582415088433493</c:v>
                </c:pt>
                <c:pt idx="68">
                  <c:v>6.8582415088433493</c:v>
                </c:pt>
                <c:pt idx="69">
                  <c:v>6.8582415088433493</c:v>
                </c:pt>
                <c:pt idx="70">
                  <c:v>6.8582415088433493</c:v>
                </c:pt>
                <c:pt idx="71">
                  <c:v>6.8582415088433493</c:v>
                </c:pt>
                <c:pt idx="72">
                  <c:v>6.8582415088433493</c:v>
                </c:pt>
                <c:pt idx="73">
                  <c:v>6.8582415088433493</c:v>
                </c:pt>
                <c:pt idx="74">
                  <c:v>6.8582415088433493</c:v>
                </c:pt>
                <c:pt idx="75">
                  <c:v>6.8582415088433493</c:v>
                </c:pt>
                <c:pt idx="76">
                  <c:v>6.8582415088433493</c:v>
                </c:pt>
                <c:pt idx="77">
                  <c:v>6.8582415088433493</c:v>
                </c:pt>
                <c:pt idx="78">
                  <c:v>6.8582415088433493</c:v>
                </c:pt>
                <c:pt idx="79">
                  <c:v>6.8582415088433493</c:v>
                </c:pt>
                <c:pt idx="80">
                  <c:v>6.8582415088433493</c:v>
                </c:pt>
                <c:pt idx="81">
                  <c:v>6.8582415088433493</c:v>
                </c:pt>
                <c:pt idx="82">
                  <c:v>6.8582415088433493</c:v>
                </c:pt>
                <c:pt idx="83">
                  <c:v>6.8582415088433493</c:v>
                </c:pt>
                <c:pt idx="84">
                  <c:v>6.8582415088433493</c:v>
                </c:pt>
                <c:pt idx="85">
                  <c:v>6.8582415088433493</c:v>
                </c:pt>
                <c:pt idx="86">
                  <c:v>6.8582415088433493</c:v>
                </c:pt>
                <c:pt idx="87">
                  <c:v>6.8582415088433493</c:v>
                </c:pt>
                <c:pt idx="88">
                  <c:v>6.8582415088433493</c:v>
                </c:pt>
                <c:pt idx="89">
                  <c:v>6.8582415088433493</c:v>
                </c:pt>
                <c:pt idx="90">
                  <c:v>6.8582415088433493</c:v>
                </c:pt>
                <c:pt idx="91">
                  <c:v>6.8582415088433493</c:v>
                </c:pt>
                <c:pt idx="92">
                  <c:v>6.8582415088433493</c:v>
                </c:pt>
                <c:pt idx="93">
                  <c:v>6.8582415088433493</c:v>
                </c:pt>
                <c:pt idx="94">
                  <c:v>6.8582415088433493</c:v>
                </c:pt>
                <c:pt idx="95">
                  <c:v>6.8582415088433493</c:v>
                </c:pt>
                <c:pt idx="96">
                  <c:v>6.8582415088433493</c:v>
                </c:pt>
                <c:pt idx="97">
                  <c:v>6.8582415088433493</c:v>
                </c:pt>
                <c:pt idx="98">
                  <c:v>6.8582415088433493</c:v>
                </c:pt>
                <c:pt idx="99">
                  <c:v>6.8582415088433493</c:v>
                </c:pt>
                <c:pt idx="100">
                  <c:v>6.8582415088433493</c:v>
                </c:pt>
                <c:pt idx="101">
                  <c:v>6.8582415088433493</c:v>
                </c:pt>
                <c:pt idx="102">
                  <c:v>6.8582415088433493</c:v>
                </c:pt>
                <c:pt idx="103">
                  <c:v>6.8582415088433493</c:v>
                </c:pt>
                <c:pt idx="104">
                  <c:v>6.8582415088433493</c:v>
                </c:pt>
                <c:pt idx="105">
                  <c:v>6.8582415088433493</c:v>
                </c:pt>
                <c:pt idx="106">
                  <c:v>6.8582415088433493</c:v>
                </c:pt>
                <c:pt idx="107">
                  <c:v>6.8582415088433493</c:v>
                </c:pt>
                <c:pt idx="108">
                  <c:v>6.8582415088433493</c:v>
                </c:pt>
                <c:pt idx="109">
                  <c:v>6.8582415088433493</c:v>
                </c:pt>
                <c:pt idx="110">
                  <c:v>6.8582415088433493</c:v>
                </c:pt>
                <c:pt idx="111">
                  <c:v>6.8582415088433493</c:v>
                </c:pt>
                <c:pt idx="112">
                  <c:v>6.8582415088433493</c:v>
                </c:pt>
                <c:pt idx="113">
                  <c:v>6.8582415088433493</c:v>
                </c:pt>
                <c:pt idx="114">
                  <c:v>6.8582415088433493</c:v>
                </c:pt>
                <c:pt idx="115">
                  <c:v>6.8582415088433493</c:v>
                </c:pt>
                <c:pt idx="116">
                  <c:v>6.8582415088433493</c:v>
                </c:pt>
                <c:pt idx="117">
                  <c:v>6.8582415088433493</c:v>
                </c:pt>
                <c:pt idx="118">
                  <c:v>6.8582415088433493</c:v>
                </c:pt>
                <c:pt idx="119">
                  <c:v>6.8582415088433493</c:v>
                </c:pt>
                <c:pt idx="120">
                  <c:v>6.8582415088433493</c:v>
                </c:pt>
                <c:pt idx="121">
                  <c:v>6.8582415088433493</c:v>
                </c:pt>
                <c:pt idx="122">
                  <c:v>6.8582415088433493</c:v>
                </c:pt>
                <c:pt idx="123">
                  <c:v>6.8582415088433493</c:v>
                </c:pt>
                <c:pt idx="124">
                  <c:v>6.8582415088433493</c:v>
                </c:pt>
                <c:pt idx="125">
                  <c:v>6.8582415088433493</c:v>
                </c:pt>
                <c:pt idx="126">
                  <c:v>6.8582415088433493</c:v>
                </c:pt>
                <c:pt idx="127">
                  <c:v>6.8582415088433493</c:v>
                </c:pt>
                <c:pt idx="128">
                  <c:v>6.8582415088433493</c:v>
                </c:pt>
                <c:pt idx="129">
                  <c:v>6.8582415088433493</c:v>
                </c:pt>
                <c:pt idx="130">
                  <c:v>6.8582415088433493</c:v>
                </c:pt>
                <c:pt idx="131">
                  <c:v>6.8582415088433493</c:v>
                </c:pt>
                <c:pt idx="132">
                  <c:v>6.8582415088433493</c:v>
                </c:pt>
                <c:pt idx="133">
                  <c:v>6.8582415088433493</c:v>
                </c:pt>
                <c:pt idx="134">
                  <c:v>6.8582415088433493</c:v>
                </c:pt>
                <c:pt idx="135">
                  <c:v>6.8582415088433493</c:v>
                </c:pt>
                <c:pt idx="136">
                  <c:v>6.8582415088433493</c:v>
                </c:pt>
                <c:pt idx="137">
                  <c:v>6.8582415088433493</c:v>
                </c:pt>
                <c:pt idx="138">
                  <c:v>6.8582415088433493</c:v>
                </c:pt>
                <c:pt idx="139">
                  <c:v>6.8582415088433493</c:v>
                </c:pt>
                <c:pt idx="140">
                  <c:v>6.8582415088433493</c:v>
                </c:pt>
                <c:pt idx="141">
                  <c:v>4.7104625432718503</c:v>
                </c:pt>
                <c:pt idx="142">
                  <c:v>4.7104625432718503</c:v>
                </c:pt>
                <c:pt idx="143">
                  <c:v>4.7104625432718503</c:v>
                </c:pt>
                <c:pt idx="144">
                  <c:v>4.7104625432718503</c:v>
                </c:pt>
                <c:pt idx="145">
                  <c:v>4.7104625432718503</c:v>
                </c:pt>
                <c:pt idx="146">
                  <c:v>4.7104625432718503</c:v>
                </c:pt>
                <c:pt idx="147">
                  <c:v>4.7104625432718503</c:v>
                </c:pt>
                <c:pt idx="148">
                  <c:v>4.7104625432718503</c:v>
                </c:pt>
                <c:pt idx="149">
                  <c:v>4.7104625432718503</c:v>
                </c:pt>
                <c:pt idx="150">
                  <c:v>4.7104625432718503</c:v>
                </c:pt>
                <c:pt idx="151">
                  <c:v>4.7104625432718503</c:v>
                </c:pt>
                <c:pt idx="152">
                  <c:v>4.7104625432718503</c:v>
                </c:pt>
                <c:pt idx="153">
                  <c:v>4.7104625432718503</c:v>
                </c:pt>
                <c:pt idx="154">
                  <c:v>4.7104625432718503</c:v>
                </c:pt>
                <c:pt idx="155">
                  <c:v>4.7104625432718503</c:v>
                </c:pt>
                <c:pt idx="156">
                  <c:v>4.7104625432718503</c:v>
                </c:pt>
                <c:pt idx="157">
                  <c:v>4.7104625432718503</c:v>
                </c:pt>
                <c:pt idx="158">
                  <c:v>4.7104625432718503</c:v>
                </c:pt>
                <c:pt idx="159">
                  <c:v>4.7104625432718503</c:v>
                </c:pt>
                <c:pt idx="160">
                  <c:v>4.7104625432718503</c:v>
                </c:pt>
                <c:pt idx="161">
                  <c:v>4.7104625432718503</c:v>
                </c:pt>
                <c:pt idx="162">
                  <c:v>4.7104625432718503</c:v>
                </c:pt>
                <c:pt idx="163">
                  <c:v>4.7104625432718503</c:v>
                </c:pt>
                <c:pt idx="164">
                  <c:v>4.7104625432718503</c:v>
                </c:pt>
                <c:pt idx="165">
                  <c:v>4.7104625432718503</c:v>
                </c:pt>
                <c:pt idx="166">
                  <c:v>4.7104625432718503</c:v>
                </c:pt>
                <c:pt idx="167">
                  <c:v>4.7104625432718503</c:v>
                </c:pt>
                <c:pt idx="168">
                  <c:v>4.7104625432718503</c:v>
                </c:pt>
                <c:pt idx="169">
                  <c:v>4.7104625432718503</c:v>
                </c:pt>
                <c:pt idx="170">
                  <c:v>4.7104625432718503</c:v>
                </c:pt>
                <c:pt idx="171">
                  <c:v>4.7104625432718503</c:v>
                </c:pt>
                <c:pt idx="172">
                  <c:v>4.7104625432718503</c:v>
                </c:pt>
                <c:pt idx="173">
                  <c:v>4.7104625432718503</c:v>
                </c:pt>
                <c:pt idx="174">
                  <c:v>4.7104625432718503</c:v>
                </c:pt>
                <c:pt idx="175">
                  <c:v>4.7104625432718503</c:v>
                </c:pt>
                <c:pt idx="176">
                  <c:v>4.7104625432718503</c:v>
                </c:pt>
                <c:pt idx="177">
                  <c:v>4.7104625432718503</c:v>
                </c:pt>
                <c:pt idx="178">
                  <c:v>4.7104625432718503</c:v>
                </c:pt>
                <c:pt idx="179">
                  <c:v>4.7104625432718503</c:v>
                </c:pt>
                <c:pt idx="180">
                  <c:v>4.7104625432718503</c:v>
                </c:pt>
                <c:pt idx="181">
                  <c:v>4.7104625432718503</c:v>
                </c:pt>
                <c:pt idx="182">
                  <c:v>4.7104625432718503</c:v>
                </c:pt>
                <c:pt idx="183">
                  <c:v>4.7104625432718503</c:v>
                </c:pt>
                <c:pt idx="184">
                  <c:v>4.7104625432718503</c:v>
                </c:pt>
                <c:pt idx="185">
                  <c:v>4.7104625432718503</c:v>
                </c:pt>
                <c:pt idx="186">
                  <c:v>4.7104625432718503</c:v>
                </c:pt>
                <c:pt idx="187">
                  <c:v>4.7104625432718503</c:v>
                </c:pt>
                <c:pt idx="188">
                  <c:v>4.7104625432718503</c:v>
                </c:pt>
                <c:pt idx="189">
                  <c:v>4.7104625432718503</c:v>
                </c:pt>
                <c:pt idx="190">
                  <c:v>4.7104625432718503</c:v>
                </c:pt>
                <c:pt idx="191">
                  <c:v>4.7104625432718503</c:v>
                </c:pt>
                <c:pt idx="192">
                  <c:v>4.7104625432718503</c:v>
                </c:pt>
                <c:pt idx="193">
                  <c:v>4.7104625432718503</c:v>
                </c:pt>
                <c:pt idx="194">
                  <c:v>4.7104625432718503</c:v>
                </c:pt>
                <c:pt idx="195">
                  <c:v>4.7104625432718503</c:v>
                </c:pt>
                <c:pt idx="196">
                  <c:v>4.7104625432718503</c:v>
                </c:pt>
                <c:pt idx="197">
                  <c:v>4.7104625432718503</c:v>
                </c:pt>
                <c:pt idx="198">
                  <c:v>4.7104625432718503</c:v>
                </c:pt>
                <c:pt idx="199">
                  <c:v>4.7104625432718503</c:v>
                </c:pt>
                <c:pt idx="200">
                  <c:v>4.7104625432718503</c:v>
                </c:pt>
                <c:pt idx="201">
                  <c:v>4.7104625432718503</c:v>
                </c:pt>
                <c:pt idx="202">
                  <c:v>4.7104625432718503</c:v>
                </c:pt>
                <c:pt idx="203">
                  <c:v>4.7104625432718503</c:v>
                </c:pt>
                <c:pt idx="204">
                  <c:v>4.7104625432718503</c:v>
                </c:pt>
                <c:pt idx="205">
                  <c:v>4.7104625432718503</c:v>
                </c:pt>
                <c:pt idx="206">
                  <c:v>4.7104625432718503</c:v>
                </c:pt>
                <c:pt idx="207">
                  <c:v>4.7104625432718503</c:v>
                </c:pt>
                <c:pt idx="208">
                  <c:v>4.7104625432718503</c:v>
                </c:pt>
                <c:pt idx="209">
                  <c:v>4.7104625432718503</c:v>
                </c:pt>
                <c:pt idx="210">
                  <c:v>4.7104625432718503</c:v>
                </c:pt>
                <c:pt idx="211">
                  <c:v>4.7104625432718503</c:v>
                </c:pt>
                <c:pt idx="212">
                  <c:v>4.7104625432718503</c:v>
                </c:pt>
                <c:pt idx="213">
                  <c:v>4.7104625432718503</c:v>
                </c:pt>
                <c:pt idx="214">
                  <c:v>4.7104625432718503</c:v>
                </c:pt>
                <c:pt idx="215">
                  <c:v>4.7104625432718503</c:v>
                </c:pt>
                <c:pt idx="216">
                  <c:v>4.7104625432718503</c:v>
                </c:pt>
                <c:pt idx="217">
                  <c:v>4.7104625432718503</c:v>
                </c:pt>
                <c:pt idx="218">
                  <c:v>4.7104625432718503</c:v>
                </c:pt>
                <c:pt idx="219">
                  <c:v>4.7104625432718503</c:v>
                </c:pt>
                <c:pt idx="220">
                  <c:v>4.7104625432718503</c:v>
                </c:pt>
                <c:pt idx="221">
                  <c:v>4.7104625432718503</c:v>
                </c:pt>
                <c:pt idx="222">
                  <c:v>4.7104625432718503</c:v>
                </c:pt>
                <c:pt idx="223">
                  <c:v>4.7104625432718503</c:v>
                </c:pt>
                <c:pt idx="224">
                  <c:v>4.7104625432718503</c:v>
                </c:pt>
                <c:pt idx="225">
                  <c:v>4.7104625432718503</c:v>
                </c:pt>
                <c:pt idx="226">
                  <c:v>4.7104625432718503</c:v>
                </c:pt>
                <c:pt idx="227">
                  <c:v>4.7104625432718503</c:v>
                </c:pt>
                <c:pt idx="228">
                  <c:v>4.7104625432718503</c:v>
                </c:pt>
                <c:pt idx="229">
                  <c:v>4.7104625432718503</c:v>
                </c:pt>
                <c:pt idx="230">
                  <c:v>4.7104625432718503</c:v>
                </c:pt>
                <c:pt idx="231">
                  <c:v>4.7104625432718503</c:v>
                </c:pt>
                <c:pt idx="232">
                  <c:v>4.7104625432718503</c:v>
                </c:pt>
                <c:pt idx="233">
                  <c:v>4.7104625432718503</c:v>
                </c:pt>
                <c:pt idx="234">
                  <c:v>4.7104625432718503</c:v>
                </c:pt>
                <c:pt idx="235">
                  <c:v>4.7104625432718503</c:v>
                </c:pt>
                <c:pt idx="236">
                  <c:v>4.7104625432718503</c:v>
                </c:pt>
                <c:pt idx="237">
                  <c:v>4.7104625432718503</c:v>
                </c:pt>
                <c:pt idx="238">
                  <c:v>4.7104625432718503</c:v>
                </c:pt>
                <c:pt idx="239">
                  <c:v>4.7104625432718503</c:v>
                </c:pt>
                <c:pt idx="240">
                  <c:v>4.7104625432718503</c:v>
                </c:pt>
                <c:pt idx="241">
                  <c:v>4.7104625432718503</c:v>
                </c:pt>
                <c:pt idx="242">
                  <c:v>4.7104625432718503</c:v>
                </c:pt>
                <c:pt idx="243">
                  <c:v>4.7104625432718503</c:v>
                </c:pt>
                <c:pt idx="244">
                  <c:v>4.7104625432718503</c:v>
                </c:pt>
                <c:pt idx="245">
                  <c:v>4.7104625432718503</c:v>
                </c:pt>
                <c:pt idx="246">
                  <c:v>4.7104625432718503</c:v>
                </c:pt>
                <c:pt idx="247">
                  <c:v>4.7104625432718503</c:v>
                </c:pt>
                <c:pt idx="248">
                  <c:v>4.7104625432718503</c:v>
                </c:pt>
                <c:pt idx="249">
                  <c:v>4.7104625432718503</c:v>
                </c:pt>
                <c:pt idx="250">
                  <c:v>4.7104625432718503</c:v>
                </c:pt>
                <c:pt idx="251">
                  <c:v>4.7104625432718503</c:v>
                </c:pt>
                <c:pt idx="252">
                  <c:v>4.7104625432718503</c:v>
                </c:pt>
                <c:pt idx="253">
                  <c:v>4.7104625432718503</c:v>
                </c:pt>
                <c:pt idx="254">
                  <c:v>4.7104625432718503</c:v>
                </c:pt>
                <c:pt idx="255">
                  <c:v>4.7104625432718503</c:v>
                </c:pt>
                <c:pt idx="256">
                  <c:v>4.7104625432718503</c:v>
                </c:pt>
                <c:pt idx="257">
                  <c:v>4.7104625432718503</c:v>
                </c:pt>
                <c:pt idx="258">
                  <c:v>4.7104625432718503</c:v>
                </c:pt>
                <c:pt idx="259">
                  <c:v>4.7104625432718503</c:v>
                </c:pt>
                <c:pt idx="260">
                  <c:v>4.7104625432718503</c:v>
                </c:pt>
                <c:pt idx="261">
                  <c:v>4.7104625432718503</c:v>
                </c:pt>
                <c:pt idx="262">
                  <c:v>4.7104625432718503</c:v>
                </c:pt>
                <c:pt idx="263">
                  <c:v>4.7104625432718503</c:v>
                </c:pt>
                <c:pt idx="264">
                  <c:v>4.7104625432718503</c:v>
                </c:pt>
                <c:pt idx="265">
                  <c:v>4.7104625432718503</c:v>
                </c:pt>
                <c:pt idx="266">
                  <c:v>4.7104625432718503</c:v>
                </c:pt>
                <c:pt idx="267">
                  <c:v>4.7104625432718503</c:v>
                </c:pt>
                <c:pt idx="268">
                  <c:v>4.7104625432718503</c:v>
                </c:pt>
                <c:pt idx="269">
                  <c:v>4.7104625432718503</c:v>
                </c:pt>
                <c:pt idx="270">
                  <c:v>4.7104625432718503</c:v>
                </c:pt>
                <c:pt idx="271">
                  <c:v>4.7104625432718503</c:v>
                </c:pt>
                <c:pt idx="272">
                  <c:v>4.7104625432718503</c:v>
                </c:pt>
                <c:pt idx="273">
                  <c:v>4.7104625432718503</c:v>
                </c:pt>
                <c:pt idx="274">
                  <c:v>4.7104625432718503</c:v>
                </c:pt>
                <c:pt idx="275">
                  <c:v>2.9640770416235949</c:v>
                </c:pt>
                <c:pt idx="276">
                  <c:v>2.9640770416235949</c:v>
                </c:pt>
                <c:pt idx="277">
                  <c:v>2.9640770416235949</c:v>
                </c:pt>
                <c:pt idx="278">
                  <c:v>2.9640770416235949</c:v>
                </c:pt>
                <c:pt idx="279">
                  <c:v>2.9640770416235949</c:v>
                </c:pt>
                <c:pt idx="280">
                  <c:v>2.9640770416235949</c:v>
                </c:pt>
                <c:pt idx="281">
                  <c:v>2.9640770416235949</c:v>
                </c:pt>
                <c:pt idx="282">
                  <c:v>2.9640770416235949</c:v>
                </c:pt>
                <c:pt idx="283">
                  <c:v>2.9640770416235949</c:v>
                </c:pt>
                <c:pt idx="284">
                  <c:v>2.9640770416235949</c:v>
                </c:pt>
                <c:pt idx="285">
                  <c:v>2.9640770416235949</c:v>
                </c:pt>
                <c:pt idx="286">
                  <c:v>2.9640770416235949</c:v>
                </c:pt>
                <c:pt idx="287">
                  <c:v>2.9640770416235949</c:v>
                </c:pt>
                <c:pt idx="288">
                  <c:v>2.9640770416235949</c:v>
                </c:pt>
                <c:pt idx="289">
                  <c:v>2.9640770416235949</c:v>
                </c:pt>
                <c:pt idx="290">
                  <c:v>2.9640770416235949</c:v>
                </c:pt>
                <c:pt idx="291">
                  <c:v>2.9640770416235949</c:v>
                </c:pt>
                <c:pt idx="292">
                  <c:v>2.9640770416235949</c:v>
                </c:pt>
                <c:pt idx="293">
                  <c:v>2.9640770416235949</c:v>
                </c:pt>
                <c:pt idx="294">
                  <c:v>2.9640770416235949</c:v>
                </c:pt>
                <c:pt idx="295">
                  <c:v>2.9640770416235949</c:v>
                </c:pt>
                <c:pt idx="296">
                  <c:v>2.9640770416235949</c:v>
                </c:pt>
                <c:pt idx="297">
                  <c:v>2.9640770416235949</c:v>
                </c:pt>
                <c:pt idx="298">
                  <c:v>2.9640770416235949</c:v>
                </c:pt>
                <c:pt idx="299">
                  <c:v>2.9640770416235949</c:v>
                </c:pt>
                <c:pt idx="300">
                  <c:v>2.9640770416235949</c:v>
                </c:pt>
                <c:pt idx="301">
                  <c:v>-7.5010468066114591</c:v>
                </c:pt>
                <c:pt idx="302">
                  <c:v>-7.5112755068022938</c:v>
                </c:pt>
                <c:pt idx="303">
                  <c:v>-7.5215181552206598</c:v>
                </c:pt>
                <c:pt idx="304">
                  <c:v>-7.5317747708868712</c:v>
                </c:pt>
                <c:pt idx="305">
                  <c:v>-7.5420453728471708</c:v>
                </c:pt>
                <c:pt idx="306">
                  <c:v>-7.5523299801737807</c:v>
                </c:pt>
                <c:pt idx="307">
                  <c:v>-7.5626286119649269</c:v>
                </c:pt>
                <c:pt idx="308">
                  <c:v>-7.5729412873448787</c:v>
                </c:pt>
                <c:pt idx="309">
                  <c:v>-7.583268025463985</c:v>
                </c:pt>
                <c:pt idx="310">
                  <c:v>-7.593608845498709</c:v>
                </c:pt>
                <c:pt idx="311">
                  <c:v>-7.6039637666516615</c:v>
                </c:pt>
                <c:pt idx="312">
                  <c:v>-7.6143328081516417</c:v>
                </c:pt>
                <c:pt idx="313">
                  <c:v>-7.6247159892536667</c:v>
                </c:pt>
                <c:pt idx="314">
                  <c:v>-7.6351133292390125</c:v>
                </c:pt>
                <c:pt idx="315">
                  <c:v>-7.6455248474152473</c:v>
                </c:pt>
                <c:pt idx="316">
                  <c:v>-7.655950563116269</c:v>
                </c:pt>
                <c:pt idx="317">
                  <c:v>-7.6663904957023359</c:v>
                </c:pt>
                <c:pt idx="318">
                  <c:v>-7.6768446645601118</c:v>
                </c:pt>
                <c:pt idx="319">
                  <c:v>-7.6873130891026946</c:v>
                </c:pt>
                <c:pt idx="320">
                  <c:v>-7.6977957887696515</c:v>
                </c:pt>
                <c:pt idx="321">
                  <c:v>-7.7082927830270656</c:v>
                </c:pt>
                <c:pt idx="322">
                  <c:v>-7.7188040913675557</c:v>
                </c:pt>
                <c:pt idx="323">
                  <c:v>-7.7293297333103297</c:v>
                </c:pt>
                <c:pt idx="324">
                  <c:v>-7.7398697284012075</c:v>
                </c:pt>
                <c:pt idx="325">
                  <c:v>-7.7504240962126643</c:v>
                </c:pt>
                <c:pt idx="326">
                  <c:v>-7.7609928563438633</c:v>
                </c:pt>
                <c:pt idx="327">
                  <c:v>-7.7715760284206956</c:v>
                </c:pt>
                <c:pt idx="328">
                  <c:v>-7.7821736320958141</c:v>
                </c:pt>
                <c:pt idx="329">
                  <c:v>-7.7927856870486725</c:v>
                </c:pt>
                <c:pt idx="330">
                  <c:v>-7.8034122129855579</c:v>
                </c:pt>
                <c:pt idx="331">
                  <c:v>-7.8140532296396286</c:v>
                </c:pt>
                <c:pt idx="332">
                  <c:v>-7.8247087567709563</c:v>
                </c:pt>
                <c:pt idx="333">
                  <c:v>-7.8353788141665524</c:v>
                </c:pt>
                <c:pt idx="334">
                  <c:v>-7.8460634216404159</c:v>
                </c:pt>
                <c:pt idx="335">
                  <c:v>-7.8567625990335612</c:v>
                </c:pt>
                <c:pt idx="336">
                  <c:v>-7.8674763662140617</c:v>
                </c:pt>
                <c:pt idx="337">
                  <c:v>-7.878204743077081</c:v>
                </c:pt>
                <c:pt idx="338">
                  <c:v>-7.8889477495449132</c:v>
                </c:pt>
                <c:pt idx="339">
                  <c:v>-7.8997054055670191</c:v>
                </c:pt>
                <c:pt idx="340">
                  <c:v>-7.910477731120066</c:v>
                </c:pt>
                <c:pt idx="341">
                  <c:v>-7.9212647462079566</c:v>
                </c:pt>
                <c:pt idx="342">
                  <c:v>-7.9320664708618764</c:v>
                </c:pt>
                <c:pt idx="343">
                  <c:v>-7.9428829251403243</c:v>
                </c:pt>
                <c:pt idx="344">
                  <c:v>-7.9537141291291533</c:v>
                </c:pt>
                <c:pt idx="345">
                  <c:v>-7.9645601029416024</c:v>
                </c:pt>
                <c:pt idx="346">
                  <c:v>-7.9754208667183395</c:v>
                </c:pt>
                <c:pt idx="347">
                  <c:v>-7.9862964406275019</c:v>
                </c:pt>
                <c:pt idx="348">
                  <c:v>-7.9971868448647214</c:v>
                </c:pt>
                <c:pt idx="349">
                  <c:v>-8.0080920996531724</c:v>
                </c:pt>
                <c:pt idx="350">
                  <c:v>-8.0190122252436087</c:v>
                </c:pt>
                <c:pt idx="351">
                  <c:v>-8.029947241914396</c:v>
                </c:pt>
                <c:pt idx="352">
                  <c:v>-8.0408971699715508</c:v>
                </c:pt>
                <c:pt idx="353">
                  <c:v>-8.0518620297487846</c:v>
                </c:pt>
                <c:pt idx="354">
                  <c:v>-8.0628418416075327</c:v>
                </c:pt>
                <c:pt idx="355">
                  <c:v>-8.0738366259369982</c:v>
                </c:pt>
                <c:pt idx="356">
                  <c:v>-8.0848464031541845</c:v>
                </c:pt>
                <c:pt idx="357">
                  <c:v>-8.0958711937039407</c:v>
                </c:pt>
                <c:pt idx="358">
                  <c:v>-8.1069110180589909</c:v>
                </c:pt>
                <c:pt idx="359">
                  <c:v>-8.1179658967199799</c:v>
                </c:pt>
                <c:pt idx="360">
                  <c:v>-8.1290358502155087</c:v>
                </c:pt>
                <c:pt idx="361">
                  <c:v>-8.1401208991021665</c:v>
                </c:pt>
                <c:pt idx="362">
                  <c:v>-8.1512210639645772</c:v>
                </c:pt>
                <c:pt idx="363">
                  <c:v>-8.1623363654154382</c:v>
                </c:pt>
                <c:pt idx="364">
                  <c:v>-8.1734668240955521</c:v>
                </c:pt>
                <c:pt idx="365">
                  <c:v>-8.1846124606738631</c:v>
                </c:pt>
                <c:pt idx="366">
                  <c:v>-8.1957732958475091</c:v>
                </c:pt>
                <c:pt idx="367">
                  <c:v>-8.2069493503418478</c:v>
                </c:pt>
                <c:pt idx="368">
                  <c:v>-8.2181406449104948</c:v>
                </c:pt>
                <c:pt idx="369">
                  <c:v>-8.2293472003353738</c:v>
                </c:pt>
                <c:pt idx="370">
                  <c:v>-8.2405690374267397</c:v>
                </c:pt>
                <c:pt idx="371">
                  <c:v>-8.25180617702323</c:v>
                </c:pt>
                <c:pt idx="372">
                  <c:v>-8.2630586399918986</c:v>
                </c:pt>
                <c:pt idx="373">
                  <c:v>-8.2743264472282512</c:v>
                </c:pt>
                <c:pt idx="374">
                  <c:v>-8.2856096196562898</c:v>
                </c:pt>
                <c:pt idx="375">
                  <c:v>-8.2969081782285485</c:v>
                </c:pt>
                <c:pt idx="376">
                  <c:v>-8.3082221439261321</c:v>
                </c:pt>
                <c:pt idx="377">
                  <c:v>-8.319551537758759</c:v>
                </c:pt>
                <c:pt idx="378">
                  <c:v>-8.3308963807647931</c:v>
                </c:pt>
                <c:pt idx="379">
                  <c:v>-8.3422566940112901</c:v>
                </c:pt>
                <c:pt idx="380">
                  <c:v>-8.3536324985940347</c:v>
                </c:pt>
                <c:pt idx="381">
                  <c:v>-8.3650238156375707</c:v>
                </c:pt>
                <c:pt idx="382">
                  <c:v>-8.3764306662952599</c:v>
                </c:pt>
                <c:pt idx="383">
                  <c:v>-8.3878530717492978</c:v>
                </c:pt>
                <c:pt idx="384">
                  <c:v>-8.3992910532107743</c:v>
                </c:pt>
                <c:pt idx="385">
                  <c:v>-8.4107446319196981</c:v>
                </c:pt>
                <c:pt idx="386">
                  <c:v>-8.4222138291450435</c:v>
                </c:pt>
                <c:pt idx="387">
                  <c:v>-8.4336986661847853</c:v>
                </c:pt>
                <c:pt idx="388">
                  <c:v>-8.4451991643659472</c:v>
                </c:pt>
                <c:pt idx="389">
                  <c:v>-8.4567153450446266</c:v>
                </c:pt>
                <c:pt idx="390">
                  <c:v>-8.4682472296060514</c:v>
                </c:pt>
                <c:pt idx="391">
                  <c:v>-8.4797948394646046</c:v>
                </c:pt>
                <c:pt idx="392">
                  <c:v>-8.4913581960638744</c:v>
                </c:pt>
                <c:pt idx="393">
                  <c:v>-8.5029373208766899</c:v>
                </c:pt>
                <c:pt idx="394">
                  <c:v>-8.5145322354051576</c:v>
                </c:pt>
                <c:pt idx="395">
                  <c:v>-8.5261429611807102</c:v>
                </c:pt>
                <c:pt idx="396">
                  <c:v>-8.5377695197641383</c:v>
                </c:pt>
                <c:pt idx="397">
                  <c:v>-8.5494119327456346</c:v>
                </c:pt>
                <c:pt idx="398">
                  <c:v>-8.5610702217448331</c:v>
                </c:pt>
                <c:pt idx="399">
                  <c:v>-8.5727444084108484</c:v>
                </c:pt>
                <c:pt idx="400">
                  <c:v>-8.584434514422318</c:v>
                </c:pt>
                <c:pt idx="401">
                  <c:v>-8.5961405614874398</c:v>
                </c:pt>
                <c:pt idx="402">
                  <c:v>-8.6078625713440129</c:v>
                </c:pt>
                <c:pt idx="403">
                  <c:v>-8.6196005657594821</c:v>
                </c:pt>
                <c:pt idx="404">
                  <c:v>-8.6313545665309732</c:v>
                </c:pt>
                <c:pt idx="405">
                  <c:v>-8.6431245954853342</c:v>
                </c:pt>
                <c:pt idx="406">
                  <c:v>-8.6549106744791775</c:v>
                </c:pt>
                <c:pt idx="407">
                  <c:v>-8.6667128253989212</c:v>
                </c:pt>
                <c:pt idx="408">
                  <c:v>-8.6785310701608278</c:v>
                </c:pt>
                <c:pt idx="409">
                  <c:v>-8.6903654307110472</c:v>
                </c:pt>
                <c:pt idx="410">
                  <c:v>-8.7022159290256536</c:v>
                </c:pt>
                <c:pt idx="411">
                  <c:v>-8.7140825871106884</c:v>
                </c:pt>
                <c:pt idx="412">
                  <c:v>-8.7259654270022029</c:v>
                </c:pt>
                <c:pt idx="413">
                  <c:v>-8.7378644707662971</c:v>
                </c:pt>
                <c:pt idx="414">
                  <c:v>-8.7497797404991591</c:v>
                </c:pt>
                <c:pt idx="415">
                  <c:v>-8.7617112583271126</c:v>
                </c:pt>
                <c:pt idx="416">
                  <c:v>-8.7736590464066495</c:v>
                </c:pt>
                <c:pt idx="417">
                  <c:v>-8.7856231269244773</c:v>
                </c:pt>
                <c:pt idx="418">
                  <c:v>-8.797603522097555</c:v>
                </c:pt>
                <c:pt idx="419">
                  <c:v>-8.8096002541731426</c:v>
                </c:pt>
                <c:pt idx="420">
                  <c:v>-8.8216133454288332</c:v>
                </c:pt>
                <c:pt idx="421">
                  <c:v>-8.8336428181725992</c:v>
                </c:pt>
                <c:pt idx="422">
                  <c:v>-8.8456886947428348</c:v>
                </c:pt>
                <c:pt idx="423">
                  <c:v>-8.8577509975083935</c:v>
                </c:pt>
                <c:pt idx="424">
                  <c:v>-8.8698297488686322</c:v>
                </c:pt>
                <c:pt idx="425">
                  <c:v>-8.8819249712534543</c:v>
                </c:pt>
                <c:pt idx="426">
                  <c:v>-8.8940366871233447</c:v>
                </c:pt>
                <c:pt idx="427">
                  <c:v>-8.9061649189694219</c:v>
                </c:pt>
                <c:pt idx="428">
                  <c:v>-8.918309689313471</c:v>
                </c:pt>
                <c:pt idx="429">
                  <c:v>-8.9304710207079889</c:v>
                </c:pt>
                <c:pt idx="430">
                  <c:v>-8.9426489357362264</c:v>
                </c:pt>
                <c:pt idx="431">
                  <c:v>-8.9548434570122311</c:v>
                </c:pt>
                <c:pt idx="432">
                  <c:v>-8.9670546071808843</c:v>
                </c:pt>
                <c:pt idx="433">
                  <c:v>-8.9792824089179497</c:v>
                </c:pt>
                <c:pt idx="434">
                  <c:v>-8.99152688493011</c:v>
                </c:pt>
                <c:pt idx="435">
                  <c:v>-9.0037880579550151</c:v>
                </c:pt>
                <c:pt idx="436">
                  <c:v>-9.0160659507613179</c:v>
                </c:pt>
                <c:pt idx="437">
                  <c:v>-9.0283605861487182</c:v>
                </c:pt>
                <c:pt idx="438">
                  <c:v>-9.0406719869480128</c:v>
                </c:pt>
                <c:pt idx="439">
                  <c:v>-9.0530001760211238</c:v>
                </c:pt>
                <c:pt idx="440">
                  <c:v>-9.0653451762611521</c:v>
                </c:pt>
                <c:pt idx="441">
                  <c:v>-9.0777070105924178</c:v>
                </c:pt>
                <c:pt idx="442">
                  <c:v>-9.0900857019704979</c:v>
                </c:pt>
                <c:pt idx="443">
                  <c:v>-9.102481273382276</c:v>
                </c:pt>
                <c:pt idx="444">
                  <c:v>-9.1148937478459793</c:v>
                </c:pt>
                <c:pt idx="445">
                  <c:v>-9.1273231484112234</c:v>
                </c:pt>
                <c:pt idx="446">
                  <c:v>-9.1397694981590565</c:v>
                </c:pt>
                <c:pt idx="447">
                  <c:v>-9.152232820202002</c:v>
                </c:pt>
                <c:pt idx="448">
                  <c:v>-9.164713137684096</c:v>
                </c:pt>
                <c:pt idx="449">
                  <c:v>-9.1772104737809368</c:v>
                </c:pt>
                <c:pt idx="450">
                  <c:v>-9.1897248516997294</c:v>
                </c:pt>
                <c:pt idx="451">
                  <c:v>-9.2022562946793194</c:v>
                </c:pt>
                <c:pt idx="452">
                  <c:v>-9.214804825990246</c:v>
                </c:pt>
                <c:pt idx="453">
                  <c:v>-9.2273704689347777</c:v>
                </c:pt>
                <c:pt idx="454">
                  <c:v>-9.2399532468469623</c:v>
                </c:pt>
                <c:pt idx="455">
                  <c:v>-9.2525531830926617</c:v>
                </c:pt>
                <c:pt idx="456">
                  <c:v>-9.265170301069606</c:v>
                </c:pt>
                <c:pt idx="457">
                  <c:v>-9.2778046242074286</c:v>
                </c:pt>
                <c:pt idx="458">
                  <c:v>-9.2904561759677122</c:v>
                </c:pt>
                <c:pt idx="459">
                  <c:v>-9.3031249798440321</c:v>
                </c:pt>
                <c:pt idx="460">
                  <c:v>-9.3158110593620016</c:v>
                </c:pt>
                <c:pt idx="461">
                  <c:v>-9.3285144380793117</c:v>
                </c:pt>
                <c:pt idx="462">
                  <c:v>-9.341235139585784</c:v>
                </c:pt>
                <c:pt idx="463">
                  <c:v>-9.3539731875034011</c:v>
                </c:pt>
                <c:pt idx="464">
                  <c:v>-9.3667286054863599</c:v>
                </c:pt>
                <c:pt idx="465">
                  <c:v>-9.379501417221114</c:v>
                </c:pt>
                <c:pt idx="466">
                  <c:v>-9.3922916464264166</c:v>
                </c:pt>
                <c:pt idx="467">
                  <c:v>-9.4050993168533612</c:v>
                </c:pt>
                <c:pt idx="468">
                  <c:v>-9.4179244522854333</c:v>
                </c:pt>
                <c:pt idx="469">
                  <c:v>-9.430767076538551</c:v>
                </c:pt>
                <c:pt idx="470">
                  <c:v>-9.4436272134611023</c:v>
                </c:pt>
                <c:pt idx="471">
                  <c:v>-9.4565048869340043</c:v>
                </c:pt>
                <c:pt idx="472">
                  <c:v>-9.4694001208707324</c:v>
                </c:pt>
                <c:pt idx="473">
                  <c:v>-9.4823129392173744</c:v>
                </c:pt>
                <c:pt idx="474">
                  <c:v>-9.4952433659526712</c:v>
                </c:pt>
                <c:pt idx="475">
                  <c:v>-9.5081914250880608</c:v>
                </c:pt>
                <c:pt idx="476">
                  <c:v>-9.5211571406677269</c:v>
                </c:pt>
                <c:pt idx="477">
                  <c:v>-9.5341405367686374</c:v>
                </c:pt>
                <c:pt idx="478">
                  <c:v>-9.5471416375005944</c:v>
                </c:pt>
                <c:pt idx="479">
                  <c:v>-9.560160467006277</c:v>
                </c:pt>
                <c:pt idx="480">
                  <c:v>-9.5731970494612852</c:v>
                </c:pt>
                <c:pt idx="481">
                  <c:v>-9.5862514090741868</c:v>
                </c:pt>
                <c:pt idx="482">
                  <c:v>-9.5993235700865611</c:v>
                </c:pt>
                <c:pt idx="483">
                  <c:v>-9.6124135567730438</c:v>
                </c:pt>
                <c:pt idx="484">
                  <c:v>-9.6255213934413693</c:v>
                </c:pt>
                <c:pt idx="485">
                  <c:v>-9.638647104432426</c:v>
                </c:pt>
                <c:pt idx="486">
                  <c:v>-9.6517907141202883</c:v>
                </c:pt>
                <c:pt idx="487">
                  <c:v>-9.6649522469122715</c:v>
                </c:pt>
                <c:pt idx="488">
                  <c:v>-9.6781317272489691</c:v>
                </c:pt>
                <c:pt idx="489">
                  <c:v>-9.691329179604308</c:v>
                </c:pt>
                <c:pt idx="490">
                  <c:v>-9.7045446284855874</c:v>
                </c:pt>
                <c:pt idx="491">
                  <c:v>-9.7177780984335218</c:v>
                </c:pt>
                <c:pt idx="492">
                  <c:v>-9.7310296140222956</c:v>
                </c:pt>
                <c:pt idx="493">
                  <c:v>-9.7442991998595989</c:v>
                </c:pt>
                <c:pt idx="494">
                  <c:v>-9.757586880586679</c:v>
                </c:pt>
                <c:pt idx="495">
                  <c:v>-9.7708926808783882</c:v>
                </c:pt>
                <c:pt idx="496">
                  <c:v>-9.7842166254432232</c:v>
                </c:pt>
                <c:pt idx="497">
                  <c:v>-9.7975587390233727</c:v>
                </c:pt>
                <c:pt idx="498">
                  <c:v>-9.8109190463947691</c:v>
                </c:pt>
                <c:pt idx="499">
                  <c:v>-9.824297572367124</c:v>
                </c:pt>
                <c:pt idx="500">
                  <c:v>-9.8376943417839886</c:v>
                </c:pt>
                <c:pt idx="501">
                  <c:v>-9.8511093795227858</c:v>
                </c:pt>
                <c:pt idx="502">
                  <c:v>-9.8645427104948613</c:v>
                </c:pt>
                <c:pt idx="503">
                  <c:v>-9.8779943596455375</c:v>
                </c:pt>
                <c:pt idx="504">
                  <c:v>-9.891464351954145</c:v>
                </c:pt>
                <c:pt idx="505">
                  <c:v>-9.9049527124340813</c:v>
                </c:pt>
                <c:pt idx="506">
                  <c:v>-9.9184594661328553</c:v>
                </c:pt>
                <c:pt idx="507">
                  <c:v>-9.9319846381321284</c:v>
                </c:pt>
                <c:pt idx="508">
                  <c:v>-9.9455282535477618</c:v>
                </c:pt>
                <c:pt idx="509">
                  <c:v>-9.9590903375298723</c:v>
                </c:pt>
                <c:pt idx="510">
                  <c:v>-9.9726709152628672</c:v>
                </c:pt>
                <c:pt idx="511">
                  <c:v>-9.9862700119654999</c:v>
                </c:pt>
                <c:pt idx="512">
                  <c:v>-9.9998876528909069</c:v>
                </c:pt>
                <c:pt idx="513">
                  <c:v>-10.013523863326668</c:v>
                </c:pt>
                <c:pt idx="514">
                  <c:v>-10.027178668594839</c:v>
                </c:pt>
                <c:pt idx="515">
                  <c:v>-10.040852094052015</c:v>
                </c:pt>
              </c:numCache>
            </c:numRef>
          </c:yVal>
          <c:smooth val="1"/>
          <c:extLst>
            <c:ext xmlns:c16="http://schemas.microsoft.com/office/drawing/2014/chart" uri="{C3380CC4-5D6E-409C-BE32-E72D297353CC}">
              <c16:uniqueId val="{00000005-6424-4883-BB0B-EBCCFB7D10E0}"/>
            </c:ext>
          </c:extLst>
        </c:ser>
        <c:dLbls>
          <c:showLegendKey val="0"/>
          <c:showVal val="0"/>
          <c:showCatName val="0"/>
          <c:showSerName val="0"/>
          <c:showPercent val="0"/>
          <c:showBubbleSize val="0"/>
        </c:dLbls>
        <c:axId val="1696605920"/>
        <c:axId val="1696598240"/>
      </c:scatterChart>
      <c:valAx>
        <c:axId val="1718354160"/>
        <c:scaling>
          <c:orientation val="minMax"/>
        </c:scaling>
        <c:delete val="0"/>
        <c:axPos val="b"/>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6080"/>
        <c:crosses val="autoZero"/>
        <c:crossBetween val="midCat"/>
      </c:valAx>
      <c:valAx>
        <c:axId val="1718356080"/>
        <c:scaling>
          <c:orientation val="minMax"/>
        </c:scaling>
        <c:delete val="0"/>
        <c:axPos val="l"/>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4160"/>
        <c:crosses val="autoZero"/>
        <c:crossBetween val="midCat"/>
      </c:valAx>
      <c:valAx>
        <c:axId val="1696598240"/>
        <c:scaling>
          <c:orientation val="minMax"/>
        </c:scaling>
        <c:delete val="0"/>
        <c:axPos val="r"/>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696605920"/>
        <c:crosses val="max"/>
        <c:crossBetween val="midCat"/>
      </c:valAx>
      <c:valAx>
        <c:axId val="1696605920"/>
        <c:scaling>
          <c:orientation val="minMax"/>
        </c:scaling>
        <c:delete val="1"/>
        <c:axPos val="b"/>
        <c:numFmt formatCode="0.000" sourceLinked="1"/>
        <c:majorTickMark val="none"/>
        <c:minorTickMark val="none"/>
        <c:tickLblPos val="nextTo"/>
        <c:crossAx val="1696598240"/>
        <c:crosses val="autoZero"/>
        <c:crossBetween val="midCat"/>
      </c:valAx>
      <c:spPr>
        <a:pattFill prst="ltDnDiag">
          <a:fgClr>
            <a:schemeClr val="dk1">
              <a:lumMod val="15000"/>
              <a:lumOff val="85000"/>
            </a:schemeClr>
          </a:fgClr>
          <a:bgClr>
            <a:schemeClr val="lt1"/>
          </a:bgClr>
        </a:patt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n-GB" sz="1400"/>
              <a:t>Fogarty Esses to Melbourne Hairpin (Section 19) </a:t>
            </a:r>
          </a:p>
        </c:rich>
      </c:tx>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US"/>
        </a:p>
      </c:txPr>
    </c:title>
    <c:autoTitleDeleted val="0"/>
    <c:plotArea>
      <c:layout>
        <c:manualLayout>
          <c:layoutTarget val="inner"/>
          <c:xMode val="edge"/>
          <c:yMode val="edge"/>
          <c:x val="0.14687472454124775"/>
          <c:y val="0.21713992023745038"/>
          <c:w val="0.71165319560435003"/>
          <c:h val="0.55138482196623484"/>
        </c:manualLayout>
      </c:layout>
      <c:scatterChart>
        <c:scatterStyle val="smoothMarker"/>
        <c:varyColors val="0"/>
        <c:ser>
          <c:idx val="0"/>
          <c:order val="0"/>
          <c:tx>
            <c:strRef>
              <c:f>Sections!$GP$24:$GP$25</c:f>
              <c:strCache>
                <c:ptCount val="2"/>
                <c:pt idx="0">
                  <c:v>Speed</c:v>
                </c:pt>
                <c:pt idx="1">
                  <c:v>km/h</c:v>
                </c:pt>
              </c:strCache>
            </c:strRef>
          </c:tx>
          <c:spPr>
            <a:ln w="22225" cap="rnd">
              <a:solidFill>
                <a:schemeClr val="accent1"/>
              </a:solidFill>
              <a:round/>
            </a:ln>
            <a:effectLst/>
          </c:spPr>
          <c:marker>
            <c:symbol val="none"/>
          </c:marker>
          <c:xVal>
            <c:numRef>
              <c:f>Sections!$GN$26:$GN$410</c:f>
              <c:numCache>
                <c:formatCode>0.0000</c:formatCode>
                <c:ptCount val="385"/>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383.21187875999999</c:v>
                </c:pt>
              </c:numCache>
            </c:numRef>
          </c:xVal>
          <c:yVal>
            <c:numRef>
              <c:f>Sections!$GP$26:$GP$410</c:f>
              <c:numCache>
                <c:formatCode>0.0000</c:formatCode>
                <c:ptCount val="385"/>
                <c:pt idx="0">
                  <c:v>70.225397097426409</c:v>
                </c:pt>
                <c:pt idx="1">
                  <c:v>71.795887161773919</c:v>
                </c:pt>
                <c:pt idx="2">
                  <c:v>73.331078471066434</c:v>
                </c:pt>
                <c:pt idx="3">
                  <c:v>74.833145307080358</c:v>
                </c:pt>
                <c:pt idx="4">
                  <c:v>76.30404565565803</c:v>
                </c:pt>
                <c:pt idx="5">
                  <c:v>77.745550224147351</c:v>
                </c:pt>
                <c:pt idx="6">
                  <c:v>79.159266635521888</c:v>
                </c:pt>
                <c:pt idx="7">
                  <c:v>80.546659744514059</c:v>
                </c:pt>
                <c:pt idx="8">
                  <c:v>81.909068809610588</c:v>
                </c:pt>
                <c:pt idx="9">
                  <c:v>83.247722096060016</c:v>
                </c:pt>
                <c:pt idx="10">
                  <c:v>84.563749364675829</c:v>
                </c:pt>
                <c:pt idx="11">
                  <c:v>85.858192609015106</c:v>
                </c:pt>
                <c:pt idx="12">
                  <c:v>87.132015332231333</c:v>
                </c:pt>
                <c:pt idx="13">
                  <c:v>88.386110599315316</c:v>
                </c:pt>
                <c:pt idx="14">
                  <c:v>89.621308056744951</c:v>
                </c:pt>
                <c:pt idx="15">
                  <c:v>90.838380076959893</c:v>
                </c:pt>
                <c:pt idx="16">
                  <c:v>92.03804715747404</c:v>
                </c:pt>
                <c:pt idx="17">
                  <c:v>93.220982682275618</c:v>
                </c:pt>
                <c:pt idx="18">
                  <c:v>94.387817135256256</c:v>
                </c:pt>
                <c:pt idx="19">
                  <c:v>95.539141840854441</c:v>
                </c:pt>
                <c:pt idx="20">
                  <c:v>96.675512295200875</c:v>
                </c:pt>
                <c:pt idx="21">
                  <c:v>97.797451141277108</c:v>
                </c:pt>
                <c:pt idx="22">
                  <c:v>98.905450833524185</c:v>
                </c:pt>
                <c:pt idx="23">
                  <c:v>99.999976030638322</c:v>
                </c:pt>
                <c:pt idx="24">
                  <c:v>101.08146574970557</c:v>
                </c:pt>
                <c:pt idx="25">
                  <c:v>102.15033531015072</c:v>
                </c:pt>
                <c:pt idx="26">
                  <c:v>103.20697809204555</c:v>
                </c:pt>
                <c:pt idx="27">
                  <c:v>104.25176713000316</c:v>
                </c:pt>
                <c:pt idx="28">
                  <c:v>105.28505656107436</c:v>
                </c:pt>
                <c:pt idx="29">
                  <c:v>106.30718294267264</c:v>
                </c:pt>
                <c:pt idx="30">
                  <c:v>107.31846645451488</c:v>
                </c:pt>
                <c:pt idx="31">
                  <c:v>108.31921199681986</c:v>
                </c:pt>
                <c:pt idx="32">
                  <c:v>109.30971019550805</c:v>
                </c:pt>
                <c:pt idx="33">
                  <c:v>110.29023832385475</c:v>
                </c:pt>
                <c:pt idx="34">
                  <c:v>111.26106114893427</c:v>
                </c:pt>
                <c:pt idx="35">
                  <c:v>112.2224317102261</c:v>
                </c:pt>
                <c:pt idx="36">
                  <c:v>113.1745920369153</c:v>
                </c:pt>
                <c:pt idx="37">
                  <c:v>114.11777380968859</c:v>
                </c:pt>
                <c:pt idx="38">
                  <c:v>115.0521989721894</c:v>
                </c:pt>
                <c:pt idx="39">
                  <c:v>115.97808029673689</c:v>
                </c:pt>
                <c:pt idx="40">
                  <c:v>116.89562190842412</c:v>
                </c:pt>
                <c:pt idx="41">
                  <c:v>117.80501977127969</c:v>
                </c:pt>
                <c:pt idx="42">
                  <c:v>118.78576104872158</c:v>
                </c:pt>
                <c:pt idx="43">
                  <c:v>119.7573111542662</c:v>
                </c:pt>
                <c:pt idx="44">
                  <c:v>120.7198933764668</c:v>
                </c:pt>
                <c:pt idx="45">
                  <c:v>121.67372192009985</c:v>
                </c:pt>
                <c:pt idx="46">
                  <c:v>122.61900241758343</c:v>
                </c:pt>
                <c:pt idx="47">
                  <c:v>123.55593240391045</c:v>
                </c:pt>
                <c:pt idx="48">
                  <c:v>124.4847017582307</c:v>
                </c:pt>
                <c:pt idx="49">
                  <c:v>125.40549311490192</c:v>
                </c:pt>
                <c:pt idx="50">
                  <c:v>126.31848224655248</c:v>
                </c:pt>
                <c:pt idx="51">
                  <c:v>127.22383842145176</c:v>
                </c:pt>
                <c:pt idx="52">
                  <c:v>128.12172473726483</c:v>
                </c:pt>
                <c:pt idx="53">
                  <c:v>129.01229843307229</c:v>
                </c:pt>
                <c:pt idx="54">
                  <c:v>129.89571118136203</c:v>
                </c:pt>
                <c:pt idx="55">
                  <c:v>130.77210936154316</c:v>
                </c:pt>
                <c:pt idx="56">
                  <c:v>131.64163431639193</c:v>
                </c:pt>
                <c:pt idx="57">
                  <c:v>132.5044225927154</c:v>
                </c:pt>
                <c:pt idx="58">
                  <c:v>133.36060616740406</c:v>
                </c:pt>
                <c:pt idx="59">
                  <c:v>134.21031265994432</c:v>
                </c:pt>
                <c:pt idx="60">
                  <c:v>135.05366553236985</c:v>
                </c:pt>
                <c:pt idx="61">
                  <c:v>135.89078427754808</c:v>
                </c:pt>
                <c:pt idx="62">
                  <c:v>136.72178459662354</c:v>
                </c:pt>
                <c:pt idx="63">
                  <c:v>137.5467785663723</c:v>
                </c:pt>
                <c:pt idx="64">
                  <c:v>138.36587479716039</c:v>
                </c:pt>
                <c:pt idx="65">
                  <c:v>139.17917858214327</c:v>
                </c:pt>
                <c:pt idx="66">
                  <c:v>139.986792038294</c:v>
                </c:pt>
                <c:pt idx="67">
                  <c:v>140.78881423979985</c:v>
                </c:pt>
                <c:pt idx="68">
                  <c:v>141.58534134432759</c:v>
                </c:pt>
                <c:pt idx="69">
                  <c:v>142.37646671261746</c:v>
                </c:pt>
                <c:pt idx="70">
                  <c:v>143.16228102183265</c:v>
                </c:pt>
                <c:pt idx="71">
                  <c:v>143.94287237305826</c:v>
                </c:pt>
                <c:pt idx="72">
                  <c:v>144.71832639331498</c:v>
                </c:pt>
                <c:pt idx="73">
                  <c:v>145.48872633242607</c:v>
                </c:pt>
                <c:pt idx="74">
                  <c:v>146.25415315505197</c:v>
                </c:pt>
                <c:pt idx="75">
                  <c:v>147.01468562818371</c:v>
                </c:pt>
                <c:pt idx="76">
                  <c:v>147.77040040436697</c:v>
                </c:pt>
                <c:pt idx="77">
                  <c:v>148.52137210090814</c:v>
                </c:pt>
                <c:pt idx="78">
                  <c:v>149.2676733752981</c:v>
                </c:pt>
                <c:pt idx="79">
                  <c:v>150.00937499707132</c:v>
                </c:pt>
                <c:pt idx="80">
                  <c:v>150.74654591630514</c:v>
                </c:pt>
                <c:pt idx="81">
                  <c:v>151.47925332894897</c:v>
                </c:pt>
                <c:pt idx="82">
                  <c:v>152.20756273916123</c:v>
                </c:pt>
                <c:pt idx="83">
                  <c:v>152.93153801882002</c:v>
                </c:pt>
                <c:pt idx="84">
                  <c:v>153.65124146436239</c:v>
                </c:pt>
                <c:pt idx="85">
                  <c:v>154.36673385109836</c:v>
                </c:pt>
                <c:pt idx="86">
                  <c:v>155.07807448513441</c:v>
                </c:pt>
                <c:pt idx="87">
                  <c:v>155.65016802408573</c:v>
                </c:pt>
                <c:pt idx="88">
                  <c:v>156.22016651455513</c:v>
                </c:pt>
                <c:pt idx="89">
                  <c:v>156.78809280600535</c:v>
                </c:pt>
                <c:pt idx="90">
                  <c:v>157.35396933555177</c:v>
                </c:pt>
                <c:pt idx="91">
                  <c:v>157.91781813830568</c:v>
                </c:pt>
                <c:pt idx="92">
                  <c:v>158.47966085738636</c:v>
                </c:pt>
                <c:pt idx="93">
                  <c:v>159.03951875361489</c:v>
                </c:pt>
                <c:pt idx="94">
                  <c:v>159.59741271490162</c:v>
                </c:pt>
                <c:pt idx="95">
                  <c:v>160.15336326533972</c:v>
                </c:pt>
                <c:pt idx="96">
                  <c:v>160.70739057401525</c:v>
                </c:pt>
                <c:pt idx="97">
                  <c:v>161.25951446354509</c:v>
                </c:pt>
                <c:pt idx="98">
                  <c:v>161.80975441835244</c:v>
                </c:pt>
                <c:pt idx="99">
                  <c:v>162.35812959269009</c:v>
                </c:pt>
                <c:pt idx="100">
                  <c:v>162.90465881842044</c:v>
                </c:pt>
                <c:pt idx="101">
                  <c:v>163.44936061256158</c:v>
                </c:pt>
                <c:pt idx="102">
                  <c:v>163.99225318460753</c:v>
                </c:pt>
                <c:pt idx="103">
                  <c:v>164.53335444363137</c:v>
                </c:pt>
                <c:pt idx="104">
                  <c:v>165.07268200517871</c:v>
                </c:pt>
                <c:pt idx="105">
                  <c:v>165.61025319795894</c:v>
                </c:pt>
                <c:pt idx="106">
                  <c:v>166.14608507034191</c:v>
                </c:pt>
                <c:pt idx="107">
                  <c:v>166.68019439666642</c:v>
                </c:pt>
                <c:pt idx="108">
                  <c:v>167.21259768336751</c:v>
                </c:pt>
                <c:pt idx="109">
                  <c:v>167.74331117492864</c:v>
                </c:pt>
                <c:pt idx="110">
                  <c:v>168.27235085966487</c:v>
                </c:pt>
                <c:pt idx="111">
                  <c:v>168.79973247534303</c:v>
                </c:pt>
                <c:pt idx="112">
                  <c:v>169.32547151464425</c:v>
                </c:pt>
                <c:pt idx="113">
                  <c:v>169.84958323047428</c:v>
                </c:pt>
                <c:pt idx="114">
                  <c:v>170.37208264112709</c:v>
                </c:pt>
                <c:pt idx="115">
                  <c:v>170.8929845353058</c:v>
                </c:pt>
                <c:pt idx="116">
                  <c:v>171.41230347700682</c:v>
                </c:pt>
                <c:pt idx="117">
                  <c:v>171.93005381027103</c:v>
                </c:pt>
                <c:pt idx="118">
                  <c:v>172.44624966380658</c:v>
                </c:pt>
                <c:pt idx="119">
                  <c:v>172.96090495548734</c:v>
                </c:pt>
                <c:pt idx="120">
                  <c:v>173.47403339673158</c:v>
                </c:pt>
                <c:pt idx="121">
                  <c:v>173.98564849676413</c:v>
                </c:pt>
                <c:pt idx="122">
                  <c:v>174.49576356676621</c:v>
                </c:pt>
                <c:pt idx="123">
                  <c:v>175.00439172391643</c:v>
                </c:pt>
                <c:pt idx="124">
                  <c:v>175.51154589532626</c:v>
                </c:pt>
                <c:pt idx="125">
                  <c:v>176.01723882187343</c:v>
                </c:pt>
                <c:pt idx="126">
                  <c:v>176.52148306193683</c:v>
                </c:pt>
                <c:pt idx="127">
                  <c:v>177.02429099503513</c:v>
                </c:pt>
                <c:pt idx="128">
                  <c:v>177.52567482537304</c:v>
                </c:pt>
                <c:pt idx="129">
                  <c:v>178.02564658529769</c:v>
                </c:pt>
                <c:pt idx="130">
                  <c:v>178.52421813866746</c:v>
                </c:pt>
                <c:pt idx="131">
                  <c:v>179.02140118413703</c:v>
                </c:pt>
                <c:pt idx="132">
                  <c:v>179.51720725835995</c:v>
                </c:pt>
                <c:pt idx="133">
                  <c:v>180.01164773911208</c:v>
                </c:pt>
                <c:pt idx="134">
                  <c:v>180.50473384833816</c:v>
                </c:pt>
                <c:pt idx="135">
                  <c:v>180.99647665512336</c:v>
                </c:pt>
                <c:pt idx="136">
                  <c:v>181.48688707859262</c:v>
                </c:pt>
                <c:pt idx="137">
                  <c:v>181.97597589073962</c:v>
                </c:pt>
                <c:pt idx="138">
                  <c:v>182.46375371918737</c:v>
                </c:pt>
                <c:pt idx="139">
                  <c:v>182.95023104988275</c:v>
                </c:pt>
                <c:pt idx="140">
                  <c:v>183.43541822972654</c:v>
                </c:pt>
                <c:pt idx="141">
                  <c:v>183.91932546914123</c:v>
                </c:pt>
                <c:pt idx="142">
                  <c:v>184.40196284457801</c:v>
                </c:pt>
                <c:pt idx="143">
                  <c:v>184.88334030096476</c:v>
                </c:pt>
                <c:pt idx="144">
                  <c:v>185.36346765409729</c:v>
                </c:pt>
                <c:pt idx="145">
                  <c:v>185.84235459297429</c:v>
                </c:pt>
                <c:pt idx="146">
                  <c:v>186.3200106820789</c:v>
                </c:pt>
                <c:pt idx="147">
                  <c:v>186.79644536360752</c:v>
                </c:pt>
                <c:pt idx="148">
                  <c:v>187.2716679596474</c:v>
                </c:pt>
                <c:pt idx="149">
                  <c:v>187.74568767430492</c:v>
                </c:pt>
                <c:pt idx="150">
                  <c:v>188.21851359578542</c:v>
                </c:pt>
                <c:pt idx="151">
                  <c:v>188.6901546984264</c:v>
                </c:pt>
                <c:pt idx="152">
                  <c:v>189.16061984468465</c:v>
                </c:pt>
                <c:pt idx="153">
                  <c:v>189.62991778707948</c:v>
                </c:pt>
                <c:pt idx="154">
                  <c:v>190.09805717009246</c:v>
                </c:pt>
                <c:pt idx="155">
                  <c:v>190.56504653202529</c:v>
                </c:pt>
                <c:pt idx="156">
                  <c:v>191.03089430681672</c:v>
                </c:pt>
                <c:pt idx="157">
                  <c:v>191.4956088258198</c:v>
                </c:pt>
                <c:pt idx="158">
                  <c:v>191.95919831954035</c:v>
                </c:pt>
                <c:pt idx="159">
                  <c:v>192.42167091933754</c:v>
                </c:pt>
                <c:pt idx="160">
                  <c:v>192.88303465908828</c:v>
                </c:pt>
                <c:pt idx="161">
                  <c:v>193.34329747681525</c:v>
                </c:pt>
                <c:pt idx="162">
                  <c:v>193.6587872220878</c:v>
                </c:pt>
                <c:pt idx="163">
                  <c:v>193.97376383792599</c:v>
                </c:pt>
                <c:pt idx="164">
                  <c:v>194.2882298199587</c:v>
                </c:pt>
                <c:pt idx="165">
                  <c:v>194.60218764365086</c:v>
                </c:pt>
                <c:pt idx="166">
                  <c:v>194.91563976453071</c:v>
                </c:pt>
                <c:pt idx="167">
                  <c:v>195.22858861841397</c:v>
                </c:pt>
                <c:pt idx="168">
                  <c:v>195.54103662162458</c:v>
                </c:pt>
                <c:pt idx="169">
                  <c:v>195.85298617121245</c:v>
                </c:pt>
                <c:pt idx="170">
                  <c:v>196.16443964516796</c:v>
                </c:pt>
                <c:pt idx="171">
                  <c:v>196.47539940263349</c:v>
                </c:pt>
                <c:pt idx="172">
                  <c:v>196.78586778411187</c:v>
                </c:pt>
                <c:pt idx="173">
                  <c:v>197.09584711167196</c:v>
                </c:pt>
                <c:pt idx="174">
                  <c:v>197.40533968915119</c:v>
                </c:pt>
                <c:pt idx="175">
                  <c:v>197.71434780235546</c:v>
                </c:pt>
                <c:pt idx="176">
                  <c:v>198.02287371925595</c:v>
                </c:pt>
                <c:pt idx="177">
                  <c:v>198.33091969018346</c:v>
                </c:pt>
                <c:pt idx="178">
                  <c:v>198.63848794801982</c:v>
                </c:pt>
                <c:pt idx="179">
                  <c:v>198.94558070838673</c:v>
                </c:pt>
                <c:pt idx="180">
                  <c:v>199.25220016983207</c:v>
                </c:pt>
                <c:pt idx="181">
                  <c:v>199.5583485140134</c:v>
                </c:pt>
                <c:pt idx="182">
                  <c:v>199.86402790587917</c:v>
                </c:pt>
                <c:pt idx="183">
                  <c:v>200.16924049384724</c:v>
                </c:pt>
                <c:pt idx="184">
                  <c:v>200.47398840998119</c:v>
                </c:pt>
                <c:pt idx="185">
                  <c:v>200.77827377016391</c:v>
                </c:pt>
                <c:pt idx="186">
                  <c:v>201.0820986742691</c:v>
                </c:pt>
                <c:pt idx="187">
                  <c:v>201.38546520633037</c:v>
                </c:pt>
                <c:pt idx="188">
                  <c:v>201.68837543470798</c:v>
                </c:pt>
                <c:pt idx="189">
                  <c:v>201.99083141225327</c:v>
                </c:pt>
                <c:pt idx="190">
                  <c:v>202.29283517647119</c:v>
                </c:pt>
                <c:pt idx="191">
                  <c:v>202.59438874968018</c:v>
                </c:pt>
                <c:pt idx="192">
                  <c:v>202.89549413917044</c:v>
                </c:pt>
                <c:pt idx="193">
                  <c:v>203.19615333735962</c:v>
                </c:pt>
                <c:pt idx="194">
                  <c:v>203.49636832194662</c:v>
                </c:pt>
                <c:pt idx="195">
                  <c:v>203.79614105606359</c:v>
                </c:pt>
                <c:pt idx="196">
                  <c:v>204.09547348842545</c:v>
                </c:pt>
                <c:pt idx="197">
                  <c:v>204.39436755347779</c:v>
                </c:pt>
                <c:pt idx="198">
                  <c:v>204.69282517154278</c:v>
                </c:pt>
                <c:pt idx="199">
                  <c:v>204.99084824896303</c:v>
                </c:pt>
                <c:pt idx="200">
                  <c:v>205.28843867824364</c:v>
                </c:pt>
                <c:pt idx="201">
                  <c:v>205.58559833819245</c:v>
                </c:pt>
                <c:pt idx="202">
                  <c:v>205.88232909405852</c:v>
                </c:pt>
                <c:pt idx="203">
                  <c:v>206.17863279766851</c:v>
                </c:pt>
                <c:pt idx="204">
                  <c:v>206.47451128756168</c:v>
                </c:pt>
                <c:pt idx="205">
                  <c:v>206.76996638912297</c:v>
                </c:pt>
                <c:pt idx="206">
                  <c:v>207.06499991471435</c:v>
                </c:pt>
                <c:pt idx="207">
                  <c:v>207.35961366380451</c:v>
                </c:pt>
                <c:pt idx="208">
                  <c:v>207.65380942309696</c:v>
                </c:pt>
                <c:pt idx="209">
                  <c:v>207.94758896665638</c:v>
                </c:pt>
                <c:pt idx="210">
                  <c:v>208.24095405603356</c:v>
                </c:pt>
                <c:pt idx="211">
                  <c:v>208.53390644038845</c:v>
                </c:pt>
                <c:pt idx="212">
                  <c:v>208.82644785661199</c:v>
                </c:pt>
                <c:pt idx="213">
                  <c:v>209.11858002944618</c:v>
                </c:pt>
                <c:pt idx="214">
                  <c:v>209.41030467160277</c:v>
                </c:pt>
                <c:pt idx="215">
                  <c:v>208.90671897010873</c:v>
                </c:pt>
                <c:pt idx="216">
                  <c:v>208.40122719769673</c:v>
                </c:pt>
                <c:pt idx="217">
                  <c:v>207.89381450847276</c:v>
                </c:pt>
                <c:pt idx="218">
                  <c:v>207.38446585685568</c:v>
                </c:pt>
                <c:pt idx="219">
                  <c:v>206.87316599372392</c:v>
                </c:pt>
                <c:pt idx="220">
                  <c:v>206.35989946246534</c:v>
                </c:pt>
                <c:pt idx="221">
                  <c:v>205.84465059492771</c:v>
                </c:pt>
                <c:pt idx="222">
                  <c:v>205.32740350726607</c:v>
                </c:pt>
                <c:pt idx="223">
                  <c:v>204.8081420956841</c:v>
                </c:pt>
                <c:pt idx="224">
                  <c:v>204.28685003206618</c:v>
                </c:pt>
                <c:pt idx="225">
                  <c:v>203.76351075949671</c:v>
                </c:pt>
                <c:pt idx="226">
                  <c:v>203.23810748766266</c:v>
                </c:pt>
                <c:pt idx="227">
                  <c:v>202.7106231881364</c:v>
                </c:pt>
                <c:pt idx="228">
                  <c:v>202.18104058953432</c:v>
                </c:pt>
                <c:pt idx="229">
                  <c:v>201.64934217254728</c:v>
                </c:pt>
                <c:pt idx="230">
                  <c:v>201.11551016483907</c:v>
                </c:pt>
                <c:pt idx="231">
                  <c:v>200.57952653580818</c:v>
                </c:pt>
                <c:pt idx="232">
                  <c:v>200.04137299120859</c:v>
                </c:pt>
                <c:pt idx="233">
                  <c:v>199.50103096762473</c:v>
                </c:pt>
                <c:pt idx="234">
                  <c:v>198.95848162679604</c:v>
                </c:pt>
                <c:pt idx="235">
                  <c:v>198.41370584978557</c:v>
                </c:pt>
                <c:pt idx="236">
                  <c:v>197.86668423098803</c:v>
                </c:pt>
                <c:pt idx="237">
                  <c:v>197.31739707197104</c:v>
                </c:pt>
                <c:pt idx="238">
                  <c:v>196.76582437514469</c:v>
                </c:pt>
                <c:pt idx="239">
                  <c:v>196.21194583725273</c:v>
                </c:pt>
                <c:pt idx="240">
                  <c:v>195.65574084267988</c:v>
                </c:pt>
                <c:pt idx="241">
                  <c:v>195.09718845656829</c:v>
                </c:pt>
                <c:pt idx="242">
                  <c:v>194.53626741773684</c:v>
                </c:pt>
                <c:pt idx="243">
                  <c:v>193.97295613139599</c:v>
                </c:pt>
                <c:pt idx="244">
                  <c:v>193.40723266165145</c:v>
                </c:pt>
                <c:pt idx="245">
                  <c:v>192.83907472378831</c:v>
                </c:pt>
                <c:pt idx="246">
                  <c:v>192.26845967632849</c:v>
                </c:pt>
                <c:pt idx="247">
                  <c:v>191.69536451285256</c:v>
                </c:pt>
                <c:pt idx="248">
                  <c:v>191.11976585357834</c:v>
                </c:pt>
                <c:pt idx="249">
                  <c:v>190.54163993668612</c:v>
                </c:pt>
                <c:pt idx="250">
                  <c:v>189.96096260938197</c:v>
                </c:pt>
                <c:pt idx="251">
                  <c:v>189.37770931868909</c:v>
                </c:pt>
                <c:pt idx="252">
                  <c:v>188.79185510195717</c:v>
                </c:pt>
                <c:pt idx="253">
                  <c:v>188.20337457707876</c:v>
                </c:pt>
                <c:pt idx="254">
                  <c:v>187.61224193240184</c:v>
                </c:pt>
                <c:pt idx="255">
                  <c:v>187.01843091632682</c:v>
                </c:pt>
                <c:pt idx="256">
                  <c:v>186.42191482657569</c:v>
                </c:pt>
                <c:pt idx="257">
                  <c:v>185.82266649912103</c:v>
                </c:pt>
                <c:pt idx="258">
                  <c:v>185.22065829676069</c:v>
                </c:pt>
                <c:pt idx="259">
                  <c:v>184.61586209732531</c:v>
                </c:pt>
                <c:pt idx="260">
                  <c:v>184.00824928150308</c:v>
                </c:pt>
                <c:pt idx="261">
                  <c:v>183.39779072026707</c:v>
                </c:pt>
                <c:pt idx="262">
                  <c:v>182.78445676188895</c:v>
                </c:pt>
                <c:pt idx="263">
                  <c:v>182.16821721852205</c:v>
                </c:pt>
                <c:pt idx="264">
                  <c:v>181.5490413523367</c:v>
                </c:pt>
                <c:pt idx="265">
                  <c:v>180.92689786118888</c:v>
                </c:pt>
                <c:pt idx="266">
                  <c:v>180.3017548638031</c:v>
                </c:pt>
                <c:pt idx="267">
                  <c:v>179.673579884449</c:v>
                </c:pt>
                <c:pt idx="268">
                  <c:v>179.04233983709074</c:v>
                </c:pt>
                <c:pt idx="269">
                  <c:v>178.40800100898596</c:v>
                </c:pt>
                <c:pt idx="270">
                  <c:v>177.77052904371192</c:v>
                </c:pt>
                <c:pt idx="271">
                  <c:v>177.12988892359297</c:v>
                </c:pt>
                <c:pt idx="272">
                  <c:v>176.48604495150394</c:v>
                </c:pt>
                <c:pt idx="273">
                  <c:v>175.83896073202212</c:v>
                </c:pt>
                <c:pt idx="274">
                  <c:v>175.1885991518987</c:v>
                </c:pt>
                <c:pt idx="275">
                  <c:v>174.53492235981955</c:v>
                </c:pt>
                <c:pt idx="276">
                  <c:v>173.87789174542348</c:v>
                </c:pt>
                <c:pt idx="277">
                  <c:v>173.21746791754427</c:v>
                </c:pt>
                <c:pt idx="278">
                  <c:v>172.55361068164086</c:v>
                </c:pt>
                <c:pt idx="279">
                  <c:v>171.88627901637881</c:v>
                </c:pt>
                <c:pt idx="280">
                  <c:v>171.21543104932283</c:v>
                </c:pt>
                <c:pt idx="281">
                  <c:v>170.54102403169961</c:v>
                </c:pt>
                <c:pt idx="282">
                  <c:v>169.86301431218638</c:v>
                </c:pt>
                <c:pt idx="283">
                  <c:v>169.18135730967904</c:v>
                </c:pt>
                <c:pt idx="284">
                  <c:v>168.4960074849908</c:v>
                </c:pt>
                <c:pt idx="285">
                  <c:v>167.8069183114294</c:v>
                </c:pt>
                <c:pt idx="286">
                  <c:v>167.11404224419792</c:v>
                </c:pt>
                <c:pt idx="287">
                  <c:v>166.41733068856158</c:v>
                </c:pt>
                <c:pt idx="288">
                  <c:v>165.71673396671824</c:v>
                </c:pt>
                <c:pt idx="289">
                  <c:v>165.01220128330817</c:v>
                </c:pt>
                <c:pt idx="290">
                  <c:v>164.30368068949369</c:v>
                </c:pt>
                <c:pt idx="291">
                  <c:v>163.59111904553524</c:v>
                </c:pt>
                <c:pt idx="292">
                  <c:v>162.87446198178674</c:v>
                </c:pt>
                <c:pt idx="293">
                  <c:v>162.1536538580269</c:v>
                </c:pt>
                <c:pt idx="294">
                  <c:v>161.42863772103954</c:v>
                </c:pt>
                <c:pt idx="295">
                  <c:v>160.69935526034928</c:v>
                </c:pt>
                <c:pt idx="296">
                  <c:v>159.96574676201357</c:v>
                </c:pt>
                <c:pt idx="297">
                  <c:v>159.22775106036568</c:v>
                </c:pt>
                <c:pt idx="298">
                  <c:v>158.48530548759609</c:v>
                </c:pt>
                <c:pt idx="299">
                  <c:v>157.73834582105297</c:v>
                </c:pt>
                <c:pt idx="300">
                  <c:v>156.98680622813382</c:v>
                </c:pt>
                <c:pt idx="301">
                  <c:v>156.23061920863225</c:v>
                </c:pt>
                <c:pt idx="302">
                  <c:v>155.46971553439457</c:v>
                </c:pt>
                <c:pt idx="303">
                  <c:v>154.70402418613125</c:v>
                </c:pt>
                <c:pt idx="304">
                  <c:v>153.93347228721663</c:v>
                </c:pt>
                <c:pt idx="305">
                  <c:v>153.15798503430003</c:v>
                </c:pt>
                <c:pt idx="306">
                  <c:v>152.37748562453811</c:v>
                </c:pt>
                <c:pt idx="307">
                  <c:v>151.59189517924457</c:v>
                </c:pt>
                <c:pt idx="308">
                  <c:v>150.80113266373934</c:v>
                </c:pt>
                <c:pt idx="309">
                  <c:v>150.00511480316302</c:v>
                </c:pt>
                <c:pt idx="310">
                  <c:v>149.20375599400532</c:v>
                </c:pt>
                <c:pt idx="311">
                  <c:v>148.39696821107711</c:v>
                </c:pt>
                <c:pt idx="312">
                  <c:v>147.58466090963603</c:v>
                </c:pt>
                <c:pt idx="313">
                  <c:v>146.76674092235285</c:v>
                </c:pt>
                <c:pt idx="314">
                  <c:v>145.9431123507816</c:v>
                </c:pt>
                <c:pt idx="315">
                  <c:v>145.1136764509711</c:v>
                </c:pt>
                <c:pt idx="316">
                  <c:v>144.27833151282553</c:v>
                </c:pt>
                <c:pt idx="317">
                  <c:v>143.43697273279108</c:v>
                </c:pt>
                <c:pt idx="318">
                  <c:v>142.58949207941166</c:v>
                </c:pt>
                <c:pt idx="319">
                  <c:v>141.73577815125836</c:v>
                </c:pt>
                <c:pt idx="320">
                  <c:v>140.87571602669678</c:v>
                </c:pt>
                <c:pt idx="321">
                  <c:v>140.00918710491095</c:v>
                </c:pt>
                <c:pt idx="322">
                  <c:v>139.1360689375534</c:v>
                </c:pt>
                <c:pt idx="323">
                  <c:v>138.25623505033562</c:v>
                </c:pt>
                <c:pt idx="324">
                  <c:v>137.36955475381399</c:v>
                </c:pt>
                <c:pt idx="325">
                  <c:v>136.47589294255948</c:v>
                </c:pt>
                <c:pt idx="326">
                  <c:v>135.57510988182662</c:v>
                </c:pt>
                <c:pt idx="327">
                  <c:v>134.66706098075645</c:v>
                </c:pt>
                <c:pt idx="328">
                  <c:v>133.75159655105836</c:v>
                </c:pt>
                <c:pt idx="329">
                  <c:v>132.82856155001753</c:v>
                </c:pt>
                <c:pt idx="330">
                  <c:v>131.89779530656369</c:v>
                </c:pt>
                <c:pt idx="331">
                  <c:v>130.9591312290151</c:v>
                </c:pt>
                <c:pt idx="332">
                  <c:v>130.01239649297565</c:v>
                </c:pt>
                <c:pt idx="333">
                  <c:v>129.05741170771068</c:v>
                </c:pt>
                <c:pt idx="334">
                  <c:v>128.09399055915819</c:v>
                </c:pt>
                <c:pt idx="335">
                  <c:v>127.12193942754146</c:v>
                </c:pt>
                <c:pt idx="336">
                  <c:v>126.1410569773377</c:v>
                </c:pt>
                <c:pt idx="337">
                  <c:v>125.15113371711723</c:v>
                </c:pt>
                <c:pt idx="338">
                  <c:v>124.15195152650094</c:v>
                </c:pt>
                <c:pt idx="339">
                  <c:v>123.1432831471793</c:v>
                </c:pt>
                <c:pt idx="340">
                  <c:v>122.12489163459661</c:v>
                </c:pt>
                <c:pt idx="341">
                  <c:v>121.09652976651633</c:v>
                </c:pt>
                <c:pt idx="342">
                  <c:v>120.05793940424628</c:v>
                </c:pt>
                <c:pt idx="343">
                  <c:v>119.0088508018045</c:v>
                </c:pt>
                <c:pt idx="344">
                  <c:v>117.94898185774018</c:v>
                </c:pt>
                <c:pt idx="345">
                  <c:v>116.878037303678</c:v>
                </c:pt>
                <c:pt idx="346">
                  <c:v>115.79570782291397</c:v>
                </c:pt>
                <c:pt idx="347">
                  <c:v>114.70166909154409</c:v>
                </c:pt>
                <c:pt idx="348">
                  <c:v>113.59558073363119</c:v>
                </c:pt>
                <c:pt idx="349">
                  <c:v>112.4770851807929</c:v>
                </c:pt>
                <c:pt idx="350">
                  <c:v>111.34580642529411</c:v>
                </c:pt>
                <c:pt idx="351">
                  <c:v>110.20134865422256</c:v>
                </c:pt>
                <c:pt idx="352">
                  <c:v>109.04329475057574</c:v>
                </c:pt>
                <c:pt idx="353">
                  <c:v>107.87120464504657</c:v>
                </c:pt>
                <c:pt idx="354">
                  <c:v>106.68461349990693</c:v>
                </c:pt>
                <c:pt idx="355">
                  <c:v>105.4830297035851</c:v>
                </c:pt>
                <c:pt idx="356">
                  <c:v>104.26593265123073</c:v>
                </c:pt>
                <c:pt idx="357">
                  <c:v>103.03277028265536</c:v>
                </c:pt>
                <c:pt idx="358">
                  <c:v>101.78295634440251</c:v>
                </c:pt>
                <c:pt idx="359">
                  <c:v>100.51586733717608</c:v>
                </c:pt>
                <c:pt idx="360">
                  <c:v>99.230839103246453</c:v>
                </c:pt>
                <c:pt idx="361">
                  <c:v>97.927163000505232</c:v>
                </c:pt>
                <c:pt idx="362">
                  <c:v>96.604081600242807</c:v>
                </c:pt>
                <c:pt idx="363">
                  <c:v>95.260783834074502</c:v>
                </c:pt>
                <c:pt idx="364">
                  <c:v>93.896399501231087</c:v>
                </c:pt>
                <c:pt idx="365">
                  <c:v>92.509993030001212</c:v>
                </c:pt>
                <c:pt idx="366">
                  <c:v>91.10055636561134</c:v>
                </c:pt>
                <c:pt idx="367">
                  <c:v>89.667000830143536</c:v>
                </c:pt>
                <c:pt idx="368">
                  <c:v>88.208147766754792</c:v>
                </c:pt>
                <c:pt idx="369">
                  <c:v>86.7227177385342</c:v>
                </c:pt>
                <c:pt idx="370">
                  <c:v>85.209317999211933</c:v>
                </c:pt>
                <c:pt idx="371">
                  <c:v>83.666427885108618</c:v>
                </c:pt>
                <c:pt idx="372">
                  <c:v>82.092381690390397</c:v>
                </c:pt>
                <c:pt idx="373">
                  <c:v>80.485348474269003</c:v>
                </c:pt>
                <c:pt idx="374">
                  <c:v>78.843308100043657</c:v>
                </c:pt>
                <c:pt idx="375">
                  <c:v>77.164022608815898</c:v>
                </c:pt>
                <c:pt idx="376">
                  <c:v>75.445001766715919</c:v>
                </c:pt>
                <c:pt idx="377">
                  <c:v>73.683461266567093</c:v>
                </c:pt>
                <c:pt idx="378">
                  <c:v>71.876271573314483</c:v>
                </c:pt>
                <c:pt idx="379">
                  <c:v>70.019894717667796</c:v>
                </c:pt>
                <c:pt idx="380">
                  <c:v>68.110305373334512</c:v>
                </c:pt>
                <c:pt idx="381">
                  <c:v>66.142891158389304</c:v>
                </c:pt>
                <c:pt idx="382">
                  <c:v>64.112325055430659</c:v>
                </c:pt>
                <c:pt idx="383">
                  <c:v>62.012399780713139</c:v>
                </c:pt>
                <c:pt idx="384">
                  <c:v>59.835809233403502</c:v>
                </c:pt>
              </c:numCache>
            </c:numRef>
          </c:yVal>
          <c:smooth val="1"/>
          <c:extLst>
            <c:ext xmlns:c16="http://schemas.microsoft.com/office/drawing/2014/chart" uri="{C3380CC4-5D6E-409C-BE32-E72D297353CC}">
              <c16:uniqueId val="{00000000-B74B-4071-9FF4-67D92E4AF78A}"/>
            </c:ext>
          </c:extLst>
        </c:ser>
        <c:dLbls>
          <c:showLegendKey val="0"/>
          <c:showVal val="0"/>
          <c:showCatName val="0"/>
          <c:showSerName val="0"/>
          <c:showPercent val="0"/>
          <c:showBubbleSize val="0"/>
        </c:dLbls>
        <c:axId val="1718354160"/>
        <c:axId val="1718356080"/>
      </c:scatterChart>
      <c:scatterChart>
        <c:scatterStyle val="smoothMarker"/>
        <c:varyColors val="0"/>
        <c:ser>
          <c:idx val="1"/>
          <c:order val="1"/>
          <c:tx>
            <c:strRef>
              <c:f>Sections!$GQ$24:$GQ$25</c:f>
              <c:strCache>
                <c:ptCount val="2"/>
                <c:pt idx="0">
                  <c:v>Gear</c:v>
                </c:pt>
              </c:strCache>
            </c:strRef>
          </c:tx>
          <c:spPr>
            <a:ln w="22225" cap="rnd">
              <a:solidFill>
                <a:schemeClr val="accent2"/>
              </a:solidFill>
              <a:round/>
            </a:ln>
            <a:effectLst/>
          </c:spPr>
          <c:marker>
            <c:symbol val="none"/>
          </c:marker>
          <c:xVal>
            <c:numRef>
              <c:f>Sections!$GN$26:$GN$410</c:f>
              <c:numCache>
                <c:formatCode>0.0000</c:formatCode>
                <c:ptCount val="385"/>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383.21187875999999</c:v>
                </c:pt>
              </c:numCache>
            </c:numRef>
          </c:xVal>
          <c:yVal>
            <c:numRef>
              <c:f>Sections!$GQ$26:$GQ$410</c:f>
              <c:numCache>
                <c:formatCode>0.0000</c:formatCode>
                <c:ptCount val="38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1</c:v>
                </c:pt>
                <c:pt idx="31">
                  <c:v>1</c:v>
                </c:pt>
                <c:pt idx="32">
                  <c:v>1</c:v>
                </c:pt>
                <c:pt idx="33">
                  <c:v>1</c:v>
                </c:pt>
                <c:pt idx="34">
                  <c:v>1</c:v>
                </c:pt>
                <c:pt idx="35">
                  <c:v>1</c:v>
                </c:pt>
                <c:pt idx="36">
                  <c:v>1</c:v>
                </c:pt>
                <c:pt idx="37">
                  <c:v>1</c:v>
                </c:pt>
                <c:pt idx="38">
                  <c:v>1</c:v>
                </c:pt>
                <c:pt idx="39">
                  <c:v>1</c:v>
                </c:pt>
                <c:pt idx="40">
                  <c:v>1</c:v>
                </c:pt>
                <c:pt idx="41">
                  <c:v>2</c:v>
                </c:pt>
                <c:pt idx="42">
                  <c:v>2</c:v>
                </c:pt>
                <c:pt idx="43">
                  <c:v>2</c:v>
                </c:pt>
                <c:pt idx="44">
                  <c:v>2</c:v>
                </c:pt>
                <c:pt idx="45">
                  <c:v>2</c:v>
                </c:pt>
                <c:pt idx="46">
                  <c:v>2</c:v>
                </c:pt>
                <c:pt idx="47">
                  <c:v>2</c:v>
                </c:pt>
                <c:pt idx="48">
                  <c:v>2</c:v>
                </c:pt>
                <c:pt idx="49">
                  <c:v>2</c:v>
                </c:pt>
                <c:pt idx="50">
                  <c:v>2</c:v>
                </c:pt>
                <c:pt idx="51">
                  <c:v>2</c:v>
                </c:pt>
                <c:pt idx="52">
                  <c:v>2</c:v>
                </c:pt>
                <c:pt idx="53">
                  <c:v>2</c:v>
                </c:pt>
                <c:pt idx="54">
                  <c:v>2</c:v>
                </c:pt>
                <c:pt idx="55">
                  <c:v>2</c:v>
                </c:pt>
                <c:pt idx="56">
                  <c:v>2</c:v>
                </c:pt>
                <c:pt idx="57">
                  <c:v>2</c:v>
                </c:pt>
                <c:pt idx="58">
                  <c:v>2</c:v>
                </c:pt>
                <c:pt idx="59">
                  <c:v>2</c:v>
                </c:pt>
                <c:pt idx="60">
                  <c:v>2</c:v>
                </c:pt>
                <c:pt idx="61">
                  <c:v>2</c:v>
                </c:pt>
                <c:pt idx="62">
                  <c:v>2</c:v>
                </c:pt>
                <c:pt idx="63">
                  <c:v>2</c:v>
                </c:pt>
                <c:pt idx="64">
                  <c:v>2</c:v>
                </c:pt>
                <c:pt idx="65">
                  <c:v>2</c:v>
                </c:pt>
                <c:pt idx="66">
                  <c:v>2</c:v>
                </c:pt>
                <c:pt idx="67">
                  <c:v>2</c:v>
                </c:pt>
                <c:pt idx="68">
                  <c:v>2</c:v>
                </c:pt>
                <c:pt idx="69">
                  <c:v>2</c:v>
                </c:pt>
                <c:pt idx="70">
                  <c:v>2</c:v>
                </c:pt>
                <c:pt idx="71">
                  <c:v>2</c:v>
                </c:pt>
                <c:pt idx="72">
                  <c:v>2</c:v>
                </c:pt>
                <c:pt idx="73">
                  <c:v>2</c:v>
                </c:pt>
                <c:pt idx="74">
                  <c:v>2</c:v>
                </c:pt>
                <c:pt idx="75">
                  <c:v>2</c:v>
                </c:pt>
                <c:pt idx="76">
                  <c:v>2</c:v>
                </c:pt>
                <c:pt idx="77">
                  <c:v>2</c:v>
                </c:pt>
                <c:pt idx="78">
                  <c:v>2</c:v>
                </c:pt>
                <c:pt idx="79">
                  <c:v>2</c:v>
                </c:pt>
                <c:pt idx="80">
                  <c:v>2</c:v>
                </c:pt>
                <c:pt idx="81">
                  <c:v>2</c:v>
                </c:pt>
                <c:pt idx="82">
                  <c:v>2</c:v>
                </c:pt>
                <c:pt idx="83">
                  <c:v>2</c:v>
                </c:pt>
                <c:pt idx="84">
                  <c:v>2</c:v>
                </c:pt>
                <c:pt idx="85">
                  <c:v>2</c:v>
                </c:pt>
                <c:pt idx="86">
                  <c:v>3</c:v>
                </c:pt>
                <c:pt idx="87">
                  <c:v>3</c:v>
                </c:pt>
                <c:pt idx="88">
                  <c:v>3</c:v>
                </c:pt>
                <c:pt idx="89">
                  <c:v>3</c:v>
                </c:pt>
                <c:pt idx="90">
                  <c:v>3</c:v>
                </c:pt>
                <c:pt idx="91">
                  <c:v>3</c:v>
                </c:pt>
                <c:pt idx="92">
                  <c:v>3</c:v>
                </c:pt>
                <c:pt idx="93">
                  <c:v>3</c:v>
                </c:pt>
                <c:pt idx="94">
                  <c:v>3</c:v>
                </c:pt>
                <c:pt idx="95">
                  <c:v>3</c:v>
                </c:pt>
                <c:pt idx="96">
                  <c:v>3</c:v>
                </c:pt>
                <c:pt idx="97">
                  <c:v>3</c:v>
                </c:pt>
                <c:pt idx="98">
                  <c:v>3</c:v>
                </c:pt>
                <c:pt idx="99">
                  <c:v>3</c:v>
                </c:pt>
                <c:pt idx="100">
                  <c:v>3</c:v>
                </c:pt>
                <c:pt idx="101">
                  <c:v>3</c:v>
                </c:pt>
                <c:pt idx="102">
                  <c:v>3</c:v>
                </c:pt>
                <c:pt idx="103">
                  <c:v>3</c:v>
                </c:pt>
                <c:pt idx="104">
                  <c:v>3</c:v>
                </c:pt>
                <c:pt idx="105">
                  <c:v>3</c:v>
                </c:pt>
                <c:pt idx="106">
                  <c:v>3</c:v>
                </c:pt>
                <c:pt idx="107">
                  <c:v>3</c:v>
                </c:pt>
                <c:pt idx="108">
                  <c:v>3</c:v>
                </c:pt>
                <c:pt idx="109">
                  <c:v>3</c:v>
                </c:pt>
                <c:pt idx="110">
                  <c:v>3</c:v>
                </c:pt>
                <c:pt idx="111">
                  <c:v>3</c:v>
                </c:pt>
                <c:pt idx="112">
                  <c:v>3</c:v>
                </c:pt>
                <c:pt idx="113">
                  <c:v>3</c:v>
                </c:pt>
                <c:pt idx="114">
                  <c:v>3</c:v>
                </c:pt>
                <c:pt idx="115">
                  <c:v>3</c:v>
                </c:pt>
                <c:pt idx="116">
                  <c:v>3</c:v>
                </c:pt>
                <c:pt idx="117">
                  <c:v>3</c:v>
                </c:pt>
                <c:pt idx="118">
                  <c:v>3</c:v>
                </c:pt>
                <c:pt idx="119">
                  <c:v>3</c:v>
                </c:pt>
                <c:pt idx="120">
                  <c:v>3</c:v>
                </c:pt>
                <c:pt idx="121">
                  <c:v>3</c:v>
                </c:pt>
                <c:pt idx="122">
                  <c:v>3</c:v>
                </c:pt>
                <c:pt idx="123">
                  <c:v>3</c:v>
                </c:pt>
                <c:pt idx="124">
                  <c:v>3</c:v>
                </c:pt>
                <c:pt idx="125">
                  <c:v>3</c:v>
                </c:pt>
                <c:pt idx="126">
                  <c:v>3</c:v>
                </c:pt>
                <c:pt idx="127">
                  <c:v>3</c:v>
                </c:pt>
                <c:pt idx="128">
                  <c:v>3</c:v>
                </c:pt>
                <c:pt idx="129">
                  <c:v>3</c:v>
                </c:pt>
                <c:pt idx="130">
                  <c:v>3</c:v>
                </c:pt>
                <c:pt idx="131">
                  <c:v>3</c:v>
                </c:pt>
                <c:pt idx="132">
                  <c:v>3</c:v>
                </c:pt>
                <c:pt idx="133">
                  <c:v>3</c:v>
                </c:pt>
                <c:pt idx="134">
                  <c:v>3</c:v>
                </c:pt>
                <c:pt idx="135">
                  <c:v>3</c:v>
                </c:pt>
                <c:pt idx="136">
                  <c:v>3</c:v>
                </c:pt>
                <c:pt idx="137">
                  <c:v>3</c:v>
                </c:pt>
                <c:pt idx="138">
                  <c:v>3</c:v>
                </c:pt>
                <c:pt idx="139">
                  <c:v>3</c:v>
                </c:pt>
                <c:pt idx="140">
                  <c:v>3</c:v>
                </c:pt>
                <c:pt idx="141">
                  <c:v>3</c:v>
                </c:pt>
                <c:pt idx="142">
                  <c:v>3</c:v>
                </c:pt>
                <c:pt idx="143">
                  <c:v>3</c:v>
                </c:pt>
                <c:pt idx="144">
                  <c:v>3</c:v>
                </c:pt>
                <c:pt idx="145">
                  <c:v>3</c:v>
                </c:pt>
                <c:pt idx="146">
                  <c:v>3</c:v>
                </c:pt>
                <c:pt idx="147">
                  <c:v>3</c:v>
                </c:pt>
                <c:pt idx="148">
                  <c:v>3</c:v>
                </c:pt>
                <c:pt idx="149">
                  <c:v>3</c:v>
                </c:pt>
                <c:pt idx="150">
                  <c:v>3</c:v>
                </c:pt>
                <c:pt idx="151">
                  <c:v>3</c:v>
                </c:pt>
                <c:pt idx="152">
                  <c:v>3</c:v>
                </c:pt>
                <c:pt idx="153">
                  <c:v>3</c:v>
                </c:pt>
                <c:pt idx="154">
                  <c:v>3</c:v>
                </c:pt>
                <c:pt idx="155">
                  <c:v>3</c:v>
                </c:pt>
                <c:pt idx="156">
                  <c:v>3</c:v>
                </c:pt>
                <c:pt idx="157">
                  <c:v>3</c:v>
                </c:pt>
                <c:pt idx="158">
                  <c:v>3</c:v>
                </c:pt>
                <c:pt idx="159">
                  <c:v>3</c:v>
                </c:pt>
                <c:pt idx="160">
                  <c:v>3</c:v>
                </c:pt>
                <c:pt idx="161">
                  <c:v>4</c:v>
                </c:pt>
                <c:pt idx="162">
                  <c:v>4</c:v>
                </c:pt>
                <c:pt idx="163">
                  <c:v>4</c:v>
                </c:pt>
                <c:pt idx="164">
                  <c:v>4</c:v>
                </c:pt>
                <c:pt idx="165">
                  <c:v>4</c:v>
                </c:pt>
                <c:pt idx="166">
                  <c:v>4</c:v>
                </c:pt>
                <c:pt idx="167">
                  <c:v>4</c:v>
                </c:pt>
                <c:pt idx="168">
                  <c:v>4</c:v>
                </c:pt>
                <c:pt idx="169">
                  <c:v>4</c:v>
                </c:pt>
                <c:pt idx="170">
                  <c:v>4</c:v>
                </c:pt>
                <c:pt idx="171">
                  <c:v>4</c:v>
                </c:pt>
                <c:pt idx="172">
                  <c:v>4</c:v>
                </c:pt>
                <c:pt idx="173">
                  <c:v>4</c:v>
                </c:pt>
                <c:pt idx="174">
                  <c:v>4</c:v>
                </c:pt>
                <c:pt idx="175">
                  <c:v>4</c:v>
                </c:pt>
                <c:pt idx="176">
                  <c:v>4</c:v>
                </c:pt>
                <c:pt idx="177">
                  <c:v>4</c:v>
                </c:pt>
                <c:pt idx="178">
                  <c:v>4</c:v>
                </c:pt>
                <c:pt idx="179">
                  <c:v>4</c:v>
                </c:pt>
                <c:pt idx="180">
                  <c:v>4</c:v>
                </c:pt>
                <c:pt idx="181">
                  <c:v>4</c:v>
                </c:pt>
                <c:pt idx="182">
                  <c:v>4</c:v>
                </c:pt>
                <c:pt idx="183">
                  <c:v>4</c:v>
                </c:pt>
                <c:pt idx="184">
                  <c:v>4</c:v>
                </c:pt>
                <c:pt idx="185">
                  <c:v>4</c:v>
                </c:pt>
                <c:pt idx="186">
                  <c:v>4</c:v>
                </c:pt>
                <c:pt idx="187">
                  <c:v>4</c:v>
                </c:pt>
                <c:pt idx="188">
                  <c:v>4</c:v>
                </c:pt>
                <c:pt idx="189">
                  <c:v>4</c:v>
                </c:pt>
                <c:pt idx="190">
                  <c:v>4</c:v>
                </c:pt>
                <c:pt idx="191">
                  <c:v>4</c:v>
                </c:pt>
                <c:pt idx="192">
                  <c:v>4</c:v>
                </c:pt>
                <c:pt idx="193">
                  <c:v>4</c:v>
                </c:pt>
                <c:pt idx="194">
                  <c:v>4</c:v>
                </c:pt>
                <c:pt idx="195">
                  <c:v>4</c:v>
                </c:pt>
                <c:pt idx="196">
                  <c:v>4</c:v>
                </c:pt>
                <c:pt idx="197">
                  <c:v>4</c:v>
                </c:pt>
                <c:pt idx="198">
                  <c:v>4</c:v>
                </c:pt>
                <c:pt idx="199">
                  <c:v>4</c:v>
                </c:pt>
                <c:pt idx="200">
                  <c:v>4</c:v>
                </c:pt>
                <c:pt idx="201">
                  <c:v>4</c:v>
                </c:pt>
                <c:pt idx="202">
                  <c:v>4</c:v>
                </c:pt>
                <c:pt idx="203">
                  <c:v>4</c:v>
                </c:pt>
                <c:pt idx="204">
                  <c:v>4</c:v>
                </c:pt>
                <c:pt idx="205">
                  <c:v>4</c:v>
                </c:pt>
                <c:pt idx="206">
                  <c:v>4</c:v>
                </c:pt>
                <c:pt idx="207">
                  <c:v>4</c:v>
                </c:pt>
                <c:pt idx="208">
                  <c:v>4</c:v>
                </c:pt>
                <c:pt idx="209">
                  <c:v>4</c:v>
                </c:pt>
                <c:pt idx="210">
                  <c:v>4</c:v>
                </c:pt>
                <c:pt idx="211">
                  <c:v>4</c:v>
                </c:pt>
                <c:pt idx="212">
                  <c:v>4</c:v>
                </c:pt>
                <c:pt idx="213">
                  <c:v>4</c:v>
                </c:pt>
                <c:pt idx="214">
                  <c:v>4</c:v>
                </c:pt>
                <c:pt idx="215">
                  <c:v>4</c:v>
                </c:pt>
                <c:pt idx="216">
                  <c:v>4</c:v>
                </c:pt>
                <c:pt idx="217">
                  <c:v>4</c:v>
                </c:pt>
                <c:pt idx="218">
                  <c:v>4</c:v>
                </c:pt>
                <c:pt idx="219">
                  <c:v>4</c:v>
                </c:pt>
                <c:pt idx="220">
                  <c:v>4</c:v>
                </c:pt>
                <c:pt idx="221">
                  <c:v>4</c:v>
                </c:pt>
                <c:pt idx="222">
                  <c:v>4</c:v>
                </c:pt>
                <c:pt idx="223">
                  <c:v>4</c:v>
                </c:pt>
                <c:pt idx="224">
                  <c:v>4</c:v>
                </c:pt>
                <c:pt idx="225">
                  <c:v>4</c:v>
                </c:pt>
                <c:pt idx="226">
                  <c:v>4</c:v>
                </c:pt>
                <c:pt idx="227">
                  <c:v>4</c:v>
                </c:pt>
                <c:pt idx="228">
                  <c:v>4</c:v>
                </c:pt>
                <c:pt idx="229">
                  <c:v>4</c:v>
                </c:pt>
                <c:pt idx="230">
                  <c:v>4</c:v>
                </c:pt>
                <c:pt idx="231">
                  <c:v>4</c:v>
                </c:pt>
                <c:pt idx="232">
                  <c:v>4</c:v>
                </c:pt>
                <c:pt idx="233">
                  <c:v>4</c:v>
                </c:pt>
                <c:pt idx="234">
                  <c:v>4</c:v>
                </c:pt>
                <c:pt idx="235">
                  <c:v>4</c:v>
                </c:pt>
                <c:pt idx="236">
                  <c:v>4</c:v>
                </c:pt>
                <c:pt idx="237">
                  <c:v>4</c:v>
                </c:pt>
                <c:pt idx="238">
                  <c:v>4</c:v>
                </c:pt>
                <c:pt idx="239">
                  <c:v>4</c:v>
                </c:pt>
                <c:pt idx="240">
                  <c:v>4</c:v>
                </c:pt>
                <c:pt idx="241">
                  <c:v>4</c:v>
                </c:pt>
                <c:pt idx="242">
                  <c:v>4</c:v>
                </c:pt>
                <c:pt idx="243">
                  <c:v>4</c:v>
                </c:pt>
                <c:pt idx="244">
                  <c:v>4</c:v>
                </c:pt>
                <c:pt idx="245">
                  <c:v>3</c:v>
                </c:pt>
                <c:pt idx="246">
                  <c:v>3</c:v>
                </c:pt>
                <c:pt idx="247">
                  <c:v>3</c:v>
                </c:pt>
                <c:pt idx="248">
                  <c:v>3</c:v>
                </c:pt>
                <c:pt idx="249">
                  <c:v>3</c:v>
                </c:pt>
                <c:pt idx="250">
                  <c:v>3</c:v>
                </c:pt>
                <c:pt idx="251">
                  <c:v>3</c:v>
                </c:pt>
                <c:pt idx="252">
                  <c:v>3</c:v>
                </c:pt>
                <c:pt idx="253">
                  <c:v>3</c:v>
                </c:pt>
                <c:pt idx="254">
                  <c:v>3</c:v>
                </c:pt>
                <c:pt idx="255">
                  <c:v>3</c:v>
                </c:pt>
                <c:pt idx="256">
                  <c:v>3</c:v>
                </c:pt>
                <c:pt idx="257">
                  <c:v>3</c:v>
                </c:pt>
                <c:pt idx="258">
                  <c:v>3</c:v>
                </c:pt>
                <c:pt idx="259">
                  <c:v>3</c:v>
                </c:pt>
                <c:pt idx="260">
                  <c:v>3</c:v>
                </c:pt>
                <c:pt idx="261">
                  <c:v>3</c:v>
                </c:pt>
                <c:pt idx="262">
                  <c:v>3</c:v>
                </c:pt>
                <c:pt idx="263">
                  <c:v>3</c:v>
                </c:pt>
                <c:pt idx="264">
                  <c:v>3</c:v>
                </c:pt>
                <c:pt idx="265">
                  <c:v>3</c:v>
                </c:pt>
                <c:pt idx="266">
                  <c:v>3</c:v>
                </c:pt>
                <c:pt idx="267">
                  <c:v>3</c:v>
                </c:pt>
                <c:pt idx="268">
                  <c:v>3</c:v>
                </c:pt>
                <c:pt idx="269">
                  <c:v>3</c:v>
                </c:pt>
                <c:pt idx="270">
                  <c:v>3</c:v>
                </c:pt>
                <c:pt idx="271">
                  <c:v>3</c:v>
                </c:pt>
                <c:pt idx="272">
                  <c:v>3</c:v>
                </c:pt>
                <c:pt idx="273">
                  <c:v>3</c:v>
                </c:pt>
                <c:pt idx="274">
                  <c:v>3</c:v>
                </c:pt>
                <c:pt idx="275">
                  <c:v>3</c:v>
                </c:pt>
                <c:pt idx="276">
                  <c:v>3</c:v>
                </c:pt>
                <c:pt idx="277">
                  <c:v>3</c:v>
                </c:pt>
                <c:pt idx="278">
                  <c:v>3</c:v>
                </c:pt>
                <c:pt idx="279">
                  <c:v>3</c:v>
                </c:pt>
                <c:pt idx="280">
                  <c:v>3</c:v>
                </c:pt>
                <c:pt idx="281">
                  <c:v>3</c:v>
                </c:pt>
                <c:pt idx="282">
                  <c:v>3</c:v>
                </c:pt>
                <c:pt idx="283">
                  <c:v>3</c:v>
                </c:pt>
                <c:pt idx="284">
                  <c:v>3</c:v>
                </c:pt>
                <c:pt idx="285">
                  <c:v>3</c:v>
                </c:pt>
                <c:pt idx="286">
                  <c:v>3</c:v>
                </c:pt>
                <c:pt idx="287">
                  <c:v>3</c:v>
                </c:pt>
                <c:pt idx="288">
                  <c:v>3</c:v>
                </c:pt>
                <c:pt idx="289">
                  <c:v>3</c:v>
                </c:pt>
                <c:pt idx="290">
                  <c:v>3</c:v>
                </c:pt>
                <c:pt idx="291">
                  <c:v>3</c:v>
                </c:pt>
                <c:pt idx="292">
                  <c:v>3</c:v>
                </c:pt>
                <c:pt idx="293">
                  <c:v>3</c:v>
                </c:pt>
                <c:pt idx="294">
                  <c:v>3</c:v>
                </c:pt>
                <c:pt idx="295">
                  <c:v>3</c:v>
                </c:pt>
                <c:pt idx="296">
                  <c:v>3</c:v>
                </c:pt>
                <c:pt idx="297">
                  <c:v>3</c:v>
                </c:pt>
                <c:pt idx="298">
                  <c:v>3</c:v>
                </c:pt>
                <c:pt idx="299">
                  <c:v>3</c:v>
                </c:pt>
                <c:pt idx="300">
                  <c:v>3</c:v>
                </c:pt>
                <c:pt idx="301">
                  <c:v>3</c:v>
                </c:pt>
                <c:pt idx="302">
                  <c:v>3</c:v>
                </c:pt>
                <c:pt idx="303">
                  <c:v>3</c:v>
                </c:pt>
                <c:pt idx="304">
                  <c:v>2</c:v>
                </c:pt>
                <c:pt idx="305">
                  <c:v>2</c:v>
                </c:pt>
                <c:pt idx="306">
                  <c:v>2</c:v>
                </c:pt>
                <c:pt idx="307">
                  <c:v>2</c:v>
                </c:pt>
                <c:pt idx="308">
                  <c:v>2</c:v>
                </c:pt>
                <c:pt idx="309">
                  <c:v>2</c:v>
                </c:pt>
                <c:pt idx="310">
                  <c:v>2</c:v>
                </c:pt>
                <c:pt idx="311">
                  <c:v>2</c:v>
                </c:pt>
                <c:pt idx="312">
                  <c:v>2</c:v>
                </c:pt>
                <c:pt idx="313">
                  <c:v>2</c:v>
                </c:pt>
                <c:pt idx="314">
                  <c:v>2</c:v>
                </c:pt>
                <c:pt idx="315">
                  <c:v>2</c:v>
                </c:pt>
                <c:pt idx="316">
                  <c:v>2</c:v>
                </c:pt>
                <c:pt idx="317">
                  <c:v>2</c:v>
                </c:pt>
                <c:pt idx="318">
                  <c:v>2</c:v>
                </c:pt>
                <c:pt idx="319">
                  <c:v>2</c:v>
                </c:pt>
                <c:pt idx="320">
                  <c:v>2</c:v>
                </c:pt>
                <c:pt idx="321">
                  <c:v>2</c:v>
                </c:pt>
                <c:pt idx="322">
                  <c:v>2</c:v>
                </c:pt>
                <c:pt idx="323">
                  <c:v>2</c:v>
                </c:pt>
                <c:pt idx="324">
                  <c:v>2</c:v>
                </c:pt>
                <c:pt idx="325">
                  <c:v>2</c:v>
                </c:pt>
                <c:pt idx="326">
                  <c:v>2</c:v>
                </c:pt>
                <c:pt idx="327">
                  <c:v>2</c:v>
                </c:pt>
                <c:pt idx="328">
                  <c:v>2</c:v>
                </c:pt>
                <c:pt idx="329">
                  <c:v>2</c:v>
                </c:pt>
                <c:pt idx="330">
                  <c:v>2</c:v>
                </c:pt>
                <c:pt idx="331">
                  <c:v>2</c:v>
                </c:pt>
                <c:pt idx="332">
                  <c:v>2</c:v>
                </c:pt>
                <c:pt idx="333">
                  <c:v>2</c:v>
                </c:pt>
                <c:pt idx="334">
                  <c:v>2</c:v>
                </c:pt>
                <c:pt idx="335">
                  <c:v>2</c:v>
                </c:pt>
                <c:pt idx="336">
                  <c:v>2</c:v>
                </c:pt>
                <c:pt idx="337">
                  <c:v>2</c:v>
                </c:pt>
                <c:pt idx="338">
                  <c:v>2</c:v>
                </c:pt>
                <c:pt idx="339">
                  <c:v>2</c:v>
                </c:pt>
                <c:pt idx="340">
                  <c:v>2</c:v>
                </c:pt>
                <c:pt idx="341">
                  <c:v>2</c:v>
                </c:pt>
                <c:pt idx="342">
                  <c:v>2</c:v>
                </c:pt>
                <c:pt idx="343">
                  <c:v>2</c:v>
                </c:pt>
                <c:pt idx="344">
                  <c:v>2</c:v>
                </c:pt>
                <c:pt idx="345">
                  <c:v>1</c:v>
                </c:pt>
                <c:pt idx="346">
                  <c:v>1</c:v>
                </c:pt>
                <c:pt idx="347">
                  <c:v>1</c:v>
                </c:pt>
                <c:pt idx="348">
                  <c:v>1</c:v>
                </c:pt>
                <c:pt idx="349">
                  <c:v>1</c:v>
                </c:pt>
                <c:pt idx="350">
                  <c:v>1</c:v>
                </c:pt>
                <c:pt idx="351">
                  <c:v>1</c:v>
                </c:pt>
                <c:pt idx="352">
                  <c:v>1</c:v>
                </c:pt>
                <c:pt idx="353">
                  <c:v>1</c:v>
                </c:pt>
                <c:pt idx="354">
                  <c:v>1</c:v>
                </c:pt>
                <c:pt idx="355">
                  <c:v>1</c:v>
                </c:pt>
                <c:pt idx="356">
                  <c:v>1</c:v>
                </c:pt>
                <c:pt idx="357">
                  <c:v>1</c:v>
                </c:pt>
                <c:pt idx="358">
                  <c:v>1</c:v>
                </c:pt>
                <c:pt idx="359">
                  <c:v>1</c:v>
                </c:pt>
                <c:pt idx="360">
                  <c:v>1</c:v>
                </c:pt>
                <c:pt idx="361">
                  <c:v>1</c:v>
                </c:pt>
                <c:pt idx="362">
                  <c:v>1</c:v>
                </c:pt>
                <c:pt idx="363">
                  <c:v>1</c:v>
                </c:pt>
                <c:pt idx="364">
                  <c:v>1</c:v>
                </c:pt>
                <c:pt idx="365">
                  <c:v>1</c:v>
                </c:pt>
                <c:pt idx="366">
                  <c:v>1</c:v>
                </c:pt>
                <c:pt idx="367">
                  <c:v>1</c:v>
                </c:pt>
                <c:pt idx="368">
                  <c:v>1</c:v>
                </c:pt>
                <c:pt idx="369">
                  <c:v>1</c:v>
                </c:pt>
                <c:pt idx="370">
                  <c:v>1</c:v>
                </c:pt>
                <c:pt idx="371">
                  <c:v>1</c:v>
                </c:pt>
                <c:pt idx="372">
                  <c:v>1</c:v>
                </c:pt>
                <c:pt idx="373">
                  <c:v>1</c:v>
                </c:pt>
                <c:pt idx="374">
                  <c:v>1</c:v>
                </c:pt>
                <c:pt idx="375">
                  <c:v>1</c:v>
                </c:pt>
                <c:pt idx="376">
                  <c:v>1</c:v>
                </c:pt>
                <c:pt idx="377">
                  <c:v>1</c:v>
                </c:pt>
                <c:pt idx="378">
                  <c:v>1</c:v>
                </c:pt>
                <c:pt idx="379">
                  <c:v>1</c:v>
                </c:pt>
                <c:pt idx="380">
                  <c:v>1</c:v>
                </c:pt>
                <c:pt idx="381">
                  <c:v>1</c:v>
                </c:pt>
                <c:pt idx="382">
                  <c:v>1</c:v>
                </c:pt>
                <c:pt idx="383">
                  <c:v>1</c:v>
                </c:pt>
                <c:pt idx="384">
                  <c:v>1</c:v>
                </c:pt>
              </c:numCache>
            </c:numRef>
          </c:yVal>
          <c:smooth val="1"/>
          <c:extLst>
            <c:ext xmlns:c16="http://schemas.microsoft.com/office/drawing/2014/chart" uri="{C3380CC4-5D6E-409C-BE32-E72D297353CC}">
              <c16:uniqueId val="{00000001-B74B-4071-9FF4-67D92E4AF78A}"/>
            </c:ext>
          </c:extLst>
        </c:ser>
        <c:ser>
          <c:idx val="2"/>
          <c:order val="2"/>
          <c:tx>
            <c:strRef>
              <c:f>Sections!$HE$24:$HE$25</c:f>
              <c:strCache>
                <c:ptCount val="2"/>
                <c:pt idx="0">
                  <c:v>Total Accel</c:v>
                </c:pt>
                <c:pt idx="1">
                  <c:v>m/s²</c:v>
                </c:pt>
              </c:strCache>
            </c:strRef>
          </c:tx>
          <c:spPr>
            <a:ln w="22225" cap="rnd">
              <a:solidFill>
                <a:schemeClr val="accent3"/>
              </a:solidFill>
              <a:round/>
            </a:ln>
            <a:effectLst/>
          </c:spPr>
          <c:marker>
            <c:symbol val="none"/>
          </c:marker>
          <c:xVal>
            <c:numRef>
              <c:f>Sections!$GN$26:$GN$410</c:f>
              <c:numCache>
                <c:formatCode>0.0000</c:formatCode>
                <c:ptCount val="385"/>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383.21187875999999</c:v>
                </c:pt>
              </c:numCache>
            </c:numRef>
          </c:xVal>
          <c:yVal>
            <c:numRef>
              <c:f>Sections!$HE$26:$HE$410</c:f>
              <c:numCache>
                <c:formatCode>0.0000</c:formatCode>
                <c:ptCount val="385"/>
                <c:pt idx="0">
                  <c:v>8.6050546240334889</c:v>
                </c:pt>
                <c:pt idx="1">
                  <c:v>8.5955885950435693</c:v>
                </c:pt>
                <c:pt idx="2">
                  <c:v>8.5861329792013592</c:v>
                </c:pt>
                <c:pt idx="3">
                  <c:v>8.5766877650518261</c:v>
                </c:pt>
                <c:pt idx="4">
                  <c:v>8.5672529411525442</c:v>
                </c:pt>
                <c:pt idx="5">
                  <c:v>8.5578284960736681</c:v>
                </c:pt>
                <c:pt idx="6">
                  <c:v>8.5484144183979343</c:v>
                </c:pt>
                <c:pt idx="7">
                  <c:v>8.5390106967206307</c:v>
                </c:pt>
                <c:pt idx="8">
                  <c:v>8.5296173196495975</c:v>
                </c:pt>
                <c:pt idx="9">
                  <c:v>8.520234275805203</c:v>
                </c:pt>
                <c:pt idx="10">
                  <c:v>8.5108615538203338</c:v>
                </c:pt>
                <c:pt idx="11">
                  <c:v>8.5014991423403838</c:v>
                </c:pt>
                <c:pt idx="12">
                  <c:v>8.4921470300232347</c:v>
                </c:pt>
                <c:pt idx="13">
                  <c:v>8.4828052055392451</c:v>
                </c:pt>
                <c:pt idx="14">
                  <c:v>8.4734736575712404</c:v>
                </c:pt>
                <c:pt idx="15">
                  <c:v>8.4641523748144909</c:v>
                </c:pt>
                <c:pt idx="16">
                  <c:v>8.4548413459767069</c:v>
                </c:pt>
                <c:pt idx="17">
                  <c:v>8.4455405597780171</c:v>
                </c:pt>
                <c:pt idx="18">
                  <c:v>8.4362500049509617</c:v>
                </c:pt>
                <c:pt idx="19">
                  <c:v>8.4269696702404726</c:v>
                </c:pt>
                <c:pt idx="20">
                  <c:v>8.4176995444038649</c:v>
                </c:pt>
                <c:pt idx="21">
                  <c:v>8.4084396162108241</c:v>
                </c:pt>
                <c:pt idx="22">
                  <c:v>8.3991898744433815</c:v>
                </c:pt>
                <c:pt idx="23">
                  <c:v>8.3899503078959192</c:v>
                </c:pt>
                <c:pt idx="24">
                  <c:v>8.3807209053751368</c:v>
                </c:pt>
                <c:pt idx="25">
                  <c:v>8.3715016557000528</c:v>
                </c:pt>
                <c:pt idx="26">
                  <c:v>8.3622925477019816</c:v>
                </c:pt>
                <c:pt idx="27">
                  <c:v>8.3530935702245301</c:v>
                </c:pt>
                <c:pt idx="28">
                  <c:v>8.3439047121235692</c:v>
                </c:pt>
                <c:pt idx="29">
                  <c:v>8.3347259622672372</c:v>
                </c:pt>
                <c:pt idx="30">
                  <c:v>8.3255573095359114</c:v>
                </c:pt>
                <c:pt idx="31">
                  <c:v>8.316398742822205</c:v>
                </c:pt>
                <c:pt idx="32">
                  <c:v>8.3072502510309487</c:v>
                </c:pt>
                <c:pt idx="33">
                  <c:v>8.2981118230791786</c:v>
                </c:pt>
                <c:pt idx="34">
                  <c:v>8.2889834478961237</c:v>
                </c:pt>
                <c:pt idx="35">
                  <c:v>8.2798651144231901</c:v>
                </c:pt>
                <c:pt idx="36">
                  <c:v>8.2707568116139498</c:v>
                </c:pt>
                <c:pt idx="37">
                  <c:v>8.2616585284341255</c:v>
                </c:pt>
                <c:pt idx="38">
                  <c:v>8.2525702538615811</c:v>
                </c:pt>
                <c:pt idx="39">
                  <c:v>8.2434919768862986</c:v>
                </c:pt>
                <c:pt idx="40">
                  <c:v>8.2344236865103806</c:v>
                </c:pt>
                <c:pt idx="41">
                  <c:v>8.9519423075766369</c:v>
                </c:pt>
                <c:pt idx="42">
                  <c:v>8.9412248061633157</c:v>
                </c:pt>
                <c:pt idx="43">
                  <c:v>8.9305201360253292</c:v>
                </c:pt>
                <c:pt idx="44">
                  <c:v>8.9198282818007399</c:v>
                </c:pt>
                <c:pt idx="45">
                  <c:v>8.9091492281459956</c:v>
                </c:pt>
                <c:pt idx="46">
                  <c:v>8.898482959735917</c:v>
                </c:pt>
                <c:pt idx="47">
                  <c:v>8.8878294612636708</c:v>
                </c:pt>
                <c:pt idx="48">
                  <c:v>8.8771887174407542</c:v>
                </c:pt>
                <c:pt idx="49">
                  <c:v>8.8665607129969608</c:v>
                </c:pt>
                <c:pt idx="50">
                  <c:v>8.8559454326803735</c:v>
                </c:pt>
                <c:pt idx="51">
                  <c:v>8.845342861257329</c:v>
                </c:pt>
                <c:pt idx="52">
                  <c:v>8.8347529835124057</c:v>
                </c:pt>
                <c:pt idx="53">
                  <c:v>8.8241757842483963</c:v>
                </c:pt>
                <c:pt idx="54">
                  <c:v>8.8136112482862927</c:v>
                </c:pt>
                <c:pt idx="55">
                  <c:v>8.8030593604652516</c:v>
                </c:pt>
                <c:pt idx="56">
                  <c:v>8.7925201056425859</c:v>
                </c:pt>
                <c:pt idx="57">
                  <c:v>8.7819934686937398</c:v>
                </c:pt>
                <c:pt idx="58">
                  <c:v>8.7714794345122584</c:v>
                </c:pt>
                <c:pt idx="59">
                  <c:v>8.7609779880097776</c:v>
                </c:pt>
                <c:pt idx="60">
                  <c:v>8.7504891141159966</c:v>
                </c:pt>
                <c:pt idx="61">
                  <c:v>8.7400127977786557</c:v>
                </c:pt>
                <c:pt idx="62">
                  <c:v>8.7295490239635178</c:v>
                </c:pt>
                <c:pt idx="63">
                  <c:v>8.7190977776543441</c:v>
                </c:pt>
                <c:pt idx="64">
                  <c:v>8.7086590438528741</c:v>
                </c:pt>
                <c:pt idx="65">
                  <c:v>8.6982328075788047</c:v>
                </c:pt>
                <c:pt idx="66">
                  <c:v>8.6878190538697666</c:v>
                </c:pt>
                <c:pt idx="67">
                  <c:v>8.6774177677813018</c:v>
                </c:pt>
                <c:pt idx="68">
                  <c:v>8.6670289343868472</c:v>
                </c:pt>
                <c:pt idx="69">
                  <c:v>8.6566525387777098</c:v>
                </c:pt>
                <c:pt idx="70">
                  <c:v>8.6462885660630437</c:v>
                </c:pt>
                <c:pt idx="71">
                  <c:v>8.6359370013698324</c:v>
                </c:pt>
                <c:pt idx="72">
                  <c:v>8.6255978298428673</c:v>
                </c:pt>
                <c:pt idx="73">
                  <c:v>8.6152710366447192</c:v>
                </c:pt>
                <c:pt idx="74">
                  <c:v>8.6049566069557297</c:v>
                </c:pt>
                <c:pt idx="75">
                  <c:v>8.5946545259739793</c:v>
                </c:pt>
                <c:pt idx="76">
                  <c:v>8.5843647789152673</c:v>
                </c:pt>
                <c:pt idx="77">
                  <c:v>8.5740873510130982</c:v>
                </c:pt>
                <c:pt idx="78">
                  <c:v>8.5638222275186529</c:v>
                </c:pt>
                <c:pt idx="79">
                  <c:v>8.5535693937007675</c:v>
                </c:pt>
                <c:pt idx="80">
                  <c:v>8.5433288348459211</c:v>
                </c:pt>
                <c:pt idx="81">
                  <c:v>8.5331005362581998</c:v>
                </c:pt>
                <c:pt idx="82">
                  <c:v>8.5228844832592934</c:v>
                </c:pt>
                <c:pt idx="83">
                  <c:v>8.5126806611884565</c:v>
                </c:pt>
                <c:pt idx="84">
                  <c:v>8.5024890554024992</c:v>
                </c:pt>
                <c:pt idx="85">
                  <c:v>8.4923096512757645</c:v>
                </c:pt>
                <c:pt idx="86">
                  <c:v>6.8582415088433493</c:v>
                </c:pt>
                <c:pt idx="87">
                  <c:v>6.8582415088433493</c:v>
                </c:pt>
                <c:pt idx="88">
                  <c:v>6.8582415088433493</c:v>
                </c:pt>
                <c:pt idx="89">
                  <c:v>6.8582415088433493</c:v>
                </c:pt>
                <c:pt idx="90">
                  <c:v>6.8582415088433493</c:v>
                </c:pt>
                <c:pt idx="91">
                  <c:v>6.8582415088433493</c:v>
                </c:pt>
                <c:pt idx="92">
                  <c:v>6.8582415088433493</c:v>
                </c:pt>
                <c:pt idx="93">
                  <c:v>6.8582415088433493</c:v>
                </c:pt>
                <c:pt idx="94">
                  <c:v>6.8582415088433493</c:v>
                </c:pt>
                <c:pt idx="95">
                  <c:v>6.8582415088433493</c:v>
                </c:pt>
                <c:pt idx="96">
                  <c:v>6.8582415088433493</c:v>
                </c:pt>
                <c:pt idx="97">
                  <c:v>6.8582415088433493</c:v>
                </c:pt>
                <c:pt idx="98">
                  <c:v>6.8582415088433493</c:v>
                </c:pt>
                <c:pt idx="99">
                  <c:v>6.8582415088433493</c:v>
                </c:pt>
                <c:pt idx="100">
                  <c:v>6.8582415088433493</c:v>
                </c:pt>
                <c:pt idx="101">
                  <c:v>6.8582415088433493</c:v>
                </c:pt>
                <c:pt idx="102">
                  <c:v>6.8582415088433493</c:v>
                </c:pt>
                <c:pt idx="103">
                  <c:v>6.8582415088433493</c:v>
                </c:pt>
                <c:pt idx="104">
                  <c:v>6.8582415088433493</c:v>
                </c:pt>
                <c:pt idx="105">
                  <c:v>6.8582415088433493</c:v>
                </c:pt>
                <c:pt idx="106">
                  <c:v>6.8582415088433493</c:v>
                </c:pt>
                <c:pt idx="107">
                  <c:v>6.8582415088433493</c:v>
                </c:pt>
                <c:pt idx="108">
                  <c:v>6.8582415088433493</c:v>
                </c:pt>
                <c:pt idx="109">
                  <c:v>6.8582415088433493</c:v>
                </c:pt>
                <c:pt idx="110">
                  <c:v>6.8582415088433493</c:v>
                </c:pt>
                <c:pt idx="111">
                  <c:v>6.8582415088433493</c:v>
                </c:pt>
                <c:pt idx="112">
                  <c:v>6.8582415088433493</c:v>
                </c:pt>
                <c:pt idx="113">
                  <c:v>6.8582415088433493</c:v>
                </c:pt>
                <c:pt idx="114">
                  <c:v>6.8582415088433493</c:v>
                </c:pt>
                <c:pt idx="115">
                  <c:v>6.8582415088433493</c:v>
                </c:pt>
                <c:pt idx="116">
                  <c:v>6.8582415088433493</c:v>
                </c:pt>
                <c:pt idx="117">
                  <c:v>6.8582415088433493</c:v>
                </c:pt>
                <c:pt idx="118">
                  <c:v>6.8582415088433493</c:v>
                </c:pt>
                <c:pt idx="119">
                  <c:v>6.8582415088433493</c:v>
                </c:pt>
                <c:pt idx="120">
                  <c:v>6.8582415088433493</c:v>
                </c:pt>
                <c:pt idx="121">
                  <c:v>6.8582415088433493</c:v>
                </c:pt>
                <c:pt idx="122">
                  <c:v>6.8582415088433493</c:v>
                </c:pt>
                <c:pt idx="123">
                  <c:v>6.8582415088433493</c:v>
                </c:pt>
                <c:pt idx="124">
                  <c:v>6.8582415088433493</c:v>
                </c:pt>
                <c:pt idx="125">
                  <c:v>6.8582415088433493</c:v>
                </c:pt>
                <c:pt idx="126">
                  <c:v>6.8582415088433493</c:v>
                </c:pt>
                <c:pt idx="127">
                  <c:v>6.8582415088433493</c:v>
                </c:pt>
                <c:pt idx="128">
                  <c:v>6.8582415088433493</c:v>
                </c:pt>
                <c:pt idx="129">
                  <c:v>6.8582415088433493</c:v>
                </c:pt>
                <c:pt idx="130">
                  <c:v>6.8582415088433493</c:v>
                </c:pt>
                <c:pt idx="131">
                  <c:v>6.8582415088433493</c:v>
                </c:pt>
                <c:pt idx="132">
                  <c:v>6.8582415088433493</c:v>
                </c:pt>
                <c:pt idx="133">
                  <c:v>6.8582415088433493</c:v>
                </c:pt>
                <c:pt idx="134">
                  <c:v>6.8582415088433493</c:v>
                </c:pt>
                <c:pt idx="135">
                  <c:v>6.8582415088433493</c:v>
                </c:pt>
                <c:pt idx="136">
                  <c:v>6.8582415088433493</c:v>
                </c:pt>
                <c:pt idx="137">
                  <c:v>6.8582415088433493</c:v>
                </c:pt>
                <c:pt idx="138">
                  <c:v>6.8582415088433493</c:v>
                </c:pt>
                <c:pt idx="139">
                  <c:v>6.8582415088433493</c:v>
                </c:pt>
                <c:pt idx="140">
                  <c:v>6.8582415088433493</c:v>
                </c:pt>
                <c:pt idx="141">
                  <c:v>6.8582415088433493</c:v>
                </c:pt>
                <c:pt idx="142">
                  <c:v>6.8582415088433493</c:v>
                </c:pt>
                <c:pt idx="143">
                  <c:v>6.8582415088433493</c:v>
                </c:pt>
                <c:pt idx="144">
                  <c:v>6.8582415088433493</c:v>
                </c:pt>
                <c:pt idx="145">
                  <c:v>6.8582415088433493</c:v>
                </c:pt>
                <c:pt idx="146">
                  <c:v>6.8582415088433493</c:v>
                </c:pt>
                <c:pt idx="147">
                  <c:v>6.8582415088433493</c:v>
                </c:pt>
                <c:pt idx="148">
                  <c:v>6.8582415088433493</c:v>
                </c:pt>
                <c:pt idx="149">
                  <c:v>6.8582415088433493</c:v>
                </c:pt>
                <c:pt idx="150">
                  <c:v>6.8582415088433493</c:v>
                </c:pt>
                <c:pt idx="151">
                  <c:v>6.8582415088433493</c:v>
                </c:pt>
                <c:pt idx="152">
                  <c:v>6.8582415088433493</c:v>
                </c:pt>
                <c:pt idx="153">
                  <c:v>6.8582415088433493</c:v>
                </c:pt>
                <c:pt idx="154">
                  <c:v>6.8582415088433493</c:v>
                </c:pt>
                <c:pt idx="155">
                  <c:v>6.8582415088433493</c:v>
                </c:pt>
                <c:pt idx="156">
                  <c:v>6.8582415088433493</c:v>
                </c:pt>
                <c:pt idx="157">
                  <c:v>6.8582415088433493</c:v>
                </c:pt>
                <c:pt idx="158">
                  <c:v>6.8582415088433493</c:v>
                </c:pt>
                <c:pt idx="159">
                  <c:v>6.8582415088433493</c:v>
                </c:pt>
                <c:pt idx="160">
                  <c:v>6.8582415088433493</c:v>
                </c:pt>
                <c:pt idx="161">
                  <c:v>4.7104625432718503</c:v>
                </c:pt>
                <c:pt idx="162">
                  <c:v>4.7104625432718503</c:v>
                </c:pt>
                <c:pt idx="163">
                  <c:v>4.7104625432718503</c:v>
                </c:pt>
                <c:pt idx="164">
                  <c:v>4.7104625432718503</c:v>
                </c:pt>
                <c:pt idx="165">
                  <c:v>4.7104625432718503</c:v>
                </c:pt>
                <c:pt idx="166">
                  <c:v>4.7104625432718503</c:v>
                </c:pt>
                <c:pt idx="167">
                  <c:v>4.7104625432718503</c:v>
                </c:pt>
                <c:pt idx="168">
                  <c:v>4.7104625432718503</c:v>
                </c:pt>
                <c:pt idx="169">
                  <c:v>4.7104625432718503</c:v>
                </c:pt>
                <c:pt idx="170">
                  <c:v>4.7104625432718503</c:v>
                </c:pt>
                <c:pt idx="171">
                  <c:v>4.7104625432718503</c:v>
                </c:pt>
                <c:pt idx="172">
                  <c:v>4.7104625432718503</c:v>
                </c:pt>
                <c:pt idx="173">
                  <c:v>4.7104625432718503</c:v>
                </c:pt>
                <c:pt idx="174">
                  <c:v>4.7104625432718503</c:v>
                </c:pt>
                <c:pt idx="175">
                  <c:v>4.7104625432718503</c:v>
                </c:pt>
                <c:pt idx="176">
                  <c:v>4.7104625432718503</c:v>
                </c:pt>
                <c:pt idx="177">
                  <c:v>4.7104625432718503</c:v>
                </c:pt>
                <c:pt idx="178">
                  <c:v>4.7104625432718503</c:v>
                </c:pt>
                <c:pt idx="179">
                  <c:v>4.7104625432718503</c:v>
                </c:pt>
                <c:pt idx="180">
                  <c:v>4.7104625432718503</c:v>
                </c:pt>
                <c:pt idx="181">
                  <c:v>4.7104625432718503</c:v>
                </c:pt>
                <c:pt idx="182">
                  <c:v>4.7104625432718503</c:v>
                </c:pt>
                <c:pt idx="183">
                  <c:v>4.7104625432718503</c:v>
                </c:pt>
                <c:pt idx="184">
                  <c:v>4.7104625432718503</c:v>
                </c:pt>
                <c:pt idx="185">
                  <c:v>4.7104625432718503</c:v>
                </c:pt>
                <c:pt idx="186">
                  <c:v>4.7104625432718503</c:v>
                </c:pt>
                <c:pt idx="187">
                  <c:v>4.7104625432718503</c:v>
                </c:pt>
                <c:pt idx="188">
                  <c:v>4.7104625432718503</c:v>
                </c:pt>
                <c:pt idx="189">
                  <c:v>4.7104625432718503</c:v>
                </c:pt>
                <c:pt idx="190">
                  <c:v>4.7104625432718503</c:v>
                </c:pt>
                <c:pt idx="191">
                  <c:v>4.7104625432718503</c:v>
                </c:pt>
                <c:pt idx="192">
                  <c:v>4.7104625432718503</c:v>
                </c:pt>
                <c:pt idx="193">
                  <c:v>4.7104625432718503</c:v>
                </c:pt>
                <c:pt idx="194">
                  <c:v>4.7104625432718503</c:v>
                </c:pt>
                <c:pt idx="195">
                  <c:v>4.7104625432718503</c:v>
                </c:pt>
                <c:pt idx="196">
                  <c:v>4.7104625432718503</c:v>
                </c:pt>
                <c:pt idx="197">
                  <c:v>4.7104625432718503</c:v>
                </c:pt>
                <c:pt idx="198">
                  <c:v>4.7104625432718503</c:v>
                </c:pt>
                <c:pt idx="199">
                  <c:v>4.7104625432718503</c:v>
                </c:pt>
                <c:pt idx="200">
                  <c:v>4.7104625432718503</c:v>
                </c:pt>
                <c:pt idx="201">
                  <c:v>4.7104625432718503</c:v>
                </c:pt>
                <c:pt idx="202">
                  <c:v>4.7104625432718503</c:v>
                </c:pt>
                <c:pt idx="203">
                  <c:v>4.7104625432718503</c:v>
                </c:pt>
                <c:pt idx="204">
                  <c:v>4.7104625432718503</c:v>
                </c:pt>
                <c:pt idx="205">
                  <c:v>4.7104625432718503</c:v>
                </c:pt>
                <c:pt idx="206">
                  <c:v>4.7104625432718503</c:v>
                </c:pt>
                <c:pt idx="207">
                  <c:v>4.7104625432718503</c:v>
                </c:pt>
                <c:pt idx="208">
                  <c:v>4.7104625432718503</c:v>
                </c:pt>
                <c:pt idx="209">
                  <c:v>4.7104625432718503</c:v>
                </c:pt>
                <c:pt idx="210">
                  <c:v>4.7104625432718503</c:v>
                </c:pt>
                <c:pt idx="211">
                  <c:v>4.7104625432718503</c:v>
                </c:pt>
                <c:pt idx="212">
                  <c:v>4.7104625432718503</c:v>
                </c:pt>
                <c:pt idx="213">
                  <c:v>4.7104625432718503</c:v>
                </c:pt>
                <c:pt idx="214">
                  <c:v>-8.1272558563858084</c:v>
                </c:pt>
                <c:pt idx="215">
                  <c:v>-8.1383384780081531</c:v>
                </c:pt>
                <c:pt idx="216">
                  <c:v>-8.1494362122963473</c:v>
                </c:pt>
                <c:pt idx="217">
                  <c:v>-8.1605490798585691</c:v>
                </c:pt>
                <c:pt idx="218">
                  <c:v>-8.1716771013311025</c:v>
                </c:pt>
                <c:pt idx="219">
                  <c:v>-8.1828202973783721</c:v>
                </c:pt>
                <c:pt idx="220">
                  <c:v>-8.1939786886929795</c:v>
                </c:pt>
                <c:pt idx="221">
                  <c:v>-8.2051522959957435</c:v>
                </c:pt>
                <c:pt idx="222">
                  <c:v>-8.2163411400357376</c:v>
                </c:pt>
                <c:pt idx="223">
                  <c:v>-8.227545241590331</c:v>
                </c:pt>
                <c:pt idx="224">
                  <c:v>-8.2387646214652275</c:v>
                </c:pt>
                <c:pt idx="225">
                  <c:v>-8.2499993004944976</c:v>
                </c:pt>
                <c:pt idx="226">
                  <c:v>-8.2612492995406264</c:v>
                </c:pt>
                <c:pt idx="227">
                  <c:v>-8.2725146394945455</c:v>
                </c:pt>
                <c:pt idx="228">
                  <c:v>-8.2837953412756757</c:v>
                </c:pt>
                <c:pt idx="229">
                  <c:v>-8.295091425831961</c:v>
                </c:pt>
                <c:pt idx="230">
                  <c:v>-8.3064029141399125</c:v>
                </c:pt>
                <c:pt idx="231">
                  <c:v>-8.3177298272046496</c:v>
                </c:pt>
                <c:pt idx="232">
                  <c:v>-8.3290721860599284</c:v>
                </c:pt>
                <c:pt idx="233">
                  <c:v>-8.3404300117681913</c:v>
                </c:pt>
                <c:pt idx="234">
                  <c:v>-8.3518033254206028</c:v>
                </c:pt>
                <c:pt idx="235">
                  <c:v>-8.3631921481370846</c:v>
                </c:pt>
                <c:pt idx="236">
                  <c:v>-8.3745965010663639</c:v>
                </c:pt>
                <c:pt idx="237">
                  <c:v>-8.3860164053859982</c:v>
                </c:pt>
                <c:pt idx="238">
                  <c:v>-8.397451882302434</c:v>
                </c:pt>
                <c:pt idx="239">
                  <c:v>-8.4089029530510295</c:v>
                </c:pt>
                <c:pt idx="240">
                  <c:v>-8.4203696388960978</c:v>
                </c:pt>
                <c:pt idx="241">
                  <c:v>-8.4318519611309561</c:v>
                </c:pt>
                <c:pt idx="242">
                  <c:v>-8.4433499410779529</c:v>
                </c:pt>
                <c:pt idx="243">
                  <c:v>-8.4548636000885153</c:v>
                </c:pt>
                <c:pt idx="244">
                  <c:v>-8.4663929595431799</c:v>
                </c:pt>
                <c:pt idx="245">
                  <c:v>-8.4779380408516491</c:v>
                </c:pt>
                <c:pt idx="246">
                  <c:v>-8.4894988654528092</c:v>
                </c:pt>
                <c:pt idx="247">
                  <c:v>-8.5010754548147904</c:v>
                </c:pt>
                <c:pt idx="248">
                  <c:v>-8.5126678304349923</c:v>
                </c:pt>
                <c:pt idx="249">
                  <c:v>-8.5242760138401312</c:v>
                </c:pt>
                <c:pt idx="250">
                  <c:v>-8.5359000265862761</c:v>
                </c:pt>
                <c:pt idx="251">
                  <c:v>-8.5475398902588946</c:v>
                </c:pt>
                <c:pt idx="252">
                  <c:v>-8.5591956264728832</c:v>
                </c:pt>
                <c:pt idx="253">
                  <c:v>-8.570867256872619</c:v>
                </c:pt>
                <c:pt idx="254">
                  <c:v>-8.5825548031319912</c:v>
                </c:pt>
                <c:pt idx="255">
                  <c:v>-8.5942582869544424</c:v>
                </c:pt>
                <c:pt idx="256">
                  <c:v>-8.6059777300730165</c:v>
                </c:pt>
                <c:pt idx="257">
                  <c:v>-8.6177131542503886</c:v>
                </c:pt>
                <c:pt idx="258">
                  <c:v>-8.6294645812789135</c:v>
                </c:pt>
                <c:pt idx="259">
                  <c:v>-8.6412320329806569</c:v>
                </c:pt>
                <c:pt idx="260">
                  <c:v>-8.6530155312074477</c:v>
                </c:pt>
                <c:pt idx="261">
                  <c:v>-8.6648150978409131</c:v>
                </c:pt>
                <c:pt idx="262">
                  <c:v>-8.6766307547925141</c:v>
                </c:pt>
                <c:pt idx="263">
                  <c:v>-8.6884625240035938</c:v>
                </c:pt>
                <c:pt idx="264">
                  <c:v>-8.7003104274454177</c:v>
                </c:pt>
                <c:pt idx="265">
                  <c:v>-8.7121744871192064</c:v>
                </c:pt>
                <c:pt idx="266">
                  <c:v>-8.7240547250561882</c:v>
                </c:pt>
                <c:pt idx="267">
                  <c:v>-8.7359511633176279</c:v>
                </c:pt>
                <c:pt idx="268">
                  <c:v>-8.7478638239948801</c:v>
                </c:pt>
                <c:pt idx="269">
                  <c:v>-8.7597927292094173</c:v>
                </c:pt>
                <c:pt idx="270">
                  <c:v>-8.7717379011128855</c:v>
                </c:pt>
                <c:pt idx="271">
                  <c:v>-8.7836993618871304</c:v>
                </c:pt>
                <c:pt idx="272">
                  <c:v>-8.795677133744249</c:v>
                </c:pt>
                <c:pt idx="273">
                  <c:v>-8.807671238926627</c:v>
                </c:pt>
                <c:pt idx="274">
                  <c:v>-8.8196816997069831</c:v>
                </c:pt>
                <c:pt idx="275">
                  <c:v>-8.8317085383884013</c:v>
                </c:pt>
                <c:pt idx="276">
                  <c:v>-8.8437517773043854</c:v>
                </c:pt>
                <c:pt idx="277">
                  <c:v>-8.8558114388188915</c:v>
                </c:pt>
                <c:pt idx="278">
                  <c:v>-8.8678875453263721</c:v>
                </c:pt>
                <c:pt idx="279">
                  <c:v>-8.8799801192518171</c:v>
                </c:pt>
                <c:pt idx="280">
                  <c:v>-8.8920891830507962</c:v>
                </c:pt>
                <c:pt idx="281">
                  <c:v>-8.904214759209502</c:v>
                </c:pt>
                <c:pt idx="282">
                  <c:v>-8.9163568702447868</c:v>
                </c:pt>
                <c:pt idx="283">
                  <c:v>-8.9285155387042128</c:v>
                </c:pt>
                <c:pt idx="284">
                  <c:v>-8.9406907871660817</c:v>
                </c:pt>
                <c:pt idx="285">
                  <c:v>-8.9528826382394904</c:v>
                </c:pt>
                <c:pt idx="286">
                  <c:v>-8.9650911145643626</c:v>
                </c:pt>
                <c:pt idx="287">
                  <c:v>-8.9773162388114951</c:v>
                </c:pt>
                <c:pt idx="288">
                  <c:v>-8.9895580336826022</c:v>
                </c:pt>
                <c:pt idx="289">
                  <c:v>-9.0018165219103512</c:v>
                </c:pt>
                <c:pt idx="290">
                  <c:v>-9.0140917262584104</c:v>
                </c:pt>
                <c:pt idx="291">
                  <c:v>-9.0263836695214898</c:v>
                </c:pt>
                <c:pt idx="292">
                  <c:v>-9.0386923745253824</c:v>
                </c:pt>
                <c:pt idx="293">
                  <c:v>-9.051017864127008</c:v>
                </c:pt>
                <c:pt idx="294">
                  <c:v>-9.0633601612144528</c:v>
                </c:pt>
                <c:pt idx="295">
                  <c:v>-9.0757192887070186</c:v>
                </c:pt>
                <c:pt idx="296">
                  <c:v>-9.0880952695552555</c:v>
                </c:pt>
                <c:pt idx="297">
                  <c:v>-9.1004881267410127</c:v>
                </c:pt>
                <c:pt idx="298">
                  <c:v>-9.1128978832774781</c:v>
                </c:pt>
                <c:pt idx="299">
                  <c:v>-9.1253245622092205</c:v>
                </c:pt>
                <c:pt idx="300">
                  <c:v>-9.1377681866122327</c:v>
                </c:pt>
                <c:pt idx="301">
                  <c:v>-9.1502287795939772</c:v>
                </c:pt>
                <c:pt idx="302">
                  <c:v>-9.1627063642934239</c:v>
                </c:pt>
                <c:pt idx="303">
                  <c:v>-9.1752009638810961</c:v>
                </c:pt>
                <c:pt idx="304">
                  <c:v>-9.1877126015591148</c:v>
                </c:pt>
                <c:pt idx="305">
                  <c:v>-9.2002413005612418</c:v>
                </c:pt>
                <c:pt idx="306">
                  <c:v>-9.2127870841529163</c:v>
                </c:pt>
                <c:pt idx="307">
                  <c:v>-9.2253499756313069</c:v>
                </c:pt>
                <c:pt idx="308">
                  <c:v>-9.2379299983253489</c:v>
                </c:pt>
                <c:pt idx="309">
                  <c:v>-9.2505271755957938</c:v>
                </c:pt>
                <c:pt idx="310">
                  <c:v>-9.2631415308352416</c:v>
                </c:pt>
                <c:pt idx="311">
                  <c:v>-9.275773087468199</c:v>
                </c:pt>
                <c:pt idx="312">
                  <c:v>-9.2884218689511098</c:v>
                </c:pt>
                <c:pt idx="313">
                  <c:v>-9.3010878987724066</c:v>
                </c:pt>
                <c:pt idx="314">
                  <c:v>-9.3137712004525515</c:v>
                </c:pt>
                <c:pt idx="315">
                  <c:v>-9.3264717975440767</c:v>
                </c:pt>
                <c:pt idx="316">
                  <c:v>-9.3391897136316384</c:v>
                </c:pt>
                <c:pt idx="317">
                  <c:v>-9.3519249723320446</c:v>
                </c:pt>
                <c:pt idx="318">
                  <c:v>-9.3646775972943157</c:v>
                </c:pt>
                <c:pt idx="319">
                  <c:v>-9.3774476121997168</c:v>
                </c:pt>
                <c:pt idx="320">
                  <c:v>-9.3902350407618087</c:v>
                </c:pt>
                <c:pt idx="321">
                  <c:v>-9.4030399067264838</c:v>
                </c:pt>
                <c:pt idx="322">
                  <c:v>-9.4158622338720193</c:v>
                </c:pt>
                <c:pt idx="323">
                  <c:v>-9.4287020460091178</c:v>
                </c:pt>
                <c:pt idx="324">
                  <c:v>-9.4415593669809468</c:v>
                </c:pt>
                <c:pt idx="325">
                  <c:v>-9.4544342206631953</c:v>
                </c:pt>
                <c:pt idx="326">
                  <c:v>-9.4673266309640987</c:v>
                </c:pt>
                <c:pt idx="327">
                  <c:v>-9.4802366218245044</c:v>
                </c:pt>
                <c:pt idx="328">
                  <c:v>-9.4931642172179007</c:v>
                </c:pt>
                <c:pt idx="329">
                  <c:v>-9.5061094411504712</c:v>
                </c:pt>
                <c:pt idx="330">
                  <c:v>-9.5190723176611307</c:v>
                </c:pt>
                <c:pt idx="331">
                  <c:v>-9.5320528708215786</c:v>
                </c:pt>
                <c:pt idx="332">
                  <c:v>-9.5450511247363341</c:v>
                </c:pt>
                <c:pt idx="333">
                  <c:v>-9.5580671035427933</c:v>
                </c:pt>
                <c:pt idx="334">
                  <c:v>-9.5711008314112611</c:v>
                </c:pt>
                <c:pt idx="335">
                  <c:v>-9.5841523325450044</c:v>
                </c:pt>
                <c:pt idx="336">
                  <c:v>-9.5972216311802931</c:v>
                </c:pt>
                <c:pt idx="337">
                  <c:v>-9.610308751586448</c:v>
                </c:pt>
                <c:pt idx="338">
                  <c:v>-9.6234137180658834</c:v>
                </c:pt>
                <c:pt idx="339">
                  <c:v>-9.6365365549541551</c:v>
                </c:pt>
                <c:pt idx="340">
                  <c:v>-9.6496772866200011</c:v>
                </c:pt>
                <c:pt idx="341">
                  <c:v>-9.6628359374653918</c:v>
                </c:pt>
                <c:pt idx="342">
                  <c:v>-9.6760125319255721</c:v>
                </c:pt>
                <c:pt idx="343">
                  <c:v>-9.6892070944691078</c:v>
                </c:pt>
                <c:pt idx="344">
                  <c:v>-9.7024196495979282</c:v>
                </c:pt>
                <c:pt idx="345">
                  <c:v>-9.7156502218473797</c:v>
                </c:pt>
                <c:pt idx="346">
                  <c:v>-9.7288988357862642</c:v>
                </c:pt>
                <c:pt idx="347">
                  <c:v>-9.7421655160168807</c:v>
                </c:pt>
                <c:pt idx="348">
                  <c:v>-9.7554502871750852</c:v>
                </c:pt>
                <c:pt idx="349">
                  <c:v>-9.7687531739303246</c:v>
                </c:pt>
                <c:pt idx="350">
                  <c:v>-9.7820742009856847</c:v>
                </c:pt>
                <c:pt idx="351">
                  <c:v>-9.7954133930779381</c:v>
                </c:pt>
                <c:pt idx="352">
                  <c:v>-9.8087707749775888</c:v>
                </c:pt>
                <c:pt idx="353">
                  <c:v>-9.8221463714889232</c:v>
                </c:pt>
                <c:pt idx="354">
                  <c:v>-9.8355402074500446</c:v>
                </c:pt>
                <c:pt idx="355">
                  <c:v>-9.8489523077329295</c:v>
                </c:pt>
                <c:pt idx="356">
                  <c:v>-9.8623826972434756</c:v>
                </c:pt>
                <c:pt idx="357">
                  <c:v>-9.875831400921534</c:v>
                </c:pt>
                <c:pt idx="358">
                  <c:v>-9.889298443740973</c:v>
                </c:pt>
                <c:pt idx="359">
                  <c:v>-9.9027838507097101</c:v>
                </c:pt>
                <c:pt idx="360">
                  <c:v>-9.9162876468697689</c:v>
                </c:pt>
                <c:pt idx="361">
                  <c:v>-9.9298098572973181</c:v>
                </c:pt>
                <c:pt idx="362">
                  <c:v>-9.9433505071027248</c:v>
                </c:pt>
                <c:pt idx="363">
                  <c:v>-9.9569096214305919</c:v>
                </c:pt>
                <c:pt idx="364">
                  <c:v>-9.9704872254598147</c:v>
                </c:pt>
                <c:pt idx="365">
                  <c:v>-9.9840833444036239</c:v>
                </c:pt>
                <c:pt idx="366">
                  <c:v>-9.9976980035096297</c:v>
                </c:pt>
                <c:pt idx="367">
                  <c:v>-10.01133122805987</c:v>
                </c:pt>
                <c:pt idx="368">
                  <c:v>-10.02498304337086</c:v>
                </c:pt>
                <c:pt idx="369">
                  <c:v>-10.038653474793639</c:v>
                </c:pt>
                <c:pt idx="370">
                  <c:v>-10.052342547713812</c:v>
                </c:pt>
                <c:pt idx="371">
                  <c:v>-10.066050287551603</c:v>
                </c:pt>
                <c:pt idx="372">
                  <c:v>-10.079776719761901</c:v>
                </c:pt>
                <c:pt idx="373">
                  <c:v>-10.093521869834303</c:v>
                </c:pt>
                <c:pt idx="374">
                  <c:v>-10.107285763293168</c:v>
                </c:pt>
                <c:pt idx="375">
                  <c:v>-10.12106842569766</c:v>
                </c:pt>
                <c:pt idx="376">
                  <c:v>-10.134869882641793</c:v>
                </c:pt>
                <c:pt idx="377">
                  <c:v>-10.148690159754485</c:v>
                </c:pt>
                <c:pt idx="378">
                  <c:v>-10.162529282699605</c:v>
                </c:pt>
                <c:pt idx="379">
                  <c:v>-10.176387277176014</c:v>
                </c:pt>
                <c:pt idx="380">
                  <c:v>-10.190264168917617</c:v>
                </c:pt>
                <c:pt idx="381">
                  <c:v>-10.204159983693414</c:v>
                </c:pt>
                <c:pt idx="382">
                  <c:v>-10.218074747307542</c:v>
                </c:pt>
                <c:pt idx="383">
                  <c:v>-10.232008485599325</c:v>
                </c:pt>
                <c:pt idx="384">
                  <c:v>-10.245961224443324</c:v>
                </c:pt>
              </c:numCache>
            </c:numRef>
          </c:yVal>
          <c:smooth val="1"/>
          <c:extLst>
            <c:ext xmlns:c16="http://schemas.microsoft.com/office/drawing/2014/chart" uri="{C3380CC4-5D6E-409C-BE32-E72D297353CC}">
              <c16:uniqueId val="{00000002-B74B-4071-9FF4-67D92E4AF78A}"/>
            </c:ext>
          </c:extLst>
        </c:ser>
        <c:dLbls>
          <c:showLegendKey val="0"/>
          <c:showVal val="0"/>
          <c:showCatName val="0"/>
          <c:showSerName val="0"/>
          <c:showPercent val="0"/>
          <c:showBubbleSize val="0"/>
        </c:dLbls>
        <c:axId val="915247248"/>
        <c:axId val="915248688"/>
      </c:scatterChart>
      <c:valAx>
        <c:axId val="1718354160"/>
        <c:scaling>
          <c:orientation val="minMax"/>
        </c:scaling>
        <c:delete val="0"/>
        <c:axPos val="b"/>
        <c:majorGridlines>
          <c:spPr>
            <a:ln w="9525" cap="flat" cmpd="sng" algn="ctr">
              <a:solidFill>
                <a:schemeClr val="dk1">
                  <a:lumMod val="15000"/>
                  <a:lumOff val="85000"/>
                </a:schemeClr>
              </a:solidFill>
              <a:round/>
            </a:ln>
            <a:effectLst/>
          </c:spPr>
        </c:majorGridlines>
        <c:numFmt formatCode="0.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6080"/>
        <c:crosses val="autoZero"/>
        <c:crossBetween val="midCat"/>
      </c:valAx>
      <c:valAx>
        <c:axId val="1718356080"/>
        <c:scaling>
          <c:orientation val="minMax"/>
        </c:scaling>
        <c:delete val="0"/>
        <c:axPos val="l"/>
        <c:majorGridlines>
          <c:spPr>
            <a:ln w="9525" cap="flat" cmpd="sng" algn="ctr">
              <a:solidFill>
                <a:schemeClr val="dk1">
                  <a:lumMod val="15000"/>
                  <a:lumOff val="85000"/>
                </a:schemeClr>
              </a:solidFill>
              <a:round/>
            </a:ln>
            <a:effectLst/>
          </c:spPr>
        </c:majorGridlines>
        <c:numFmt formatCode="0.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4160"/>
        <c:crosses val="autoZero"/>
        <c:crossBetween val="midCat"/>
      </c:valAx>
      <c:valAx>
        <c:axId val="915248688"/>
        <c:scaling>
          <c:orientation val="minMax"/>
        </c:scaling>
        <c:delete val="0"/>
        <c:axPos val="r"/>
        <c:numFmt formatCode="0.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915247248"/>
        <c:crosses val="max"/>
        <c:crossBetween val="midCat"/>
      </c:valAx>
      <c:valAx>
        <c:axId val="915247248"/>
        <c:scaling>
          <c:orientation val="minMax"/>
        </c:scaling>
        <c:delete val="1"/>
        <c:axPos val="b"/>
        <c:numFmt formatCode="0.0000" sourceLinked="1"/>
        <c:majorTickMark val="none"/>
        <c:minorTickMark val="none"/>
        <c:tickLblPos val="nextTo"/>
        <c:crossAx val="915248688"/>
        <c:crosses val="autoZero"/>
        <c:crossBetween val="midCat"/>
      </c:valAx>
      <c:spPr>
        <a:pattFill prst="ltDnDiag">
          <a:fgClr>
            <a:schemeClr val="dk1">
              <a:lumMod val="15000"/>
              <a:lumOff val="85000"/>
            </a:schemeClr>
          </a:fgClr>
          <a:bgClr>
            <a:schemeClr val="lt1"/>
          </a:bgClr>
        </a:patt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n-GB"/>
              <a:t>Wheatcroft (Section 1)</a:t>
            </a:r>
          </a:p>
        </c:rich>
      </c:tx>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US"/>
        </a:p>
      </c:txPr>
    </c:title>
    <c:autoTitleDeleted val="0"/>
    <c:plotArea>
      <c:layout/>
      <c:scatterChart>
        <c:scatterStyle val="smoothMarker"/>
        <c:varyColors val="0"/>
        <c:ser>
          <c:idx val="0"/>
          <c:order val="0"/>
          <c:tx>
            <c:strRef>
              <c:f>Sections!$HK$24:$HK$25</c:f>
              <c:strCache>
                <c:ptCount val="2"/>
                <c:pt idx="0">
                  <c:v>Speed</c:v>
                </c:pt>
                <c:pt idx="1">
                  <c:v>km/h</c:v>
                </c:pt>
              </c:strCache>
            </c:strRef>
          </c:tx>
          <c:spPr>
            <a:ln w="22225" cap="rnd">
              <a:solidFill>
                <a:schemeClr val="accent1"/>
              </a:solidFill>
              <a:round/>
            </a:ln>
            <a:effectLst/>
          </c:spPr>
          <c:marker>
            <c:symbol val="none"/>
          </c:marker>
          <c:xVal>
            <c:numRef>
              <c:f>Sections!$HI$26:$HI$348</c:f>
              <c:numCache>
                <c:formatCode>0.0000</c:formatCode>
                <c:ptCount val="323"/>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321.42191860000003</c:v>
                </c:pt>
              </c:numCache>
            </c:numRef>
          </c:xVal>
          <c:yVal>
            <c:numRef>
              <c:f>Sections!$HK$26:$HK$348</c:f>
              <c:numCache>
                <c:formatCode>0.0000</c:formatCode>
                <c:ptCount val="323"/>
                <c:pt idx="0">
                  <c:v>57.573854757855884</c:v>
                </c:pt>
                <c:pt idx="1">
                  <c:v>59.494288793540861</c:v>
                </c:pt>
                <c:pt idx="2">
                  <c:v>61.352626108071298</c:v>
                </c:pt>
                <c:pt idx="3">
                  <c:v>63.154350742149823</c:v>
                </c:pt>
                <c:pt idx="4">
                  <c:v>64.904179624490851</c:v>
                </c:pt>
                <c:pt idx="5">
                  <c:v>66.606205018877787</c:v>
                </c:pt>
                <c:pt idx="6">
                  <c:v>68.264004656133309</c:v>
                </c:pt>
                <c:pt idx="7">
                  <c:v>69.880728084512626</c:v>
                </c:pt>
                <c:pt idx="8">
                  <c:v>71.459165230023572</c:v>
                </c:pt>
                <c:pt idx="9">
                  <c:v>73.001801451838375</c:v>
                </c:pt>
                <c:pt idx="10">
                  <c:v>74.510862208943237</c:v>
                </c:pt>
                <c:pt idx="11">
                  <c:v>75.98834963839775</c:v>
                </c:pt>
                <c:pt idx="12">
                  <c:v>77.436072766733389</c:v>
                </c:pt>
                <c:pt idx="13">
                  <c:v>78.855672659013976</c:v>
                </c:pt>
                <c:pt idx="14">
                  <c:v>80.248643505461672</c:v>
                </c:pt>
                <c:pt idx="15">
                  <c:v>81.616350420179771</c:v>
                </c:pt>
                <c:pt idx="16">
                  <c:v>82.960044557788919</c:v>
                </c:pt>
                <c:pt idx="17">
                  <c:v>84.280876026118392</c:v>
                </c:pt>
                <c:pt idx="18">
                  <c:v>85.579904975494927</c:v>
                </c:pt>
                <c:pt idx="19">
                  <c:v>86.858111169865253</c:v>
                </c:pt>
                <c:pt idx="20">
                  <c:v>88.116402286371212</c:v>
                </c:pt>
                <c:pt idx="21">
                  <c:v>89.355621143997936</c:v>
                </c:pt>
                <c:pt idx="22">
                  <c:v>90.576552025541716</c:v>
                </c:pt>
                <c:pt idx="23">
                  <c:v>91.779926228174588</c:v>
                </c:pt>
                <c:pt idx="24">
                  <c:v>92.966426954654381</c:v>
                </c:pt>
                <c:pt idx="25">
                  <c:v>94.136693638484331</c:v>
                </c:pt>
                <c:pt idx="26">
                  <c:v>95.2913257811108</c:v>
                </c:pt>
                <c:pt idx="27">
                  <c:v>96.43088636682441</c:v>
                </c:pt>
                <c:pt idx="28">
                  <c:v>97.555904910834187</c:v>
                </c:pt>
                <c:pt idx="29">
                  <c:v>98.666880187571721</c:v>
                </c:pt>
                <c:pt idx="30">
                  <c:v>99.76428267930946</c:v>
                </c:pt>
                <c:pt idx="31">
                  <c:v>100.8485567793701</c:v>
                </c:pt>
                <c:pt idx="32">
                  <c:v>101.920122779346</c:v>
                </c:pt>
                <c:pt idx="33">
                  <c:v>102.97937866566774</c:v>
                </c:pt>
                <c:pt idx="34">
                  <c:v>104.02670174742047</c:v>
                </c:pt>
                <c:pt idx="35">
                  <c:v>105.06245013439371</c:v>
                </c:pt>
                <c:pt idx="36">
                  <c:v>106.08696408187612</c:v>
                </c:pt>
                <c:pt idx="37">
                  <c:v>107.10056721659693</c:v>
                </c:pt>
                <c:pt idx="38">
                  <c:v>108.10356765641154</c:v>
                </c:pt>
                <c:pt idx="39">
                  <c:v>109.09625903477978</c:v>
                </c:pt>
                <c:pt idx="40">
                  <c:v>110.07892143975268</c:v>
                </c:pt>
                <c:pt idx="41">
                  <c:v>111.05182227603299</c:v>
                </c:pt>
                <c:pt idx="42">
                  <c:v>112.01521705767802</c:v>
                </c:pt>
                <c:pt idx="43">
                  <c:v>112.96935013814883</c:v>
                </c:pt>
                <c:pt idx="44">
                  <c:v>113.914455383657</c:v>
                </c:pt>
                <c:pt idx="45">
                  <c:v>114.85075679510307</c:v>
                </c:pt>
                <c:pt idx="46">
                  <c:v>115.77846908332634</c:v>
                </c:pt>
                <c:pt idx="47">
                  <c:v>116.69779820188182</c:v>
                </c:pt>
                <c:pt idx="48">
                  <c:v>117.60894184111753</c:v>
                </c:pt>
                <c:pt idx="49">
                  <c:v>118.59153767849256</c:v>
                </c:pt>
                <c:pt idx="50">
                  <c:v>119.56489682641765</c:v>
                </c:pt>
                <c:pt idx="51">
                  <c:v>120.52924444358298</c:v>
                </c:pt>
                <c:pt idx="52">
                  <c:v>121.48479649859129</c:v>
                </c:pt>
                <c:pt idx="53">
                  <c:v>122.43176028903277</c:v>
                </c:pt>
                <c:pt idx="54">
                  <c:v>123.37033492341089</c:v>
                </c:pt>
                <c:pt idx="55">
                  <c:v>124.3007117691204</c:v>
                </c:pt>
                <c:pt idx="56">
                  <c:v>125.22307486935679</c:v>
                </c:pt>
                <c:pt idx="57">
                  <c:v>126.13760133155257</c:v>
                </c:pt>
                <c:pt idx="58">
                  <c:v>127.04446168968309</c:v>
                </c:pt>
                <c:pt idx="59">
                  <c:v>127.94382024255994</c:v>
                </c:pt>
                <c:pt idx="60">
                  <c:v>128.83583537003051</c:v>
                </c:pt>
                <c:pt idx="61">
                  <c:v>129.7206598288229</c:v>
                </c:pt>
                <c:pt idx="62">
                  <c:v>130.59844102961642</c:v>
                </c:pt>
                <c:pt idx="63">
                  <c:v>131.46932129677455</c:v>
                </c:pt>
                <c:pt idx="64">
                  <c:v>132.33343811204901</c:v>
                </c:pt>
                <c:pt idx="65">
                  <c:v>133.19092434344878</c:v>
                </c:pt>
                <c:pt idx="66">
                  <c:v>134.04190846036337</c:v>
                </c:pt>
                <c:pt idx="67">
                  <c:v>134.88651473593742</c:v>
                </c:pt>
                <c:pt idx="68">
                  <c:v>135.72486343760832</c:v>
                </c:pt>
                <c:pt idx="69">
                  <c:v>136.55707100664287</c:v>
                </c:pt>
                <c:pt idx="70">
                  <c:v>137.38325022744036</c:v>
                </c:pt>
                <c:pt idx="71">
                  <c:v>138.20351038730635</c:v>
                </c:pt>
                <c:pt idx="72">
                  <c:v>139.01795742734515</c:v>
                </c:pt>
                <c:pt idx="73">
                  <c:v>139.82669408506771</c:v>
                </c:pt>
                <c:pt idx="74">
                  <c:v>140.62982002926455</c:v>
                </c:pt>
                <c:pt idx="75">
                  <c:v>141.42743198765052</c:v>
                </c:pt>
                <c:pt idx="76">
                  <c:v>142.21962386775022</c:v>
                </c:pt>
                <c:pt idx="77">
                  <c:v>143.00648687145633</c:v>
                </c:pt>
                <c:pt idx="78">
                  <c:v>143.78810960366167</c:v>
                </c:pt>
                <c:pt idx="79">
                  <c:v>144.56457817533553</c:v>
                </c:pt>
                <c:pt idx="80">
                  <c:v>145.335976301388</c:v>
                </c:pt>
                <c:pt idx="81">
                  <c:v>146.10238539364119</c:v>
                </c:pt>
                <c:pt idx="82">
                  <c:v>146.86388464920344</c:v>
                </c:pt>
                <c:pt idx="83">
                  <c:v>147.62055113452107</c:v>
                </c:pt>
                <c:pt idx="84">
                  <c:v>148.37245986536425</c:v>
                </c:pt>
                <c:pt idx="85">
                  <c:v>149.11968388298465</c:v>
                </c:pt>
                <c:pt idx="86">
                  <c:v>149.86229432666639</c:v>
                </c:pt>
                <c:pt idx="87">
                  <c:v>150.60036050287775</c:v>
                </c:pt>
                <c:pt idx="88">
                  <c:v>151.33394995121606</c:v>
                </c:pt>
                <c:pt idx="89">
                  <c:v>152.06312850732579</c:v>
                </c:pt>
                <c:pt idx="90">
                  <c:v>152.78796036295833</c:v>
                </c:pt>
                <c:pt idx="91">
                  <c:v>153.50850812333064</c:v>
                </c:pt>
                <c:pt idx="92">
                  <c:v>154.22483286192997</c:v>
                </c:pt>
                <c:pt idx="93">
                  <c:v>154.93699417290227</c:v>
                </c:pt>
                <c:pt idx="94">
                  <c:v>155.50960672332485</c:v>
                </c:pt>
                <c:pt idx="95">
                  <c:v>156.08011853901311</c:v>
                </c:pt>
                <c:pt idx="96">
                  <c:v>156.64855257250733</c:v>
                </c:pt>
                <c:pt idx="97">
                  <c:v>157.2149313614035</c:v>
                </c:pt>
                <c:pt idx="98">
                  <c:v>157.77927703877981</c:v>
                </c:pt>
                <c:pt idx="99">
                  <c:v>158.3416113432892</c:v>
                </c:pt>
                <c:pt idx="100">
                  <c:v>158.9019556289301</c:v>
                </c:pt>
                <c:pt idx="101">
                  <c:v>159.4603308745084</c:v>
                </c:pt>
                <c:pt idx="102">
                  <c:v>160.01675769280203</c:v>
                </c:pt>
                <c:pt idx="103">
                  <c:v>160.57125633943994</c:v>
                </c:pt>
                <c:pt idx="104">
                  <c:v>161.12384672150597</c:v>
                </c:pt>
                <c:pt idx="105">
                  <c:v>161.67454840587794</c:v>
                </c:pt>
                <c:pt idx="106">
                  <c:v>162.22338062731214</c:v>
                </c:pt>
                <c:pt idx="107">
                  <c:v>162.77036229628234</c:v>
                </c:pt>
                <c:pt idx="108">
                  <c:v>163.31551200658262</c:v>
                </c:pt>
                <c:pt idx="109">
                  <c:v>163.85884804270245</c:v>
                </c:pt>
                <c:pt idx="110">
                  <c:v>164.40038838698246</c:v>
                </c:pt>
                <c:pt idx="111">
                  <c:v>164.94015072655867</c:v>
                </c:pt>
                <c:pt idx="112">
                  <c:v>165.47815246010308</c:v>
                </c:pt>
                <c:pt idx="113">
                  <c:v>166.01441070436726</c:v>
                </c:pt>
                <c:pt idx="114">
                  <c:v>166.54894230053685</c:v>
                </c:pt>
                <c:pt idx="115">
                  <c:v>167.08176382040253</c:v>
                </c:pt>
                <c:pt idx="116">
                  <c:v>167.61289157235487</c:v>
                </c:pt>
                <c:pt idx="117">
                  <c:v>168.14234160720852</c:v>
                </c:pt>
                <c:pt idx="118">
                  <c:v>168.67012972386198</c:v>
                </c:pt>
                <c:pt idx="119">
                  <c:v>169.19627147479832</c:v>
                </c:pt>
                <c:pt idx="120">
                  <c:v>169.7207821714326</c:v>
                </c:pt>
                <c:pt idx="121">
                  <c:v>170.2436768893109</c:v>
                </c:pt>
                <c:pt idx="122">
                  <c:v>170.76497047316616</c:v>
                </c:pt>
                <c:pt idx="123">
                  <c:v>171.28467754183538</c:v>
                </c:pt>
                <c:pt idx="124">
                  <c:v>171.80281249304318</c:v>
                </c:pt>
                <c:pt idx="125">
                  <c:v>172.31938950805554</c:v>
                </c:pt>
                <c:pt idx="126">
                  <c:v>172.83442255620892</c:v>
                </c:pt>
                <c:pt idx="127">
                  <c:v>173.34792539931766</c:v>
                </c:pt>
                <c:pt idx="128">
                  <c:v>173.85991159596458</c:v>
                </c:pt>
                <c:pt idx="129">
                  <c:v>174.37039450567818</c:v>
                </c:pt>
                <c:pt idx="130">
                  <c:v>174.87938729299992</c:v>
                </c:pt>
                <c:pt idx="131">
                  <c:v>175.38690293144552</c:v>
                </c:pt>
                <c:pt idx="132">
                  <c:v>175.89295420736303</c:v>
                </c:pt>
                <c:pt idx="133">
                  <c:v>176.39755372369177</c:v>
                </c:pt>
                <c:pt idx="134">
                  <c:v>176.90071390362431</c:v>
                </c:pt>
                <c:pt idx="135">
                  <c:v>177.40244699417528</c:v>
                </c:pt>
                <c:pt idx="136">
                  <c:v>177.9027650696593</c:v>
                </c:pt>
                <c:pt idx="137">
                  <c:v>178.40168003508154</c:v>
                </c:pt>
                <c:pt idx="138">
                  <c:v>178.89920362944275</c:v>
                </c:pt>
                <c:pt idx="139">
                  <c:v>179.39534742896217</c:v>
                </c:pt>
                <c:pt idx="140">
                  <c:v>179.89012285022008</c:v>
                </c:pt>
                <c:pt idx="141">
                  <c:v>180.38354115322298</c:v>
                </c:pt>
                <c:pt idx="142">
                  <c:v>180.87561344439362</c:v>
                </c:pt>
                <c:pt idx="143">
                  <c:v>181.36635067948777</c:v>
                </c:pt>
                <c:pt idx="144">
                  <c:v>181.8557636664402</c:v>
                </c:pt>
                <c:pt idx="145">
                  <c:v>182.34386306814213</c:v>
                </c:pt>
                <c:pt idx="146">
                  <c:v>182.83065940515169</c:v>
                </c:pt>
                <c:pt idx="147">
                  <c:v>183.31616305833975</c:v>
                </c:pt>
                <c:pt idx="148">
                  <c:v>183.80038427147269</c:v>
                </c:pt>
                <c:pt idx="149">
                  <c:v>184.28333315373433</c:v>
                </c:pt>
                <c:pt idx="150">
                  <c:v>184.76501968218838</c:v>
                </c:pt>
                <c:pt idx="151">
                  <c:v>185.24545370418321</c:v>
                </c:pt>
                <c:pt idx="152">
                  <c:v>185.72464493970071</c:v>
                </c:pt>
                <c:pt idx="153">
                  <c:v>186.20260298365091</c:v>
                </c:pt>
                <c:pt idx="154">
                  <c:v>186.6793373081133</c:v>
                </c:pt>
                <c:pt idx="155">
                  <c:v>187.15485726452724</c:v>
                </c:pt>
                <c:pt idx="156">
                  <c:v>187.62917208583207</c:v>
                </c:pt>
                <c:pt idx="157">
                  <c:v>188.10229088855885</c:v>
                </c:pt>
                <c:pt idx="158">
                  <c:v>188.5742226748747</c:v>
                </c:pt>
                <c:pt idx="159">
                  <c:v>189.04497633458141</c:v>
                </c:pt>
                <c:pt idx="160">
                  <c:v>189.51456064706917</c:v>
                </c:pt>
                <c:pt idx="161">
                  <c:v>189.98298428322701</c:v>
                </c:pt>
                <c:pt idx="162">
                  <c:v>190.45025580731073</c:v>
                </c:pt>
                <c:pt idx="163">
                  <c:v>190.91638367876999</c:v>
                </c:pt>
                <c:pt idx="164">
                  <c:v>191.38137625403505</c:v>
                </c:pt>
                <c:pt idx="165">
                  <c:v>191.84524178826473</c:v>
                </c:pt>
                <c:pt idx="166">
                  <c:v>192.30798843705628</c:v>
                </c:pt>
                <c:pt idx="167">
                  <c:v>192.76962425811851</c:v>
                </c:pt>
                <c:pt idx="168">
                  <c:v>193.23015721290869</c:v>
                </c:pt>
                <c:pt idx="169">
                  <c:v>193.5458313827684</c:v>
                </c:pt>
                <c:pt idx="170">
                  <c:v>193.86099152425851</c:v>
                </c:pt>
                <c:pt idx="171">
                  <c:v>194.17564014028699</c:v>
                </c:pt>
                <c:pt idx="172">
                  <c:v>194.48977971351565</c:v>
                </c:pt>
                <c:pt idx="173">
                  <c:v>194.80341270658852</c:v>
                </c:pt>
                <c:pt idx="174">
                  <c:v>195.11654156235718</c:v>
                </c:pt>
                <c:pt idx="175">
                  <c:v>195.42916870410275</c:v>
                </c:pt>
                <c:pt idx="176">
                  <c:v>195.74129653575474</c:v>
                </c:pt>
                <c:pt idx="177">
                  <c:v>196.05292744210649</c:v>
                </c:pt>
                <c:pt idx="178">
                  <c:v>196.36406378902808</c:v>
                </c:pt>
                <c:pt idx="179">
                  <c:v>196.67470792367556</c:v>
                </c:pt>
                <c:pt idx="180">
                  <c:v>196.12044742760284</c:v>
                </c:pt>
                <c:pt idx="181">
                  <c:v>195.56385704707344</c:v>
                </c:pt>
                <c:pt idx="182">
                  <c:v>195.00491579394617</c:v>
                </c:pt>
                <c:pt idx="183">
                  <c:v>194.4436023525702</c:v>
                </c:pt>
                <c:pt idx="184">
                  <c:v>193.87989507246581</c:v>
                </c:pt>
                <c:pt idx="185">
                  <c:v>193.31377196079222</c:v>
                </c:pt>
                <c:pt idx="186">
                  <c:v>192.745210674595</c:v>
                </c:pt>
                <c:pt idx="187">
                  <c:v>192.17418851282514</c:v>
                </c:pt>
                <c:pt idx="188">
                  <c:v>191.60068240812177</c:v>
                </c:pt>
                <c:pt idx="189">
                  <c:v>191.02466891834908</c:v>
                </c:pt>
                <c:pt idx="190">
                  <c:v>190.44612421787946</c:v>
                </c:pt>
                <c:pt idx="191">
                  <c:v>189.86502408861247</c:v>
                </c:pt>
                <c:pt idx="192">
                  <c:v>189.28134391072061</c:v>
                </c:pt>
                <c:pt idx="193">
                  <c:v>188.69505865311089</c:v>
                </c:pt>
                <c:pt idx="194">
                  <c:v>188.10614286359217</c:v>
                </c:pt>
                <c:pt idx="195">
                  <c:v>187.51457065873629</c:v>
                </c:pt>
                <c:pt idx="196">
                  <c:v>186.92031571342218</c:v>
                </c:pt>
                <c:pt idx="197">
                  <c:v>186.32335125004965</c:v>
                </c:pt>
                <c:pt idx="198">
                  <c:v>185.72365002741094</c:v>
                </c:pt>
                <c:pt idx="199">
                  <c:v>185.12118432920599</c:v>
                </c:pt>
                <c:pt idx="200">
                  <c:v>184.51592595218779</c:v>
                </c:pt>
                <c:pt idx="201">
                  <c:v>183.90784619392275</c:v>
                </c:pt>
                <c:pt idx="202">
                  <c:v>183.29691584015112</c:v>
                </c:pt>
                <c:pt idx="203">
                  <c:v>182.68310515173064</c:v>
                </c:pt>
                <c:pt idx="204">
                  <c:v>182.06638385114735</c:v>
                </c:pt>
                <c:pt idx="205">
                  <c:v>181.44672110857513</c:v>
                </c:pt>
                <c:pt idx="206">
                  <c:v>180.82408552746577</c:v>
                </c:pt>
                <c:pt idx="207">
                  <c:v>180.19844512964966</c:v>
                </c:pt>
                <c:pt idx="208">
                  <c:v>179.56976733992721</c:v>
                </c:pt>
                <c:pt idx="209">
                  <c:v>178.93801897012898</c:v>
                </c:pt>
                <c:pt idx="210">
                  <c:v>178.30316620262204</c:v>
                </c:pt>
                <c:pt idx="211">
                  <c:v>177.66517457323894</c:v>
                </c:pt>
                <c:pt idx="212">
                  <c:v>177.02400895360435</c:v>
                </c:pt>
                <c:pt idx="213">
                  <c:v>176.37963353283303</c:v>
                </c:pt>
                <c:pt idx="214">
                  <c:v>175.73201179857159</c:v>
                </c:pt>
                <c:pt idx="215">
                  <c:v>175.08110651735498</c:v>
                </c:pt>
                <c:pt idx="216">
                  <c:v>174.42687971424718</c:v>
                </c:pt>
                <c:pt idx="217">
                  <c:v>173.76929265173385</c:v>
                </c:pt>
                <c:pt idx="218">
                  <c:v>173.10830580783312</c:v>
                </c:pt>
                <c:pt idx="219">
                  <c:v>172.44387885338844</c:v>
                </c:pt>
                <c:pt idx="220">
                  <c:v>171.77597062850649</c:v>
                </c:pt>
                <c:pt idx="221">
                  <c:v>171.10453911809924</c:v>
                </c:pt>
                <c:pt idx="222">
                  <c:v>170.42954142648946</c:v>
                </c:pt>
                <c:pt idx="223">
                  <c:v>169.75093375103432</c:v>
                </c:pt>
                <c:pt idx="224">
                  <c:v>169.06867135472069</c:v>
                </c:pt>
                <c:pt idx="225">
                  <c:v>168.38270853768273</c:v>
                </c:pt>
                <c:pt idx="226">
                  <c:v>167.69299860758895</c:v>
                </c:pt>
                <c:pt idx="227">
                  <c:v>166.99949384884394</c:v>
                </c:pt>
                <c:pt idx="228">
                  <c:v>166.30214549054566</c:v>
                </c:pt>
                <c:pt idx="229">
                  <c:v>165.60090367313646</c:v>
                </c:pt>
                <c:pt idx="230">
                  <c:v>164.89571741368195</c:v>
                </c:pt>
                <c:pt idx="231">
                  <c:v>164.1865345697081</c:v>
                </c:pt>
                <c:pt idx="232">
                  <c:v>163.47330180152215</c:v>
                </c:pt>
                <c:pt idx="233">
                  <c:v>162.75596453293974</c:v>
                </c:pt>
                <c:pt idx="234">
                  <c:v>162.03446691033363</c:v>
                </c:pt>
                <c:pt idx="235">
                  <c:v>161.30875175991687</c:v>
                </c:pt>
                <c:pt idx="236">
                  <c:v>160.57876054316486</c:v>
                </c:pt>
                <c:pt idx="237">
                  <c:v>159.84443331027745</c:v>
                </c:pt>
                <c:pt idx="238">
                  <c:v>159.10570865157337</c:v>
                </c:pt>
                <c:pt idx="239">
                  <c:v>158.3625236467044</c:v>
                </c:pt>
                <c:pt idx="240">
                  <c:v>157.61481381156776</c:v>
                </c:pt>
                <c:pt idx="241">
                  <c:v>156.86251304278798</c:v>
                </c:pt>
                <c:pt idx="242">
                  <c:v>156.10555355963072</c:v>
                </c:pt>
                <c:pt idx="243">
                  <c:v>155.34386584320134</c:v>
                </c:pt>
                <c:pt idx="244">
                  <c:v>154.57737857277178</c:v>
                </c:pt>
                <c:pt idx="245">
                  <c:v>153.80601855906738</c:v>
                </c:pt>
                <c:pt idx="246">
                  <c:v>153.02971067433467</c:v>
                </c:pt>
                <c:pt idx="247">
                  <c:v>152.24837777899756</c:v>
                </c:pt>
                <c:pt idx="248">
                  <c:v>151.46194064469626</c:v>
                </c:pt>
                <c:pt idx="249">
                  <c:v>150.67031787348822</c:v>
                </c:pt>
                <c:pt idx="250">
                  <c:v>149.87342581297386</c:v>
                </c:pt>
                <c:pt idx="251">
                  <c:v>149.07117846709338</c:v>
                </c:pt>
                <c:pt idx="252">
                  <c:v>148.26348740232066</c:v>
                </c:pt>
                <c:pt idx="253">
                  <c:v>147.4502616489608</c:v>
                </c:pt>
                <c:pt idx="254">
                  <c:v>146.63140759723458</c:v>
                </c:pt>
                <c:pt idx="255">
                  <c:v>145.80682888780882</c:v>
                </c:pt>
                <c:pt idx="256">
                  <c:v>144.97642629640566</c:v>
                </c:pt>
                <c:pt idx="257">
                  <c:v>144.14009761209317</c:v>
                </c:pt>
                <c:pt idx="258">
                  <c:v>143.29773750882939</c:v>
                </c:pt>
                <c:pt idx="259">
                  <c:v>142.44923740979635</c:v>
                </c:pt>
                <c:pt idx="260">
                  <c:v>141.59448534402253</c:v>
                </c:pt>
                <c:pt idx="261">
                  <c:v>140.73336579475057</c:v>
                </c:pt>
                <c:pt idx="262">
                  <c:v>139.8657595389613</c:v>
                </c:pt>
                <c:pt idx="263">
                  <c:v>138.99154347741469</c:v>
                </c:pt>
                <c:pt idx="264">
                  <c:v>138.11059045451276</c:v>
                </c:pt>
                <c:pt idx="265">
                  <c:v>137.22276906722894</c:v>
                </c:pt>
                <c:pt idx="266">
                  <c:v>136.32794346228079</c:v>
                </c:pt>
                <c:pt idx="267">
                  <c:v>135.42597312064839</c:v>
                </c:pt>
                <c:pt idx="268">
                  <c:v>134.51671262845946</c:v>
                </c:pt>
                <c:pt idx="269">
                  <c:v>133.60001143317044</c:v>
                </c:pt>
                <c:pt idx="270">
                  <c:v>132.67571358387255</c:v>
                </c:pt>
                <c:pt idx="271">
                  <c:v>131.74365745443961</c:v>
                </c:pt>
                <c:pt idx="272">
                  <c:v>130.80367544811003</c:v>
                </c:pt>
                <c:pt idx="273">
                  <c:v>129.8555936819568</c:v>
                </c:pt>
                <c:pt idx="274">
                  <c:v>128.89923164954473</c:v>
                </c:pt>
                <c:pt idx="275">
                  <c:v>127.93440185990136</c:v>
                </c:pt>
                <c:pt idx="276">
                  <c:v>126.96090945073473</c:v>
                </c:pt>
                <c:pt idx="277">
                  <c:v>125.97855177361456</c:v>
                </c:pt>
                <c:pt idx="278">
                  <c:v>124.98711794859</c:v>
                </c:pt>
                <c:pt idx="279">
                  <c:v>123.98638838544339</c:v>
                </c:pt>
                <c:pt idx="280">
                  <c:v>122.97613426847082</c:v>
                </c:pt>
                <c:pt idx="281">
                  <c:v>121.95611700133199</c:v>
                </c:pt>
                <c:pt idx="282">
                  <c:v>120.92608760811721</c:v>
                </c:pt>
                <c:pt idx="283">
                  <c:v>119.88578608633264</c:v>
                </c:pt>
                <c:pt idx="284">
                  <c:v>118.83494070699588</c:v>
                </c:pt>
                <c:pt idx="285">
                  <c:v>117.77326725645629</c:v>
                </c:pt>
                <c:pt idx="286">
                  <c:v>116.70046821389241</c:v>
                </c:pt>
                <c:pt idx="287">
                  <c:v>115.61623185768369</c:v>
                </c:pt>
                <c:pt idx="288">
                  <c:v>114.52023129298573</c:v>
                </c:pt>
                <c:pt idx="289">
                  <c:v>113.41212339184061</c:v>
                </c:pt>
                <c:pt idx="290">
                  <c:v>112.29154763600381</c:v>
                </c:pt>
                <c:pt idx="291">
                  <c:v>111.15812485133831</c:v>
                </c:pt>
                <c:pt idx="292">
                  <c:v>110.01145582108394</c:v>
                </c:pt>
                <c:pt idx="293">
                  <c:v>108.85111976351541</c:v>
                </c:pt>
                <c:pt idx="294">
                  <c:v>107.67667265740818</c:v>
                </c:pt>
                <c:pt idx="295">
                  <c:v>106.48764539628017</c:v>
                </c:pt>
                <c:pt idx="296">
                  <c:v>105.28354174949799</c:v>
                </c:pt>
                <c:pt idx="297">
                  <c:v>104.06383610494194</c:v>
                </c:pt>
                <c:pt idx="298">
                  <c:v>102.82797096390873</c:v>
                </c:pt>
                <c:pt idx="299">
                  <c:v>101.57535415416066</c:v>
                </c:pt>
                <c:pt idx="300">
                  <c:v>100.30535572134241</c:v>
                </c:pt>
                <c:pt idx="301">
                  <c:v>99.017304452173533</c:v>
                </c:pt>
                <c:pt idx="302">
                  <c:v>97.710483974630037</c:v>
                </c:pt>
                <c:pt idx="303">
                  <c:v>96.384128370422346</c:v>
                </c:pt>
                <c:pt idx="304">
                  <c:v>95.037417223045722</c:v>
                </c:pt>
                <c:pt idx="305">
                  <c:v>93.669470009988672</c:v>
                </c:pt>
                <c:pt idx="306">
                  <c:v>92.279339729649408</c:v>
                </c:pt>
                <c:pt idx="307">
                  <c:v>90.866005631240114</c:v>
                </c:pt>
                <c:pt idx="308">
                  <c:v>89.428364888287845</c:v>
                </c:pt>
                <c:pt idx="309">
                  <c:v>87.96522302173878</c:v>
                </c:pt>
                <c:pt idx="310">
                  <c:v>86.475282835098511</c:v>
                </c:pt>
                <c:pt idx="311">
                  <c:v>84.957131568767579</c:v>
                </c:pt>
                <c:pt idx="312">
                  <c:v>83.409225910062958</c:v>
                </c:pt>
                <c:pt idx="313">
                  <c:v>81.829874404304263</c:v>
                </c:pt>
                <c:pt idx="314">
                  <c:v>80.217216693816098</c:v>
                </c:pt>
                <c:pt idx="315">
                  <c:v>78.569198856010289</c:v>
                </c:pt>
                <c:pt idx="316">
                  <c:v>76.883543905080458</c:v>
                </c:pt>
                <c:pt idx="317">
                  <c:v>75.157716244506489</c:v>
                </c:pt>
                <c:pt idx="318">
                  <c:v>73.388878480784641</c:v>
                </c:pt>
                <c:pt idx="319">
                  <c:v>71.573838490114284</c:v>
                </c:pt>
                <c:pt idx="320">
                  <c:v>69.708983905382226</c:v>
                </c:pt>
                <c:pt idx="321">
                  <c:v>67.790200163025389</c:v>
                </c:pt>
                <c:pt idx="322">
                  <c:v>65.812766765639537</c:v>
                </c:pt>
              </c:numCache>
            </c:numRef>
          </c:yVal>
          <c:smooth val="1"/>
          <c:extLst>
            <c:ext xmlns:c16="http://schemas.microsoft.com/office/drawing/2014/chart" uri="{C3380CC4-5D6E-409C-BE32-E72D297353CC}">
              <c16:uniqueId val="{00000000-2DB9-42C5-A30B-0518F2BED19E}"/>
            </c:ext>
          </c:extLst>
        </c:ser>
        <c:dLbls>
          <c:showLegendKey val="0"/>
          <c:showVal val="0"/>
          <c:showCatName val="0"/>
          <c:showSerName val="0"/>
          <c:showPercent val="0"/>
          <c:showBubbleSize val="0"/>
        </c:dLbls>
        <c:axId val="1718354160"/>
        <c:axId val="1718356080"/>
      </c:scatterChart>
      <c:scatterChart>
        <c:scatterStyle val="smoothMarker"/>
        <c:varyColors val="0"/>
        <c:ser>
          <c:idx val="1"/>
          <c:order val="1"/>
          <c:tx>
            <c:strRef>
              <c:f>Sections!$HL$24:$HL$25</c:f>
              <c:strCache>
                <c:ptCount val="2"/>
                <c:pt idx="0">
                  <c:v>Gear</c:v>
                </c:pt>
              </c:strCache>
            </c:strRef>
          </c:tx>
          <c:spPr>
            <a:ln w="22225" cap="rnd">
              <a:solidFill>
                <a:schemeClr val="accent2"/>
              </a:solidFill>
              <a:round/>
            </a:ln>
            <a:effectLst/>
          </c:spPr>
          <c:marker>
            <c:symbol val="none"/>
          </c:marker>
          <c:xVal>
            <c:numRef>
              <c:f>Sections!$HI$26:$HI$348</c:f>
              <c:numCache>
                <c:formatCode>0.0000</c:formatCode>
                <c:ptCount val="323"/>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321.42191860000003</c:v>
                </c:pt>
              </c:numCache>
            </c:numRef>
          </c:xVal>
          <c:yVal>
            <c:numRef>
              <c:f>Sections!$HL$26:$HL$348</c:f>
              <c:numCache>
                <c:formatCode>0.0000</c:formatCode>
                <c:ptCount val="323"/>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1</c:v>
                </c:pt>
                <c:pt idx="31">
                  <c:v>1</c:v>
                </c:pt>
                <c:pt idx="32">
                  <c:v>1</c:v>
                </c:pt>
                <c:pt idx="33">
                  <c:v>1</c:v>
                </c:pt>
                <c:pt idx="34">
                  <c:v>1</c:v>
                </c:pt>
                <c:pt idx="35">
                  <c:v>1</c:v>
                </c:pt>
                <c:pt idx="36">
                  <c:v>1</c:v>
                </c:pt>
                <c:pt idx="37">
                  <c:v>1</c:v>
                </c:pt>
                <c:pt idx="38">
                  <c:v>1</c:v>
                </c:pt>
                <c:pt idx="39">
                  <c:v>1</c:v>
                </c:pt>
                <c:pt idx="40">
                  <c:v>1</c:v>
                </c:pt>
                <c:pt idx="41">
                  <c:v>1</c:v>
                </c:pt>
                <c:pt idx="42">
                  <c:v>1</c:v>
                </c:pt>
                <c:pt idx="43">
                  <c:v>1</c:v>
                </c:pt>
                <c:pt idx="44">
                  <c:v>1</c:v>
                </c:pt>
                <c:pt idx="45">
                  <c:v>1</c:v>
                </c:pt>
                <c:pt idx="46">
                  <c:v>1</c:v>
                </c:pt>
                <c:pt idx="47">
                  <c:v>1</c:v>
                </c:pt>
                <c:pt idx="48">
                  <c:v>2</c:v>
                </c:pt>
                <c:pt idx="49">
                  <c:v>2</c:v>
                </c:pt>
                <c:pt idx="50">
                  <c:v>2</c:v>
                </c:pt>
                <c:pt idx="51">
                  <c:v>2</c:v>
                </c:pt>
                <c:pt idx="52">
                  <c:v>2</c:v>
                </c:pt>
                <c:pt idx="53">
                  <c:v>2</c:v>
                </c:pt>
                <c:pt idx="54">
                  <c:v>2</c:v>
                </c:pt>
                <c:pt idx="55">
                  <c:v>2</c:v>
                </c:pt>
                <c:pt idx="56">
                  <c:v>2</c:v>
                </c:pt>
                <c:pt idx="57">
                  <c:v>2</c:v>
                </c:pt>
                <c:pt idx="58">
                  <c:v>2</c:v>
                </c:pt>
                <c:pt idx="59">
                  <c:v>2</c:v>
                </c:pt>
                <c:pt idx="60">
                  <c:v>2</c:v>
                </c:pt>
                <c:pt idx="61">
                  <c:v>2</c:v>
                </c:pt>
                <c:pt idx="62">
                  <c:v>2</c:v>
                </c:pt>
                <c:pt idx="63">
                  <c:v>2</c:v>
                </c:pt>
                <c:pt idx="64">
                  <c:v>2</c:v>
                </c:pt>
                <c:pt idx="65">
                  <c:v>2</c:v>
                </c:pt>
                <c:pt idx="66">
                  <c:v>2</c:v>
                </c:pt>
                <c:pt idx="67">
                  <c:v>2</c:v>
                </c:pt>
                <c:pt idx="68">
                  <c:v>2</c:v>
                </c:pt>
                <c:pt idx="69">
                  <c:v>2</c:v>
                </c:pt>
                <c:pt idx="70">
                  <c:v>2</c:v>
                </c:pt>
                <c:pt idx="71">
                  <c:v>2</c:v>
                </c:pt>
                <c:pt idx="72">
                  <c:v>2</c:v>
                </c:pt>
                <c:pt idx="73">
                  <c:v>2</c:v>
                </c:pt>
                <c:pt idx="74">
                  <c:v>2</c:v>
                </c:pt>
                <c:pt idx="75">
                  <c:v>2</c:v>
                </c:pt>
                <c:pt idx="76">
                  <c:v>2</c:v>
                </c:pt>
                <c:pt idx="77">
                  <c:v>2</c:v>
                </c:pt>
                <c:pt idx="78">
                  <c:v>2</c:v>
                </c:pt>
                <c:pt idx="79">
                  <c:v>2</c:v>
                </c:pt>
                <c:pt idx="80">
                  <c:v>2</c:v>
                </c:pt>
                <c:pt idx="81">
                  <c:v>2</c:v>
                </c:pt>
                <c:pt idx="82">
                  <c:v>2</c:v>
                </c:pt>
                <c:pt idx="83">
                  <c:v>2</c:v>
                </c:pt>
                <c:pt idx="84">
                  <c:v>2</c:v>
                </c:pt>
                <c:pt idx="85">
                  <c:v>2</c:v>
                </c:pt>
                <c:pt idx="86">
                  <c:v>2</c:v>
                </c:pt>
                <c:pt idx="87">
                  <c:v>2</c:v>
                </c:pt>
                <c:pt idx="88">
                  <c:v>2</c:v>
                </c:pt>
                <c:pt idx="89">
                  <c:v>2</c:v>
                </c:pt>
                <c:pt idx="90">
                  <c:v>2</c:v>
                </c:pt>
                <c:pt idx="91">
                  <c:v>2</c:v>
                </c:pt>
                <c:pt idx="92">
                  <c:v>2</c:v>
                </c:pt>
                <c:pt idx="93">
                  <c:v>3</c:v>
                </c:pt>
                <c:pt idx="94">
                  <c:v>3</c:v>
                </c:pt>
                <c:pt idx="95">
                  <c:v>3</c:v>
                </c:pt>
                <c:pt idx="96">
                  <c:v>3</c:v>
                </c:pt>
                <c:pt idx="97">
                  <c:v>3</c:v>
                </c:pt>
                <c:pt idx="98">
                  <c:v>3</c:v>
                </c:pt>
                <c:pt idx="99">
                  <c:v>3</c:v>
                </c:pt>
                <c:pt idx="100">
                  <c:v>3</c:v>
                </c:pt>
                <c:pt idx="101">
                  <c:v>3</c:v>
                </c:pt>
                <c:pt idx="102">
                  <c:v>3</c:v>
                </c:pt>
                <c:pt idx="103">
                  <c:v>3</c:v>
                </c:pt>
                <c:pt idx="104">
                  <c:v>3</c:v>
                </c:pt>
                <c:pt idx="105">
                  <c:v>3</c:v>
                </c:pt>
                <c:pt idx="106">
                  <c:v>3</c:v>
                </c:pt>
                <c:pt idx="107">
                  <c:v>3</c:v>
                </c:pt>
                <c:pt idx="108">
                  <c:v>3</c:v>
                </c:pt>
                <c:pt idx="109">
                  <c:v>3</c:v>
                </c:pt>
                <c:pt idx="110">
                  <c:v>3</c:v>
                </c:pt>
                <c:pt idx="111">
                  <c:v>3</c:v>
                </c:pt>
                <c:pt idx="112">
                  <c:v>3</c:v>
                </c:pt>
                <c:pt idx="113">
                  <c:v>3</c:v>
                </c:pt>
                <c:pt idx="114">
                  <c:v>3</c:v>
                </c:pt>
                <c:pt idx="115">
                  <c:v>3</c:v>
                </c:pt>
                <c:pt idx="116">
                  <c:v>3</c:v>
                </c:pt>
                <c:pt idx="117">
                  <c:v>3</c:v>
                </c:pt>
                <c:pt idx="118">
                  <c:v>3</c:v>
                </c:pt>
                <c:pt idx="119">
                  <c:v>3</c:v>
                </c:pt>
                <c:pt idx="120">
                  <c:v>3</c:v>
                </c:pt>
                <c:pt idx="121">
                  <c:v>3</c:v>
                </c:pt>
                <c:pt idx="122">
                  <c:v>3</c:v>
                </c:pt>
                <c:pt idx="123">
                  <c:v>3</c:v>
                </c:pt>
                <c:pt idx="124">
                  <c:v>3</c:v>
                </c:pt>
                <c:pt idx="125">
                  <c:v>3</c:v>
                </c:pt>
                <c:pt idx="126">
                  <c:v>3</c:v>
                </c:pt>
                <c:pt idx="127">
                  <c:v>3</c:v>
                </c:pt>
                <c:pt idx="128">
                  <c:v>3</c:v>
                </c:pt>
                <c:pt idx="129">
                  <c:v>3</c:v>
                </c:pt>
                <c:pt idx="130">
                  <c:v>3</c:v>
                </c:pt>
                <c:pt idx="131">
                  <c:v>3</c:v>
                </c:pt>
                <c:pt idx="132">
                  <c:v>3</c:v>
                </c:pt>
                <c:pt idx="133">
                  <c:v>3</c:v>
                </c:pt>
                <c:pt idx="134">
                  <c:v>3</c:v>
                </c:pt>
                <c:pt idx="135">
                  <c:v>3</c:v>
                </c:pt>
                <c:pt idx="136">
                  <c:v>3</c:v>
                </c:pt>
                <c:pt idx="137">
                  <c:v>3</c:v>
                </c:pt>
                <c:pt idx="138">
                  <c:v>3</c:v>
                </c:pt>
                <c:pt idx="139">
                  <c:v>3</c:v>
                </c:pt>
                <c:pt idx="140">
                  <c:v>3</c:v>
                </c:pt>
                <c:pt idx="141">
                  <c:v>3</c:v>
                </c:pt>
                <c:pt idx="142">
                  <c:v>3</c:v>
                </c:pt>
                <c:pt idx="143">
                  <c:v>3</c:v>
                </c:pt>
                <c:pt idx="144">
                  <c:v>3</c:v>
                </c:pt>
                <c:pt idx="145">
                  <c:v>3</c:v>
                </c:pt>
                <c:pt idx="146">
                  <c:v>3</c:v>
                </c:pt>
                <c:pt idx="147">
                  <c:v>3</c:v>
                </c:pt>
                <c:pt idx="148">
                  <c:v>3</c:v>
                </c:pt>
                <c:pt idx="149">
                  <c:v>3</c:v>
                </c:pt>
                <c:pt idx="150">
                  <c:v>3</c:v>
                </c:pt>
                <c:pt idx="151">
                  <c:v>3</c:v>
                </c:pt>
                <c:pt idx="152">
                  <c:v>3</c:v>
                </c:pt>
                <c:pt idx="153">
                  <c:v>3</c:v>
                </c:pt>
                <c:pt idx="154">
                  <c:v>3</c:v>
                </c:pt>
                <c:pt idx="155">
                  <c:v>3</c:v>
                </c:pt>
                <c:pt idx="156">
                  <c:v>3</c:v>
                </c:pt>
                <c:pt idx="157">
                  <c:v>3</c:v>
                </c:pt>
                <c:pt idx="158">
                  <c:v>3</c:v>
                </c:pt>
                <c:pt idx="159">
                  <c:v>3</c:v>
                </c:pt>
                <c:pt idx="160">
                  <c:v>3</c:v>
                </c:pt>
                <c:pt idx="161">
                  <c:v>3</c:v>
                </c:pt>
                <c:pt idx="162">
                  <c:v>3</c:v>
                </c:pt>
                <c:pt idx="163">
                  <c:v>3</c:v>
                </c:pt>
                <c:pt idx="164">
                  <c:v>3</c:v>
                </c:pt>
                <c:pt idx="165">
                  <c:v>3</c:v>
                </c:pt>
                <c:pt idx="166">
                  <c:v>3</c:v>
                </c:pt>
                <c:pt idx="167">
                  <c:v>3</c:v>
                </c:pt>
                <c:pt idx="168">
                  <c:v>4</c:v>
                </c:pt>
                <c:pt idx="169">
                  <c:v>4</c:v>
                </c:pt>
                <c:pt idx="170">
                  <c:v>4</c:v>
                </c:pt>
                <c:pt idx="171">
                  <c:v>4</c:v>
                </c:pt>
                <c:pt idx="172">
                  <c:v>4</c:v>
                </c:pt>
                <c:pt idx="173">
                  <c:v>4</c:v>
                </c:pt>
                <c:pt idx="174">
                  <c:v>4</c:v>
                </c:pt>
                <c:pt idx="175">
                  <c:v>4</c:v>
                </c:pt>
                <c:pt idx="176">
                  <c:v>4</c:v>
                </c:pt>
                <c:pt idx="177">
                  <c:v>4</c:v>
                </c:pt>
                <c:pt idx="178">
                  <c:v>4</c:v>
                </c:pt>
                <c:pt idx="179">
                  <c:v>4</c:v>
                </c:pt>
                <c:pt idx="180">
                  <c:v>4</c:v>
                </c:pt>
                <c:pt idx="181">
                  <c:v>4</c:v>
                </c:pt>
                <c:pt idx="182">
                  <c:v>4</c:v>
                </c:pt>
                <c:pt idx="183">
                  <c:v>4</c:v>
                </c:pt>
                <c:pt idx="184">
                  <c:v>4</c:v>
                </c:pt>
                <c:pt idx="185">
                  <c:v>4</c:v>
                </c:pt>
                <c:pt idx="186">
                  <c:v>3</c:v>
                </c:pt>
                <c:pt idx="187">
                  <c:v>3</c:v>
                </c:pt>
                <c:pt idx="188">
                  <c:v>3</c:v>
                </c:pt>
                <c:pt idx="189">
                  <c:v>3</c:v>
                </c:pt>
                <c:pt idx="190">
                  <c:v>3</c:v>
                </c:pt>
                <c:pt idx="191">
                  <c:v>3</c:v>
                </c:pt>
                <c:pt idx="192">
                  <c:v>3</c:v>
                </c:pt>
                <c:pt idx="193">
                  <c:v>3</c:v>
                </c:pt>
                <c:pt idx="194">
                  <c:v>3</c:v>
                </c:pt>
                <c:pt idx="195">
                  <c:v>3</c:v>
                </c:pt>
                <c:pt idx="196">
                  <c:v>3</c:v>
                </c:pt>
                <c:pt idx="197">
                  <c:v>3</c:v>
                </c:pt>
                <c:pt idx="198">
                  <c:v>3</c:v>
                </c:pt>
                <c:pt idx="199">
                  <c:v>3</c:v>
                </c:pt>
                <c:pt idx="200">
                  <c:v>3</c:v>
                </c:pt>
                <c:pt idx="201">
                  <c:v>3</c:v>
                </c:pt>
                <c:pt idx="202">
                  <c:v>3</c:v>
                </c:pt>
                <c:pt idx="203">
                  <c:v>3</c:v>
                </c:pt>
                <c:pt idx="204">
                  <c:v>3</c:v>
                </c:pt>
                <c:pt idx="205">
                  <c:v>3</c:v>
                </c:pt>
                <c:pt idx="206">
                  <c:v>3</c:v>
                </c:pt>
                <c:pt idx="207">
                  <c:v>3</c:v>
                </c:pt>
                <c:pt idx="208">
                  <c:v>3</c:v>
                </c:pt>
                <c:pt idx="209">
                  <c:v>3</c:v>
                </c:pt>
                <c:pt idx="210">
                  <c:v>3</c:v>
                </c:pt>
                <c:pt idx="211">
                  <c:v>3</c:v>
                </c:pt>
                <c:pt idx="212">
                  <c:v>3</c:v>
                </c:pt>
                <c:pt idx="213">
                  <c:v>3</c:v>
                </c:pt>
                <c:pt idx="214">
                  <c:v>3</c:v>
                </c:pt>
                <c:pt idx="215">
                  <c:v>3</c:v>
                </c:pt>
                <c:pt idx="216">
                  <c:v>3</c:v>
                </c:pt>
                <c:pt idx="217">
                  <c:v>3</c:v>
                </c:pt>
                <c:pt idx="218">
                  <c:v>3</c:v>
                </c:pt>
                <c:pt idx="219">
                  <c:v>3</c:v>
                </c:pt>
                <c:pt idx="220">
                  <c:v>3</c:v>
                </c:pt>
                <c:pt idx="221">
                  <c:v>3</c:v>
                </c:pt>
                <c:pt idx="222">
                  <c:v>3</c:v>
                </c:pt>
                <c:pt idx="223">
                  <c:v>3</c:v>
                </c:pt>
                <c:pt idx="224">
                  <c:v>3</c:v>
                </c:pt>
                <c:pt idx="225">
                  <c:v>3</c:v>
                </c:pt>
                <c:pt idx="226">
                  <c:v>3</c:v>
                </c:pt>
                <c:pt idx="227">
                  <c:v>3</c:v>
                </c:pt>
                <c:pt idx="228">
                  <c:v>3</c:v>
                </c:pt>
                <c:pt idx="229">
                  <c:v>3</c:v>
                </c:pt>
                <c:pt idx="230">
                  <c:v>3</c:v>
                </c:pt>
                <c:pt idx="231">
                  <c:v>3</c:v>
                </c:pt>
                <c:pt idx="232">
                  <c:v>3</c:v>
                </c:pt>
                <c:pt idx="233">
                  <c:v>3</c:v>
                </c:pt>
                <c:pt idx="234">
                  <c:v>3</c:v>
                </c:pt>
                <c:pt idx="235">
                  <c:v>3</c:v>
                </c:pt>
                <c:pt idx="236">
                  <c:v>3</c:v>
                </c:pt>
                <c:pt idx="237">
                  <c:v>3</c:v>
                </c:pt>
                <c:pt idx="238">
                  <c:v>3</c:v>
                </c:pt>
                <c:pt idx="239">
                  <c:v>3</c:v>
                </c:pt>
                <c:pt idx="240">
                  <c:v>3</c:v>
                </c:pt>
                <c:pt idx="241">
                  <c:v>3</c:v>
                </c:pt>
                <c:pt idx="242">
                  <c:v>3</c:v>
                </c:pt>
                <c:pt idx="243">
                  <c:v>3</c:v>
                </c:pt>
                <c:pt idx="244">
                  <c:v>3</c:v>
                </c:pt>
                <c:pt idx="245">
                  <c:v>2</c:v>
                </c:pt>
                <c:pt idx="246">
                  <c:v>2</c:v>
                </c:pt>
                <c:pt idx="247">
                  <c:v>2</c:v>
                </c:pt>
                <c:pt idx="248">
                  <c:v>2</c:v>
                </c:pt>
                <c:pt idx="249">
                  <c:v>2</c:v>
                </c:pt>
                <c:pt idx="250">
                  <c:v>2</c:v>
                </c:pt>
                <c:pt idx="251">
                  <c:v>2</c:v>
                </c:pt>
                <c:pt idx="252">
                  <c:v>2</c:v>
                </c:pt>
                <c:pt idx="253">
                  <c:v>2</c:v>
                </c:pt>
                <c:pt idx="254">
                  <c:v>2</c:v>
                </c:pt>
                <c:pt idx="255">
                  <c:v>2</c:v>
                </c:pt>
                <c:pt idx="256">
                  <c:v>2</c:v>
                </c:pt>
                <c:pt idx="257">
                  <c:v>2</c:v>
                </c:pt>
                <c:pt idx="258">
                  <c:v>2</c:v>
                </c:pt>
                <c:pt idx="259">
                  <c:v>2</c:v>
                </c:pt>
                <c:pt idx="260">
                  <c:v>2</c:v>
                </c:pt>
                <c:pt idx="261">
                  <c:v>2</c:v>
                </c:pt>
                <c:pt idx="262">
                  <c:v>2</c:v>
                </c:pt>
                <c:pt idx="263">
                  <c:v>2</c:v>
                </c:pt>
                <c:pt idx="264">
                  <c:v>2</c:v>
                </c:pt>
                <c:pt idx="265">
                  <c:v>2</c:v>
                </c:pt>
                <c:pt idx="266">
                  <c:v>2</c:v>
                </c:pt>
                <c:pt idx="267">
                  <c:v>2</c:v>
                </c:pt>
                <c:pt idx="268">
                  <c:v>2</c:v>
                </c:pt>
                <c:pt idx="269">
                  <c:v>2</c:v>
                </c:pt>
                <c:pt idx="270">
                  <c:v>2</c:v>
                </c:pt>
                <c:pt idx="271">
                  <c:v>2</c:v>
                </c:pt>
                <c:pt idx="272">
                  <c:v>2</c:v>
                </c:pt>
                <c:pt idx="273">
                  <c:v>2</c:v>
                </c:pt>
                <c:pt idx="274">
                  <c:v>2</c:v>
                </c:pt>
                <c:pt idx="275">
                  <c:v>2</c:v>
                </c:pt>
                <c:pt idx="276">
                  <c:v>2</c:v>
                </c:pt>
                <c:pt idx="277">
                  <c:v>2</c:v>
                </c:pt>
                <c:pt idx="278">
                  <c:v>2</c:v>
                </c:pt>
                <c:pt idx="279">
                  <c:v>2</c:v>
                </c:pt>
                <c:pt idx="280">
                  <c:v>2</c:v>
                </c:pt>
                <c:pt idx="281">
                  <c:v>2</c:v>
                </c:pt>
                <c:pt idx="282">
                  <c:v>2</c:v>
                </c:pt>
                <c:pt idx="283">
                  <c:v>2</c:v>
                </c:pt>
                <c:pt idx="284">
                  <c:v>2</c:v>
                </c:pt>
                <c:pt idx="285">
                  <c:v>2</c:v>
                </c:pt>
                <c:pt idx="286">
                  <c:v>1</c:v>
                </c:pt>
                <c:pt idx="287">
                  <c:v>1</c:v>
                </c:pt>
                <c:pt idx="288">
                  <c:v>1</c:v>
                </c:pt>
                <c:pt idx="289">
                  <c:v>1</c:v>
                </c:pt>
                <c:pt idx="290">
                  <c:v>1</c:v>
                </c:pt>
                <c:pt idx="291">
                  <c:v>1</c:v>
                </c:pt>
                <c:pt idx="292">
                  <c:v>1</c:v>
                </c:pt>
                <c:pt idx="293">
                  <c:v>1</c:v>
                </c:pt>
                <c:pt idx="294">
                  <c:v>1</c:v>
                </c:pt>
                <c:pt idx="295">
                  <c:v>1</c:v>
                </c:pt>
                <c:pt idx="296">
                  <c:v>1</c:v>
                </c:pt>
                <c:pt idx="297">
                  <c:v>1</c:v>
                </c:pt>
                <c:pt idx="298">
                  <c:v>1</c:v>
                </c:pt>
                <c:pt idx="299">
                  <c:v>1</c:v>
                </c:pt>
                <c:pt idx="300">
                  <c:v>1</c:v>
                </c:pt>
                <c:pt idx="301">
                  <c:v>1</c:v>
                </c:pt>
                <c:pt idx="302">
                  <c:v>1</c:v>
                </c:pt>
                <c:pt idx="303">
                  <c:v>1</c:v>
                </c:pt>
                <c:pt idx="304">
                  <c:v>1</c:v>
                </c:pt>
                <c:pt idx="305">
                  <c:v>1</c:v>
                </c:pt>
                <c:pt idx="306">
                  <c:v>1</c:v>
                </c:pt>
                <c:pt idx="307">
                  <c:v>1</c:v>
                </c:pt>
                <c:pt idx="308">
                  <c:v>1</c:v>
                </c:pt>
                <c:pt idx="309">
                  <c:v>1</c:v>
                </c:pt>
                <c:pt idx="310">
                  <c:v>1</c:v>
                </c:pt>
                <c:pt idx="311">
                  <c:v>1</c:v>
                </c:pt>
                <c:pt idx="312">
                  <c:v>1</c:v>
                </c:pt>
                <c:pt idx="313">
                  <c:v>1</c:v>
                </c:pt>
                <c:pt idx="314">
                  <c:v>1</c:v>
                </c:pt>
                <c:pt idx="315">
                  <c:v>1</c:v>
                </c:pt>
                <c:pt idx="316">
                  <c:v>1</c:v>
                </c:pt>
                <c:pt idx="317">
                  <c:v>1</c:v>
                </c:pt>
                <c:pt idx="318">
                  <c:v>1</c:v>
                </c:pt>
                <c:pt idx="319">
                  <c:v>1</c:v>
                </c:pt>
                <c:pt idx="320">
                  <c:v>1</c:v>
                </c:pt>
                <c:pt idx="321">
                  <c:v>1</c:v>
                </c:pt>
                <c:pt idx="322">
                  <c:v>1</c:v>
                </c:pt>
              </c:numCache>
            </c:numRef>
          </c:yVal>
          <c:smooth val="1"/>
          <c:extLst>
            <c:ext xmlns:c16="http://schemas.microsoft.com/office/drawing/2014/chart" uri="{C3380CC4-5D6E-409C-BE32-E72D297353CC}">
              <c16:uniqueId val="{00000001-2DB9-42C5-A30B-0518F2BED19E}"/>
            </c:ext>
          </c:extLst>
        </c:ser>
        <c:ser>
          <c:idx val="2"/>
          <c:order val="2"/>
          <c:tx>
            <c:strRef>
              <c:f>Sections!$HZ$24:$HZ$25</c:f>
              <c:strCache>
                <c:ptCount val="2"/>
                <c:pt idx="0">
                  <c:v>Total Accel</c:v>
                </c:pt>
                <c:pt idx="1">
                  <c:v>m/s²</c:v>
                </c:pt>
              </c:strCache>
            </c:strRef>
          </c:tx>
          <c:spPr>
            <a:ln w="22225" cap="rnd">
              <a:solidFill>
                <a:schemeClr val="accent3"/>
              </a:solidFill>
              <a:round/>
            </a:ln>
            <a:effectLst/>
          </c:spPr>
          <c:marker>
            <c:symbol val="none"/>
          </c:marker>
          <c:xVal>
            <c:numRef>
              <c:f>Sections!$HI$26:$HI$348</c:f>
              <c:numCache>
                <c:formatCode>0.0000</c:formatCode>
                <c:ptCount val="323"/>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321.42191860000003</c:v>
                </c:pt>
              </c:numCache>
            </c:numRef>
          </c:xVal>
          <c:yVal>
            <c:numRef>
              <c:f>Sections!$HZ$26:$HZ$348</c:f>
              <c:numCache>
                <c:formatCode>0.0000</c:formatCode>
                <c:ptCount val="323"/>
                <c:pt idx="0">
                  <c:v>8.6736746670739198</c:v>
                </c:pt>
                <c:pt idx="1">
                  <c:v>8.6641331522974365</c:v>
                </c:pt>
                <c:pt idx="2">
                  <c:v>8.6546021337071419</c:v>
                </c:pt>
                <c:pt idx="3">
                  <c:v>8.6450815997566579</c:v>
                </c:pt>
                <c:pt idx="4">
                  <c:v>8.6355715389123073</c:v>
                </c:pt>
                <c:pt idx="5">
                  <c:v>8.6260719396531051</c:v>
                </c:pt>
                <c:pt idx="6">
                  <c:v>8.6165827904707371</c:v>
                </c:pt>
                <c:pt idx="7">
                  <c:v>8.6071040798695471</c:v>
                </c:pt>
                <c:pt idx="8">
                  <c:v>8.5976357963665304</c:v>
                </c:pt>
                <c:pt idx="9">
                  <c:v>8.5881779284913087</c:v>
                </c:pt>
                <c:pt idx="10">
                  <c:v>8.5787304647861244</c:v>
                </c:pt>
                <c:pt idx="11">
                  <c:v>8.5692933938058236</c:v>
                </c:pt>
                <c:pt idx="12">
                  <c:v>8.5598667041178427</c:v>
                </c:pt>
                <c:pt idx="13">
                  <c:v>8.5504503843021951</c:v>
                </c:pt>
                <c:pt idx="14">
                  <c:v>8.5410444229514546</c:v>
                </c:pt>
                <c:pt idx="15">
                  <c:v>8.5316488086707469</c:v>
                </c:pt>
                <c:pt idx="16">
                  <c:v>8.5222635300777281</c:v>
                </c:pt>
                <c:pt idx="17">
                  <c:v>8.5128885758025827</c:v>
                </c:pt>
                <c:pt idx="18">
                  <c:v>8.5035239344879958</c:v>
                </c:pt>
                <c:pt idx="19">
                  <c:v>8.4941695947891507</c:v>
                </c:pt>
                <c:pt idx="20">
                  <c:v>8.484825545373706</c:v>
                </c:pt>
                <c:pt idx="21">
                  <c:v>8.4754917749217924</c:v>
                </c:pt>
                <c:pt idx="22">
                  <c:v>8.4661682721259872</c:v>
                </c:pt>
                <c:pt idx="23">
                  <c:v>8.4568550256913095</c:v>
                </c:pt>
                <c:pt idx="24">
                  <c:v>8.4475520243352058</c:v>
                </c:pt>
                <c:pt idx="25">
                  <c:v>8.4382592567875285</c:v>
                </c:pt>
                <c:pt idx="26">
                  <c:v>8.428976711790531</c:v>
                </c:pt>
                <c:pt idx="27">
                  <c:v>8.419704378098853</c:v>
                </c:pt>
                <c:pt idx="28">
                  <c:v>8.4104422444794995</c:v>
                </c:pt>
                <c:pt idx="29">
                  <c:v>8.4011902997118355</c:v>
                </c:pt>
                <c:pt idx="30">
                  <c:v>8.3919485325875698</c:v>
                </c:pt>
                <c:pt idx="31">
                  <c:v>8.3827169319107409</c:v>
                </c:pt>
                <c:pt idx="32">
                  <c:v>8.3734954864977009</c:v>
                </c:pt>
                <c:pt idx="33">
                  <c:v>8.364284185177107</c:v>
                </c:pt>
                <c:pt idx="34">
                  <c:v>8.3550830167899033</c:v>
                </c:pt>
                <c:pt idx="35">
                  <c:v>8.3458919701893137</c:v>
                </c:pt>
                <c:pt idx="36">
                  <c:v>8.3367110342408193</c:v>
                </c:pt>
                <c:pt idx="37">
                  <c:v>8.3275401978221524</c:v>
                </c:pt>
                <c:pt idx="38">
                  <c:v>8.318379449823281</c:v>
                </c:pt>
                <c:pt idx="39">
                  <c:v>8.309228779146391</c:v>
                </c:pt>
                <c:pt idx="40">
                  <c:v>8.3000881747058823</c:v>
                </c:pt>
                <c:pt idx="41">
                  <c:v>8.2909576254283426</c:v>
                </c:pt>
                <c:pt idx="42">
                  <c:v>8.2818371202525469</c:v>
                </c:pt>
                <c:pt idx="43">
                  <c:v>8.2727266481294368</c:v>
                </c:pt>
                <c:pt idx="44">
                  <c:v>8.2636261980221075</c:v>
                </c:pt>
                <c:pt idx="45">
                  <c:v>8.2545357589057922</c:v>
                </c:pt>
                <c:pt idx="46">
                  <c:v>8.2454553197678599</c:v>
                </c:pt>
                <c:pt idx="47">
                  <c:v>8.2363848696077859</c:v>
                </c:pt>
                <c:pt idx="48">
                  <c:v>8.9540743812482084</c:v>
                </c:pt>
                <c:pt idx="49">
                  <c:v>8.9433543272600584</c:v>
                </c:pt>
                <c:pt idx="50">
                  <c:v>8.9326471076032554</c:v>
                </c:pt>
                <c:pt idx="51">
                  <c:v>8.9219527069121991</c:v>
                </c:pt>
                <c:pt idx="52">
                  <c:v>8.9112711098396851</c:v>
                </c:pt>
                <c:pt idx="53">
                  <c:v>8.9006023010568853</c:v>
                </c:pt>
                <c:pt idx="54">
                  <c:v>8.8899462652533181</c:v>
                </c:pt>
                <c:pt idx="55">
                  <c:v>8.879302987136839</c:v>
                </c:pt>
                <c:pt idx="56">
                  <c:v>8.8686724514336088</c:v>
                </c:pt>
                <c:pt idx="57">
                  <c:v>8.8580546428880726</c:v>
                </c:pt>
                <c:pt idx="58">
                  <c:v>8.8474495462629434</c:v>
                </c:pt>
                <c:pt idx="59">
                  <c:v>8.8368571463391739</c:v>
                </c:pt>
                <c:pt idx="60">
                  <c:v>8.8262774279159384</c:v>
                </c:pt>
                <c:pt idx="61">
                  <c:v>8.8157103758106086</c:v>
                </c:pt>
                <c:pt idx="62">
                  <c:v>8.8051559748587369</c:v>
                </c:pt>
                <c:pt idx="63">
                  <c:v>8.7946142099140285</c:v>
                </c:pt>
                <c:pt idx="64">
                  <c:v>8.7840850658483198</c:v>
                </c:pt>
                <c:pt idx="65">
                  <c:v>8.773568527551566</c:v>
                </c:pt>
                <c:pt idx="66">
                  <c:v>8.7630645799318039</c:v>
                </c:pt>
                <c:pt idx="67">
                  <c:v>8.7525732079151446</c:v>
                </c:pt>
                <c:pt idx="68">
                  <c:v>8.7420943964457472</c:v>
                </c:pt>
                <c:pt idx="69">
                  <c:v>8.7316281304857881</c:v>
                </c:pt>
                <c:pt idx="70">
                  <c:v>8.7211743950154563</c:v>
                </c:pt>
                <c:pt idx="71">
                  <c:v>8.7107331750329156</c:v>
                </c:pt>
                <c:pt idx="72">
                  <c:v>8.7003044555542992</c:v>
                </c:pt>
                <c:pt idx="73">
                  <c:v>8.6898882216136695</c:v>
                </c:pt>
                <c:pt idx="74">
                  <c:v>8.6794844582630137</c:v>
                </c:pt>
                <c:pt idx="75">
                  <c:v>8.6690931505722109</c:v>
                </c:pt>
                <c:pt idx="76">
                  <c:v>8.658714283629017</c:v>
                </c:pt>
                <c:pt idx="77">
                  <c:v>8.6483478425390423</c:v>
                </c:pt>
                <c:pt idx="78">
                  <c:v>8.6379938124257283</c:v>
                </c:pt>
                <c:pt idx="79">
                  <c:v>8.6276521784303224</c:v>
                </c:pt>
                <c:pt idx="80">
                  <c:v>8.6173229257118678</c:v>
                </c:pt>
                <c:pt idx="81">
                  <c:v>8.6070060394471746</c:v>
                </c:pt>
                <c:pt idx="82">
                  <c:v>8.5967015048307971</c:v>
                </c:pt>
                <c:pt idx="83">
                  <c:v>8.586409307075014</c:v>
                </c:pt>
                <c:pt idx="84">
                  <c:v>8.5761294314098144</c:v>
                </c:pt>
                <c:pt idx="85">
                  <c:v>8.565861863082862</c:v>
                </c:pt>
                <c:pt idx="86">
                  <c:v>8.5556065873594918</c:v>
                </c:pt>
                <c:pt idx="87">
                  <c:v>8.5453635895226707</c:v>
                </c:pt>
                <c:pt idx="88">
                  <c:v>8.535132854872991</c:v>
                </c:pt>
                <c:pt idx="89">
                  <c:v>8.5249143687286413</c:v>
                </c:pt>
                <c:pt idx="90">
                  <c:v>8.5147081164253873</c:v>
                </c:pt>
                <c:pt idx="91">
                  <c:v>8.5045140833165522</c:v>
                </c:pt>
                <c:pt idx="92">
                  <c:v>8.4943322547729956</c:v>
                </c:pt>
                <c:pt idx="93">
                  <c:v>6.8582415088433493</c:v>
                </c:pt>
                <c:pt idx="94">
                  <c:v>6.8582415088433493</c:v>
                </c:pt>
                <c:pt idx="95">
                  <c:v>6.8582415088433493</c:v>
                </c:pt>
                <c:pt idx="96">
                  <c:v>6.8582415088433493</c:v>
                </c:pt>
                <c:pt idx="97">
                  <c:v>6.8582415088433493</c:v>
                </c:pt>
                <c:pt idx="98">
                  <c:v>6.8582415088433493</c:v>
                </c:pt>
                <c:pt idx="99">
                  <c:v>6.8582415088433493</c:v>
                </c:pt>
                <c:pt idx="100">
                  <c:v>6.8582415088433493</c:v>
                </c:pt>
                <c:pt idx="101">
                  <c:v>6.8582415088433493</c:v>
                </c:pt>
                <c:pt idx="102">
                  <c:v>6.8582415088433493</c:v>
                </c:pt>
                <c:pt idx="103">
                  <c:v>6.8582415088433493</c:v>
                </c:pt>
                <c:pt idx="104">
                  <c:v>6.8582415088433493</c:v>
                </c:pt>
                <c:pt idx="105">
                  <c:v>6.8582415088433493</c:v>
                </c:pt>
                <c:pt idx="106">
                  <c:v>6.8582415088433493</c:v>
                </c:pt>
                <c:pt idx="107">
                  <c:v>6.8582415088433493</c:v>
                </c:pt>
                <c:pt idx="108">
                  <c:v>6.8582415088433493</c:v>
                </c:pt>
                <c:pt idx="109">
                  <c:v>6.8582415088433493</c:v>
                </c:pt>
                <c:pt idx="110">
                  <c:v>6.8582415088433493</c:v>
                </c:pt>
                <c:pt idx="111">
                  <c:v>6.8582415088433493</c:v>
                </c:pt>
                <c:pt idx="112">
                  <c:v>6.8582415088433493</c:v>
                </c:pt>
                <c:pt idx="113">
                  <c:v>6.8582415088433493</c:v>
                </c:pt>
                <c:pt idx="114">
                  <c:v>6.8582415088433493</c:v>
                </c:pt>
                <c:pt idx="115">
                  <c:v>6.8582415088433493</c:v>
                </c:pt>
                <c:pt idx="116">
                  <c:v>6.8582415088433493</c:v>
                </c:pt>
                <c:pt idx="117">
                  <c:v>6.8582415088433493</c:v>
                </c:pt>
                <c:pt idx="118">
                  <c:v>6.8582415088433493</c:v>
                </c:pt>
                <c:pt idx="119">
                  <c:v>6.8582415088433493</c:v>
                </c:pt>
                <c:pt idx="120">
                  <c:v>6.8582415088433493</c:v>
                </c:pt>
                <c:pt idx="121">
                  <c:v>6.8582415088433493</c:v>
                </c:pt>
                <c:pt idx="122">
                  <c:v>6.8582415088433493</c:v>
                </c:pt>
                <c:pt idx="123">
                  <c:v>6.8582415088433493</c:v>
                </c:pt>
                <c:pt idx="124">
                  <c:v>6.8582415088433493</c:v>
                </c:pt>
                <c:pt idx="125">
                  <c:v>6.8582415088433493</c:v>
                </c:pt>
                <c:pt idx="126">
                  <c:v>6.8582415088433493</c:v>
                </c:pt>
                <c:pt idx="127">
                  <c:v>6.8582415088433493</c:v>
                </c:pt>
                <c:pt idx="128">
                  <c:v>6.8582415088433493</c:v>
                </c:pt>
                <c:pt idx="129">
                  <c:v>6.8582415088433493</c:v>
                </c:pt>
                <c:pt idx="130">
                  <c:v>6.8582415088433493</c:v>
                </c:pt>
                <c:pt idx="131">
                  <c:v>6.8582415088433493</c:v>
                </c:pt>
                <c:pt idx="132">
                  <c:v>6.8582415088433493</c:v>
                </c:pt>
                <c:pt idx="133">
                  <c:v>6.8582415088433493</c:v>
                </c:pt>
                <c:pt idx="134">
                  <c:v>6.8582415088433493</c:v>
                </c:pt>
                <c:pt idx="135">
                  <c:v>6.8582415088433493</c:v>
                </c:pt>
                <c:pt idx="136">
                  <c:v>6.8582415088433493</c:v>
                </c:pt>
                <c:pt idx="137">
                  <c:v>6.8582415088433493</c:v>
                </c:pt>
                <c:pt idx="138">
                  <c:v>6.8582415088433493</c:v>
                </c:pt>
                <c:pt idx="139">
                  <c:v>6.8582415088433493</c:v>
                </c:pt>
                <c:pt idx="140">
                  <c:v>6.8582415088433493</c:v>
                </c:pt>
                <c:pt idx="141">
                  <c:v>6.8582415088433493</c:v>
                </c:pt>
                <c:pt idx="142">
                  <c:v>6.8582415088433493</c:v>
                </c:pt>
                <c:pt idx="143">
                  <c:v>6.8582415088433493</c:v>
                </c:pt>
                <c:pt idx="144">
                  <c:v>6.8582415088433493</c:v>
                </c:pt>
                <c:pt idx="145">
                  <c:v>6.8582415088433493</c:v>
                </c:pt>
                <c:pt idx="146">
                  <c:v>6.8582415088433493</c:v>
                </c:pt>
                <c:pt idx="147">
                  <c:v>6.8582415088433493</c:v>
                </c:pt>
                <c:pt idx="148">
                  <c:v>6.8582415088433493</c:v>
                </c:pt>
                <c:pt idx="149">
                  <c:v>6.8582415088433493</c:v>
                </c:pt>
                <c:pt idx="150">
                  <c:v>6.8582415088433493</c:v>
                </c:pt>
                <c:pt idx="151">
                  <c:v>6.8582415088433493</c:v>
                </c:pt>
                <c:pt idx="152">
                  <c:v>6.8582415088433493</c:v>
                </c:pt>
                <c:pt idx="153">
                  <c:v>6.8582415088433493</c:v>
                </c:pt>
                <c:pt idx="154">
                  <c:v>6.8582415088433493</c:v>
                </c:pt>
                <c:pt idx="155">
                  <c:v>6.8582415088433493</c:v>
                </c:pt>
                <c:pt idx="156">
                  <c:v>6.8582415088433493</c:v>
                </c:pt>
                <c:pt idx="157">
                  <c:v>6.8582415088433493</c:v>
                </c:pt>
                <c:pt idx="158">
                  <c:v>6.8582415088433493</c:v>
                </c:pt>
                <c:pt idx="159">
                  <c:v>6.8582415088433493</c:v>
                </c:pt>
                <c:pt idx="160">
                  <c:v>6.8582415088433493</c:v>
                </c:pt>
                <c:pt idx="161">
                  <c:v>6.8582415088433493</c:v>
                </c:pt>
                <c:pt idx="162">
                  <c:v>6.8582415088433493</c:v>
                </c:pt>
                <c:pt idx="163">
                  <c:v>6.8582415088433493</c:v>
                </c:pt>
                <c:pt idx="164">
                  <c:v>6.8582415088433493</c:v>
                </c:pt>
                <c:pt idx="165">
                  <c:v>6.8582415088433493</c:v>
                </c:pt>
                <c:pt idx="166">
                  <c:v>6.8582415088433493</c:v>
                </c:pt>
                <c:pt idx="167">
                  <c:v>6.8582415088433493</c:v>
                </c:pt>
                <c:pt idx="168">
                  <c:v>4.7104625432718503</c:v>
                </c:pt>
                <c:pt idx="169">
                  <c:v>4.7104625432718503</c:v>
                </c:pt>
                <c:pt idx="170">
                  <c:v>4.7104625432718503</c:v>
                </c:pt>
                <c:pt idx="171">
                  <c:v>4.7104625432718503</c:v>
                </c:pt>
                <c:pt idx="172">
                  <c:v>4.7104625432718503</c:v>
                </c:pt>
                <c:pt idx="173">
                  <c:v>4.7104625432718503</c:v>
                </c:pt>
                <c:pt idx="174">
                  <c:v>4.7104625432718503</c:v>
                </c:pt>
                <c:pt idx="175">
                  <c:v>4.7104625432718503</c:v>
                </c:pt>
                <c:pt idx="176">
                  <c:v>4.7104625432718503</c:v>
                </c:pt>
                <c:pt idx="177">
                  <c:v>4.7104625432718503</c:v>
                </c:pt>
                <c:pt idx="178">
                  <c:v>4.7104625432718503</c:v>
                </c:pt>
                <c:pt idx="179">
                  <c:v>4.7104625432718503</c:v>
                </c:pt>
                <c:pt idx="180">
                  <c:v>-8.4107915152373636</c:v>
                </c:pt>
                <c:pt idx="181">
                  <c:v>-8.4222607763945057</c:v>
                </c:pt>
                <c:pt idx="182">
                  <c:v>-8.433745677453226</c:v>
                </c:pt>
                <c:pt idx="183">
                  <c:v>-8.445246239740662</c:v>
                </c:pt>
                <c:pt idx="184">
                  <c:v>-8.4567624846130371</c:v>
                </c:pt>
                <c:pt idx="185">
                  <c:v>-8.4682944334556911</c:v>
                </c:pt>
                <c:pt idx="186">
                  <c:v>-8.4798421076831296</c:v>
                </c:pt>
                <c:pt idx="187">
                  <c:v>-8.4914055287390617</c:v>
                </c:pt>
                <c:pt idx="188">
                  <c:v>-8.5029847180964335</c:v>
                </c:pt>
                <c:pt idx="189">
                  <c:v>-8.5145796972574743</c:v>
                </c:pt>
                <c:pt idx="190">
                  <c:v>-8.526190487753734</c:v>
                </c:pt>
                <c:pt idx="191">
                  <c:v>-8.5378171111461256</c:v>
                </c:pt>
                <c:pt idx="192">
                  <c:v>-8.5494595890249609</c:v>
                </c:pt>
                <c:pt idx="193">
                  <c:v>-8.5611179430099948</c:v>
                </c:pt>
                <c:pt idx="194">
                  <c:v>-8.5727921947504644</c:v>
                </c:pt>
                <c:pt idx="195">
                  <c:v>-8.5844823659251226</c:v>
                </c:pt>
                <c:pt idx="196">
                  <c:v>-8.5961884782422935</c:v>
                </c:pt>
                <c:pt idx="197">
                  <c:v>-8.607910553439897</c:v>
                </c:pt>
                <c:pt idx="198">
                  <c:v>-8.6196486132854968</c:v>
                </c:pt>
                <c:pt idx="199">
                  <c:v>-8.6314026795763414</c:v>
                </c:pt>
                <c:pt idx="200">
                  <c:v>-8.6431727741393996</c:v>
                </c:pt>
                <c:pt idx="201">
                  <c:v>-8.654958918831408</c:v>
                </c:pt>
                <c:pt idx="202">
                  <c:v>-8.6667611355389056</c:v>
                </c:pt>
                <c:pt idx="203">
                  <c:v>-8.6785794461782775</c:v>
                </c:pt>
                <c:pt idx="204">
                  <c:v>-8.6904138726957925</c:v>
                </c:pt>
                <c:pt idx="205">
                  <c:v>-8.702264437067651</c:v>
                </c:pt>
                <c:pt idx="206">
                  <c:v>-8.7141311613000152</c:v>
                </c:pt>
                <c:pt idx="207">
                  <c:v>-8.7260140674290625</c:v>
                </c:pt>
                <c:pt idx="208">
                  <c:v>-8.7379131775210102</c:v>
                </c:pt>
                <c:pt idx="209">
                  <c:v>-8.7498285136721758</c:v>
                </c:pt>
                <c:pt idx="210">
                  <c:v>-8.7617600980090007</c:v>
                </c:pt>
                <c:pt idx="211">
                  <c:v>-8.7737079526881043</c:v>
                </c:pt>
                <c:pt idx="212">
                  <c:v>-8.7856720998963151</c:v>
                </c:pt>
                <c:pt idx="213">
                  <c:v>-8.79765256185072</c:v>
                </c:pt>
                <c:pt idx="214">
                  <c:v>-8.8096493607986979</c:v>
                </c:pt>
                <c:pt idx="215">
                  <c:v>-8.8216625190179698</c:v>
                </c:pt>
                <c:pt idx="216">
                  <c:v>-8.8336920588166308</c:v>
                </c:pt>
                <c:pt idx="217">
                  <c:v>-8.8457380025331975</c:v>
                </c:pt>
                <c:pt idx="218">
                  <c:v>-8.8578003725366532</c:v>
                </c:pt>
                <c:pt idx="219">
                  <c:v>-8.8698791912264756</c:v>
                </c:pt>
                <c:pt idx="220">
                  <c:v>-8.8819744810326942</c:v>
                </c:pt>
                <c:pt idx="221">
                  <c:v>-8.89408626441592</c:v>
                </c:pt>
                <c:pt idx="222">
                  <c:v>-8.9062145638673957</c:v>
                </c:pt>
                <c:pt idx="223">
                  <c:v>-8.9183594019090346</c:v>
                </c:pt>
                <c:pt idx="224">
                  <c:v>-8.9305208010934543</c:v>
                </c:pt>
                <c:pt idx="225">
                  <c:v>-8.9426987840040368</c:v>
                </c:pt>
                <c:pt idx="226">
                  <c:v>-8.9548933732549525</c:v>
                </c:pt>
                <c:pt idx="227">
                  <c:v>-8.9671045914912089</c:v>
                </c:pt>
                <c:pt idx="228">
                  <c:v>-8.9793324613886973</c:v>
                </c:pt>
                <c:pt idx="229">
                  <c:v>-8.9915770056542268</c:v>
                </c:pt>
                <c:pt idx="230">
                  <c:v>-9.0038382470255733</c:v>
                </c:pt>
                <c:pt idx="231">
                  <c:v>-9.0161162082715176</c:v>
                </c:pt>
                <c:pt idx="232">
                  <c:v>-9.0284109121918874</c:v>
                </c:pt>
                <c:pt idx="233">
                  <c:v>-9.0407223816176039</c:v>
                </c:pt>
                <c:pt idx="234">
                  <c:v>-9.0530506394107189</c:v>
                </c:pt>
                <c:pt idx="235">
                  <c:v>-9.065395708464461</c:v>
                </c:pt>
                <c:pt idx="236">
                  <c:v>-9.0777576117032766</c:v>
                </c:pt>
                <c:pt idx="237">
                  <c:v>-9.0901363720828705</c:v>
                </c:pt>
                <c:pt idx="238">
                  <c:v>-9.1025320125902578</c:v>
                </c:pt>
                <c:pt idx="239">
                  <c:v>-9.1149445562437883</c:v>
                </c:pt>
                <c:pt idx="240">
                  <c:v>-9.1273740260932126</c:v>
                </c:pt>
                <c:pt idx="241">
                  <c:v>-9.1398204452197032</c:v>
                </c:pt>
                <c:pt idx="242">
                  <c:v>-9.1522838367359114</c:v>
                </c:pt>
                <c:pt idx="243">
                  <c:v>-9.1647642237860065</c:v>
                </c:pt>
                <c:pt idx="244">
                  <c:v>-9.1772616295457148</c:v>
                </c:pt>
                <c:pt idx="245">
                  <c:v>-9.1897760772223673</c:v>
                </c:pt>
                <c:pt idx="246">
                  <c:v>-9.2023075900549447</c:v>
                </c:pt>
                <c:pt idx="247">
                  <c:v>-9.2148561913141105</c:v>
                </c:pt>
                <c:pt idx="248">
                  <c:v>-9.2274219043022647</c:v>
                </c:pt>
                <c:pt idx="249">
                  <c:v>-9.2400047523535864</c:v>
                </c:pt>
                <c:pt idx="250">
                  <c:v>-9.2526047588340692</c:v>
                </c:pt>
                <c:pt idx="251">
                  <c:v>-9.2652219471415691</c:v>
                </c:pt>
                <c:pt idx="252">
                  <c:v>-9.2778563407058527</c:v>
                </c:pt>
                <c:pt idx="253">
                  <c:v>-9.2905079629886345</c:v>
                </c:pt>
                <c:pt idx="254">
                  <c:v>-9.303176837483619</c:v>
                </c:pt>
                <c:pt idx="255">
                  <c:v>-9.3158629877165513</c:v>
                </c:pt>
                <c:pt idx="256">
                  <c:v>-9.3285664372452555</c:v>
                </c:pt>
                <c:pt idx="257">
                  <c:v>-9.3412872096596811</c:v>
                </c:pt>
                <c:pt idx="258">
                  <c:v>-9.3540253285819439</c:v>
                </c:pt>
                <c:pt idx="259">
                  <c:v>-9.366780817666374</c:v>
                </c:pt>
                <c:pt idx="260">
                  <c:v>-9.3795537005995548</c:v>
                </c:pt>
                <c:pt idx="261">
                  <c:v>-9.3923440011003727</c:v>
                </c:pt>
                <c:pt idx="262">
                  <c:v>-9.4051517429200544</c:v>
                </c:pt>
                <c:pt idx="263">
                  <c:v>-9.4179769498422186</c:v>
                </c:pt>
                <c:pt idx="264">
                  <c:v>-9.430819645682913</c:v>
                </c:pt>
                <c:pt idx="265">
                  <c:v>-9.4436798542906626</c:v>
                </c:pt>
                <c:pt idx="266">
                  <c:v>-9.4565575995465139</c:v>
                </c:pt>
                <c:pt idx="267">
                  <c:v>-9.4694529053640775</c:v>
                </c:pt>
                <c:pt idx="268">
                  <c:v>-9.4823657956895726</c:v>
                </c:pt>
                <c:pt idx="269">
                  <c:v>-9.4952962945018768</c:v>
                </c:pt>
                <c:pt idx="270">
                  <c:v>-9.5082444258125616</c:v>
                </c:pt>
                <c:pt idx="271">
                  <c:v>-9.5212102136659418</c:v>
                </c:pt>
                <c:pt idx="272">
                  <c:v>-9.5341936821391222</c:v>
                </c:pt>
                <c:pt idx="273">
                  <c:v>-9.54719485534204</c:v>
                </c:pt>
                <c:pt idx="274">
                  <c:v>-9.5602137574175057</c:v>
                </c:pt>
                <c:pt idx="275">
                  <c:v>-9.5732504125412579</c:v>
                </c:pt>
                <c:pt idx="276">
                  <c:v>-9.5863048449219956</c:v>
                </c:pt>
                <c:pt idx="277">
                  <c:v>-9.5993770788014352</c:v>
                </c:pt>
                <c:pt idx="278">
                  <c:v>-9.6124671384543454</c:v>
                </c:pt>
                <c:pt idx="279">
                  <c:v>-9.6255750481886011</c:v>
                </c:pt>
                <c:pt idx="280">
                  <c:v>-9.6387008323452221</c:v>
                </c:pt>
                <c:pt idx="281">
                  <c:v>-9.6518445152984214</c:v>
                </c:pt>
                <c:pt idx="282">
                  <c:v>-9.6650061214556455</c:v>
                </c:pt>
                <c:pt idx="283">
                  <c:v>-9.6781856752576303</c:v>
                </c:pt>
                <c:pt idx="284">
                  <c:v>-9.6913832011784375</c:v>
                </c:pt>
                <c:pt idx="285">
                  <c:v>-9.704598723725498</c:v>
                </c:pt>
                <c:pt idx="286">
                  <c:v>-9.71783226743967</c:v>
                </c:pt>
                <c:pt idx="287">
                  <c:v>-9.7310838568952693</c:v>
                </c:pt>
                <c:pt idx="288">
                  <c:v>-9.7443535167001265</c:v>
                </c:pt>
                <c:pt idx="289">
                  <c:v>-9.7576412714956273</c:v>
                </c:pt>
                <c:pt idx="290">
                  <c:v>-9.7709471459567574</c:v>
                </c:pt>
                <c:pt idx="291">
                  <c:v>-9.7842711647921519</c:v>
                </c:pt>
                <c:pt idx="292">
                  <c:v>-9.7976133527441416</c:v>
                </c:pt>
                <c:pt idx="293">
                  <c:v>-9.8109737345887922</c:v>
                </c:pt>
                <c:pt idx="294">
                  <c:v>-9.8243523351359592</c:v>
                </c:pt>
                <c:pt idx="295">
                  <c:v>-9.837749179229327</c:v>
                </c:pt>
                <c:pt idx="296">
                  <c:v>-9.851164291746457</c:v>
                </c:pt>
                <c:pt idx="297">
                  <c:v>-9.864597697598839</c:v>
                </c:pt>
                <c:pt idx="298">
                  <c:v>-9.8780494217319283</c:v>
                </c:pt>
                <c:pt idx="299">
                  <c:v>-9.8915194891251996</c:v>
                </c:pt>
                <c:pt idx="300">
                  <c:v>-9.9050079247921889</c:v>
                </c:pt>
                <c:pt idx="301">
                  <c:v>-9.918514753780542</c:v>
                </c:pt>
                <c:pt idx="302">
                  <c:v>-9.9320400011720604</c:v>
                </c:pt>
                <c:pt idx="303">
                  <c:v>-9.9455836920827494</c:v>
                </c:pt>
                <c:pt idx="304">
                  <c:v>-9.9591458516628624</c:v>
                </c:pt>
                <c:pt idx="305">
                  <c:v>-9.9727265050969471</c:v>
                </c:pt>
                <c:pt idx="306">
                  <c:v>-9.9863256776038991</c:v>
                </c:pt>
                <c:pt idx="307">
                  <c:v>-9.9999433944369951</c:v>
                </c:pt>
                <c:pt idx="308">
                  <c:v>-10.013579680883954</c:v>
                </c:pt>
                <c:pt idx="309">
                  <c:v>-10.027234562266978</c:v>
                </c:pt>
                <c:pt idx="310">
                  <c:v>-10.040908063942796</c:v>
                </c:pt>
                <c:pt idx="311">
                  <c:v>-10.054600211302718</c:v>
                </c:pt>
                <c:pt idx="312">
                  <c:v>-10.068311029772676</c:v>
                </c:pt>
                <c:pt idx="313">
                  <c:v>-10.082040544813276</c:v>
                </c:pt>
                <c:pt idx="314">
                  <c:v>-10.09578878191984</c:v>
                </c:pt>
                <c:pt idx="315">
                  <c:v>-10.109555766622456</c:v>
                </c:pt>
                <c:pt idx="316">
                  <c:v>-10.123341524486033</c:v>
                </c:pt>
                <c:pt idx="317">
                  <c:v>-10.137146081110332</c:v>
                </c:pt>
                <c:pt idx="318">
                  <c:v>-10.150969462130028</c:v>
                </c:pt>
                <c:pt idx="319">
                  <c:v>-10.164811693214752</c:v>
                </c:pt>
                <c:pt idx="320">
                  <c:v>-10.178672800069135</c:v>
                </c:pt>
                <c:pt idx="321">
                  <c:v>-10.192552808432865</c:v>
                </c:pt>
                <c:pt idx="322">
                  <c:v>-10.206451744080729</c:v>
                </c:pt>
              </c:numCache>
            </c:numRef>
          </c:yVal>
          <c:smooth val="1"/>
          <c:extLst>
            <c:ext xmlns:c16="http://schemas.microsoft.com/office/drawing/2014/chart" uri="{C3380CC4-5D6E-409C-BE32-E72D297353CC}">
              <c16:uniqueId val="{00000002-2DB9-42C5-A30B-0518F2BED19E}"/>
            </c:ext>
          </c:extLst>
        </c:ser>
        <c:dLbls>
          <c:showLegendKey val="0"/>
          <c:showVal val="0"/>
          <c:showCatName val="0"/>
          <c:showSerName val="0"/>
          <c:showPercent val="0"/>
          <c:showBubbleSize val="0"/>
        </c:dLbls>
        <c:axId val="1696604000"/>
        <c:axId val="1696607360"/>
      </c:scatterChart>
      <c:valAx>
        <c:axId val="1718354160"/>
        <c:scaling>
          <c:orientation val="minMax"/>
        </c:scaling>
        <c:delete val="0"/>
        <c:axPos val="b"/>
        <c:majorGridlines>
          <c:spPr>
            <a:ln w="9525" cap="flat" cmpd="sng" algn="ctr">
              <a:solidFill>
                <a:schemeClr val="dk1">
                  <a:lumMod val="15000"/>
                  <a:lumOff val="85000"/>
                </a:schemeClr>
              </a:solidFill>
              <a:round/>
            </a:ln>
            <a:effectLst/>
          </c:spPr>
        </c:majorGridlines>
        <c:numFmt formatCode="0.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6080"/>
        <c:crosses val="autoZero"/>
        <c:crossBetween val="midCat"/>
      </c:valAx>
      <c:valAx>
        <c:axId val="1718356080"/>
        <c:scaling>
          <c:orientation val="minMax"/>
        </c:scaling>
        <c:delete val="0"/>
        <c:axPos val="l"/>
        <c:majorGridlines>
          <c:spPr>
            <a:ln w="9525" cap="flat" cmpd="sng" algn="ctr">
              <a:solidFill>
                <a:schemeClr val="dk1">
                  <a:lumMod val="15000"/>
                  <a:lumOff val="85000"/>
                </a:schemeClr>
              </a:solidFill>
              <a:round/>
            </a:ln>
            <a:effectLst/>
          </c:spPr>
        </c:majorGridlines>
        <c:numFmt formatCode="0.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4160"/>
        <c:crosses val="autoZero"/>
        <c:crossBetween val="midCat"/>
      </c:valAx>
      <c:valAx>
        <c:axId val="1696607360"/>
        <c:scaling>
          <c:orientation val="minMax"/>
        </c:scaling>
        <c:delete val="0"/>
        <c:axPos val="r"/>
        <c:numFmt formatCode="0.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696604000"/>
        <c:crosses val="max"/>
        <c:crossBetween val="midCat"/>
      </c:valAx>
      <c:valAx>
        <c:axId val="1696604000"/>
        <c:scaling>
          <c:orientation val="minMax"/>
        </c:scaling>
        <c:delete val="1"/>
        <c:axPos val="b"/>
        <c:numFmt formatCode="0.0000" sourceLinked="1"/>
        <c:majorTickMark val="none"/>
        <c:minorTickMark val="none"/>
        <c:tickLblPos val="nextTo"/>
        <c:crossAx val="1696607360"/>
        <c:crosses val="autoZero"/>
        <c:crossBetween val="midCat"/>
      </c:valAx>
      <c:spPr>
        <a:pattFill prst="ltDnDiag">
          <a:fgClr>
            <a:schemeClr val="dk1">
              <a:lumMod val="15000"/>
              <a:lumOff val="85000"/>
            </a:schemeClr>
          </a:fgClr>
          <a:bgClr>
            <a:schemeClr val="lt1"/>
          </a:bgClr>
        </a:patt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n-GB"/>
              <a:t>Old Hairpin to Starkey's Bridge (Section 9) </a:t>
            </a:r>
          </a:p>
        </c:rich>
      </c:tx>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GB"/>
        </a:p>
      </c:txPr>
    </c:title>
    <c:autoTitleDeleted val="0"/>
    <c:plotArea>
      <c:layout/>
      <c:scatterChart>
        <c:scatterStyle val="smoothMarker"/>
        <c:varyColors val="0"/>
        <c:ser>
          <c:idx val="0"/>
          <c:order val="0"/>
          <c:tx>
            <c:strRef>
              <c:f>Sections!$DK$24:$DK$25</c:f>
              <c:strCache>
                <c:ptCount val="2"/>
                <c:pt idx="0">
                  <c:v>Speed</c:v>
                </c:pt>
                <c:pt idx="1">
                  <c:v>m/s</c:v>
                </c:pt>
              </c:strCache>
            </c:strRef>
          </c:tx>
          <c:spPr>
            <a:ln w="22225" cap="rnd">
              <a:solidFill>
                <a:schemeClr val="accent1"/>
              </a:solidFill>
              <a:round/>
            </a:ln>
            <a:effectLst/>
          </c:spPr>
          <c:marker>
            <c:symbol val="none"/>
          </c:marker>
          <c:xVal>
            <c:numRef>
              <c:f>Sections!$DJ$26:$DJ$74</c:f>
              <c:numCache>
                <c:formatCode>0.000</c:formatCode>
                <c:ptCount val="4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47.780693499999998</c:v>
                </c:pt>
              </c:numCache>
            </c:numRef>
          </c:xVal>
          <c:yVal>
            <c:numRef>
              <c:f>Sections!$DL$26:$DL$74</c:f>
              <c:numCache>
                <c:formatCode>0.000</c:formatCode>
                <c:ptCount val="49"/>
                <c:pt idx="0">
                  <c:v>176.39197613062717</c:v>
                </c:pt>
                <c:pt idx="1">
                  <c:v>175.74441677133967</c:v>
                </c:pt>
                <c:pt idx="2">
                  <c:v>175.09357458341154</c:v>
                </c:pt>
                <c:pt idx="3">
                  <c:v>174.43941160626963</c:v>
                </c:pt>
                <c:pt idx="4">
                  <c:v>173.78188911717305</c:v>
                </c:pt>
                <c:pt idx="5">
                  <c:v>173.12096760933912</c:v>
                </c:pt>
                <c:pt idx="6">
                  <c:v>172.45660676925229</c:v>
                </c:pt>
                <c:pt idx="7">
                  <c:v>171.7887654531186</c:v>
                </c:pt>
                <c:pt idx="8">
                  <c:v>171.11740166242552</c:v>
                </c:pt>
                <c:pt idx="9">
                  <c:v>170.44247251856552</c:v>
                </c:pt>
                <c:pt idx="10">
                  <c:v>169.76393423647883</c:v>
                </c:pt>
                <c:pt idx="11">
                  <c:v>169.08174209726914</c:v>
                </c:pt>
                <c:pt idx="12">
                  <c:v>168.39585041974189</c:v>
                </c:pt>
                <c:pt idx="13">
                  <c:v>167.70621253081379</c:v>
                </c:pt>
                <c:pt idx="14">
                  <c:v>167.01278073473745</c:v>
                </c:pt>
                <c:pt idx="15">
                  <c:v>166.31550628108312</c:v>
                </c:pt>
                <c:pt idx="16">
                  <c:v>165.61433933141544</c:v>
                </c:pt>
                <c:pt idx="17">
                  <c:v>164.90922892459895</c:v>
                </c:pt>
                <c:pt idx="18">
                  <c:v>164.20012294066342</c:v>
                </c:pt>
                <c:pt idx="19">
                  <c:v>163.48696806315459</c:v>
                </c:pt>
                <c:pt idx="20">
                  <c:v>162.76970973989236</c:v>
                </c:pt>
                <c:pt idx="21">
                  <c:v>162.04829214205267</c:v>
                </c:pt>
                <c:pt idx="22">
                  <c:v>161.32265812148486</c:v>
                </c:pt>
                <c:pt idx="23">
                  <c:v>160.59274916617062</c:v>
                </c:pt>
                <c:pt idx="24">
                  <c:v>159.85850535372415</c:v>
                </c:pt>
                <c:pt idx="25">
                  <c:v>159.11986530282752</c:v>
                </c:pt>
                <c:pt idx="26">
                  <c:v>158.37676612248717</c:v>
                </c:pt>
                <c:pt idx="27">
                  <c:v>157.62914335899185</c:v>
                </c:pt>
                <c:pt idx="28">
                  <c:v>156.87693094044207</c:v>
                </c:pt>
                <c:pt idx="29">
                  <c:v>156.12006111871412</c:v>
                </c:pt>
                <c:pt idx="30">
                  <c:v>155.35846440871234</c:v>
                </c:pt>
                <c:pt idx="31">
                  <c:v>154.59206952475202</c:v>
                </c:pt>
                <c:pt idx="32">
                  <c:v>153.82080331390637</c:v>
                </c:pt>
                <c:pt idx="33">
                  <c:v>153.04459068613707</c:v>
                </c:pt>
                <c:pt idx="34">
                  <c:v>152.26335454101806</c:v>
                </c:pt>
                <c:pt idx="35">
                  <c:v>151.47701569084518</c:v>
                </c:pt>
                <c:pt idx="36">
                  <c:v>150.68549277991281</c:v>
                </c:pt>
                <c:pt idx="37">
                  <c:v>149.88870219971977</c:v>
                </c:pt>
                <c:pt idx="38">
                  <c:v>149.08655799985127</c:v>
                </c:pt>
                <c:pt idx="39">
                  <c:v>148.27897179426364</c:v>
                </c:pt>
                <c:pt idx="40">
                  <c:v>147.46585266267803</c:v>
                </c:pt>
                <c:pt idx="41">
                  <c:v>146.64710704676776</c:v>
                </c:pt>
                <c:pt idx="42">
                  <c:v>145.82263864079823</c:v>
                </c:pt>
                <c:pt idx="43">
                  <c:v>144.99234827635277</c:v>
                </c:pt>
                <c:pt idx="44">
                  <c:v>144.15613380074799</c:v>
                </c:pt>
                <c:pt idx="45">
                  <c:v>143.31388994871108</c:v>
                </c:pt>
                <c:pt idx="46">
                  <c:v>142.46550820685587</c:v>
                </c:pt>
                <c:pt idx="47">
                  <c:v>141.61087667045786</c:v>
                </c:pt>
                <c:pt idx="48">
                  <c:v>140.7498798919849</c:v>
                </c:pt>
              </c:numCache>
            </c:numRef>
          </c:yVal>
          <c:smooth val="1"/>
          <c:extLst>
            <c:ext xmlns:c16="http://schemas.microsoft.com/office/drawing/2014/chart" uri="{C3380CC4-5D6E-409C-BE32-E72D297353CC}">
              <c16:uniqueId val="{00000000-D1FB-4717-ABB5-33232A42D8A7}"/>
            </c:ext>
          </c:extLst>
        </c:ser>
        <c:dLbls>
          <c:showLegendKey val="0"/>
          <c:showVal val="0"/>
          <c:showCatName val="0"/>
          <c:showSerName val="0"/>
          <c:showPercent val="0"/>
          <c:showBubbleSize val="0"/>
        </c:dLbls>
        <c:axId val="1718354160"/>
        <c:axId val="1718356080"/>
      </c:scatterChart>
      <c:scatterChart>
        <c:scatterStyle val="smoothMarker"/>
        <c:varyColors val="0"/>
        <c:ser>
          <c:idx val="1"/>
          <c:order val="1"/>
          <c:tx>
            <c:strRef>
              <c:f>Sections!$DM$24</c:f>
              <c:strCache>
                <c:ptCount val="1"/>
                <c:pt idx="0">
                  <c:v>Gear</c:v>
                </c:pt>
              </c:strCache>
            </c:strRef>
          </c:tx>
          <c:spPr>
            <a:ln w="22225" cap="rnd">
              <a:solidFill>
                <a:schemeClr val="accent2"/>
              </a:solidFill>
              <a:round/>
            </a:ln>
            <a:effectLst/>
          </c:spPr>
          <c:marker>
            <c:symbol val="none"/>
          </c:marker>
          <c:xVal>
            <c:numRef>
              <c:f>Sections!$DJ$26:$DJ$74</c:f>
              <c:numCache>
                <c:formatCode>0.000</c:formatCode>
                <c:ptCount val="4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47.780693499999998</c:v>
                </c:pt>
              </c:numCache>
            </c:numRef>
          </c:xVal>
          <c:yVal>
            <c:numRef>
              <c:f>Sections!$DM$26:$DM$74</c:f>
              <c:numCache>
                <c:formatCode>0.000</c:formatCode>
                <c:ptCount val="49"/>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pt idx="25">
                  <c:v>3</c:v>
                </c:pt>
                <c:pt idx="26">
                  <c:v>3</c:v>
                </c:pt>
                <c:pt idx="27">
                  <c:v>3</c:v>
                </c:pt>
                <c:pt idx="28">
                  <c:v>3</c:v>
                </c:pt>
                <c:pt idx="29">
                  <c:v>3</c:v>
                </c:pt>
                <c:pt idx="30">
                  <c:v>3</c:v>
                </c:pt>
                <c:pt idx="31">
                  <c:v>3</c:v>
                </c:pt>
                <c:pt idx="32">
                  <c:v>2</c:v>
                </c:pt>
                <c:pt idx="33">
                  <c:v>2</c:v>
                </c:pt>
                <c:pt idx="34">
                  <c:v>2</c:v>
                </c:pt>
                <c:pt idx="35">
                  <c:v>2</c:v>
                </c:pt>
                <c:pt idx="36">
                  <c:v>2</c:v>
                </c:pt>
                <c:pt idx="37">
                  <c:v>2</c:v>
                </c:pt>
                <c:pt idx="38">
                  <c:v>2</c:v>
                </c:pt>
                <c:pt idx="39">
                  <c:v>2</c:v>
                </c:pt>
                <c:pt idx="40">
                  <c:v>2</c:v>
                </c:pt>
                <c:pt idx="41">
                  <c:v>2</c:v>
                </c:pt>
                <c:pt idx="42">
                  <c:v>2</c:v>
                </c:pt>
                <c:pt idx="43">
                  <c:v>2</c:v>
                </c:pt>
                <c:pt idx="44">
                  <c:v>2</c:v>
                </c:pt>
                <c:pt idx="45">
                  <c:v>2</c:v>
                </c:pt>
                <c:pt idx="46">
                  <c:v>2</c:v>
                </c:pt>
                <c:pt idx="47">
                  <c:v>2</c:v>
                </c:pt>
                <c:pt idx="48">
                  <c:v>2</c:v>
                </c:pt>
              </c:numCache>
            </c:numRef>
          </c:yVal>
          <c:smooth val="1"/>
          <c:extLst>
            <c:ext xmlns:c16="http://schemas.microsoft.com/office/drawing/2014/chart" uri="{C3380CC4-5D6E-409C-BE32-E72D297353CC}">
              <c16:uniqueId val="{00000001-D1FB-4717-ABB5-33232A42D8A7}"/>
            </c:ext>
          </c:extLst>
        </c:ser>
        <c:ser>
          <c:idx val="2"/>
          <c:order val="2"/>
          <c:tx>
            <c:strRef>
              <c:f>Sections!$EA$24</c:f>
              <c:strCache>
                <c:ptCount val="1"/>
                <c:pt idx="0">
                  <c:v>Total Accel</c:v>
                </c:pt>
              </c:strCache>
            </c:strRef>
          </c:tx>
          <c:spPr>
            <a:ln w="22225" cap="rnd">
              <a:solidFill>
                <a:schemeClr val="accent3"/>
              </a:solidFill>
              <a:round/>
            </a:ln>
            <a:effectLst/>
          </c:spPr>
          <c:marker>
            <c:symbol val="none"/>
          </c:marker>
          <c:xVal>
            <c:numRef>
              <c:f>Sections!$DJ$26:$DJ$74</c:f>
              <c:numCache>
                <c:formatCode>0.000</c:formatCode>
                <c:ptCount val="4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47.780693499999998</c:v>
                </c:pt>
              </c:numCache>
            </c:numRef>
          </c:xVal>
          <c:yVal>
            <c:numRef>
              <c:f>Sections!$EA$26:$EA$74</c:f>
              <c:numCache>
                <c:formatCode>0.000</c:formatCode>
                <c:ptCount val="49"/>
                <c:pt idx="0">
                  <c:v>-8.7974234941901948</c:v>
                </c:pt>
                <c:pt idx="1">
                  <c:v>-8.8094199807731801</c:v>
                </c:pt>
                <c:pt idx="2">
                  <c:v>-8.8214328262015087</c:v>
                </c:pt>
                <c:pt idx="3">
                  <c:v>-8.833462052782691</c:v>
                </c:pt>
                <c:pt idx="4">
                  <c:v>-8.8455076828546684</c:v>
                </c:pt>
                <c:pt idx="5">
                  <c:v>-8.8575697387858323</c:v>
                </c:pt>
                <c:pt idx="6">
                  <c:v>-8.8696482429750869</c:v>
                </c:pt>
                <c:pt idx="7">
                  <c:v>-8.88174321785187</c:v>
                </c:pt>
                <c:pt idx="8">
                  <c:v>-8.8938546858762138</c:v>
                </c:pt>
                <c:pt idx="9">
                  <c:v>-8.9059826695387727</c:v>
                </c:pt>
                <c:pt idx="10">
                  <c:v>-8.9181271913608722</c:v>
                </c:pt>
                <c:pt idx="11">
                  <c:v>-8.9302882738945453</c:v>
                </c:pt>
                <c:pt idx="12">
                  <c:v>-8.9424659397225827</c:v>
                </c:pt>
                <c:pt idx="13">
                  <c:v>-8.9546602114585685</c:v>
                </c:pt>
                <c:pt idx="14">
                  <c:v>-8.9668711117469204</c:v>
                </c:pt>
                <c:pt idx="15">
                  <c:v>-8.9790986632629401</c:v>
                </c:pt>
                <c:pt idx="16">
                  <c:v>-8.9913428887128433</c:v>
                </c:pt>
                <c:pt idx="17">
                  <c:v>-9.0036038108338161</c:v>
                </c:pt>
                <c:pt idx="18">
                  <c:v>-9.0158814523940425</c:v>
                </c:pt>
                <c:pt idx="19">
                  <c:v>-9.0281758361927622</c:v>
                </c:pt>
                <c:pt idx="20">
                  <c:v>-9.0404869850602978</c:v>
                </c:pt>
                <c:pt idx="21">
                  <c:v>-9.0528149218581078</c:v>
                </c:pt>
                <c:pt idx="22">
                  <c:v>-9.0651596694788239</c:v>
                </c:pt>
                <c:pt idx="23">
                  <c:v>-9.0775212508462939</c:v>
                </c:pt>
                <c:pt idx="24">
                  <c:v>-9.0898996889156294</c:v>
                </c:pt>
                <c:pt idx="25">
                  <c:v>-9.1022950066732413</c:v>
                </c:pt>
                <c:pt idx="26">
                  <c:v>-9.1147072271368863</c:v>
                </c:pt>
                <c:pt idx="27">
                  <c:v>-9.1271363733557109</c:v>
                </c:pt>
                <c:pt idx="28">
                  <c:v>-9.1395824684102873</c:v>
                </c:pt>
                <c:pt idx="29">
                  <c:v>-9.1520455354126646</c:v>
                </c:pt>
                <c:pt idx="30">
                  <c:v>-9.1645255975064082</c:v>
                </c:pt>
                <c:pt idx="31">
                  <c:v>-9.1770226778666455</c:v>
                </c:pt>
                <c:pt idx="32">
                  <c:v>-9.1895367997001003</c:v>
                </c:pt>
                <c:pt idx="33">
                  <c:v>-9.2020679862451455</c:v>
                </c:pt>
                <c:pt idx="34">
                  <c:v>-9.2146162607718427</c:v>
                </c:pt>
                <c:pt idx="35">
                  <c:v>-9.227181646581986</c:v>
                </c:pt>
                <c:pt idx="36">
                  <c:v>-9.2397641670091435</c:v>
                </c:pt>
                <c:pt idx="37">
                  <c:v>-9.2523638454187012</c:v>
                </c:pt>
                <c:pt idx="38">
                  <c:v>-9.2649807052079094</c:v>
                </c:pt>
                <c:pt idx="39">
                  <c:v>-9.2776147698059201</c:v>
                </c:pt>
                <c:pt idx="40">
                  <c:v>-9.2902660626738367</c:v>
                </c:pt>
                <c:pt idx="41">
                  <c:v>-9.3029346073047563</c:v>
                </c:pt>
                <c:pt idx="42">
                  <c:v>-9.3156204272238075</c:v>
                </c:pt>
                <c:pt idx="43">
                  <c:v>-9.3283235459882032</c:v>
                </c:pt>
                <c:pt idx="44">
                  <c:v>-9.3410439871872786</c:v>
                </c:pt>
                <c:pt idx="45">
                  <c:v>-9.3537817744425347</c:v>
                </c:pt>
                <c:pt idx="46">
                  <c:v>-9.3665369314076834</c:v>
                </c:pt>
                <c:pt idx="47">
                  <c:v>-9.3793094817686935</c:v>
                </c:pt>
                <c:pt idx="48">
                  <c:v>-9.3920994492438332</c:v>
                </c:pt>
              </c:numCache>
            </c:numRef>
          </c:yVal>
          <c:smooth val="1"/>
          <c:extLst>
            <c:ext xmlns:c16="http://schemas.microsoft.com/office/drawing/2014/chart" uri="{C3380CC4-5D6E-409C-BE32-E72D297353CC}">
              <c16:uniqueId val="{00000002-D1FB-4717-ABB5-33232A42D8A7}"/>
            </c:ext>
          </c:extLst>
        </c:ser>
        <c:dLbls>
          <c:showLegendKey val="0"/>
          <c:showVal val="0"/>
          <c:showCatName val="0"/>
          <c:showSerName val="0"/>
          <c:showPercent val="0"/>
          <c:showBubbleSize val="0"/>
        </c:dLbls>
        <c:axId val="1232195072"/>
        <c:axId val="1232196032"/>
      </c:scatterChart>
      <c:valAx>
        <c:axId val="1718354160"/>
        <c:scaling>
          <c:orientation val="minMax"/>
        </c:scaling>
        <c:delete val="0"/>
        <c:axPos val="b"/>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6080"/>
        <c:crosses val="autoZero"/>
        <c:crossBetween val="midCat"/>
      </c:valAx>
      <c:valAx>
        <c:axId val="1718356080"/>
        <c:scaling>
          <c:orientation val="minMax"/>
        </c:scaling>
        <c:delete val="0"/>
        <c:axPos val="l"/>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18354160"/>
        <c:crosses val="autoZero"/>
        <c:crossBetween val="midCat"/>
      </c:valAx>
      <c:valAx>
        <c:axId val="1232196032"/>
        <c:scaling>
          <c:orientation val="minMax"/>
        </c:scaling>
        <c:delete val="0"/>
        <c:axPos val="r"/>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232195072"/>
        <c:crosses val="max"/>
        <c:crossBetween val="midCat"/>
      </c:valAx>
      <c:valAx>
        <c:axId val="1232195072"/>
        <c:scaling>
          <c:orientation val="minMax"/>
        </c:scaling>
        <c:delete val="1"/>
        <c:axPos val="b"/>
        <c:numFmt formatCode="0.000" sourceLinked="1"/>
        <c:majorTickMark val="none"/>
        <c:minorTickMark val="none"/>
        <c:tickLblPos val="nextTo"/>
        <c:crossAx val="1232196032"/>
        <c:crosses val="autoZero"/>
        <c:crossBetween val="midCat"/>
      </c:valAx>
      <c:spPr>
        <a:pattFill prst="ltDnDiag">
          <a:fgClr>
            <a:schemeClr val="dk1">
              <a:lumMod val="15000"/>
              <a:lumOff val="85000"/>
            </a:schemeClr>
          </a:fgClr>
          <a:bgClr>
            <a:schemeClr val="lt1"/>
          </a:bgClr>
        </a:patt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n-GB"/>
              <a:t>Velocity + Gear vs. Distance Trace</a:t>
            </a:r>
          </a:p>
        </c:rich>
      </c:tx>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US"/>
        </a:p>
      </c:txPr>
    </c:title>
    <c:autoTitleDeleted val="0"/>
    <c:plotArea>
      <c:layout/>
      <c:scatterChart>
        <c:scatterStyle val="smoothMarker"/>
        <c:varyColors val="0"/>
        <c:ser>
          <c:idx val="1"/>
          <c:order val="0"/>
          <c:tx>
            <c:strRef>
              <c:f>'Full Lap Simulation'!$D$27:$D$29</c:f>
              <c:strCache>
                <c:ptCount val="3"/>
                <c:pt idx="0">
                  <c:v>Full Lap</c:v>
                </c:pt>
                <c:pt idx="1">
                  <c:v>Speed</c:v>
                </c:pt>
                <c:pt idx="2">
                  <c:v>km/h</c:v>
                </c:pt>
              </c:strCache>
            </c:strRef>
          </c:tx>
          <c:spPr>
            <a:ln w="22225" cap="rnd">
              <a:solidFill>
                <a:schemeClr val="accent2"/>
              </a:solidFill>
              <a:round/>
            </a:ln>
            <a:effectLst/>
          </c:spPr>
          <c:marker>
            <c:symbol val="none"/>
          </c:marker>
          <c:xVal>
            <c:numRef>
              <c:f>'Full Lap Simulation'!$B$30:$B$2397</c:f>
              <c:numCache>
                <c:formatCode>0.000</c:formatCode>
                <c:ptCount val="2368"/>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503.2</c:v>
                </c:pt>
                <c:pt idx="505">
                  <c:v>645.67471462999993</c:v>
                </c:pt>
                <c:pt idx="506">
                  <c:v>645.67471462999993</c:v>
                </c:pt>
                <c:pt idx="507">
                  <c:v>646.67471462999993</c:v>
                </c:pt>
                <c:pt idx="508">
                  <c:v>647.67471462999993</c:v>
                </c:pt>
                <c:pt idx="509">
                  <c:v>648.67471462999993</c:v>
                </c:pt>
                <c:pt idx="510">
                  <c:v>649.67471462999993</c:v>
                </c:pt>
                <c:pt idx="511">
                  <c:v>650.67471462999993</c:v>
                </c:pt>
                <c:pt idx="512">
                  <c:v>651.67471462999993</c:v>
                </c:pt>
                <c:pt idx="513">
                  <c:v>652.67471462999993</c:v>
                </c:pt>
                <c:pt idx="514">
                  <c:v>653.67471462999993</c:v>
                </c:pt>
                <c:pt idx="515">
                  <c:v>654.67471462999993</c:v>
                </c:pt>
                <c:pt idx="516">
                  <c:v>655.67471462999993</c:v>
                </c:pt>
                <c:pt idx="517">
                  <c:v>656.67471462999993</c:v>
                </c:pt>
                <c:pt idx="518">
                  <c:v>657.67471462999993</c:v>
                </c:pt>
                <c:pt idx="519">
                  <c:v>658.67471462999993</c:v>
                </c:pt>
                <c:pt idx="520">
                  <c:v>659.67471462999993</c:v>
                </c:pt>
                <c:pt idx="521">
                  <c:v>660.67471462999993</c:v>
                </c:pt>
                <c:pt idx="522">
                  <c:v>661.67471462999993</c:v>
                </c:pt>
                <c:pt idx="523">
                  <c:v>662.67471462999993</c:v>
                </c:pt>
                <c:pt idx="524">
                  <c:v>663.67471462999993</c:v>
                </c:pt>
                <c:pt idx="525">
                  <c:v>664.67471462999993</c:v>
                </c:pt>
                <c:pt idx="526">
                  <c:v>665.67471462999993</c:v>
                </c:pt>
                <c:pt idx="527">
                  <c:v>666.67471462999993</c:v>
                </c:pt>
                <c:pt idx="528">
                  <c:v>667.67471462999993</c:v>
                </c:pt>
                <c:pt idx="529">
                  <c:v>668.67471462999993</c:v>
                </c:pt>
                <c:pt idx="530">
                  <c:v>669.67471462999993</c:v>
                </c:pt>
                <c:pt idx="531">
                  <c:v>670.67471462999993</c:v>
                </c:pt>
                <c:pt idx="532">
                  <c:v>671.67471462999993</c:v>
                </c:pt>
                <c:pt idx="533">
                  <c:v>672.67471462999993</c:v>
                </c:pt>
                <c:pt idx="534">
                  <c:v>673.67471462999993</c:v>
                </c:pt>
                <c:pt idx="535">
                  <c:v>674.67471462999993</c:v>
                </c:pt>
                <c:pt idx="536">
                  <c:v>675.67471462999993</c:v>
                </c:pt>
                <c:pt idx="537">
                  <c:v>676.67471462999993</c:v>
                </c:pt>
                <c:pt idx="538">
                  <c:v>677.67471462999993</c:v>
                </c:pt>
                <c:pt idx="539">
                  <c:v>678.67471462999993</c:v>
                </c:pt>
                <c:pt idx="540">
                  <c:v>679.67471462999993</c:v>
                </c:pt>
                <c:pt idx="541">
                  <c:v>680.67471462999993</c:v>
                </c:pt>
                <c:pt idx="542">
                  <c:v>681.67471462999993</c:v>
                </c:pt>
                <c:pt idx="543">
                  <c:v>682.67471462999993</c:v>
                </c:pt>
                <c:pt idx="544">
                  <c:v>683.67471462999993</c:v>
                </c:pt>
                <c:pt idx="545">
                  <c:v>684.67471462999993</c:v>
                </c:pt>
                <c:pt idx="546">
                  <c:v>685.67471462999993</c:v>
                </c:pt>
                <c:pt idx="547">
                  <c:v>686.67471462999993</c:v>
                </c:pt>
                <c:pt idx="548">
                  <c:v>687.67471462999993</c:v>
                </c:pt>
                <c:pt idx="549">
                  <c:v>688.67471462999993</c:v>
                </c:pt>
                <c:pt idx="550">
                  <c:v>689.67471462999993</c:v>
                </c:pt>
                <c:pt idx="551">
                  <c:v>690.67471462999993</c:v>
                </c:pt>
                <c:pt idx="552">
                  <c:v>691.67471462999993</c:v>
                </c:pt>
                <c:pt idx="553">
                  <c:v>692.67471462999993</c:v>
                </c:pt>
                <c:pt idx="554">
                  <c:v>693.67471462999993</c:v>
                </c:pt>
                <c:pt idx="555">
                  <c:v>694.67471462999993</c:v>
                </c:pt>
                <c:pt idx="556">
                  <c:v>695.67471462999993</c:v>
                </c:pt>
                <c:pt idx="557">
                  <c:v>696.67471462999993</c:v>
                </c:pt>
                <c:pt idx="558">
                  <c:v>697.67471462999993</c:v>
                </c:pt>
                <c:pt idx="559">
                  <c:v>698.67471462999993</c:v>
                </c:pt>
                <c:pt idx="560">
                  <c:v>699.67471462999993</c:v>
                </c:pt>
                <c:pt idx="561">
                  <c:v>700.67471462999993</c:v>
                </c:pt>
                <c:pt idx="562">
                  <c:v>701.67471462999993</c:v>
                </c:pt>
                <c:pt idx="563">
                  <c:v>702.67471462999993</c:v>
                </c:pt>
                <c:pt idx="564">
                  <c:v>703.67471462999993</c:v>
                </c:pt>
                <c:pt idx="565">
                  <c:v>704.67471462999993</c:v>
                </c:pt>
                <c:pt idx="566">
                  <c:v>705.67471462999993</c:v>
                </c:pt>
                <c:pt idx="567">
                  <c:v>706.67471462999993</c:v>
                </c:pt>
                <c:pt idx="568">
                  <c:v>707.67471462999993</c:v>
                </c:pt>
                <c:pt idx="569">
                  <c:v>707.6997146299999</c:v>
                </c:pt>
                <c:pt idx="570">
                  <c:v>985.57094302999985</c:v>
                </c:pt>
                <c:pt idx="571">
                  <c:v>985.57094302999985</c:v>
                </c:pt>
                <c:pt idx="572">
                  <c:v>986.57094302999985</c:v>
                </c:pt>
                <c:pt idx="573">
                  <c:v>987.57094302999985</c:v>
                </c:pt>
                <c:pt idx="574">
                  <c:v>988.57094302999985</c:v>
                </c:pt>
                <c:pt idx="575">
                  <c:v>989.57094302999985</c:v>
                </c:pt>
                <c:pt idx="576">
                  <c:v>990.57094302999985</c:v>
                </c:pt>
                <c:pt idx="577">
                  <c:v>991.57094302999985</c:v>
                </c:pt>
                <c:pt idx="578">
                  <c:v>992.57094302999985</c:v>
                </c:pt>
                <c:pt idx="579">
                  <c:v>993.57094302999985</c:v>
                </c:pt>
                <c:pt idx="580">
                  <c:v>994.57094302999985</c:v>
                </c:pt>
                <c:pt idx="581">
                  <c:v>995.57094302999985</c:v>
                </c:pt>
                <c:pt idx="582">
                  <c:v>996.57094302999985</c:v>
                </c:pt>
                <c:pt idx="583">
                  <c:v>997.57094302999985</c:v>
                </c:pt>
                <c:pt idx="584">
                  <c:v>998.57094302999985</c:v>
                </c:pt>
                <c:pt idx="585">
                  <c:v>999.57094302999985</c:v>
                </c:pt>
                <c:pt idx="586">
                  <c:v>1000.5709430299999</c:v>
                </c:pt>
                <c:pt idx="587">
                  <c:v>1001.5709430299999</c:v>
                </c:pt>
                <c:pt idx="588">
                  <c:v>1002.5709430299999</c:v>
                </c:pt>
                <c:pt idx="589">
                  <c:v>1003.5709430299999</c:v>
                </c:pt>
                <c:pt idx="590">
                  <c:v>1004.5709430299999</c:v>
                </c:pt>
                <c:pt idx="591">
                  <c:v>1005.5709430299999</c:v>
                </c:pt>
                <c:pt idx="592">
                  <c:v>1006.5709430299999</c:v>
                </c:pt>
                <c:pt idx="593">
                  <c:v>1007.5709430299999</c:v>
                </c:pt>
                <c:pt idx="594">
                  <c:v>1008.5709430299999</c:v>
                </c:pt>
                <c:pt idx="595">
                  <c:v>1009.5709430299999</c:v>
                </c:pt>
                <c:pt idx="596">
                  <c:v>1010.5709430299999</c:v>
                </c:pt>
                <c:pt idx="597">
                  <c:v>1011.5709430299999</c:v>
                </c:pt>
                <c:pt idx="598">
                  <c:v>1012.5709430299999</c:v>
                </c:pt>
                <c:pt idx="599">
                  <c:v>1013.5709430299999</c:v>
                </c:pt>
                <c:pt idx="600">
                  <c:v>1014.5709430299999</c:v>
                </c:pt>
                <c:pt idx="601">
                  <c:v>1015.5709430299999</c:v>
                </c:pt>
                <c:pt idx="602">
                  <c:v>1016.5709430299999</c:v>
                </c:pt>
                <c:pt idx="603">
                  <c:v>1017.5709430299999</c:v>
                </c:pt>
                <c:pt idx="604">
                  <c:v>1018.5709430299999</c:v>
                </c:pt>
                <c:pt idx="605">
                  <c:v>1019.5709430299999</c:v>
                </c:pt>
                <c:pt idx="606">
                  <c:v>1020.5709430299999</c:v>
                </c:pt>
                <c:pt idx="607">
                  <c:v>1021.5709430299999</c:v>
                </c:pt>
                <c:pt idx="608">
                  <c:v>1022.5709430299999</c:v>
                </c:pt>
                <c:pt idx="609">
                  <c:v>1023.1942719899998</c:v>
                </c:pt>
                <c:pt idx="610">
                  <c:v>1147.4618960799999</c:v>
                </c:pt>
                <c:pt idx="611">
                  <c:v>1147.4618960799999</c:v>
                </c:pt>
                <c:pt idx="612">
                  <c:v>1148.4618960799999</c:v>
                </c:pt>
                <c:pt idx="613">
                  <c:v>1149.4618960799999</c:v>
                </c:pt>
                <c:pt idx="614">
                  <c:v>1150.4618960799999</c:v>
                </c:pt>
                <c:pt idx="615">
                  <c:v>1151.4618960799999</c:v>
                </c:pt>
                <c:pt idx="616">
                  <c:v>1152.4618960799999</c:v>
                </c:pt>
                <c:pt idx="617">
                  <c:v>1153.4618960799999</c:v>
                </c:pt>
                <c:pt idx="618">
                  <c:v>1154.4618960799999</c:v>
                </c:pt>
                <c:pt idx="619">
                  <c:v>1155.4618960799999</c:v>
                </c:pt>
                <c:pt idx="620">
                  <c:v>1156.4618960799999</c:v>
                </c:pt>
                <c:pt idx="621">
                  <c:v>1157.4618960799999</c:v>
                </c:pt>
                <c:pt idx="622">
                  <c:v>1158.4618960799999</c:v>
                </c:pt>
                <c:pt idx="623">
                  <c:v>1159.4618960799999</c:v>
                </c:pt>
                <c:pt idx="624">
                  <c:v>1160.4618960799999</c:v>
                </c:pt>
                <c:pt idx="625">
                  <c:v>1161.4618960799999</c:v>
                </c:pt>
                <c:pt idx="626">
                  <c:v>1162.4618960799999</c:v>
                </c:pt>
                <c:pt idx="627">
                  <c:v>1163.4618960799999</c:v>
                </c:pt>
                <c:pt idx="628">
                  <c:v>1164.4618960799999</c:v>
                </c:pt>
                <c:pt idx="629">
                  <c:v>1165.4618960799999</c:v>
                </c:pt>
                <c:pt idx="630">
                  <c:v>1166.4618960799999</c:v>
                </c:pt>
                <c:pt idx="631">
                  <c:v>1167.4618960799999</c:v>
                </c:pt>
                <c:pt idx="632">
                  <c:v>1168.4618960799999</c:v>
                </c:pt>
                <c:pt idx="633">
                  <c:v>1169.4618960799999</c:v>
                </c:pt>
                <c:pt idx="634">
                  <c:v>1170.4618960799999</c:v>
                </c:pt>
                <c:pt idx="635">
                  <c:v>1171.4618960799999</c:v>
                </c:pt>
                <c:pt idx="636">
                  <c:v>1172.4618960799999</c:v>
                </c:pt>
                <c:pt idx="637">
                  <c:v>1173.4618960799999</c:v>
                </c:pt>
                <c:pt idx="638">
                  <c:v>1174.4618960799999</c:v>
                </c:pt>
                <c:pt idx="639">
                  <c:v>1175.4618960799999</c:v>
                </c:pt>
                <c:pt idx="640">
                  <c:v>1176.4618960799999</c:v>
                </c:pt>
                <c:pt idx="641">
                  <c:v>1177.4618960799999</c:v>
                </c:pt>
                <c:pt idx="642">
                  <c:v>1178.4618960799999</c:v>
                </c:pt>
                <c:pt idx="643">
                  <c:v>1179.4618960799999</c:v>
                </c:pt>
                <c:pt idx="644">
                  <c:v>1180.4618960799999</c:v>
                </c:pt>
                <c:pt idx="645">
                  <c:v>1181.4618960799999</c:v>
                </c:pt>
                <c:pt idx="646">
                  <c:v>1182.4618960799999</c:v>
                </c:pt>
                <c:pt idx="647">
                  <c:v>1183.4618960799999</c:v>
                </c:pt>
                <c:pt idx="648">
                  <c:v>1184.4618960799999</c:v>
                </c:pt>
                <c:pt idx="649">
                  <c:v>1185.4618960799999</c:v>
                </c:pt>
                <c:pt idx="650">
                  <c:v>1186.4618960799999</c:v>
                </c:pt>
                <c:pt idx="651">
                  <c:v>1187.4618960799999</c:v>
                </c:pt>
                <c:pt idx="652">
                  <c:v>1188.4618960799999</c:v>
                </c:pt>
                <c:pt idx="653">
                  <c:v>1189.4618960799999</c:v>
                </c:pt>
                <c:pt idx="654">
                  <c:v>1190.4618960799999</c:v>
                </c:pt>
                <c:pt idx="655">
                  <c:v>1191.4618960799999</c:v>
                </c:pt>
                <c:pt idx="656">
                  <c:v>1192.4618960799999</c:v>
                </c:pt>
                <c:pt idx="657">
                  <c:v>1193.4618960799999</c:v>
                </c:pt>
                <c:pt idx="658">
                  <c:v>1194.4618960799999</c:v>
                </c:pt>
                <c:pt idx="659">
                  <c:v>1195.4618960799999</c:v>
                </c:pt>
                <c:pt idx="660">
                  <c:v>1196.4618960799999</c:v>
                </c:pt>
                <c:pt idx="661">
                  <c:v>1197.4618960799999</c:v>
                </c:pt>
                <c:pt idx="662">
                  <c:v>1198.4618960799999</c:v>
                </c:pt>
                <c:pt idx="663">
                  <c:v>1199.4618960799999</c:v>
                </c:pt>
                <c:pt idx="664">
                  <c:v>1200.4618960799999</c:v>
                </c:pt>
                <c:pt idx="665">
                  <c:v>1201.4618960799999</c:v>
                </c:pt>
                <c:pt idx="666">
                  <c:v>1202.4618960799999</c:v>
                </c:pt>
                <c:pt idx="667">
                  <c:v>1203.4618960799999</c:v>
                </c:pt>
                <c:pt idx="668">
                  <c:v>1204.4618960799999</c:v>
                </c:pt>
                <c:pt idx="669">
                  <c:v>1205.4618960799999</c:v>
                </c:pt>
                <c:pt idx="670">
                  <c:v>1206.4618960799999</c:v>
                </c:pt>
                <c:pt idx="671">
                  <c:v>1207.4618960799999</c:v>
                </c:pt>
                <c:pt idx="672">
                  <c:v>1208.4618960799999</c:v>
                </c:pt>
                <c:pt idx="673">
                  <c:v>1209.4618960799999</c:v>
                </c:pt>
                <c:pt idx="674">
                  <c:v>1210.4618960799999</c:v>
                </c:pt>
                <c:pt idx="675">
                  <c:v>1211.4618960799999</c:v>
                </c:pt>
                <c:pt idx="676">
                  <c:v>1212.4618960799999</c:v>
                </c:pt>
                <c:pt idx="677">
                  <c:v>1213.4618960799999</c:v>
                </c:pt>
                <c:pt idx="678">
                  <c:v>1214.4618960799999</c:v>
                </c:pt>
                <c:pt idx="679">
                  <c:v>1215.4618960799999</c:v>
                </c:pt>
                <c:pt idx="680">
                  <c:v>1216.4618960799999</c:v>
                </c:pt>
                <c:pt idx="681">
                  <c:v>1217.4618960799999</c:v>
                </c:pt>
                <c:pt idx="682">
                  <c:v>1218.4618960799999</c:v>
                </c:pt>
                <c:pt idx="683">
                  <c:v>1219.4618960799999</c:v>
                </c:pt>
                <c:pt idx="684">
                  <c:v>1220.4618960799999</c:v>
                </c:pt>
                <c:pt idx="685">
                  <c:v>1221.4618960799999</c:v>
                </c:pt>
                <c:pt idx="686">
                  <c:v>1222.4618960799999</c:v>
                </c:pt>
                <c:pt idx="687">
                  <c:v>1223.4618960799999</c:v>
                </c:pt>
                <c:pt idx="688">
                  <c:v>1224.4618960799999</c:v>
                </c:pt>
                <c:pt idx="689">
                  <c:v>1225.4618960799999</c:v>
                </c:pt>
                <c:pt idx="690">
                  <c:v>1226.4618960799999</c:v>
                </c:pt>
                <c:pt idx="691">
                  <c:v>1227.4618960799999</c:v>
                </c:pt>
                <c:pt idx="692">
                  <c:v>1228.4618960799999</c:v>
                </c:pt>
                <c:pt idx="693">
                  <c:v>1229.4618960799999</c:v>
                </c:pt>
                <c:pt idx="694">
                  <c:v>1230.4618960799999</c:v>
                </c:pt>
                <c:pt idx="695">
                  <c:v>1231.4618960799999</c:v>
                </c:pt>
                <c:pt idx="696">
                  <c:v>1232.4618960799999</c:v>
                </c:pt>
                <c:pt idx="697">
                  <c:v>1233.4618960799999</c:v>
                </c:pt>
                <c:pt idx="698">
                  <c:v>1234.4618960799999</c:v>
                </c:pt>
                <c:pt idx="699">
                  <c:v>1235.4618960799999</c:v>
                </c:pt>
                <c:pt idx="700">
                  <c:v>1236.4618960799999</c:v>
                </c:pt>
                <c:pt idx="701">
                  <c:v>1237.4618960799999</c:v>
                </c:pt>
                <c:pt idx="702">
                  <c:v>1238.4618960799999</c:v>
                </c:pt>
                <c:pt idx="703">
                  <c:v>1239.4618960799999</c:v>
                </c:pt>
                <c:pt idx="704">
                  <c:v>1240.4618960799999</c:v>
                </c:pt>
                <c:pt idx="705">
                  <c:v>1241.4618960799999</c:v>
                </c:pt>
                <c:pt idx="706">
                  <c:v>1242.4618960799999</c:v>
                </c:pt>
                <c:pt idx="707">
                  <c:v>1243.4618960799999</c:v>
                </c:pt>
                <c:pt idx="708">
                  <c:v>1244.4618960799999</c:v>
                </c:pt>
                <c:pt idx="709">
                  <c:v>1245.4618960799999</c:v>
                </c:pt>
                <c:pt idx="710">
                  <c:v>1246.4618960799999</c:v>
                </c:pt>
                <c:pt idx="711">
                  <c:v>1247.4618960799999</c:v>
                </c:pt>
                <c:pt idx="712">
                  <c:v>1248.4618960799999</c:v>
                </c:pt>
                <c:pt idx="713">
                  <c:v>1249.4618960799999</c:v>
                </c:pt>
                <c:pt idx="714">
                  <c:v>1250.4618960799999</c:v>
                </c:pt>
                <c:pt idx="715">
                  <c:v>1251.4618960799999</c:v>
                </c:pt>
                <c:pt idx="716">
                  <c:v>1251.5375755499999</c:v>
                </c:pt>
                <c:pt idx="717">
                  <c:v>1375.14301682</c:v>
                </c:pt>
                <c:pt idx="718">
                  <c:v>1375.14301682</c:v>
                </c:pt>
                <c:pt idx="719">
                  <c:v>1376.14301682</c:v>
                </c:pt>
                <c:pt idx="720">
                  <c:v>1377.14301682</c:v>
                </c:pt>
                <c:pt idx="721">
                  <c:v>1378.14301682</c:v>
                </c:pt>
                <c:pt idx="722">
                  <c:v>1379.14301682</c:v>
                </c:pt>
                <c:pt idx="723">
                  <c:v>1380.14301682</c:v>
                </c:pt>
                <c:pt idx="724">
                  <c:v>1381.14301682</c:v>
                </c:pt>
                <c:pt idx="725">
                  <c:v>1382.14301682</c:v>
                </c:pt>
                <c:pt idx="726">
                  <c:v>1383.14301682</c:v>
                </c:pt>
                <c:pt idx="727">
                  <c:v>1384.14301682</c:v>
                </c:pt>
                <c:pt idx="728">
                  <c:v>1385.14301682</c:v>
                </c:pt>
                <c:pt idx="729">
                  <c:v>1386.14301682</c:v>
                </c:pt>
                <c:pt idx="730">
                  <c:v>1387.14301682</c:v>
                </c:pt>
                <c:pt idx="731">
                  <c:v>1388.14301682</c:v>
                </c:pt>
                <c:pt idx="732">
                  <c:v>1389.14301682</c:v>
                </c:pt>
                <c:pt idx="733">
                  <c:v>1390.14301682</c:v>
                </c:pt>
                <c:pt idx="734">
                  <c:v>1391.14301682</c:v>
                </c:pt>
                <c:pt idx="735">
                  <c:v>1392.14301682</c:v>
                </c:pt>
                <c:pt idx="736">
                  <c:v>1393.14301682</c:v>
                </c:pt>
                <c:pt idx="737">
                  <c:v>1394.14301682</c:v>
                </c:pt>
                <c:pt idx="738">
                  <c:v>1395.14301682</c:v>
                </c:pt>
                <c:pt idx="739">
                  <c:v>1396.14301682</c:v>
                </c:pt>
                <c:pt idx="740">
                  <c:v>1397.14301682</c:v>
                </c:pt>
                <c:pt idx="741">
                  <c:v>1398.14301682</c:v>
                </c:pt>
                <c:pt idx="742">
                  <c:v>1399.14301682</c:v>
                </c:pt>
                <c:pt idx="743">
                  <c:v>1400.14301682</c:v>
                </c:pt>
                <c:pt idx="744">
                  <c:v>1401.14301682</c:v>
                </c:pt>
                <c:pt idx="745">
                  <c:v>1402.14301682</c:v>
                </c:pt>
                <c:pt idx="746">
                  <c:v>1403.14301682</c:v>
                </c:pt>
                <c:pt idx="747">
                  <c:v>1404.14301682</c:v>
                </c:pt>
                <c:pt idx="748">
                  <c:v>1405.14301682</c:v>
                </c:pt>
                <c:pt idx="749">
                  <c:v>1406.14301682</c:v>
                </c:pt>
                <c:pt idx="750">
                  <c:v>1407.14301682</c:v>
                </c:pt>
                <c:pt idx="751">
                  <c:v>1408.14301682</c:v>
                </c:pt>
                <c:pt idx="752">
                  <c:v>1409.14301682</c:v>
                </c:pt>
                <c:pt idx="753">
                  <c:v>1410.14301682</c:v>
                </c:pt>
                <c:pt idx="754">
                  <c:v>1411.14301682</c:v>
                </c:pt>
                <c:pt idx="755">
                  <c:v>1412.14301682</c:v>
                </c:pt>
                <c:pt idx="756">
                  <c:v>1413.14301682</c:v>
                </c:pt>
                <c:pt idx="757">
                  <c:v>1414.14301682</c:v>
                </c:pt>
                <c:pt idx="758">
                  <c:v>1415.14301682</c:v>
                </c:pt>
                <c:pt idx="759">
                  <c:v>1416.14301682</c:v>
                </c:pt>
                <c:pt idx="760">
                  <c:v>1417.14301682</c:v>
                </c:pt>
                <c:pt idx="761">
                  <c:v>1418.14301682</c:v>
                </c:pt>
                <c:pt idx="762">
                  <c:v>1419.14301682</c:v>
                </c:pt>
                <c:pt idx="763">
                  <c:v>1420.14301682</c:v>
                </c:pt>
                <c:pt idx="764">
                  <c:v>1421.14301682</c:v>
                </c:pt>
                <c:pt idx="765">
                  <c:v>1422.14301682</c:v>
                </c:pt>
                <c:pt idx="766">
                  <c:v>1423.14301682</c:v>
                </c:pt>
                <c:pt idx="767">
                  <c:v>1424.14301682</c:v>
                </c:pt>
                <c:pt idx="768">
                  <c:v>1425.14301682</c:v>
                </c:pt>
                <c:pt idx="769">
                  <c:v>1426.14301682</c:v>
                </c:pt>
                <c:pt idx="770">
                  <c:v>1427.14301682</c:v>
                </c:pt>
                <c:pt idx="771">
                  <c:v>1428.14301682</c:v>
                </c:pt>
                <c:pt idx="772">
                  <c:v>1429.14301682</c:v>
                </c:pt>
                <c:pt idx="773">
                  <c:v>1430.14301682</c:v>
                </c:pt>
                <c:pt idx="774">
                  <c:v>1431.14301682</c:v>
                </c:pt>
                <c:pt idx="775">
                  <c:v>1432.14301682</c:v>
                </c:pt>
                <c:pt idx="776">
                  <c:v>1433.14301682</c:v>
                </c:pt>
                <c:pt idx="777">
                  <c:v>1434.14301682</c:v>
                </c:pt>
                <c:pt idx="778">
                  <c:v>1435.14301682</c:v>
                </c:pt>
                <c:pt idx="779">
                  <c:v>1436.14301682</c:v>
                </c:pt>
                <c:pt idx="780">
                  <c:v>1437.14301682</c:v>
                </c:pt>
                <c:pt idx="781">
                  <c:v>1438.14301682</c:v>
                </c:pt>
                <c:pt idx="782">
                  <c:v>1439.14301682</c:v>
                </c:pt>
                <c:pt idx="783">
                  <c:v>1440.14301682</c:v>
                </c:pt>
                <c:pt idx="784">
                  <c:v>1441.14301682</c:v>
                </c:pt>
                <c:pt idx="785">
                  <c:v>1442.14301682</c:v>
                </c:pt>
                <c:pt idx="786">
                  <c:v>1443.14301682</c:v>
                </c:pt>
                <c:pt idx="787">
                  <c:v>1444.14301682</c:v>
                </c:pt>
                <c:pt idx="788">
                  <c:v>1445.14301682</c:v>
                </c:pt>
                <c:pt idx="789">
                  <c:v>1446.14301682</c:v>
                </c:pt>
                <c:pt idx="790">
                  <c:v>1447.14301682</c:v>
                </c:pt>
                <c:pt idx="791">
                  <c:v>1447.71077999</c:v>
                </c:pt>
                <c:pt idx="792">
                  <c:v>1651.2020604300001</c:v>
                </c:pt>
                <c:pt idx="793">
                  <c:v>1651.2020604300001</c:v>
                </c:pt>
                <c:pt idx="794">
                  <c:v>1652.2020604300001</c:v>
                </c:pt>
                <c:pt idx="795">
                  <c:v>1653.2020604300001</c:v>
                </c:pt>
                <c:pt idx="796">
                  <c:v>1654.2020604300001</c:v>
                </c:pt>
                <c:pt idx="797">
                  <c:v>1655.2020604300001</c:v>
                </c:pt>
                <c:pt idx="798">
                  <c:v>1656.2020604300001</c:v>
                </c:pt>
                <c:pt idx="799">
                  <c:v>1657.2020604300001</c:v>
                </c:pt>
                <c:pt idx="800">
                  <c:v>1658.2020604300001</c:v>
                </c:pt>
                <c:pt idx="801">
                  <c:v>1659.2020604300001</c:v>
                </c:pt>
                <c:pt idx="802">
                  <c:v>1660.2020604300001</c:v>
                </c:pt>
                <c:pt idx="803">
                  <c:v>1661.2020604300001</c:v>
                </c:pt>
                <c:pt idx="804">
                  <c:v>1662.2020604300001</c:v>
                </c:pt>
                <c:pt idx="805">
                  <c:v>1663.2020604300001</c:v>
                </c:pt>
                <c:pt idx="806">
                  <c:v>1664.2020604300001</c:v>
                </c:pt>
                <c:pt idx="807">
                  <c:v>1665.2020604300001</c:v>
                </c:pt>
                <c:pt idx="808">
                  <c:v>1666.2020604300001</c:v>
                </c:pt>
                <c:pt idx="809">
                  <c:v>1667.2020604300001</c:v>
                </c:pt>
                <c:pt idx="810">
                  <c:v>1668.2020604300001</c:v>
                </c:pt>
                <c:pt idx="811">
                  <c:v>1669.2020604300001</c:v>
                </c:pt>
                <c:pt idx="812">
                  <c:v>1670.2020604300001</c:v>
                </c:pt>
                <c:pt idx="813">
                  <c:v>1671.2020604300001</c:v>
                </c:pt>
                <c:pt idx="814">
                  <c:v>1672.2020604300001</c:v>
                </c:pt>
                <c:pt idx="815">
                  <c:v>1673.2020604300001</c:v>
                </c:pt>
                <c:pt idx="816">
                  <c:v>1674.2020604300001</c:v>
                </c:pt>
                <c:pt idx="817">
                  <c:v>1675.2020604300001</c:v>
                </c:pt>
                <c:pt idx="818">
                  <c:v>1676.2020604300001</c:v>
                </c:pt>
                <c:pt idx="819">
                  <c:v>1677.2020604300001</c:v>
                </c:pt>
                <c:pt idx="820">
                  <c:v>1678.2020604300001</c:v>
                </c:pt>
                <c:pt idx="821">
                  <c:v>1679.2020604300001</c:v>
                </c:pt>
                <c:pt idx="822">
                  <c:v>1680.2020604300001</c:v>
                </c:pt>
                <c:pt idx="823">
                  <c:v>1681.2020604300001</c:v>
                </c:pt>
                <c:pt idx="824">
                  <c:v>1682.2020604300001</c:v>
                </c:pt>
                <c:pt idx="825">
                  <c:v>1683.2020604300001</c:v>
                </c:pt>
                <c:pt idx="826">
                  <c:v>1684.2020604300001</c:v>
                </c:pt>
                <c:pt idx="827">
                  <c:v>1685.2020604300001</c:v>
                </c:pt>
                <c:pt idx="828">
                  <c:v>1686.2020604300001</c:v>
                </c:pt>
                <c:pt idx="829">
                  <c:v>1687.2020604300001</c:v>
                </c:pt>
                <c:pt idx="830">
                  <c:v>1688.2020604300001</c:v>
                </c:pt>
                <c:pt idx="831">
                  <c:v>1689.2020604300001</c:v>
                </c:pt>
                <c:pt idx="832">
                  <c:v>1690.2020604300001</c:v>
                </c:pt>
                <c:pt idx="833">
                  <c:v>1691.2020604300001</c:v>
                </c:pt>
                <c:pt idx="834">
                  <c:v>1692.2020604300001</c:v>
                </c:pt>
                <c:pt idx="835">
                  <c:v>1693.2020604300001</c:v>
                </c:pt>
                <c:pt idx="836">
                  <c:v>1694.2020604300001</c:v>
                </c:pt>
                <c:pt idx="837">
                  <c:v>1695.2020604300001</c:v>
                </c:pt>
                <c:pt idx="838">
                  <c:v>1696.2020604300001</c:v>
                </c:pt>
                <c:pt idx="839">
                  <c:v>1697.2020604300001</c:v>
                </c:pt>
                <c:pt idx="840">
                  <c:v>1698.2020604300001</c:v>
                </c:pt>
                <c:pt idx="841">
                  <c:v>1698.9827539300002</c:v>
                </c:pt>
                <c:pt idx="842">
                  <c:v>1855.9599897600001</c:v>
                </c:pt>
                <c:pt idx="843">
                  <c:v>1855.9599897600001</c:v>
                </c:pt>
                <c:pt idx="844">
                  <c:v>1856.9599897600001</c:v>
                </c:pt>
                <c:pt idx="845">
                  <c:v>1857.9599897600001</c:v>
                </c:pt>
                <c:pt idx="846">
                  <c:v>1858.9599897600001</c:v>
                </c:pt>
                <c:pt idx="847">
                  <c:v>1859.9599897600001</c:v>
                </c:pt>
                <c:pt idx="848">
                  <c:v>1860.9599897600001</c:v>
                </c:pt>
                <c:pt idx="849">
                  <c:v>1861.9599897600001</c:v>
                </c:pt>
                <c:pt idx="850">
                  <c:v>1862.9599897600001</c:v>
                </c:pt>
                <c:pt idx="851">
                  <c:v>1863.9599897600001</c:v>
                </c:pt>
                <c:pt idx="852">
                  <c:v>1864.9599897600001</c:v>
                </c:pt>
                <c:pt idx="853">
                  <c:v>1865.9599897600001</c:v>
                </c:pt>
                <c:pt idx="854">
                  <c:v>1866.9599897600001</c:v>
                </c:pt>
                <c:pt idx="855">
                  <c:v>1867.9599897600001</c:v>
                </c:pt>
                <c:pt idx="856">
                  <c:v>1868.9599897600001</c:v>
                </c:pt>
                <c:pt idx="857">
                  <c:v>1869.9599897600001</c:v>
                </c:pt>
                <c:pt idx="858">
                  <c:v>1870.9599897600001</c:v>
                </c:pt>
                <c:pt idx="859">
                  <c:v>1871.9599897600001</c:v>
                </c:pt>
                <c:pt idx="860">
                  <c:v>1872.9599897600001</c:v>
                </c:pt>
                <c:pt idx="861">
                  <c:v>1873.9599897600001</c:v>
                </c:pt>
                <c:pt idx="862">
                  <c:v>1874.9599897600001</c:v>
                </c:pt>
                <c:pt idx="863">
                  <c:v>1875.9599897600001</c:v>
                </c:pt>
                <c:pt idx="864">
                  <c:v>1876.9599897600001</c:v>
                </c:pt>
                <c:pt idx="865">
                  <c:v>1877.9599897600001</c:v>
                </c:pt>
                <c:pt idx="866">
                  <c:v>1878.9599897600001</c:v>
                </c:pt>
                <c:pt idx="867">
                  <c:v>1879.9599897600001</c:v>
                </c:pt>
                <c:pt idx="868">
                  <c:v>1880.9599897600001</c:v>
                </c:pt>
                <c:pt idx="869">
                  <c:v>1881.9599897600001</c:v>
                </c:pt>
                <c:pt idx="870">
                  <c:v>1882.9599897600001</c:v>
                </c:pt>
                <c:pt idx="871">
                  <c:v>1883.9599897600001</c:v>
                </c:pt>
                <c:pt idx="872">
                  <c:v>1884.9599897600001</c:v>
                </c:pt>
                <c:pt idx="873">
                  <c:v>1885.9599897600001</c:v>
                </c:pt>
                <c:pt idx="874">
                  <c:v>1886.9599897600001</c:v>
                </c:pt>
                <c:pt idx="875">
                  <c:v>1887.9599897600001</c:v>
                </c:pt>
                <c:pt idx="876">
                  <c:v>1888.9599897600001</c:v>
                </c:pt>
                <c:pt idx="877">
                  <c:v>1889.9599897600001</c:v>
                </c:pt>
                <c:pt idx="878">
                  <c:v>1890.9599897600001</c:v>
                </c:pt>
                <c:pt idx="879">
                  <c:v>1891.9599897600001</c:v>
                </c:pt>
                <c:pt idx="880">
                  <c:v>1892.9599897600001</c:v>
                </c:pt>
                <c:pt idx="881">
                  <c:v>1892.9795654900001</c:v>
                </c:pt>
                <c:pt idx="882">
                  <c:v>2003.1880285500001</c:v>
                </c:pt>
                <c:pt idx="883">
                  <c:v>2003.1880285500001</c:v>
                </c:pt>
                <c:pt idx="884">
                  <c:v>2004.1880285500001</c:v>
                </c:pt>
                <c:pt idx="885">
                  <c:v>2005.1880285500001</c:v>
                </c:pt>
                <c:pt idx="886">
                  <c:v>2006.1880285500001</c:v>
                </c:pt>
                <c:pt idx="887">
                  <c:v>2007.1880285500001</c:v>
                </c:pt>
                <c:pt idx="888">
                  <c:v>2008.1880285500001</c:v>
                </c:pt>
                <c:pt idx="889">
                  <c:v>2009.1880285500001</c:v>
                </c:pt>
                <c:pt idx="890">
                  <c:v>2010.1880285500001</c:v>
                </c:pt>
                <c:pt idx="891">
                  <c:v>2011.1880285500001</c:v>
                </c:pt>
                <c:pt idx="892">
                  <c:v>2012.1880285500001</c:v>
                </c:pt>
                <c:pt idx="893">
                  <c:v>2013.1880285500001</c:v>
                </c:pt>
                <c:pt idx="894">
                  <c:v>2014.1880285500001</c:v>
                </c:pt>
                <c:pt idx="895">
                  <c:v>2015.1880285500001</c:v>
                </c:pt>
                <c:pt idx="896">
                  <c:v>2016.1880285500001</c:v>
                </c:pt>
                <c:pt idx="897">
                  <c:v>2017.1880285500001</c:v>
                </c:pt>
                <c:pt idx="898">
                  <c:v>2018.1880285500001</c:v>
                </c:pt>
                <c:pt idx="899">
                  <c:v>2019.1880285500001</c:v>
                </c:pt>
                <c:pt idx="900">
                  <c:v>2020.1880285500001</c:v>
                </c:pt>
                <c:pt idx="901">
                  <c:v>2021.1880285500001</c:v>
                </c:pt>
                <c:pt idx="902">
                  <c:v>2022.1880285500001</c:v>
                </c:pt>
                <c:pt idx="903">
                  <c:v>2023.1880285500001</c:v>
                </c:pt>
                <c:pt idx="904">
                  <c:v>2024.1880285500001</c:v>
                </c:pt>
                <c:pt idx="905">
                  <c:v>2025.1880285500001</c:v>
                </c:pt>
                <c:pt idx="906">
                  <c:v>2026.1880285500001</c:v>
                </c:pt>
                <c:pt idx="907">
                  <c:v>2027.1880285500001</c:v>
                </c:pt>
                <c:pt idx="908">
                  <c:v>2028.1880285500001</c:v>
                </c:pt>
                <c:pt idx="909">
                  <c:v>2029.1880285500001</c:v>
                </c:pt>
                <c:pt idx="910">
                  <c:v>2030.1880285500001</c:v>
                </c:pt>
                <c:pt idx="911">
                  <c:v>2031.1880285500001</c:v>
                </c:pt>
                <c:pt idx="912">
                  <c:v>2032.1880285500001</c:v>
                </c:pt>
                <c:pt idx="913">
                  <c:v>2033.1880285500001</c:v>
                </c:pt>
                <c:pt idx="914">
                  <c:v>2034.1880285500001</c:v>
                </c:pt>
                <c:pt idx="915">
                  <c:v>2035.1880285500001</c:v>
                </c:pt>
                <c:pt idx="916">
                  <c:v>2036.1880285500001</c:v>
                </c:pt>
                <c:pt idx="917">
                  <c:v>2037.1880285500001</c:v>
                </c:pt>
                <c:pt idx="918">
                  <c:v>2038.1880285500001</c:v>
                </c:pt>
                <c:pt idx="919">
                  <c:v>2039.1880285500001</c:v>
                </c:pt>
                <c:pt idx="920">
                  <c:v>2040.1880285500001</c:v>
                </c:pt>
                <c:pt idx="921">
                  <c:v>2041.1880285500001</c:v>
                </c:pt>
                <c:pt idx="922">
                  <c:v>2042.1880285500001</c:v>
                </c:pt>
                <c:pt idx="923">
                  <c:v>2043.1880285500001</c:v>
                </c:pt>
                <c:pt idx="924">
                  <c:v>2044.1880285500001</c:v>
                </c:pt>
                <c:pt idx="925">
                  <c:v>2045.1880285500001</c:v>
                </c:pt>
                <c:pt idx="926">
                  <c:v>2046.1880285500001</c:v>
                </c:pt>
                <c:pt idx="927">
                  <c:v>2047.1880285500001</c:v>
                </c:pt>
                <c:pt idx="928">
                  <c:v>2048.1880285500001</c:v>
                </c:pt>
                <c:pt idx="929">
                  <c:v>2049.1880285500001</c:v>
                </c:pt>
                <c:pt idx="930">
                  <c:v>2050.1880285500001</c:v>
                </c:pt>
                <c:pt idx="931">
                  <c:v>2051.1880285500001</c:v>
                </c:pt>
                <c:pt idx="932">
                  <c:v>2052.1880285500001</c:v>
                </c:pt>
                <c:pt idx="933">
                  <c:v>2053.1880285500001</c:v>
                </c:pt>
                <c:pt idx="934">
                  <c:v>2054.1880285500001</c:v>
                </c:pt>
                <c:pt idx="935">
                  <c:v>2055.1880285500001</c:v>
                </c:pt>
                <c:pt idx="936">
                  <c:v>2056.1880285500001</c:v>
                </c:pt>
                <c:pt idx="937">
                  <c:v>2057.1880285500001</c:v>
                </c:pt>
                <c:pt idx="938">
                  <c:v>2058.1880285500001</c:v>
                </c:pt>
                <c:pt idx="939">
                  <c:v>2059.1880285500001</c:v>
                </c:pt>
                <c:pt idx="940">
                  <c:v>2060.1880285500001</c:v>
                </c:pt>
                <c:pt idx="941">
                  <c:v>2061.1880285500001</c:v>
                </c:pt>
                <c:pt idx="942">
                  <c:v>2062.1880285500001</c:v>
                </c:pt>
                <c:pt idx="943">
                  <c:v>2063.1880285500001</c:v>
                </c:pt>
                <c:pt idx="944">
                  <c:v>2064.1880285500001</c:v>
                </c:pt>
                <c:pt idx="945">
                  <c:v>2065.1880285500001</c:v>
                </c:pt>
                <c:pt idx="946">
                  <c:v>2066.1880285500001</c:v>
                </c:pt>
                <c:pt idx="947">
                  <c:v>2067.1880285500001</c:v>
                </c:pt>
                <c:pt idx="948">
                  <c:v>2068.1880285500001</c:v>
                </c:pt>
                <c:pt idx="949">
                  <c:v>2069.1880285500001</c:v>
                </c:pt>
                <c:pt idx="950">
                  <c:v>2070.1880285500001</c:v>
                </c:pt>
                <c:pt idx="951">
                  <c:v>2071.1880285500001</c:v>
                </c:pt>
                <c:pt idx="952">
                  <c:v>2072.1880285500001</c:v>
                </c:pt>
                <c:pt idx="953">
                  <c:v>2073.1880285500001</c:v>
                </c:pt>
                <c:pt idx="954">
                  <c:v>2074.1880285500001</c:v>
                </c:pt>
                <c:pt idx="955">
                  <c:v>2075.1880285500001</c:v>
                </c:pt>
                <c:pt idx="956">
                  <c:v>2076.1880285500001</c:v>
                </c:pt>
                <c:pt idx="957">
                  <c:v>2077.1880285500001</c:v>
                </c:pt>
                <c:pt idx="958">
                  <c:v>2078.1880285500001</c:v>
                </c:pt>
                <c:pt idx="959">
                  <c:v>2079.1880285500001</c:v>
                </c:pt>
                <c:pt idx="960">
                  <c:v>2080.1880285500001</c:v>
                </c:pt>
                <c:pt idx="961">
                  <c:v>2081.1880285500001</c:v>
                </c:pt>
                <c:pt idx="962">
                  <c:v>2082.1880285500001</c:v>
                </c:pt>
                <c:pt idx="963">
                  <c:v>2083.1880285500001</c:v>
                </c:pt>
                <c:pt idx="964">
                  <c:v>2084.1880285500001</c:v>
                </c:pt>
                <c:pt idx="965">
                  <c:v>2085.1880285500001</c:v>
                </c:pt>
                <c:pt idx="966">
                  <c:v>2086.1880285500001</c:v>
                </c:pt>
                <c:pt idx="967">
                  <c:v>2087.1880285500001</c:v>
                </c:pt>
                <c:pt idx="968">
                  <c:v>2088.1880285500001</c:v>
                </c:pt>
                <c:pt idx="969">
                  <c:v>2089.1880285500001</c:v>
                </c:pt>
                <c:pt idx="970">
                  <c:v>2090.1880285500001</c:v>
                </c:pt>
                <c:pt idx="971">
                  <c:v>2091.1880285500001</c:v>
                </c:pt>
                <c:pt idx="972">
                  <c:v>2092.1880285500001</c:v>
                </c:pt>
                <c:pt idx="973">
                  <c:v>2093.1880285500001</c:v>
                </c:pt>
                <c:pt idx="974">
                  <c:v>2094.1880285500001</c:v>
                </c:pt>
                <c:pt idx="975">
                  <c:v>2095.1880285500001</c:v>
                </c:pt>
                <c:pt idx="976">
                  <c:v>2096.1880285500001</c:v>
                </c:pt>
                <c:pt idx="977">
                  <c:v>2097.1880285500001</c:v>
                </c:pt>
                <c:pt idx="978">
                  <c:v>2098.1880285500001</c:v>
                </c:pt>
                <c:pt idx="979">
                  <c:v>2099.1880285500001</c:v>
                </c:pt>
                <c:pt idx="980">
                  <c:v>2100.1880285500001</c:v>
                </c:pt>
                <c:pt idx="981">
                  <c:v>2101.1880285500001</c:v>
                </c:pt>
                <c:pt idx="982">
                  <c:v>2102.1880285500001</c:v>
                </c:pt>
                <c:pt idx="983">
                  <c:v>2103.1880285500001</c:v>
                </c:pt>
                <c:pt idx="984">
                  <c:v>2104.1880285500001</c:v>
                </c:pt>
                <c:pt idx="985">
                  <c:v>2105.1880285500001</c:v>
                </c:pt>
                <c:pt idx="986">
                  <c:v>2106.1880285500001</c:v>
                </c:pt>
                <c:pt idx="987">
                  <c:v>2107.1880285500001</c:v>
                </c:pt>
                <c:pt idx="988">
                  <c:v>2108.1880285500001</c:v>
                </c:pt>
                <c:pt idx="989">
                  <c:v>2109.1880285500001</c:v>
                </c:pt>
                <c:pt idx="990">
                  <c:v>2110.1880285500001</c:v>
                </c:pt>
                <c:pt idx="991">
                  <c:v>2111.1880285500001</c:v>
                </c:pt>
                <c:pt idx="992">
                  <c:v>2112.1880285500001</c:v>
                </c:pt>
                <c:pt idx="993">
                  <c:v>2113.1880285500001</c:v>
                </c:pt>
                <c:pt idx="994">
                  <c:v>2114.1880285500001</c:v>
                </c:pt>
                <c:pt idx="995">
                  <c:v>2115.1880285500001</c:v>
                </c:pt>
                <c:pt idx="996">
                  <c:v>2116.1880285500001</c:v>
                </c:pt>
                <c:pt idx="997">
                  <c:v>2117.1880285500001</c:v>
                </c:pt>
                <c:pt idx="998">
                  <c:v>2118.1880285500001</c:v>
                </c:pt>
                <c:pt idx="999">
                  <c:v>2119.1880285500001</c:v>
                </c:pt>
                <c:pt idx="1000">
                  <c:v>2120.1880285500001</c:v>
                </c:pt>
                <c:pt idx="1001">
                  <c:v>2121.1880285500001</c:v>
                </c:pt>
                <c:pt idx="1002">
                  <c:v>2122.1880285500001</c:v>
                </c:pt>
                <c:pt idx="1003">
                  <c:v>2123.1880285500001</c:v>
                </c:pt>
                <c:pt idx="1004">
                  <c:v>2124.1880285500001</c:v>
                </c:pt>
                <c:pt idx="1005">
                  <c:v>2125.1880285500001</c:v>
                </c:pt>
                <c:pt idx="1006">
                  <c:v>2126.1880285500001</c:v>
                </c:pt>
                <c:pt idx="1007">
                  <c:v>2127.1880285500001</c:v>
                </c:pt>
                <c:pt idx="1008">
                  <c:v>2128.1880285500001</c:v>
                </c:pt>
                <c:pt idx="1009">
                  <c:v>2129.1880285500001</c:v>
                </c:pt>
                <c:pt idx="1010">
                  <c:v>2130.1880285500001</c:v>
                </c:pt>
                <c:pt idx="1011">
                  <c:v>2131.1880285500001</c:v>
                </c:pt>
                <c:pt idx="1012">
                  <c:v>2132.1880285500001</c:v>
                </c:pt>
                <c:pt idx="1013">
                  <c:v>2133.1880285500001</c:v>
                </c:pt>
                <c:pt idx="1014">
                  <c:v>2134.1880285500001</c:v>
                </c:pt>
                <c:pt idx="1015">
                  <c:v>2135.1880285500001</c:v>
                </c:pt>
                <c:pt idx="1016">
                  <c:v>2136.1880285500001</c:v>
                </c:pt>
                <c:pt idx="1017">
                  <c:v>2137.1880285500001</c:v>
                </c:pt>
                <c:pt idx="1018">
                  <c:v>2138.1880285500001</c:v>
                </c:pt>
                <c:pt idx="1019">
                  <c:v>2139.1880285500001</c:v>
                </c:pt>
                <c:pt idx="1020">
                  <c:v>2140.1880285500001</c:v>
                </c:pt>
                <c:pt idx="1021">
                  <c:v>2141.1880285500001</c:v>
                </c:pt>
                <c:pt idx="1022">
                  <c:v>2142.1880285500001</c:v>
                </c:pt>
                <c:pt idx="1023">
                  <c:v>2143.1880285500001</c:v>
                </c:pt>
                <c:pt idx="1024">
                  <c:v>2144.1880285500001</c:v>
                </c:pt>
                <c:pt idx="1025">
                  <c:v>2145.1880285500001</c:v>
                </c:pt>
                <c:pt idx="1026">
                  <c:v>2146.1880285500001</c:v>
                </c:pt>
                <c:pt idx="1027">
                  <c:v>2147.1880285500001</c:v>
                </c:pt>
                <c:pt idx="1028">
                  <c:v>2148.1880285500001</c:v>
                </c:pt>
                <c:pt idx="1029">
                  <c:v>2149.1880285500001</c:v>
                </c:pt>
                <c:pt idx="1030">
                  <c:v>2150.1880285500001</c:v>
                </c:pt>
                <c:pt idx="1031">
                  <c:v>2151.1880285500001</c:v>
                </c:pt>
                <c:pt idx="1032">
                  <c:v>2152.1880285500001</c:v>
                </c:pt>
                <c:pt idx="1033">
                  <c:v>2153.1880285500001</c:v>
                </c:pt>
                <c:pt idx="1034">
                  <c:v>2154.1880285500001</c:v>
                </c:pt>
                <c:pt idx="1035">
                  <c:v>2155.1880285500001</c:v>
                </c:pt>
                <c:pt idx="1036">
                  <c:v>2156.1880285500001</c:v>
                </c:pt>
                <c:pt idx="1037">
                  <c:v>2157.1880285500001</c:v>
                </c:pt>
                <c:pt idx="1038">
                  <c:v>2158.1880285500001</c:v>
                </c:pt>
                <c:pt idx="1039">
                  <c:v>2159.1880285500001</c:v>
                </c:pt>
                <c:pt idx="1040">
                  <c:v>2160.1880285500001</c:v>
                </c:pt>
                <c:pt idx="1041">
                  <c:v>2161.1880285500001</c:v>
                </c:pt>
                <c:pt idx="1042">
                  <c:v>2162.1880285500001</c:v>
                </c:pt>
                <c:pt idx="1043">
                  <c:v>2163.1880285500001</c:v>
                </c:pt>
                <c:pt idx="1044">
                  <c:v>2164.1880285500001</c:v>
                </c:pt>
                <c:pt idx="1045">
                  <c:v>2165.1880285500001</c:v>
                </c:pt>
                <c:pt idx="1046">
                  <c:v>2166.1880285500001</c:v>
                </c:pt>
                <c:pt idx="1047">
                  <c:v>2167.1880285500001</c:v>
                </c:pt>
                <c:pt idx="1048">
                  <c:v>2168.1880285500001</c:v>
                </c:pt>
                <c:pt idx="1049">
                  <c:v>2169.1880285500001</c:v>
                </c:pt>
                <c:pt idx="1050">
                  <c:v>2170.1880285500001</c:v>
                </c:pt>
                <c:pt idx="1051">
                  <c:v>2171.1880285500001</c:v>
                </c:pt>
                <c:pt idx="1052">
                  <c:v>2172.1880285500001</c:v>
                </c:pt>
                <c:pt idx="1053">
                  <c:v>2173.1880285500001</c:v>
                </c:pt>
                <c:pt idx="1054">
                  <c:v>2174.1880285500001</c:v>
                </c:pt>
                <c:pt idx="1055">
                  <c:v>2175.1880285500001</c:v>
                </c:pt>
                <c:pt idx="1056">
                  <c:v>2176.1880285500001</c:v>
                </c:pt>
                <c:pt idx="1057">
                  <c:v>2177.1880285500001</c:v>
                </c:pt>
                <c:pt idx="1058">
                  <c:v>2178.1880285500001</c:v>
                </c:pt>
                <c:pt idx="1059">
                  <c:v>2179.1880285500001</c:v>
                </c:pt>
                <c:pt idx="1060">
                  <c:v>2180.1880285500001</c:v>
                </c:pt>
                <c:pt idx="1061">
                  <c:v>2181.1880285500001</c:v>
                </c:pt>
                <c:pt idx="1062">
                  <c:v>2182.1880285500001</c:v>
                </c:pt>
                <c:pt idx="1063">
                  <c:v>2183.1880285500001</c:v>
                </c:pt>
                <c:pt idx="1064">
                  <c:v>2184.1880285500001</c:v>
                </c:pt>
                <c:pt idx="1065">
                  <c:v>2185.1880285500001</c:v>
                </c:pt>
                <c:pt idx="1066">
                  <c:v>2186.1880285500001</c:v>
                </c:pt>
                <c:pt idx="1067">
                  <c:v>2187.1880285500001</c:v>
                </c:pt>
                <c:pt idx="1068">
                  <c:v>2188.1880285500001</c:v>
                </c:pt>
                <c:pt idx="1069">
                  <c:v>2189.1880285500001</c:v>
                </c:pt>
                <c:pt idx="1070">
                  <c:v>2190.1880285500001</c:v>
                </c:pt>
                <c:pt idx="1071">
                  <c:v>2191.1880285500001</c:v>
                </c:pt>
                <c:pt idx="1072">
                  <c:v>2192.1880285500001</c:v>
                </c:pt>
                <c:pt idx="1073">
                  <c:v>2193.1880285500001</c:v>
                </c:pt>
                <c:pt idx="1074">
                  <c:v>2194.1880285500001</c:v>
                </c:pt>
                <c:pt idx="1075">
                  <c:v>2195.1880285500001</c:v>
                </c:pt>
                <c:pt idx="1076">
                  <c:v>2196.1880285500001</c:v>
                </c:pt>
                <c:pt idx="1077">
                  <c:v>2197.1880285500001</c:v>
                </c:pt>
                <c:pt idx="1078">
                  <c:v>2198.1880285500001</c:v>
                </c:pt>
                <c:pt idx="1079">
                  <c:v>2199.1880285500001</c:v>
                </c:pt>
                <c:pt idx="1080">
                  <c:v>2200.1880285500001</c:v>
                </c:pt>
                <c:pt idx="1081">
                  <c:v>2201.1880285500001</c:v>
                </c:pt>
                <c:pt idx="1082">
                  <c:v>2202.1880285500001</c:v>
                </c:pt>
                <c:pt idx="1083">
                  <c:v>2203.1880285500001</c:v>
                </c:pt>
                <c:pt idx="1084">
                  <c:v>2204.1880285500001</c:v>
                </c:pt>
                <c:pt idx="1085">
                  <c:v>2205.1880285500001</c:v>
                </c:pt>
                <c:pt idx="1086">
                  <c:v>2206.1880285500001</c:v>
                </c:pt>
                <c:pt idx="1087">
                  <c:v>2207.1880285500001</c:v>
                </c:pt>
                <c:pt idx="1088">
                  <c:v>2208.1880285500001</c:v>
                </c:pt>
                <c:pt idx="1089">
                  <c:v>2209.1880285500001</c:v>
                </c:pt>
                <c:pt idx="1090">
                  <c:v>2210.1880285500001</c:v>
                </c:pt>
                <c:pt idx="1091">
                  <c:v>2211.1880285500001</c:v>
                </c:pt>
                <c:pt idx="1092">
                  <c:v>2212.1880285500001</c:v>
                </c:pt>
                <c:pt idx="1093">
                  <c:v>2213.1880285500001</c:v>
                </c:pt>
                <c:pt idx="1094">
                  <c:v>2214.1880285500001</c:v>
                </c:pt>
                <c:pt idx="1095">
                  <c:v>2215.1880285500001</c:v>
                </c:pt>
                <c:pt idx="1096">
                  <c:v>2216.1880285500001</c:v>
                </c:pt>
                <c:pt idx="1097">
                  <c:v>2217.1880285500001</c:v>
                </c:pt>
                <c:pt idx="1098">
                  <c:v>2218.1880285500001</c:v>
                </c:pt>
                <c:pt idx="1099">
                  <c:v>2219.1880285500001</c:v>
                </c:pt>
                <c:pt idx="1100">
                  <c:v>2220.1880285500001</c:v>
                </c:pt>
                <c:pt idx="1101">
                  <c:v>2221.1880285500001</c:v>
                </c:pt>
                <c:pt idx="1102">
                  <c:v>2222.1880285500001</c:v>
                </c:pt>
                <c:pt idx="1103">
                  <c:v>2223.1880285500001</c:v>
                </c:pt>
                <c:pt idx="1104">
                  <c:v>2224.1880285500001</c:v>
                </c:pt>
                <c:pt idx="1105">
                  <c:v>2225.1880285500001</c:v>
                </c:pt>
                <c:pt idx="1106">
                  <c:v>2226.1880285500001</c:v>
                </c:pt>
                <c:pt idx="1107">
                  <c:v>2227.1880285500001</c:v>
                </c:pt>
                <c:pt idx="1108">
                  <c:v>2228.1880285500001</c:v>
                </c:pt>
                <c:pt idx="1109">
                  <c:v>2229.1880285500001</c:v>
                </c:pt>
                <c:pt idx="1110">
                  <c:v>2230.1880285500001</c:v>
                </c:pt>
                <c:pt idx="1111">
                  <c:v>2231.1880285500001</c:v>
                </c:pt>
                <c:pt idx="1112">
                  <c:v>2232.1880285500001</c:v>
                </c:pt>
                <c:pt idx="1113">
                  <c:v>2233.1880285500001</c:v>
                </c:pt>
                <c:pt idx="1114">
                  <c:v>2234.1880285500001</c:v>
                </c:pt>
                <c:pt idx="1115">
                  <c:v>2235.1880285500001</c:v>
                </c:pt>
                <c:pt idx="1116">
                  <c:v>2236.1880285500001</c:v>
                </c:pt>
                <c:pt idx="1117">
                  <c:v>2237.1880285500001</c:v>
                </c:pt>
                <c:pt idx="1118">
                  <c:v>2238.1880285500001</c:v>
                </c:pt>
                <c:pt idx="1119">
                  <c:v>2239.1880285500001</c:v>
                </c:pt>
                <c:pt idx="1120">
                  <c:v>2240.1880285500001</c:v>
                </c:pt>
                <c:pt idx="1121">
                  <c:v>2241.1880285500001</c:v>
                </c:pt>
                <c:pt idx="1122">
                  <c:v>2242.1880285500001</c:v>
                </c:pt>
                <c:pt idx="1123">
                  <c:v>2243.1880285500001</c:v>
                </c:pt>
                <c:pt idx="1124">
                  <c:v>2244.1880285500001</c:v>
                </c:pt>
                <c:pt idx="1125">
                  <c:v>2245.1880285500001</c:v>
                </c:pt>
                <c:pt idx="1126">
                  <c:v>2246.1880285500001</c:v>
                </c:pt>
                <c:pt idx="1127">
                  <c:v>2247.1880285500001</c:v>
                </c:pt>
                <c:pt idx="1128">
                  <c:v>2248.1880285500001</c:v>
                </c:pt>
                <c:pt idx="1129">
                  <c:v>2249.1880285500001</c:v>
                </c:pt>
                <c:pt idx="1130">
                  <c:v>2250.1880285500001</c:v>
                </c:pt>
                <c:pt idx="1131">
                  <c:v>2251.1880285500001</c:v>
                </c:pt>
                <c:pt idx="1132">
                  <c:v>2252.1880285500001</c:v>
                </c:pt>
                <c:pt idx="1133">
                  <c:v>2253.1880285500001</c:v>
                </c:pt>
                <c:pt idx="1134">
                  <c:v>2254.1880285500001</c:v>
                </c:pt>
                <c:pt idx="1135">
                  <c:v>2255.1880285500001</c:v>
                </c:pt>
                <c:pt idx="1136">
                  <c:v>2256.1880285500001</c:v>
                </c:pt>
                <c:pt idx="1137">
                  <c:v>2256.8163101800001</c:v>
                </c:pt>
                <c:pt idx="1138">
                  <c:v>2322.9830187800003</c:v>
                </c:pt>
                <c:pt idx="1139">
                  <c:v>2483.8262350300001</c:v>
                </c:pt>
                <c:pt idx="1140">
                  <c:v>2483.8262350300001</c:v>
                </c:pt>
                <c:pt idx="1141">
                  <c:v>2484.8262350300001</c:v>
                </c:pt>
                <c:pt idx="1142">
                  <c:v>2485.8262350300001</c:v>
                </c:pt>
                <c:pt idx="1143">
                  <c:v>2486.8262350300001</c:v>
                </c:pt>
                <c:pt idx="1144">
                  <c:v>2487.8262350300001</c:v>
                </c:pt>
                <c:pt idx="1145">
                  <c:v>2488.8262350300001</c:v>
                </c:pt>
                <c:pt idx="1146">
                  <c:v>2489.8262350300001</c:v>
                </c:pt>
                <c:pt idx="1147">
                  <c:v>2490.8262350300001</c:v>
                </c:pt>
                <c:pt idx="1148">
                  <c:v>2491.8262350300001</c:v>
                </c:pt>
                <c:pt idx="1149">
                  <c:v>2492.8262350300001</c:v>
                </c:pt>
                <c:pt idx="1150">
                  <c:v>2493.8262350300001</c:v>
                </c:pt>
                <c:pt idx="1151">
                  <c:v>2494.8262350300001</c:v>
                </c:pt>
                <c:pt idx="1152">
                  <c:v>2495.8262350300001</c:v>
                </c:pt>
                <c:pt idx="1153">
                  <c:v>2496.8262350300001</c:v>
                </c:pt>
                <c:pt idx="1154">
                  <c:v>2497.8262350300001</c:v>
                </c:pt>
                <c:pt idx="1155">
                  <c:v>2498.8262350300001</c:v>
                </c:pt>
                <c:pt idx="1156">
                  <c:v>2499.8262350300001</c:v>
                </c:pt>
                <c:pt idx="1157">
                  <c:v>2500.8262350300001</c:v>
                </c:pt>
                <c:pt idx="1158">
                  <c:v>2501.8262350300001</c:v>
                </c:pt>
                <c:pt idx="1159">
                  <c:v>2502.8262350300001</c:v>
                </c:pt>
                <c:pt idx="1160">
                  <c:v>2503.8262350300001</c:v>
                </c:pt>
                <c:pt idx="1161">
                  <c:v>2504.8262350300001</c:v>
                </c:pt>
                <c:pt idx="1162">
                  <c:v>2505.8262350300001</c:v>
                </c:pt>
                <c:pt idx="1163">
                  <c:v>2506.8262350300001</c:v>
                </c:pt>
                <c:pt idx="1164">
                  <c:v>2507.8262350300001</c:v>
                </c:pt>
                <c:pt idx="1165">
                  <c:v>2508.8262350300001</c:v>
                </c:pt>
                <c:pt idx="1166">
                  <c:v>2509.8262350300001</c:v>
                </c:pt>
                <c:pt idx="1167">
                  <c:v>2510.8262350300001</c:v>
                </c:pt>
                <c:pt idx="1168">
                  <c:v>2511.8262350300001</c:v>
                </c:pt>
                <c:pt idx="1169">
                  <c:v>2512.8262350300001</c:v>
                </c:pt>
                <c:pt idx="1170">
                  <c:v>2513.8262350300001</c:v>
                </c:pt>
                <c:pt idx="1171">
                  <c:v>2514.8262350300001</c:v>
                </c:pt>
                <c:pt idx="1172">
                  <c:v>2515.8262350300001</c:v>
                </c:pt>
                <c:pt idx="1173">
                  <c:v>2516.8262350300001</c:v>
                </c:pt>
                <c:pt idx="1174">
                  <c:v>2517.8262350300001</c:v>
                </c:pt>
                <c:pt idx="1175">
                  <c:v>2518.8262350300001</c:v>
                </c:pt>
                <c:pt idx="1176">
                  <c:v>2519.8262350300001</c:v>
                </c:pt>
                <c:pt idx="1177">
                  <c:v>2520.8262350300001</c:v>
                </c:pt>
                <c:pt idx="1178">
                  <c:v>2521.8262350300001</c:v>
                </c:pt>
                <c:pt idx="1179">
                  <c:v>2522.8262350300001</c:v>
                </c:pt>
                <c:pt idx="1180">
                  <c:v>2523.8262350300001</c:v>
                </c:pt>
                <c:pt idx="1181">
                  <c:v>2524.8262350300001</c:v>
                </c:pt>
                <c:pt idx="1182">
                  <c:v>2525.8262350300001</c:v>
                </c:pt>
                <c:pt idx="1183">
                  <c:v>2526.8262350300001</c:v>
                </c:pt>
                <c:pt idx="1184">
                  <c:v>2527.8262350300001</c:v>
                </c:pt>
                <c:pt idx="1185">
                  <c:v>2528.8262350300001</c:v>
                </c:pt>
                <c:pt idx="1186">
                  <c:v>2529.8262350300001</c:v>
                </c:pt>
                <c:pt idx="1187">
                  <c:v>2530.8262350300001</c:v>
                </c:pt>
                <c:pt idx="1188">
                  <c:v>2531.8262350300001</c:v>
                </c:pt>
                <c:pt idx="1189">
                  <c:v>2532.8262350300001</c:v>
                </c:pt>
                <c:pt idx="1190">
                  <c:v>2533.8262350300001</c:v>
                </c:pt>
                <c:pt idx="1191">
                  <c:v>2534.8262350300001</c:v>
                </c:pt>
                <c:pt idx="1192">
                  <c:v>2535.8262350300001</c:v>
                </c:pt>
                <c:pt idx="1193">
                  <c:v>2536.8262350300001</c:v>
                </c:pt>
                <c:pt idx="1194">
                  <c:v>2537.8262350300001</c:v>
                </c:pt>
                <c:pt idx="1195">
                  <c:v>2538.8262350300001</c:v>
                </c:pt>
                <c:pt idx="1196">
                  <c:v>2539.8262350300001</c:v>
                </c:pt>
                <c:pt idx="1197">
                  <c:v>2540.8262350300001</c:v>
                </c:pt>
                <c:pt idx="1198">
                  <c:v>2541.8262350300001</c:v>
                </c:pt>
                <c:pt idx="1199">
                  <c:v>2542.8262350300001</c:v>
                </c:pt>
                <c:pt idx="1200">
                  <c:v>2543.8262350300001</c:v>
                </c:pt>
                <c:pt idx="1201">
                  <c:v>2544.8262350300001</c:v>
                </c:pt>
                <c:pt idx="1202">
                  <c:v>2545.8262350300001</c:v>
                </c:pt>
                <c:pt idx="1203">
                  <c:v>2546.8262350300001</c:v>
                </c:pt>
                <c:pt idx="1204">
                  <c:v>2547.8262350300001</c:v>
                </c:pt>
                <c:pt idx="1205">
                  <c:v>2548.8262350300001</c:v>
                </c:pt>
                <c:pt idx="1206">
                  <c:v>2549.8262350300001</c:v>
                </c:pt>
                <c:pt idx="1207">
                  <c:v>2550.8262350300001</c:v>
                </c:pt>
                <c:pt idx="1208">
                  <c:v>2551.8262350300001</c:v>
                </c:pt>
                <c:pt idx="1209">
                  <c:v>2552.8262350300001</c:v>
                </c:pt>
                <c:pt idx="1210">
                  <c:v>2553.8262350300001</c:v>
                </c:pt>
                <c:pt idx="1211">
                  <c:v>2554.8262350300001</c:v>
                </c:pt>
                <c:pt idx="1212">
                  <c:v>2555.8262350300001</c:v>
                </c:pt>
                <c:pt idx="1213">
                  <c:v>2556.8262350300001</c:v>
                </c:pt>
                <c:pt idx="1214">
                  <c:v>2557.8262350300001</c:v>
                </c:pt>
                <c:pt idx="1215">
                  <c:v>2558.8262350300001</c:v>
                </c:pt>
                <c:pt idx="1216">
                  <c:v>2559.8262350300001</c:v>
                </c:pt>
                <c:pt idx="1217">
                  <c:v>2560.8262350300001</c:v>
                </c:pt>
                <c:pt idx="1218">
                  <c:v>2561.8262350300001</c:v>
                </c:pt>
                <c:pt idx="1219">
                  <c:v>2562.8262350300001</c:v>
                </c:pt>
                <c:pt idx="1220">
                  <c:v>2563.8262350300001</c:v>
                </c:pt>
                <c:pt idx="1221">
                  <c:v>2564.8262350300001</c:v>
                </c:pt>
                <c:pt idx="1222">
                  <c:v>2565.8262350300001</c:v>
                </c:pt>
                <c:pt idx="1223">
                  <c:v>2566.8262350300001</c:v>
                </c:pt>
                <c:pt idx="1224">
                  <c:v>2567.8262350300001</c:v>
                </c:pt>
                <c:pt idx="1225">
                  <c:v>2568.8262350300001</c:v>
                </c:pt>
                <c:pt idx="1226">
                  <c:v>2569.8262350300001</c:v>
                </c:pt>
                <c:pt idx="1227">
                  <c:v>2570.8262350300001</c:v>
                </c:pt>
                <c:pt idx="1228">
                  <c:v>2571.8262350300001</c:v>
                </c:pt>
                <c:pt idx="1229">
                  <c:v>2572.8262350300001</c:v>
                </c:pt>
                <c:pt idx="1230">
                  <c:v>2573.8262350300001</c:v>
                </c:pt>
                <c:pt idx="1231">
                  <c:v>2574.8262350300001</c:v>
                </c:pt>
                <c:pt idx="1232">
                  <c:v>2575.8262350300001</c:v>
                </c:pt>
                <c:pt idx="1233">
                  <c:v>2576.8262350300001</c:v>
                </c:pt>
                <c:pt idx="1234">
                  <c:v>2577.8262350300001</c:v>
                </c:pt>
                <c:pt idx="1235">
                  <c:v>2578.8262350300001</c:v>
                </c:pt>
                <c:pt idx="1236">
                  <c:v>2579.8262350300001</c:v>
                </c:pt>
                <c:pt idx="1237">
                  <c:v>2580.8262350300001</c:v>
                </c:pt>
                <c:pt idx="1238">
                  <c:v>2581.8262350300001</c:v>
                </c:pt>
                <c:pt idx="1239">
                  <c:v>2582.8262350300001</c:v>
                </c:pt>
                <c:pt idx="1240">
                  <c:v>2583.8262350300001</c:v>
                </c:pt>
                <c:pt idx="1241">
                  <c:v>2584.8262350300001</c:v>
                </c:pt>
                <c:pt idx="1242">
                  <c:v>2585.8262350300001</c:v>
                </c:pt>
                <c:pt idx="1243">
                  <c:v>2586.8262350300001</c:v>
                </c:pt>
                <c:pt idx="1244">
                  <c:v>2587.8262350300001</c:v>
                </c:pt>
                <c:pt idx="1245">
                  <c:v>2588.8262350300001</c:v>
                </c:pt>
                <c:pt idx="1246">
                  <c:v>2589.8262350300001</c:v>
                </c:pt>
                <c:pt idx="1247">
                  <c:v>2590.8262350300001</c:v>
                </c:pt>
                <c:pt idx="1248">
                  <c:v>2591.8262350300001</c:v>
                </c:pt>
                <c:pt idx="1249">
                  <c:v>2592.8262350300001</c:v>
                </c:pt>
                <c:pt idx="1250">
                  <c:v>2593.8262350300001</c:v>
                </c:pt>
                <c:pt idx="1251">
                  <c:v>2594.8262350300001</c:v>
                </c:pt>
                <c:pt idx="1252">
                  <c:v>2595.8262350300001</c:v>
                </c:pt>
                <c:pt idx="1253">
                  <c:v>2596.8262350300001</c:v>
                </c:pt>
                <c:pt idx="1254">
                  <c:v>2597.8262350300001</c:v>
                </c:pt>
                <c:pt idx="1255">
                  <c:v>2598.8262350300001</c:v>
                </c:pt>
                <c:pt idx="1256">
                  <c:v>2599.8262350300001</c:v>
                </c:pt>
                <c:pt idx="1257">
                  <c:v>2600.8262350300001</c:v>
                </c:pt>
                <c:pt idx="1258">
                  <c:v>2601.8262350300001</c:v>
                </c:pt>
                <c:pt idx="1259">
                  <c:v>2602.8262350300001</c:v>
                </c:pt>
                <c:pt idx="1260">
                  <c:v>2603.8262350300001</c:v>
                </c:pt>
                <c:pt idx="1261">
                  <c:v>2604.8262350300001</c:v>
                </c:pt>
                <c:pt idx="1262">
                  <c:v>2605.8262350300001</c:v>
                </c:pt>
                <c:pt idx="1263">
                  <c:v>2606.8262350300001</c:v>
                </c:pt>
                <c:pt idx="1264">
                  <c:v>2607.8262350300001</c:v>
                </c:pt>
                <c:pt idx="1265">
                  <c:v>2608.8262350300001</c:v>
                </c:pt>
                <c:pt idx="1266">
                  <c:v>2609.8262350300001</c:v>
                </c:pt>
                <c:pt idx="1267">
                  <c:v>2610.8262350300001</c:v>
                </c:pt>
                <c:pt idx="1268">
                  <c:v>2611.8262350300001</c:v>
                </c:pt>
                <c:pt idx="1269">
                  <c:v>2612.8262350300001</c:v>
                </c:pt>
                <c:pt idx="1270">
                  <c:v>2613.8262350300001</c:v>
                </c:pt>
                <c:pt idx="1271">
                  <c:v>2614.8262350300001</c:v>
                </c:pt>
                <c:pt idx="1272">
                  <c:v>2615.8262350300001</c:v>
                </c:pt>
                <c:pt idx="1273">
                  <c:v>2616.8262350300001</c:v>
                </c:pt>
                <c:pt idx="1274">
                  <c:v>2617.8262350300001</c:v>
                </c:pt>
                <c:pt idx="1275">
                  <c:v>2618.8262350300001</c:v>
                </c:pt>
                <c:pt idx="1276">
                  <c:v>2619.8262350300001</c:v>
                </c:pt>
                <c:pt idx="1277">
                  <c:v>2620.8262350300001</c:v>
                </c:pt>
                <c:pt idx="1278">
                  <c:v>2621.8262350300001</c:v>
                </c:pt>
                <c:pt idx="1279">
                  <c:v>2622.8262350300001</c:v>
                </c:pt>
                <c:pt idx="1280">
                  <c:v>2623.8262350300001</c:v>
                </c:pt>
                <c:pt idx="1281">
                  <c:v>2624.8262350300001</c:v>
                </c:pt>
                <c:pt idx="1282">
                  <c:v>2625.8262350300001</c:v>
                </c:pt>
                <c:pt idx="1283">
                  <c:v>2626.8262350300001</c:v>
                </c:pt>
                <c:pt idx="1284">
                  <c:v>2627.8262350300001</c:v>
                </c:pt>
                <c:pt idx="1285">
                  <c:v>2628.8262350300001</c:v>
                </c:pt>
                <c:pt idx="1286">
                  <c:v>2629.8262350300001</c:v>
                </c:pt>
                <c:pt idx="1287">
                  <c:v>2630.8262350300001</c:v>
                </c:pt>
                <c:pt idx="1288">
                  <c:v>2631.8262350300001</c:v>
                </c:pt>
                <c:pt idx="1289">
                  <c:v>2632.8262350300001</c:v>
                </c:pt>
                <c:pt idx="1290">
                  <c:v>2633.8262350300001</c:v>
                </c:pt>
                <c:pt idx="1291">
                  <c:v>2634.8262350300001</c:v>
                </c:pt>
                <c:pt idx="1292">
                  <c:v>2635.8262350300001</c:v>
                </c:pt>
                <c:pt idx="1293">
                  <c:v>2636.8262350300001</c:v>
                </c:pt>
                <c:pt idx="1294">
                  <c:v>2637.8262350300001</c:v>
                </c:pt>
                <c:pt idx="1295">
                  <c:v>2638.8262350300001</c:v>
                </c:pt>
                <c:pt idx="1296">
                  <c:v>2639.8262350300001</c:v>
                </c:pt>
                <c:pt idx="1297">
                  <c:v>2640.8262350300001</c:v>
                </c:pt>
                <c:pt idx="1298">
                  <c:v>2641.8262350300001</c:v>
                </c:pt>
                <c:pt idx="1299">
                  <c:v>2642.8262350300001</c:v>
                </c:pt>
                <c:pt idx="1300">
                  <c:v>2643.8262350300001</c:v>
                </c:pt>
                <c:pt idx="1301">
                  <c:v>2644.8262350300001</c:v>
                </c:pt>
                <c:pt idx="1302">
                  <c:v>2645.8262350300001</c:v>
                </c:pt>
                <c:pt idx="1303">
                  <c:v>2646.8262350300001</c:v>
                </c:pt>
                <c:pt idx="1304">
                  <c:v>2647.8262350300001</c:v>
                </c:pt>
                <c:pt idx="1305">
                  <c:v>2648.8262350300001</c:v>
                </c:pt>
                <c:pt idx="1306">
                  <c:v>2649.8262350300001</c:v>
                </c:pt>
                <c:pt idx="1307">
                  <c:v>2650.8262350300001</c:v>
                </c:pt>
                <c:pt idx="1308">
                  <c:v>2651.8262350300001</c:v>
                </c:pt>
                <c:pt idx="1309">
                  <c:v>2652.8262350300001</c:v>
                </c:pt>
                <c:pt idx="1310">
                  <c:v>2653.8262350300001</c:v>
                </c:pt>
                <c:pt idx="1311">
                  <c:v>2654.8262350300001</c:v>
                </c:pt>
                <c:pt idx="1312">
                  <c:v>2655.8262350300001</c:v>
                </c:pt>
                <c:pt idx="1313">
                  <c:v>2656.8262350300001</c:v>
                </c:pt>
                <c:pt idx="1314">
                  <c:v>2657.8262350300001</c:v>
                </c:pt>
                <c:pt idx="1315">
                  <c:v>2658.8262350300001</c:v>
                </c:pt>
                <c:pt idx="1316">
                  <c:v>2659.8262350300001</c:v>
                </c:pt>
                <c:pt idx="1317">
                  <c:v>2660.8262350300001</c:v>
                </c:pt>
                <c:pt idx="1318">
                  <c:v>2661.8262350300001</c:v>
                </c:pt>
                <c:pt idx="1319">
                  <c:v>2662.8262350300001</c:v>
                </c:pt>
                <c:pt idx="1320">
                  <c:v>2663.8262350300001</c:v>
                </c:pt>
                <c:pt idx="1321">
                  <c:v>2664.8262350300001</c:v>
                </c:pt>
                <c:pt idx="1322">
                  <c:v>2665.8262350300001</c:v>
                </c:pt>
                <c:pt idx="1323">
                  <c:v>2666.8262350300001</c:v>
                </c:pt>
                <c:pt idx="1324">
                  <c:v>2667.8262350300001</c:v>
                </c:pt>
                <c:pt idx="1325">
                  <c:v>2668.8262350300001</c:v>
                </c:pt>
                <c:pt idx="1326">
                  <c:v>2669.8262350300001</c:v>
                </c:pt>
                <c:pt idx="1327">
                  <c:v>2670.8262350300001</c:v>
                </c:pt>
                <c:pt idx="1328">
                  <c:v>2671.8262350300001</c:v>
                </c:pt>
                <c:pt idx="1329">
                  <c:v>2672.8262350300001</c:v>
                </c:pt>
                <c:pt idx="1330">
                  <c:v>2673.8262350300001</c:v>
                </c:pt>
                <c:pt idx="1331">
                  <c:v>2674.8262350300001</c:v>
                </c:pt>
                <c:pt idx="1332">
                  <c:v>2675.8262350300001</c:v>
                </c:pt>
                <c:pt idx="1333">
                  <c:v>2676.8262350300001</c:v>
                </c:pt>
                <c:pt idx="1334">
                  <c:v>2677.8262350300001</c:v>
                </c:pt>
                <c:pt idx="1335">
                  <c:v>2678.8262350300001</c:v>
                </c:pt>
                <c:pt idx="1336">
                  <c:v>2679.8262350300001</c:v>
                </c:pt>
                <c:pt idx="1337">
                  <c:v>2680.8262350300001</c:v>
                </c:pt>
                <c:pt idx="1338">
                  <c:v>2681.8262350300001</c:v>
                </c:pt>
                <c:pt idx="1339">
                  <c:v>2682.8262350300001</c:v>
                </c:pt>
                <c:pt idx="1340">
                  <c:v>2683.8262350300001</c:v>
                </c:pt>
                <c:pt idx="1341">
                  <c:v>2684.8262350300001</c:v>
                </c:pt>
                <c:pt idx="1342">
                  <c:v>2685.8262350300001</c:v>
                </c:pt>
                <c:pt idx="1343">
                  <c:v>2686.8262350300001</c:v>
                </c:pt>
                <c:pt idx="1344">
                  <c:v>2687.8262350300001</c:v>
                </c:pt>
                <c:pt idx="1345">
                  <c:v>2688.8262350300001</c:v>
                </c:pt>
                <c:pt idx="1346">
                  <c:v>2689.8262350300001</c:v>
                </c:pt>
                <c:pt idx="1347">
                  <c:v>2690.8262350300001</c:v>
                </c:pt>
                <c:pt idx="1348">
                  <c:v>2691.8262350300001</c:v>
                </c:pt>
                <c:pt idx="1349">
                  <c:v>2692.8262350300001</c:v>
                </c:pt>
                <c:pt idx="1350">
                  <c:v>2693.8262350300001</c:v>
                </c:pt>
                <c:pt idx="1351">
                  <c:v>2694.8262350300001</c:v>
                </c:pt>
                <c:pt idx="1352">
                  <c:v>2695.8262350300001</c:v>
                </c:pt>
                <c:pt idx="1353">
                  <c:v>2696.8262350300001</c:v>
                </c:pt>
                <c:pt idx="1354">
                  <c:v>2697.8262350300001</c:v>
                </c:pt>
                <c:pt idx="1355">
                  <c:v>2698.8262350300001</c:v>
                </c:pt>
                <c:pt idx="1356">
                  <c:v>2699.8262350300001</c:v>
                </c:pt>
                <c:pt idx="1357">
                  <c:v>2700.8262350300001</c:v>
                </c:pt>
                <c:pt idx="1358">
                  <c:v>2701.8262350300001</c:v>
                </c:pt>
                <c:pt idx="1359">
                  <c:v>2702.8262350300001</c:v>
                </c:pt>
                <c:pt idx="1360">
                  <c:v>2703.8262350300001</c:v>
                </c:pt>
                <c:pt idx="1361">
                  <c:v>2704.8262350300001</c:v>
                </c:pt>
                <c:pt idx="1362">
                  <c:v>2705.8262350300001</c:v>
                </c:pt>
                <c:pt idx="1363">
                  <c:v>2706.8262350300001</c:v>
                </c:pt>
                <c:pt idx="1364">
                  <c:v>2707.8262350300001</c:v>
                </c:pt>
                <c:pt idx="1365">
                  <c:v>2708.8262350300001</c:v>
                </c:pt>
                <c:pt idx="1366">
                  <c:v>2709.8262350300001</c:v>
                </c:pt>
                <c:pt idx="1367">
                  <c:v>2710.8262350300001</c:v>
                </c:pt>
                <c:pt idx="1368">
                  <c:v>2711.8262350300001</c:v>
                </c:pt>
                <c:pt idx="1369">
                  <c:v>2712.8262350300001</c:v>
                </c:pt>
                <c:pt idx="1370">
                  <c:v>2713.8262350300001</c:v>
                </c:pt>
                <c:pt idx="1371">
                  <c:v>2714.8262350300001</c:v>
                </c:pt>
                <c:pt idx="1372">
                  <c:v>2715.8262350300001</c:v>
                </c:pt>
                <c:pt idx="1373">
                  <c:v>2716.8262350300001</c:v>
                </c:pt>
                <c:pt idx="1374">
                  <c:v>2717.8262350300001</c:v>
                </c:pt>
                <c:pt idx="1375">
                  <c:v>2718.8262350300001</c:v>
                </c:pt>
                <c:pt idx="1376">
                  <c:v>2719.8262350300001</c:v>
                </c:pt>
                <c:pt idx="1377">
                  <c:v>2720.8262350300001</c:v>
                </c:pt>
                <c:pt idx="1378">
                  <c:v>2721.8262350300001</c:v>
                </c:pt>
                <c:pt idx="1379">
                  <c:v>2722.8262350300001</c:v>
                </c:pt>
                <c:pt idx="1380">
                  <c:v>2723.8262350300001</c:v>
                </c:pt>
                <c:pt idx="1381">
                  <c:v>2724.8262350300001</c:v>
                </c:pt>
                <c:pt idx="1382">
                  <c:v>2725.8262350300001</c:v>
                </c:pt>
                <c:pt idx="1383">
                  <c:v>2726.8262350300001</c:v>
                </c:pt>
                <c:pt idx="1384">
                  <c:v>2727.8262350300001</c:v>
                </c:pt>
                <c:pt idx="1385">
                  <c:v>2728.8262350300001</c:v>
                </c:pt>
                <c:pt idx="1386">
                  <c:v>2729.8262350300001</c:v>
                </c:pt>
                <c:pt idx="1387">
                  <c:v>2730.8262350300001</c:v>
                </c:pt>
                <c:pt idx="1388">
                  <c:v>2731.8262350300001</c:v>
                </c:pt>
                <c:pt idx="1389">
                  <c:v>2732.8262350300001</c:v>
                </c:pt>
                <c:pt idx="1390">
                  <c:v>2733.8262350300001</c:v>
                </c:pt>
                <c:pt idx="1391">
                  <c:v>2734.8262350300001</c:v>
                </c:pt>
                <c:pt idx="1392">
                  <c:v>2735.8262350300001</c:v>
                </c:pt>
                <c:pt idx="1393">
                  <c:v>2736.8262350300001</c:v>
                </c:pt>
                <c:pt idx="1394">
                  <c:v>2737.8262350300001</c:v>
                </c:pt>
                <c:pt idx="1395">
                  <c:v>2738.8262350300001</c:v>
                </c:pt>
                <c:pt idx="1396">
                  <c:v>2739.8262350300001</c:v>
                </c:pt>
                <c:pt idx="1397">
                  <c:v>2740.8262350300001</c:v>
                </c:pt>
                <c:pt idx="1398">
                  <c:v>2741.8262350300001</c:v>
                </c:pt>
                <c:pt idx="1399">
                  <c:v>2742.8262350300001</c:v>
                </c:pt>
                <c:pt idx="1400">
                  <c:v>2743.8262350300001</c:v>
                </c:pt>
                <c:pt idx="1401">
                  <c:v>2744.8262350300001</c:v>
                </c:pt>
                <c:pt idx="1402">
                  <c:v>2745.8262350300001</c:v>
                </c:pt>
                <c:pt idx="1403">
                  <c:v>2746.8262350300001</c:v>
                </c:pt>
                <c:pt idx="1404">
                  <c:v>2747.8262350300001</c:v>
                </c:pt>
                <c:pt idx="1405">
                  <c:v>2748.8262350300001</c:v>
                </c:pt>
                <c:pt idx="1406">
                  <c:v>2749.8262350300001</c:v>
                </c:pt>
                <c:pt idx="1407">
                  <c:v>2750.8262350300001</c:v>
                </c:pt>
                <c:pt idx="1408">
                  <c:v>2751.8262350300001</c:v>
                </c:pt>
                <c:pt idx="1409">
                  <c:v>2752.8262350300001</c:v>
                </c:pt>
                <c:pt idx="1410">
                  <c:v>2753.8262350300001</c:v>
                </c:pt>
                <c:pt idx="1411">
                  <c:v>2754.8262350300001</c:v>
                </c:pt>
                <c:pt idx="1412">
                  <c:v>2755.8262350300001</c:v>
                </c:pt>
                <c:pt idx="1413">
                  <c:v>2756.8262350300001</c:v>
                </c:pt>
                <c:pt idx="1414">
                  <c:v>2757.8262350300001</c:v>
                </c:pt>
                <c:pt idx="1415">
                  <c:v>2758.8262350300001</c:v>
                </c:pt>
                <c:pt idx="1416">
                  <c:v>2759.8262350300001</c:v>
                </c:pt>
                <c:pt idx="1417">
                  <c:v>2760.8262350300001</c:v>
                </c:pt>
                <c:pt idx="1418">
                  <c:v>2761.8262350300001</c:v>
                </c:pt>
                <c:pt idx="1419">
                  <c:v>2762.8262350300001</c:v>
                </c:pt>
                <c:pt idx="1420">
                  <c:v>2763.8262350300001</c:v>
                </c:pt>
                <c:pt idx="1421">
                  <c:v>2764.8262350300001</c:v>
                </c:pt>
                <c:pt idx="1422">
                  <c:v>2765.8262350300001</c:v>
                </c:pt>
                <c:pt idx="1423">
                  <c:v>2766.8262350300001</c:v>
                </c:pt>
                <c:pt idx="1424">
                  <c:v>2767.8262350300001</c:v>
                </c:pt>
                <c:pt idx="1425">
                  <c:v>2768.8262350300001</c:v>
                </c:pt>
                <c:pt idx="1426">
                  <c:v>2769.8262350300001</c:v>
                </c:pt>
                <c:pt idx="1427">
                  <c:v>2770.8262350300001</c:v>
                </c:pt>
                <c:pt idx="1428">
                  <c:v>2771.8262350300001</c:v>
                </c:pt>
                <c:pt idx="1429">
                  <c:v>2772.8262350300001</c:v>
                </c:pt>
                <c:pt idx="1430">
                  <c:v>2773.8262350300001</c:v>
                </c:pt>
                <c:pt idx="1431">
                  <c:v>2774.8262350300001</c:v>
                </c:pt>
                <c:pt idx="1432">
                  <c:v>2775.8262350300001</c:v>
                </c:pt>
                <c:pt idx="1433">
                  <c:v>2776.8262350300001</c:v>
                </c:pt>
                <c:pt idx="1434">
                  <c:v>2777.8262350300001</c:v>
                </c:pt>
                <c:pt idx="1435">
                  <c:v>2778.8262350300001</c:v>
                </c:pt>
                <c:pt idx="1436">
                  <c:v>2779.8262350300001</c:v>
                </c:pt>
                <c:pt idx="1437">
                  <c:v>2780.8262350300001</c:v>
                </c:pt>
                <c:pt idx="1438">
                  <c:v>2781.8262350300001</c:v>
                </c:pt>
                <c:pt idx="1439">
                  <c:v>2782.8262350300001</c:v>
                </c:pt>
                <c:pt idx="1440">
                  <c:v>2783.8262350300001</c:v>
                </c:pt>
                <c:pt idx="1441">
                  <c:v>2784.8262350300001</c:v>
                </c:pt>
                <c:pt idx="1442">
                  <c:v>2785.8262350300001</c:v>
                </c:pt>
                <c:pt idx="1443">
                  <c:v>2786.8262350300001</c:v>
                </c:pt>
                <c:pt idx="1444">
                  <c:v>2787.8262350300001</c:v>
                </c:pt>
                <c:pt idx="1445">
                  <c:v>2788.8262350300001</c:v>
                </c:pt>
                <c:pt idx="1446">
                  <c:v>2789.8262350300001</c:v>
                </c:pt>
                <c:pt idx="1447">
                  <c:v>2790.8262350300001</c:v>
                </c:pt>
                <c:pt idx="1448">
                  <c:v>2791.8262350300001</c:v>
                </c:pt>
                <c:pt idx="1449">
                  <c:v>2792.8262350300001</c:v>
                </c:pt>
                <c:pt idx="1450">
                  <c:v>2793.8262350300001</c:v>
                </c:pt>
                <c:pt idx="1451">
                  <c:v>2794.8262350300001</c:v>
                </c:pt>
                <c:pt idx="1452">
                  <c:v>2795.8262350300001</c:v>
                </c:pt>
                <c:pt idx="1453">
                  <c:v>2796.8262350300001</c:v>
                </c:pt>
                <c:pt idx="1454">
                  <c:v>2797.8262350300001</c:v>
                </c:pt>
                <c:pt idx="1455">
                  <c:v>2798.8262350300001</c:v>
                </c:pt>
                <c:pt idx="1456">
                  <c:v>2799.8262350300001</c:v>
                </c:pt>
                <c:pt idx="1457">
                  <c:v>2800.8262350300001</c:v>
                </c:pt>
                <c:pt idx="1458">
                  <c:v>2801.8262350300001</c:v>
                </c:pt>
                <c:pt idx="1459">
                  <c:v>2802.8262350300001</c:v>
                </c:pt>
                <c:pt idx="1460">
                  <c:v>2803.8262350300001</c:v>
                </c:pt>
                <c:pt idx="1461">
                  <c:v>2804.8262350300001</c:v>
                </c:pt>
                <c:pt idx="1462">
                  <c:v>2805.8262350300001</c:v>
                </c:pt>
                <c:pt idx="1463">
                  <c:v>2806.8262350300001</c:v>
                </c:pt>
                <c:pt idx="1464">
                  <c:v>2807.8262350300001</c:v>
                </c:pt>
                <c:pt idx="1465">
                  <c:v>2808.8262350300001</c:v>
                </c:pt>
                <c:pt idx="1466">
                  <c:v>2809.8262350300001</c:v>
                </c:pt>
                <c:pt idx="1467">
                  <c:v>2810.8262350300001</c:v>
                </c:pt>
                <c:pt idx="1468">
                  <c:v>2811.8262350300001</c:v>
                </c:pt>
                <c:pt idx="1469">
                  <c:v>2812.8262350300001</c:v>
                </c:pt>
                <c:pt idx="1470">
                  <c:v>2813.8262350300001</c:v>
                </c:pt>
                <c:pt idx="1471">
                  <c:v>2814.8262350300001</c:v>
                </c:pt>
                <c:pt idx="1472">
                  <c:v>2815.8262350300001</c:v>
                </c:pt>
                <c:pt idx="1473">
                  <c:v>2816.8262350300001</c:v>
                </c:pt>
                <c:pt idx="1474">
                  <c:v>2817.8262350300001</c:v>
                </c:pt>
                <c:pt idx="1475">
                  <c:v>2818.8262350300001</c:v>
                </c:pt>
                <c:pt idx="1476">
                  <c:v>2819.8262350300001</c:v>
                </c:pt>
                <c:pt idx="1477">
                  <c:v>2820.8262350300001</c:v>
                </c:pt>
                <c:pt idx="1478">
                  <c:v>2821.8262350300001</c:v>
                </c:pt>
                <c:pt idx="1479">
                  <c:v>2822.8262350300001</c:v>
                </c:pt>
                <c:pt idx="1480">
                  <c:v>2823.8262350300001</c:v>
                </c:pt>
                <c:pt idx="1481">
                  <c:v>2824.8262350300001</c:v>
                </c:pt>
                <c:pt idx="1482">
                  <c:v>2825.8262350300001</c:v>
                </c:pt>
                <c:pt idx="1483">
                  <c:v>2826.8262350300001</c:v>
                </c:pt>
                <c:pt idx="1484">
                  <c:v>2827.8262350300001</c:v>
                </c:pt>
                <c:pt idx="1485">
                  <c:v>2828.8262350300001</c:v>
                </c:pt>
                <c:pt idx="1486">
                  <c:v>2829.8262350300001</c:v>
                </c:pt>
                <c:pt idx="1487">
                  <c:v>2830.8262350300001</c:v>
                </c:pt>
                <c:pt idx="1488">
                  <c:v>2831.8262350300001</c:v>
                </c:pt>
                <c:pt idx="1489">
                  <c:v>2832.8262350300001</c:v>
                </c:pt>
                <c:pt idx="1490">
                  <c:v>2833.8262350300001</c:v>
                </c:pt>
                <c:pt idx="1491">
                  <c:v>2834.8262350300001</c:v>
                </c:pt>
                <c:pt idx="1492">
                  <c:v>2835.8262350300001</c:v>
                </c:pt>
                <c:pt idx="1493">
                  <c:v>2836.8262350300001</c:v>
                </c:pt>
                <c:pt idx="1494">
                  <c:v>2837.8262350300001</c:v>
                </c:pt>
                <c:pt idx="1495">
                  <c:v>2838.8262350300001</c:v>
                </c:pt>
                <c:pt idx="1496">
                  <c:v>2839.8262350300001</c:v>
                </c:pt>
                <c:pt idx="1497">
                  <c:v>2840.8262350300001</c:v>
                </c:pt>
                <c:pt idx="1498">
                  <c:v>2841.8262350300001</c:v>
                </c:pt>
                <c:pt idx="1499">
                  <c:v>2842.8262350300001</c:v>
                </c:pt>
                <c:pt idx="1500">
                  <c:v>2843.8262350300001</c:v>
                </c:pt>
                <c:pt idx="1501">
                  <c:v>2844.8262350300001</c:v>
                </c:pt>
                <c:pt idx="1502">
                  <c:v>2845.8262350300001</c:v>
                </c:pt>
                <c:pt idx="1503">
                  <c:v>2846.8262350300001</c:v>
                </c:pt>
                <c:pt idx="1504">
                  <c:v>2847.8262350300001</c:v>
                </c:pt>
                <c:pt idx="1505">
                  <c:v>2848.8262350300001</c:v>
                </c:pt>
                <c:pt idx="1506">
                  <c:v>2849.8262350300001</c:v>
                </c:pt>
                <c:pt idx="1507">
                  <c:v>2850.8262350300001</c:v>
                </c:pt>
                <c:pt idx="1508">
                  <c:v>2851.8262350300001</c:v>
                </c:pt>
                <c:pt idx="1509">
                  <c:v>2852.8262350300001</c:v>
                </c:pt>
                <c:pt idx="1510">
                  <c:v>2853.8262350300001</c:v>
                </c:pt>
                <c:pt idx="1511">
                  <c:v>2854.8262350300001</c:v>
                </c:pt>
                <c:pt idx="1512">
                  <c:v>2855.8262350300001</c:v>
                </c:pt>
                <c:pt idx="1513">
                  <c:v>2856.8262350300001</c:v>
                </c:pt>
                <c:pt idx="1514">
                  <c:v>2857.8262350300001</c:v>
                </c:pt>
                <c:pt idx="1515">
                  <c:v>2858.8262350300001</c:v>
                </c:pt>
                <c:pt idx="1516">
                  <c:v>2859.8262350300001</c:v>
                </c:pt>
                <c:pt idx="1517">
                  <c:v>2860.8262350300001</c:v>
                </c:pt>
                <c:pt idx="1518">
                  <c:v>2861.8262350300001</c:v>
                </c:pt>
                <c:pt idx="1519">
                  <c:v>2862.8262350300001</c:v>
                </c:pt>
                <c:pt idx="1520">
                  <c:v>2863.8262350300001</c:v>
                </c:pt>
                <c:pt idx="1521">
                  <c:v>2864.8262350300001</c:v>
                </c:pt>
                <c:pt idx="1522">
                  <c:v>2865.8262350300001</c:v>
                </c:pt>
                <c:pt idx="1523">
                  <c:v>2866.8262350300001</c:v>
                </c:pt>
                <c:pt idx="1524">
                  <c:v>2867.8262350300001</c:v>
                </c:pt>
                <c:pt idx="1525">
                  <c:v>2868.8262350300001</c:v>
                </c:pt>
                <c:pt idx="1526">
                  <c:v>2869.8262350300001</c:v>
                </c:pt>
                <c:pt idx="1527">
                  <c:v>2870.8262350300001</c:v>
                </c:pt>
                <c:pt idx="1528">
                  <c:v>2871.8262350300001</c:v>
                </c:pt>
                <c:pt idx="1529">
                  <c:v>2872.8262350300001</c:v>
                </c:pt>
                <c:pt idx="1530">
                  <c:v>2873.8262350300001</c:v>
                </c:pt>
                <c:pt idx="1531">
                  <c:v>2874.8262350300001</c:v>
                </c:pt>
                <c:pt idx="1532">
                  <c:v>2875.8262350300001</c:v>
                </c:pt>
                <c:pt idx="1533">
                  <c:v>2876.8262350300001</c:v>
                </c:pt>
                <c:pt idx="1534">
                  <c:v>2877.8262350300001</c:v>
                </c:pt>
                <c:pt idx="1535">
                  <c:v>2878.8262350300001</c:v>
                </c:pt>
                <c:pt idx="1536">
                  <c:v>2879.8262350300001</c:v>
                </c:pt>
                <c:pt idx="1537">
                  <c:v>2880.8262350300001</c:v>
                </c:pt>
                <c:pt idx="1538">
                  <c:v>2881.8262350300001</c:v>
                </c:pt>
                <c:pt idx="1539">
                  <c:v>2882.8262350300001</c:v>
                </c:pt>
                <c:pt idx="1540">
                  <c:v>2883.8262350300001</c:v>
                </c:pt>
                <c:pt idx="1541">
                  <c:v>2884.8262350300001</c:v>
                </c:pt>
                <c:pt idx="1542">
                  <c:v>2885.8262350300001</c:v>
                </c:pt>
                <c:pt idx="1543">
                  <c:v>2886.8262350300001</c:v>
                </c:pt>
                <c:pt idx="1544">
                  <c:v>2887.8262350300001</c:v>
                </c:pt>
                <c:pt idx="1545">
                  <c:v>2888.8262350300001</c:v>
                </c:pt>
                <c:pt idx="1546">
                  <c:v>2889.8262350300001</c:v>
                </c:pt>
                <c:pt idx="1547">
                  <c:v>2890.8262350300001</c:v>
                </c:pt>
                <c:pt idx="1548">
                  <c:v>2891.8262350300001</c:v>
                </c:pt>
                <c:pt idx="1549">
                  <c:v>2892.8262350300001</c:v>
                </c:pt>
                <c:pt idx="1550">
                  <c:v>2893.8262350300001</c:v>
                </c:pt>
                <c:pt idx="1551">
                  <c:v>2894.8262350300001</c:v>
                </c:pt>
                <c:pt idx="1552">
                  <c:v>2895.8262350300001</c:v>
                </c:pt>
                <c:pt idx="1553">
                  <c:v>2896.8262350300001</c:v>
                </c:pt>
                <c:pt idx="1554">
                  <c:v>2897.8262350300001</c:v>
                </c:pt>
                <c:pt idx="1555">
                  <c:v>2898.8262350300001</c:v>
                </c:pt>
                <c:pt idx="1556">
                  <c:v>2899.8262350300001</c:v>
                </c:pt>
                <c:pt idx="1557">
                  <c:v>2900.8262350300001</c:v>
                </c:pt>
                <c:pt idx="1558">
                  <c:v>2901.8262350300001</c:v>
                </c:pt>
                <c:pt idx="1559">
                  <c:v>2902.8262350300001</c:v>
                </c:pt>
                <c:pt idx="1560">
                  <c:v>2903.8262350300001</c:v>
                </c:pt>
                <c:pt idx="1561">
                  <c:v>2904.8262350300001</c:v>
                </c:pt>
                <c:pt idx="1562">
                  <c:v>2905.8262350300001</c:v>
                </c:pt>
                <c:pt idx="1563">
                  <c:v>2906.8262350300001</c:v>
                </c:pt>
                <c:pt idx="1564">
                  <c:v>2907.8262350300001</c:v>
                </c:pt>
                <c:pt idx="1565">
                  <c:v>2908.8262350300001</c:v>
                </c:pt>
                <c:pt idx="1566">
                  <c:v>2909.8262350300001</c:v>
                </c:pt>
                <c:pt idx="1567">
                  <c:v>2910.8262350300001</c:v>
                </c:pt>
                <c:pt idx="1568">
                  <c:v>2911.8262350300001</c:v>
                </c:pt>
                <c:pt idx="1569">
                  <c:v>2912.8262350300001</c:v>
                </c:pt>
                <c:pt idx="1570">
                  <c:v>2913.8262350300001</c:v>
                </c:pt>
                <c:pt idx="1571">
                  <c:v>2914.8262350300001</c:v>
                </c:pt>
                <c:pt idx="1572">
                  <c:v>2915.8262350300001</c:v>
                </c:pt>
                <c:pt idx="1573">
                  <c:v>2916.8262350300001</c:v>
                </c:pt>
                <c:pt idx="1574">
                  <c:v>2917.8262350300001</c:v>
                </c:pt>
                <c:pt idx="1575">
                  <c:v>2918.8262350300001</c:v>
                </c:pt>
                <c:pt idx="1576">
                  <c:v>2919.8262350300001</c:v>
                </c:pt>
                <c:pt idx="1577">
                  <c:v>2920.8262350300001</c:v>
                </c:pt>
                <c:pt idx="1578">
                  <c:v>2921.8262350300001</c:v>
                </c:pt>
                <c:pt idx="1579">
                  <c:v>2922.8262350300001</c:v>
                </c:pt>
                <c:pt idx="1580">
                  <c:v>2923.8262350300001</c:v>
                </c:pt>
                <c:pt idx="1581">
                  <c:v>2924.8262350300001</c:v>
                </c:pt>
                <c:pt idx="1582">
                  <c:v>2925.8262350300001</c:v>
                </c:pt>
                <c:pt idx="1583">
                  <c:v>2926.8262350300001</c:v>
                </c:pt>
                <c:pt idx="1584">
                  <c:v>2927.8262350300001</c:v>
                </c:pt>
                <c:pt idx="1585">
                  <c:v>2928.8262350300001</c:v>
                </c:pt>
                <c:pt idx="1586">
                  <c:v>2929.8262350300001</c:v>
                </c:pt>
                <c:pt idx="1587">
                  <c:v>2930.8262350300001</c:v>
                </c:pt>
                <c:pt idx="1588">
                  <c:v>2931.8262350300001</c:v>
                </c:pt>
                <c:pt idx="1589">
                  <c:v>2932.8262350300001</c:v>
                </c:pt>
                <c:pt idx="1590">
                  <c:v>2933.8262350300001</c:v>
                </c:pt>
                <c:pt idx="1591">
                  <c:v>2934.8262350300001</c:v>
                </c:pt>
                <c:pt idx="1592">
                  <c:v>2935.8262350300001</c:v>
                </c:pt>
                <c:pt idx="1593">
                  <c:v>2936.8262350300001</c:v>
                </c:pt>
                <c:pt idx="1594">
                  <c:v>2937.8262350300001</c:v>
                </c:pt>
                <c:pt idx="1595">
                  <c:v>2938.8262350300001</c:v>
                </c:pt>
                <c:pt idx="1596">
                  <c:v>2939.8262350300001</c:v>
                </c:pt>
                <c:pt idx="1597">
                  <c:v>2940.8262350300001</c:v>
                </c:pt>
                <c:pt idx="1598">
                  <c:v>2941.8262350300001</c:v>
                </c:pt>
                <c:pt idx="1599">
                  <c:v>2942.8262350300001</c:v>
                </c:pt>
                <c:pt idx="1600">
                  <c:v>2943.8262350300001</c:v>
                </c:pt>
                <c:pt idx="1601">
                  <c:v>2944.8262350300001</c:v>
                </c:pt>
                <c:pt idx="1602">
                  <c:v>2945.8262350300001</c:v>
                </c:pt>
                <c:pt idx="1603">
                  <c:v>2946.8262350300001</c:v>
                </c:pt>
                <c:pt idx="1604">
                  <c:v>2947.8262350300001</c:v>
                </c:pt>
                <c:pt idx="1605">
                  <c:v>2948.8262350300001</c:v>
                </c:pt>
                <c:pt idx="1606">
                  <c:v>2949.8262350300001</c:v>
                </c:pt>
                <c:pt idx="1607">
                  <c:v>2950.8262350300001</c:v>
                </c:pt>
                <c:pt idx="1608">
                  <c:v>2951.8262350300001</c:v>
                </c:pt>
                <c:pt idx="1609">
                  <c:v>2952.8262350300001</c:v>
                </c:pt>
                <c:pt idx="1610">
                  <c:v>2953.8262350300001</c:v>
                </c:pt>
                <c:pt idx="1611">
                  <c:v>2954.8262350300001</c:v>
                </c:pt>
                <c:pt idx="1612">
                  <c:v>2955.8262350300001</c:v>
                </c:pt>
                <c:pt idx="1613">
                  <c:v>2956.8262350300001</c:v>
                </c:pt>
                <c:pt idx="1614">
                  <c:v>2957.8262350300001</c:v>
                </c:pt>
                <c:pt idx="1615">
                  <c:v>2958.8262350300001</c:v>
                </c:pt>
                <c:pt idx="1616">
                  <c:v>2959.8262350300001</c:v>
                </c:pt>
                <c:pt idx="1617">
                  <c:v>2960.8262350300001</c:v>
                </c:pt>
                <c:pt idx="1618">
                  <c:v>2961.8262350300001</c:v>
                </c:pt>
                <c:pt idx="1619">
                  <c:v>2962.8262350300001</c:v>
                </c:pt>
                <c:pt idx="1620">
                  <c:v>2963.8262350300001</c:v>
                </c:pt>
                <c:pt idx="1621">
                  <c:v>2964.8262350300001</c:v>
                </c:pt>
                <c:pt idx="1622">
                  <c:v>2965.8262350300001</c:v>
                </c:pt>
                <c:pt idx="1623">
                  <c:v>2966.8262350300001</c:v>
                </c:pt>
                <c:pt idx="1624">
                  <c:v>2967.8262350300001</c:v>
                </c:pt>
                <c:pt idx="1625">
                  <c:v>2968.8262350300001</c:v>
                </c:pt>
                <c:pt idx="1626">
                  <c:v>2969.8262350300001</c:v>
                </c:pt>
                <c:pt idx="1627">
                  <c:v>2970.8262350300001</c:v>
                </c:pt>
                <c:pt idx="1628">
                  <c:v>2971.8262350300001</c:v>
                </c:pt>
                <c:pt idx="1629">
                  <c:v>2972.8262350300001</c:v>
                </c:pt>
                <c:pt idx="1630">
                  <c:v>2973.8262350300001</c:v>
                </c:pt>
                <c:pt idx="1631">
                  <c:v>2974.8262350300001</c:v>
                </c:pt>
                <c:pt idx="1632">
                  <c:v>2975.8262350300001</c:v>
                </c:pt>
                <c:pt idx="1633">
                  <c:v>2976.8262350300001</c:v>
                </c:pt>
                <c:pt idx="1634">
                  <c:v>2977.8262350300001</c:v>
                </c:pt>
                <c:pt idx="1635">
                  <c:v>2978.8262350300001</c:v>
                </c:pt>
                <c:pt idx="1636">
                  <c:v>2979.8262350300001</c:v>
                </c:pt>
                <c:pt idx="1637">
                  <c:v>2980.8262350300001</c:v>
                </c:pt>
                <c:pt idx="1638">
                  <c:v>2981.8262350300001</c:v>
                </c:pt>
                <c:pt idx="1639">
                  <c:v>2982.8262350300001</c:v>
                </c:pt>
                <c:pt idx="1640">
                  <c:v>2983.8262350300001</c:v>
                </c:pt>
                <c:pt idx="1641">
                  <c:v>2984.8262350300001</c:v>
                </c:pt>
                <c:pt idx="1642">
                  <c:v>2985.8262350300001</c:v>
                </c:pt>
                <c:pt idx="1643">
                  <c:v>2986.8262350300001</c:v>
                </c:pt>
                <c:pt idx="1644">
                  <c:v>2987.8262350300001</c:v>
                </c:pt>
                <c:pt idx="1645">
                  <c:v>2988.8262350300001</c:v>
                </c:pt>
                <c:pt idx="1646">
                  <c:v>2989.8262350300001</c:v>
                </c:pt>
                <c:pt idx="1647">
                  <c:v>2990.8262350300001</c:v>
                </c:pt>
                <c:pt idx="1648">
                  <c:v>2991.8262350300001</c:v>
                </c:pt>
                <c:pt idx="1649">
                  <c:v>2992.8262350300001</c:v>
                </c:pt>
                <c:pt idx="1650">
                  <c:v>2993.8262350300001</c:v>
                </c:pt>
                <c:pt idx="1651">
                  <c:v>2994.8262350300001</c:v>
                </c:pt>
                <c:pt idx="1652">
                  <c:v>2995.8262350300001</c:v>
                </c:pt>
                <c:pt idx="1653">
                  <c:v>2996.8262350300001</c:v>
                </c:pt>
                <c:pt idx="1654">
                  <c:v>2997.8262350300001</c:v>
                </c:pt>
                <c:pt idx="1655">
                  <c:v>2998.3673492500002</c:v>
                </c:pt>
                <c:pt idx="1656">
                  <c:v>3052.1357715300001</c:v>
                </c:pt>
                <c:pt idx="1657">
                  <c:v>3101.2908861199999</c:v>
                </c:pt>
                <c:pt idx="1658">
                  <c:v>3101.2908861199999</c:v>
                </c:pt>
                <c:pt idx="1659">
                  <c:v>3102.2908861199999</c:v>
                </c:pt>
                <c:pt idx="1660">
                  <c:v>3103.2908861199999</c:v>
                </c:pt>
                <c:pt idx="1661">
                  <c:v>3104.2908861199999</c:v>
                </c:pt>
                <c:pt idx="1662">
                  <c:v>3105.2908861199999</c:v>
                </c:pt>
                <c:pt idx="1663">
                  <c:v>3106.2908861199999</c:v>
                </c:pt>
                <c:pt idx="1664">
                  <c:v>3107.2908861199999</c:v>
                </c:pt>
                <c:pt idx="1665">
                  <c:v>3108.2908861199999</c:v>
                </c:pt>
                <c:pt idx="1666">
                  <c:v>3109.2908861199999</c:v>
                </c:pt>
                <c:pt idx="1667">
                  <c:v>3110.2908861199999</c:v>
                </c:pt>
                <c:pt idx="1668">
                  <c:v>3111.2908861199999</c:v>
                </c:pt>
                <c:pt idx="1669">
                  <c:v>3112.2908861199999</c:v>
                </c:pt>
                <c:pt idx="1670">
                  <c:v>3113.2908861199999</c:v>
                </c:pt>
                <c:pt idx="1671">
                  <c:v>3114.2908861199999</c:v>
                </c:pt>
                <c:pt idx="1672">
                  <c:v>3115.2908861199999</c:v>
                </c:pt>
                <c:pt idx="1673">
                  <c:v>3116.2908861199999</c:v>
                </c:pt>
                <c:pt idx="1674">
                  <c:v>3117.2908861199999</c:v>
                </c:pt>
                <c:pt idx="1675">
                  <c:v>3118.2908861199999</c:v>
                </c:pt>
                <c:pt idx="1676">
                  <c:v>3119.2908861199999</c:v>
                </c:pt>
                <c:pt idx="1677">
                  <c:v>3120.2908861199999</c:v>
                </c:pt>
                <c:pt idx="1678">
                  <c:v>3121.2908861199999</c:v>
                </c:pt>
                <c:pt idx="1679">
                  <c:v>3122.2908861199999</c:v>
                </c:pt>
                <c:pt idx="1680">
                  <c:v>3123.2908861199999</c:v>
                </c:pt>
                <c:pt idx="1681">
                  <c:v>3124.2908861199999</c:v>
                </c:pt>
                <c:pt idx="1682">
                  <c:v>3125.2908861199999</c:v>
                </c:pt>
                <c:pt idx="1683">
                  <c:v>3126.2908861199999</c:v>
                </c:pt>
                <c:pt idx="1684">
                  <c:v>3127.2908861199999</c:v>
                </c:pt>
                <c:pt idx="1685">
                  <c:v>3128.2908861199999</c:v>
                </c:pt>
                <c:pt idx="1686">
                  <c:v>3129.2908861199999</c:v>
                </c:pt>
                <c:pt idx="1687">
                  <c:v>3130.2908861199999</c:v>
                </c:pt>
                <c:pt idx="1688">
                  <c:v>3131.2908861199999</c:v>
                </c:pt>
                <c:pt idx="1689">
                  <c:v>3132.2908861199999</c:v>
                </c:pt>
                <c:pt idx="1690">
                  <c:v>3133.2908861199999</c:v>
                </c:pt>
                <c:pt idx="1691">
                  <c:v>3134.2908861199999</c:v>
                </c:pt>
                <c:pt idx="1692">
                  <c:v>3135.2908861199999</c:v>
                </c:pt>
                <c:pt idx="1693">
                  <c:v>3136.2908861199999</c:v>
                </c:pt>
                <c:pt idx="1694">
                  <c:v>3137.2908861199999</c:v>
                </c:pt>
                <c:pt idx="1695">
                  <c:v>3138.2908861199999</c:v>
                </c:pt>
                <c:pt idx="1696">
                  <c:v>3139.2908861199999</c:v>
                </c:pt>
                <c:pt idx="1697">
                  <c:v>3140.2908861199999</c:v>
                </c:pt>
                <c:pt idx="1698">
                  <c:v>3141.2908861199999</c:v>
                </c:pt>
                <c:pt idx="1699">
                  <c:v>3142.2908861199999</c:v>
                </c:pt>
                <c:pt idx="1700">
                  <c:v>3143.2908861199999</c:v>
                </c:pt>
                <c:pt idx="1701">
                  <c:v>3144.2908861199999</c:v>
                </c:pt>
                <c:pt idx="1702">
                  <c:v>3145.2908861199999</c:v>
                </c:pt>
                <c:pt idx="1703">
                  <c:v>3146.2908861199999</c:v>
                </c:pt>
                <c:pt idx="1704">
                  <c:v>3147.2908861199999</c:v>
                </c:pt>
                <c:pt idx="1705">
                  <c:v>3148.2908861199999</c:v>
                </c:pt>
                <c:pt idx="1706">
                  <c:v>3149.2908861199999</c:v>
                </c:pt>
                <c:pt idx="1707">
                  <c:v>3150.2908861199999</c:v>
                </c:pt>
                <c:pt idx="1708">
                  <c:v>3151.2908861199999</c:v>
                </c:pt>
                <c:pt idx="1709">
                  <c:v>3152.2908861199999</c:v>
                </c:pt>
                <c:pt idx="1710">
                  <c:v>3153.2908861199999</c:v>
                </c:pt>
                <c:pt idx="1711">
                  <c:v>3154.2908861199999</c:v>
                </c:pt>
                <c:pt idx="1712">
                  <c:v>3155.2908861199999</c:v>
                </c:pt>
                <c:pt idx="1713">
                  <c:v>3156.2908861199999</c:v>
                </c:pt>
                <c:pt idx="1714">
                  <c:v>3157.2908861199999</c:v>
                </c:pt>
                <c:pt idx="1715">
                  <c:v>3158.2908861199999</c:v>
                </c:pt>
                <c:pt idx="1716">
                  <c:v>3159.2908861199999</c:v>
                </c:pt>
                <c:pt idx="1717">
                  <c:v>3160.2908861199999</c:v>
                </c:pt>
                <c:pt idx="1718">
                  <c:v>3161.2908861199999</c:v>
                </c:pt>
                <c:pt idx="1719">
                  <c:v>3162.2908861199999</c:v>
                </c:pt>
                <c:pt idx="1720">
                  <c:v>3163.2908861199999</c:v>
                </c:pt>
                <c:pt idx="1721">
                  <c:v>3164.2908861199999</c:v>
                </c:pt>
                <c:pt idx="1722">
                  <c:v>3165.2908861199999</c:v>
                </c:pt>
                <c:pt idx="1723">
                  <c:v>3166.2908861199999</c:v>
                </c:pt>
                <c:pt idx="1724">
                  <c:v>3167.2908861199999</c:v>
                </c:pt>
                <c:pt idx="1725">
                  <c:v>3168.2908861199999</c:v>
                </c:pt>
                <c:pt idx="1726">
                  <c:v>3169.2908861199999</c:v>
                </c:pt>
                <c:pt idx="1727">
                  <c:v>3170.2908861199999</c:v>
                </c:pt>
                <c:pt idx="1728">
                  <c:v>3171.2908861199999</c:v>
                </c:pt>
                <c:pt idx="1729">
                  <c:v>3172.2908861199999</c:v>
                </c:pt>
                <c:pt idx="1730">
                  <c:v>3173.2908861199999</c:v>
                </c:pt>
                <c:pt idx="1731">
                  <c:v>3174.2908861199999</c:v>
                </c:pt>
                <c:pt idx="1732">
                  <c:v>3175.2908861199999</c:v>
                </c:pt>
                <c:pt idx="1733">
                  <c:v>3176.2908861199999</c:v>
                </c:pt>
                <c:pt idx="1734">
                  <c:v>3177.2908861199999</c:v>
                </c:pt>
                <c:pt idx="1735">
                  <c:v>3178.2908861199999</c:v>
                </c:pt>
                <c:pt idx="1736">
                  <c:v>3179.2908861199999</c:v>
                </c:pt>
                <c:pt idx="1737">
                  <c:v>3180.2908861199999</c:v>
                </c:pt>
                <c:pt idx="1738">
                  <c:v>3181.2908861199999</c:v>
                </c:pt>
                <c:pt idx="1739">
                  <c:v>3182.2908861199999</c:v>
                </c:pt>
                <c:pt idx="1740">
                  <c:v>3183.2908861199999</c:v>
                </c:pt>
                <c:pt idx="1741">
                  <c:v>3184.2908861199999</c:v>
                </c:pt>
                <c:pt idx="1742">
                  <c:v>3185.2908861199999</c:v>
                </c:pt>
                <c:pt idx="1743">
                  <c:v>3186.2908861199999</c:v>
                </c:pt>
                <c:pt idx="1744">
                  <c:v>3187.2908861199999</c:v>
                </c:pt>
                <c:pt idx="1745">
                  <c:v>3188.2908861199999</c:v>
                </c:pt>
                <c:pt idx="1746">
                  <c:v>3189.2908861199999</c:v>
                </c:pt>
                <c:pt idx="1747">
                  <c:v>3190.2908861199999</c:v>
                </c:pt>
                <c:pt idx="1748">
                  <c:v>3191.2908861199999</c:v>
                </c:pt>
                <c:pt idx="1749">
                  <c:v>3192.2908861199999</c:v>
                </c:pt>
                <c:pt idx="1750">
                  <c:v>3193.2908861199999</c:v>
                </c:pt>
                <c:pt idx="1751">
                  <c:v>3194.2908861199999</c:v>
                </c:pt>
                <c:pt idx="1752">
                  <c:v>3195.2908861199999</c:v>
                </c:pt>
                <c:pt idx="1753">
                  <c:v>3196.2908861199999</c:v>
                </c:pt>
                <c:pt idx="1754">
                  <c:v>3197.2908861199999</c:v>
                </c:pt>
                <c:pt idx="1755">
                  <c:v>3198.2908861199999</c:v>
                </c:pt>
                <c:pt idx="1756">
                  <c:v>3199.2908861199999</c:v>
                </c:pt>
                <c:pt idx="1757">
                  <c:v>3200.2908861199999</c:v>
                </c:pt>
                <c:pt idx="1758">
                  <c:v>3201.2908861199999</c:v>
                </c:pt>
                <c:pt idx="1759">
                  <c:v>3202.2908861199999</c:v>
                </c:pt>
                <c:pt idx="1760">
                  <c:v>3203.2908861199999</c:v>
                </c:pt>
                <c:pt idx="1761">
                  <c:v>3204.2908861199999</c:v>
                </c:pt>
                <c:pt idx="1762">
                  <c:v>3205.2908861199999</c:v>
                </c:pt>
                <c:pt idx="1763">
                  <c:v>3206.2908861199999</c:v>
                </c:pt>
                <c:pt idx="1764">
                  <c:v>3207.2908861199999</c:v>
                </c:pt>
                <c:pt idx="1765">
                  <c:v>3208.2908861199999</c:v>
                </c:pt>
                <c:pt idx="1766">
                  <c:v>3209.2908861199999</c:v>
                </c:pt>
                <c:pt idx="1767">
                  <c:v>3210.2908861199999</c:v>
                </c:pt>
                <c:pt idx="1768">
                  <c:v>3211.2908861199999</c:v>
                </c:pt>
                <c:pt idx="1769">
                  <c:v>3212.2908861199999</c:v>
                </c:pt>
                <c:pt idx="1770">
                  <c:v>3213.2908861199999</c:v>
                </c:pt>
                <c:pt idx="1771">
                  <c:v>3214.2908861199999</c:v>
                </c:pt>
                <c:pt idx="1772">
                  <c:v>3215.2908861199999</c:v>
                </c:pt>
                <c:pt idx="1773">
                  <c:v>3216.2908861199999</c:v>
                </c:pt>
                <c:pt idx="1774">
                  <c:v>3217.2908861199999</c:v>
                </c:pt>
                <c:pt idx="1775">
                  <c:v>3218.2908861199999</c:v>
                </c:pt>
                <c:pt idx="1776">
                  <c:v>3219.2908861199999</c:v>
                </c:pt>
                <c:pt idx="1777">
                  <c:v>3220.2908861199999</c:v>
                </c:pt>
                <c:pt idx="1778">
                  <c:v>3221.2908861199999</c:v>
                </c:pt>
                <c:pt idx="1779">
                  <c:v>3222.2908861199999</c:v>
                </c:pt>
                <c:pt idx="1780">
                  <c:v>3223.2908861199999</c:v>
                </c:pt>
                <c:pt idx="1781">
                  <c:v>3224.2908861199999</c:v>
                </c:pt>
                <c:pt idx="1782">
                  <c:v>3225.2908861199999</c:v>
                </c:pt>
                <c:pt idx="1783">
                  <c:v>3226.2908861199999</c:v>
                </c:pt>
                <c:pt idx="1784">
                  <c:v>3227.2908861199999</c:v>
                </c:pt>
                <c:pt idx="1785">
                  <c:v>3228.2908861199999</c:v>
                </c:pt>
                <c:pt idx="1786">
                  <c:v>3229.2908861199999</c:v>
                </c:pt>
                <c:pt idx="1787">
                  <c:v>3230.2908861199999</c:v>
                </c:pt>
                <c:pt idx="1788">
                  <c:v>3231.2908861199999</c:v>
                </c:pt>
                <c:pt idx="1789">
                  <c:v>3232.2908861199999</c:v>
                </c:pt>
                <c:pt idx="1790">
                  <c:v>3233.2908861199999</c:v>
                </c:pt>
                <c:pt idx="1791">
                  <c:v>3234.2908861199999</c:v>
                </c:pt>
                <c:pt idx="1792">
                  <c:v>3235.2908861199999</c:v>
                </c:pt>
                <c:pt idx="1793">
                  <c:v>3236.2908861199999</c:v>
                </c:pt>
                <c:pt idx="1794">
                  <c:v>3237.2908861199999</c:v>
                </c:pt>
                <c:pt idx="1795">
                  <c:v>3238.2908861199999</c:v>
                </c:pt>
                <c:pt idx="1796">
                  <c:v>3239.2908861199999</c:v>
                </c:pt>
                <c:pt idx="1797">
                  <c:v>3240.2908861199999</c:v>
                </c:pt>
                <c:pt idx="1798">
                  <c:v>3241.2908861199999</c:v>
                </c:pt>
                <c:pt idx="1799">
                  <c:v>3242.2908861199999</c:v>
                </c:pt>
                <c:pt idx="1800">
                  <c:v>3243.2908861199999</c:v>
                </c:pt>
                <c:pt idx="1801">
                  <c:v>3244.2908861199999</c:v>
                </c:pt>
                <c:pt idx="1802">
                  <c:v>3245.2908861199999</c:v>
                </c:pt>
                <c:pt idx="1803">
                  <c:v>3246.2908861199999</c:v>
                </c:pt>
                <c:pt idx="1804">
                  <c:v>3247.2908861199999</c:v>
                </c:pt>
                <c:pt idx="1805">
                  <c:v>3248.2908861199999</c:v>
                </c:pt>
                <c:pt idx="1806">
                  <c:v>3249.2908861199999</c:v>
                </c:pt>
                <c:pt idx="1807">
                  <c:v>3250.2908861199999</c:v>
                </c:pt>
                <c:pt idx="1808">
                  <c:v>3251.2908861199999</c:v>
                </c:pt>
                <c:pt idx="1809">
                  <c:v>3252.2908861199999</c:v>
                </c:pt>
                <c:pt idx="1810">
                  <c:v>3253.2908861199999</c:v>
                </c:pt>
                <c:pt idx="1811">
                  <c:v>3254.2908861199999</c:v>
                </c:pt>
                <c:pt idx="1812">
                  <c:v>3255.2908861199999</c:v>
                </c:pt>
                <c:pt idx="1813">
                  <c:v>3256.2908861199999</c:v>
                </c:pt>
                <c:pt idx="1814">
                  <c:v>3257.2908861199999</c:v>
                </c:pt>
                <c:pt idx="1815">
                  <c:v>3258.2908861199999</c:v>
                </c:pt>
                <c:pt idx="1816">
                  <c:v>3259.2908861199999</c:v>
                </c:pt>
                <c:pt idx="1817">
                  <c:v>3260.2908861199999</c:v>
                </c:pt>
                <c:pt idx="1818">
                  <c:v>3261.2908861199999</c:v>
                </c:pt>
                <c:pt idx="1819">
                  <c:v>3262.2908861199999</c:v>
                </c:pt>
                <c:pt idx="1820">
                  <c:v>3263.2908861199999</c:v>
                </c:pt>
                <c:pt idx="1821">
                  <c:v>3264.2908861199999</c:v>
                </c:pt>
                <c:pt idx="1822">
                  <c:v>3265.2908861199999</c:v>
                </c:pt>
                <c:pt idx="1823">
                  <c:v>3266.2908861199999</c:v>
                </c:pt>
                <c:pt idx="1824">
                  <c:v>3267.2908861199999</c:v>
                </c:pt>
                <c:pt idx="1825">
                  <c:v>3268.2908861199999</c:v>
                </c:pt>
                <c:pt idx="1826">
                  <c:v>3269.2908861199999</c:v>
                </c:pt>
                <c:pt idx="1827">
                  <c:v>3270.2908861199999</c:v>
                </c:pt>
                <c:pt idx="1828">
                  <c:v>3271.2908861199999</c:v>
                </c:pt>
                <c:pt idx="1829">
                  <c:v>3272.2908861199999</c:v>
                </c:pt>
                <c:pt idx="1830">
                  <c:v>3273.2908861199999</c:v>
                </c:pt>
                <c:pt idx="1831">
                  <c:v>3274.2908861199999</c:v>
                </c:pt>
                <c:pt idx="1832">
                  <c:v>3275.2908861199999</c:v>
                </c:pt>
                <c:pt idx="1833">
                  <c:v>3276.2908861199999</c:v>
                </c:pt>
                <c:pt idx="1834">
                  <c:v>3277.2908861199999</c:v>
                </c:pt>
                <c:pt idx="1835">
                  <c:v>3278.2908861199999</c:v>
                </c:pt>
                <c:pt idx="1836">
                  <c:v>3279.2908861199999</c:v>
                </c:pt>
                <c:pt idx="1837">
                  <c:v>3280.2908861199999</c:v>
                </c:pt>
                <c:pt idx="1838">
                  <c:v>3281.2908861199999</c:v>
                </c:pt>
                <c:pt idx="1839">
                  <c:v>3282.2908861199999</c:v>
                </c:pt>
                <c:pt idx="1840">
                  <c:v>3283.2908861199999</c:v>
                </c:pt>
                <c:pt idx="1841">
                  <c:v>3284.2908861199999</c:v>
                </c:pt>
                <c:pt idx="1842">
                  <c:v>3285.2908861199999</c:v>
                </c:pt>
                <c:pt idx="1843">
                  <c:v>3286.2908861199999</c:v>
                </c:pt>
                <c:pt idx="1844">
                  <c:v>3287.2908861199999</c:v>
                </c:pt>
                <c:pt idx="1845">
                  <c:v>3288.2908861199999</c:v>
                </c:pt>
                <c:pt idx="1846">
                  <c:v>3289.2908861199999</c:v>
                </c:pt>
                <c:pt idx="1847">
                  <c:v>3290.2908861199999</c:v>
                </c:pt>
                <c:pt idx="1848">
                  <c:v>3291.2908861199999</c:v>
                </c:pt>
                <c:pt idx="1849">
                  <c:v>3292.2908861199999</c:v>
                </c:pt>
                <c:pt idx="1850">
                  <c:v>3293.2908861199999</c:v>
                </c:pt>
                <c:pt idx="1851">
                  <c:v>3294.2908861199999</c:v>
                </c:pt>
                <c:pt idx="1852">
                  <c:v>3295.2908861199999</c:v>
                </c:pt>
                <c:pt idx="1853">
                  <c:v>3296.2908861199999</c:v>
                </c:pt>
                <c:pt idx="1854">
                  <c:v>3297.2908861199999</c:v>
                </c:pt>
                <c:pt idx="1855">
                  <c:v>3298.2908861199999</c:v>
                </c:pt>
                <c:pt idx="1856">
                  <c:v>3299.2908861199999</c:v>
                </c:pt>
                <c:pt idx="1857">
                  <c:v>3300.2908861199999</c:v>
                </c:pt>
                <c:pt idx="1858">
                  <c:v>3301.2908861199999</c:v>
                </c:pt>
                <c:pt idx="1859">
                  <c:v>3302.2908861199999</c:v>
                </c:pt>
                <c:pt idx="1860">
                  <c:v>3303.2908861199999</c:v>
                </c:pt>
                <c:pt idx="1861">
                  <c:v>3304.2908861199999</c:v>
                </c:pt>
                <c:pt idx="1862">
                  <c:v>3305.2908861199999</c:v>
                </c:pt>
                <c:pt idx="1863">
                  <c:v>3306.2908861199999</c:v>
                </c:pt>
                <c:pt idx="1864">
                  <c:v>3307.2908861199999</c:v>
                </c:pt>
                <c:pt idx="1865">
                  <c:v>3308.2908861199999</c:v>
                </c:pt>
                <c:pt idx="1866">
                  <c:v>3309.2908861199999</c:v>
                </c:pt>
                <c:pt idx="1867">
                  <c:v>3310.2908861199999</c:v>
                </c:pt>
                <c:pt idx="1868">
                  <c:v>3311.2908861199999</c:v>
                </c:pt>
                <c:pt idx="1869">
                  <c:v>3312.2908861199999</c:v>
                </c:pt>
                <c:pt idx="1870">
                  <c:v>3313.2908861199999</c:v>
                </c:pt>
                <c:pt idx="1871">
                  <c:v>3314.2908861199999</c:v>
                </c:pt>
                <c:pt idx="1872">
                  <c:v>3315.2908861199999</c:v>
                </c:pt>
                <c:pt idx="1873">
                  <c:v>3316.2908861199999</c:v>
                </c:pt>
                <c:pt idx="1874">
                  <c:v>3317.2908861199999</c:v>
                </c:pt>
                <c:pt idx="1875">
                  <c:v>3318.2908861199999</c:v>
                </c:pt>
                <c:pt idx="1876">
                  <c:v>3319.2908861199999</c:v>
                </c:pt>
                <c:pt idx="1877">
                  <c:v>3320.2908861199999</c:v>
                </c:pt>
                <c:pt idx="1878">
                  <c:v>3321.2908861199999</c:v>
                </c:pt>
                <c:pt idx="1879">
                  <c:v>3322.2908861199999</c:v>
                </c:pt>
                <c:pt idx="1880">
                  <c:v>3323.2908861199999</c:v>
                </c:pt>
                <c:pt idx="1881">
                  <c:v>3324.2908861199999</c:v>
                </c:pt>
                <c:pt idx="1882">
                  <c:v>3325.2908861199999</c:v>
                </c:pt>
                <c:pt idx="1883">
                  <c:v>3326.2908861199999</c:v>
                </c:pt>
                <c:pt idx="1884">
                  <c:v>3327.2908861199999</c:v>
                </c:pt>
                <c:pt idx="1885">
                  <c:v>3328.2908861199999</c:v>
                </c:pt>
                <c:pt idx="1886">
                  <c:v>3329.2908861199999</c:v>
                </c:pt>
                <c:pt idx="1887">
                  <c:v>3330.2908861199999</c:v>
                </c:pt>
                <c:pt idx="1888">
                  <c:v>3331.2908861199999</c:v>
                </c:pt>
                <c:pt idx="1889">
                  <c:v>3332.2908861199999</c:v>
                </c:pt>
                <c:pt idx="1890">
                  <c:v>3333.2908861199999</c:v>
                </c:pt>
                <c:pt idx="1891">
                  <c:v>3334.2908861199999</c:v>
                </c:pt>
                <c:pt idx="1892">
                  <c:v>3335.2908861199999</c:v>
                </c:pt>
                <c:pt idx="1893">
                  <c:v>3336.2908861199999</c:v>
                </c:pt>
                <c:pt idx="1894">
                  <c:v>3337.2908861199999</c:v>
                </c:pt>
                <c:pt idx="1895">
                  <c:v>3338.2908861199999</c:v>
                </c:pt>
                <c:pt idx="1896">
                  <c:v>3339.2908861199999</c:v>
                </c:pt>
                <c:pt idx="1897">
                  <c:v>3340.2908861199999</c:v>
                </c:pt>
                <c:pt idx="1898">
                  <c:v>3341.2908861199999</c:v>
                </c:pt>
                <c:pt idx="1899">
                  <c:v>3342.2908861199999</c:v>
                </c:pt>
                <c:pt idx="1900">
                  <c:v>3343.2908861199999</c:v>
                </c:pt>
                <c:pt idx="1901">
                  <c:v>3344.2908861199999</c:v>
                </c:pt>
                <c:pt idx="1902">
                  <c:v>3345.2908861199999</c:v>
                </c:pt>
                <c:pt idx="1903">
                  <c:v>3346.2908861199999</c:v>
                </c:pt>
                <c:pt idx="1904">
                  <c:v>3347.2908861199999</c:v>
                </c:pt>
                <c:pt idx="1905">
                  <c:v>3348.2908861199999</c:v>
                </c:pt>
                <c:pt idx="1906">
                  <c:v>3349.2908861199999</c:v>
                </c:pt>
                <c:pt idx="1907">
                  <c:v>3350.2908861199999</c:v>
                </c:pt>
                <c:pt idx="1908">
                  <c:v>3351.2908861199999</c:v>
                </c:pt>
                <c:pt idx="1909">
                  <c:v>3352.2908861199999</c:v>
                </c:pt>
                <c:pt idx="1910">
                  <c:v>3353.2908861199999</c:v>
                </c:pt>
                <c:pt idx="1911">
                  <c:v>3354.2908861199999</c:v>
                </c:pt>
                <c:pt idx="1912">
                  <c:v>3355.2908861199999</c:v>
                </c:pt>
                <c:pt idx="1913">
                  <c:v>3356.2908861199999</c:v>
                </c:pt>
                <c:pt idx="1914">
                  <c:v>3357.2908861199999</c:v>
                </c:pt>
                <c:pt idx="1915">
                  <c:v>3358.2908861199999</c:v>
                </c:pt>
                <c:pt idx="1916">
                  <c:v>3359.2908861199999</c:v>
                </c:pt>
                <c:pt idx="1917">
                  <c:v>3360.2908861199999</c:v>
                </c:pt>
                <c:pt idx="1918">
                  <c:v>3361.2908861199999</c:v>
                </c:pt>
                <c:pt idx="1919">
                  <c:v>3362.2908861199999</c:v>
                </c:pt>
                <c:pt idx="1920">
                  <c:v>3363.2908861199999</c:v>
                </c:pt>
                <c:pt idx="1921">
                  <c:v>3364.2908861199999</c:v>
                </c:pt>
                <c:pt idx="1922">
                  <c:v>3365.2908861199999</c:v>
                </c:pt>
                <c:pt idx="1923">
                  <c:v>3366.2908861199999</c:v>
                </c:pt>
                <c:pt idx="1924">
                  <c:v>3367.2908861199999</c:v>
                </c:pt>
                <c:pt idx="1925">
                  <c:v>3368.2908861199999</c:v>
                </c:pt>
                <c:pt idx="1926">
                  <c:v>3369.2908861199999</c:v>
                </c:pt>
                <c:pt idx="1927">
                  <c:v>3370.2908861199999</c:v>
                </c:pt>
                <c:pt idx="1928">
                  <c:v>3371.2908861199999</c:v>
                </c:pt>
                <c:pt idx="1929">
                  <c:v>3372.2908861199999</c:v>
                </c:pt>
                <c:pt idx="1930">
                  <c:v>3373.2908861199999</c:v>
                </c:pt>
                <c:pt idx="1931">
                  <c:v>3374.2908861199999</c:v>
                </c:pt>
                <c:pt idx="1932">
                  <c:v>3375.2908861199999</c:v>
                </c:pt>
                <c:pt idx="1933">
                  <c:v>3376.2908861199999</c:v>
                </c:pt>
                <c:pt idx="1934">
                  <c:v>3377.2908861199999</c:v>
                </c:pt>
                <c:pt idx="1935">
                  <c:v>3378.2908861199999</c:v>
                </c:pt>
                <c:pt idx="1936">
                  <c:v>3379.2908861199999</c:v>
                </c:pt>
                <c:pt idx="1937">
                  <c:v>3380.2908861199999</c:v>
                </c:pt>
                <c:pt idx="1938">
                  <c:v>3381.2908861199999</c:v>
                </c:pt>
                <c:pt idx="1939">
                  <c:v>3382.2908861199999</c:v>
                </c:pt>
                <c:pt idx="1940">
                  <c:v>3383.2908861199999</c:v>
                </c:pt>
                <c:pt idx="1941">
                  <c:v>3384.2908861199999</c:v>
                </c:pt>
                <c:pt idx="1942">
                  <c:v>3385.2908861199999</c:v>
                </c:pt>
                <c:pt idx="1943">
                  <c:v>3386.2908861199999</c:v>
                </c:pt>
                <c:pt idx="1944">
                  <c:v>3387.2908861199999</c:v>
                </c:pt>
                <c:pt idx="1945">
                  <c:v>3388.2908861199999</c:v>
                </c:pt>
                <c:pt idx="1946">
                  <c:v>3389.2908861199999</c:v>
                </c:pt>
                <c:pt idx="1947">
                  <c:v>3390.2908861199999</c:v>
                </c:pt>
                <c:pt idx="1948">
                  <c:v>3391.2908861199999</c:v>
                </c:pt>
                <c:pt idx="1949">
                  <c:v>3392.2908861199999</c:v>
                </c:pt>
                <c:pt idx="1950">
                  <c:v>3393.2908861199999</c:v>
                </c:pt>
                <c:pt idx="1951">
                  <c:v>3394.2908861199999</c:v>
                </c:pt>
                <c:pt idx="1952">
                  <c:v>3395.2908861199999</c:v>
                </c:pt>
                <c:pt idx="1953">
                  <c:v>3396.2908861199999</c:v>
                </c:pt>
                <c:pt idx="1954">
                  <c:v>3397.2908861199999</c:v>
                </c:pt>
                <c:pt idx="1955">
                  <c:v>3398.2908861199999</c:v>
                </c:pt>
                <c:pt idx="1956">
                  <c:v>3399.2908861199999</c:v>
                </c:pt>
                <c:pt idx="1957">
                  <c:v>3400.2908861199999</c:v>
                </c:pt>
                <c:pt idx="1958">
                  <c:v>3401.2908861199999</c:v>
                </c:pt>
                <c:pt idx="1959">
                  <c:v>3402.2908861199999</c:v>
                </c:pt>
                <c:pt idx="1960">
                  <c:v>3403.2908861199999</c:v>
                </c:pt>
                <c:pt idx="1961">
                  <c:v>3404.2908861199999</c:v>
                </c:pt>
                <c:pt idx="1962">
                  <c:v>3405.2908861199999</c:v>
                </c:pt>
                <c:pt idx="1963">
                  <c:v>3406.2908861199999</c:v>
                </c:pt>
                <c:pt idx="1964">
                  <c:v>3407.2908861199999</c:v>
                </c:pt>
                <c:pt idx="1965">
                  <c:v>3408.2908861199999</c:v>
                </c:pt>
                <c:pt idx="1966">
                  <c:v>3409.2908861199999</c:v>
                </c:pt>
                <c:pt idx="1967">
                  <c:v>3410.2908861199999</c:v>
                </c:pt>
                <c:pt idx="1968">
                  <c:v>3411.2908861199999</c:v>
                </c:pt>
                <c:pt idx="1969">
                  <c:v>3412.2908861199999</c:v>
                </c:pt>
                <c:pt idx="1970">
                  <c:v>3413.2908861199999</c:v>
                </c:pt>
                <c:pt idx="1971">
                  <c:v>3414.2908861199999</c:v>
                </c:pt>
                <c:pt idx="1972">
                  <c:v>3415.2908861199999</c:v>
                </c:pt>
                <c:pt idx="1973">
                  <c:v>3416.2908861199999</c:v>
                </c:pt>
                <c:pt idx="1974">
                  <c:v>3417.2908861199999</c:v>
                </c:pt>
                <c:pt idx="1975">
                  <c:v>3418.2908861199999</c:v>
                </c:pt>
                <c:pt idx="1976">
                  <c:v>3419.2908861199999</c:v>
                </c:pt>
                <c:pt idx="1977">
                  <c:v>3420.2908861199999</c:v>
                </c:pt>
                <c:pt idx="1978">
                  <c:v>3421.2908861199999</c:v>
                </c:pt>
                <c:pt idx="1979">
                  <c:v>3422.2908861199999</c:v>
                </c:pt>
                <c:pt idx="1980">
                  <c:v>3423.2908861199999</c:v>
                </c:pt>
                <c:pt idx="1981">
                  <c:v>3424.2908861199999</c:v>
                </c:pt>
                <c:pt idx="1982">
                  <c:v>3425.2908861199999</c:v>
                </c:pt>
                <c:pt idx="1983">
                  <c:v>3426.2908861199999</c:v>
                </c:pt>
                <c:pt idx="1984">
                  <c:v>3427.2908861199999</c:v>
                </c:pt>
                <c:pt idx="1985">
                  <c:v>3428.2908861199999</c:v>
                </c:pt>
                <c:pt idx="1986">
                  <c:v>3429.2908861199999</c:v>
                </c:pt>
                <c:pt idx="1987">
                  <c:v>3430.2908861199999</c:v>
                </c:pt>
                <c:pt idx="1988">
                  <c:v>3431.2908861199999</c:v>
                </c:pt>
                <c:pt idx="1989">
                  <c:v>3432.2908861199999</c:v>
                </c:pt>
                <c:pt idx="1990">
                  <c:v>3433.2908861199999</c:v>
                </c:pt>
                <c:pt idx="1991">
                  <c:v>3434.2908861199999</c:v>
                </c:pt>
                <c:pt idx="1992">
                  <c:v>3435.2908861199999</c:v>
                </c:pt>
                <c:pt idx="1993">
                  <c:v>3436.2908861199999</c:v>
                </c:pt>
                <c:pt idx="1994">
                  <c:v>3437.2908861199999</c:v>
                </c:pt>
                <c:pt idx="1995">
                  <c:v>3438.2908861199999</c:v>
                </c:pt>
                <c:pt idx="1996">
                  <c:v>3439.2908861199999</c:v>
                </c:pt>
                <c:pt idx="1997">
                  <c:v>3440.2908861199999</c:v>
                </c:pt>
                <c:pt idx="1998">
                  <c:v>3441.2908861199999</c:v>
                </c:pt>
                <c:pt idx="1999">
                  <c:v>3442.2908861199999</c:v>
                </c:pt>
                <c:pt idx="2000">
                  <c:v>3443.2908861199999</c:v>
                </c:pt>
                <c:pt idx="2001">
                  <c:v>3444.2908861199999</c:v>
                </c:pt>
                <c:pt idx="2002">
                  <c:v>3445.2908861199999</c:v>
                </c:pt>
                <c:pt idx="2003">
                  <c:v>3446.2908861199999</c:v>
                </c:pt>
                <c:pt idx="2004">
                  <c:v>3447.2908861199999</c:v>
                </c:pt>
                <c:pt idx="2005">
                  <c:v>3448.2908861199999</c:v>
                </c:pt>
                <c:pt idx="2006">
                  <c:v>3449.2908861199999</c:v>
                </c:pt>
                <c:pt idx="2007">
                  <c:v>3450.2908861199999</c:v>
                </c:pt>
                <c:pt idx="2008">
                  <c:v>3451.2908861199999</c:v>
                </c:pt>
                <c:pt idx="2009">
                  <c:v>3452.2908861199999</c:v>
                </c:pt>
                <c:pt idx="2010">
                  <c:v>3453.2908861199999</c:v>
                </c:pt>
                <c:pt idx="2011">
                  <c:v>3454.2908861199999</c:v>
                </c:pt>
                <c:pt idx="2012">
                  <c:v>3455.2908861199999</c:v>
                </c:pt>
                <c:pt idx="2013">
                  <c:v>3456.2908861199999</c:v>
                </c:pt>
                <c:pt idx="2014">
                  <c:v>3457.2908861199999</c:v>
                </c:pt>
                <c:pt idx="2015">
                  <c:v>3458.2908861199999</c:v>
                </c:pt>
                <c:pt idx="2016">
                  <c:v>3459.2908861199999</c:v>
                </c:pt>
                <c:pt idx="2017">
                  <c:v>3460.2908861199999</c:v>
                </c:pt>
                <c:pt idx="2018">
                  <c:v>3461.2908861199999</c:v>
                </c:pt>
                <c:pt idx="2019">
                  <c:v>3462.2908861199999</c:v>
                </c:pt>
                <c:pt idx="2020">
                  <c:v>3463.2908861199999</c:v>
                </c:pt>
                <c:pt idx="2021">
                  <c:v>3464.2908861199999</c:v>
                </c:pt>
                <c:pt idx="2022">
                  <c:v>3465.2908861199999</c:v>
                </c:pt>
                <c:pt idx="2023">
                  <c:v>3466.2908861199999</c:v>
                </c:pt>
                <c:pt idx="2024">
                  <c:v>3467.2908861199999</c:v>
                </c:pt>
                <c:pt idx="2025">
                  <c:v>3468.2908861199999</c:v>
                </c:pt>
                <c:pt idx="2026">
                  <c:v>3469.2908861199999</c:v>
                </c:pt>
                <c:pt idx="2027">
                  <c:v>3470.2908861199999</c:v>
                </c:pt>
                <c:pt idx="2028">
                  <c:v>3471.2908861199999</c:v>
                </c:pt>
                <c:pt idx="2029">
                  <c:v>3472.2908861199999</c:v>
                </c:pt>
                <c:pt idx="2030">
                  <c:v>3473.2908861199999</c:v>
                </c:pt>
                <c:pt idx="2031">
                  <c:v>3474.2908861199999</c:v>
                </c:pt>
                <c:pt idx="2032">
                  <c:v>3475.2908861199999</c:v>
                </c:pt>
                <c:pt idx="2033">
                  <c:v>3476.2908861199999</c:v>
                </c:pt>
                <c:pt idx="2034">
                  <c:v>3477.2908861199999</c:v>
                </c:pt>
                <c:pt idx="2035">
                  <c:v>3478.2908861199999</c:v>
                </c:pt>
                <c:pt idx="2036">
                  <c:v>3479.2908861199999</c:v>
                </c:pt>
                <c:pt idx="2037">
                  <c:v>3480.2908861199999</c:v>
                </c:pt>
                <c:pt idx="2038">
                  <c:v>3481.2908861199999</c:v>
                </c:pt>
                <c:pt idx="2039">
                  <c:v>3482.2908861199999</c:v>
                </c:pt>
                <c:pt idx="2040">
                  <c:v>3483.2908861199999</c:v>
                </c:pt>
                <c:pt idx="2041">
                  <c:v>3484.2908861199999</c:v>
                </c:pt>
                <c:pt idx="2042">
                  <c:v>3484.5027648799996</c:v>
                </c:pt>
                <c:pt idx="2043">
                  <c:v>3556.9248953699998</c:v>
                </c:pt>
                <c:pt idx="2044">
                  <c:v>3556.9248953699998</c:v>
                </c:pt>
                <c:pt idx="2045">
                  <c:v>3557.9248953699998</c:v>
                </c:pt>
                <c:pt idx="2046">
                  <c:v>3558.9248953699998</c:v>
                </c:pt>
                <c:pt idx="2047">
                  <c:v>3559.9248953699998</c:v>
                </c:pt>
                <c:pt idx="2048">
                  <c:v>3560.9248953699998</c:v>
                </c:pt>
                <c:pt idx="2049">
                  <c:v>3561.9248953699998</c:v>
                </c:pt>
                <c:pt idx="2050">
                  <c:v>3562.9248953699998</c:v>
                </c:pt>
                <c:pt idx="2051">
                  <c:v>3563.9248953699998</c:v>
                </c:pt>
                <c:pt idx="2052">
                  <c:v>3564.9248953699998</c:v>
                </c:pt>
                <c:pt idx="2053">
                  <c:v>3565.9248953699998</c:v>
                </c:pt>
                <c:pt idx="2054">
                  <c:v>3566.9248953699998</c:v>
                </c:pt>
                <c:pt idx="2055">
                  <c:v>3567.9248953699998</c:v>
                </c:pt>
                <c:pt idx="2056">
                  <c:v>3568.9248953699998</c:v>
                </c:pt>
                <c:pt idx="2057">
                  <c:v>3569.9248953699998</c:v>
                </c:pt>
                <c:pt idx="2058">
                  <c:v>3570.9248953699998</c:v>
                </c:pt>
                <c:pt idx="2059">
                  <c:v>3571.9248953699998</c:v>
                </c:pt>
                <c:pt idx="2060">
                  <c:v>3572.9248953699998</c:v>
                </c:pt>
                <c:pt idx="2061">
                  <c:v>3573.9248953699998</c:v>
                </c:pt>
                <c:pt idx="2062">
                  <c:v>3574.9248953699998</c:v>
                </c:pt>
                <c:pt idx="2063">
                  <c:v>3575.9248953699998</c:v>
                </c:pt>
                <c:pt idx="2064">
                  <c:v>3576.9248953699998</c:v>
                </c:pt>
                <c:pt idx="2065">
                  <c:v>3577.9248953699998</c:v>
                </c:pt>
                <c:pt idx="2066">
                  <c:v>3578.9248953699998</c:v>
                </c:pt>
                <c:pt idx="2067">
                  <c:v>3579.9248953699998</c:v>
                </c:pt>
                <c:pt idx="2068">
                  <c:v>3580.9248953699998</c:v>
                </c:pt>
                <c:pt idx="2069">
                  <c:v>3581.9248953699998</c:v>
                </c:pt>
                <c:pt idx="2070">
                  <c:v>3582.9248953699998</c:v>
                </c:pt>
                <c:pt idx="2071">
                  <c:v>3583.9248953699998</c:v>
                </c:pt>
                <c:pt idx="2072">
                  <c:v>3584.9248953699998</c:v>
                </c:pt>
                <c:pt idx="2073">
                  <c:v>3585.9248953699998</c:v>
                </c:pt>
                <c:pt idx="2074">
                  <c:v>3586.9248953699998</c:v>
                </c:pt>
                <c:pt idx="2075">
                  <c:v>3587.9248953699998</c:v>
                </c:pt>
                <c:pt idx="2076">
                  <c:v>3588.9248953699998</c:v>
                </c:pt>
                <c:pt idx="2077">
                  <c:v>3589.9248953699998</c:v>
                </c:pt>
                <c:pt idx="2078">
                  <c:v>3590.9248953699998</c:v>
                </c:pt>
                <c:pt idx="2079">
                  <c:v>3591.9248953699998</c:v>
                </c:pt>
                <c:pt idx="2080">
                  <c:v>3592.9248953699998</c:v>
                </c:pt>
                <c:pt idx="2081">
                  <c:v>3593.9248953699998</c:v>
                </c:pt>
                <c:pt idx="2082">
                  <c:v>3594.9248953699998</c:v>
                </c:pt>
                <c:pt idx="2083">
                  <c:v>3595.9248953699998</c:v>
                </c:pt>
                <c:pt idx="2084">
                  <c:v>3596.9248953699998</c:v>
                </c:pt>
                <c:pt idx="2085">
                  <c:v>3597.9248953699998</c:v>
                </c:pt>
                <c:pt idx="2086">
                  <c:v>3598.9248953699998</c:v>
                </c:pt>
                <c:pt idx="2087">
                  <c:v>3599.9248953699998</c:v>
                </c:pt>
                <c:pt idx="2088">
                  <c:v>3600.9248953699998</c:v>
                </c:pt>
                <c:pt idx="2089">
                  <c:v>3601.9248953699998</c:v>
                </c:pt>
                <c:pt idx="2090">
                  <c:v>3602.9248953699998</c:v>
                </c:pt>
                <c:pt idx="2091">
                  <c:v>3603.9248953699998</c:v>
                </c:pt>
                <c:pt idx="2092">
                  <c:v>3604.9248953699998</c:v>
                </c:pt>
                <c:pt idx="2093">
                  <c:v>3605.9248953699998</c:v>
                </c:pt>
                <c:pt idx="2094">
                  <c:v>3606.9248953699998</c:v>
                </c:pt>
                <c:pt idx="2095">
                  <c:v>3607.9248953699998</c:v>
                </c:pt>
                <c:pt idx="2096">
                  <c:v>3608.9248953699998</c:v>
                </c:pt>
                <c:pt idx="2097">
                  <c:v>3609.9248953699998</c:v>
                </c:pt>
                <c:pt idx="2098">
                  <c:v>3610.9248953699998</c:v>
                </c:pt>
                <c:pt idx="2099">
                  <c:v>3611.9248953699998</c:v>
                </c:pt>
                <c:pt idx="2100">
                  <c:v>3612.9248953699998</c:v>
                </c:pt>
                <c:pt idx="2101">
                  <c:v>3613.9248953699998</c:v>
                </c:pt>
                <c:pt idx="2102">
                  <c:v>3614.9248953699998</c:v>
                </c:pt>
                <c:pt idx="2103">
                  <c:v>3615.9248953699998</c:v>
                </c:pt>
                <c:pt idx="2104">
                  <c:v>3616.9248953699998</c:v>
                </c:pt>
                <c:pt idx="2105">
                  <c:v>3617.9248953699998</c:v>
                </c:pt>
                <c:pt idx="2106">
                  <c:v>3618.9248953699998</c:v>
                </c:pt>
                <c:pt idx="2107">
                  <c:v>3619.9248953699998</c:v>
                </c:pt>
                <c:pt idx="2108">
                  <c:v>3620.9248953699998</c:v>
                </c:pt>
                <c:pt idx="2109">
                  <c:v>3621.9248953699998</c:v>
                </c:pt>
                <c:pt idx="2110">
                  <c:v>3622.9248953699998</c:v>
                </c:pt>
                <c:pt idx="2111">
                  <c:v>3623.9248953699998</c:v>
                </c:pt>
                <c:pt idx="2112">
                  <c:v>3624.9248953699998</c:v>
                </c:pt>
                <c:pt idx="2113">
                  <c:v>3625.9248953699998</c:v>
                </c:pt>
                <c:pt idx="2114">
                  <c:v>3626.9248953699998</c:v>
                </c:pt>
                <c:pt idx="2115">
                  <c:v>3627.9248953699998</c:v>
                </c:pt>
                <c:pt idx="2116">
                  <c:v>3628.9248953699998</c:v>
                </c:pt>
                <c:pt idx="2117">
                  <c:v>3629.9248953699998</c:v>
                </c:pt>
                <c:pt idx="2118">
                  <c:v>3630.9248953699998</c:v>
                </c:pt>
                <c:pt idx="2119">
                  <c:v>3631.9248953699998</c:v>
                </c:pt>
                <c:pt idx="2120">
                  <c:v>3632.9248953699998</c:v>
                </c:pt>
                <c:pt idx="2121">
                  <c:v>3633.9248953699998</c:v>
                </c:pt>
                <c:pt idx="2122">
                  <c:v>3634.9248953699998</c:v>
                </c:pt>
                <c:pt idx="2123">
                  <c:v>3635.9248953699998</c:v>
                </c:pt>
                <c:pt idx="2124">
                  <c:v>3636.9248953699998</c:v>
                </c:pt>
                <c:pt idx="2125">
                  <c:v>3637.9248953699998</c:v>
                </c:pt>
                <c:pt idx="2126">
                  <c:v>3638.9248953699998</c:v>
                </c:pt>
                <c:pt idx="2127">
                  <c:v>3639.9248953699998</c:v>
                </c:pt>
                <c:pt idx="2128">
                  <c:v>3640.9248953699998</c:v>
                </c:pt>
                <c:pt idx="2129">
                  <c:v>3641.9248953699998</c:v>
                </c:pt>
                <c:pt idx="2130">
                  <c:v>3642.9248953699998</c:v>
                </c:pt>
                <c:pt idx="2131">
                  <c:v>3643.9248953699998</c:v>
                </c:pt>
                <c:pt idx="2132">
                  <c:v>3644.9248953699998</c:v>
                </c:pt>
                <c:pt idx="2133">
                  <c:v>3645.9248953699998</c:v>
                </c:pt>
                <c:pt idx="2134">
                  <c:v>3646.9248953699998</c:v>
                </c:pt>
                <c:pt idx="2135">
                  <c:v>3647.9248953699998</c:v>
                </c:pt>
                <c:pt idx="2136">
                  <c:v>3648.9248953699998</c:v>
                </c:pt>
                <c:pt idx="2137">
                  <c:v>3649.9248953699998</c:v>
                </c:pt>
                <c:pt idx="2138">
                  <c:v>3650.9248953699998</c:v>
                </c:pt>
                <c:pt idx="2139">
                  <c:v>3651.9248953699998</c:v>
                </c:pt>
                <c:pt idx="2140">
                  <c:v>3652.9248953699998</c:v>
                </c:pt>
                <c:pt idx="2141">
                  <c:v>3653.9248953699998</c:v>
                </c:pt>
                <c:pt idx="2142">
                  <c:v>3654.9248953699998</c:v>
                </c:pt>
                <c:pt idx="2143">
                  <c:v>3655.9248953699998</c:v>
                </c:pt>
                <c:pt idx="2144">
                  <c:v>3656.9248953699998</c:v>
                </c:pt>
                <c:pt idx="2145">
                  <c:v>3657.9248953699998</c:v>
                </c:pt>
                <c:pt idx="2146">
                  <c:v>3658.9248953699998</c:v>
                </c:pt>
                <c:pt idx="2147">
                  <c:v>3659.9248953699998</c:v>
                </c:pt>
                <c:pt idx="2148">
                  <c:v>3660.9248953699998</c:v>
                </c:pt>
                <c:pt idx="2149">
                  <c:v>3661.9248953699998</c:v>
                </c:pt>
                <c:pt idx="2150">
                  <c:v>3662.9248953699998</c:v>
                </c:pt>
                <c:pt idx="2151">
                  <c:v>3663.9248953699998</c:v>
                </c:pt>
                <c:pt idx="2152">
                  <c:v>3664.9248953699998</c:v>
                </c:pt>
                <c:pt idx="2153">
                  <c:v>3665.9248953699998</c:v>
                </c:pt>
                <c:pt idx="2154">
                  <c:v>3666.9248953699998</c:v>
                </c:pt>
                <c:pt idx="2155">
                  <c:v>3667.9248953699998</c:v>
                </c:pt>
                <c:pt idx="2156">
                  <c:v>3668.9248953699998</c:v>
                </c:pt>
                <c:pt idx="2157">
                  <c:v>3669.9248953699998</c:v>
                </c:pt>
                <c:pt idx="2158">
                  <c:v>3670.9248953699998</c:v>
                </c:pt>
                <c:pt idx="2159">
                  <c:v>3671.9248953699998</c:v>
                </c:pt>
                <c:pt idx="2160">
                  <c:v>3672.9248953699998</c:v>
                </c:pt>
                <c:pt idx="2161">
                  <c:v>3673.9248953699998</c:v>
                </c:pt>
                <c:pt idx="2162">
                  <c:v>3674.9248953699998</c:v>
                </c:pt>
                <c:pt idx="2163">
                  <c:v>3675.9248953699998</c:v>
                </c:pt>
                <c:pt idx="2164">
                  <c:v>3676.9248953699998</c:v>
                </c:pt>
                <c:pt idx="2165">
                  <c:v>3677.9248953699998</c:v>
                </c:pt>
                <c:pt idx="2166">
                  <c:v>3678.9248953699998</c:v>
                </c:pt>
                <c:pt idx="2167">
                  <c:v>3679.9248953699998</c:v>
                </c:pt>
                <c:pt idx="2168">
                  <c:v>3680.9248953699998</c:v>
                </c:pt>
                <c:pt idx="2169">
                  <c:v>3681.9248953699998</c:v>
                </c:pt>
                <c:pt idx="2170">
                  <c:v>3682.9248953699998</c:v>
                </c:pt>
                <c:pt idx="2171">
                  <c:v>3683.9248953699998</c:v>
                </c:pt>
                <c:pt idx="2172">
                  <c:v>3684.9248953699998</c:v>
                </c:pt>
                <c:pt idx="2173">
                  <c:v>3685.9248953699998</c:v>
                </c:pt>
                <c:pt idx="2174">
                  <c:v>3686.9248953699998</c:v>
                </c:pt>
                <c:pt idx="2175">
                  <c:v>3687.9248953699998</c:v>
                </c:pt>
                <c:pt idx="2176">
                  <c:v>3688.9248953699998</c:v>
                </c:pt>
                <c:pt idx="2177">
                  <c:v>3689.9248953699998</c:v>
                </c:pt>
                <c:pt idx="2178">
                  <c:v>3690.9248953699998</c:v>
                </c:pt>
                <c:pt idx="2179">
                  <c:v>3691.9248953699998</c:v>
                </c:pt>
                <c:pt idx="2180">
                  <c:v>3692.9248953699998</c:v>
                </c:pt>
                <c:pt idx="2181">
                  <c:v>3693.9248953699998</c:v>
                </c:pt>
                <c:pt idx="2182">
                  <c:v>3694.9248953699998</c:v>
                </c:pt>
                <c:pt idx="2183">
                  <c:v>3695.9248953699998</c:v>
                </c:pt>
                <c:pt idx="2184">
                  <c:v>3696.9248953699998</c:v>
                </c:pt>
                <c:pt idx="2185">
                  <c:v>3697.9248953699998</c:v>
                </c:pt>
                <c:pt idx="2186">
                  <c:v>3698.9248953699998</c:v>
                </c:pt>
                <c:pt idx="2187">
                  <c:v>3699.9248953699998</c:v>
                </c:pt>
                <c:pt idx="2188">
                  <c:v>3700.9248953699998</c:v>
                </c:pt>
                <c:pt idx="2189">
                  <c:v>3701.9248953699998</c:v>
                </c:pt>
                <c:pt idx="2190">
                  <c:v>3702.9248953699998</c:v>
                </c:pt>
                <c:pt idx="2191">
                  <c:v>3703.9248953699998</c:v>
                </c:pt>
                <c:pt idx="2192">
                  <c:v>3704.9248953699998</c:v>
                </c:pt>
                <c:pt idx="2193">
                  <c:v>3705.9248953699998</c:v>
                </c:pt>
                <c:pt idx="2194">
                  <c:v>3706.9248953699998</c:v>
                </c:pt>
                <c:pt idx="2195">
                  <c:v>3707.9248953699998</c:v>
                </c:pt>
                <c:pt idx="2196">
                  <c:v>3708.9248953699998</c:v>
                </c:pt>
                <c:pt idx="2197">
                  <c:v>3709.9248953699998</c:v>
                </c:pt>
                <c:pt idx="2198">
                  <c:v>3710.9248953699998</c:v>
                </c:pt>
                <c:pt idx="2199">
                  <c:v>3711.9248953699998</c:v>
                </c:pt>
                <c:pt idx="2200">
                  <c:v>3712.9248953699998</c:v>
                </c:pt>
                <c:pt idx="2201">
                  <c:v>3713.9248953699998</c:v>
                </c:pt>
                <c:pt idx="2202">
                  <c:v>3714.9248953699998</c:v>
                </c:pt>
                <c:pt idx="2203">
                  <c:v>3715.9248953699998</c:v>
                </c:pt>
                <c:pt idx="2204">
                  <c:v>3716.9248953699998</c:v>
                </c:pt>
                <c:pt idx="2205">
                  <c:v>3717.9248953699998</c:v>
                </c:pt>
                <c:pt idx="2206">
                  <c:v>3718.9248953699998</c:v>
                </c:pt>
                <c:pt idx="2207">
                  <c:v>3719.9248953699998</c:v>
                </c:pt>
                <c:pt idx="2208">
                  <c:v>3720.9248953699998</c:v>
                </c:pt>
                <c:pt idx="2209">
                  <c:v>3721.9248953699998</c:v>
                </c:pt>
                <c:pt idx="2210">
                  <c:v>3722.9248953699998</c:v>
                </c:pt>
                <c:pt idx="2211">
                  <c:v>3723.9248953699998</c:v>
                </c:pt>
                <c:pt idx="2212">
                  <c:v>3724.9248953699998</c:v>
                </c:pt>
                <c:pt idx="2213">
                  <c:v>3725.9248953699998</c:v>
                </c:pt>
                <c:pt idx="2214">
                  <c:v>3726.9248953699998</c:v>
                </c:pt>
                <c:pt idx="2215">
                  <c:v>3727.9248953699998</c:v>
                </c:pt>
                <c:pt idx="2216">
                  <c:v>3728.9248953699998</c:v>
                </c:pt>
                <c:pt idx="2217">
                  <c:v>3729.9248953699998</c:v>
                </c:pt>
                <c:pt idx="2218">
                  <c:v>3730.9248953699998</c:v>
                </c:pt>
                <c:pt idx="2219">
                  <c:v>3731.9248953699998</c:v>
                </c:pt>
                <c:pt idx="2220">
                  <c:v>3732.9248953699998</c:v>
                </c:pt>
                <c:pt idx="2221">
                  <c:v>3733.9248953699998</c:v>
                </c:pt>
                <c:pt idx="2222">
                  <c:v>3734.9248953699998</c:v>
                </c:pt>
                <c:pt idx="2223">
                  <c:v>3735.9248953699998</c:v>
                </c:pt>
                <c:pt idx="2224">
                  <c:v>3736.9248953699998</c:v>
                </c:pt>
                <c:pt idx="2225">
                  <c:v>3737.9248953699998</c:v>
                </c:pt>
                <c:pt idx="2226">
                  <c:v>3738.9248953699998</c:v>
                </c:pt>
                <c:pt idx="2227">
                  <c:v>3739.9248953699998</c:v>
                </c:pt>
                <c:pt idx="2228">
                  <c:v>3740.9248953699998</c:v>
                </c:pt>
                <c:pt idx="2229">
                  <c:v>3741.9248953699998</c:v>
                </c:pt>
                <c:pt idx="2230">
                  <c:v>3742.9248953699998</c:v>
                </c:pt>
                <c:pt idx="2231">
                  <c:v>3743.9248953699998</c:v>
                </c:pt>
                <c:pt idx="2232">
                  <c:v>3744.9248953699998</c:v>
                </c:pt>
                <c:pt idx="2233">
                  <c:v>3745.9248953699998</c:v>
                </c:pt>
                <c:pt idx="2234">
                  <c:v>3746.9248953699998</c:v>
                </c:pt>
                <c:pt idx="2235">
                  <c:v>3747.9248953699998</c:v>
                </c:pt>
                <c:pt idx="2236">
                  <c:v>3748.9248953699998</c:v>
                </c:pt>
                <c:pt idx="2237">
                  <c:v>3749.9248953699998</c:v>
                </c:pt>
                <c:pt idx="2238">
                  <c:v>3750.9248953699998</c:v>
                </c:pt>
                <c:pt idx="2239">
                  <c:v>3751.9248953699998</c:v>
                </c:pt>
                <c:pt idx="2240">
                  <c:v>3752.9248953699998</c:v>
                </c:pt>
                <c:pt idx="2241">
                  <c:v>3753.9248953699998</c:v>
                </c:pt>
                <c:pt idx="2242">
                  <c:v>3754.9248953699998</c:v>
                </c:pt>
                <c:pt idx="2243">
                  <c:v>3755.9248953699998</c:v>
                </c:pt>
                <c:pt idx="2244">
                  <c:v>3756.9248953699998</c:v>
                </c:pt>
                <c:pt idx="2245">
                  <c:v>3757.9248953699998</c:v>
                </c:pt>
                <c:pt idx="2246">
                  <c:v>3758.9248953699998</c:v>
                </c:pt>
                <c:pt idx="2247">
                  <c:v>3759.9248953699998</c:v>
                </c:pt>
                <c:pt idx="2248">
                  <c:v>3760.9248953699998</c:v>
                </c:pt>
                <c:pt idx="2249">
                  <c:v>3761.9248953699998</c:v>
                </c:pt>
                <c:pt idx="2250">
                  <c:v>3762.9248953699998</c:v>
                </c:pt>
                <c:pt idx="2251">
                  <c:v>3763.9248953699998</c:v>
                </c:pt>
                <c:pt idx="2252">
                  <c:v>3764.9248953699998</c:v>
                </c:pt>
                <c:pt idx="2253">
                  <c:v>3765.9248953699998</c:v>
                </c:pt>
                <c:pt idx="2254">
                  <c:v>3766.9248953699998</c:v>
                </c:pt>
                <c:pt idx="2255">
                  <c:v>3767.9248953699998</c:v>
                </c:pt>
                <c:pt idx="2256">
                  <c:v>3768.9248953699998</c:v>
                </c:pt>
                <c:pt idx="2257">
                  <c:v>3769.9248953699998</c:v>
                </c:pt>
                <c:pt idx="2258">
                  <c:v>3770.9248953699998</c:v>
                </c:pt>
                <c:pt idx="2259">
                  <c:v>3771.9248953699998</c:v>
                </c:pt>
                <c:pt idx="2260">
                  <c:v>3772.9248953699998</c:v>
                </c:pt>
                <c:pt idx="2261">
                  <c:v>3773.9248953699998</c:v>
                </c:pt>
                <c:pt idx="2262">
                  <c:v>3774.9248953699998</c:v>
                </c:pt>
                <c:pt idx="2263">
                  <c:v>3775.9248953699998</c:v>
                </c:pt>
                <c:pt idx="2264">
                  <c:v>3776.9248953699998</c:v>
                </c:pt>
                <c:pt idx="2265">
                  <c:v>3777.9248953699998</c:v>
                </c:pt>
                <c:pt idx="2266">
                  <c:v>3778.9248953699998</c:v>
                </c:pt>
                <c:pt idx="2267">
                  <c:v>3779.9248953699998</c:v>
                </c:pt>
                <c:pt idx="2268">
                  <c:v>3780.9248953699998</c:v>
                </c:pt>
                <c:pt idx="2269">
                  <c:v>3781.9248953699998</c:v>
                </c:pt>
                <c:pt idx="2270">
                  <c:v>3782.9248953699998</c:v>
                </c:pt>
                <c:pt idx="2271">
                  <c:v>3783.9248953699998</c:v>
                </c:pt>
                <c:pt idx="2272">
                  <c:v>3784.9248953699998</c:v>
                </c:pt>
                <c:pt idx="2273">
                  <c:v>3785.9248953699998</c:v>
                </c:pt>
                <c:pt idx="2274">
                  <c:v>3786.9248953699998</c:v>
                </c:pt>
                <c:pt idx="2275">
                  <c:v>3787.9248953699998</c:v>
                </c:pt>
                <c:pt idx="2276">
                  <c:v>3788.9248953699998</c:v>
                </c:pt>
                <c:pt idx="2277">
                  <c:v>3789.9248953699998</c:v>
                </c:pt>
                <c:pt idx="2278">
                  <c:v>3790.9248953699998</c:v>
                </c:pt>
                <c:pt idx="2279">
                  <c:v>3791.9248953699998</c:v>
                </c:pt>
                <c:pt idx="2280">
                  <c:v>3792.9248953699998</c:v>
                </c:pt>
                <c:pt idx="2281">
                  <c:v>3793.9248953699998</c:v>
                </c:pt>
                <c:pt idx="2282">
                  <c:v>3794.9248953699998</c:v>
                </c:pt>
                <c:pt idx="2283">
                  <c:v>3795.9248953699998</c:v>
                </c:pt>
                <c:pt idx="2284">
                  <c:v>3796.9248953699998</c:v>
                </c:pt>
                <c:pt idx="2285">
                  <c:v>3797.9248953699998</c:v>
                </c:pt>
                <c:pt idx="2286">
                  <c:v>3798.9248953699998</c:v>
                </c:pt>
                <c:pt idx="2287">
                  <c:v>3799.9248953699998</c:v>
                </c:pt>
                <c:pt idx="2288">
                  <c:v>3800.9248953699998</c:v>
                </c:pt>
                <c:pt idx="2289">
                  <c:v>3801.9248953699998</c:v>
                </c:pt>
                <c:pt idx="2290">
                  <c:v>3802.9248953699998</c:v>
                </c:pt>
                <c:pt idx="2291">
                  <c:v>3803.9248953699998</c:v>
                </c:pt>
                <c:pt idx="2292">
                  <c:v>3804.9248953699998</c:v>
                </c:pt>
                <c:pt idx="2293">
                  <c:v>3805.9248953699998</c:v>
                </c:pt>
                <c:pt idx="2294">
                  <c:v>3806.9248953699998</c:v>
                </c:pt>
                <c:pt idx="2295">
                  <c:v>3807.9248953699998</c:v>
                </c:pt>
                <c:pt idx="2296">
                  <c:v>3808.9248953699998</c:v>
                </c:pt>
                <c:pt idx="2297">
                  <c:v>3809.9248953699998</c:v>
                </c:pt>
                <c:pt idx="2298">
                  <c:v>3810.9248953699998</c:v>
                </c:pt>
                <c:pt idx="2299">
                  <c:v>3811.9248953699998</c:v>
                </c:pt>
                <c:pt idx="2300">
                  <c:v>3812.9248953699998</c:v>
                </c:pt>
                <c:pt idx="2301">
                  <c:v>3813.9248953699998</c:v>
                </c:pt>
                <c:pt idx="2302">
                  <c:v>3814.9248953699998</c:v>
                </c:pt>
                <c:pt idx="2303">
                  <c:v>3815.9248953699998</c:v>
                </c:pt>
                <c:pt idx="2304">
                  <c:v>3816.9248953699998</c:v>
                </c:pt>
                <c:pt idx="2305">
                  <c:v>3817.9248953699998</c:v>
                </c:pt>
                <c:pt idx="2306">
                  <c:v>3818.9248953699998</c:v>
                </c:pt>
                <c:pt idx="2307">
                  <c:v>3819.9248953699998</c:v>
                </c:pt>
                <c:pt idx="2308">
                  <c:v>3820.9248953699998</c:v>
                </c:pt>
                <c:pt idx="2309">
                  <c:v>3821.9248953699998</c:v>
                </c:pt>
                <c:pt idx="2310">
                  <c:v>3822.9248953699998</c:v>
                </c:pt>
                <c:pt idx="2311">
                  <c:v>3823.9248953699998</c:v>
                </c:pt>
                <c:pt idx="2312">
                  <c:v>3824.9248953699998</c:v>
                </c:pt>
                <c:pt idx="2313">
                  <c:v>3825.9248953699998</c:v>
                </c:pt>
                <c:pt idx="2314">
                  <c:v>3826.9248953699998</c:v>
                </c:pt>
                <c:pt idx="2315">
                  <c:v>3827.9248953699998</c:v>
                </c:pt>
                <c:pt idx="2316">
                  <c:v>3828.9248953699998</c:v>
                </c:pt>
                <c:pt idx="2317">
                  <c:v>3829.9248953699998</c:v>
                </c:pt>
                <c:pt idx="2318">
                  <c:v>3830.9248953699998</c:v>
                </c:pt>
                <c:pt idx="2319">
                  <c:v>3831.9248953699998</c:v>
                </c:pt>
                <c:pt idx="2320">
                  <c:v>3832.9248953699998</c:v>
                </c:pt>
                <c:pt idx="2321">
                  <c:v>3833.9248953699998</c:v>
                </c:pt>
                <c:pt idx="2322">
                  <c:v>3834.9248953699998</c:v>
                </c:pt>
                <c:pt idx="2323">
                  <c:v>3835.9248953699998</c:v>
                </c:pt>
                <c:pt idx="2324">
                  <c:v>3836.9248953699998</c:v>
                </c:pt>
                <c:pt idx="2325">
                  <c:v>3837.9248953699998</c:v>
                </c:pt>
                <c:pt idx="2326">
                  <c:v>3838.9248953699998</c:v>
                </c:pt>
                <c:pt idx="2327">
                  <c:v>3839.9248953699998</c:v>
                </c:pt>
                <c:pt idx="2328">
                  <c:v>3840.9248953699998</c:v>
                </c:pt>
                <c:pt idx="2329">
                  <c:v>3841.9248953699998</c:v>
                </c:pt>
                <c:pt idx="2330">
                  <c:v>3842.9248953699998</c:v>
                </c:pt>
                <c:pt idx="2331">
                  <c:v>3843.9248953699998</c:v>
                </c:pt>
                <c:pt idx="2332">
                  <c:v>3844.9248953699998</c:v>
                </c:pt>
                <c:pt idx="2333">
                  <c:v>3845.9248953699998</c:v>
                </c:pt>
                <c:pt idx="2334">
                  <c:v>3846.9248953699998</c:v>
                </c:pt>
                <c:pt idx="2335">
                  <c:v>3847.9248953699998</c:v>
                </c:pt>
                <c:pt idx="2336">
                  <c:v>3848.9248953699998</c:v>
                </c:pt>
                <c:pt idx="2337">
                  <c:v>3849.9248953699998</c:v>
                </c:pt>
                <c:pt idx="2338">
                  <c:v>3850.9248953699998</c:v>
                </c:pt>
                <c:pt idx="2339">
                  <c:v>3851.9248953699998</c:v>
                </c:pt>
                <c:pt idx="2340">
                  <c:v>3852.9248953699998</c:v>
                </c:pt>
                <c:pt idx="2341">
                  <c:v>3853.9248953699998</c:v>
                </c:pt>
                <c:pt idx="2342">
                  <c:v>3854.9248953699998</c:v>
                </c:pt>
                <c:pt idx="2343">
                  <c:v>3855.9248953699998</c:v>
                </c:pt>
                <c:pt idx="2344">
                  <c:v>3856.9248953699998</c:v>
                </c:pt>
                <c:pt idx="2345">
                  <c:v>3857.9248953699998</c:v>
                </c:pt>
                <c:pt idx="2346">
                  <c:v>3858.9248953699998</c:v>
                </c:pt>
                <c:pt idx="2347">
                  <c:v>3859.9248953699998</c:v>
                </c:pt>
                <c:pt idx="2348">
                  <c:v>3860.9248953699998</c:v>
                </c:pt>
                <c:pt idx="2349">
                  <c:v>3861.9248953699998</c:v>
                </c:pt>
                <c:pt idx="2350">
                  <c:v>3862.9248953699998</c:v>
                </c:pt>
                <c:pt idx="2351">
                  <c:v>3863.9248953699998</c:v>
                </c:pt>
                <c:pt idx="2352">
                  <c:v>3864.9248953699998</c:v>
                </c:pt>
                <c:pt idx="2353">
                  <c:v>3865.9248953699998</c:v>
                </c:pt>
                <c:pt idx="2354">
                  <c:v>3866.9248953699998</c:v>
                </c:pt>
                <c:pt idx="2355">
                  <c:v>3867.9248953699998</c:v>
                </c:pt>
                <c:pt idx="2356">
                  <c:v>3868.9248953699998</c:v>
                </c:pt>
                <c:pt idx="2357">
                  <c:v>3869.9248953699998</c:v>
                </c:pt>
                <c:pt idx="2358">
                  <c:v>3870.9248953699998</c:v>
                </c:pt>
                <c:pt idx="2359">
                  <c:v>3871.9248953699998</c:v>
                </c:pt>
                <c:pt idx="2360">
                  <c:v>3872.9248953699998</c:v>
                </c:pt>
                <c:pt idx="2361">
                  <c:v>3873.9248953699998</c:v>
                </c:pt>
                <c:pt idx="2362">
                  <c:v>3874.9248953699998</c:v>
                </c:pt>
                <c:pt idx="2363">
                  <c:v>3875.9248953699998</c:v>
                </c:pt>
                <c:pt idx="2364">
                  <c:v>3876.9248953699998</c:v>
                </c:pt>
                <c:pt idx="2365">
                  <c:v>3877.9248953699998</c:v>
                </c:pt>
                <c:pt idx="2366">
                  <c:v>3878.3468139699999</c:v>
                </c:pt>
                <c:pt idx="2367">
                  <c:v>3961.6068856299999</c:v>
                </c:pt>
              </c:numCache>
            </c:numRef>
          </c:xVal>
          <c:yVal>
            <c:numRef>
              <c:f>'Full Lap Simulation'!$D$30:$D$2397</c:f>
              <c:numCache>
                <c:formatCode>0.000</c:formatCode>
                <c:ptCount val="2368"/>
                <c:pt idx="0">
                  <c:v>64.525972005006409</c:v>
                </c:pt>
                <c:pt idx="1">
                  <c:v>66.238122910929576</c:v>
                </c:pt>
                <c:pt idx="2">
                  <c:v>67.907118848733063</c:v>
                </c:pt>
                <c:pt idx="3">
                  <c:v>69.536067288195852</c:v>
                </c:pt>
                <c:pt idx="4">
                  <c:v>71.127719754544671</c:v>
                </c:pt>
                <c:pt idx="5">
                  <c:v>72.684526421058749</c:v>
                </c:pt>
                <c:pt idx="6">
                  <c:v>74.208680385963817</c:v>
                </c:pt>
                <c:pt idx="7">
                  <c:v>75.702153920470934</c:v>
                </c:pt>
                <c:pt idx="8">
                  <c:v>77.16672839878089</c:v>
                </c:pt>
                <c:pt idx="9">
                  <c:v>78.604019206041627</c:v>
                </c:pt>
                <c:pt idx="10">
                  <c:v>80.015496617319727</c:v>
                </c:pt>
                <c:pt idx="11">
                  <c:v>81.40250341659555</c:v>
                </c:pt>
                <c:pt idx="12">
                  <c:v>82.766269857118701</c:v>
                </c:pt>
                <c:pt idx="13">
                  <c:v>84.107926437607162</c:v>
                </c:pt>
                <c:pt idx="14">
                  <c:v>85.428514871830018</c:v>
                </c:pt>
                <c:pt idx="15">
                  <c:v>86.728997554330263</c:v>
                </c:pt>
                <c:pt idx="16">
                  <c:v>88.010265766849997</c:v>
                </c:pt>
                <c:pt idx="17">
                  <c:v>89.273146824362101</c:v>
                </c:pt>
                <c:pt idx="18">
                  <c:v>90.518410323517358</c:v>
                </c:pt>
                <c:pt idx="19">
                  <c:v>91.74677362757339</c:v>
                </c:pt>
                <c:pt idx="20">
                  <c:v>92.958906698829779</c:v>
                </c:pt>
                <c:pt idx="21">
                  <c:v>94.155436371004527</c:v>
                </c:pt>
                <c:pt idx="22">
                  <c:v>95.33695013889853</c:v>
                </c:pt>
                <c:pt idx="23">
                  <c:v>96.503999530378891</c:v>
                </c:pt>
                <c:pt idx="24">
                  <c:v>97.657103115605025</c:v>
                </c:pt>
                <c:pt idx="25">
                  <c:v>98.796749200084804</c:v>
                </c:pt>
                <c:pt idx="26">
                  <c:v>99.923398241237777</c:v>
                </c:pt>
                <c:pt idx="27">
                  <c:v>101.0374850223893</c:v>
                </c:pt>
                <c:pt idx="28">
                  <c:v>102.13942061330721</c:v>
                </c:pt>
                <c:pt idx="29">
                  <c:v>103.22959414235159</c:v>
                </c:pt>
                <c:pt idx="30">
                  <c:v>104.30837440190109</c:v>
                </c:pt>
                <c:pt idx="31">
                  <c:v>105.37611130583495</c:v>
                </c:pt>
                <c:pt idx="32">
                  <c:v>106.43313721540045</c:v>
                </c:pt>
                <c:pt idx="33">
                  <c:v>107.47976814770678</c:v>
                </c:pt>
                <c:pt idx="34">
                  <c:v>108.51630487930073</c:v>
                </c:pt>
                <c:pt idx="35">
                  <c:v>109.54303395574676</c:v>
                </c:pt>
                <c:pt idx="36">
                  <c:v>110.56022861681515</c:v>
                </c:pt>
                <c:pt idx="37">
                  <c:v>111.56814964574332</c:v>
                </c:pt>
                <c:pt idx="38">
                  <c:v>112.56704615005015</c:v>
                </c:pt>
                <c:pt idx="39">
                  <c:v>113.55715628052712</c:v>
                </c:pt>
                <c:pt idx="40">
                  <c:v>114.53870789428613</c:v>
                </c:pt>
                <c:pt idx="41">
                  <c:v>115.51191916709352</c:v>
                </c:pt>
                <c:pt idx="42">
                  <c:v>116.47699915965251</c:v>
                </c:pt>
                <c:pt idx="43">
                  <c:v>117.43414834199733</c:v>
                </c:pt>
                <c:pt idx="44">
                  <c:v>118.38355907972516</c:v>
                </c:pt>
                <c:pt idx="45">
                  <c:v>119.32541608540622</c:v>
                </c:pt>
                <c:pt idx="46">
                  <c:v>120.25989683817239</c:v>
                </c:pt>
                <c:pt idx="47">
                  <c:v>121.18717197418385</c:v>
                </c:pt>
                <c:pt idx="48">
                  <c:v>122.10740565040663</c:v>
                </c:pt>
                <c:pt idx="49">
                  <c:v>123.02075588389751</c:v>
                </c:pt>
                <c:pt idx="50">
                  <c:v>123.92737486858199</c:v>
                </c:pt>
                <c:pt idx="51">
                  <c:v>124.82740927132387</c:v>
                </c:pt>
                <c:pt idx="52">
                  <c:v>125.72100050891711</c:v>
                </c:pt>
                <c:pt idx="53">
                  <c:v>126.60828500748157</c:v>
                </c:pt>
                <c:pt idx="54">
                  <c:v>127.48939444560959</c:v>
                </c:pt>
                <c:pt idx="55">
                  <c:v>128.36445598249063</c:v>
                </c:pt>
                <c:pt idx="56">
                  <c:v>129.2335924721329</c:v>
                </c:pt>
                <c:pt idx="57">
                  <c:v>130.09692266470358</c:v>
                </c:pt>
                <c:pt idx="58">
                  <c:v>130.95456139592241</c:v>
                </c:pt>
                <c:pt idx="59">
                  <c:v>131.80661976536291</c:v>
                </c:pt>
                <c:pt idx="60">
                  <c:v>132.653205304446</c:v>
                </c:pt>
                <c:pt idx="61">
                  <c:v>133.49442213484446</c:v>
                </c:pt>
                <c:pt idx="62">
                  <c:v>134.330371117959</c:v>
                </c:pt>
                <c:pt idx="63">
                  <c:v>135.16114999607373</c:v>
                </c:pt>
                <c:pt idx="64">
                  <c:v>135.98685352574961</c:v>
                </c:pt>
                <c:pt idx="65">
                  <c:v>136.80757360397203</c:v>
                </c:pt>
                <c:pt idx="66">
                  <c:v>137.62339938752703</c:v>
                </c:pt>
                <c:pt idx="67">
                  <c:v>138.43441740604581</c:v>
                </c:pt>
                <c:pt idx="68">
                  <c:v>139.24071166912307</c:v>
                </c:pt>
                <c:pt idx="69">
                  <c:v>140.04236376788421</c:v>
                </c:pt>
                <c:pt idx="70">
                  <c:v>140.83945297134946</c:v>
                </c:pt>
                <c:pt idx="71">
                  <c:v>141.63205631791661</c:v>
                </c:pt>
                <c:pt idx="72">
                  <c:v>142.4202487022616</c:v>
                </c:pt>
                <c:pt idx="73">
                  <c:v>143.20410295793408</c:v>
                </c:pt>
                <c:pt idx="74">
                  <c:v>143.98368993590606</c:v>
                </c:pt>
                <c:pt idx="75">
                  <c:v>144.75907857931287</c:v>
                </c:pt>
                <c:pt idx="76">
                  <c:v>145.53033599461048</c:v>
                </c:pt>
                <c:pt idx="77">
                  <c:v>146.29752751935615</c:v>
                </c:pt>
                <c:pt idx="78">
                  <c:v>147.06071678680649</c:v>
                </c:pt>
                <c:pt idx="79">
                  <c:v>147.81996578751415</c:v>
                </c:pt>
                <c:pt idx="80">
                  <c:v>148.57533492809094</c:v>
                </c:pt>
                <c:pt idx="81">
                  <c:v>149.3268830872959</c:v>
                </c:pt>
                <c:pt idx="82">
                  <c:v>150.07466766959533</c:v>
                </c:pt>
                <c:pt idx="83">
                  <c:v>150.81874465633251</c:v>
                </c:pt>
                <c:pt idx="84">
                  <c:v>151.55916865463658</c:v>
                </c:pt>
                <c:pt idx="85">
                  <c:v>152.29599294419114</c:v>
                </c:pt>
                <c:pt idx="86">
                  <c:v>153.02926952197629</c:v>
                </c:pt>
                <c:pt idx="87">
                  <c:v>153.75904914508999</c:v>
                </c:pt>
                <c:pt idx="88">
                  <c:v>154.48538137174904</c:v>
                </c:pt>
                <c:pt idx="89">
                  <c:v>155.05966167086771</c:v>
                </c:pt>
                <c:pt idx="90">
                  <c:v>155.63182289426922</c:v>
                </c:pt>
                <c:pt idx="91">
                  <c:v>156.2018883282222</c:v>
                </c:pt>
                <c:pt idx="92">
                  <c:v>156.76988083561082</c:v>
                </c:pt>
                <c:pt idx="93">
                  <c:v>157.33582286663403</c:v>
                </c:pt>
                <c:pt idx="94">
                  <c:v>157.89973646915962</c:v>
                </c:pt>
                <c:pt idx="95">
                  <c:v>158.46164329874685</c:v>
                </c:pt>
                <c:pt idx="96">
                  <c:v>159.02156462835001</c:v>
                </c:pt>
                <c:pt idx="97">
                  <c:v>159.57952135771595</c:v>
                </c:pt>
                <c:pt idx="98">
                  <c:v>160.13553402248652</c:v>
                </c:pt>
                <c:pt idx="99">
                  <c:v>160.68962280301787</c:v>
                </c:pt>
                <c:pt idx="100">
                  <c:v>161.24180753292671</c:v>
                </c:pt>
                <c:pt idx="101">
                  <c:v>161.79210770737427</c:v>
                </c:pt>
                <c:pt idx="102">
                  <c:v>162.34054249109747</c:v>
                </c:pt>
                <c:pt idx="103">
                  <c:v>162.88713072619655</c:v>
                </c:pt>
                <c:pt idx="104">
                  <c:v>163.43189093968857</c:v>
                </c:pt>
                <c:pt idx="105">
                  <c:v>163.97484135083491</c:v>
                </c:pt>
                <c:pt idx="106">
                  <c:v>164.51599987825105</c:v>
                </c:pt>
                <c:pt idx="107">
                  <c:v>165.05538414680666</c:v>
                </c:pt>
                <c:pt idx="108">
                  <c:v>165.59301149432343</c:v>
                </c:pt>
                <c:pt idx="109">
                  <c:v>166.1288989780777</c:v>
                </c:pt>
                <c:pt idx="110">
                  <c:v>166.66306338111502</c:v>
                </c:pt>
                <c:pt idx="111">
                  <c:v>167.19552121838305</c:v>
                </c:pt>
                <c:pt idx="112">
                  <c:v>167.72628874268932</c:v>
                </c:pt>
                <c:pt idx="113">
                  <c:v>168.25538195048978</c:v>
                </c:pt>
                <c:pt idx="114">
                  <c:v>168.78281658751408</c:v>
                </c:pt>
                <c:pt idx="115">
                  <c:v>169.30860815423307</c:v>
                </c:pt>
                <c:pt idx="116">
                  <c:v>169.83277191117404</c:v>
                </c:pt>
                <c:pt idx="117">
                  <c:v>170.35532288408862</c:v>
                </c:pt>
                <c:pt idx="118">
                  <c:v>170.87627586897867</c:v>
                </c:pt>
                <c:pt idx="119">
                  <c:v>171.39564543698455</c:v>
                </c:pt>
                <c:pt idx="120">
                  <c:v>171.91344593914039</c:v>
                </c:pt>
                <c:pt idx="121">
                  <c:v>172.42969151100098</c:v>
                </c:pt>
                <c:pt idx="122">
                  <c:v>172.94439607714435</c:v>
                </c:pt>
                <c:pt idx="123">
                  <c:v>173.45757335555402</c:v>
                </c:pt>
                <c:pt idx="124">
                  <c:v>173.96923686188495</c:v>
                </c:pt>
                <c:pt idx="125">
                  <c:v>174.4793999136169</c:v>
                </c:pt>
                <c:pt idx="126">
                  <c:v>174.98807563409878</c:v>
                </c:pt>
                <c:pt idx="127">
                  <c:v>175.49527695648763</c:v>
                </c:pt>
                <c:pt idx="128">
                  <c:v>176.00101662758519</c:v>
                </c:pt>
                <c:pt idx="129">
                  <c:v>176.50530721157574</c:v>
                </c:pt>
                <c:pt idx="130">
                  <c:v>177.00816109366806</c:v>
                </c:pt>
                <c:pt idx="131">
                  <c:v>177.50959048364447</c:v>
                </c:pt>
                <c:pt idx="132">
                  <c:v>178.00960741931988</c:v>
                </c:pt>
                <c:pt idx="133">
                  <c:v>178.50822376991374</c:v>
                </c:pt>
                <c:pt idx="134">
                  <c:v>179.00545123933745</c:v>
                </c:pt>
                <c:pt idx="135">
                  <c:v>179.50130136939967</c:v>
                </c:pt>
                <c:pt idx="136">
                  <c:v>179.99578554293225</c:v>
                </c:pt>
                <c:pt idx="137">
                  <c:v>180.48891498683923</c:v>
                </c:pt>
                <c:pt idx="138">
                  <c:v>180.98070077507074</c:v>
                </c:pt>
                <c:pt idx="139">
                  <c:v>181.47115383152473</c:v>
                </c:pt>
                <c:pt idx="140">
                  <c:v>181.96028493287795</c:v>
                </c:pt>
                <c:pt idx="141">
                  <c:v>182.44810471134898</c:v>
                </c:pt>
                <c:pt idx="142">
                  <c:v>182.93462365739455</c:v>
                </c:pt>
                <c:pt idx="143">
                  <c:v>183.41985212234198</c:v>
                </c:pt>
                <c:pt idx="144">
                  <c:v>183.9038003209586</c:v>
                </c:pt>
                <c:pt idx="145">
                  <c:v>184.38647833396089</c:v>
                </c:pt>
                <c:pt idx="146">
                  <c:v>184.86789611046436</c:v>
                </c:pt>
                <c:pt idx="147">
                  <c:v>185.34806347037636</c:v>
                </c:pt>
                <c:pt idx="148">
                  <c:v>185.82699010673312</c:v>
                </c:pt>
                <c:pt idx="149">
                  <c:v>186.30468558798273</c:v>
                </c:pt>
                <c:pt idx="150">
                  <c:v>186.78115936021578</c:v>
                </c:pt>
                <c:pt idx="151">
                  <c:v>187.25642074934453</c:v>
                </c:pt>
                <c:pt idx="152">
                  <c:v>187.73047896323271</c:v>
                </c:pt>
                <c:pt idx="153">
                  <c:v>188.20334309377711</c:v>
                </c:pt>
                <c:pt idx="154">
                  <c:v>188.67502211894185</c:v>
                </c:pt>
                <c:pt idx="155">
                  <c:v>189.14552490474739</c:v>
                </c:pt>
                <c:pt idx="156">
                  <c:v>189.61486020721486</c:v>
                </c:pt>
                <c:pt idx="157">
                  <c:v>190.0830366742673</c:v>
                </c:pt>
                <c:pt idx="158">
                  <c:v>190.55006284758886</c:v>
                </c:pt>
                <c:pt idx="159">
                  <c:v>191.01594716444299</c:v>
                </c:pt>
                <c:pt idx="160">
                  <c:v>191.48069795945099</c:v>
                </c:pt>
                <c:pt idx="161">
                  <c:v>191.94432346633153</c:v>
                </c:pt>
                <c:pt idx="162">
                  <c:v>192.40683181960284</c:v>
                </c:pt>
                <c:pt idx="163">
                  <c:v>192.86823105624771</c:v>
                </c:pt>
                <c:pt idx="164">
                  <c:v>193.32852911734309</c:v>
                </c:pt>
                <c:pt idx="165">
                  <c:v>193.64404292359987</c:v>
                </c:pt>
                <c:pt idx="166">
                  <c:v>193.95904348320187</c:v>
                </c:pt>
                <c:pt idx="167">
                  <c:v>194.27353329272671</c:v>
                </c:pt>
                <c:pt idx="168">
                  <c:v>194.58751482857733</c:v>
                </c:pt>
                <c:pt idx="169">
                  <c:v>194.90099054720937</c:v>
                </c:pt>
                <c:pt idx="170">
                  <c:v>195.21396288535564</c:v>
                </c:pt>
                <c:pt idx="171">
                  <c:v>195.52643426024682</c:v>
                </c:pt>
                <c:pt idx="172">
                  <c:v>195.83840706982946</c:v>
                </c:pt>
                <c:pt idx="173">
                  <c:v>196.14988369298067</c:v>
                </c:pt>
                <c:pt idx="174">
                  <c:v>196.46086648971965</c:v>
                </c:pt>
                <c:pt idx="175">
                  <c:v>196.77135780141643</c:v>
                </c:pt>
                <c:pt idx="176">
                  <c:v>197.08135995099755</c:v>
                </c:pt>
                <c:pt idx="177">
                  <c:v>197.39087524314866</c:v>
                </c:pt>
                <c:pt idx="178">
                  <c:v>197.69990596451453</c:v>
                </c:pt>
                <c:pt idx="179">
                  <c:v>198.00845438389618</c:v>
                </c:pt>
                <c:pt idx="180">
                  <c:v>198.31652275244517</c:v>
                </c:pt>
                <c:pt idx="181">
                  <c:v>198.62411330385521</c:v>
                </c:pt>
                <c:pt idx="182">
                  <c:v>198.93122825455112</c:v>
                </c:pt>
                <c:pt idx="183">
                  <c:v>199.23786980387521</c:v>
                </c:pt>
                <c:pt idx="184">
                  <c:v>199.54404013427097</c:v>
                </c:pt>
                <c:pt idx="185">
                  <c:v>199.84974141146429</c:v>
                </c:pt>
                <c:pt idx="186">
                  <c:v>200.15497578464232</c:v>
                </c:pt>
                <c:pt idx="187">
                  <c:v>200.45974538662961</c:v>
                </c:pt>
                <c:pt idx="188">
                  <c:v>200.764052334062</c:v>
                </c:pt>
                <c:pt idx="189">
                  <c:v>201.06789872755817</c:v>
                </c:pt>
                <c:pt idx="190">
                  <c:v>201.37128665188888</c:v>
                </c:pt>
                <c:pt idx="191">
                  <c:v>201.67421817614368</c:v>
                </c:pt>
                <c:pt idx="192">
                  <c:v>201.97669535389574</c:v>
                </c:pt>
                <c:pt idx="193">
                  <c:v>202.27872022336413</c:v>
                </c:pt>
                <c:pt idx="194">
                  <c:v>202.58029480757412</c:v>
                </c:pt>
                <c:pt idx="195">
                  <c:v>202.88142111451518</c:v>
                </c:pt>
                <c:pt idx="196">
                  <c:v>203.18210113729717</c:v>
                </c:pt>
                <c:pt idx="197">
                  <c:v>203.48233685430404</c:v>
                </c:pt>
                <c:pt idx="198">
                  <c:v>203.78213022934585</c:v>
                </c:pt>
                <c:pt idx="199">
                  <c:v>204.08148321180852</c:v>
                </c:pt>
                <c:pt idx="200">
                  <c:v>204.38039773680177</c:v>
                </c:pt>
                <c:pt idx="201">
                  <c:v>204.67887572530509</c:v>
                </c:pt>
                <c:pt idx="202">
                  <c:v>204.97691908431179</c:v>
                </c:pt>
                <c:pt idx="203">
                  <c:v>205.27452970697098</c:v>
                </c:pt>
                <c:pt idx="204">
                  <c:v>205.57170947272806</c:v>
                </c:pt>
                <c:pt idx="205">
                  <c:v>205.86846024746316</c:v>
                </c:pt>
                <c:pt idx="206">
                  <c:v>206.16478388362771</c:v>
                </c:pt>
                <c:pt idx="207">
                  <c:v>206.46068222037951</c:v>
                </c:pt>
                <c:pt idx="208">
                  <c:v>206.75615708371575</c:v>
                </c:pt>
                <c:pt idx="209">
                  <c:v>207.05121028660457</c:v>
                </c:pt>
                <c:pt idx="210">
                  <c:v>207.34584362911488</c:v>
                </c:pt>
                <c:pt idx="211">
                  <c:v>207.64005889854434</c:v>
                </c:pt>
                <c:pt idx="212">
                  <c:v>207.93385786954602</c:v>
                </c:pt>
                <c:pt idx="213">
                  <c:v>208.2272423042532</c:v>
                </c:pt>
                <c:pt idx="214">
                  <c:v>208.52021395240266</c:v>
                </c:pt>
                <c:pt idx="215">
                  <c:v>208.81277455145647</c:v>
                </c:pt>
                <c:pt idx="216">
                  <c:v>209.10492582672219</c:v>
                </c:pt>
                <c:pt idx="217">
                  <c:v>209.39666949147161</c:v>
                </c:pt>
                <c:pt idx="218">
                  <c:v>209.68800724705787</c:v>
                </c:pt>
                <c:pt idx="219">
                  <c:v>209.97894078303139</c:v>
                </c:pt>
                <c:pt idx="220">
                  <c:v>210.26947177725398</c:v>
                </c:pt>
                <c:pt idx="221">
                  <c:v>210.55960189601191</c:v>
                </c:pt>
                <c:pt idx="222">
                  <c:v>210.84933279412726</c:v>
                </c:pt>
                <c:pt idx="223">
                  <c:v>211.13866611506816</c:v>
                </c:pt>
                <c:pt idx="224">
                  <c:v>211.42760349105754</c:v>
                </c:pt>
                <c:pt idx="225">
                  <c:v>211.71614654318043</c:v>
                </c:pt>
                <c:pt idx="226">
                  <c:v>212.00429688149026</c:v>
                </c:pt>
                <c:pt idx="227">
                  <c:v>212.29205610511352</c:v>
                </c:pt>
                <c:pt idx="228">
                  <c:v>212.57942580235337</c:v>
                </c:pt>
                <c:pt idx="229">
                  <c:v>212.86640755079199</c:v>
                </c:pt>
                <c:pt idx="230">
                  <c:v>213.15300291739143</c:v>
                </c:pt>
                <c:pt idx="231">
                  <c:v>213.43921345859363</c:v>
                </c:pt>
                <c:pt idx="232">
                  <c:v>213.72504072041886</c:v>
                </c:pt>
                <c:pt idx="233">
                  <c:v>214.01048623856335</c:v>
                </c:pt>
                <c:pt idx="234">
                  <c:v>214.29555153849537</c:v>
                </c:pt>
                <c:pt idx="235">
                  <c:v>214.58023813555042</c:v>
                </c:pt>
                <c:pt idx="236">
                  <c:v>214.86454753502528</c:v>
                </c:pt>
                <c:pt idx="237">
                  <c:v>215.14848123227071</c:v>
                </c:pt>
                <c:pt idx="238">
                  <c:v>215.43204071278336</c:v>
                </c:pt>
                <c:pt idx="239">
                  <c:v>215.71522745229638</c:v>
                </c:pt>
                <c:pt idx="240">
                  <c:v>215.99804291686897</c:v>
                </c:pt>
                <c:pt idx="241">
                  <c:v>216.28048856297502</c:v>
                </c:pt>
                <c:pt idx="242">
                  <c:v>216.56256583759065</c:v>
                </c:pt>
                <c:pt idx="243">
                  <c:v>216.8442761782805</c:v>
                </c:pt>
                <c:pt idx="244">
                  <c:v>217.12562101328345</c:v>
                </c:pt>
                <c:pt idx="245">
                  <c:v>217.40660176159693</c:v>
                </c:pt>
                <c:pt idx="246">
                  <c:v>217.68721983306051</c:v>
                </c:pt>
                <c:pt idx="247">
                  <c:v>217.96747662843833</c:v>
                </c:pt>
                <c:pt idx="248">
                  <c:v>218.24737353950084</c:v>
                </c:pt>
                <c:pt idx="249">
                  <c:v>218.52691194910528</c:v>
                </c:pt>
                <c:pt idx="250">
                  <c:v>218.8060932312755</c:v>
                </c:pt>
                <c:pt idx="251">
                  <c:v>219.08491875128064</c:v>
                </c:pt>
                <c:pt idx="252">
                  <c:v>219.36338986571312</c:v>
                </c:pt>
                <c:pt idx="253">
                  <c:v>219.64150792256561</c:v>
                </c:pt>
                <c:pt idx="254">
                  <c:v>219.91927426130721</c:v>
                </c:pt>
                <c:pt idx="255">
                  <c:v>220.19669021295863</c:v>
                </c:pt>
                <c:pt idx="256">
                  <c:v>220.47375710016664</c:v>
                </c:pt>
                <c:pt idx="257">
                  <c:v>220.75047623727767</c:v>
                </c:pt>
                <c:pt idx="258">
                  <c:v>221.02684893041049</c:v>
                </c:pt>
                <c:pt idx="259">
                  <c:v>221.3028764775282</c:v>
                </c:pt>
                <c:pt idx="260">
                  <c:v>221.57856016850934</c:v>
                </c:pt>
                <c:pt idx="261">
                  <c:v>221.85390128521817</c:v>
                </c:pt>
                <c:pt idx="262">
                  <c:v>222.1289011015742</c:v>
                </c:pt>
                <c:pt idx="263">
                  <c:v>222.40356088362105</c:v>
                </c:pt>
                <c:pt idx="264">
                  <c:v>222.67788188959437</c:v>
                </c:pt>
                <c:pt idx="265">
                  <c:v>222.95186536998909</c:v>
                </c:pt>
                <c:pt idx="266">
                  <c:v>223.225512567626</c:v>
                </c:pt>
                <c:pt idx="267">
                  <c:v>223.49882471771738</c:v>
                </c:pt>
                <c:pt idx="268">
                  <c:v>223.77180304793222</c:v>
                </c:pt>
                <c:pt idx="269">
                  <c:v>224.04444877846041</c:v>
                </c:pt>
                <c:pt idx="270">
                  <c:v>224.31676312207648</c:v>
                </c:pt>
                <c:pt idx="271">
                  <c:v>224.58874728420253</c:v>
                </c:pt>
                <c:pt idx="272">
                  <c:v>224.86040246297034</c:v>
                </c:pt>
                <c:pt idx="273">
                  <c:v>225.13172984928315</c:v>
                </c:pt>
                <c:pt idx="274">
                  <c:v>225.40273062687643</c:v>
                </c:pt>
                <c:pt idx="275">
                  <c:v>225.67340597237819</c:v>
                </c:pt>
                <c:pt idx="276">
                  <c:v>225.94375705536859</c:v>
                </c:pt>
                <c:pt idx="277">
                  <c:v>226.21378503843889</c:v>
                </c:pt>
                <c:pt idx="278">
                  <c:v>226.48349107724971</c:v>
                </c:pt>
                <c:pt idx="279">
                  <c:v>226.75287632058883</c:v>
                </c:pt>
                <c:pt idx="280">
                  <c:v>227.02194191042824</c:v>
                </c:pt>
                <c:pt idx="281">
                  <c:v>227.29068898198065</c:v>
                </c:pt>
                <c:pt idx="282">
                  <c:v>227.5591186637553</c:v>
                </c:pt>
                <c:pt idx="283">
                  <c:v>227.8272320776133</c:v>
                </c:pt>
                <c:pt idx="284">
                  <c:v>228.09503033882234</c:v>
                </c:pt>
                <c:pt idx="285">
                  <c:v>228.36251455611074</c:v>
                </c:pt>
                <c:pt idx="286">
                  <c:v>228.6296858317211</c:v>
                </c:pt>
                <c:pt idx="287">
                  <c:v>228.89654526146327</c:v>
                </c:pt>
                <c:pt idx="288">
                  <c:v>229.16309393476672</c:v>
                </c:pt>
                <c:pt idx="289">
                  <c:v>229.42933293473249</c:v>
                </c:pt>
                <c:pt idx="290">
                  <c:v>229.69526333818453</c:v>
                </c:pt>
                <c:pt idx="291">
                  <c:v>229.96088621572048</c:v>
                </c:pt>
                <c:pt idx="292">
                  <c:v>230.22620263176202</c:v>
                </c:pt>
                <c:pt idx="293">
                  <c:v>230.49121364460458</c:v>
                </c:pt>
                <c:pt idx="294">
                  <c:v>230.75592030646661</c:v>
                </c:pt>
                <c:pt idx="295">
                  <c:v>231.02032366353825</c:v>
                </c:pt>
                <c:pt idx="296">
                  <c:v>231.28442475602975</c:v>
                </c:pt>
                <c:pt idx="297">
                  <c:v>231.54822461821897</c:v>
                </c:pt>
                <c:pt idx="298">
                  <c:v>231.81172427849887</c:v>
                </c:pt>
                <c:pt idx="299">
                  <c:v>231.97737904780647</c:v>
                </c:pt>
                <c:pt idx="300">
                  <c:v>232.14291560762427</c:v>
                </c:pt>
                <c:pt idx="301">
                  <c:v>232.30833421065086</c:v>
                </c:pt>
                <c:pt idx="302">
                  <c:v>232.47363510868567</c:v>
                </c:pt>
                <c:pt idx="303">
                  <c:v>232.63881855263367</c:v>
                </c:pt>
                <c:pt idx="304">
                  <c:v>232.80388479250962</c:v>
                </c:pt>
                <c:pt idx="305">
                  <c:v>232.96883407744258</c:v>
                </c:pt>
                <c:pt idx="306">
                  <c:v>233.13366665568029</c:v>
                </c:pt>
                <c:pt idx="307">
                  <c:v>233.29838277459348</c:v>
                </c:pt>
                <c:pt idx="308">
                  <c:v>233.46298268068026</c:v>
                </c:pt>
                <c:pt idx="309">
                  <c:v>233.62746661957038</c:v>
                </c:pt>
                <c:pt idx="310">
                  <c:v>233.79183483602961</c:v>
                </c:pt>
                <c:pt idx="311">
                  <c:v>233.9560875739638</c:v>
                </c:pt>
                <c:pt idx="312">
                  <c:v>234.12022507642331</c:v>
                </c:pt>
                <c:pt idx="313">
                  <c:v>233.70187468803482</c:v>
                </c:pt>
                <c:pt idx="314">
                  <c:v>233.28220205031798</c:v>
                </c:pt>
                <c:pt idx="315">
                  <c:v>232.86119923279469</c:v>
                </c:pt>
                <c:pt idx="316">
                  <c:v>232.43885822371709</c:v>
                </c:pt>
                <c:pt idx="317">
                  <c:v>232.01517092886809</c:v>
                </c:pt>
                <c:pt idx="318">
                  <c:v>231.5901291703386</c:v>
                </c:pt>
                <c:pt idx="319">
                  <c:v>231.16372468528166</c:v>
                </c:pt>
                <c:pt idx="320">
                  <c:v>230.73594912464191</c:v>
                </c:pt>
                <c:pt idx="321">
                  <c:v>230.30679405186049</c:v>
                </c:pt>
                <c:pt idx="322">
                  <c:v>229.87625094155476</c:v>
                </c:pt>
                <c:pt idx="323">
                  <c:v>229.44431117817177</c:v>
                </c:pt>
                <c:pt idx="324">
                  <c:v>229.01096605461549</c:v>
                </c:pt>
                <c:pt idx="325">
                  <c:v>228.57620677084665</c:v>
                </c:pt>
                <c:pt idx="326">
                  <c:v>228.14002443245465</c:v>
                </c:pt>
                <c:pt idx="327">
                  <c:v>227.70241004920098</c:v>
                </c:pt>
                <c:pt idx="328">
                  <c:v>227.26335453353346</c:v>
                </c:pt>
                <c:pt idx="329">
                  <c:v>226.82284869907031</c:v>
                </c:pt>
                <c:pt idx="330">
                  <c:v>226.38088325905358</c:v>
                </c:pt>
                <c:pt idx="331">
                  <c:v>225.93744882477105</c:v>
                </c:pt>
                <c:pt idx="332">
                  <c:v>225.49253590394591</c:v>
                </c:pt>
                <c:pt idx="333">
                  <c:v>225.04613489909312</c:v>
                </c:pt>
                <c:pt idx="334">
                  <c:v>224.59823610584215</c:v>
                </c:pt>
                <c:pt idx="335">
                  <c:v>224.14882971122455</c:v>
                </c:pt>
                <c:pt idx="336">
                  <c:v>223.69790579192613</c:v>
                </c:pt>
                <c:pt idx="337">
                  <c:v>223.24545431250229</c:v>
                </c:pt>
                <c:pt idx="338">
                  <c:v>222.79146512355581</c:v>
                </c:pt>
                <c:pt idx="339">
                  <c:v>222.3359279598763</c:v>
                </c:pt>
                <c:pt idx="340">
                  <c:v>221.87883243853994</c:v>
                </c:pt>
                <c:pt idx="341">
                  <c:v>221.42016805696858</c:v>
                </c:pt>
                <c:pt idx="342">
                  <c:v>220.95992419094739</c:v>
                </c:pt>
                <c:pt idx="343">
                  <c:v>220.4980900925996</c:v>
                </c:pt>
                <c:pt idx="344">
                  <c:v>220.03465488831745</c:v>
                </c:pt>
                <c:pt idx="345">
                  <c:v>219.56960757664805</c:v>
                </c:pt>
                <c:pt idx="346">
                  <c:v>219.10293702613293</c:v>
                </c:pt>
                <c:pt idx="347">
                  <c:v>218.63463197310028</c:v>
                </c:pt>
                <c:pt idx="348">
                  <c:v>218.16468101940802</c:v>
                </c:pt>
                <c:pt idx="349">
                  <c:v>217.69307263013732</c:v>
                </c:pt>
                <c:pt idx="350">
                  <c:v>217.21979513123387</c:v>
                </c:pt>
                <c:pt idx="351">
                  <c:v>216.74483670709702</c:v>
                </c:pt>
                <c:pt idx="352">
                  <c:v>216.26818539811396</c:v>
                </c:pt>
                <c:pt idx="353">
                  <c:v>215.78982909813834</c:v>
                </c:pt>
                <c:pt idx="354">
                  <c:v>215.30975555191131</c:v>
                </c:pt>
                <c:pt idx="355">
                  <c:v>214.82795235242352</c:v>
                </c:pt>
                <c:pt idx="356">
                  <c:v>214.34440693821648</c:v>
                </c:pt>
                <c:pt idx="357">
                  <c:v>213.85910659062134</c:v>
                </c:pt>
                <c:pt idx="358">
                  <c:v>213.37203843093357</c:v>
                </c:pt>
                <c:pt idx="359">
                  <c:v>212.88318941752149</c:v>
                </c:pt>
                <c:pt idx="360">
                  <c:v>212.39254634286695</c:v>
                </c:pt>
                <c:pt idx="361">
                  <c:v>211.90009583053592</c:v>
                </c:pt>
                <c:pt idx="362">
                  <c:v>211.40582433207715</c:v>
                </c:pt>
                <c:pt idx="363">
                  <c:v>210.90971812384689</c:v>
                </c:pt>
                <c:pt idx="364">
                  <c:v>210.4117633037572</c:v>
                </c:pt>
                <c:pt idx="365">
                  <c:v>209.91194578794574</c:v>
                </c:pt>
                <c:pt idx="366">
                  <c:v>209.41025130736489</c:v>
                </c:pt>
                <c:pt idx="367">
                  <c:v>208.90666540428734</c:v>
                </c:pt>
                <c:pt idx="368">
                  <c:v>208.4011734287262</c:v>
                </c:pt>
                <c:pt idx="369">
                  <c:v>207.89376053476636</c:v>
                </c:pt>
                <c:pt idx="370">
                  <c:v>207.38441167680531</c:v>
                </c:pt>
                <c:pt idx="371">
                  <c:v>206.87311160569962</c:v>
                </c:pt>
                <c:pt idx="372">
                  <c:v>206.35984486481499</c:v>
                </c:pt>
                <c:pt idx="373">
                  <c:v>205.84459578597651</c:v>
                </c:pt>
                <c:pt idx="374">
                  <c:v>205.32734848531604</c:v>
                </c:pt>
                <c:pt idx="375">
                  <c:v>204.80808685901368</c:v>
                </c:pt>
                <c:pt idx="376">
                  <c:v>204.28679457892977</c:v>
                </c:pt>
                <c:pt idx="377">
                  <c:v>203.76345508812412</c:v>
                </c:pt>
                <c:pt idx="378">
                  <c:v>203.23805159625877</c:v>
                </c:pt>
                <c:pt idx="379">
                  <c:v>202.71056707488054</c:v>
                </c:pt>
                <c:pt idx="380">
                  <c:v>202.18098425257972</c:v>
                </c:pt>
                <c:pt idx="381">
                  <c:v>201.64928561002063</c:v>
                </c:pt>
                <c:pt idx="382">
                  <c:v>201.11545337483989</c:v>
                </c:pt>
                <c:pt idx="383">
                  <c:v>200.57946951640827</c:v>
                </c:pt>
                <c:pt idx="384">
                  <c:v>200.04131574045149</c:v>
                </c:pt>
                <c:pt idx="385">
                  <c:v>199.50097348352514</c:v>
                </c:pt>
                <c:pt idx="386">
                  <c:v>198.95842390733907</c:v>
                </c:pt>
                <c:pt idx="387">
                  <c:v>198.41364789292635</c:v>
                </c:pt>
                <c:pt idx="388">
                  <c:v>197.86662603465081</c:v>
                </c:pt>
                <c:pt idx="389">
                  <c:v>197.3173386340487</c:v>
                </c:pt>
                <c:pt idx="390">
                  <c:v>196.76576569349803</c:v>
                </c:pt>
                <c:pt idx="391">
                  <c:v>196.21188690970973</c:v>
                </c:pt>
                <c:pt idx="392">
                  <c:v>195.655681667035</c:v>
                </c:pt>
                <c:pt idx="393">
                  <c:v>195.09712903058167</c:v>
                </c:pt>
                <c:pt idx="394">
                  <c:v>194.53620773913363</c:v>
                </c:pt>
                <c:pt idx="395">
                  <c:v>193.97289619786557</c:v>
                </c:pt>
                <c:pt idx="396">
                  <c:v>193.40717247084652</c:v>
                </c:pt>
                <c:pt idx="397">
                  <c:v>192.83901427332415</c:v>
                </c:pt>
                <c:pt idx="398">
                  <c:v>192.268398963782</c:v>
                </c:pt>
                <c:pt idx="399">
                  <c:v>191.69530353576161</c:v>
                </c:pt>
                <c:pt idx="400">
                  <c:v>191.11970460944059</c:v>
                </c:pt>
                <c:pt idx="401">
                  <c:v>190.54157842295817</c:v>
                </c:pt>
                <c:pt idx="402">
                  <c:v>189.96090082347845</c:v>
                </c:pt>
                <c:pt idx="403">
                  <c:v>189.37764725798175</c:v>
                </c:pt>
                <c:pt idx="404">
                  <c:v>188.79179276377363</c:v>
                </c:pt>
                <c:pt idx="405">
                  <c:v>188.20331195870162</c:v>
                </c:pt>
                <c:pt idx="406">
                  <c:v>187.61217903106757</c:v>
                </c:pt>
                <c:pt idx="407">
                  <c:v>187.01836772922456</c:v>
                </c:pt>
                <c:pt idx="408">
                  <c:v>186.42185135084625</c:v>
                </c:pt>
                <c:pt idx="409">
                  <c:v>185.82260273185545</c:v>
                </c:pt>
                <c:pt idx="410">
                  <c:v>185.22059423499931</c:v>
                </c:pt>
                <c:pt idx="411">
                  <c:v>184.61579773805627</c:v>
                </c:pt>
                <c:pt idx="412">
                  <c:v>184.00818462166103</c:v>
                </c:pt>
                <c:pt idx="413">
                  <c:v>183.39772575673194</c:v>
                </c:pt>
                <c:pt idx="414">
                  <c:v>182.7843914914844</c:v>
                </c:pt>
                <c:pt idx="415">
                  <c:v>182.16815163801417</c:v>
                </c:pt>
                <c:pt idx="416">
                  <c:v>181.54897545843238</c:v>
                </c:pt>
                <c:pt idx="417">
                  <c:v>180.92683165053435</c:v>
                </c:pt>
                <c:pt idx="418">
                  <c:v>180.30168833298231</c:v>
                </c:pt>
                <c:pt idx="419">
                  <c:v>179.67351302998196</c:v>
                </c:pt>
                <c:pt idx="420">
                  <c:v>179.04227265543173</c:v>
                </c:pt>
                <c:pt idx="421">
                  <c:v>178.40793349652196</c:v>
                </c:pt>
                <c:pt idx="422">
                  <c:v>177.77046119676055</c:v>
                </c:pt>
                <c:pt idx="423">
                  <c:v>177.12982073840067</c:v>
                </c:pt>
                <c:pt idx="424">
                  <c:v>176.48597642424411</c:v>
                </c:pt>
                <c:pt idx="425">
                  <c:v>175.83889185879295</c:v>
                </c:pt>
                <c:pt idx="426">
                  <c:v>175.1885299287211</c:v>
                </c:pt>
                <c:pt idx="427">
                  <c:v>174.534852782635</c:v>
                </c:pt>
                <c:pt idx="428">
                  <c:v>173.87782181009172</c:v>
                </c:pt>
                <c:pt idx="429">
                  <c:v>173.21739761984094</c:v>
                </c:pt>
                <c:pt idx="430">
                  <c:v>172.55354001725513</c:v>
                </c:pt>
                <c:pt idx="431">
                  <c:v>171.88620798091077</c:v>
                </c:pt>
                <c:pt idx="432">
                  <c:v>171.21535963828086</c:v>
                </c:pt>
                <c:pt idx="433">
                  <c:v>170.54095224049769</c:v>
                </c:pt>
                <c:pt idx="434">
                  <c:v>169.86294213614127</c:v>
                </c:pt>
                <c:pt idx="435">
                  <c:v>169.18128474400726</c:v>
                </c:pt>
                <c:pt idx="436">
                  <c:v>168.49593452480565</c:v>
                </c:pt>
                <c:pt idx="437">
                  <c:v>167.80684495173767</c:v>
                </c:pt>
                <c:pt idx="438">
                  <c:v>167.11396847989673</c:v>
                </c:pt>
                <c:pt idx="439">
                  <c:v>166.41725651443477</c:v>
                </c:pt>
                <c:pt idx="440">
                  <c:v>165.71665937743293</c:v>
                </c:pt>
                <c:pt idx="441">
                  <c:v>165.01212627341087</c:v>
                </c:pt>
                <c:pt idx="442">
                  <c:v>164.30360525340652</c:v>
                </c:pt>
                <c:pt idx="443">
                  <c:v>163.59104317755188</c:v>
                </c:pt>
                <c:pt idx="444">
                  <c:v>162.8743856760681</c:v>
                </c:pt>
                <c:pt idx="445">
                  <c:v>162.15357710859681</c:v>
                </c:pt>
                <c:pt idx="446">
                  <c:v>161.42856052178013</c:v>
                </c:pt>
                <c:pt idx="447">
                  <c:v>160.69927760499618</c:v>
                </c:pt>
                <c:pt idx="448">
                  <c:v>159.96566864415084</c:v>
                </c:pt>
                <c:pt idx="449">
                  <c:v>159.2276724734206</c:v>
                </c:pt>
                <c:pt idx="450">
                  <c:v>158.48522642483371</c:v>
                </c:pt>
                <c:pt idx="451">
                  <c:v>157.73826627557042</c:v>
                </c:pt>
                <c:pt idx="452">
                  <c:v>156.98672619285426</c:v>
                </c:pt>
                <c:pt idx="453">
                  <c:v>156.23053867629864</c:v>
                </c:pt>
                <c:pt idx="454">
                  <c:v>155.46963449756316</c:v>
                </c:pt>
                <c:pt idx="455">
                  <c:v>154.70394263716457</c:v>
                </c:pt>
                <c:pt idx="456">
                  <c:v>153.93339021827649</c:v>
                </c:pt>
                <c:pt idx="457">
                  <c:v>153.15790243733983</c:v>
                </c:pt>
                <c:pt idx="458">
                  <c:v>152.37740249129502</c:v>
                </c:pt>
                <c:pt idx="459">
                  <c:v>151.59181150123115</c:v>
                </c:pt>
                <c:pt idx="460">
                  <c:v>150.80104843223481</c:v>
                </c:pt>
                <c:pt idx="461">
                  <c:v>150.00503000920423</c:v>
                </c:pt>
                <c:pt idx="462">
                  <c:v>149.20367062837698</c:v>
                </c:pt>
                <c:pt idx="463">
                  <c:v>148.39688226430178</c:v>
                </c:pt>
                <c:pt idx="464">
                  <c:v>147.58457437196336</c:v>
                </c:pt>
                <c:pt idx="465">
                  <c:v>146.76665378374832</c:v>
                </c:pt>
                <c:pt idx="466">
                  <c:v>145.94302460091492</c:v>
                </c:pt>
                <c:pt idx="467">
                  <c:v>145.11358807920351</c:v>
                </c:pt>
                <c:pt idx="468">
                  <c:v>144.27824250819666</c:v>
                </c:pt>
                <c:pt idx="469">
                  <c:v>143.43688308400522</c:v>
                </c:pt>
                <c:pt idx="470">
                  <c:v>142.58940177482293</c:v>
                </c:pt>
                <c:pt idx="471">
                  <c:v>141.73568717885533</c:v>
                </c:pt>
                <c:pt idx="472">
                  <c:v>140.87562437408593</c:v>
                </c:pt>
                <c:pt idx="473">
                  <c:v>140.00909475929942</c:v>
                </c:pt>
                <c:pt idx="474">
                  <c:v>139.13597588573057</c:v>
                </c:pt>
                <c:pt idx="475">
                  <c:v>138.25614127865356</c:v>
                </c:pt>
                <c:pt idx="476">
                  <c:v>137.36946024816686</c:v>
                </c:pt>
                <c:pt idx="477">
                  <c:v>136.47579768836144</c:v>
                </c:pt>
                <c:pt idx="478">
                  <c:v>135.5750138639886</c:v>
                </c:pt>
                <c:pt idx="479">
                  <c:v>134.66696418366126</c:v>
                </c:pt>
                <c:pt idx="480">
                  <c:v>133.75149895853423</c:v>
                </c:pt>
                <c:pt idx="481">
                  <c:v>132.82846314531008</c:v>
                </c:pt>
                <c:pt idx="482">
                  <c:v>131.89769607230571</c:v>
                </c:pt>
                <c:pt idx="483">
                  <c:v>130.95903114719462</c:v>
                </c:pt>
                <c:pt idx="484">
                  <c:v>130.01229554490166</c:v>
                </c:pt>
                <c:pt idx="485">
                  <c:v>129.05730987397655</c:v>
                </c:pt>
                <c:pt idx="486">
                  <c:v>128.0938878196024</c:v>
                </c:pt>
                <c:pt idx="487">
                  <c:v>127.12183576120565</c:v>
                </c:pt>
                <c:pt idx="488">
                  <c:v>126.14095236242142</c:v>
                </c:pt>
                <c:pt idx="489">
                  <c:v>125.15102813092969</c:v>
                </c:pt>
                <c:pt idx="490">
                  <c:v>124.15184494540883</c:v>
                </c:pt>
                <c:pt idx="491">
                  <c:v>123.14317554655079</c:v>
                </c:pt>
                <c:pt idx="492">
                  <c:v>122.1247829887409</c:v>
                </c:pt>
                <c:pt idx="493">
                  <c:v>121.09642004861843</c:v>
                </c:pt>
                <c:pt idx="494">
                  <c:v>120.05782858629652</c:v>
                </c:pt>
                <c:pt idx="495">
                  <c:v>119.00873885452221</c:v>
                </c:pt>
                <c:pt idx="496">
                  <c:v>117.94886875049103</c:v>
                </c:pt>
                <c:pt idx="497">
                  <c:v>116.87792300438423</c:v>
                </c:pt>
                <c:pt idx="498">
                  <c:v>115.7955922979569</c:v>
                </c:pt>
                <c:pt idx="499">
                  <c:v>114.70155230565786</c:v>
                </c:pt>
                <c:pt idx="500">
                  <c:v>113.59546264978697</c:v>
                </c:pt>
                <c:pt idx="501">
                  <c:v>112.47696576007235</c:v>
                </c:pt>
                <c:pt idx="502">
                  <c:v>111.34568562675092</c:v>
                </c:pt>
                <c:pt idx="503">
                  <c:v>110.20122643473066</c:v>
                </c:pt>
                <c:pt idx="504">
                  <c:v>109.04317106466253</c:v>
                </c:pt>
                <c:pt idx="505">
                  <c:v>107.81042468357987</c:v>
                </c:pt>
                <c:pt idx="506">
                  <c:v>107.87107944470939</c:v>
                </c:pt>
                <c:pt idx="507">
                  <c:v>108.86614446813921</c:v>
                </c:pt>
                <c:pt idx="508">
                  <c:v>109.85111649866269</c:v>
                </c:pt>
                <c:pt idx="509">
                  <c:v>110.82626581945952</c:v>
                </c:pt>
                <c:pt idx="510">
                  <c:v>111.79185064441225</c:v>
                </c:pt>
                <c:pt idx="511">
                  <c:v>112.7481178621789</c:v>
                </c:pt>
                <c:pt idx="512">
                  <c:v>113.69530372224037</c:v>
                </c:pt>
                <c:pt idx="513">
                  <c:v>114.63363446836128</c:v>
                </c:pt>
                <c:pt idx="514">
                  <c:v>115.56332692431147</c:v>
                </c:pt>
                <c:pt idx="515">
                  <c:v>116.48458903617514</c:v>
                </c:pt>
                <c:pt idx="516">
                  <c:v>117.39762037511856</c:v>
                </c:pt>
                <c:pt idx="517">
                  <c:v>118.38222136062573</c:v>
                </c:pt>
                <c:pt idx="518">
                  <c:v>119.35753626742462</c:v>
                </c:pt>
                <c:pt idx="519">
                  <c:v>120.32379229043487</c:v>
                </c:pt>
                <c:pt idx="520">
                  <c:v>121.28120731834463</c:v>
                </c:pt>
                <c:pt idx="521">
                  <c:v>122.22999046107766</c:v>
                </c:pt>
                <c:pt idx="522">
                  <c:v>123.17034253938172</c:v>
                </c:pt>
                <c:pt idx="523">
                  <c:v>124.10245653981312</c:v>
                </c:pt>
                <c:pt idx="524">
                  <c:v>125.02651803806192</c:v>
                </c:pt>
                <c:pt idx="525">
                  <c:v>125.94270559327148</c:v>
                </c:pt>
                <c:pt idx="526">
                  <c:v>126.85119111574608</c:v>
                </c:pt>
                <c:pt idx="527">
                  <c:v>127.75214021021118</c:v>
                </c:pt>
                <c:pt idx="528">
                  <c:v>128.64571249658505</c:v>
                </c:pt>
                <c:pt idx="529">
                  <c:v>129.53206191003801</c:v>
                </c:pt>
                <c:pt idx="530">
                  <c:v>130.41133698195196</c:v>
                </c:pt>
                <c:pt idx="531">
                  <c:v>131.28368110324627</c:v>
                </c:pt>
                <c:pt idx="532">
                  <c:v>132.14923277140511</c:v>
                </c:pt>
                <c:pt idx="533">
                  <c:v>133.00812582242364</c:v>
                </c:pt>
                <c:pt idx="534">
                  <c:v>133.86048964878356</c:v>
                </c:pt>
                <c:pt idx="535">
                  <c:v>134.70644940447434</c:v>
                </c:pt>
                <c:pt idx="536">
                  <c:v>135.54612619798897</c:v>
                </c:pt>
                <c:pt idx="537">
                  <c:v>136.37963727414635</c:v>
                </c:pt>
                <c:pt idx="538">
                  <c:v>137.20709618552112</c:v>
                </c:pt>
                <c:pt idx="539">
                  <c:v>138.02861295419868</c:v>
                </c:pt>
                <c:pt idx="540">
                  <c:v>138.84429422451507</c:v>
                </c:pt>
                <c:pt idx="541">
                  <c:v>139.65424340738835</c:v>
                </c:pt>
                <c:pt idx="542">
                  <c:v>140.45856081680157</c:v>
                </c:pt>
                <c:pt idx="543">
                  <c:v>141.25734379895229</c:v>
                </c:pt>
                <c:pt idx="544">
                  <c:v>142.05068685454597</c:v>
                </c:pt>
                <c:pt idx="545">
                  <c:v>142.83868175467228</c:v>
                </c:pt>
                <c:pt idx="546">
                  <c:v>143.62141765067224</c:v>
                </c:pt>
                <c:pt idx="547">
                  <c:v>144.39898117837279</c:v>
                </c:pt>
                <c:pt idx="548">
                  <c:v>145.17145655703783</c:v>
                </c:pt>
                <c:pt idx="549">
                  <c:v>145.93892568336022</c:v>
                </c:pt>
                <c:pt idx="550">
                  <c:v>146.70146822079488</c:v>
                </c:pt>
                <c:pt idx="551">
                  <c:v>147.45916168451296</c:v>
                </c:pt>
                <c:pt idx="552">
                  <c:v>148.21208152223625</c:v>
                </c:pt>
                <c:pt idx="553">
                  <c:v>148.96030119119425</c:v>
                </c:pt>
                <c:pt idx="554">
                  <c:v>149.70389223142857</c:v>
                </c:pt>
                <c:pt idx="555">
                  <c:v>150.44292433565471</c:v>
                </c:pt>
                <c:pt idx="556">
                  <c:v>151.17746541587707</c:v>
                </c:pt>
                <c:pt idx="557">
                  <c:v>151.90758166693971</c:v>
                </c:pt>
                <c:pt idx="558">
                  <c:v>152.63333762718372</c:v>
                </c:pt>
                <c:pt idx="559">
                  <c:v>153.35479623637082</c:v>
                </c:pt>
                <c:pt idx="560">
                  <c:v>154.07201889102211</c:v>
                </c:pt>
                <c:pt idx="561">
                  <c:v>154.78506549731216</c:v>
                </c:pt>
                <c:pt idx="562">
                  <c:v>155.35823802076425</c:v>
                </c:pt>
                <c:pt idx="563">
                  <c:v>155.92930366299225</c:v>
                </c:pt>
                <c:pt idx="564">
                  <c:v>156.49828548816396</c:v>
                </c:pt>
                <c:pt idx="565">
                  <c:v>157.06520614268487</c:v>
                </c:pt>
                <c:pt idx="566">
                  <c:v>157.63008786571589</c:v>
                </c:pt>
                <c:pt idx="567">
                  <c:v>158.19295249935291</c:v>
                </c:pt>
                <c:pt idx="568">
                  <c:v>158.75382149848156</c:v>
                </c:pt>
                <c:pt idx="569">
                  <c:v>159.31271594031961</c:v>
                </c:pt>
                <c:pt idx="570">
                  <c:v>159.86965653365925</c:v>
                </c:pt>
                <c:pt idx="571">
                  <c:v>159.86965653365925</c:v>
                </c:pt>
                <c:pt idx="572">
                  <c:v>160.42466362782068</c:v>
                </c:pt>
                <c:pt idx="573">
                  <c:v>160.97775722132741</c:v>
                </c:pt>
                <c:pt idx="574">
                  <c:v>161.52895697031491</c:v>
                </c:pt>
                <c:pt idx="575">
                  <c:v>162.07828219668133</c:v>
                </c:pt>
                <c:pt idx="576">
                  <c:v>162.62575189599059</c:v>
                </c:pt>
                <c:pt idx="577">
                  <c:v>163.17138474513692</c:v>
                </c:pt>
                <c:pt idx="578">
                  <c:v>163.71519910977943</c:v>
                </c:pt>
                <c:pt idx="579">
                  <c:v>164.25721305155503</c:v>
                </c:pt>
                <c:pt idx="580">
                  <c:v>164.79744433507807</c:v>
                </c:pt>
                <c:pt idx="581">
                  <c:v>165.33591043473399</c:v>
                </c:pt>
                <c:pt idx="582">
                  <c:v>165.87262854127439</c:v>
                </c:pt>
                <c:pt idx="583">
                  <c:v>166.40761556822096</c:v>
                </c:pt>
                <c:pt idx="584">
                  <c:v>166.94088815808436</c:v>
                </c:pt>
                <c:pt idx="585">
                  <c:v>167.47246268840516</c:v>
                </c:pt>
                <c:pt idx="586">
                  <c:v>168.00235527762246</c:v>
                </c:pt>
                <c:pt idx="587">
                  <c:v>168.53058179077678</c:v>
                </c:pt>
                <c:pt idx="588">
                  <c:v>169.05715784505227</c:v>
                </c:pt>
                <c:pt idx="589">
                  <c:v>169.5820988151643</c:v>
                </c:pt>
                <c:pt idx="590">
                  <c:v>170.10541983859704</c:v>
                </c:pt>
                <c:pt idx="591">
                  <c:v>170.62713582069702</c:v>
                </c:pt>
                <c:pt idx="592">
                  <c:v>171.14726143962633</c:v>
                </c:pt>
                <c:pt idx="593">
                  <c:v>171.66581115118123</c:v>
                </c:pt>
                <c:pt idx="594">
                  <c:v>172.18279919347995</c:v>
                </c:pt>
                <c:pt idx="595">
                  <c:v>172.6982395915241</c:v>
                </c:pt>
                <c:pt idx="596">
                  <c:v>173.21214616163809</c:v>
                </c:pt>
                <c:pt idx="597">
                  <c:v>173.72453251579034</c:v>
                </c:pt>
                <c:pt idx="598">
                  <c:v>174.23541206579998</c:v>
                </c:pt>
                <c:pt idx="599">
                  <c:v>174.74479802743295</c:v>
                </c:pt>
                <c:pt idx="600">
                  <c:v>175.252703424391</c:v>
                </c:pt>
                <c:pt idx="601">
                  <c:v>175.7591410921969</c:v>
                </c:pt>
                <c:pt idx="602">
                  <c:v>176.26412368197899</c:v>
                </c:pt>
                <c:pt idx="603">
                  <c:v>176.7676636641589</c:v>
                </c:pt>
                <c:pt idx="604">
                  <c:v>177.26977333204445</c:v>
                </c:pt>
                <c:pt idx="605">
                  <c:v>177.77046480533161</c:v>
                </c:pt>
                <c:pt idx="606">
                  <c:v>178.26975003351762</c:v>
                </c:pt>
                <c:pt idx="607">
                  <c:v>178.76764079922876</c:v>
                </c:pt>
                <c:pt idx="608">
                  <c:v>179.26414872146438</c:v>
                </c:pt>
                <c:pt idx="609">
                  <c:v>179.75928525876074</c:v>
                </c:pt>
                <c:pt idx="610">
                  <c:v>179.75928525876074</c:v>
                </c:pt>
                <c:pt idx="611">
                  <c:v>180.25306171227646</c:v>
                </c:pt>
                <c:pt idx="612">
                  <c:v>180.74548922880197</c:v>
                </c:pt>
                <c:pt idx="613">
                  <c:v>181.23657880369566</c:v>
                </c:pt>
                <c:pt idx="614">
                  <c:v>181.72634128374844</c:v>
                </c:pt>
                <c:pt idx="615">
                  <c:v>182.21478736997892</c:v>
                </c:pt>
                <c:pt idx="616">
                  <c:v>182.7019276203616</c:v>
                </c:pt>
                <c:pt idx="617">
                  <c:v>183.1877724524895</c:v>
                </c:pt>
                <c:pt idx="618">
                  <c:v>183.67233214617352</c:v>
                </c:pt>
                <c:pt idx="619">
                  <c:v>184.15561684598032</c:v>
                </c:pt>
                <c:pt idx="620">
                  <c:v>184.63763656371017</c:v>
                </c:pt>
                <c:pt idx="621">
                  <c:v>185.1184011808171</c:v>
                </c:pt>
                <c:pt idx="622">
                  <c:v>185.59792045077219</c:v>
                </c:pt>
                <c:pt idx="623">
                  <c:v>186.07620400137247</c:v>
                </c:pt>
                <c:pt idx="624">
                  <c:v>186.55326133699623</c:v>
                </c:pt>
                <c:pt idx="625">
                  <c:v>187.02910184080667</c:v>
                </c:pt>
                <c:pt idx="626">
                  <c:v>187.5037347769053</c:v>
                </c:pt>
                <c:pt idx="627">
                  <c:v>187.97716929243634</c:v>
                </c:pt>
                <c:pt idx="628">
                  <c:v>188.44941441964338</c:v>
                </c:pt>
                <c:pt idx="629">
                  <c:v>188.92047907788003</c:v>
                </c:pt>
                <c:pt idx="630">
                  <c:v>189.3903720755755</c:v>
                </c:pt>
                <c:pt idx="631">
                  <c:v>189.85910211215617</c:v>
                </c:pt>
                <c:pt idx="632">
                  <c:v>190.32667777992492</c:v>
                </c:pt>
                <c:pt idx="633">
                  <c:v>190.79310756589868</c:v>
                </c:pt>
                <c:pt idx="634">
                  <c:v>191.25839985360594</c:v>
                </c:pt>
                <c:pt idx="635">
                  <c:v>191.72256292484468</c:v>
                </c:pt>
                <c:pt idx="636">
                  <c:v>192.18560496140248</c:v>
                </c:pt>
                <c:pt idx="637">
                  <c:v>192.64753404673903</c:v>
                </c:pt>
                <c:pt idx="638">
                  <c:v>193.10835816763262</c:v>
                </c:pt>
                <c:pt idx="639">
                  <c:v>193.42423111730415</c:v>
                </c:pt>
                <c:pt idx="640">
                  <c:v>193.73958906852749</c:v>
                </c:pt>
                <c:pt idx="641">
                  <c:v>194.05443453207531</c:v>
                </c:pt>
                <c:pt idx="642">
                  <c:v>194.36876999838506</c:v>
                </c:pt>
                <c:pt idx="643">
                  <c:v>194.68259793778876</c:v>
                </c:pt>
                <c:pt idx="644">
                  <c:v>194.99592080073964</c:v>
                </c:pt>
                <c:pt idx="645">
                  <c:v>195.30874101803516</c:v>
                </c:pt>
                <c:pt idx="646">
                  <c:v>195.62106100103725</c:v>
                </c:pt>
                <c:pt idx="647">
                  <c:v>195.93288314188905</c:v>
                </c:pt>
                <c:pt idx="648">
                  <c:v>196.24420981372865</c:v>
                </c:pt>
                <c:pt idx="649">
                  <c:v>196.55504337089997</c:v>
                </c:pt>
                <c:pt idx="650">
                  <c:v>196.86538614916023</c:v>
                </c:pt>
                <c:pt idx="651">
                  <c:v>197.17524046588503</c:v>
                </c:pt>
                <c:pt idx="652">
                  <c:v>197.48460862026991</c:v>
                </c:pt>
                <c:pt idx="653">
                  <c:v>197.79349289352973</c:v>
                </c:pt>
                <c:pt idx="654">
                  <c:v>198.10189554909465</c:v>
                </c:pt>
                <c:pt idx="655">
                  <c:v>198.40981883280375</c:v>
                </c:pt>
                <c:pt idx="656">
                  <c:v>198.71726497309592</c:v>
                </c:pt>
                <c:pt idx="657">
                  <c:v>199.02423618119784</c:v>
                </c:pt>
                <c:pt idx="658">
                  <c:v>199.33073465130968</c:v>
                </c:pt>
                <c:pt idx="659">
                  <c:v>199.63676256078799</c:v>
                </c:pt>
                <c:pt idx="660">
                  <c:v>199.94232207032618</c:v>
                </c:pt>
                <c:pt idx="661">
                  <c:v>200.24741532413259</c:v>
                </c:pt>
                <c:pt idx="662">
                  <c:v>200.55204445010594</c:v>
                </c:pt>
                <c:pt idx="663">
                  <c:v>200.85621156000843</c:v>
                </c:pt>
                <c:pt idx="664">
                  <c:v>201.15991874963677</c:v>
                </c:pt>
                <c:pt idx="665">
                  <c:v>201.46316809899045</c:v>
                </c:pt>
                <c:pt idx="666">
                  <c:v>201.76596167243792</c:v>
                </c:pt>
                <c:pt idx="667">
                  <c:v>202.06830151888073</c:v>
                </c:pt>
                <c:pt idx="668">
                  <c:v>202.37018967191514</c:v>
                </c:pt>
                <c:pt idx="669">
                  <c:v>202.67162814999173</c:v>
                </c:pt>
                <c:pt idx="670">
                  <c:v>202.97261895657286</c:v>
                </c:pt>
                <c:pt idx="671">
                  <c:v>203.2731640802881</c:v>
                </c:pt>
                <c:pt idx="672">
                  <c:v>203.57326549508738</c:v>
                </c:pt>
                <c:pt idx="673">
                  <c:v>203.87292516039236</c:v>
                </c:pt>
                <c:pt idx="674">
                  <c:v>204.1721450212456</c:v>
                </c:pt>
                <c:pt idx="675">
                  <c:v>204.47092700845798</c:v>
                </c:pt>
                <c:pt idx="676">
                  <c:v>204.76927303875394</c:v>
                </c:pt>
                <c:pt idx="677">
                  <c:v>205.06718501491497</c:v>
                </c:pt>
                <c:pt idx="678">
                  <c:v>205.36466482592124</c:v>
                </c:pt>
                <c:pt idx="679">
                  <c:v>205.6617143470913</c:v>
                </c:pt>
                <c:pt idx="680">
                  <c:v>205.95833544022003</c:v>
                </c:pt>
                <c:pt idx="681">
                  <c:v>206.25452995371472</c:v>
                </c:pt>
                <c:pt idx="682">
                  <c:v>206.55029972272953</c:v>
                </c:pt>
                <c:pt idx="683">
                  <c:v>206.84564656929817</c:v>
                </c:pt>
                <c:pt idx="684">
                  <c:v>207.14057230246476</c:v>
                </c:pt>
                <c:pt idx="685">
                  <c:v>207.43507871841311</c:v>
                </c:pt>
                <c:pt idx="686">
                  <c:v>207.72916760059442</c:v>
                </c:pt>
                <c:pt idx="687">
                  <c:v>208.02284071985329</c:v>
                </c:pt>
                <c:pt idx="688">
                  <c:v>208.31609983455206</c:v>
                </c:pt>
                <c:pt idx="689">
                  <c:v>208.60894669069367</c:v>
                </c:pt>
                <c:pt idx="690">
                  <c:v>208.90138302204289</c:v>
                </c:pt>
                <c:pt idx="691">
                  <c:v>209.19341055024628</c:v>
                </c:pt>
                <c:pt idx="692">
                  <c:v>209.4850309849501</c:v>
                </c:pt>
                <c:pt idx="693">
                  <c:v>209.77624602391737</c:v>
                </c:pt>
                <c:pt idx="694">
                  <c:v>210.0670573531431</c:v>
                </c:pt>
                <c:pt idx="695">
                  <c:v>210.35746664696819</c:v>
                </c:pt>
                <c:pt idx="696">
                  <c:v>210.64747556819174</c:v>
                </c:pt>
                <c:pt idx="697">
                  <c:v>210.93708576818241</c:v>
                </c:pt>
                <c:pt idx="698">
                  <c:v>211.22629888698793</c:v>
                </c:pt>
                <c:pt idx="699">
                  <c:v>211.51511655344345</c:v>
                </c:pt>
                <c:pt idx="700">
                  <c:v>211.80354038527867</c:v>
                </c:pt>
                <c:pt idx="701">
                  <c:v>212.09157198922352</c:v>
                </c:pt>
                <c:pt idx="702">
                  <c:v>212.37921296111256</c:v>
                </c:pt>
                <c:pt idx="703">
                  <c:v>212.66646488598809</c:v>
                </c:pt>
                <c:pt idx="704">
                  <c:v>212.9533293382022</c:v>
                </c:pt>
                <c:pt idx="705">
                  <c:v>213.23980788151732</c:v>
                </c:pt>
                <c:pt idx="706">
                  <c:v>213.5259020692057</c:v>
                </c:pt>
                <c:pt idx="707">
                  <c:v>213.81161344414767</c:v>
                </c:pt>
                <c:pt idx="708">
                  <c:v>214.09694353892874</c:v>
                </c:pt>
                <c:pt idx="709">
                  <c:v>214.38189387593545</c:v>
                </c:pt>
                <c:pt idx="710">
                  <c:v>214.66646596745019</c:v>
                </c:pt>
                <c:pt idx="711">
                  <c:v>214.9506613157449</c:v>
                </c:pt>
                <c:pt idx="712">
                  <c:v>215.23448141317337</c:v>
                </c:pt>
                <c:pt idx="713">
                  <c:v>215.51792774226294</c:v>
                </c:pt>
                <c:pt idx="714">
                  <c:v>215.80100177580474</c:v>
                </c:pt>
                <c:pt idx="715">
                  <c:v>216.08370497694287</c:v>
                </c:pt>
                <c:pt idx="716">
                  <c:v>216.36603879926275</c:v>
                </c:pt>
                <c:pt idx="717">
                  <c:v>216.64800468687841</c:v>
                </c:pt>
                <c:pt idx="718">
                  <c:v>216.64800468687841</c:v>
                </c:pt>
                <c:pt idx="719">
                  <c:v>216.92960407451838</c:v>
                </c:pt>
                <c:pt idx="720">
                  <c:v>216.45361204377059</c:v>
                </c:pt>
                <c:pt idx="721">
                  <c:v>215.97591974400044</c:v>
                </c:pt>
                <c:pt idx="722">
                  <c:v>215.49651497820363</c:v>
                </c:pt>
                <c:pt idx="723">
                  <c:v>215.01538539865768</c:v>
                </c:pt>
                <c:pt idx="724">
                  <c:v>214.53251850424698</c:v>
                </c:pt>
                <c:pt idx="725">
                  <c:v>214.04790163772597</c:v>
                </c:pt>
                <c:pt idx="726">
                  <c:v>213.56152198291926</c:v>
                </c:pt>
                <c:pt idx="727">
                  <c:v>213.07336656185575</c:v>
                </c:pt>
                <c:pt idx="728">
                  <c:v>212.58342223183607</c:v>
                </c:pt>
                <c:pt idx="729">
                  <c:v>212.09167568243058</c:v>
                </c:pt>
                <c:pt idx="730">
                  <c:v>211.59811343240639</c:v>
                </c:pt>
                <c:pt idx="731">
                  <c:v>211.10272182658085</c:v>
                </c:pt>
                <c:pt idx="732">
                  <c:v>210.60548703259994</c:v>
                </c:pt>
                <c:pt idx="733">
                  <c:v>210.10639503763883</c:v>
                </c:pt>
                <c:pt idx="734">
                  <c:v>209.60543164502266</c:v>
                </c:pt>
                <c:pt idx="735">
                  <c:v>209.10258247076479</c:v>
                </c:pt>
                <c:pt idx="736">
                  <c:v>208.59783294002045</c:v>
                </c:pt>
                <c:pt idx="737">
                  <c:v>208.09116828345304</c:v>
                </c:pt>
                <c:pt idx="738">
                  <c:v>207.58257353351027</c:v>
                </c:pt>
                <c:pt idx="739">
                  <c:v>207.0720335206077</c:v>
                </c:pt>
                <c:pt idx="740">
                  <c:v>206.55953286921672</c:v>
                </c:pt>
                <c:pt idx="741">
                  <c:v>206.04505599385385</c:v>
                </c:pt>
                <c:pt idx="742">
                  <c:v>205.5285870949684</c:v>
                </c:pt>
                <c:pt idx="743">
                  <c:v>205.01011015472571</c:v>
                </c:pt>
                <c:pt idx="744">
                  <c:v>204.48960893268185</c:v>
                </c:pt>
                <c:pt idx="745">
                  <c:v>203.96706696134723</c:v>
                </c:pt>
                <c:pt idx="746">
                  <c:v>203.44246754163504</c:v>
                </c:pt>
                <c:pt idx="747">
                  <c:v>202.91579373819093</c:v>
                </c:pt>
                <c:pt idx="748">
                  <c:v>202.38702837460031</c:v>
                </c:pt>
                <c:pt idx="749">
                  <c:v>201.85615402846921</c:v>
                </c:pt>
                <c:pt idx="750">
                  <c:v>201.32315302637448</c:v>
                </c:pt>
                <c:pt idx="751">
                  <c:v>200.78800743867913</c:v>
                </c:pt>
                <c:pt idx="752">
                  <c:v>200.25069907420846</c:v>
                </c:pt>
                <c:pt idx="753">
                  <c:v>199.71120947478232</c:v>
                </c:pt>
                <c:pt idx="754">
                  <c:v>199.16951990959862</c:v>
                </c:pt>
                <c:pt idx="755">
                  <c:v>198.62561136946306</c:v>
                </c:pt>
                <c:pt idx="756">
                  <c:v>198.07946456086037</c:v>
                </c:pt>
                <c:pt idx="757">
                  <c:v>197.53105989986088</c:v>
                </c:pt>
                <c:pt idx="758">
                  <c:v>196.98037750585752</c:v>
                </c:pt>
                <c:pt idx="759">
                  <c:v>196.42739719512704</c:v>
                </c:pt>
                <c:pt idx="760">
                  <c:v>195.87209847420948</c:v>
                </c:pt>
                <c:pt idx="761">
                  <c:v>195.31446053309946</c:v>
                </c:pt>
                <c:pt idx="762">
                  <c:v>194.75446223824312</c:v>
                </c:pt>
                <c:pt idx="763">
                  <c:v>194.192082125333</c:v>
                </c:pt>
                <c:pt idx="764">
                  <c:v>193.6272983918949</c:v>
                </c:pt>
                <c:pt idx="765">
                  <c:v>193.06008888965789</c:v>
                </c:pt>
                <c:pt idx="766">
                  <c:v>192.49043111670096</c:v>
                </c:pt>
                <c:pt idx="767">
                  <c:v>191.91830220936751</c:v>
                </c:pt>
                <c:pt idx="768">
                  <c:v>191.34367893393926</c:v>
                </c:pt>
                <c:pt idx="769">
                  <c:v>190.76653767806104</c:v>
                </c:pt>
                <c:pt idx="770">
                  <c:v>190.18685444190703</c:v>
                </c:pt>
                <c:pt idx="771">
                  <c:v>189.60460482907908</c:v>
                </c:pt>
                <c:pt idx="772">
                  <c:v>189.01976403722657</c:v>
                </c:pt>
                <c:pt idx="773">
                  <c:v>188.43230684837812</c:v>
                </c:pt>
                <c:pt idx="774">
                  <c:v>187.84220761897353</c:v>
                </c:pt>
                <c:pt idx="775">
                  <c:v>187.24944026958465</c:v>
                </c:pt>
                <c:pt idx="776">
                  <c:v>186.65397827431349</c:v>
                </c:pt>
                <c:pt idx="777">
                  <c:v>186.0557946498549</c:v>
                </c:pt>
                <c:pt idx="778">
                  <c:v>185.45486194421053</c:v>
                </c:pt>
                <c:pt idx="779">
                  <c:v>184.85115222504066</c:v>
                </c:pt>
                <c:pt idx="780">
                  <c:v>184.24463706763947</c:v>
                </c:pt>
                <c:pt idx="781">
                  <c:v>183.63528754251857</c:v>
                </c:pt>
                <c:pt idx="782">
                  <c:v>183.02307420258344</c:v>
                </c:pt>
                <c:pt idx="783">
                  <c:v>182.40796706988581</c:v>
                </c:pt>
                <c:pt idx="784">
                  <c:v>181.789935621935</c:v>
                </c:pt>
                <c:pt idx="785">
                  <c:v>181.16894877755024</c:v>
                </c:pt>
                <c:pt idx="786">
                  <c:v>180.54497488223458</c:v>
                </c:pt>
                <c:pt idx="787">
                  <c:v>179.91798169305059</c:v>
                </c:pt>
                <c:pt idx="788">
                  <c:v>179.28793636297723</c:v>
                </c:pt>
                <c:pt idx="789">
                  <c:v>178.65480542472545</c:v>
                </c:pt>
                <c:pt idx="790">
                  <c:v>178.01855477398962</c:v>
                </c:pt>
                <c:pt idx="791">
                  <c:v>177.37914965211056</c:v>
                </c:pt>
                <c:pt idx="792">
                  <c:v>176.39197613062717</c:v>
                </c:pt>
                <c:pt idx="793">
                  <c:v>176.39197613062717</c:v>
                </c:pt>
                <c:pt idx="794">
                  <c:v>175.74441677133967</c:v>
                </c:pt>
                <c:pt idx="795">
                  <c:v>175.09357458341154</c:v>
                </c:pt>
                <c:pt idx="796">
                  <c:v>174.43941160626963</c:v>
                </c:pt>
                <c:pt idx="797">
                  <c:v>173.78188911717305</c:v>
                </c:pt>
                <c:pt idx="798">
                  <c:v>173.12096760933912</c:v>
                </c:pt>
                <c:pt idx="799">
                  <c:v>172.45660676925229</c:v>
                </c:pt>
                <c:pt idx="800">
                  <c:v>171.7887654531186</c:v>
                </c:pt>
                <c:pt idx="801">
                  <c:v>171.11740166242552</c:v>
                </c:pt>
                <c:pt idx="802">
                  <c:v>170.44247251856552</c:v>
                </c:pt>
                <c:pt idx="803">
                  <c:v>169.76393423647883</c:v>
                </c:pt>
                <c:pt idx="804">
                  <c:v>169.08174209726914</c:v>
                </c:pt>
                <c:pt idx="805">
                  <c:v>168.39585041974189</c:v>
                </c:pt>
                <c:pt idx="806">
                  <c:v>167.70621253081379</c:v>
                </c:pt>
                <c:pt idx="807">
                  <c:v>167.01278073473745</c:v>
                </c:pt>
                <c:pt idx="808">
                  <c:v>166.31550628108312</c:v>
                </c:pt>
                <c:pt idx="809">
                  <c:v>165.61433933141544</c:v>
                </c:pt>
                <c:pt idx="810">
                  <c:v>164.90922892459895</c:v>
                </c:pt>
                <c:pt idx="811">
                  <c:v>164.20012294066342</c:v>
                </c:pt>
                <c:pt idx="812">
                  <c:v>163.48696806315459</c:v>
                </c:pt>
                <c:pt idx="813">
                  <c:v>162.76970973989236</c:v>
                </c:pt>
                <c:pt idx="814">
                  <c:v>162.04829214205267</c:v>
                </c:pt>
                <c:pt idx="815">
                  <c:v>161.32265812148486</c:v>
                </c:pt>
                <c:pt idx="816">
                  <c:v>160.59274916617062</c:v>
                </c:pt>
                <c:pt idx="817">
                  <c:v>159.85850535372415</c:v>
                </c:pt>
                <c:pt idx="818">
                  <c:v>159.11986530282752</c:v>
                </c:pt>
                <c:pt idx="819">
                  <c:v>158.37676612248717</c:v>
                </c:pt>
                <c:pt idx="820">
                  <c:v>157.62914335899185</c:v>
                </c:pt>
                <c:pt idx="821">
                  <c:v>156.87693094044207</c:v>
                </c:pt>
                <c:pt idx="822">
                  <c:v>156.12006111871412</c:v>
                </c:pt>
                <c:pt idx="823">
                  <c:v>155.35846440871234</c:v>
                </c:pt>
                <c:pt idx="824">
                  <c:v>154.59206952475202</c:v>
                </c:pt>
                <c:pt idx="825">
                  <c:v>153.82080331390637</c:v>
                </c:pt>
                <c:pt idx="826">
                  <c:v>153.04459068613707</c:v>
                </c:pt>
                <c:pt idx="827">
                  <c:v>152.26335454101806</c:v>
                </c:pt>
                <c:pt idx="828">
                  <c:v>151.47701569084518</c:v>
                </c:pt>
                <c:pt idx="829">
                  <c:v>150.68549277991281</c:v>
                </c:pt>
                <c:pt idx="830">
                  <c:v>149.88870219971977</c:v>
                </c:pt>
                <c:pt idx="831">
                  <c:v>149.08655799985127</c:v>
                </c:pt>
                <c:pt idx="832">
                  <c:v>148.27897179426364</c:v>
                </c:pt>
                <c:pt idx="833">
                  <c:v>147.46585266267803</c:v>
                </c:pt>
                <c:pt idx="834">
                  <c:v>146.64710704676776</c:v>
                </c:pt>
                <c:pt idx="835">
                  <c:v>145.82263864079823</c:v>
                </c:pt>
                <c:pt idx="836">
                  <c:v>144.99234827635277</c:v>
                </c:pt>
                <c:pt idx="837">
                  <c:v>144.15613380074799</c:v>
                </c:pt>
                <c:pt idx="838">
                  <c:v>143.31388994871108</c:v>
                </c:pt>
                <c:pt idx="839">
                  <c:v>142.46550820685587</c:v>
                </c:pt>
                <c:pt idx="840">
                  <c:v>141.61087667045786</c:v>
                </c:pt>
                <c:pt idx="841">
                  <c:v>140.7498798919849</c:v>
                </c:pt>
                <c:pt idx="842">
                  <c:v>139.88239872079609</c:v>
                </c:pt>
                <c:pt idx="843">
                  <c:v>139.88239872079609</c:v>
                </c:pt>
                <c:pt idx="844">
                  <c:v>140.68514036845684</c:v>
                </c:pt>
                <c:pt idx="845">
                  <c:v>141.48237461213381</c:v>
                </c:pt>
                <c:pt idx="846">
                  <c:v>142.21009211086195</c:v>
                </c:pt>
                <c:pt idx="847">
                  <c:v>142.93331020602687</c:v>
                </c:pt>
                <c:pt idx="848">
                  <c:v>143.65209772409301</c:v>
                </c:pt>
                <c:pt idx="849">
                  <c:v>142.80618860356648</c:v>
                </c:pt>
                <c:pt idx="850">
                  <c:v>141.95407494406936</c:v>
                </c:pt>
                <c:pt idx="851">
                  <c:v>141.09564273636806</c:v>
                </c:pt>
                <c:pt idx="852">
                  <c:v>140.23077433345114</c:v>
                </c:pt>
                <c:pt idx="853">
                  <c:v>139.35934828463238</c:v>
                </c:pt>
                <c:pt idx="854">
                  <c:v>138.48123915977487</c:v>
                </c:pt>
                <c:pt idx="855">
                  <c:v>137.59631736290643</c:v>
                </c:pt>
                <c:pt idx="856">
                  <c:v>136.70444893443243</c:v>
                </c:pt>
                <c:pt idx="857">
                  <c:v>135.80549534108087</c:v>
                </c:pt>
                <c:pt idx="858">
                  <c:v>134.89931325263558</c:v>
                </c:pt>
                <c:pt idx="859">
                  <c:v>133.98575430442654</c:v>
                </c:pt>
                <c:pt idx="860">
                  <c:v>133.06466484444971</c:v>
                </c:pt>
                <c:pt idx="861">
                  <c:v>132.13588566388185</c:v>
                </c:pt>
                <c:pt idx="862">
                  <c:v>131.19925170963614</c:v>
                </c:pt>
                <c:pt idx="863">
                  <c:v>130.25459177747319</c:v>
                </c:pt>
                <c:pt idx="864">
                  <c:v>129.30172818403273</c:v>
                </c:pt>
                <c:pt idx="865">
                  <c:v>128.34047641598801</c:v>
                </c:pt>
                <c:pt idx="866">
                  <c:v>127.37064475433969</c:v>
                </c:pt>
                <c:pt idx="867">
                  <c:v>126.39203387165979</c:v>
                </c:pt>
                <c:pt idx="868">
                  <c:v>125.40443639986421</c:v>
                </c:pt>
                <c:pt idx="869">
                  <c:v>124.40763646583264</c:v>
                </c:pt>
                <c:pt idx="870">
                  <c:v>123.40140919190038</c:v>
                </c:pt>
                <c:pt idx="871">
                  <c:v>122.38552015791622</c:v>
                </c:pt>
                <c:pt idx="872">
                  <c:v>121.35972482118575</c:v>
                </c:pt>
                <c:pt idx="873">
                  <c:v>120.32376789019578</c:v>
                </c:pt>
                <c:pt idx="874">
                  <c:v>119.27738264753363</c:v>
                </c:pt>
                <c:pt idx="875">
                  <c:v>118.2202902168674</c:v>
                </c:pt>
                <c:pt idx="876">
                  <c:v>117.15219876822853</c:v>
                </c:pt>
                <c:pt idx="877">
                  <c:v>116.07280265512313</c:v>
                </c:pt>
                <c:pt idx="878">
                  <c:v>114.98178147618053</c:v>
                </c:pt>
                <c:pt idx="879">
                  <c:v>113.87879905310672</c:v>
                </c:pt>
                <c:pt idx="880">
                  <c:v>112.76350231562701</c:v>
                </c:pt>
                <c:pt idx="881">
                  <c:v>111.63552008285119</c:v>
                </c:pt>
                <c:pt idx="882">
                  <c:v>106.30445248102102</c:v>
                </c:pt>
                <c:pt idx="883">
                  <c:v>106.30445248102102</c:v>
                </c:pt>
                <c:pt idx="884">
                  <c:v>107.31576469859387</c:v>
                </c:pt>
                <c:pt idx="885">
                  <c:v>108.3165381473068</c:v>
                </c:pt>
                <c:pt idx="886">
                  <c:v>109.30706349014696</c:v>
                </c:pt>
                <c:pt idx="887">
                  <c:v>110.28761803508532</c:v>
                </c:pt>
                <c:pt idx="888">
                  <c:v>111.25846658171247</c:v>
                </c:pt>
                <c:pt idx="889">
                  <c:v>112.21986220001796</c:v>
                </c:pt>
                <c:pt idx="890">
                  <c:v>113.17204694784722</c:v>
                </c:pt>
                <c:pt idx="891">
                  <c:v>114.11525253283959</c:v>
                </c:pt>
                <c:pt idx="892">
                  <c:v>115.04970092401211</c:v>
                </c:pt>
                <c:pt idx="893">
                  <c:v>115.97560491759567</c:v>
                </c:pt>
                <c:pt idx="894">
                  <c:v>116.89316866123987</c:v>
                </c:pt>
                <c:pt idx="895">
                  <c:v>117.80258814027191</c:v>
                </c:pt>
                <c:pt idx="896">
                  <c:v>118.78335238181651</c:v>
                </c:pt>
                <c:pt idx="897">
                  <c:v>119.75492488879628</c:v>
                </c:pt>
                <c:pt idx="898">
                  <c:v>120.71752897284433</c:v>
                </c:pt>
                <c:pt idx="899">
                  <c:v>121.67137886050713</c:v>
                </c:pt>
                <c:pt idx="900">
                  <c:v>122.61668020475699</c:v>
                </c:pt>
                <c:pt idx="901">
                  <c:v>123.5536305600114</c:v>
                </c:pt>
                <c:pt idx="902">
                  <c:v>124.48241982379375</c:v>
                </c:pt>
                <c:pt idx="903">
                  <c:v>125.40323064785656</c:v>
                </c:pt>
                <c:pt idx="904">
                  <c:v>126.31623882131021</c:v>
                </c:pt>
                <c:pt idx="905">
                  <c:v>127.22161362805411</c:v>
                </c:pt>
                <c:pt idx="906">
                  <c:v>128.11951818058728</c:v>
                </c:pt>
                <c:pt idx="907">
                  <c:v>129.01010973207963</c:v>
                </c:pt>
                <c:pt idx="908">
                  <c:v>129.89353996841132</c:v>
                </c:pt>
                <c:pt idx="909">
                  <c:v>130.76995528173018</c:v>
                </c:pt>
                <c:pt idx="910">
                  <c:v>131.63949702693844</c:v>
                </c:pt>
                <c:pt idx="911">
                  <c:v>132.50230176239364</c:v>
                </c:pt>
                <c:pt idx="912">
                  <c:v>133.35850147599609</c:v>
                </c:pt>
                <c:pt idx="913">
                  <c:v>134.20822379773341</c:v>
                </c:pt>
                <c:pt idx="914">
                  <c:v>135.05159219966185</c:v>
                </c:pt>
                <c:pt idx="915">
                  <c:v>135.88872618422047</c:v>
                </c:pt>
                <c:pt idx="916">
                  <c:v>136.71974146170029</c:v>
                </c:pt>
                <c:pt idx="917">
                  <c:v>137.54475011762264</c:v>
                </c:pt>
                <c:pt idx="918">
                  <c:v>138.36386077072012</c:v>
                </c:pt>
                <c:pt idx="919">
                  <c:v>139.17717872215704</c:v>
                </c:pt>
                <c:pt idx="920">
                  <c:v>139.98480609657668</c:v>
                </c:pt>
                <c:pt idx="921">
                  <c:v>140.78684197551647</c:v>
                </c:pt>
                <c:pt idx="922">
                  <c:v>141.58338252369012</c:v>
                </c:pt>
                <c:pt idx="923">
                  <c:v>142.37452110859755</c:v>
                </c:pt>
                <c:pt idx="924">
                  <c:v>143.16034841388932</c:v>
                </c:pt>
                <c:pt idx="925">
                  <c:v>143.94095254687952</c:v>
                </c:pt>
                <c:pt idx="926">
                  <c:v>144.71641914057253</c:v>
                </c:pt>
                <c:pt idx="927">
                  <c:v>145.48683145054238</c:v>
                </c:pt>
                <c:pt idx="928">
                  <c:v>146.25227044697888</c:v>
                </c:pt>
                <c:pt idx="929">
                  <c:v>147.01281490219193</c:v>
                </c:pt>
                <c:pt idx="930">
                  <c:v>147.76854147384563</c:v>
                </c:pt>
                <c:pt idx="931">
                  <c:v>148.51952478417428</c:v>
                </c:pt>
                <c:pt idx="932">
                  <c:v>149.26583749541487</c:v>
                </c:pt>
                <c:pt idx="933">
                  <c:v>150.00755038167492</c:v>
                </c:pt>
                <c:pt idx="934">
                  <c:v>150.74473239743978</c:v>
                </c:pt>
                <c:pt idx="935">
                  <c:v>151.4774507429095</c:v>
                </c:pt>
                <c:pt idx="936">
                  <c:v>152.20577092634272</c:v>
                </c:pt>
                <c:pt idx="937">
                  <c:v>152.92975682357431</c:v>
                </c:pt>
                <c:pt idx="938">
                  <c:v>153.64947073486107</c:v>
                </c:pt>
                <c:pt idx="939">
                  <c:v>154.36497343920166</c:v>
                </c:pt>
                <c:pt idx="940">
                  <c:v>155.07632424626595</c:v>
                </c:pt>
                <c:pt idx="941">
                  <c:v>155.64842421830755</c:v>
                </c:pt>
                <c:pt idx="942">
                  <c:v>156.21842907144932</c:v>
                </c:pt>
                <c:pt idx="943">
                  <c:v>156.78636165642936</c:v>
                </c:pt>
                <c:pt idx="944">
                  <c:v>157.35224441160628</c:v>
                </c:pt>
                <c:pt idx="945">
                  <c:v>157.91609937330361</c:v>
                </c:pt>
                <c:pt idx="946">
                  <c:v>158.47794818582275</c:v>
                </c:pt>
                <c:pt idx="947">
                  <c:v>159.0378121111377</c:v>
                </c:pt>
                <c:pt idx="948">
                  <c:v>159.59571203828366</c:v>
                </c:pt>
                <c:pt idx="949">
                  <c:v>160.15166849245117</c:v>
                </c:pt>
                <c:pt idx="950">
                  <c:v>160.70570164379728</c:v>
                </c:pt>
                <c:pt idx="951">
                  <c:v>161.25783131598419</c:v>
                </c:pt>
                <c:pt idx="952">
                  <c:v>161.80807699445549</c:v>
                </c:pt>
                <c:pt idx="953">
                  <c:v>162.3564578344602</c:v>
                </c:pt>
                <c:pt idx="954">
                  <c:v>162.90299266883366</c:v>
                </c:pt>
                <c:pt idx="955">
                  <c:v>163.44770001554411</c:v>
                </c:pt>
                <c:pt idx="956">
                  <c:v>163.99059808501377</c:v>
                </c:pt>
                <c:pt idx="957">
                  <c:v>164.53170478722248</c:v>
                </c:pt>
                <c:pt idx="958">
                  <c:v>165.07103773860197</c:v>
                </c:pt>
                <c:pt idx="959">
                  <c:v>165.60861426872748</c:v>
                </c:pt>
                <c:pt idx="960">
                  <c:v>166.14445142681529</c:v>
                </c:pt>
                <c:pt idx="961">
                  <c:v>166.67856598803164</c:v>
                </c:pt>
                <c:pt idx="962">
                  <c:v>167.21097445962042</c:v>
                </c:pt>
                <c:pt idx="963">
                  <c:v>167.74169308685617</c:v>
                </c:pt>
                <c:pt idx="964">
                  <c:v>168.27073785882757</c:v>
                </c:pt>
                <c:pt idx="965">
                  <c:v>168.79812451405817</c:v>
                </c:pt>
                <c:pt idx="966">
                  <c:v>169.32386854596936</c:v>
                </c:pt>
                <c:pt idx="967">
                  <c:v>169.84798520819118</c:v>
                </c:pt>
                <c:pt idx="968">
                  <c:v>170.37048951972625</c:v>
                </c:pt>
                <c:pt idx="969">
                  <c:v>170.89139626997132</c:v>
                </c:pt>
                <c:pt idx="970">
                  <c:v>171.41072002360175</c:v>
                </c:pt>
                <c:pt idx="971">
                  <c:v>171.92847512532299</c:v>
                </c:pt>
                <c:pt idx="972">
                  <c:v>172.44467570449376</c:v>
                </c:pt>
                <c:pt idx="973">
                  <c:v>172.95933567962513</c:v>
                </c:pt>
                <c:pt idx="974">
                  <c:v>173.47246876275918</c:v>
                </c:pt>
                <c:pt idx="975">
                  <c:v>173.98408846373187</c:v>
                </c:pt>
                <c:pt idx="976">
                  <c:v>174.494208094323</c:v>
                </c:pt>
                <c:pt idx="977">
                  <c:v>175.0028407722975</c:v>
                </c:pt>
                <c:pt idx="978">
                  <c:v>175.50999942534139</c:v>
                </c:pt>
                <c:pt idx="979">
                  <c:v>176.0156967948954</c:v>
                </c:pt>
                <c:pt idx="980">
                  <c:v>176.51994543989008</c:v>
                </c:pt>
                <c:pt idx="981">
                  <c:v>177.02275774038486</c:v>
                </c:pt>
                <c:pt idx="982">
                  <c:v>177.52414590111457</c:v>
                </c:pt>
                <c:pt idx="983">
                  <c:v>178.02412195494585</c:v>
                </c:pt>
                <c:pt idx="984">
                  <c:v>178.52269776624669</c:v>
                </c:pt>
                <c:pt idx="985">
                  <c:v>179.01988503417121</c:v>
                </c:pt>
                <c:pt idx="986">
                  <c:v>179.51569529586288</c:v>
                </c:pt>
                <c:pt idx="987">
                  <c:v>180.01013992957817</c:v>
                </c:pt>
                <c:pt idx="988">
                  <c:v>180.50323015773301</c:v>
                </c:pt>
                <c:pt idx="989">
                  <c:v>180.99497704987496</c:v>
                </c:pt>
                <c:pt idx="990">
                  <c:v>181.48539152558251</c:v>
                </c:pt>
                <c:pt idx="991">
                  <c:v>181.97448435729444</c:v>
                </c:pt>
                <c:pt idx="992">
                  <c:v>182.46226617307047</c:v>
                </c:pt>
                <c:pt idx="993">
                  <c:v>182.9487474592861</c:v>
                </c:pt>
                <c:pt idx="994">
                  <c:v>183.43393856326276</c:v>
                </c:pt>
                <c:pt idx="995">
                  <c:v>183.91784969583588</c:v>
                </c:pt>
                <c:pt idx="996">
                  <c:v>184.40049093386193</c:v>
                </c:pt>
                <c:pt idx="997">
                  <c:v>184.88187222266686</c:v>
                </c:pt>
                <c:pt idx="998">
                  <c:v>185.36200337843709</c:v>
                </c:pt>
                <c:pt idx="999">
                  <c:v>185.8408940905552</c:v>
                </c:pt>
                <c:pt idx="1000">
                  <c:v>186.31855392388107</c:v>
                </c:pt>
                <c:pt idx="1001">
                  <c:v>186.79499232098112</c:v>
                </c:pt>
                <c:pt idx="1002">
                  <c:v>187.27021860430614</c:v>
                </c:pt>
                <c:pt idx="1003">
                  <c:v>187.74424197831962</c:v>
                </c:pt>
                <c:pt idx="1004">
                  <c:v>188.21707153157777</c:v>
                </c:pt>
                <c:pt idx="1005">
                  <c:v>188.68871623876262</c:v>
                </c:pt>
                <c:pt idx="1006">
                  <c:v>189.15918496266974</c:v>
                </c:pt>
                <c:pt idx="1007">
                  <c:v>189.62848645615117</c:v>
                </c:pt>
                <c:pt idx="1008">
                  <c:v>190.09662936401563</c:v>
                </c:pt>
                <c:pt idx="1009">
                  <c:v>190.56362222488622</c:v>
                </c:pt>
                <c:pt idx="1010">
                  <c:v>191.02947347301767</c:v>
                </c:pt>
                <c:pt idx="1011">
                  <c:v>191.49419144007368</c:v>
                </c:pt>
                <c:pt idx="1012">
                  <c:v>191.95778435686532</c:v>
                </c:pt>
                <c:pt idx="1013">
                  <c:v>192.42026035505208</c:v>
                </c:pt>
                <c:pt idx="1014">
                  <c:v>192.88162746880599</c:v>
                </c:pt>
                <c:pt idx="1015">
                  <c:v>193.34189363643998</c:v>
                </c:pt>
                <c:pt idx="1016">
                  <c:v>193.65738566872702</c:v>
                </c:pt>
                <c:pt idx="1017">
                  <c:v>193.97236456043856</c:v>
                </c:pt>
                <c:pt idx="1018">
                  <c:v>194.28683280729371</c:v>
                </c:pt>
                <c:pt idx="1019">
                  <c:v>194.60079288484644</c:v>
                </c:pt>
                <c:pt idx="1020">
                  <c:v>194.9142472487132</c:v>
                </c:pt>
                <c:pt idx="1021">
                  <c:v>195.22719833479684</c:v>
                </c:pt>
                <c:pt idx="1022">
                  <c:v>195.53964855950753</c:v>
                </c:pt>
                <c:pt idx="1023">
                  <c:v>194.98060480086031</c:v>
                </c:pt>
                <c:pt idx="1024">
                  <c:v>194.41918792136119</c:v>
                </c:pt>
                <c:pt idx="1025">
                  <c:v>193.85537625583024</c:v>
                </c:pt>
                <c:pt idx="1026">
                  <c:v>193.28914779639464</c:v>
                </c:pt>
                <c:pt idx="1027">
                  <c:v>192.7204801847264</c:v>
                </c:pt>
                <c:pt idx="1028">
                  <c:v>192.14935070405136</c:v>
                </c:pt>
                <c:pt idx="1029">
                  <c:v>191.5757362709212</c:v>
                </c:pt>
                <c:pt idx="1030">
                  <c:v>190.99961342673987</c:v>
                </c:pt>
                <c:pt idx="1031">
                  <c:v>190.42095832903519</c:v>
                </c:pt>
                <c:pt idx="1032">
                  <c:v>189.83974674246636</c:v>
                </c:pt>
                <c:pt idx="1033">
                  <c:v>189.25595402955744</c:v>
                </c:pt>
                <c:pt idx="1034">
                  <c:v>188.66955514114659</c:v>
                </c:pt>
                <c:pt idx="1035">
                  <c:v>188.08052460654005</c:v>
                </c:pt>
                <c:pt idx="1036">
                  <c:v>187.48883652336019</c:v>
                </c:pt>
                <c:pt idx="1037">
                  <c:v>186.89446454707507</c:v>
                </c:pt>
                <c:pt idx="1038">
                  <c:v>186.29738188019797</c:v>
                </c:pt>
                <c:pt idx="1039">
                  <c:v>185.69756126114368</c:v>
                </c:pt>
                <c:pt idx="1040">
                  <c:v>185.09497495272794</c:v>
                </c:pt>
                <c:pt idx="1041">
                  <c:v>184.48959473029652</c:v>
                </c:pt>
                <c:pt idx="1042">
                  <c:v>183.88139186946844</c:v>
                </c:pt>
                <c:pt idx="1043">
                  <c:v>183.27033713347873</c:v>
                </c:pt>
                <c:pt idx="1044">
                  <c:v>182.65640076010359</c:v>
                </c:pt>
                <c:pt idx="1045">
                  <c:v>182.03955244815199</c:v>
                </c:pt>
                <c:pt idx="1046">
                  <c:v>181.41976134350529</c:v>
                </c:pt>
                <c:pt idx="1047">
                  <c:v>180.79699602468636</c:v>
                </c:pt>
                <c:pt idx="1048">
                  <c:v>180.17122448793882</c:v>
                </c:pt>
                <c:pt idx="1049">
                  <c:v>179.54241413179565</c:v>
                </c:pt>
                <c:pt idx="1050">
                  <c:v>178.91053174111585</c:v>
                </c:pt>
                <c:pt idx="1051">
                  <c:v>178.27554347056611</c:v>
                </c:pt>
                <c:pt idx="1052">
                  <c:v>177.63741482752448</c:v>
                </c:pt>
                <c:pt idx="1053">
                  <c:v>176.99611065437995</c:v>
                </c:pt>
                <c:pt idx="1054">
                  <c:v>176.35159511020274</c:v>
                </c:pt>
                <c:pt idx="1055">
                  <c:v>175.70383165175679</c:v>
                </c:pt>
                <c:pt idx="1056">
                  <c:v>175.05278301382594</c:v>
                </c:pt>
                <c:pt idx="1057">
                  <c:v>174.39841118882276</c:v>
                </c:pt>
                <c:pt idx="1058">
                  <c:v>173.740677405648</c:v>
                </c:pt>
                <c:pt idx="1059">
                  <c:v>173.07954210776668</c:v>
                </c:pt>
                <c:pt idx="1060">
                  <c:v>172.41496493046466</c:v>
                </c:pt>
                <c:pt idx="1061">
                  <c:v>171.74690467724832</c:v>
                </c:pt>
                <c:pt idx="1062">
                  <c:v>171.07531929534713</c:v>
                </c:pt>
                <c:pt idx="1063">
                  <c:v>170.40016585027732</c:v>
                </c:pt>
                <c:pt idx="1064">
                  <c:v>169.72140049942186</c:v>
                </c:pt>
                <c:pt idx="1065">
                  <c:v>169.03897846458005</c:v>
                </c:pt>
                <c:pt idx="1066">
                  <c:v>168.35285400343722</c:v>
                </c:pt>
                <c:pt idx="1067">
                  <c:v>167.66298037990137</c:v>
                </c:pt>
                <c:pt idx="1068">
                  <c:v>166.96930983325234</c:v>
                </c:pt>
                <c:pt idx="1069">
                  <c:v>166.27179354604345</c:v>
                </c:pt>
                <c:pt idx="1070">
                  <c:v>165.57038161069474</c:v>
                </c:pt>
                <c:pt idx="1071">
                  <c:v>164.86502299471036</c:v>
                </c:pt>
                <c:pt idx="1072">
                  <c:v>164.15566550445155</c:v>
                </c:pt>
                <c:pt idx="1073">
                  <c:v>163.44225574739033</c:v>
                </c:pt>
                <c:pt idx="1074">
                  <c:v>162.72473909276511</c:v>
                </c:pt>
                <c:pt idx="1075">
                  <c:v>162.00305963055501</c:v>
                </c:pt>
                <c:pt idx="1076">
                  <c:v>161.27716012868405</c:v>
                </c:pt>
                <c:pt idx="1077">
                  <c:v>160.54698198836044</c:v>
                </c:pt>
                <c:pt idx="1078">
                  <c:v>159.81246519745096</c:v>
                </c:pt>
                <c:pt idx="1079">
                  <c:v>159.07354828178353</c:v>
                </c:pt>
                <c:pt idx="1080">
                  <c:v>158.33016825426367</c:v>
                </c:pt>
                <c:pt idx="1081">
                  <c:v>157.58226056168442</c:v>
                </c:pt>
                <c:pt idx="1082">
                  <c:v>156.82975902909965</c:v>
                </c:pt>
                <c:pt idx="1083">
                  <c:v>156.07259580162292</c:v>
                </c:pt>
                <c:pt idx="1084">
                  <c:v>155.31070128350513</c:v>
                </c:pt>
                <c:pt idx="1085">
                  <c:v>154.54400407433266</c:v>
                </c:pt>
                <c:pt idx="1086">
                  <c:v>153.77243090217863</c:v>
                </c:pt>
                <c:pt idx="1087">
                  <c:v>152.9959065535264</c:v>
                </c:pt>
                <c:pt idx="1088">
                  <c:v>152.21435379977345</c:v>
                </c:pt>
                <c:pt idx="1089">
                  <c:v>151.42769332010829</c:v>
                </c:pt>
                <c:pt idx="1090">
                  <c:v>150.63584362053942</c:v>
                </c:pt>
                <c:pt idx="1091">
                  <c:v>149.8387209488389</c:v>
                </c:pt>
                <c:pt idx="1092">
                  <c:v>149.03623920514505</c:v>
                </c:pt>
                <c:pt idx="1093">
                  <c:v>148.22830984795013</c:v>
                </c:pt>
                <c:pt idx="1094">
                  <c:v>147.4148417951784</c:v>
                </c:pt>
                <c:pt idx="1095">
                  <c:v>146.59574132003667</c:v>
                </c:pt>
                <c:pt idx="1096">
                  <c:v>145.77091194129582</c:v>
                </c:pt>
                <c:pt idx="1097">
                  <c:v>144.94025430763398</c:v>
                </c:pt>
                <c:pt idx="1098">
                  <c:v>144.10366607564362</c:v>
                </c:pt>
                <c:pt idx="1099">
                  <c:v>143.26104178107266</c:v>
                </c:pt>
                <c:pt idx="1100">
                  <c:v>142.41227270283437</c:v>
                </c:pt>
                <c:pt idx="1101">
                  <c:v>141.55724671928328</c:v>
                </c:pt>
                <c:pt idx="1102">
                  <c:v>140.69584815621153</c:v>
                </c:pt>
                <c:pt idx="1103">
                  <c:v>139.8279576259751</c:v>
                </c:pt>
                <c:pt idx="1104">
                  <c:v>138.95345185710789</c:v>
                </c:pt>
                <c:pt idx="1105">
                  <c:v>138.07220351372621</c:v>
                </c:pt>
                <c:pt idx="1106">
                  <c:v>137.18408100396564</c:v>
                </c:pt>
                <c:pt idx="1107">
                  <c:v>136.28894827662347</c:v>
                </c:pt>
                <c:pt idx="1108">
                  <c:v>135.38666460510677</c:v>
                </c:pt>
                <c:pt idx="1109">
                  <c:v>134.47708435770193</c:v>
                </c:pt>
                <c:pt idx="1110">
                  <c:v>133.56005675309208</c:v>
                </c:pt>
                <c:pt idx="1111">
                  <c:v>132.63542559994596</c:v>
                </c:pt>
                <c:pt idx="1112">
                  <c:v>131.70302901929003</c:v>
                </c:pt>
                <c:pt idx="1113">
                  <c:v>130.7626991482509</c:v>
                </c:pt>
                <c:pt idx="1114">
                  <c:v>129.8142618236152</c:v>
                </c:pt>
                <c:pt idx="1115">
                  <c:v>128.85753624349886</c:v>
                </c:pt>
                <c:pt idx="1116">
                  <c:v>127.89233460524503</c:v>
                </c:pt>
                <c:pt idx="1117">
                  <c:v>126.91846171747386</c:v>
                </c:pt>
                <c:pt idx="1118">
                  <c:v>125.9357145839918</c:v>
                </c:pt>
                <c:pt idx="1119">
                  <c:v>124.94388195702146</c:v>
                </c:pt>
                <c:pt idx="1120">
                  <c:v>123.9427438569395</c:v>
                </c:pt>
                <c:pt idx="1121">
                  <c:v>122.93207105539862</c:v>
                </c:pt>
                <c:pt idx="1122">
                  <c:v>121.91162451836028</c:v>
                </c:pt>
                <c:pt idx="1123">
                  <c:v>120.88115480516781</c:v>
                </c:pt>
                <c:pt idx="1124">
                  <c:v>119.84040141933974</c:v>
                </c:pt>
                <c:pt idx="1125">
                  <c:v>118.78909210625284</c:v>
                </c:pt>
                <c:pt idx="1126">
                  <c:v>117.7269420923014</c:v>
                </c:pt>
                <c:pt idx="1127">
                  <c:v>116.6536532594549</c:v>
                </c:pt>
                <c:pt idx="1128">
                  <c:v>115.56891324837616</c:v>
                </c:pt>
                <c:pt idx="1129">
                  <c:v>114.47239448238811</c:v>
                </c:pt>
                <c:pt idx="1130">
                  <c:v>113.36375310357514</c:v>
                </c:pt>
                <c:pt idx="1131">
                  <c:v>112.2426278111457</c:v>
                </c:pt>
                <c:pt idx="1132">
                  <c:v>111.1086385908453</c:v>
                </c:pt>
                <c:pt idx="1133">
                  <c:v>109.96138532265522</c:v>
                </c:pt>
                <c:pt idx="1134">
                  <c:v>108.80044625220593</c:v>
                </c:pt>
                <c:pt idx="1135">
                  <c:v>107.62537630922633</c:v>
                </c:pt>
                <c:pt idx="1136">
                  <c:v>106.435705253881</c:v>
                </c:pt>
                <c:pt idx="1137">
                  <c:v>105.23093562894816</c:v>
                </c:pt>
                <c:pt idx="1138">
                  <c:v>96.998994589738871</c:v>
                </c:pt>
                <c:pt idx="1139">
                  <c:v>96.998994589738871</c:v>
                </c:pt>
                <c:pt idx="1140">
                  <c:v>96.998994589738871</c:v>
                </c:pt>
                <c:pt idx="1141">
                  <c:v>98.116883383523529</c:v>
                </c:pt>
                <c:pt idx="1142">
                  <c:v>99.220969138823165</c:v>
                </c:pt>
                <c:pt idx="1143">
                  <c:v>100.31170894378668</c:v>
                </c:pt>
                <c:pt idx="1144">
                  <c:v>101.38953482328128</c:v>
                </c:pt>
                <c:pt idx="1145">
                  <c:v>102.45485562720219</c:v>
                </c:pt>
                <c:pt idx="1146">
                  <c:v>103.50805873954953</c:v>
                </c:pt>
                <c:pt idx="1147">
                  <c:v>104.54951162864499</c:v>
                </c:pt>
                <c:pt idx="1148">
                  <c:v>105.57956325617859</c:v>
                </c:pt>
                <c:pt idx="1149">
                  <c:v>106.59854536049329</c:v>
                </c:pt>
                <c:pt idx="1150">
                  <c:v>107.60677362756633</c:v>
                </c:pt>
                <c:pt idx="1151">
                  <c:v>108.60454876147547</c:v>
                </c:pt>
                <c:pt idx="1152">
                  <c:v>109.59215746470339</c:v>
                </c:pt>
                <c:pt idx="1153">
                  <c:v>110.56987333739569</c:v>
                </c:pt>
                <c:pt idx="1154">
                  <c:v>111.53795770361845</c:v>
                </c:pt>
                <c:pt idx="1155">
                  <c:v>112.49666037173348</c:v>
                </c:pt>
                <c:pt idx="1156">
                  <c:v>113.44622033520362</c:v>
                </c:pt>
                <c:pt idx="1157">
                  <c:v>114.38686641943687</c:v>
                </c:pt>
                <c:pt idx="1158">
                  <c:v>115.31881787966567</c:v>
                </c:pt>
                <c:pt idx="1159">
                  <c:v>116.24228495431831</c:v>
                </c:pt>
                <c:pt idx="1160">
                  <c:v>117.15746937786882</c:v>
                </c:pt>
                <c:pt idx="1161">
                  <c:v>118.06456485673591</c:v>
                </c:pt>
                <c:pt idx="1162">
                  <c:v>119.04286004070605</c:v>
                </c:pt>
                <c:pt idx="1163">
                  <c:v>120.01202385029275</c:v>
                </c:pt>
                <c:pt idx="1164">
                  <c:v>120.97227712665547</c:v>
                </c:pt>
                <c:pt idx="1165">
                  <c:v>121.92383176577891</c:v>
                </c:pt>
                <c:pt idx="1166">
                  <c:v>122.86689121994615</c:v>
                </c:pt>
                <c:pt idx="1167">
                  <c:v>123.801650963586</c:v>
                </c:pt>
                <c:pt idx="1168">
                  <c:v>124.72829892654136</c:v>
                </c:pt>
                <c:pt idx="1169">
                  <c:v>125.64701589750322</c:v>
                </c:pt>
                <c:pt idx="1170">
                  <c:v>126.55797590008416</c:v>
                </c:pt>
                <c:pt idx="1171">
                  <c:v>127.46134654376763</c:v>
                </c:pt>
                <c:pt idx="1172">
                  <c:v>128.35728935175567</c:v>
                </c:pt>
                <c:pt idx="1173">
                  <c:v>129.24596006754797</c:v>
                </c:pt>
                <c:pt idx="1174">
                  <c:v>130.12750894191615</c:v>
                </c:pt>
                <c:pt idx="1175">
                  <c:v>131.00208100178492</c:v>
                </c:pt>
                <c:pt idx="1176">
                  <c:v>131.86981630239623</c:v>
                </c:pt>
                <c:pt idx="1177">
                  <c:v>132.73085016401001</c:v>
                </c:pt>
                <c:pt idx="1178">
                  <c:v>133.5853133942862</c:v>
                </c:pt>
                <c:pt idx="1179">
                  <c:v>134.43333249739297</c:v>
                </c:pt>
                <c:pt idx="1180">
                  <c:v>135.27502987079808</c:v>
                </c:pt>
                <c:pt idx="1181">
                  <c:v>136.11052399061893</c:v>
                </c:pt>
                <c:pt idx="1182">
                  <c:v>136.93992958633456</c:v>
                </c:pt>
                <c:pt idx="1183">
                  <c:v>137.76335780559739</c:v>
                </c:pt>
                <c:pt idx="1184">
                  <c:v>138.58091636982201</c:v>
                </c:pt>
                <c:pt idx="1185">
                  <c:v>139.39270972117464</c:v>
                </c:pt>
                <c:pt idx="1186">
                  <c:v>140.19883916153799</c:v>
                </c:pt>
                <c:pt idx="1187">
                  <c:v>140.99940298398053</c:v>
                </c:pt>
                <c:pt idx="1188">
                  <c:v>141.79449659721885</c:v>
                </c:pt>
                <c:pt idx="1189">
                  <c:v>142.58421264352509</c:v>
                </c:pt>
                <c:pt idx="1190">
                  <c:v>143.36864111049647</c:v>
                </c:pt>
                <c:pt idx="1191">
                  <c:v>144.1478694370731</c:v>
                </c:pt>
                <c:pt idx="1192">
                  <c:v>144.92198261416289</c:v>
                </c:pt>
                <c:pt idx="1193">
                  <c:v>145.69106328020428</c:v>
                </c:pt>
                <c:pt idx="1194">
                  <c:v>146.45519181197608</c:v>
                </c:pt>
                <c:pt idx="1195">
                  <c:v>147.21444641093925</c:v>
                </c:pt>
                <c:pt idx="1196">
                  <c:v>147.96890318537768</c:v>
                </c:pt>
                <c:pt idx="1197">
                  <c:v>148.71863622858476</c:v>
                </c:pt>
                <c:pt idx="1198">
                  <c:v>149.46371769332623</c:v>
                </c:pt>
                <c:pt idx="1199">
                  <c:v>150.20421786279431</c:v>
                </c:pt>
                <c:pt idx="1200">
                  <c:v>150.94020521825288</c:v>
                </c:pt>
                <c:pt idx="1201">
                  <c:v>151.6717465035608</c:v>
                </c:pt>
                <c:pt idx="1202">
                  <c:v>152.39890678674786</c:v>
                </c:pt>
                <c:pt idx="1203">
                  <c:v>153.12174951880633</c:v>
                </c:pt>
                <c:pt idx="1204">
                  <c:v>153.84033658985064</c:v>
                </c:pt>
                <c:pt idx="1205">
                  <c:v>154.55472838278791</c:v>
                </c:pt>
                <c:pt idx="1206">
                  <c:v>155.1287519623186</c:v>
                </c:pt>
                <c:pt idx="1207">
                  <c:v>155.70065929627845</c:v>
                </c:pt>
                <c:pt idx="1208">
                  <c:v>156.27047361931491</c:v>
                </c:pt>
                <c:pt idx="1209">
                  <c:v>156.83821774399956</c:v>
                </c:pt>
                <c:pt idx="1210">
                  <c:v>157.40391407148499</c:v>
                </c:pt>
                <c:pt idx="1211">
                  <c:v>157.9675846018184</c:v>
                </c:pt>
                <c:pt idx="1212">
                  <c:v>158.52925094392475</c:v>
                </c:pt>
                <c:pt idx="1213">
                  <c:v>159.08893432527319</c:v>
                </c:pt>
                <c:pt idx="1214">
                  <c:v>159.64665560123802</c:v>
                </c:pt>
                <c:pt idx="1215">
                  <c:v>160.20243526416672</c:v>
                </c:pt>
                <c:pt idx="1216">
                  <c:v>160.75629345216549</c:v>
                </c:pt>
                <c:pt idx="1217">
                  <c:v>161.30824995761364</c:v>
                </c:pt>
                <c:pt idx="1218">
                  <c:v>161.85832423541638</c:v>
                </c:pt>
                <c:pt idx="1219">
                  <c:v>162.40653541100616</c:v>
                </c:pt>
                <c:pt idx="1220">
                  <c:v>162.95290228810168</c:v>
                </c:pt>
                <c:pt idx="1221">
                  <c:v>163.49744335623367</c:v>
                </c:pt>
                <c:pt idx="1222">
                  <c:v>164.04017679804559</c:v>
                </c:pt>
                <c:pt idx="1223">
                  <c:v>164.58112049637793</c:v>
                </c:pt>
                <c:pt idx="1224">
                  <c:v>165.12029204114341</c:v>
                </c:pt>
                <c:pt idx="1225">
                  <c:v>165.6577087360009</c:v>
                </c:pt>
                <c:pt idx="1226">
                  <c:v>166.19338760483501</c:v>
                </c:pt>
                <c:pt idx="1227">
                  <c:v>166.72734539804844</c:v>
                </c:pt>
                <c:pt idx="1228">
                  <c:v>167.25959859867345</c:v>
                </c:pt>
                <c:pt idx="1229">
                  <c:v>167.79016342830883</c:v>
                </c:pt>
                <c:pt idx="1230">
                  <c:v>168.31905585288851</c:v>
                </c:pt>
                <c:pt idx="1231">
                  <c:v>168.84629158828753</c:v>
                </c:pt>
                <c:pt idx="1232">
                  <c:v>169.37188610577093</c:v>
                </c:pt>
                <c:pt idx="1233">
                  <c:v>169.89585463729085</c:v>
                </c:pt>
                <c:pt idx="1234">
                  <c:v>170.4182121806372</c:v>
                </c:pt>
                <c:pt idx="1235">
                  <c:v>170.93897350444661</c:v>
                </c:pt>
                <c:pt idx="1236">
                  <c:v>171.45815315307442</c:v>
                </c:pt>
                <c:pt idx="1237">
                  <c:v>171.9757654513343</c:v>
                </c:pt>
                <c:pt idx="1238">
                  <c:v>172.4918245091099</c:v>
                </c:pt>
                <c:pt idx="1239">
                  <c:v>173.00634422584275</c:v>
                </c:pt>
                <c:pt idx="1240">
                  <c:v>173.51933829490019</c:v>
                </c:pt>
                <c:pt idx="1241">
                  <c:v>174.03082020782765</c:v>
                </c:pt>
                <c:pt idx="1242">
                  <c:v>174.54080325848869</c:v>
                </c:pt>
                <c:pt idx="1243">
                  <c:v>175.04930054709641</c:v>
                </c:pt>
                <c:pt idx="1244">
                  <c:v>175.55632498413979</c:v>
                </c:pt>
                <c:pt idx="1245">
                  <c:v>176.06188929420847</c:v>
                </c:pt>
                <c:pt idx="1246">
                  <c:v>176.56600601971871</c:v>
                </c:pt>
                <c:pt idx="1247">
                  <c:v>177.06868752454389</c:v>
                </c:pt>
                <c:pt idx="1248">
                  <c:v>177.56994599755271</c:v>
                </c:pt>
                <c:pt idx="1249">
                  <c:v>178.06979345605757</c:v>
                </c:pt>
                <c:pt idx="1250">
                  <c:v>178.56824174917617</c:v>
                </c:pt>
                <c:pt idx="1251">
                  <c:v>179.06530256110878</c:v>
                </c:pt>
                <c:pt idx="1252">
                  <c:v>179.56098741433411</c:v>
                </c:pt>
                <c:pt idx="1253">
                  <c:v>180.0553076727256</c:v>
                </c:pt>
                <c:pt idx="1254">
                  <c:v>180.54827454459124</c:v>
                </c:pt>
                <c:pt idx="1255">
                  <c:v>181.03989908563889</c:v>
                </c:pt>
                <c:pt idx="1256">
                  <c:v>181.53019220186908</c:v>
                </c:pt>
                <c:pt idx="1257">
                  <c:v>182.01916465239793</c:v>
                </c:pt>
                <c:pt idx="1258">
                  <c:v>182.50682705221186</c:v>
                </c:pt>
                <c:pt idx="1259">
                  <c:v>182.99318987485626</c:v>
                </c:pt>
                <c:pt idx="1260">
                  <c:v>183.47826345506002</c:v>
                </c:pt>
                <c:pt idx="1261">
                  <c:v>183.96205799129785</c:v>
                </c:pt>
                <c:pt idx="1262">
                  <c:v>184.44458354829194</c:v>
                </c:pt>
                <c:pt idx="1263">
                  <c:v>184.92585005945512</c:v>
                </c:pt>
                <c:pt idx="1264">
                  <c:v>185.4058673292765</c:v>
                </c:pt>
                <c:pt idx="1265">
                  <c:v>185.88464503565243</c:v>
                </c:pt>
                <c:pt idx="1266">
                  <c:v>186.36219273216261</c:v>
                </c:pt>
                <c:pt idx="1267">
                  <c:v>186.83851985029463</c:v>
                </c:pt>
                <c:pt idx="1268">
                  <c:v>187.31363570161719</c:v>
                </c:pt>
                <c:pt idx="1269">
                  <c:v>187.78754947990396</c:v>
                </c:pt>
                <c:pt idx="1270">
                  <c:v>188.26027026320926</c:v>
                </c:pt>
                <c:pt idx="1271">
                  <c:v>188.73180701589706</c:v>
                </c:pt>
                <c:pt idx="1272">
                  <c:v>189.20216859062432</c:v>
                </c:pt>
                <c:pt idx="1273">
                  <c:v>189.67136373028018</c:v>
                </c:pt>
                <c:pt idx="1274">
                  <c:v>190.13940106988204</c:v>
                </c:pt>
                <c:pt idx="1275">
                  <c:v>190.60628913842976</c:v>
                </c:pt>
                <c:pt idx="1276">
                  <c:v>191.07203636071895</c:v>
                </c:pt>
                <c:pt idx="1277">
                  <c:v>191.53665105911486</c:v>
                </c:pt>
                <c:pt idx="1278">
                  <c:v>192.00014145528732</c:v>
                </c:pt>
                <c:pt idx="1279">
                  <c:v>192.46251567190836</c:v>
                </c:pt>
                <c:pt idx="1280">
                  <c:v>192.92378173431285</c:v>
                </c:pt>
                <c:pt idx="1281">
                  <c:v>193.38394757212399</c:v>
                </c:pt>
                <c:pt idx="1282">
                  <c:v>193.69937110816755</c:v>
                </c:pt>
                <c:pt idx="1283">
                  <c:v>194.01428183724317</c:v>
                </c:pt>
                <c:pt idx="1284">
                  <c:v>194.32868225237064</c:v>
                </c:pt>
                <c:pt idx="1285">
                  <c:v>194.64257482643524</c:v>
                </c:pt>
                <c:pt idx="1286">
                  <c:v>194.9559620124146</c:v>
                </c:pt>
                <c:pt idx="1287">
                  <c:v>195.26884624360244</c:v>
                </c:pt>
                <c:pt idx="1288">
                  <c:v>195.58122993382892</c:v>
                </c:pt>
                <c:pt idx="1289">
                  <c:v>195.89311547767795</c:v>
                </c:pt>
                <c:pt idx="1290">
                  <c:v>196.20450525070129</c:v>
                </c:pt>
                <c:pt idx="1291">
                  <c:v>196.51540160962975</c:v>
                </c:pt>
                <c:pt idx="1292">
                  <c:v>196.82580689258123</c:v>
                </c:pt>
                <c:pt idx="1293">
                  <c:v>197.13572341926584</c:v>
                </c:pt>
                <c:pt idx="1294">
                  <c:v>197.44515349118825</c:v>
                </c:pt>
                <c:pt idx="1295">
                  <c:v>197.75409939184698</c:v>
                </c:pt>
                <c:pt idx="1296">
                  <c:v>198.06256338693109</c:v>
                </c:pt>
                <c:pt idx="1297">
                  <c:v>198.37054772451407</c:v>
                </c:pt>
                <c:pt idx="1298">
                  <c:v>198.67805463524479</c:v>
                </c:pt>
                <c:pt idx="1299">
                  <c:v>198.98508633253627</c:v>
                </c:pt>
                <c:pt idx="1300">
                  <c:v>199.29164501275142</c:v>
                </c:pt>
                <c:pt idx="1301">
                  <c:v>199.59773285538623</c:v>
                </c:pt>
                <c:pt idx="1302">
                  <c:v>199.90335202325082</c:v>
                </c:pt>
                <c:pt idx="1303">
                  <c:v>200.2085046626475</c:v>
                </c:pt>
                <c:pt idx="1304">
                  <c:v>200.51319290354675</c:v>
                </c:pt>
                <c:pt idx="1305">
                  <c:v>200.81741885976066</c:v>
                </c:pt>
                <c:pt idx="1306">
                  <c:v>201.12118462911403</c:v>
                </c:pt>
                <c:pt idx="1307">
                  <c:v>201.42449229361304</c:v>
                </c:pt>
                <c:pt idx="1308">
                  <c:v>201.72734391961191</c:v>
                </c:pt>
                <c:pt idx="1309">
                  <c:v>202.02974155797702</c:v>
                </c:pt>
                <c:pt idx="1310">
                  <c:v>202.331687244249</c:v>
                </c:pt>
                <c:pt idx="1311">
                  <c:v>202.63318299880254</c:v>
                </c:pt>
                <c:pt idx="1312">
                  <c:v>202.93423082700414</c:v>
                </c:pt>
                <c:pt idx="1313">
                  <c:v>203.2348327193678</c:v>
                </c:pt>
                <c:pt idx="1314">
                  <c:v>203.5349906517084</c:v>
                </c:pt>
                <c:pt idx="1315">
                  <c:v>203.83470658529333</c:v>
                </c:pt>
                <c:pt idx="1316">
                  <c:v>204.13398246699211</c:v>
                </c:pt>
                <c:pt idx="1317">
                  <c:v>204.43282022942364</c:v>
                </c:pt>
                <c:pt idx="1318">
                  <c:v>204.73122179110212</c:v>
                </c:pt>
                <c:pt idx="1319">
                  <c:v>205.02918905658058</c:v>
                </c:pt>
                <c:pt idx="1320">
                  <c:v>205.32672391659267</c:v>
                </c:pt>
                <c:pt idx="1321">
                  <c:v>205.62382824819275</c:v>
                </c:pt>
                <c:pt idx="1322">
                  <c:v>205.920503914894</c:v>
                </c:pt>
                <c:pt idx="1323">
                  <c:v>206.21675276680477</c:v>
                </c:pt>
                <c:pt idx="1324">
                  <c:v>206.5125766407632</c:v>
                </c:pt>
                <c:pt idx="1325">
                  <c:v>206.80797736047006</c:v>
                </c:pt>
                <c:pt idx="1326">
                  <c:v>207.10295673662003</c:v>
                </c:pt>
                <c:pt idx="1327">
                  <c:v>207.39751656703103</c:v>
                </c:pt>
                <c:pt idx="1328">
                  <c:v>207.69165863677222</c:v>
                </c:pt>
                <c:pt idx="1329">
                  <c:v>207.98538471829008</c:v>
                </c:pt>
                <c:pt idx="1330">
                  <c:v>208.27869657153303</c:v>
                </c:pt>
                <c:pt idx="1331">
                  <c:v>208.57159594407466</c:v>
                </c:pt>
                <c:pt idx="1332">
                  <c:v>208.86408457123486</c:v>
                </c:pt>
                <c:pt idx="1333">
                  <c:v>209.15616417620006</c:v>
                </c:pt>
                <c:pt idx="1334">
                  <c:v>209.44783647014154</c:v>
                </c:pt>
                <c:pt idx="1335">
                  <c:v>209.73910315233246</c:v>
                </c:pt>
                <c:pt idx="1336">
                  <c:v>210.02996591026331</c:v>
                </c:pt>
                <c:pt idx="1337">
                  <c:v>210.32042641975593</c:v>
                </c:pt>
                <c:pt idx="1338">
                  <c:v>210.61048634507634</c:v>
                </c:pt>
                <c:pt idx="1339">
                  <c:v>210.9001473390457</c:v>
                </c:pt>
                <c:pt idx="1340">
                  <c:v>211.18941104315053</c:v>
                </c:pt>
                <c:pt idx="1341">
                  <c:v>211.478279087651</c:v>
                </c:pt>
                <c:pt idx="1342">
                  <c:v>211.76675309168814</c:v>
                </c:pt>
                <c:pt idx="1343">
                  <c:v>212.05483466338987</c:v>
                </c:pt>
                <c:pt idx="1344">
                  <c:v>212.34252539997544</c:v>
                </c:pt>
                <c:pt idx="1345">
                  <c:v>212.62982688785885</c:v>
                </c:pt>
                <c:pt idx="1346">
                  <c:v>212.91674070275084</c:v>
                </c:pt>
                <c:pt idx="1347">
                  <c:v>213.20326840975972</c:v>
                </c:pt>
                <c:pt idx="1348">
                  <c:v>213.48941156349102</c:v>
                </c:pt>
                <c:pt idx="1349">
                  <c:v>213.77517170814588</c:v>
                </c:pt>
                <c:pt idx="1350">
                  <c:v>214.06055037761831</c:v>
                </c:pt>
                <c:pt idx="1351">
                  <c:v>214.34554909559117</c:v>
                </c:pt>
                <c:pt idx="1352">
                  <c:v>214.63016937563108</c:v>
                </c:pt>
                <c:pt idx="1353">
                  <c:v>214.91441272128236</c:v>
                </c:pt>
                <c:pt idx="1354">
                  <c:v>215.19828062615949</c:v>
                </c:pt>
                <c:pt idx="1355">
                  <c:v>215.48177457403884</c:v>
                </c:pt>
                <c:pt idx="1356">
                  <c:v>215.76489603894908</c:v>
                </c:pt>
                <c:pt idx="1357">
                  <c:v>216.04764648526054</c:v>
                </c:pt>
                <c:pt idx="1358">
                  <c:v>216.33002736777371</c:v>
                </c:pt>
                <c:pt idx="1359">
                  <c:v>216.61204013180645</c:v>
                </c:pt>
                <c:pt idx="1360">
                  <c:v>216.8936862132804</c:v>
                </c:pt>
                <c:pt idx="1361">
                  <c:v>217.17496703880616</c:v>
                </c:pt>
                <c:pt idx="1362">
                  <c:v>217.45588402576774</c:v>
                </c:pt>
                <c:pt idx="1363">
                  <c:v>217.73643858240575</c:v>
                </c:pt>
                <c:pt idx="1364">
                  <c:v>218.01663210789988</c:v>
                </c:pt>
                <c:pt idx="1365">
                  <c:v>218.29646599245021</c:v>
                </c:pt>
                <c:pt idx="1366">
                  <c:v>218.57594161735773</c:v>
                </c:pt>
                <c:pt idx="1367">
                  <c:v>218.85506035510392</c:v>
                </c:pt>
                <c:pt idx="1368">
                  <c:v>219.13382356942935</c:v>
                </c:pt>
                <c:pt idx="1369">
                  <c:v>219.4122326154114</c:v>
                </c:pt>
                <c:pt idx="1370">
                  <c:v>219.6902888395411</c:v>
                </c:pt>
                <c:pt idx="1371">
                  <c:v>219.96799357979927</c:v>
                </c:pt>
                <c:pt idx="1372">
                  <c:v>220.24534816573134</c:v>
                </c:pt>
                <c:pt idx="1373">
                  <c:v>220.52235391852187</c:v>
                </c:pt>
                <c:pt idx="1374">
                  <c:v>220.7990121510679</c:v>
                </c:pt>
                <c:pt idx="1375">
                  <c:v>221.07532416805148</c:v>
                </c:pt>
                <c:pt idx="1376">
                  <c:v>221.35129126601149</c:v>
                </c:pt>
                <c:pt idx="1377">
                  <c:v>221.62691473341468</c:v>
                </c:pt>
                <c:pt idx="1378">
                  <c:v>221.90219585072578</c:v>
                </c:pt>
                <c:pt idx="1379">
                  <c:v>222.17713589047693</c:v>
                </c:pt>
                <c:pt idx="1380">
                  <c:v>222.4517361173364</c:v>
                </c:pt>
                <c:pt idx="1381">
                  <c:v>222.72599778817622</c:v>
                </c:pt>
                <c:pt idx="1382">
                  <c:v>222.9999221521395</c:v>
                </c:pt>
                <c:pt idx="1383">
                  <c:v>223.27351045070682</c:v>
                </c:pt>
                <c:pt idx="1384">
                  <c:v>223.54676391776172</c:v>
                </c:pt>
                <c:pt idx="1385">
                  <c:v>223.81968377965578</c:v>
                </c:pt>
                <c:pt idx="1386">
                  <c:v>224.09227125527269</c:v>
                </c:pt>
                <c:pt idx="1387">
                  <c:v>224.3645275560919</c:v>
                </c:pt>
                <c:pt idx="1388">
                  <c:v>224.63645388625136</c:v>
                </c:pt>
                <c:pt idx="1389">
                  <c:v>224.9080514426096</c:v>
                </c:pt>
                <c:pt idx="1390">
                  <c:v>225.17932141480739</c:v>
                </c:pt>
                <c:pt idx="1391">
                  <c:v>225.45026498532829</c:v>
                </c:pt>
                <c:pt idx="1392">
                  <c:v>225.72088332955894</c:v>
                </c:pt>
                <c:pt idx="1393">
                  <c:v>225.99117761584847</c:v>
                </c:pt>
                <c:pt idx="1394">
                  <c:v>226.2611490055674</c:v>
                </c:pt>
                <c:pt idx="1395">
                  <c:v>226.5307986531659</c:v>
                </c:pt>
                <c:pt idx="1396">
                  <c:v>226.80012770623122</c:v>
                </c:pt>
                <c:pt idx="1397">
                  <c:v>227.0691373055449</c:v>
                </c:pt>
                <c:pt idx="1398">
                  <c:v>227.33782858513894</c:v>
                </c:pt>
                <c:pt idx="1399">
                  <c:v>227.60620267235166</c:v>
                </c:pt>
                <c:pt idx="1400">
                  <c:v>227.87426068788292</c:v>
                </c:pt>
                <c:pt idx="1401">
                  <c:v>228.14200374584868</c:v>
                </c:pt>
                <c:pt idx="1402">
                  <c:v>228.40943295383499</c:v>
                </c:pt>
                <c:pt idx="1403">
                  <c:v>228.67654941295152</c:v>
                </c:pt>
                <c:pt idx="1404">
                  <c:v>228.94335421788435</c:v>
                </c:pt>
                <c:pt idx="1405">
                  <c:v>229.20984845694844</c:v>
                </c:pt>
                <c:pt idx="1406">
                  <c:v>229.47603321213933</c:v>
                </c:pt>
                <c:pt idx="1407">
                  <c:v>229.74190955918442</c:v>
                </c:pt>
                <c:pt idx="1408">
                  <c:v>230.00747856759372</c:v>
                </c:pt>
                <c:pt idx="1409">
                  <c:v>230.27274130070998</c:v>
                </c:pt>
                <c:pt idx="1410">
                  <c:v>230.53769881575835</c:v>
                </c:pt>
                <c:pt idx="1411">
                  <c:v>230.80235216389568</c:v>
                </c:pt>
                <c:pt idx="1412">
                  <c:v>231.06670239025902</c:v>
                </c:pt>
                <c:pt idx="1413">
                  <c:v>231.33075053401382</c:v>
                </c:pt>
                <c:pt idx="1414">
                  <c:v>231.59449762840165</c:v>
                </c:pt>
                <c:pt idx="1415">
                  <c:v>231.8579447007873</c:v>
                </c:pt>
                <c:pt idx="1416">
                  <c:v>232.02356647071915</c:v>
                </c:pt>
                <c:pt idx="1417">
                  <c:v>232.18907010174081</c:v>
                </c:pt>
                <c:pt idx="1418">
                  <c:v>232.35445584629963</c:v>
                </c:pt>
                <c:pt idx="1419">
                  <c:v>232.51972395594507</c:v>
                </c:pt>
                <c:pt idx="1420">
                  <c:v>232.68487468133327</c:v>
                </c:pt>
                <c:pt idx="1421">
                  <c:v>232.8499082722316</c:v>
                </c:pt>
                <c:pt idx="1422">
                  <c:v>233.01482497752272</c:v>
                </c:pt>
                <c:pt idx="1423">
                  <c:v>233.17962504520932</c:v>
                </c:pt>
                <c:pt idx="1424">
                  <c:v>233.34430872241836</c:v>
                </c:pt>
                <c:pt idx="1425">
                  <c:v>233.50887625540528</c:v>
                </c:pt>
                <c:pt idx="1426">
                  <c:v>233.67332788955838</c:v>
                </c:pt>
                <c:pt idx="1427">
                  <c:v>233.83766386940309</c:v>
                </c:pt>
                <c:pt idx="1428">
                  <c:v>234.00188443860623</c:v>
                </c:pt>
                <c:pt idx="1429">
                  <c:v>234.1659898399802</c:v>
                </c:pt>
                <c:pt idx="1430">
                  <c:v>234.32998031548718</c:v>
                </c:pt>
                <c:pt idx="1431">
                  <c:v>234.49385610624319</c:v>
                </c:pt>
                <c:pt idx="1432">
                  <c:v>234.65761745252246</c:v>
                </c:pt>
                <c:pt idx="1433">
                  <c:v>234.8212645937613</c:v>
                </c:pt>
                <c:pt idx="1434">
                  <c:v>234.98479776856234</c:v>
                </c:pt>
                <c:pt idx="1435">
                  <c:v>235.14821721469849</c:v>
                </c:pt>
                <c:pt idx="1436">
                  <c:v>235.31152316911707</c:v>
                </c:pt>
                <c:pt idx="1437">
                  <c:v>235.47471586794364</c:v>
                </c:pt>
                <c:pt idx="1438">
                  <c:v>235.6377955464863</c:v>
                </c:pt>
                <c:pt idx="1439">
                  <c:v>235.80076243923926</c:v>
                </c:pt>
                <c:pt idx="1440">
                  <c:v>235.96361677988716</c:v>
                </c:pt>
                <c:pt idx="1441">
                  <c:v>236.12635880130861</c:v>
                </c:pt>
                <c:pt idx="1442">
                  <c:v>235.71429780040276</c:v>
                </c:pt>
                <c:pt idx="1443">
                  <c:v>235.30095181788076</c:v>
                </c:pt>
                <c:pt idx="1444">
                  <c:v>234.8863133003226</c:v>
                </c:pt>
                <c:pt idx="1445">
                  <c:v>234.47037461853455</c:v>
                </c:pt>
                <c:pt idx="1446">
                  <c:v>234.05312806645358</c:v>
                </c:pt>
                <c:pt idx="1447">
                  <c:v>233.63456586003198</c:v>
                </c:pt>
                <c:pt idx="1448">
                  <c:v>233.21468013610013</c:v>
                </c:pt>
                <c:pt idx="1449">
                  <c:v>232.79346295120817</c:v>
                </c:pt>
                <c:pt idx="1450">
                  <c:v>232.37090628044533</c:v>
                </c:pt>
                <c:pt idx="1451">
                  <c:v>231.94700201623684</c:v>
                </c:pt>
                <c:pt idx="1452">
                  <c:v>231.52174196711755</c:v>
                </c:pt>
                <c:pt idx="1453">
                  <c:v>231.09511785648192</c:v>
                </c:pt>
                <c:pt idx="1454">
                  <c:v>230.66712132130971</c:v>
                </c:pt>
                <c:pt idx="1455">
                  <c:v>230.23774391086693</c:v>
                </c:pt>
                <c:pt idx="1456">
                  <c:v>229.80697708538122</c:v>
                </c:pt>
                <c:pt idx="1457">
                  <c:v>229.37481221469142</c:v>
                </c:pt>
                <c:pt idx="1458">
                  <c:v>228.94124057687017</c:v>
                </c:pt>
                <c:pt idx="1459">
                  <c:v>228.50625335681943</c:v>
                </c:pt>
                <c:pt idx="1460">
                  <c:v>228.06984164483785</c:v>
                </c:pt>
                <c:pt idx="1461">
                  <c:v>227.63199643515958</c:v>
                </c:pt>
                <c:pt idx="1462">
                  <c:v>227.19270862446368</c:v>
                </c:pt>
                <c:pt idx="1463">
                  <c:v>226.75196901035326</c:v>
                </c:pt>
                <c:pt idx="1464">
                  <c:v>226.30976828980405</c:v>
                </c:pt>
                <c:pt idx="1465">
                  <c:v>225.8660970575811</c:v>
                </c:pt>
                <c:pt idx="1466">
                  <c:v>225.42094580462305</c:v>
                </c:pt>
                <c:pt idx="1467">
                  <c:v>224.97430491639344</c:v>
                </c:pt>
                <c:pt idx="1468">
                  <c:v>224.52616467119753</c:v>
                </c:pt>
                <c:pt idx="1469">
                  <c:v>224.07651523846445</c:v>
                </c:pt>
                <c:pt idx="1470">
                  <c:v>223.62534667699339</c:v>
                </c:pt>
                <c:pt idx="1471">
                  <c:v>223.17264893316317</c:v>
                </c:pt>
                <c:pt idx="1472">
                  <c:v>222.71841183910374</c:v>
                </c:pt>
                <c:pt idx="1473">
                  <c:v>222.26262511082948</c:v>
                </c:pt>
                <c:pt idx="1474">
                  <c:v>221.80527834633227</c:v>
                </c:pt>
                <c:pt idx="1475">
                  <c:v>221.34636102363424</c:v>
                </c:pt>
                <c:pt idx="1476">
                  <c:v>220.88586249879839</c:v>
                </c:pt>
                <c:pt idx="1477">
                  <c:v>220.42377200389663</c:v>
                </c:pt>
                <c:pt idx="1478">
                  <c:v>219.9600786449333</c:v>
                </c:pt>
                <c:pt idx="1479">
                  <c:v>219.49477139972387</c:v>
                </c:pt>
                <c:pt idx="1480">
                  <c:v>219.02783911572692</c:v>
                </c:pt>
                <c:pt idx="1481">
                  <c:v>218.55927050782842</c:v>
                </c:pt>
                <c:pt idx="1482">
                  <c:v>218.08905415607728</c:v>
                </c:pt>
                <c:pt idx="1483">
                  <c:v>217.61717850337013</c:v>
                </c:pt>
                <c:pt idx="1484">
                  <c:v>217.1436318530848</c:v>
                </c:pt>
                <c:pt idx="1485">
                  <c:v>216.66840236666025</c:v>
                </c:pt>
                <c:pt idx="1486">
                  <c:v>216.19147806112235</c:v>
                </c:pt>
                <c:pt idx="1487">
                  <c:v>215.71284680655302</c:v>
                </c:pt>
                <c:pt idx="1488">
                  <c:v>215.23249632350209</c:v>
                </c:pt>
                <c:pt idx="1489">
                  <c:v>214.75041418033973</c:v>
                </c:pt>
                <c:pt idx="1490">
                  <c:v>214.26658779054762</c:v>
                </c:pt>
                <c:pt idx="1491">
                  <c:v>213.78100440994783</c:v>
                </c:pt>
                <c:pt idx="1492">
                  <c:v>213.29365113386686</c:v>
                </c:pt>
                <c:pt idx="1493">
                  <c:v>212.80451489423351</c:v>
                </c:pt>
                <c:pt idx="1494">
                  <c:v>212.3135824566082</c:v>
                </c:pt>
                <c:pt idx="1495">
                  <c:v>211.82084041714239</c:v>
                </c:pt>
                <c:pt idx="1496">
                  <c:v>211.32627519946547</c:v>
                </c:pt>
                <c:pt idx="1497">
                  <c:v>210.82987305149729</c:v>
                </c:pt>
                <c:pt idx="1498">
                  <c:v>210.33162004218397</c:v>
                </c:pt>
                <c:pt idx="1499">
                  <c:v>209.83150205815511</c:v>
                </c:pt>
                <c:pt idx="1500">
                  <c:v>209.32950480029942</c:v>
                </c:pt>
                <c:pt idx="1501">
                  <c:v>208.82561378025679</c:v>
                </c:pt>
                <c:pt idx="1502">
                  <c:v>208.31981431682453</c:v>
                </c:pt>
                <c:pt idx="1503">
                  <c:v>207.81209153227417</c:v>
                </c:pt>
                <c:pt idx="1504">
                  <c:v>207.30243034857725</c:v>
                </c:pt>
                <c:pt idx="1505">
                  <c:v>206.79081548353679</c:v>
                </c:pt>
                <c:pt idx="1506">
                  <c:v>206.27723144682133</c:v>
                </c:pt>
                <c:pt idx="1507">
                  <c:v>205.76166253589886</c:v>
                </c:pt>
                <c:pt idx="1508">
                  <c:v>205.24409283186756</c:v>
                </c:pt>
                <c:pt idx="1509">
                  <c:v>204.72450619517971</c:v>
                </c:pt>
                <c:pt idx="1510">
                  <c:v>204.20288626125608</c:v>
                </c:pt>
                <c:pt idx="1511">
                  <c:v>203.6792164359864</c:v>
                </c:pt>
                <c:pt idx="1512">
                  <c:v>203.15347989111325</c:v>
                </c:pt>
                <c:pt idx="1513">
                  <c:v>202.62565955949501</c:v>
                </c:pt>
                <c:pt idx="1514">
                  <c:v>202.09573813024411</c:v>
                </c:pt>
                <c:pt idx="1515">
                  <c:v>201.56369804373682</c:v>
                </c:pt>
                <c:pt idx="1516">
                  <c:v>201.02952148648973</c:v>
                </c:pt>
                <c:pt idx="1517">
                  <c:v>200.49319038589931</c:v>
                </c:pt>
                <c:pt idx="1518">
                  <c:v>199.95468640483963</c:v>
                </c:pt>
                <c:pt idx="1519">
                  <c:v>199.41399093611346</c:v>
                </c:pt>
                <c:pt idx="1520">
                  <c:v>198.87108509675195</c:v>
                </c:pt>
                <c:pt idx="1521">
                  <c:v>198.32594972215816</c:v>
                </c:pt>
                <c:pt idx="1522">
                  <c:v>197.77856536008818</c:v>
                </c:pt>
                <c:pt idx="1523">
                  <c:v>197.22891226446569</c:v>
                </c:pt>
                <c:pt idx="1524">
                  <c:v>196.67697038902284</c:v>
                </c:pt>
                <c:pt idx="1525">
                  <c:v>196.12271938076256</c:v>
                </c:pt>
                <c:pt idx="1526">
                  <c:v>195.56613857323561</c:v>
                </c:pt>
                <c:pt idx="1527">
                  <c:v>195.00720697962564</c:v>
                </c:pt>
                <c:pt idx="1528">
                  <c:v>194.44590328563635</c:v>
                </c:pt>
                <c:pt idx="1529">
                  <c:v>193.88220584217285</c:v>
                </c:pt>
                <c:pt idx="1530">
                  <c:v>193.31609265781037</c:v>
                </c:pt>
                <c:pt idx="1531">
                  <c:v>192.74754139104277</c:v>
                </c:pt>
                <c:pt idx="1532">
                  <c:v>192.17652934230242</c:v>
                </c:pt>
                <c:pt idx="1533">
                  <c:v>191.60303344574388</c:v>
                </c:pt>
                <c:pt idx="1534">
                  <c:v>191.02703026078197</c:v>
                </c:pt>
                <c:pt idx="1535">
                  <c:v>190.4484959633759</c:v>
                </c:pt>
                <c:pt idx="1536">
                  <c:v>189.86740633704937</c:v>
                </c:pt>
                <c:pt idx="1537">
                  <c:v>189.28373676363728</c:v>
                </c:pt>
                <c:pt idx="1538">
                  <c:v>188.69746221374882</c:v>
                </c:pt>
                <c:pt idx="1539">
                  <c:v>188.10855723693578</c:v>
                </c:pt>
                <c:pt idx="1540">
                  <c:v>187.51699595155509</c:v>
                </c:pt>
                <c:pt idx="1541">
                  <c:v>186.92275203431416</c:v>
                </c:pt>
                <c:pt idx="1542">
                  <c:v>186.32579870948612</c:v>
                </c:pt>
                <c:pt idx="1543">
                  <c:v>185.72610873778279</c:v>
                </c:pt>
                <c:pt idx="1544">
                  <c:v>185.1236544048713</c:v>
                </c:pt>
                <c:pt idx="1545">
                  <c:v>184.51840750952124</c:v>
                </c:pt>
                <c:pt idx="1546">
                  <c:v>183.91033935136645</c:v>
                </c:pt>
                <c:pt idx="1547">
                  <c:v>183.29942071826704</c:v>
                </c:pt>
                <c:pt idx="1548">
                  <c:v>182.68562187325506</c:v>
                </c:pt>
                <c:pt idx="1549">
                  <c:v>182.06891254104684</c:v>
                </c:pt>
                <c:pt idx="1550">
                  <c:v>181.44926189410452</c:v>
                </c:pt>
                <c:pt idx="1551">
                  <c:v>180.82663853822808</c:v>
                </c:pt>
                <c:pt idx="1552">
                  <c:v>180.2010104976581</c:v>
                </c:pt>
                <c:pt idx="1553">
                  <c:v>179.57234519966929</c:v>
                </c:pt>
                <c:pt idx="1554">
                  <c:v>178.94060945863276</c:v>
                </c:pt>
                <c:pt idx="1555">
                  <c:v>178.30576945952475</c:v>
                </c:pt>
                <c:pt idx="1556">
                  <c:v>177.66779074085815</c:v>
                </c:pt>
                <c:pt idx="1557">
                  <c:v>177.02663817701136</c:v>
                </c:pt>
                <c:pt idx="1558">
                  <c:v>176.38227595992922</c:v>
                </c:pt>
                <c:pt idx="1559">
                  <c:v>175.73466758016716</c:v>
                </c:pt>
                <c:pt idx="1560">
                  <c:v>175.0837758072509</c:v>
                </c:pt>
                <c:pt idx="1561">
                  <c:v>174.42956266931984</c:v>
                </c:pt>
                <c:pt idx="1562">
                  <c:v>173.77198943202308</c:v>
                </c:pt>
                <c:pt idx="1563">
                  <c:v>173.11101657663329</c:v>
                </c:pt>
                <c:pt idx="1564">
                  <c:v>172.44660377734317</c:v>
                </c:pt>
                <c:pt idx="1565">
                  <c:v>171.77870987770666</c:v>
                </c:pt>
                <c:pt idx="1566">
                  <c:v>171.10729286618505</c:v>
                </c:pt>
                <c:pt idx="1567">
                  <c:v>170.43230985075624</c:v>
                </c:pt>
                <c:pt idx="1568">
                  <c:v>169.75371703254248</c:v>
                </c:pt>
                <c:pt idx="1569">
                  <c:v>169.07146967840998</c:v>
                </c:pt>
                <c:pt idx="1570">
                  <c:v>168.38552209249093</c:v>
                </c:pt>
                <c:pt idx="1571">
                  <c:v>167.69582758657555</c:v>
                </c:pt>
                <c:pt idx="1572">
                  <c:v>167.00233844931847</c:v>
                </c:pt>
                <c:pt idx="1573">
                  <c:v>166.30500591420144</c:v>
                </c:pt>
                <c:pt idx="1574">
                  <c:v>165.60378012618983</c:v>
                </c:pt>
                <c:pt idx="1575">
                  <c:v>164.89861010701708</c:v>
                </c:pt>
                <c:pt idx="1576">
                  <c:v>164.18944371902793</c:v>
                </c:pt>
                <c:pt idx="1577">
                  <c:v>163.47622762750586</c:v>
                </c:pt>
                <c:pt idx="1578">
                  <c:v>162.75890726140653</c:v>
                </c:pt>
                <c:pt idx="1579">
                  <c:v>162.03742677241405</c:v>
                </c:pt>
                <c:pt idx="1580">
                  <c:v>161.311728992231</c:v>
                </c:pt>
                <c:pt idx="1581">
                  <c:v>160.58175538800879</c:v>
                </c:pt>
                <c:pt idx="1582">
                  <c:v>159.84744601581761</c:v>
                </c:pt>
                <c:pt idx="1583">
                  <c:v>159.1087394720499</c:v>
                </c:pt>
                <c:pt idx="1584">
                  <c:v>158.36557284264336</c:v>
                </c:pt>
                <c:pt idx="1585">
                  <c:v>157.6178816500032</c:v>
                </c:pt>
                <c:pt idx="1586">
                  <c:v>156.86559979749413</c:v>
                </c:pt>
                <c:pt idx="1587">
                  <c:v>156.10865951136506</c:v>
                </c:pt>
                <c:pt idx="1588">
                  <c:v>155.34699127995904</c:v>
                </c:pt>
                <c:pt idx="1589">
                  <c:v>154.58052379005224</c:v>
                </c:pt>
                <c:pt idx="1590">
                  <c:v>153.8091838601535</c:v>
                </c:pt>
                <c:pt idx="1591">
                  <c:v>153.03289637058577</c:v>
                </c:pt>
                <c:pt idx="1592">
                  <c:v>152.25158419015668</c:v>
                </c:pt>
                <c:pt idx="1593">
                  <c:v>151.46516809921249</c:v>
                </c:pt>
                <c:pt idx="1594">
                  <c:v>150.67356670885542</c:v>
                </c:pt>
                <c:pt idx="1595">
                  <c:v>149.87669637608653</c:v>
                </c:pt>
                <c:pt idx="1596">
                  <c:v>149.07447111462065</c:v>
                </c:pt>
                <c:pt idx="1597">
                  <c:v>148.26680250109982</c:v>
                </c:pt>
                <c:pt idx="1598">
                  <c:v>147.45359957641145</c:v>
                </c:pt>
                <c:pt idx="1599">
                  <c:v>146.63476874179466</c:v>
                </c:pt>
                <c:pt idx="1600">
                  <c:v>145.8102136493944</c:v>
                </c:pt>
                <c:pt idx="1601">
                  <c:v>144.97983508689538</c:v>
                </c:pt>
                <c:pt idx="1602">
                  <c:v>144.14353085583954</c:v>
                </c:pt>
                <c:pt idx="1603">
                  <c:v>143.3011956431987</c:v>
                </c:pt>
                <c:pt idx="1604">
                  <c:v>142.45272088573887</c:v>
                </c:pt>
                <c:pt idx="1605">
                  <c:v>141.59799462667547</c:v>
                </c:pt>
                <c:pt idx="1606">
                  <c:v>140.73690136407595</c:v>
                </c:pt>
                <c:pt idx="1607">
                  <c:v>139.86932189042125</c:v>
                </c:pt>
                <c:pt idx="1608">
                  <c:v>138.99513312268684</c:v>
                </c:pt>
                <c:pt idx="1609">
                  <c:v>138.11420792224888</c:v>
                </c:pt>
                <c:pt idx="1610">
                  <c:v>137.22641490385993</c:v>
                </c:pt>
                <c:pt idx="1611">
                  <c:v>136.33161823287142</c:v>
                </c:pt>
                <c:pt idx="1612">
                  <c:v>135.42967740980581</c:v>
                </c:pt>
                <c:pt idx="1613">
                  <c:v>134.52044704129963</c:v>
                </c:pt>
                <c:pt idx="1614">
                  <c:v>133.60377659634696</c:v>
                </c:pt>
                <c:pt idx="1615">
                  <c:v>132.67951014667295</c:v>
                </c:pt>
                <c:pt idx="1616">
                  <c:v>131.74748608995469</c:v>
                </c:pt>
                <c:pt idx="1617">
                  <c:v>130.80753685448212</c:v>
                </c:pt>
                <c:pt idx="1618">
                  <c:v>129.85948858371364</c:v>
                </c:pt>
                <c:pt idx="1619">
                  <c:v>128.90316079902632</c:v>
                </c:pt>
                <c:pt idx="1620">
                  <c:v>127.93836603878773</c:v>
                </c:pt>
                <c:pt idx="1621">
                  <c:v>126.96490947168354</c:v>
                </c:pt>
                <c:pt idx="1622">
                  <c:v>125.98258848201839</c:v>
                </c:pt>
                <c:pt idx="1623">
                  <c:v>124.99119222446417</c:v>
                </c:pt>
                <c:pt idx="1624">
                  <c:v>123.99050114545628</c:v>
                </c:pt>
                <c:pt idx="1625">
                  <c:v>122.98028646813032</c:v>
                </c:pt>
                <c:pt idx="1626">
                  <c:v>121.96030963734272</c:v>
                </c:pt>
                <c:pt idx="1627">
                  <c:v>120.93032172092536</c:v>
                </c:pt>
                <c:pt idx="1628">
                  <c:v>119.89006276287682</c:v>
                </c:pt>
                <c:pt idx="1629">
                  <c:v>118.83926108368502</c:v>
                </c:pt>
                <c:pt idx="1630">
                  <c:v>117.77763252239752</c:v>
                </c:pt>
                <c:pt idx="1631">
                  <c:v>116.70487961439559</c:v>
                </c:pt>
                <c:pt idx="1632">
                  <c:v>115.62069069807173</c:v>
                </c:pt>
                <c:pt idx="1633">
                  <c:v>114.52473894274421</c:v>
                </c:pt>
                <c:pt idx="1634">
                  <c:v>113.41668128914436</c:v>
                </c:pt>
                <c:pt idx="1635">
                  <c:v>112.29615729266314</c:v>
                </c:pt>
                <c:pt idx="1636">
                  <c:v>111.16278785821348</c:v>
                </c:pt>
                <c:pt idx="1637">
                  <c:v>110.01617385402332</c:v>
                </c:pt>
                <c:pt idx="1638">
                  <c:v>108.85589458988062</c:v>
                </c:pt>
                <c:pt idx="1639">
                  <c:v>107.68150614325864</c:v>
                </c:pt>
                <c:pt idx="1640">
                  <c:v>106.49253951430067</c:v>
                </c:pt>
                <c:pt idx="1641">
                  <c:v>105.28849858776526</c:v>
                </c:pt>
                <c:pt idx="1642">
                  <c:v>104.06885787664154</c:v>
                </c:pt>
                <c:pt idx="1643">
                  <c:v>102.83306001813128</c:v>
                </c:pt>
                <c:pt idx="1644">
                  <c:v>101.58051298792785</c:v>
                </c:pt>
                <c:pt idx="1645">
                  <c:v>100.3105869930384</c:v>
                </c:pt>
                <c:pt idx="1646">
                  <c:v>99.022610996588227</c:v>
                </c:pt>
                <c:pt idx="1647">
                  <c:v>97.715868819856837</c:v>
                </c:pt>
                <c:pt idx="1648">
                  <c:v>96.389594756898362</c:v>
                </c:pt>
                <c:pt idx="1649">
                  <c:v>95.04296862507573</c:v>
                </c:pt>
                <c:pt idx="1650">
                  <c:v>93.67511016016131</c:v>
                </c:pt>
                <c:pt idx="1651">
                  <c:v>92.285072646635228</c:v>
                </c:pt>
                <c:pt idx="1652">
                  <c:v>90.871835651562563</c:v>
                </c:pt>
                <c:pt idx="1653">
                  <c:v>89.434296702784351</c:v>
                </c:pt>
                <c:pt idx="1654">
                  <c:v>87.971261717587282</c:v>
                </c:pt>
                <c:pt idx="1655">
                  <c:v>86.481433944484621</c:v>
                </c:pt>
                <c:pt idx="1656">
                  <c:v>70.225397097426409</c:v>
                </c:pt>
                <c:pt idx="1657">
                  <c:v>70.225397097426409</c:v>
                </c:pt>
                <c:pt idx="1658">
                  <c:v>70.225397097426409</c:v>
                </c:pt>
                <c:pt idx="1659">
                  <c:v>71.795887161773919</c:v>
                </c:pt>
                <c:pt idx="1660">
                  <c:v>73.331078471066434</c:v>
                </c:pt>
                <c:pt idx="1661">
                  <c:v>74.833145307080358</c:v>
                </c:pt>
                <c:pt idx="1662">
                  <c:v>76.30404565565803</c:v>
                </c:pt>
                <c:pt idx="1663">
                  <c:v>77.745550224147351</c:v>
                </c:pt>
                <c:pt idx="1664">
                  <c:v>79.159266635521888</c:v>
                </c:pt>
                <c:pt idx="1665">
                  <c:v>80.546659744514059</c:v>
                </c:pt>
                <c:pt idx="1666">
                  <c:v>81.909068809610588</c:v>
                </c:pt>
                <c:pt idx="1667">
                  <c:v>83.247722096060016</c:v>
                </c:pt>
                <c:pt idx="1668">
                  <c:v>84.563749364675829</c:v>
                </c:pt>
                <c:pt idx="1669">
                  <c:v>85.858192609015106</c:v>
                </c:pt>
                <c:pt idx="1670">
                  <c:v>87.132015332231333</c:v>
                </c:pt>
                <c:pt idx="1671">
                  <c:v>88.386110599315316</c:v>
                </c:pt>
                <c:pt idx="1672">
                  <c:v>89.621308056744951</c:v>
                </c:pt>
                <c:pt idx="1673">
                  <c:v>90.838380076959893</c:v>
                </c:pt>
                <c:pt idx="1674">
                  <c:v>92.03804715747404</c:v>
                </c:pt>
                <c:pt idx="1675">
                  <c:v>93.220982682275618</c:v>
                </c:pt>
                <c:pt idx="1676">
                  <c:v>94.387817135256256</c:v>
                </c:pt>
                <c:pt idx="1677">
                  <c:v>95.539141840854441</c:v>
                </c:pt>
                <c:pt idx="1678">
                  <c:v>96.675512295200875</c:v>
                </c:pt>
                <c:pt idx="1679">
                  <c:v>97.797451141277108</c:v>
                </c:pt>
                <c:pt idx="1680">
                  <c:v>98.905450833524185</c:v>
                </c:pt>
                <c:pt idx="1681">
                  <c:v>99.999976030638322</c:v>
                </c:pt>
                <c:pt idx="1682">
                  <c:v>101.08146574970557</c:v>
                </c:pt>
                <c:pt idx="1683">
                  <c:v>102.15033531015072</c:v>
                </c:pt>
                <c:pt idx="1684">
                  <c:v>103.20697809204555</c:v>
                </c:pt>
                <c:pt idx="1685">
                  <c:v>104.25176713000316</c:v>
                </c:pt>
                <c:pt idx="1686">
                  <c:v>105.28505656107436</c:v>
                </c:pt>
                <c:pt idx="1687">
                  <c:v>106.30718294267264</c:v>
                </c:pt>
                <c:pt idx="1688">
                  <c:v>107.31846645451488</c:v>
                </c:pt>
                <c:pt idx="1689">
                  <c:v>108.31921199681986</c:v>
                </c:pt>
                <c:pt idx="1690">
                  <c:v>109.30971019550805</c:v>
                </c:pt>
                <c:pt idx="1691">
                  <c:v>110.29023832385475</c:v>
                </c:pt>
                <c:pt idx="1692">
                  <c:v>111.26106114893427</c:v>
                </c:pt>
                <c:pt idx="1693">
                  <c:v>112.2224317102261</c:v>
                </c:pt>
                <c:pt idx="1694">
                  <c:v>113.1745920369153</c:v>
                </c:pt>
                <c:pt idx="1695">
                  <c:v>114.11777380968859</c:v>
                </c:pt>
                <c:pt idx="1696">
                  <c:v>115.0521989721894</c:v>
                </c:pt>
                <c:pt idx="1697">
                  <c:v>115.97808029673689</c:v>
                </c:pt>
                <c:pt idx="1698">
                  <c:v>116.89562190842412</c:v>
                </c:pt>
                <c:pt idx="1699">
                  <c:v>117.80501977127969</c:v>
                </c:pt>
                <c:pt idx="1700">
                  <c:v>118.78576104872158</c:v>
                </c:pt>
                <c:pt idx="1701">
                  <c:v>119.7573111542662</c:v>
                </c:pt>
                <c:pt idx="1702">
                  <c:v>120.7198933764668</c:v>
                </c:pt>
                <c:pt idx="1703">
                  <c:v>121.67372192009985</c:v>
                </c:pt>
                <c:pt idx="1704">
                  <c:v>122.61900241758343</c:v>
                </c:pt>
                <c:pt idx="1705">
                  <c:v>123.55593240391045</c:v>
                </c:pt>
                <c:pt idx="1706">
                  <c:v>124.4847017582307</c:v>
                </c:pt>
                <c:pt idx="1707">
                  <c:v>125.40549311490192</c:v>
                </c:pt>
                <c:pt idx="1708">
                  <c:v>126.31848224655248</c:v>
                </c:pt>
                <c:pt idx="1709">
                  <c:v>127.22383842145176</c:v>
                </c:pt>
                <c:pt idx="1710">
                  <c:v>128.12172473726483</c:v>
                </c:pt>
                <c:pt idx="1711">
                  <c:v>129.01229843307229</c:v>
                </c:pt>
                <c:pt idx="1712">
                  <c:v>129.89571118136203</c:v>
                </c:pt>
                <c:pt idx="1713">
                  <c:v>130.77210936154316</c:v>
                </c:pt>
                <c:pt idx="1714">
                  <c:v>131.64163431639193</c:v>
                </c:pt>
                <c:pt idx="1715">
                  <c:v>132.5044225927154</c:v>
                </c:pt>
                <c:pt idx="1716">
                  <c:v>133.36060616740406</c:v>
                </c:pt>
                <c:pt idx="1717">
                  <c:v>134.21031265994432</c:v>
                </c:pt>
                <c:pt idx="1718">
                  <c:v>135.05366553236985</c:v>
                </c:pt>
                <c:pt idx="1719">
                  <c:v>135.89078427754808</c:v>
                </c:pt>
                <c:pt idx="1720">
                  <c:v>136.72178459662354</c:v>
                </c:pt>
                <c:pt idx="1721">
                  <c:v>137.5467785663723</c:v>
                </c:pt>
                <c:pt idx="1722">
                  <c:v>138.36587479716039</c:v>
                </c:pt>
                <c:pt idx="1723">
                  <c:v>139.17917858214327</c:v>
                </c:pt>
                <c:pt idx="1724">
                  <c:v>139.986792038294</c:v>
                </c:pt>
                <c:pt idx="1725">
                  <c:v>140.78881423979985</c:v>
                </c:pt>
                <c:pt idx="1726">
                  <c:v>141.58534134432759</c:v>
                </c:pt>
                <c:pt idx="1727">
                  <c:v>142.37646671261746</c:v>
                </c:pt>
                <c:pt idx="1728">
                  <c:v>143.16228102183265</c:v>
                </c:pt>
                <c:pt idx="1729">
                  <c:v>143.94287237305826</c:v>
                </c:pt>
                <c:pt idx="1730">
                  <c:v>144.71832639331498</c:v>
                </c:pt>
                <c:pt idx="1731">
                  <c:v>145.48872633242607</c:v>
                </c:pt>
                <c:pt idx="1732">
                  <c:v>146.25415315505197</c:v>
                </c:pt>
                <c:pt idx="1733">
                  <c:v>147.01468562818371</c:v>
                </c:pt>
                <c:pt idx="1734">
                  <c:v>147.77040040436697</c:v>
                </c:pt>
                <c:pt idx="1735">
                  <c:v>148.52137210090814</c:v>
                </c:pt>
                <c:pt idx="1736">
                  <c:v>149.2676733752981</c:v>
                </c:pt>
                <c:pt idx="1737">
                  <c:v>150.00937499707132</c:v>
                </c:pt>
                <c:pt idx="1738">
                  <c:v>150.74654591630514</c:v>
                </c:pt>
                <c:pt idx="1739">
                  <c:v>151.47925332894897</c:v>
                </c:pt>
                <c:pt idx="1740">
                  <c:v>152.20756273916123</c:v>
                </c:pt>
                <c:pt idx="1741">
                  <c:v>152.93153801882002</c:v>
                </c:pt>
                <c:pt idx="1742">
                  <c:v>153.65124146436239</c:v>
                </c:pt>
                <c:pt idx="1743">
                  <c:v>154.36673385109836</c:v>
                </c:pt>
                <c:pt idx="1744">
                  <c:v>155.07807448513441</c:v>
                </c:pt>
                <c:pt idx="1745">
                  <c:v>155.65016802408573</c:v>
                </c:pt>
                <c:pt idx="1746">
                  <c:v>156.22016651455513</c:v>
                </c:pt>
                <c:pt idx="1747">
                  <c:v>156.78809280600535</c:v>
                </c:pt>
                <c:pt idx="1748">
                  <c:v>157.35396933555177</c:v>
                </c:pt>
                <c:pt idx="1749">
                  <c:v>157.91781813830568</c:v>
                </c:pt>
                <c:pt idx="1750">
                  <c:v>158.47966085738636</c:v>
                </c:pt>
                <c:pt idx="1751">
                  <c:v>159.03951875361489</c:v>
                </c:pt>
                <c:pt idx="1752">
                  <c:v>159.59741271490162</c:v>
                </c:pt>
                <c:pt idx="1753">
                  <c:v>160.15336326533972</c:v>
                </c:pt>
                <c:pt idx="1754">
                  <c:v>160.70739057401525</c:v>
                </c:pt>
                <c:pt idx="1755">
                  <c:v>161.25951446354509</c:v>
                </c:pt>
                <c:pt idx="1756">
                  <c:v>161.80975441835244</c:v>
                </c:pt>
                <c:pt idx="1757">
                  <c:v>162.35812959269009</c:v>
                </c:pt>
                <c:pt idx="1758">
                  <c:v>162.90465881842044</c:v>
                </c:pt>
                <c:pt idx="1759">
                  <c:v>163.44936061256158</c:v>
                </c:pt>
                <c:pt idx="1760">
                  <c:v>163.99225318460753</c:v>
                </c:pt>
                <c:pt idx="1761">
                  <c:v>164.53335444363137</c:v>
                </c:pt>
                <c:pt idx="1762">
                  <c:v>165.07268200517871</c:v>
                </c:pt>
                <c:pt idx="1763">
                  <c:v>165.61025319795894</c:v>
                </c:pt>
                <c:pt idx="1764">
                  <c:v>166.14608507034191</c:v>
                </c:pt>
                <c:pt idx="1765">
                  <c:v>166.68019439666642</c:v>
                </c:pt>
                <c:pt idx="1766">
                  <c:v>167.21259768336751</c:v>
                </c:pt>
                <c:pt idx="1767">
                  <c:v>167.74331117492864</c:v>
                </c:pt>
                <c:pt idx="1768">
                  <c:v>168.27235085966487</c:v>
                </c:pt>
                <c:pt idx="1769">
                  <c:v>168.79973247534303</c:v>
                </c:pt>
                <c:pt idx="1770">
                  <c:v>169.32547151464425</c:v>
                </c:pt>
                <c:pt idx="1771">
                  <c:v>169.84958323047428</c:v>
                </c:pt>
                <c:pt idx="1772">
                  <c:v>170.37208264112709</c:v>
                </c:pt>
                <c:pt idx="1773">
                  <c:v>170.8929845353058</c:v>
                </c:pt>
                <c:pt idx="1774">
                  <c:v>171.41230347700682</c:v>
                </c:pt>
                <c:pt idx="1775">
                  <c:v>171.93005381027103</c:v>
                </c:pt>
                <c:pt idx="1776">
                  <c:v>172.44624966380658</c:v>
                </c:pt>
                <c:pt idx="1777">
                  <c:v>172.96090495548734</c:v>
                </c:pt>
                <c:pt idx="1778">
                  <c:v>173.47403339673158</c:v>
                </c:pt>
                <c:pt idx="1779">
                  <c:v>173.98564849676413</c:v>
                </c:pt>
                <c:pt idx="1780">
                  <c:v>174.49576356676621</c:v>
                </c:pt>
                <c:pt idx="1781">
                  <c:v>175.00439172391643</c:v>
                </c:pt>
                <c:pt idx="1782">
                  <c:v>175.51154589532626</c:v>
                </c:pt>
                <c:pt idx="1783">
                  <c:v>176.01723882187343</c:v>
                </c:pt>
                <c:pt idx="1784">
                  <c:v>176.52148306193683</c:v>
                </c:pt>
                <c:pt idx="1785">
                  <c:v>177.02429099503513</c:v>
                </c:pt>
                <c:pt idx="1786">
                  <c:v>177.52567482537304</c:v>
                </c:pt>
                <c:pt idx="1787">
                  <c:v>178.02564658529769</c:v>
                </c:pt>
                <c:pt idx="1788">
                  <c:v>178.52421813866746</c:v>
                </c:pt>
                <c:pt idx="1789">
                  <c:v>179.02140118413703</c:v>
                </c:pt>
                <c:pt idx="1790">
                  <c:v>179.51720725835995</c:v>
                </c:pt>
                <c:pt idx="1791">
                  <c:v>180.01164773911208</c:v>
                </c:pt>
                <c:pt idx="1792">
                  <c:v>180.50473384833816</c:v>
                </c:pt>
                <c:pt idx="1793">
                  <c:v>180.99647665512336</c:v>
                </c:pt>
                <c:pt idx="1794">
                  <c:v>181.48688707859262</c:v>
                </c:pt>
                <c:pt idx="1795">
                  <c:v>181.97597589073962</c:v>
                </c:pt>
                <c:pt idx="1796">
                  <c:v>182.46375371918737</c:v>
                </c:pt>
                <c:pt idx="1797">
                  <c:v>182.95023104988275</c:v>
                </c:pt>
                <c:pt idx="1798">
                  <c:v>183.43541822972654</c:v>
                </c:pt>
                <c:pt idx="1799">
                  <c:v>183.91932546914123</c:v>
                </c:pt>
                <c:pt idx="1800">
                  <c:v>184.40196284457801</c:v>
                </c:pt>
                <c:pt idx="1801">
                  <c:v>184.88334030096476</c:v>
                </c:pt>
                <c:pt idx="1802">
                  <c:v>185.36346765409729</c:v>
                </c:pt>
                <c:pt idx="1803">
                  <c:v>185.84235459297429</c:v>
                </c:pt>
                <c:pt idx="1804">
                  <c:v>186.3200106820789</c:v>
                </c:pt>
                <c:pt idx="1805">
                  <c:v>186.79644536360752</c:v>
                </c:pt>
                <c:pt idx="1806">
                  <c:v>187.2716679596474</c:v>
                </c:pt>
                <c:pt idx="1807">
                  <c:v>187.74568767430492</c:v>
                </c:pt>
                <c:pt idx="1808">
                  <c:v>188.21851359578542</c:v>
                </c:pt>
                <c:pt idx="1809">
                  <c:v>188.6901546984264</c:v>
                </c:pt>
                <c:pt idx="1810">
                  <c:v>189.16061984468465</c:v>
                </c:pt>
                <c:pt idx="1811">
                  <c:v>189.62991778707948</c:v>
                </c:pt>
                <c:pt idx="1812">
                  <c:v>190.09805717009246</c:v>
                </c:pt>
                <c:pt idx="1813">
                  <c:v>190.56504653202529</c:v>
                </c:pt>
                <c:pt idx="1814">
                  <c:v>191.03089430681672</c:v>
                </c:pt>
                <c:pt idx="1815">
                  <c:v>191.4956088258198</c:v>
                </c:pt>
                <c:pt idx="1816">
                  <c:v>191.95919831954035</c:v>
                </c:pt>
                <c:pt idx="1817">
                  <c:v>192.42167091933754</c:v>
                </c:pt>
                <c:pt idx="1818">
                  <c:v>192.88303465908828</c:v>
                </c:pt>
                <c:pt idx="1819">
                  <c:v>193.34329747681525</c:v>
                </c:pt>
                <c:pt idx="1820">
                  <c:v>193.6587872220878</c:v>
                </c:pt>
                <c:pt idx="1821">
                  <c:v>193.97376383792599</c:v>
                </c:pt>
                <c:pt idx="1822">
                  <c:v>194.2882298199587</c:v>
                </c:pt>
                <c:pt idx="1823">
                  <c:v>194.60218764365086</c:v>
                </c:pt>
                <c:pt idx="1824">
                  <c:v>194.91563976453071</c:v>
                </c:pt>
                <c:pt idx="1825">
                  <c:v>195.22858861841397</c:v>
                </c:pt>
                <c:pt idx="1826">
                  <c:v>195.54103662162458</c:v>
                </c:pt>
                <c:pt idx="1827">
                  <c:v>195.85298617121245</c:v>
                </c:pt>
                <c:pt idx="1828">
                  <c:v>196.16443964516796</c:v>
                </c:pt>
                <c:pt idx="1829">
                  <c:v>196.47539940263349</c:v>
                </c:pt>
                <c:pt idx="1830">
                  <c:v>196.78586778411187</c:v>
                </c:pt>
                <c:pt idx="1831">
                  <c:v>197.09584711167196</c:v>
                </c:pt>
                <c:pt idx="1832">
                  <c:v>197.40533968915119</c:v>
                </c:pt>
                <c:pt idx="1833">
                  <c:v>197.71434780235546</c:v>
                </c:pt>
                <c:pt idx="1834">
                  <c:v>198.02287371925595</c:v>
                </c:pt>
                <c:pt idx="1835">
                  <c:v>198.33091969018346</c:v>
                </c:pt>
                <c:pt idx="1836">
                  <c:v>198.63848794801982</c:v>
                </c:pt>
                <c:pt idx="1837">
                  <c:v>198.94558070838673</c:v>
                </c:pt>
                <c:pt idx="1838">
                  <c:v>199.25220016983207</c:v>
                </c:pt>
                <c:pt idx="1839">
                  <c:v>199.5583485140134</c:v>
                </c:pt>
                <c:pt idx="1840">
                  <c:v>199.86402790587917</c:v>
                </c:pt>
                <c:pt idx="1841">
                  <c:v>200.16924049384724</c:v>
                </c:pt>
                <c:pt idx="1842">
                  <c:v>200.47398840998119</c:v>
                </c:pt>
                <c:pt idx="1843">
                  <c:v>200.77827377016391</c:v>
                </c:pt>
                <c:pt idx="1844">
                  <c:v>201.0820986742691</c:v>
                </c:pt>
                <c:pt idx="1845">
                  <c:v>201.38546520633037</c:v>
                </c:pt>
                <c:pt idx="1846">
                  <c:v>201.68837543470798</c:v>
                </c:pt>
                <c:pt idx="1847">
                  <c:v>201.99083141225327</c:v>
                </c:pt>
                <c:pt idx="1848">
                  <c:v>202.29283517647119</c:v>
                </c:pt>
                <c:pt idx="1849">
                  <c:v>202.59438874968018</c:v>
                </c:pt>
                <c:pt idx="1850">
                  <c:v>202.89549413917044</c:v>
                </c:pt>
                <c:pt idx="1851">
                  <c:v>203.19615333735962</c:v>
                </c:pt>
                <c:pt idx="1852">
                  <c:v>203.49636832194662</c:v>
                </c:pt>
                <c:pt idx="1853">
                  <c:v>203.79614105606359</c:v>
                </c:pt>
                <c:pt idx="1854">
                  <c:v>204.09547348842545</c:v>
                </c:pt>
                <c:pt idx="1855">
                  <c:v>204.39436755347779</c:v>
                </c:pt>
                <c:pt idx="1856">
                  <c:v>204.69282517154278</c:v>
                </c:pt>
                <c:pt idx="1857">
                  <c:v>204.99084824896303</c:v>
                </c:pt>
                <c:pt idx="1858">
                  <c:v>205.28843867824364</c:v>
                </c:pt>
                <c:pt idx="1859">
                  <c:v>205.58559833819245</c:v>
                </c:pt>
                <c:pt idx="1860">
                  <c:v>205.88232909405852</c:v>
                </c:pt>
                <c:pt idx="1861">
                  <c:v>206.17863279766851</c:v>
                </c:pt>
                <c:pt idx="1862">
                  <c:v>206.47451128756168</c:v>
                </c:pt>
                <c:pt idx="1863">
                  <c:v>206.76996638912297</c:v>
                </c:pt>
                <c:pt idx="1864">
                  <c:v>207.06499991471435</c:v>
                </c:pt>
                <c:pt idx="1865">
                  <c:v>207.35961366380451</c:v>
                </c:pt>
                <c:pt idx="1866">
                  <c:v>207.65380942309696</c:v>
                </c:pt>
                <c:pt idx="1867">
                  <c:v>207.94758896665638</c:v>
                </c:pt>
                <c:pt idx="1868">
                  <c:v>208.24095405603356</c:v>
                </c:pt>
                <c:pt idx="1869">
                  <c:v>208.53390644038845</c:v>
                </c:pt>
                <c:pt idx="1870">
                  <c:v>208.82644785661199</c:v>
                </c:pt>
                <c:pt idx="1871">
                  <c:v>209.11858002944618</c:v>
                </c:pt>
                <c:pt idx="1872">
                  <c:v>209.41030467160277</c:v>
                </c:pt>
                <c:pt idx="1873">
                  <c:v>208.90671897010873</c:v>
                </c:pt>
                <c:pt idx="1874">
                  <c:v>208.40122719769673</c:v>
                </c:pt>
                <c:pt idx="1875">
                  <c:v>207.89381450847276</c:v>
                </c:pt>
                <c:pt idx="1876">
                  <c:v>207.38446585685568</c:v>
                </c:pt>
                <c:pt idx="1877">
                  <c:v>206.87316599372392</c:v>
                </c:pt>
                <c:pt idx="1878">
                  <c:v>206.35989946246534</c:v>
                </c:pt>
                <c:pt idx="1879">
                  <c:v>205.84465059492771</c:v>
                </c:pt>
                <c:pt idx="1880">
                  <c:v>205.32740350726607</c:v>
                </c:pt>
                <c:pt idx="1881">
                  <c:v>204.8081420956841</c:v>
                </c:pt>
                <c:pt idx="1882">
                  <c:v>204.28685003206618</c:v>
                </c:pt>
                <c:pt idx="1883">
                  <c:v>203.76351075949671</c:v>
                </c:pt>
                <c:pt idx="1884">
                  <c:v>203.23810748766266</c:v>
                </c:pt>
                <c:pt idx="1885">
                  <c:v>202.7106231881364</c:v>
                </c:pt>
                <c:pt idx="1886">
                  <c:v>202.18104058953432</c:v>
                </c:pt>
                <c:pt idx="1887">
                  <c:v>201.64934217254728</c:v>
                </c:pt>
                <c:pt idx="1888">
                  <c:v>201.11551016483907</c:v>
                </c:pt>
                <c:pt idx="1889">
                  <c:v>200.57952653580818</c:v>
                </c:pt>
                <c:pt idx="1890">
                  <c:v>200.04137299120859</c:v>
                </c:pt>
                <c:pt idx="1891">
                  <c:v>199.50103096762473</c:v>
                </c:pt>
                <c:pt idx="1892">
                  <c:v>198.95848162679604</c:v>
                </c:pt>
                <c:pt idx="1893">
                  <c:v>198.41370584978557</c:v>
                </c:pt>
                <c:pt idx="1894">
                  <c:v>197.86668423098803</c:v>
                </c:pt>
                <c:pt idx="1895">
                  <c:v>197.31739707197104</c:v>
                </c:pt>
                <c:pt idx="1896">
                  <c:v>196.76582437514469</c:v>
                </c:pt>
                <c:pt idx="1897">
                  <c:v>196.21194583725273</c:v>
                </c:pt>
                <c:pt idx="1898">
                  <c:v>195.65574084267988</c:v>
                </c:pt>
                <c:pt idx="1899">
                  <c:v>195.09718845656829</c:v>
                </c:pt>
                <c:pt idx="1900">
                  <c:v>194.53626741773684</c:v>
                </c:pt>
                <c:pt idx="1901">
                  <c:v>193.97295613139599</c:v>
                </c:pt>
                <c:pt idx="1902">
                  <c:v>193.40723266165145</c:v>
                </c:pt>
                <c:pt idx="1903">
                  <c:v>192.83907472378831</c:v>
                </c:pt>
                <c:pt idx="1904">
                  <c:v>192.26845967632849</c:v>
                </c:pt>
                <c:pt idx="1905">
                  <c:v>191.69536451285256</c:v>
                </c:pt>
                <c:pt idx="1906">
                  <c:v>191.11976585357834</c:v>
                </c:pt>
                <c:pt idx="1907">
                  <c:v>190.54163993668612</c:v>
                </c:pt>
                <c:pt idx="1908">
                  <c:v>189.96096260938197</c:v>
                </c:pt>
                <c:pt idx="1909">
                  <c:v>189.37770931868909</c:v>
                </c:pt>
                <c:pt idx="1910">
                  <c:v>188.79185510195717</c:v>
                </c:pt>
                <c:pt idx="1911">
                  <c:v>188.20337457707876</c:v>
                </c:pt>
                <c:pt idx="1912">
                  <c:v>187.61224193240184</c:v>
                </c:pt>
                <c:pt idx="1913">
                  <c:v>187.01843091632682</c:v>
                </c:pt>
                <c:pt idx="1914">
                  <c:v>186.42191482657569</c:v>
                </c:pt>
                <c:pt idx="1915">
                  <c:v>185.82266649912103</c:v>
                </c:pt>
                <c:pt idx="1916">
                  <c:v>185.22065829676069</c:v>
                </c:pt>
                <c:pt idx="1917">
                  <c:v>184.61586209732531</c:v>
                </c:pt>
                <c:pt idx="1918">
                  <c:v>184.00824928150308</c:v>
                </c:pt>
                <c:pt idx="1919">
                  <c:v>183.39779072026707</c:v>
                </c:pt>
                <c:pt idx="1920">
                  <c:v>182.78445676188895</c:v>
                </c:pt>
                <c:pt idx="1921">
                  <c:v>182.16821721852205</c:v>
                </c:pt>
                <c:pt idx="1922">
                  <c:v>181.5490413523367</c:v>
                </c:pt>
                <c:pt idx="1923">
                  <c:v>180.92689786118888</c:v>
                </c:pt>
                <c:pt idx="1924">
                  <c:v>180.3017548638031</c:v>
                </c:pt>
                <c:pt idx="1925">
                  <c:v>179.673579884449</c:v>
                </c:pt>
                <c:pt idx="1926">
                  <c:v>179.04233983709074</c:v>
                </c:pt>
                <c:pt idx="1927">
                  <c:v>178.40800100898596</c:v>
                </c:pt>
                <c:pt idx="1928">
                  <c:v>177.77052904371192</c:v>
                </c:pt>
                <c:pt idx="1929">
                  <c:v>177.12988892359297</c:v>
                </c:pt>
                <c:pt idx="1930">
                  <c:v>176.48604495150394</c:v>
                </c:pt>
                <c:pt idx="1931">
                  <c:v>175.83896073202212</c:v>
                </c:pt>
                <c:pt idx="1932">
                  <c:v>175.1885991518987</c:v>
                </c:pt>
                <c:pt idx="1933">
                  <c:v>174.53492235981955</c:v>
                </c:pt>
                <c:pt idx="1934">
                  <c:v>173.87789174542348</c:v>
                </c:pt>
                <c:pt idx="1935">
                  <c:v>173.21746791754427</c:v>
                </c:pt>
                <c:pt idx="1936">
                  <c:v>172.55361068164086</c:v>
                </c:pt>
                <c:pt idx="1937">
                  <c:v>171.88627901637881</c:v>
                </c:pt>
                <c:pt idx="1938">
                  <c:v>171.21543104932283</c:v>
                </c:pt>
                <c:pt idx="1939">
                  <c:v>170.54102403169961</c:v>
                </c:pt>
                <c:pt idx="1940">
                  <c:v>169.86301431218638</c:v>
                </c:pt>
                <c:pt idx="1941">
                  <c:v>169.18135730967904</c:v>
                </c:pt>
                <c:pt idx="1942">
                  <c:v>168.4960074849908</c:v>
                </c:pt>
                <c:pt idx="1943">
                  <c:v>167.8069183114294</c:v>
                </c:pt>
                <c:pt idx="1944">
                  <c:v>167.11404224419792</c:v>
                </c:pt>
                <c:pt idx="1945">
                  <c:v>166.41733068856158</c:v>
                </c:pt>
                <c:pt idx="1946">
                  <c:v>165.71673396671824</c:v>
                </c:pt>
                <c:pt idx="1947">
                  <c:v>165.01220128330817</c:v>
                </c:pt>
                <c:pt idx="1948">
                  <c:v>164.30368068949369</c:v>
                </c:pt>
                <c:pt idx="1949">
                  <c:v>163.59111904553524</c:v>
                </c:pt>
                <c:pt idx="1950">
                  <c:v>162.87446198178674</c:v>
                </c:pt>
                <c:pt idx="1951">
                  <c:v>162.1536538580269</c:v>
                </c:pt>
                <c:pt idx="1952">
                  <c:v>161.42863772103954</c:v>
                </c:pt>
                <c:pt idx="1953">
                  <c:v>160.69935526034928</c:v>
                </c:pt>
                <c:pt idx="1954">
                  <c:v>159.96574676201357</c:v>
                </c:pt>
                <c:pt idx="1955">
                  <c:v>159.22775106036568</c:v>
                </c:pt>
                <c:pt idx="1956">
                  <c:v>158.48530548759609</c:v>
                </c:pt>
                <c:pt idx="1957">
                  <c:v>157.73834582105297</c:v>
                </c:pt>
                <c:pt idx="1958">
                  <c:v>156.98680622813382</c:v>
                </c:pt>
                <c:pt idx="1959">
                  <c:v>156.23061920863225</c:v>
                </c:pt>
                <c:pt idx="1960">
                  <c:v>155.46971553439457</c:v>
                </c:pt>
                <c:pt idx="1961">
                  <c:v>154.70402418613125</c:v>
                </c:pt>
                <c:pt idx="1962">
                  <c:v>153.93347228721663</c:v>
                </c:pt>
                <c:pt idx="1963">
                  <c:v>153.15798503430003</c:v>
                </c:pt>
                <c:pt idx="1964">
                  <c:v>152.37748562453811</c:v>
                </c:pt>
                <c:pt idx="1965">
                  <c:v>151.59189517924457</c:v>
                </c:pt>
                <c:pt idx="1966">
                  <c:v>150.80113266373934</c:v>
                </c:pt>
                <c:pt idx="1967">
                  <c:v>150.00511480316302</c:v>
                </c:pt>
                <c:pt idx="1968">
                  <c:v>149.20375599400532</c:v>
                </c:pt>
                <c:pt idx="1969">
                  <c:v>148.39696821107711</c:v>
                </c:pt>
                <c:pt idx="1970">
                  <c:v>147.58466090963603</c:v>
                </c:pt>
                <c:pt idx="1971">
                  <c:v>146.76674092235285</c:v>
                </c:pt>
                <c:pt idx="1972">
                  <c:v>145.9431123507816</c:v>
                </c:pt>
                <c:pt idx="1973">
                  <c:v>145.1136764509711</c:v>
                </c:pt>
                <c:pt idx="1974">
                  <c:v>144.27833151282553</c:v>
                </c:pt>
                <c:pt idx="1975">
                  <c:v>143.43697273279108</c:v>
                </c:pt>
                <c:pt idx="1976">
                  <c:v>142.58949207941166</c:v>
                </c:pt>
                <c:pt idx="1977">
                  <c:v>141.73577815125836</c:v>
                </c:pt>
                <c:pt idx="1978">
                  <c:v>140.87571602669678</c:v>
                </c:pt>
                <c:pt idx="1979">
                  <c:v>140.00918710491095</c:v>
                </c:pt>
                <c:pt idx="1980">
                  <c:v>139.1360689375534</c:v>
                </c:pt>
                <c:pt idx="1981">
                  <c:v>138.25623505033562</c:v>
                </c:pt>
                <c:pt idx="1982">
                  <c:v>137.36955475381399</c:v>
                </c:pt>
                <c:pt idx="1983">
                  <c:v>136.47589294255948</c:v>
                </c:pt>
                <c:pt idx="1984">
                  <c:v>135.57510988182662</c:v>
                </c:pt>
                <c:pt idx="1985">
                  <c:v>134.66706098075645</c:v>
                </c:pt>
                <c:pt idx="1986">
                  <c:v>133.75159655105836</c:v>
                </c:pt>
                <c:pt idx="1987">
                  <c:v>132.82856155001753</c:v>
                </c:pt>
                <c:pt idx="1988">
                  <c:v>131.89779530656369</c:v>
                </c:pt>
                <c:pt idx="1989">
                  <c:v>130.9591312290151</c:v>
                </c:pt>
                <c:pt idx="1990">
                  <c:v>130.01239649297565</c:v>
                </c:pt>
                <c:pt idx="1991">
                  <c:v>129.05741170771068</c:v>
                </c:pt>
                <c:pt idx="1992">
                  <c:v>128.09399055915819</c:v>
                </c:pt>
                <c:pt idx="1993">
                  <c:v>127.12193942754146</c:v>
                </c:pt>
                <c:pt idx="1994">
                  <c:v>126.1410569773377</c:v>
                </c:pt>
                <c:pt idx="1995">
                  <c:v>125.15113371711723</c:v>
                </c:pt>
                <c:pt idx="1996">
                  <c:v>124.15195152650094</c:v>
                </c:pt>
                <c:pt idx="1997">
                  <c:v>123.1432831471793</c:v>
                </c:pt>
                <c:pt idx="1998">
                  <c:v>122.12489163459661</c:v>
                </c:pt>
                <c:pt idx="1999">
                  <c:v>121.09652976651633</c:v>
                </c:pt>
                <c:pt idx="2000">
                  <c:v>120.05793940424628</c:v>
                </c:pt>
                <c:pt idx="2001">
                  <c:v>119.0088508018045</c:v>
                </c:pt>
                <c:pt idx="2002">
                  <c:v>117.94898185774018</c:v>
                </c:pt>
                <c:pt idx="2003">
                  <c:v>116.878037303678</c:v>
                </c:pt>
                <c:pt idx="2004">
                  <c:v>115.79570782291397</c:v>
                </c:pt>
                <c:pt idx="2005">
                  <c:v>114.70166909154409</c:v>
                </c:pt>
                <c:pt idx="2006">
                  <c:v>113.59558073363119</c:v>
                </c:pt>
                <c:pt idx="2007">
                  <c:v>112.4770851807929</c:v>
                </c:pt>
                <c:pt idx="2008">
                  <c:v>111.34580642529411</c:v>
                </c:pt>
                <c:pt idx="2009">
                  <c:v>110.20134865422256</c:v>
                </c:pt>
                <c:pt idx="2010">
                  <c:v>109.04329475057574</c:v>
                </c:pt>
                <c:pt idx="2011">
                  <c:v>107.87120464504657</c:v>
                </c:pt>
                <c:pt idx="2012">
                  <c:v>106.68461349990693</c:v>
                </c:pt>
                <c:pt idx="2013">
                  <c:v>105.4830297035851</c:v>
                </c:pt>
                <c:pt idx="2014">
                  <c:v>104.26593265123073</c:v>
                </c:pt>
                <c:pt idx="2015">
                  <c:v>103.03277028265536</c:v>
                </c:pt>
                <c:pt idx="2016">
                  <c:v>101.78295634440251</c:v>
                </c:pt>
                <c:pt idx="2017">
                  <c:v>100.51586733717608</c:v>
                </c:pt>
                <c:pt idx="2018">
                  <c:v>99.230839103246453</c:v>
                </c:pt>
                <c:pt idx="2019">
                  <c:v>97.927163000505232</c:v>
                </c:pt>
                <c:pt idx="2020">
                  <c:v>96.604081600242807</c:v>
                </c:pt>
                <c:pt idx="2021">
                  <c:v>95.260783834074502</c:v>
                </c:pt>
                <c:pt idx="2022">
                  <c:v>93.896399501231087</c:v>
                </c:pt>
                <c:pt idx="2023">
                  <c:v>92.509993030001212</c:v>
                </c:pt>
                <c:pt idx="2024">
                  <c:v>91.10055636561134</c:v>
                </c:pt>
                <c:pt idx="2025">
                  <c:v>89.667000830143536</c:v>
                </c:pt>
                <c:pt idx="2026">
                  <c:v>88.208147766754792</c:v>
                </c:pt>
                <c:pt idx="2027">
                  <c:v>86.7227177385342</c:v>
                </c:pt>
                <c:pt idx="2028">
                  <c:v>85.209317999211933</c:v>
                </c:pt>
                <c:pt idx="2029">
                  <c:v>83.666427885108618</c:v>
                </c:pt>
                <c:pt idx="2030">
                  <c:v>82.092381690390397</c:v>
                </c:pt>
                <c:pt idx="2031">
                  <c:v>80.485348474269003</c:v>
                </c:pt>
                <c:pt idx="2032">
                  <c:v>78.843308100043657</c:v>
                </c:pt>
                <c:pt idx="2033">
                  <c:v>77.164022608815898</c:v>
                </c:pt>
                <c:pt idx="2034">
                  <c:v>75.445001766715919</c:v>
                </c:pt>
                <c:pt idx="2035">
                  <c:v>73.683461266567093</c:v>
                </c:pt>
                <c:pt idx="2036">
                  <c:v>71.876271573314483</c:v>
                </c:pt>
                <c:pt idx="2037">
                  <c:v>70.019894717667796</c:v>
                </c:pt>
                <c:pt idx="2038">
                  <c:v>68.110305373334512</c:v>
                </c:pt>
                <c:pt idx="2039">
                  <c:v>66.142891158389304</c:v>
                </c:pt>
                <c:pt idx="2040">
                  <c:v>64.112325055430659</c:v>
                </c:pt>
                <c:pt idx="2041">
                  <c:v>62.012399780713139</c:v>
                </c:pt>
                <c:pt idx="2042">
                  <c:v>59.835809233403502</c:v>
                </c:pt>
                <c:pt idx="2043">
                  <c:v>57.573854757855884</c:v>
                </c:pt>
                <c:pt idx="2044">
                  <c:v>57.573854757855884</c:v>
                </c:pt>
                <c:pt idx="2045">
                  <c:v>59.494288793540861</c:v>
                </c:pt>
                <c:pt idx="2046">
                  <c:v>61.352626108071298</c:v>
                </c:pt>
                <c:pt idx="2047">
                  <c:v>63.154350742149823</c:v>
                </c:pt>
                <c:pt idx="2048">
                  <c:v>64.904179624490851</c:v>
                </c:pt>
                <c:pt idx="2049">
                  <c:v>66.606205018877787</c:v>
                </c:pt>
                <c:pt idx="2050">
                  <c:v>68.264004656133309</c:v>
                </c:pt>
                <c:pt idx="2051">
                  <c:v>69.880728084512626</c:v>
                </c:pt>
                <c:pt idx="2052">
                  <c:v>71.459165230023572</c:v>
                </c:pt>
                <c:pt idx="2053">
                  <c:v>73.001801451838375</c:v>
                </c:pt>
                <c:pt idx="2054">
                  <c:v>74.510862208943237</c:v>
                </c:pt>
                <c:pt idx="2055">
                  <c:v>75.98834963839775</c:v>
                </c:pt>
                <c:pt idx="2056">
                  <c:v>77.436072766733389</c:v>
                </c:pt>
                <c:pt idx="2057">
                  <c:v>78.855672659013976</c:v>
                </c:pt>
                <c:pt idx="2058">
                  <c:v>80.248643505461672</c:v>
                </c:pt>
                <c:pt idx="2059">
                  <c:v>81.616350420179771</c:v>
                </c:pt>
                <c:pt idx="2060">
                  <c:v>82.960044557788919</c:v>
                </c:pt>
                <c:pt idx="2061">
                  <c:v>84.280876026118392</c:v>
                </c:pt>
                <c:pt idx="2062">
                  <c:v>85.579904975494927</c:v>
                </c:pt>
                <c:pt idx="2063">
                  <c:v>86.858111169865253</c:v>
                </c:pt>
                <c:pt idx="2064">
                  <c:v>88.116402286371212</c:v>
                </c:pt>
                <c:pt idx="2065">
                  <c:v>89.355621143997936</c:v>
                </c:pt>
                <c:pt idx="2066">
                  <c:v>90.576552025541716</c:v>
                </c:pt>
                <c:pt idx="2067">
                  <c:v>91.779926228174588</c:v>
                </c:pt>
                <c:pt idx="2068">
                  <c:v>92.966426954654381</c:v>
                </c:pt>
                <c:pt idx="2069">
                  <c:v>94.136693638484331</c:v>
                </c:pt>
                <c:pt idx="2070">
                  <c:v>95.2913257811108</c:v>
                </c:pt>
                <c:pt idx="2071">
                  <c:v>96.43088636682441</c:v>
                </c:pt>
                <c:pt idx="2072">
                  <c:v>97.555904910834187</c:v>
                </c:pt>
                <c:pt idx="2073">
                  <c:v>98.666880187571721</c:v>
                </c:pt>
                <c:pt idx="2074">
                  <c:v>99.76428267930946</c:v>
                </c:pt>
                <c:pt idx="2075">
                  <c:v>100.8485567793701</c:v>
                </c:pt>
                <c:pt idx="2076">
                  <c:v>101.920122779346</c:v>
                </c:pt>
                <c:pt idx="2077">
                  <c:v>102.97937866566774</c:v>
                </c:pt>
                <c:pt idx="2078">
                  <c:v>104.02670174742047</c:v>
                </c:pt>
                <c:pt idx="2079">
                  <c:v>105.06245013439371</c:v>
                </c:pt>
                <c:pt idx="2080">
                  <c:v>106.08696408187612</c:v>
                </c:pt>
                <c:pt idx="2081">
                  <c:v>107.10056721659693</c:v>
                </c:pt>
                <c:pt idx="2082">
                  <c:v>108.10356765641154</c:v>
                </c:pt>
                <c:pt idx="2083">
                  <c:v>109.09625903477978</c:v>
                </c:pt>
                <c:pt idx="2084">
                  <c:v>110.07892143975268</c:v>
                </c:pt>
                <c:pt idx="2085">
                  <c:v>111.05182227603299</c:v>
                </c:pt>
                <c:pt idx="2086">
                  <c:v>112.01521705767802</c:v>
                </c:pt>
                <c:pt idx="2087">
                  <c:v>112.96935013814883</c:v>
                </c:pt>
                <c:pt idx="2088">
                  <c:v>113.914455383657</c:v>
                </c:pt>
                <c:pt idx="2089">
                  <c:v>114.85075679510307</c:v>
                </c:pt>
                <c:pt idx="2090">
                  <c:v>115.77846908332634</c:v>
                </c:pt>
                <c:pt idx="2091">
                  <c:v>116.69779820188182</c:v>
                </c:pt>
                <c:pt idx="2092">
                  <c:v>117.60894184111753</c:v>
                </c:pt>
                <c:pt idx="2093">
                  <c:v>118.59153767849256</c:v>
                </c:pt>
                <c:pt idx="2094">
                  <c:v>119.56489682641765</c:v>
                </c:pt>
                <c:pt idx="2095">
                  <c:v>120.52924444358298</c:v>
                </c:pt>
                <c:pt idx="2096">
                  <c:v>121.48479649859129</c:v>
                </c:pt>
                <c:pt idx="2097">
                  <c:v>122.43176028903277</c:v>
                </c:pt>
                <c:pt idx="2098">
                  <c:v>123.37033492341089</c:v>
                </c:pt>
                <c:pt idx="2099">
                  <c:v>124.3007117691204</c:v>
                </c:pt>
                <c:pt idx="2100">
                  <c:v>125.22307486935679</c:v>
                </c:pt>
                <c:pt idx="2101">
                  <c:v>126.13760133155257</c:v>
                </c:pt>
                <c:pt idx="2102">
                  <c:v>127.04446168968309</c:v>
                </c:pt>
                <c:pt idx="2103">
                  <c:v>127.94382024255994</c:v>
                </c:pt>
                <c:pt idx="2104">
                  <c:v>128.83583537003051</c:v>
                </c:pt>
                <c:pt idx="2105">
                  <c:v>129.7206598288229</c:v>
                </c:pt>
                <c:pt idx="2106">
                  <c:v>130.59844102961642</c:v>
                </c:pt>
                <c:pt idx="2107">
                  <c:v>131.46932129677455</c:v>
                </c:pt>
                <c:pt idx="2108">
                  <c:v>132.33343811204901</c:v>
                </c:pt>
                <c:pt idx="2109">
                  <c:v>133.19092434344878</c:v>
                </c:pt>
                <c:pt idx="2110">
                  <c:v>134.04190846036337</c:v>
                </c:pt>
                <c:pt idx="2111">
                  <c:v>134.88651473593742</c:v>
                </c:pt>
                <c:pt idx="2112">
                  <c:v>135.72486343760832</c:v>
                </c:pt>
                <c:pt idx="2113">
                  <c:v>136.55707100664287</c:v>
                </c:pt>
                <c:pt idx="2114">
                  <c:v>137.38325022744036</c:v>
                </c:pt>
                <c:pt idx="2115">
                  <c:v>138.20351038730635</c:v>
                </c:pt>
                <c:pt idx="2116">
                  <c:v>139.01795742734515</c:v>
                </c:pt>
                <c:pt idx="2117">
                  <c:v>139.82669408506771</c:v>
                </c:pt>
                <c:pt idx="2118">
                  <c:v>140.62982002926455</c:v>
                </c:pt>
                <c:pt idx="2119">
                  <c:v>141.42743198765052</c:v>
                </c:pt>
                <c:pt idx="2120">
                  <c:v>142.21962386775022</c:v>
                </c:pt>
                <c:pt idx="2121">
                  <c:v>143.00648687145633</c:v>
                </c:pt>
                <c:pt idx="2122">
                  <c:v>143.78810960366167</c:v>
                </c:pt>
                <c:pt idx="2123">
                  <c:v>144.56457817533553</c:v>
                </c:pt>
                <c:pt idx="2124">
                  <c:v>145.335976301388</c:v>
                </c:pt>
                <c:pt idx="2125">
                  <c:v>146.10238539364119</c:v>
                </c:pt>
                <c:pt idx="2126">
                  <c:v>146.86388464920344</c:v>
                </c:pt>
                <c:pt idx="2127">
                  <c:v>147.62055113452107</c:v>
                </c:pt>
                <c:pt idx="2128">
                  <c:v>148.37245986536425</c:v>
                </c:pt>
                <c:pt idx="2129">
                  <c:v>149.11968388298465</c:v>
                </c:pt>
                <c:pt idx="2130">
                  <c:v>149.86229432666639</c:v>
                </c:pt>
                <c:pt idx="2131">
                  <c:v>150.60036050287775</c:v>
                </c:pt>
                <c:pt idx="2132">
                  <c:v>151.33394995121606</c:v>
                </c:pt>
                <c:pt idx="2133">
                  <c:v>152.06312850732579</c:v>
                </c:pt>
                <c:pt idx="2134">
                  <c:v>152.78796036295833</c:v>
                </c:pt>
                <c:pt idx="2135">
                  <c:v>153.50850812333064</c:v>
                </c:pt>
                <c:pt idx="2136">
                  <c:v>154.22483286192997</c:v>
                </c:pt>
                <c:pt idx="2137">
                  <c:v>154.93699417290227</c:v>
                </c:pt>
                <c:pt idx="2138">
                  <c:v>155.50960672332485</c:v>
                </c:pt>
                <c:pt idx="2139">
                  <c:v>156.08011853901311</c:v>
                </c:pt>
                <c:pt idx="2140">
                  <c:v>156.64855257250733</c:v>
                </c:pt>
                <c:pt idx="2141">
                  <c:v>157.2149313614035</c:v>
                </c:pt>
                <c:pt idx="2142">
                  <c:v>157.77927703877981</c:v>
                </c:pt>
                <c:pt idx="2143">
                  <c:v>158.3416113432892</c:v>
                </c:pt>
                <c:pt idx="2144">
                  <c:v>158.9019556289301</c:v>
                </c:pt>
                <c:pt idx="2145">
                  <c:v>159.4603308745084</c:v>
                </c:pt>
                <c:pt idx="2146">
                  <c:v>160.01675769280203</c:v>
                </c:pt>
                <c:pt idx="2147">
                  <c:v>160.57125633943994</c:v>
                </c:pt>
                <c:pt idx="2148">
                  <c:v>161.12384672150597</c:v>
                </c:pt>
                <c:pt idx="2149">
                  <c:v>161.67454840587794</c:v>
                </c:pt>
                <c:pt idx="2150">
                  <c:v>162.22338062731214</c:v>
                </c:pt>
                <c:pt idx="2151">
                  <c:v>162.77036229628234</c:v>
                </c:pt>
                <c:pt idx="2152">
                  <c:v>163.31551200658262</c:v>
                </c:pt>
                <c:pt idx="2153">
                  <c:v>163.85884804270245</c:v>
                </c:pt>
                <c:pt idx="2154">
                  <c:v>164.40038838698246</c:v>
                </c:pt>
                <c:pt idx="2155">
                  <c:v>164.94015072655867</c:v>
                </c:pt>
                <c:pt idx="2156">
                  <c:v>165.47815246010308</c:v>
                </c:pt>
                <c:pt idx="2157">
                  <c:v>166.01441070436726</c:v>
                </c:pt>
                <c:pt idx="2158">
                  <c:v>166.54894230053685</c:v>
                </c:pt>
                <c:pt idx="2159">
                  <c:v>167.08176382040253</c:v>
                </c:pt>
                <c:pt idx="2160">
                  <c:v>167.61289157235487</c:v>
                </c:pt>
                <c:pt idx="2161">
                  <c:v>168.14234160720852</c:v>
                </c:pt>
                <c:pt idx="2162">
                  <c:v>168.67012972386198</c:v>
                </c:pt>
                <c:pt idx="2163">
                  <c:v>169.19627147479832</c:v>
                </c:pt>
                <c:pt idx="2164">
                  <c:v>169.7207821714326</c:v>
                </c:pt>
                <c:pt idx="2165">
                  <c:v>170.2436768893109</c:v>
                </c:pt>
                <c:pt idx="2166">
                  <c:v>170.76497047316616</c:v>
                </c:pt>
                <c:pt idx="2167">
                  <c:v>171.28467754183538</c:v>
                </c:pt>
                <c:pt idx="2168">
                  <c:v>171.80281249304318</c:v>
                </c:pt>
                <c:pt idx="2169">
                  <c:v>172.31938950805554</c:v>
                </c:pt>
                <c:pt idx="2170">
                  <c:v>172.83442255620892</c:v>
                </c:pt>
                <c:pt idx="2171">
                  <c:v>173.34792539931766</c:v>
                </c:pt>
                <c:pt idx="2172">
                  <c:v>173.85991159596458</c:v>
                </c:pt>
                <c:pt idx="2173">
                  <c:v>174.37039450567818</c:v>
                </c:pt>
                <c:pt idx="2174">
                  <c:v>174.87938729299992</c:v>
                </c:pt>
                <c:pt idx="2175">
                  <c:v>175.38690293144552</c:v>
                </c:pt>
                <c:pt idx="2176">
                  <c:v>175.89295420736303</c:v>
                </c:pt>
                <c:pt idx="2177">
                  <c:v>176.39755372369177</c:v>
                </c:pt>
                <c:pt idx="2178">
                  <c:v>176.90071390362431</c:v>
                </c:pt>
                <c:pt idx="2179">
                  <c:v>177.40244699417528</c:v>
                </c:pt>
                <c:pt idx="2180">
                  <c:v>177.9027650696593</c:v>
                </c:pt>
                <c:pt idx="2181">
                  <c:v>178.40168003508154</c:v>
                </c:pt>
                <c:pt idx="2182">
                  <c:v>178.89920362944275</c:v>
                </c:pt>
                <c:pt idx="2183">
                  <c:v>179.39534742896217</c:v>
                </c:pt>
                <c:pt idx="2184">
                  <c:v>179.89012285022008</c:v>
                </c:pt>
                <c:pt idx="2185">
                  <c:v>180.38354115322298</c:v>
                </c:pt>
                <c:pt idx="2186">
                  <c:v>180.87561344439362</c:v>
                </c:pt>
                <c:pt idx="2187">
                  <c:v>181.36635067948777</c:v>
                </c:pt>
                <c:pt idx="2188">
                  <c:v>181.8557636664402</c:v>
                </c:pt>
                <c:pt idx="2189">
                  <c:v>182.34386306814213</c:v>
                </c:pt>
                <c:pt idx="2190">
                  <c:v>182.83065940515169</c:v>
                </c:pt>
                <c:pt idx="2191">
                  <c:v>183.31616305833975</c:v>
                </c:pt>
                <c:pt idx="2192">
                  <c:v>183.80038427147269</c:v>
                </c:pt>
                <c:pt idx="2193">
                  <c:v>184.28333315373433</c:v>
                </c:pt>
                <c:pt idx="2194">
                  <c:v>184.76501968218838</c:v>
                </c:pt>
                <c:pt idx="2195">
                  <c:v>185.24545370418321</c:v>
                </c:pt>
                <c:pt idx="2196">
                  <c:v>185.72464493970071</c:v>
                </c:pt>
                <c:pt idx="2197">
                  <c:v>186.20260298365091</c:v>
                </c:pt>
                <c:pt idx="2198">
                  <c:v>186.6793373081133</c:v>
                </c:pt>
                <c:pt idx="2199">
                  <c:v>187.15485726452724</c:v>
                </c:pt>
                <c:pt idx="2200">
                  <c:v>187.62917208583207</c:v>
                </c:pt>
                <c:pt idx="2201">
                  <c:v>188.10229088855885</c:v>
                </c:pt>
                <c:pt idx="2202">
                  <c:v>188.5742226748747</c:v>
                </c:pt>
                <c:pt idx="2203">
                  <c:v>189.04497633458141</c:v>
                </c:pt>
                <c:pt idx="2204">
                  <c:v>189.51456064706917</c:v>
                </c:pt>
                <c:pt idx="2205">
                  <c:v>189.98298428322701</c:v>
                </c:pt>
                <c:pt idx="2206">
                  <c:v>190.45025580731073</c:v>
                </c:pt>
                <c:pt idx="2207">
                  <c:v>190.91638367876999</c:v>
                </c:pt>
                <c:pt idx="2208">
                  <c:v>191.38137625403505</c:v>
                </c:pt>
                <c:pt idx="2209">
                  <c:v>191.84524178826473</c:v>
                </c:pt>
                <c:pt idx="2210">
                  <c:v>192.30798843705628</c:v>
                </c:pt>
                <c:pt idx="2211">
                  <c:v>192.76962425811851</c:v>
                </c:pt>
                <c:pt idx="2212">
                  <c:v>193.23015721290869</c:v>
                </c:pt>
                <c:pt idx="2213">
                  <c:v>193.5458313827684</c:v>
                </c:pt>
                <c:pt idx="2214">
                  <c:v>193.86099152425851</c:v>
                </c:pt>
                <c:pt idx="2215">
                  <c:v>194.17564014028699</c:v>
                </c:pt>
                <c:pt idx="2216">
                  <c:v>194.48977971351565</c:v>
                </c:pt>
                <c:pt idx="2217">
                  <c:v>194.80341270658852</c:v>
                </c:pt>
                <c:pt idx="2218">
                  <c:v>195.11654156235718</c:v>
                </c:pt>
                <c:pt idx="2219">
                  <c:v>195.42916870410275</c:v>
                </c:pt>
                <c:pt idx="2220">
                  <c:v>195.74129653575474</c:v>
                </c:pt>
                <c:pt idx="2221">
                  <c:v>196.05292744210649</c:v>
                </c:pt>
                <c:pt idx="2222">
                  <c:v>196.36406378902808</c:v>
                </c:pt>
                <c:pt idx="2223">
                  <c:v>196.67470792367556</c:v>
                </c:pt>
                <c:pt idx="2224">
                  <c:v>196.12044742760284</c:v>
                </c:pt>
                <c:pt idx="2225">
                  <c:v>195.56385704707344</c:v>
                </c:pt>
                <c:pt idx="2226">
                  <c:v>195.00491579394617</c:v>
                </c:pt>
                <c:pt idx="2227">
                  <c:v>194.4436023525702</c:v>
                </c:pt>
                <c:pt idx="2228">
                  <c:v>193.87989507246581</c:v>
                </c:pt>
                <c:pt idx="2229">
                  <c:v>193.31377196079222</c:v>
                </c:pt>
                <c:pt idx="2230">
                  <c:v>192.745210674595</c:v>
                </c:pt>
                <c:pt idx="2231">
                  <c:v>192.17418851282514</c:v>
                </c:pt>
                <c:pt idx="2232">
                  <c:v>191.60068240812177</c:v>
                </c:pt>
                <c:pt idx="2233">
                  <c:v>191.02466891834908</c:v>
                </c:pt>
                <c:pt idx="2234">
                  <c:v>190.44612421787946</c:v>
                </c:pt>
                <c:pt idx="2235">
                  <c:v>189.86502408861247</c:v>
                </c:pt>
                <c:pt idx="2236">
                  <c:v>189.28134391072061</c:v>
                </c:pt>
                <c:pt idx="2237">
                  <c:v>188.69505865311089</c:v>
                </c:pt>
                <c:pt idx="2238">
                  <c:v>188.10614286359217</c:v>
                </c:pt>
                <c:pt idx="2239">
                  <c:v>187.51457065873629</c:v>
                </c:pt>
                <c:pt idx="2240">
                  <c:v>186.92031571342218</c:v>
                </c:pt>
                <c:pt idx="2241">
                  <c:v>186.32335125004965</c:v>
                </c:pt>
                <c:pt idx="2242">
                  <c:v>185.72365002741094</c:v>
                </c:pt>
                <c:pt idx="2243">
                  <c:v>185.12118432920599</c:v>
                </c:pt>
                <c:pt idx="2244">
                  <c:v>184.51592595218779</c:v>
                </c:pt>
                <c:pt idx="2245">
                  <c:v>183.90784619392275</c:v>
                </c:pt>
                <c:pt idx="2246">
                  <c:v>183.29691584015112</c:v>
                </c:pt>
                <c:pt idx="2247">
                  <c:v>182.68310515173064</c:v>
                </c:pt>
                <c:pt idx="2248">
                  <c:v>182.06638385114735</c:v>
                </c:pt>
                <c:pt idx="2249">
                  <c:v>181.44672110857513</c:v>
                </c:pt>
                <c:pt idx="2250">
                  <c:v>180.82408552746577</c:v>
                </c:pt>
                <c:pt idx="2251">
                  <c:v>180.19844512964966</c:v>
                </c:pt>
                <c:pt idx="2252">
                  <c:v>179.56976733992721</c:v>
                </c:pt>
                <c:pt idx="2253">
                  <c:v>178.93801897012898</c:v>
                </c:pt>
                <c:pt idx="2254">
                  <c:v>178.30316620262204</c:v>
                </c:pt>
                <c:pt idx="2255">
                  <c:v>177.66517457323894</c:v>
                </c:pt>
                <c:pt idx="2256">
                  <c:v>177.02400895360435</c:v>
                </c:pt>
                <c:pt idx="2257">
                  <c:v>176.37963353283303</c:v>
                </c:pt>
                <c:pt idx="2258">
                  <c:v>175.73201179857159</c:v>
                </c:pt>
                <c:pt idx="2259">
                  <c:v>175.08110651735498</c:v>
                </c:pt>
                <c:pt idx="2260">
                  <c:v>174.42687971424718</c:v>
                </c:pt>
                <c:pt idx="2261">
                  <c:v>173.76929265173385</c:v>
                </c:pt>
                <c:pt idx="2262">
                  <c:v>173.10830580783312</c:v>
                </c:pt>
                <c:pt idx="2263">
                  <c:v>172.44387885338844</c:v>
                </c:pt>
                <c:pt idx="2264">
                  <c:v>171.77597062850649</c:v>
                </c:pt>
                <c:pt idx="2265">
                  <c:v>171.10453911809924</c:v>
                </c:pt>
                <c:pt idx="2266">
                  <c:v>170.42954142648946</c:v>
                </c:pt>
                <c:pt idx="2267">
                  <c:v>169.75093375103432</c:v>
                </c:pt>
                <c:pt idx="2268">
                  <c:v>169.06867135472069</c:v>
                </c:pt>
                <c:pt idx="2269">
                  <c:v>168.38270853768273</c:v>
                </c:pt>
                <c:pt idx="2270">
                  <c:v>167.69299860758895</c:v>
                </c:pt>
                <c:pt idx="2271">
                  <c:v>166.99949384884394</c:v>
                </c:pt>
                <c:pt idx="2272">
                  <c:v>166.30214549054566</c:v>
                </c:pt>
                <c:pt idx="2273">
                  <c:v>165.60090367313646</c:v>
                </c:pt>
                <c:pt idx="2274">
                  <c:v>164.89571741368195</c:v>
                </c:pt>
                <c:pt idx="2275">
                  <c:v>164.1865345697081</c:v>
                </c:pt>
                <c:pt idx="2276">
                  <c:v>163.47330180152215</c:v>
                </c:pt>
                <c:pt idx="2277">
                  <c:v>162.75596453293974</c:v>
                </c:pt>
                <c:pt idx="2278">
                  <c:v>162.03446691033363</c:v>
                </c:pt>
                <c:pt idx="2279">
                  <c:v>161.30875175991687</c:v>
                </c:pt>
                <c:pt idx="2280">
                  <c:v>160.57876054316486</c:v>
                </c:pt>
                <c:pt idx="2281">
                  <c:v>159.84443331027745</c:v>
                </c:pt>
                <c:pt idx="2282">
                  <c:v>159.10570865157337</c:v>
                </c:pt>
                <c:pt idx="2283">
                  <c:v>158.3625236467044</c:v>
                </c:pt>
                <c:pt idx="2284">
                  <c:v>157.61481381156776</c:v>
                </c:pt>
                <c:pt idx="2285">
                  <c:v>156.86251304278798</c:v>
                </c:pt>
                <c:pt idx="2286">
                  <c:v>156.10555355963072</c:v>
                </c:pt>
                <c:pt idx="2287">
                  <c:v>155.34386584320134</c:v>
                </c:pt>
                <c:pt idx="2288">
                  <c:v>154.57737857277178</c:v>
                </c:pt>
                <c:pt idx="2289">
                  <c:v>153.80601855906738</c:v>
                </c:pt>
                <c:pt idx="2290">
                  <c:v>153.02971067433467</c:v>
                </c:pt>
                <c:pt idx="2291">
                  <c:v>152.24837777899756</c:v>
                </c:pt>
                <c:pt idx="2292">
                  <c:v>151.46194064469626</c:v>
                </c:pt>
                <c:pt idx="2293">
                  <c:v>150.67031787348822</c:v>
                </c:pt>
                <c:pt idx="2294">
                  <c:v>149.87342581297386</c:v>
                </c:pt>
                <c:pt idx="2295">
                  <c:v>149.07117846709338</c:v>
                </c:pt>
                <c:pt idx="2296">
                  <c:v>148.26348740232066</c:v>
                </c:pt>
                <c:pt idx="2297">
                  <c:v>147.4502616489608</c:v>
                </c:pt>
                <c:pt idx="2298">
                  <c:v>146.63140759723458</c:v>
                </c:pt>
                <c:pt idx="2299">
                  <c:v>145.80682888780882</c:v>
                </c:pt>
                <c:pt idx="2300">
                  <c:v>144.97642629640566</c:v>
                </c:pt>
                <c:pt idx="2301">
                  <c:v>144.14009761209317</c:v>
                </c:pt>
                <c:pt idx="2302">
                  <c:v>143.29773750882939</c:v>
                </c:pt>
                <c:pt idx="2303">
                  <c:v>142.44923740979635</c:v>
                </c:pt>
                <c:pt idx="2304">
                  <c:v>141.59448534402253</c:v>
                </c:pt>
                <c:pt idx="2305">
                  <c:v>140.73336579475057</c:v>
                </c:pt>
                <c:pt idx="2306">
                  <c:v>139.8657595389613</c:v>
                </c:pt>
                <c:pt idx="2307">
                  <c:v>138.99154347741469</c:v>
                </c:pt>
                <c:pt idx="2308">
                  <c:v>138.11059045451276</c:v>
                </c:pt>
                <c:pt idx="2309">
                  <c:v>137.22276906722894</c:v>
                </c:pt>
                <c:pt idx="2310">
                  <c:v>136.32794346228079</c:v>
                </c:pt>
                <c:pt idx="2311">
                  <c:v>135.42597312064839</c:v>
                </c:pt>
                <c:pt idx="2312">
                  <c:v>134.51671262845946</c:v>
                </c:pt>
                <c:pt idx="2313">
                  <c:v>133.60001143317044</c:v>
                </c:pt>
                <c:pt idx="2314">
                  <c:v>132.67571358387255</c:v>
                </c:pt>
                <c:pt idx="2315">
                  <c:v>131.74365745443961</c:v>
                </c:pt>
                <c:pt idx="2316">
                  <c:v>130.80367544811003</c:v>
                </c:pt>
                <c:pt idx="2317">
                  <c:v>129.8555936819568</c:v>
                </c:pt>
                <c:pt idx="2318">
                  <c:v>128.89923164954473</c:v>
                </c:pt>
                <c:pt idx="2319">
                  <c:v>127.93440185990136</c:v>
                </c:pt>
                <c:pt idx="2320">
                  <c:v>126.96090945073473</c:v>
                </c:pt>
                <c:pt idx="2321">
                  <c:v>125.97855177361456</c:v>
                </c:pt>
                <c:pt idx="2322">
                  <c:v>124.98711794859</c:v>
                </c:pt>
                <c:pt idx="2323">
                  <c:v>123.98638838544339</c:v>
                </c:pt>
                <c:pt idx="2324">
                  <c:v>122.97613426847082</c:v>
                </c:pt>
                <c:pt idx="2325">
                  <c:v>121.95611700133199</c:v>
                </c:pt>
                <c:pt idx="2326">
                  <c:v>120.92608760811721</c:v>
                </c:pt>
                <c:pt idx="2327">
                  <c:v>119.88578608633264</c:v>
                </c:pt>
                <c:pt idx="2328">
                  <c:v>118.83494070699588</c:v>
                </c:pt>
                <c:pt idx="2329">
                  <c:v>117.77326725645629</c:v>
                </c:pt>
                <c:pt idx="2330">
                  <c:v>116.70046821389241</c:v>
                </c:pt>
                <c:pt idx="2331">
                  <c:v>115.61623185768369</c:v>
                </c:pt>
                <c:pt idx="2332">
                  <c:v>114.52023129298573</c:v>
                </c:pt>
                <c:pt idx="2333">
                  <c:v>113.41212339184061</c:v>
                </c:pt>
                <c:pt idx="2334">
                  <c:v>112.29154763600381</c:v>
                </c:pt>
                <c:pt idx="2335">
                  <c:v>111.15812485133831</c:v>
                </c:pt>
                <c:pt idx="2336">
                  <c:v>110.01145582108394</c:v>
                </c:pt>
                <c:pt idx="2337">
                  <c:v>108.85111976351541</c:v>
                </c:pt>
                <c:pt idx="2338">
                  <c:v>107.67667265740818</c:v>
                </c:pt>
                <c:pt idx="2339">
                  <c:v>106.48764539628017</c:v>
                </c:pt>
                <c:pt idx="2340">
                  <c:v>105.28354174949799</c:v>
                </c:pt>
                <c:pt idx="2341">
                  <c:v>104.06383610494194</c:v>
                </c:pt>
                <c:pt idx="2342">
                  <c:v>102.82797096390873</c:v>
                </c:pt>
                <c:pt idx="2343">
                  <c:v>101.57535415416066</c:v>
                </c:pt>
                <c:pt idx="2344">
                  <c:v>100.30535572134241</c:v>
                </c:pt>
                <c:pt idx="2345">
                  <c:v>99.017304452173533</c:v>
                </c:pt>
                <c:pt idx="2346">
                  <c:v>97.710483974630037</c:v>
                </c:pt>
                <c:pt idx="2347">
                  <c:v>96.384128370422346</c:v>
                </c:pt>
                <c:pt idx="2348">
                  <c:v>95.037417223045722</c:v>
                </c:pt>
                <c:pt idx="2349">
                  <c:v>93.669470009988672</c:v>
                </c:pt>
                <c:pt idx="2350">
                  <c:v>92.279339729649408</c:v>
                </c:pt>
                <c:pt idx="2351">
                  <c:v>90.866005631240114</c:v>
                </c:pt>
                <c:pt idx="2352">
                  <c:v>89.428364888287845</c:v>
                </c:pt>
                <c:pt idx="2353">
                  <c:v>87.96522302173878</c:v>
                </c:pt>
                <c:pt idx="2354">
                  <c:v>86.475282835098511</c:v>
                </c:pt>
                <c:pt idx="2355">
                  <c:v>84.957131568767579</c:v>
                </c:pt>
                <c:pt idx="2356">
                  <c:v>83.409225910062958</c:v>
                </c:pt>
                <c:pt idx="2357">
                  <c:v>81.829874404304263</c:v>
                </c:pt>
                <c:pt idx="2358">
                  <c:v>80.217216693816098</c:v>
                </c:pt>
                <c:pt idx="2359">
                  <c:v>78.569198856010289</c:v>
                </c:pt>
                <c:pt idx="2360">
                  <c:v>76.883543905080458</c:v>
                </c:pt>
                <c:pt idx="2361">
                  <c:v>75.157716244506489</c:v>
                </c:pt>
                <c:pt idx="2362">
                  <c:v>73.388878480784641</c:v>
                </c:pt>
                <c:pt idx="2363">
                  <c:v>71.573838490114284</c:v>
                </c:pt>
                <c:pt idx="2364">
                  <c:v>69.708983905382226</c:v>
                </c:pt>
                <c:pt idx="2365">
                  <c:v>67.790200163025389</c:v>
                </c:pt>
                <c:pt idx="2366">
                  <c:v>65.812766765639537</c:v>
                </c:pt>
                <c:pt idx="2367">
                  <c:v>64.525972005006409</c:v>
                </c:pt>
              </c:numCache>
            </c:numRef>
          </c:yVal>
          <c:smooth val="1"/>
          <c:extLst>
            <c:ext xmlns:c16="http://schemas.microsoft.com/office/drawing/2014/chart" uri="{C3380CC4-5D6E-409C-BE32-E72D297353CC}">
              <c16:uniqueId val="{00000001-9D07-46BF-842E-69C7FB9D5254}"/>
            </c:ext>
          </c:extLst>
        </c:ser>
        <c:dLbls>
          <c:showLegendKey val="0"/>
          <c:showVal val="0"/>
          <c:showCatName val="0"/>
          <c:showSerName val="0"/>
          <c:showPercent val="0"/>
          <c:showBubbleSize val="0"/>
        </c:dLbls>
        <c:axId val="1302821840"/>
        <c:axId val="1302843920"/>
      </c:scatterChart>
      <c:scatterChart>
        <c:scatterStyle val="smoothMarker"/>
        <c:varyColors val="0"/>
        <c:ser>
          <c:idx val="2"/>
          <c:order val="1"/>
          <c:tx>
            <c:strRef>
              <c:f>'Full Lap Simulation'!$E$27:$E$29</c:f>
              <c:strCache>
                <c:ptCount val="3"/>
                <c:pt idx="0">
                  <c:v>Full Lap</c:v>
                </c:pt>
                <c:pt idx="1">
                  <c:v>Gear</c:v>
                </c:pt>
                <c:pt idx="2">
                  <c:v>0</c:v>
                </c:pt>
              </c:strCache>
            </c:strRef>
          </c:tx>
          <c:spPr>
            <a:ln w="22225" cap="rnd">
              <a:solidFill>
                <a:schemeClr val="accent3"/>
              </a:solidFill>
              <a:round/>
            </a:ln>
            <a:effectLst/>
          </c:spPr>
          <c:marker>
            <c:symbol val="none"/>
          </c:marker>
          <c:xVal>
            <c:numRef>
              <c:f>'Full Lap Simulation'!$B$30:$B$2397</c:f>
              <c:numCache>
                <c:formatCode>0.000</c:formatCode>
                <c:ptCount val="2368"/>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503.2</c:v>
                </c:pt>
                <c:pt idx="505">
                  <c:v>645.67471462999993</c:v>
                </c:pt>
                <c:pt idx="506">
                  <c:v>645.67471462999993</c:v>
                </c:pt>
                <c:pt idx="507">
                  <c:v>646.67471462999993</c:v>
                </c:pt>
                <c:pt idx="508">
                  <c:v>647.67471462999993</c:v>
                </c:pt>
                <c:pt idx="509">
                  <c:v>648.67471462999993</c:v>
                </c:pt>
                <c:pt idx="510">
                  <c:v>649.67471462999993</c:v>
                </c:pt>
                <c:pt idx="511">
                  <c:v>650.67471462999993</c:v>
                </c:pt>
                <c:pt idx="512">
                  <c:v>651.67471462999993</c:v>
                </c:pt>
                <c:pt idx="513">
                  <c:v>652.67471462999993</c:v>
                </c:pt>
                <c:pt idx="514">
                  <c:v>653.67471462999993</c:v>
                </c:pt>
                <c:pt idx="515">
                  <c:v>654.67471462999993</c:v>
                </c:pt>
                <c:pt idx="516">
                  <c:v>655.67471462999993</c:v>
                </c:pt>
                <c:pt idx="517">
                  <c:v>656.67471462999993</c:v>
                </c:pt>
                <c:pt idx="518">
                  <c:v>657.67471462999993</c:v>
                </c:pt>
                <c:pt idx="519">
                  <c:v>658.67471462999993</c:v>
                </c:pt>
                <c:pt idx="520">
                  <c:v>659.67471462999993</c:v>
                </c:pt>
                <c:pt idx="521">
                  <c:v>660.67471462999993</c:v>
                </c:pt>
                <c:pt idx="522">
                  <c:v>661.67471462999993</c:v>
                </c:pt>
                <c:pt idx="523">
                  <c:v>662.67471462999993</c:v>
                </c:pt>
                <c:pt idx="524">
                  <c:v>663.67471462999993</c:v>
                </c:pt>
                <c:pt idx="525">
                  <c:v>664.67471462999993</c:v>
                </c:pt>
                <c:pt idx="526">
                  <c:v>665.67471462999993</c:v>
                </c:pt>
                <c:pt idx="527">
                  <c:v>666.67471462999993</c:v>
                </c:pt>
                <c:pt idx="528">
                  <c:v>667.67471462999993</c:v>
                </c:pt>
                <c:pt idx="529">
                  <c:v>668.67471462999993</c:v>
                </c:pt>
                <c:pt idx="530">
                  <c:v>669.67471462999993</c:v>
                </c:pt>
                <c:pt idx="531">
                  <c:v>670.67471462999993</c:v>
                </c:pt>
                <c:pt idx="532">
                  <c:v>671.67471462999993</c:v>
                </c:pt>
                <c:pt idx="533">
                  <c:v>672.67471462999993</c:v>
                </c:pt>
                <c:pt idx="534">
                  <c:v>673.67471462999993</c:v>
                </c:pt>
                <c:pt idx="535">
                  <c:v>674.67471462999993</c:v>
                </c:pt>
                <c:pt idx="536">
                  <c:v>675.67471462999993</c:v>
                </c:pt>
                <c:pt idx="537">
                  <c:v>676.67471462999993</c:v>
                </c:pt>
                <c:pt idx="538">
                  <c:v>677.67471462999993</c:v>
                </c:pt>
                <c:pt idx="539">
                  <c:v>678.67471462999993</c:v>
                </c:pt>
                <c:pt idx="540">
                  <c:v>679.67471462999993</c:v>
                </c:pt>
                <c:pt idx="541">
                  <c:v>680.67471462999993</c:v>
                </c:pt>
                <c:pt idx="542">
                  <c:v>681.67471462999993</c:v>
                </c:pt>
                <c:pt idx="543">
                  <c:v>682.67471462999993</c:v>
                </c:pt>
                <c:pt idx="544">
                  <c:v>683.67471462999993</c:v>
                </c:pt>
                <c:pt idx="545">
                  <c:v>684.67471462999993</c:v>
                </c:pt>
                <c:pt idx="546">
                  <c:v>685.67471462999993</c:v>
                </c:pt>
                <c:pt idx="547">
                  <c:v>686.67471462999993</c:v>
                </c:pt>
                <c:pt idx="548">
                  <c:v>687.67471462999993</c:v>
                </c:pt>
                <c:pt idx="549">
                  <c:v>688.67471462999993</c:v>
                </c:pt>
                <c:pt idx="550">
                  <c:v>689.67471462999993</c:v>
                </c:pt>
                <c:pt idx="551">
                  <c:v>690.67471462999993</c:v>
                </c:pt>
                <c:pt idx="552">
                  <c:v>691.67471462999993</c:v>
                </c:pt>
                <c:pt idx="553">
                  <c:v>692.67471462999993</c:v>
                </c:pt>
                <c:pt idx="554">
                  <c:v>693.67471462999993</c:v>
                </c:pt>
                <c:pt idx="555">
                  <c:v>694.67471462999993</c:v>
                </c:pt>
                <c:pt idx="556">
                  <c:v>695.67471462999993</c:v>
                </c:pt>
                <c:pt idx="557">
                  <c:v>696.67471462999993</c:v>
                </c:pt>
                <c:pt idx="558">
                  <c:v>697.67471462999993</c:v>
                </c:pt>
                <c:pt idx="559">
                  <c:v>698.67471462999993</c:v>
                </c:pt>
                <c:pt idx="560">
                  <c:v>699.67471462999993</c:v>
                </c:pt>
                <c:pt idx="561">
                  <c:v>700.67471462999993</c:v>
                </c:pt>
                <c:pt idx="562">
                  <c:v>701.67471462999993</c:v>
                </c:pt>
                <c:pt idx="563">
                  <c:v>702.67471462999993</c:v>
                </c:pt>
                <c:pt idx="564">
                  <c:v>703.67471462999993</c:v>
                </c:pt>
                <c:pt idx="565">
                  <c:v>704.67471462999993</c:v>
                </c:pt>
                <c:pt idx="566">
                  <c:v>705.67471462999993</c:v>
                </c:pt>
                <c:pt idx="567">
                  <c:v>706.67471462999993</c:v>
                </c:pt>
                <c:pt idx="568">
                  <c:v>707.67471462999993</c:v>
                </c:pt>
                <c:pt idx="569">
                  <c:v>707.6997146299999</c:v>
                </c:pt>
                <c:pt idx="570">
                  <c:v>985.57094302999985</c:v>
                </c:pt>
                <c:pt idx="571">
                  <c:v>985.57094302999985</c:v>
                </c:pt>
                <c:pt idx="572">
                  <c:v>986.57094302999985</c:v>
                </c:pt>
                <c:pt idx="573">
                  <c:v>987.57094302999985</c:v>
                </c:pt>
                <c:pt idx="574">
                  <c:v>988.57094302999985</c:v>
                </c:pt>
                <c:pt idx="575">
                  <c:v>989.57094302999985</c:v>
                </c:pt>
                <c:pt idx="576">
                  <c:v>990.57094302999985</c:v>
                </c:pt>
                <c:pt idx="577">
                  <c:v>991.57094302999985</c:v>
                </c:pt>
                <c:pt idx="578">
                  <c:v>992.57094302999985</c:v>
                </c:pt>
                <c:pt idx="579">
                  <c:v>993.57094302999985</c:v>
                </c:pt>
                <c:pt idx="580">
                  <c:v>994.57094302999985</c:v>
                </c:pt>
                <c:pt idx="581">
                  <c:v>995.57094302999985</c:v>
                </c:pt>
                <c:pt idx="582">
                  <c:v>996.57094302999985</c:v>
                </c:pt>
                <c:pt idx="583">
                  <c:v>997.57094302999985</c:v>
                </c:pt>
                <c:pt idx="584">
                  <c:v>998.57094302999985</c:v>
                </c:pt>
                <c:pt idx="585">
                  <c:v>999.57094302999985</c:v>
                </c:pt>
                <c:pt idx="586">
                  <c:v>1000.5709430299999</c:v>
                </c:pt>
                <c:pt idx="587">
                  <c:v>1001.5709430299999</c:v>
                </c:pt>
                <c:pt idx="588">
                  <c:v>1002.5709430299999</c:v>
                </c:pt>
                <c:pt idx="589">
                  <c:v>1003.5709430299999</c:v>
                </c:pt>
                <c:pt idx="590">
                  <c:v>1004.5709430299999</c:v>
                </c:pt>
                <c:pt idx="591">
                  <c:v>1005.5709430299999</c:v>
                </c:pt>
                <c:pt idx="592">
                  <c:v>1006.5709430299999</c:v>
                </c:pt>
                <c:pt idx="593">
                  <c:v>1007.5709430299999</c:v>
                </c:pt>
                <c:pt idx="594">
                  <c:v>1008.5709430299999</c:v>
                </c:pt>
                <c:pt idx="595">
                  <c:v>1009.5709430299999</c:v>
                </c:pt>
                <c:pt idx="596">
                  <c:v>1010.5709430299999</c:v>
                </c:pt>
                <c:pt idx="597">
                  <c:v>1011.5709430299999</c:v>
                </c:pt>
                <c:pt idx="598">
                  <c:v>1012.5709430299999</c:v>
                </c:pt>
                <c:pt idx="599">
                  <c:v>1013.5709430299999</c:v>
                </c:pt>
                <c:pt idx="600">
                  <c:v>1014.5709430299999</c:v>
                </c:pt>
                <c:pt idx="601">
                  <c:v>1015.5709430299999</c:v>
                </c:pt>
                <c:pt idx="602">
                  <c:v>1016.5709430299999</c:v>
                </c:pt>
                <c:pt idx="603">
                  <c:v>1017.5709430299999</c:v>
                </c:pt>
                <c:pt idx="604">
                  <c:v>1018.5709430299999</c:v>
                </c:pt>
                <c:pt idx="605">
                  <c:v>1019.5709430299999</c:v>
                </c:pt>
                <c:pt idx="606">
                  <c:v>1020.5709430299999</c:v>
                </c:pt>
                <c:pt idx="607">
                  <c:v>1021.5709430299999</c:v>
                </c:pt>
                <c:pt idx="608">
                  <c:v>1022.5709430299999</c:v>
                </c:pt>
                <c:pt idx="609">
                  <c:v>1023.1942719899998</c:v>
                </c:pt>
                <c:pt idx="610">
                  <c:v>1147.4618960799999</c:v>
                </c:pt>
                <c:pt idx="611">
                  <c:v>1147.4618960799999</c:v>
                </c:pt>
                <c:pt idx="612">
                  <c:v>1148.4618960799999</c:v>
                </c:pt>
                <c:pt idx="613">
                  <c:v>1149.4618960799999</c:v>
                </c:pt>
                <c:pt idx="614">
                  <c:v>1150.4618960799999</c:v>
                </c:pt>
                <c:pt idx="615">
                  <c:v>1151.4618960799999</c:v>
                </c:pt>
                <c:pt idx="616">
                  <c:v>1152.4618960799999</c:v>
                </c:pt>
                <c:pt idx="617">
                  <c:v>1153.4618960799999</c:v>
                </c:pt>
                <c:pt idx="618">
                  <c:v>1154.4618960799999</c:v>
                </c:pt>
                <c:pt idx="619">
                  <c:v>1155.4618960799999</c:v>
                </c:pt>
                <c:pt idx="620">
                  <c:v>1156.4618960799999</c:v>
                </c:pt>
                <c:pt idx="621">
                  <c:v>1157.4618960799999</c:v>
                </c:pt>
                <c:pt idx="622">
                  <c:v>1158.4618960799999</c:v>
                </c:pt>
                <c:pt idx="623">
                  <c:v>1159.4618960799999</c:v>
                </c:pt>
                <c:pt idx="624">
                  <c:v>1160.4618960799999</c:v>
                </c:pt>
                <c:pt idx="625">
                  <c:v>1161.4618960799999</c:v>
                </c:pt>
                <c:pt idx="626">
                  <c:v>1162.4618960799999</c:v>
                </c:pt>
                <c:pt idx="627">
                  <c:v>1163.4618960799999</c:v>
                </c:pt>
                <c:pt idx="628">
                  <c:v>1164.4618960799999</c:v>
                </c:pt>
                <c:pt idx="629">
                  <c:v>1165.4618960799999</c:v>
                </c:pt>
                <c:pt idx="630">
                  <c:v>1166.4618960799999</c:v>
                </c:pt>
                <c:pt idx="631">
                  <c:v>1167.4618960799999</c:v>
                </c:pt>
                <c:pt idx="632">
                  <c:v>1168.4618960799999</c:v>
                </c:pt>
                <c:pt idx="633">
                  <c:v>1169.4618960799999</c:v>
                </c:pt>
                <c:pt idx="634">
                  <c:v>1170.4618960799999</c:v>
                </c:pt>
                <c:pt idx="635">
                  <c:v>1171.4618960799999</c:v>
                </c:pt>
                <c:pt idx="636">
                  <c:v>1172.4618960799999</c:v>
                </c:pt>
                <c:pt idx="637">
                  <c:v>1173.4618960799999</c:v>
                </c:pt>
                <c:pt idx="638">
                  <c:v>1174.4618960799999</c:v>
                </c:pt>
                <c:pt idx="639">
                  <c:v>1175.4618960799999</c:v>
                </c:pt>
                <c:pt idx="640">
                  <c:v>1176.4618960799999</c:v>
                </c:pt>
                <c:pt idx="641">
                  <c:v>1177.4618960799999</c:v>
                </c:pt>
                <c:pt idx="642">
                  <c:v>1178.4618960799999</c:v>
                </c:pt>
                <c:pt idx="643">
                  <c:v>1179.4618960799999</c:v>
                </c:pt>
                <c:pt idx="644">
                  <c:v>1180.4618960799999</c:v>
                </c:pt>
                <c:pt idx="645">
                  <c:v>1181.4618960799999</c:v>
                </c:pt>
                <c:pt idx="646">
                  <c:v>1182.4618960799999</c:v>
                </c:pt>
                <c:pt idx="647">
                  <c:v>1183.4618960799999</c:v>
                </c:pt>
                <c:pt idx="648">
                  <c:v>1184.4618960799999</c:v>
                </c:pt>
                <c:pt idx="649">
                  <c:v>1185.4618960799999</c:v>
                </c:pt>
                <c:pt idx="650">
                  <c:v>1186.4618960799999</c:v>
                </c:pt>
                <c:pt idx="651">
                  <c:v>1187.4618960799999</c:v>
                </c:pt>
                <c:pt idx="652">
                  <c:v>1188.4618960799999</c:v>
                </c:pt>
                <c:pt idx="653">
                  <c:v>1189.4618960799999</c:v>
                </c:pt>
                <c:pt idx="654">
                  <c:v>1190.4618960799999</c:v>
                </c:pt>
                <c:pt idx="655">
                  <c:v>1191.4618960799999</c:v>
                </c:pt>
                <c:pt idx="656">
                  <c:v>1192.4618960799999</c:v>
                </c:pt>
                <c:pt idx="657">
                  <c:v>1193.4618960799999</c:v>
                </c:pt>
                <c:pt idx="658">
                  <c:v>1194.4618960799999</c:v>
                </c:pt>
                <c:pt idx="659">
                  <c:v>1195.4618960799999</c:v>
                </c:pt>
                <c:pt idx="660">
                  <c:v>1196.4618960799999</c:v>
                </c:pt>
                <c:pt idx="661">
                  <c:v>1197.4618960799999</c:v>
                </c:pt>
                <c:pt idx="662">
                  <c:v>1198.4618960799999</c:v>
                </c:pt>
                <c:pt idx="663">
                  <c:v>1199.4618960799999</c:v>
                </c:pt>
                <c:pt idx="664">
                  <c:v>1200.4618960799999</c:v>
                </c:pt>
                <c:pt idx="665">
                  <c:v>1201.4618960799999</c:v>
                </c:pt>
                <c:pt idx="666">
                  <c:v>1202.4618960799999</c:v>
                </c:pt>
                <c:pt idx="667">
                  <c:v>1203.4618960799999</c:v>
                </c:pt>
                <c:pt idx="668">
                  <c:v>1204.4618960799999</c:v>
                </c:pt>
                <c:pt idx="669">
                  <c:v>1205.4618960799999</c:v>
                </c:pt>
                <c:pt idx="670">
                  <c:v>1206.4618960799999</c:v>
                </c:pt>
                <c:pt idx="671">
                  <c:v>1207.4618960799999</c:v>
                </c:pt>
                <c:pt idx="672">
                  <c:v>1208.4618960799999</c:v>
                </c:pt>
                <c:pt idx="673">
                  <c:v>1209.4618960799999</c:v>
                </c:pt>
                <c:pt idx="674">
                  <c:v>1210.4618960799999</c:v>
                </c:pt>
                <c:pt idx="675">
                  <c:v>1211.4618960799999</c:v>
                </c:pt>
                <c:pt idx="676">
                  <c:v>1212.4618960799999</c:v>
                </c:pt>
                <c:pt idx="677">
                  <c:v>1213.4618960799999</c:v>
                </c:pt>
                <c:pt idx="678">
                  <c:v>1214.4618960799999</c:v>
                </c:pt>
                <c:pt idx="679">
                  <c:v>1215.4618960799999</c:v>
                </c:pt>
                <c:pt idx="680">
                  <c:v>1216.4618960799999</c:v>
                </c:pt>
                <c:pt idx="681">
                  <c:v>1217.4618960799999</c:v>
                </c:pt>
                <c:pt idx="682">
                  <c:v>1218.4618960799999</c:v>
                </c:pt>
                <c:pt idx="683">
                  <c:v>1219.4618960799999</c:v>
                </c:pt>
                <c:pt idx="684">
                  <c:v>1220.4618960799999</c:v>
                </c:pt>
                <c:pt idx="685">
                  <c:v>1221.4618960799999</c:v>
                </c:pt>
                <c:pt idx="686">
                  <c:v>1222.4618960799999</c:v>
                </c:pt>
                <c:pt idx="687">
                  <c:v>1223.4618960799999</c:v>
                </c:pt>
                <c:pt idx="688">
                  <c:v>1224.4618960799999</c:v>
                </c:pt>
                <c:pt idx="689">
                  <c:v>1225.4618960799999</c:v>
                </c:pt>
                <c:pt idx="690">
                  <c:v>1226.4618960799999</c:v>
                </c:pt>
                <c:pt idx="691">
                  <c:v>1227.4618960799999</c:v>
                </c:pt>
                <c:pt idx="692">
                  <c:v>1228.4618960799999</c:v>
                </c:pt>
                <c:pt idx="693">
                  <c:v>1229.4618960799999</c:v>
                </c:pt>
                <c:pt idx="694">
                  <c:v>1230.4618960799999</c:v>
                </c:pt>
                <c:pt idx="695">
                  <c:v>1231.4618960799999</c:v>
                </c:pt>
                <c:pt idx="696">
                  <c:v>1232.4618960799999</c:v>
                </c:pt>
                <c:pt idx="697">
                  <c:v>1233.4618960799999</c:v>
                </c:pt>
                <c:pt idx="698">
                  <c:v>1234.4618960799999</c:v>
                </c:pt>
                <c:pt idx="699">
                  <c:v>1235.4618960799999</c:v>
                </c:pt>
                <c:pt idx="700">
                  <c:v>1236.4618960799999</c:v>
                </c:pt>
                <c:pt idx="701">
                  <c:v>1237.4618960799999</c:v>
                </c:pt>
                <c:pt idx="702">
                  <c:v>1238.4618960799999</c:v>
                </c:pt>
                <c:pt idx="703">
                  <c:v>1239.4618960799999</c:v>
                </c:pt>
                <c:pt idx="704">
                  <c:v>1240.4618960799999</c:v>
                </c:pt>
                <c:pt idx="705">
                  <c:v>1241.4618960799999</c:v>
                </c:pt>
                <c:pt idx="706">
                  <c:v>1242.4618960799999</c:v>
                </c:pt>
                <c:pt idx="707">
                  <c:v>1243.4618960799999</c:v>
                </c:pt>
                <c:pt idx="708">
                  <c:v>1244.4618960799999</c:v>
                </c:pt>
                <c:pt idx="709">
                  <c:v>1245.4618960799999</c:v>
                </c:pt>
                <c:pt idx="710">
                  <c:v>1246.4618960799999</c:v>
                </c:pt>
                <c:pt idx="711">
                  <c:v>1247.4618960799999</c:v>
                </c:pt>
                <c:pt idx="712">
                  <c:v>1248.4618960799999</c:v>
                </c:pt>
                <c:pt idx="713">
                  <c:v>1249.4618960799999</c:v>
                </c:pt>
                <c:pt idx="714">
                  <c:v>1250.4618960799999</c:v>
                </c:pt>
                <c:pt idx="715">
                  <c:v>1251.4618960799999</c:v>
                </c:pt>
                <c:pt idx="716">
                  <c:v>1251.5375755499999</c:v>
                </c:pt>
                <c:pt idx="717">
                  <c:v>1375.14301682</c:v>
                </c:pt>
                <c:pt idx="718">
                  <c:v>1375.14301682</c:v>
                </c:pt>
                <c:pt idx="719">
                  <c:v>1376.14301682</c:v>
                </c:pt>
                <c:pt idx="720">
                  <c:v>1377.14301682</c:v>
                </c:pt>
                <c:pt idx="721">
                  <c:v>1378.14301682</c:v>
                </c:pt>
                <c:pt idx="722">
                  <c:v>1379.14301682</c:v>
                </c:pt>
                <c:pt idx="723">
                  <c:v>1380.14301682</c:v>
                </c:pt>
                <c:pt idx="724">
                  <c:v>1381.14301682</c:v>
                </c:pt>
                <c:pt idx="725">
                  <c:v>1382.14301682</c:v>
                </c:pt>
                <c:pt idx="726">
                  <c:v>1383.14301682</c:v>
                </c:pt>
                <c:pt idx="727">
                  <c:v>1384.14301682</c:v>
                </c:pt>
                <c:pt idx="728">
                  <c:v>1385.14301682</c:v>
                </c:pt>
                <c:pt idx="729">
                  <c:v>1386.14301682</c:v>
                </c:pt>
                <c:pt idx="730">
                  <c:v>1387.14301682</c:v>
                </c:pt>
                <c:pt idx="731">
                  <c:v>1388.14301682</c:v>
                </c:pt>
                <c:pt idx="732">
                  <c:v>1389.14301682</c:v>
                </c:pt>
                <c:pt idx="733">
                  <c:v>1390.14301682</c:v>
                </c:pt>
                <c:pt idx="734">
                  <c:v>1391.14301682</c:v>
                </c:pt>
                <c:pt idx="735">
                  <c:v>1392.14301682</c:v>
                </c:pt>
                <c:pt idx="736">
                  <c:v>1393.14301682</c:v>
                </c:pt>
                <c:pt idx="737">
                  <c:v>1394.14301682</c:v>
                </c:pt>
                <c:pt idx="738">
                  <c:v>1395.14301682</c:v>
                </c:pt>
                <c:pt idx="739">
                  <c:v>1396.14301682</c:v>
                </c:pt>
                <c:pt idx="740">
                  <c:v>1397.14301682</c:v>
                </c:pt>
                <c:pt idx="741">
                  <c:v>1398.14301682</c:v>
                </c:pt>
                <c:pt idx="742">
                  <c:v>1399.14301682</c:v>
                </c:pt>
                <c:pt idx="743">
                  <c:v>1400.14301682</c:v>
                </c:pt>
                <c:pt idx="744">
                  <c:v>1401.14301682</c:v>
                </c:pt>
                <c:pt idx="745">
                  <c:v>1402.14301682</c:v>
                </c:pt>
                <c:pt idx="746">
                  <c:v>1403.14301682</c:v>
                </c:pt>
                <c:pt idx="747">
                  <c:v>1404.14301682</c:v>
                </c:pt>
                <c:pt idx="748">
                  <c:v>1405.14301682</c:v>
                </c:pt>
                <c:pt idx="749">
                  <c:v>1406.14301682</c:v>
                </c:pt>
                <c:pt idx="750">
                  <c:v>1407.14301682</c:v>
                </c:pt>
                <c:pt idx="751">
                  <c:v>1408.14301682</c:v>
                </c:pt>
                <c:pt idx="752">
                  <c:v>1409.14301682</c:v>
                </c:pt>
                <c:pt idx="753">
                  <c:v>1410.14301682</c:v>
                </c:pt>
                <c:pt idx="754">
                  <c:v>1411.14301682</c:v>
                </c:pt>
                <c:pt idx="755">
                  <c:v>1412.14301682</c:v>
                </c:pt>
                <c:pt idx="756">
                  <c:v>1413.14301682</c:v>
                </c:pt>
                <c:pt idx="757">
                  <c:v>1414.14301682</c:v>
                </c:pt>
                <c:pt idx="758">
                  <c:v>1415.14301682</c:v>
                </c:pt>
                <c:pt idx="759">
                  <c:v>1416.14301682</c:v>
                </c:pt>
                <c:pt idx="760">
                  <c:v>1417.14301682</c:v>
                </c:pt>
                <c:pt idx="761">
                  <c:v>1418.14301682</c:v>
                </c:pt>
                <c:pt idx="762">
                  <c:v>1419.14301682</c:v>
                </c:pt>
                <c:pt idx="763">
                  <c:v>1420.14301682</c:v>
                </c:pt>
                <c:pt idx="764">
                  <c:v>1421.14301682</c:v>
                </c:pt>
                <c:pt idx="765">
                  <c:v>1422.14301682</c:v>
                </c:pt>
                <c:pt idx="766">
                  <c:v>1423.14301682</c:v>
                </c:pt>
                <c:pt idx="767">
                  <c:v>1424.14301682</c:v>
                </c:pt>
                <c:pt idx="768">
                  <c:v>1425.14301682</c:v>
                </c:pt>
                <c:pt idx="769">
                  <c:v>1426.14301682</c:v>
                </c:pt>
                <c:pt idx="770">
                  <c:v>1427.14301682</c:v>
                </c:pt>
                <c:pt idx="771">
                  <c:v>1428.14301682</c:v>
                </c:pt>
                <c:pt idx="772">
                  <c:v>1429.14301682</c:v>
                </c:pt>
                <c:pt idx="773">
                  <c:v>1430.14301682</c:v>
                </c:pt>
                <c:pt idx="774">
                  <c:v>1431.14301682</c:v>
                </c:pt>
                <c:pt idx="775">
                  <c:v>1432.14301682</c:v>
                </c:pt>
                <c:pt idx="776">
                  <c:v>1433.14301682</c:v>
                </c:pt>
                <c:pt idx="777">
                  <c:v>1434.14301682</c:v>
                </c:pt>
                <c:pt idx="778">
                  <c:v>1435.14301682</c:v>
                </c:pt>
                <c:pt idx="779">
                  <c:v>1436.14301682</c:v>
                </c:pt>
                <c:pt idx="780">
                  <c:v>1437.14301682</c:v>
                </c:pt>
                <c:pt idx="781">
                  <c:v>1438.14301682</c:v>
                </c:pt>
                <c:pt idx="782">
                  <c:v>1439.14301682</c:v>
                </c:pt>
                <c:pt idx="783">
                  <c:v>1440.14301682</c:v>
                </c:pt>
                <c:pt idx="784">
                  <c:v>1441.14301682</c:v>
                </c:pt>
                <c:pt idx="785">
                  <c:v>1442.14301682</c:v>
                </c:pt>
                <c:pt idx="786">
                  <c:v>1443.14301682</c:v>
                </c:pt>
                <c:pt idx="787">
                  <c:v>1444.14301682</c:v>
                </c:pt>
                <c:pt idx="788">
                  <c:v>1445.14301682</c:v>
                </c:pt>
                <c:pt idx="789">
                  <c:v>1446.14301682</c:v>
                </c:pt>
                <c:pt idx="790">
                  <c:v>1447.14301682</c:v>
                </c:pt>
                <c:pt idx="791">
                  <c:v>1447.71077999</c:v>
                </c:pt>
                <c:pt idx="792">
                  <c:v>1651.2020604300001</c:v>
                </c:pt>
                <c:pt idx="793">
                  <c:v>1651.2020604300001</c:v>
                </c:pt>
                <c:pt idx="794">
                  <c:v>1652.2020604300001</c:v>
                </c:pt>
                <c:pt idx="795">
                  <c:v>1653.2020604300001</c:v>
                </c:pt>
                <c:pt idx="796">
                  <c:v>1654.2020604300001</c:v>
                </c:pt>
                <c:pt idx="797">
                  <c:v>1655.2020604300001</c:v>
                </c:pt>
                <c:pt idx="798">
                  <c:v>1656.2020604300001</c:v>
                </c:pt>
                <c:pt idx="799">
                  <c:v>1657.2020604300001</c:v>
                </c:pt>
                <c:pt idx="800">
                  <c:v>1658.2020604300001</c:v>
                </c:pt>
                <c:pt idx="801">
                  <c:v>1659.2020604300001</c:v>
                </c:pt>
                <c:pt idx="802">
                  <c:v>1660.2020604300001</c:v>
                </c:pt>
                <c:pt idx="803">
                  <c:v>1661.2020604300001</c:v>
                </c:pt>
                <c:pt idx="804">
                  <c:v>1662.2020604300001</c:v>
                </c:pt>
                <c:pt idx="805">
                  <c:v>1663.2020604300001</c:v>
                </c:pt>
                <c:pt idx="806">
                  <c:v>1664.2020604300001</c:v>
                </c:pt>
                <c:pt idx="807">
                  <c:v>1665.2020604300001</c:v>
                </c:pt>
                <c:pt idx="808">
                  <c:v>1666.2020604300001</c:v>
                </c:pt>
                <c:pt idx="809">
                  <c:v>1667.2020604300001</c:v>
                </c:pt>
                <c:pt idx="810">
                  <c:v>1668.2020604300001</c:v>
                </c:pt>
                <c:pt idx="811">
                  <c:v>1669.2020604300001</c:v>
                </c:pt>
                <c:pt idx="812">
                  <c:v>1670.2020604300001</c:v>
                </c:pt>
                <c:pt idx="813">
                  <c:v>1671.2020604300001</c:v>
                </c:pt>
                <c:pt idx="814">
                  <c:v>1672.2020604300001</c:v>
                </c:pt>
                <c:pt idx="815">
                  <c:v>1673.2020604300001</c:v>
                </c:pt>
                <c:pt idx="816">
                  <c:v>1674.2020604300001</c:v>
                </c:pt>
                <c:pt idx="817">
                  <c:v>1675.2020604300001</c:v>
                </c:pt>
                <c:pt idx="818">
                  <c:v>1676.2020604300001</c:v>
                </c:pt>
                <c:pt idx="819">
                  <c:v>1677.2020604300001</c:v>
                </c:pt>
                <c:pt idx="820">
                  <c:v>1678.2020604300001</c:v>
                </c:pt>
                <c:pt idx="821">
                  <c:v>1679.2020604300001</c:v>
                </c:pt>
                <c:pt idx="822">
                  <c:v>1680.2020604300001</c:v>
                </c:pt>
                <c:pt idx="823">
                  <c:v>1681.2020604300001</c:v>
                </c:pt>
                <c:pt idx="824">
                  <c:v>1682.2020604300001</c:v>
                </c:pt>
                <c:pt idx="825">
                  <c:v>1683.2020604300001</c:v>
                </c:pt>
                <c:pt idx="826">
                  <c:v>1684.2020604300001</c:v>
                </c:pt>
                <c:pt idx="827">
                  <c:v>1685.2020604300001</c:v>
                </c:pt>
                <c:pt idx="828">
                  <c:v>1686.2020604300001</c:v>
                </c:pt>
                <c:pt idx="829">
                  <c:v>1687.2020604300001</c:v>
                </c:pt>
                <c:pt idx="830">
                  <c:v>1688.2020604300001</c:v>
                </c:pt>
                <c:pt idx="831">
                  <c:v>1689.2020604300001</c:v>
                </c:pt>
                <c:pt idx="832">
                  <c:v>1690.2020604300001</c:v>
                </c:pt>
                <c:pt idx="833">
                  <c:v>1691.2020604300001</c:v>
                </c:pt>
                <c:pt idx="834">
                  <c:v>1692.2020604300001</c:v>
                </c:pt>
                <c:pt idx="835">
                  <c:v>1693.2020604300001</c:v>
                </c:pt>
                <c:pt idx="836">
                  <c:v>1694.2020604300001</c:v>
                </c:pt>
                <c:pt idx="837">
                  <c:v>1695.2020604300001</c:v>
                </c:pt>
                <c:pt idx="838">
                  <c:v>1696.2020604300001</c:v>
                </c:pt>
                <c:pt idx="839">
                  <c:v>1697.2020604300001</c:v>
                </c:pt>
                <c:pt idx="840">
                  <c:v>1698.2020604300001</c:v>
                </c:pt>
                <c:pt idx="841">
                  <c:v>1698.9827539300002</c:v>
                </c:pt>
                <c:pt idx="842">
                  <c:v>1855.9599897600001</c:v>
                </c:pt>
                <c:pt idx="843">
                  <c:v>1855.9599897600001</c:v>
                </c:pt>
                <c:pt idx="844">
                  <c:v>1856.9599897600001</c:v>
                </c:pt>
                <c:pt idx="845">
                  <c:v>1857.9599897600001</c:v>
                </c:pt>
                <c:pt idx="846">
                  <c:v>1858.9599897600001</c:v>
                </c:pt>
                <c:pt idx="847">
                  <c:v>1859.9599897600001</c:v>
                </c:pt>
                <c:pt idx="848">
                  <c:v>1860.9599897600001</c:v>
                </c:pt>
                <c:pt idx="849">
                  <c:v>1861.9599897600001</c:v>
                </c:pt>
                <c:pt idx="850">
                  <c:v>1862.9599897600001</c:v>
                </c:pt>
                <c:pt idx="851">
                  <c:v>1863.9599897600001</c:v>
                </c:pt>
                <c:pt idx="852">
                  <c:v>1864.9599897600001</c:v>
                </c:pt>
                <c:pt idx="853">
                  <c:v>1865.9599897600001</c:v>
                </c:pt>
                <c:pt idx="854">
                  <c:v>1866.9599897600001</c:v>
                </c:pt>
                <c:pt idx="855">
                  <c:v>1867.9599897600001</c:v>
                </c:pt>
                <c:pt idx="856">
                  <c:v>1868.9599897600001</c:v>
                </c:pt>
                <c:pt idx="857">
                  <c:v>1869.9599897600001</c:v>
                </c:pt>
                <c:pt idx="858">
                  <c:v>1870.9599897600001</c:v>
                </c:pt>
                <c:pt idx="859">
                  <c:v>1871.9599897600001</c:v>
                </c:pt>
                <c:pt idx="860">
                  <c:v>1872.9599897600001</c:v>
                </c:pt>
                <c:pt idx="861">
                  <c:v>1873.9599897600001</c:v>
                </c:pt>
                <c:pt idx="862">
                  <c:v>1874.9599897600001</c:v>
                </c:pt>
                <c:pt idx="863">
                  <c:v>1875.9599897600001</c:v>
                </c:pt>
                <c:pt idx="864">
                  <c:v>1876.9599897600001</c:v>
                </c:pt>
                <c:pt idx="865">
                  <c:v>1877.9599897600001</c:v>
                </c:pt>
                <c:pt idx="866">
                  <c:v>1878.9599897600001</c:v>
                </c:pt>
                <c:pt idx="867">
                  <c:v>1879.9599897600001</c:v>
                </c:pt>
                <c:pt idx="868">
                  <c:v>1880.9599897600001</c:v>
                </c:pt>
                <c:pt idx="869">
                  <c:v>1881.9599897600001</c:v>
                </c:pt>
                <c:pt idx="870">
                  <c:v>1882.9599897600001</c:v>
                </c:pt>
                <c:pt idx="871">
                  <c:v>1883.9599897600001</c:v>
                </c:pt>
                <c:pt idx="872">
                  <c:v>1884.9599897600001</c:v>
                </c:pt>
                <c:pt idx="873">
                  <c:v>1885.9599897600001</c:v>
                </c:pt>
                <c:pt idx="874">
                  <c:v>1886.9599897600001</c:v>
                </c:pt>
                <c:pt idx="875">
                  <c:v>1887.9599897600001</c:v>
                </c:pt>
                <c:pt idx="876">
                  <c:v>1888.9599897600001</c:v>
                </c:pt>
                <c:pt idx="877">
                  <c:v>1889.9599897600001</c:v>
                </c:pt>
                <c:pt idx="878">
                  <c:v>1890.9599897600001</c:v>
                </c:pt>
                <c:pt idx="879">
                  <c:v>1891.9599897600001</c:v>
                </c:pt>
                <c:pt idx="880">
                  <c:v>1892.9599897600001</c:v>
                </c:pt>
                <c:pt idx="881">
                  <c:v>1892.9795654900001</c:v>
                </c:pt>
                <c:pt idx="882">
                  <c:v>2003.1880285500001</c:v>
                </c:pt>
                <c:pt idx="883">
                  <c:v>2003.1880285500001</c:v>
                </c:pt>
                <c:pt idx="884">
                  <c:v>2004.1880285500001</c:v>
                </c:pt>
                <c:pt idx="885">
                  <c:v>2005.1880285500001</c:v>
                </c:pt>
                <c:pt idx="886">
                  <c:v>2006.1880285500001</c:v>
                </c:pt>
                <c:pt idx="887">
                  <c:v>2007.1880285500001</c:v>
                </c:pt>
                <c:pt idx="888">
                  <c:v>2008.1880285500001</c:v>
                </c:pt>
                <c:pt idx="889">
                  <c:v>2009.1880285500001</c:v>
                </c:pt>
                <c:pt idx="890">
                  <c:v>2010.1880285500001</c:v>
                </c:pt>
                <c:pt idx="891">
                  <c:v>2011.1880285500001</c:v>
                </c:pt>
                <c:pt idx="892">
                  <c:v>2012.1880285500001</c:v>
                </c:pt>
                <c:pt idx="893">
                  <c:v>2013.1880285500001</c:v>
                </c:pt>
                <c:pt idx="894">
                  <c:v>2014.1880285500001</c:v>
                </c:pt>
                <c:pt idx="895">
                  <c:v>2015.1880285500001</c:v>
                </c:pt>
                <c:pt idx="896">
                  <c:v>2016.1880285500001</c:v>
                </c:pt>
                <c:pt idx="897">
                  <c:v>2017.1880285500001</c:v>
                </c:pt>
                <c:pt idx="898">
                  <c:v>2018.1880285500001</c:v>
                </c:pt>
                <c:pt idx="899">
                  <c:v>2019.1880285500001</c:v>
                </c:pt>
                <c:pt idx="900">
                  <c:v>2020.1880285500001</c:v>
                </c:pt>
                <c:pt idx="901">
                  <c:v>2021.1880285500001</c:v>
                </c:pt>
                <c:pt idx="902">
                  <c:v>2022.1880285500001</c:v>
                </c:pt>
                <c:pt idx="903">
                  <c:v>2023.1880285500001</c:v>
                </c:pt>
                <c:pt idx="904">
                  <c:v>2024.1880285500001</c:v>
                </c:pt>
                <c:pt idx="905">
                  <c:v>2025.1880285500001</c:v>
                </c:pt>
                <c:pt idx="906">
                  <c:v>2026.1880285500001</c:v>
                </c:pt>
                <c:pt idx="907">
                  <c:v>2027.1880285500001</c:v>
                </c:pt>
                <c:pt idx="908">
                  <c:v>2028.1880285500001</c:v>
                </c:pt>
                <c:pt idx="909">
                  <c:v>2029.1880285500001</c:v>
                </c:pt>
                <c:pt idx="910">
                  <c:v>2030.1880285500001</c:v>
                </c:pt>
                <c:pt idx="911">
                  <c:v>2031.1880285500001</c:v>
                </c:pt>
                <c:pt idx="912">
                  <c:v>2032.1880285500001</c:v>
                </c:pt>
                <c:pt idx="913">
                  <c:v>2033.1880285500001</c:v>
                </c:pt>
                <c:pt idx="914">
                  <c:v>2034.1880285500001</c:v>
                </c:pt>
                <c:pt idx="915">
                  <c:v>2035.1880285500001</c:v>
                </c:pt>
                <c:pt idx="916">
                  <c:v>2036.1880285500001</c:v>
                </c:pt>
                <c:pt idx="917">
                  <c:v>2037.1880285500001</c:v>
                </c:pt>
                <c:pt idx="918">
                  <c:v>2038.1880285500001</c:v>
                </c:pt>
                <c:pt idx="919">
                  <c:v>2039.1880285500001</c:v>
                </c:pt>
                <c:pt idx="920">
                  <c:v>2040.1880285500001</c:v>
                </c:pt>
                <c:pt idx="921">
                  <c:v>2041.1880285500001</c:v>
                </c:pt>
                <c:pt idx="922">
                  <c:v>2042.1880285500001</c:v>
                </c:pt>
                <c:pt idx="923">
                  <c:v>2043.1880285500001</c:v>
                </c:pt>
                <c:pt idx="924">
                  <c:v>2044.1880285500001</c:v>
                </c:pt>
                <c:pt idx="925">
                  <c:v>2045.1880285500001</c:v>
                </c:pt>
                <c:pt idx="926">
                  <c:v>2046.1880285500001</c:v>
                </c:pt>
                <c:pt idx="927">
                  <c:v>2047.1880285500001</c:v>
                </c:pt>
                <c:pt idx="928">
                  <c:v>2048.1880285500001</c:v>
                </c:pt>
                <c:pt idx="929">
                  <c:v>2049.1880285500001</c:v>
                </c:pt>
                <c:pt idx="930">
                  <c:v>2050.1880285500001</c:v>
                </c:pt>
                <c:pt idx="931">
                  <c:v>2051.1880285500001</c:v>
                </c:pt>
                <c:pt idx="932">
                  <c:v>2052.1880285500001</c:v>
                </c:pt>
                <c:pt idx="933">
                  <c:v>2053.1880285500001</c:v>
                </c:pt>
                <c:pt idx="934">
                  <c:v>2054.1880285500001</c:v>
                </c:pt>
                <c:pt idx="935">
                  <c:v>2055.1880285500001</c:v>
                </c:pt>
                <c:pt idx="936">
                  <c:v>2056.1880285500001</c:v>
                </c:pt>
                <c:pt idx="937">
                  <c:v>2057.1880285500001</c:v>
                </c:pt>
                <c:pt idx="938">
                  <c:v>2058.1880285500001</c:v>
                </c:pt>
                <c:pt idx="939">
                  <c:v>2059.1880285500001</c:v>
                </c:pt>
                <c:pt idx="940">
                  <c:v>2060.1880285500001</c:v>
                </c:pt>
                <c:pt idx="941">
                  <c:v>2061.1880285500001</c:v>
                </c:pt>
                <c:pt idx="942">
                  <c:v>2062.1880285500001</c:v>
                </c:pt>
                <c:pt idx="943">
                  <c:v>2063.1880285500001</c:v>
                </c:pt>
                <c:pt idx="944">
                  <c:v>2064.1880285500001</c:v>
                </c:pt>
                <c:pt idx="945">
                  <c:v>2065.1880285500001</c:v>
                </c:pt>
                <c:pt idx="946">
                  <c:v>2066.1880285500001</c:v>
                </c:pt>
                <c:pt idx="947">
                  <c:v>2067.1880285500001</c:v>
                </c:pt>
                <c:pt idx="948">
                  <c:v>2068.1880285500001</c:v>
                </c:pt>
                <c:pt idx="949">
                  <c:v>2069.1880285500001</c:v>
                </c:pt>
                <c:pt idx="950">
                  <c:v>2070.1880285500001</c:v>
                </c:pt>
                <c:pt idx="951">
                  <c:v>2071.1880285500001</c:v>
                </c:pt>
                <c:pt idx="952">
                  <c:v>2072.1880285500001</c:v>
                </c:pt>
                <c:pt idx="953">
                  <c:v>2073.1880285500001</c:v>
                </c:pt>
                <c:pt idx="954">
                  <c:v>2074.1880285500001</c:v>
                </c:pt>
                <c:pt idx="955">
                  <c:v>2075.1880285500001</c:v>
                </c:pt>
                <c:pt idx="956">
                  <c:v>2076.1880285500001</c:v>
                </c:pt>
                <c:pt idx="957">
                  <c:v>2077.1880285500001</c:v>
                </c:pt>
                <c:pt idx="958">
                  <c:v>2078.1880285500001</c:v>
                </c:pt>
                <c:pt idx="959">
                  <c:v>2079.1880285500001</c:v>
                </c:pt>
                <c:pt idx="960">
                  <c:v>2080.1880285500001</c:v>
                </c:pt>
                <c:pt idx="961">
                  <c:v>2081.1880285500001</c:v>
                </c:pt>
                <c:pt idx="962">
                  <c:v>2082.1880285500001</c:v>
                </c:pt>
                <c:pt idx="963">
                  <c:v>2083.1880285500001</c:v>
                </c:pt>
                <c:pt idx="964">
                  <c:v>2084.1880285500001</c:v>
                </c:pt>
                <c:pt idx="965">
                  <c:v>2085.1880285500001</c:v>
                </c:pt>
                <c:pt idx="966">
                  <c:v>2086.1880285500001</c:v>
                </c:pt>
                <c:pt idx="967">
                  <c:v>2087.1880285500001</c:v>
                </c:pt>
                <c:pt idx="968">
                  <c:v>2088.1880285500001</c:v>
                </c:pt>
                <c:pt idx="969">
                  <c:v>2089.1880285500001</c:v>
                </c:pt>
                <c:pt idx="970">
                  <c:v>2090.1880285500001</c:v>
                </c:pt>
                <c:pt idx="971">
                  <c:v>2091.1880285500001</c:v>
                </c:pt>
                <c:pt idx="972">
                  <c:v>2092.1880285500001</c:v>
                </c:pt>
                <c:pt idx="973">
                  <c:v>2093.1880285500001</c:v>
                </c:pt>
                <c:pt idx="974">
                  <c:v>2094.1880285500001</c:v>
                </c:pt>
                <c:pt idx="975">
                  <c:v>2095.1880285500001</c:v>
                </c:pt>
                <c:pt idx="976">
                  <c:v>2096.1880285500001</c:v>
                </c:pt>
                <c:pt idx="977">
                  <c:v>2097.1880285500001</c:v>
                </c:pt>
                <c:pt idx="978">
                  <c:v>2098.1880285500001</c:v>
                </c:pt>
                <c:pt idx="979">
                  <c:v>2099.1880285500001</c:v>
                </c:pt>
                <c:pt idx="980">
                  <c:v>2100.1880285500001</c:v>
                </c:pt>
                <c:pt idx="981">
                  <c:v>2101.1880285500001</c:v>
                </c:pt>
                <c:pt idx="982">
                  <c:v>2102.1880285500001</c:v>
                </c:pt>
                <c:pt idx="983">
                  <c:v>2103.1880285500001</c:v>
                </c:pt>
                <c:pt idx="984">
                  <c:v>2104.1880285500001</c:v>
                </c:pt>
                <c:pt idx="985">
                  <c:v>2105.1880285500001</c:v>
                </c:pt>
                <c:pt idx="986">
                  <c:v>2106.1880285500001</c:v>
                </c:pt>
                <c:pt idx="987">
                  <c:v>2107.1880285500001</c:v>
                </c:pt>
                <c:pt idx="988">
                  <c:v>2108.1880285500001</c:v>
                </c:pt>
                <c:pt idx="989">
                  <c:v>2109.1880285500001</c:v>
                </c:pt>
                <c:pt idx="990">
                  <c:v>2110.1880285500001</c:v>
                </c:pt>
                <c:pt idx="991">
                  <c:v>2111.1880285500001</c:v>
                </c:pt>
                <c:pt idx="992">
                  <c:v>2112.1880285500001</c:v>
                </c:pt>
                <c:pt idx="993">
                  <c:v>2113.1880285500001</c:v>
                </c:pt>
                <c:pt idx="994">
                  <c:v>2114.1880285500001</c:v>
                </c:pt>
                <c:pt idx="995">
                  <c:v>2115.1880285500001</c:v>
                </c:pt>
                <c:pt idx="996">
                  <c:v>2116.1880285500001</c:v>
                </c:pt>
                <c:pt idx="997">
                  <c:v>2117.1880285500001</c:v>
                </c:pt>
                <c:pt idx="998">
                  <c:v>2118.1880285500001</c:v>
                </c:pt>
                <c:pt idx="999">
                  <c:v>2119.1880285500001</c:v>
                </c:pt>
                <c:pt idx="1000">
                  <c:v>2120.1880285500001</c:v>
                </c:pt>
                <c:pt idx="1001">
                  <c:v>2121.1880285500001</c:v>
                </c:pt>
                <c:pt idx="1002">
                  <c:v>2122.1880285500001</c:v>
                </c:pt>
                <c:pt idx="1003">
                  <c:v>2123.1880285500001</c:v>
                </c:pt>
                <c:pt idx="1004">
                  <c:v>2124.1880285500001</c:v>
                </c:pt>
                <c:pt idx="1005">
                  <c:v>2125.1880285500001</c:v>
                </c:pt>
                <c:pt idx="1006">
                  <c:v>2126.1880285500001</c:v>
                </c:pt>
                <c:pt idx="1007">
                  <c:v>2127.1880285500001</c:v>
                </c:pt>
                <c:pt idx="1008">
                  <c:v>2128.1880285500001</c:v>
                </c:pt>
                <c:pt idx="1009">
                  <c:v>2129.1880285500001</c:v>
                </c:pt>
                <c:pt idx="1010">
                  <c:v>2130.1880285500001</c:v>
                </c:pt>
                <c:pt idx="1011">
                  <c:v>2131.1880285500001</c:v>
                </c:pt>
                <c:pt idx="1012">
                  <c:v>2132.1880285500001</c:v>
                </c:pt>
                <c:pt idx="1013">
                  <c:v>2133.1880285500001</c:v>
                </c:pt>
                <c:pt idx="1014">
                  <c:v>2134.1880285500001</c:v>
                </c:pt>
                <c:pt idx="1015">
                  <c:v>2135.1880285500001</c:v>
                </c:pt>
                <c:pt idx="1016">
                  <c:v>2136.1880285500001</c:v>
                </c:pt>
                <c:pt idx="1017">
                  <c:v>2137.1880285500001</c:v>
                </c:pt>
                <c:pt idx="1018">
                  <c:v>2138.1880285500001</c:v>
                </c:pt>
                <c:pt idx="1019">
                  <c:v>2139.1880285500001</c:v>
                </c:pt>
                <c:pt idx="1020">
                  <c:v>2140.1880285500001</c:v>
                </c:pt>
                <c:pt idx="1021">
                  <c:v>2141.1880285500001</c:v>
                </c:pt>
                <c:pt idx="1022">
                  <c:v>2142.1880285500001</c:v>
                </c:pt>
                <c:pt idx="1023">
                  <c:v>2143.1880285500001</c:v>
                </c:pt>
                <c:pt idx="1024">
                  <c:v>2144.1880285500001</c:v>
                </c:pt>
                <c:pt idx="1025">
                  <c:v>2145.1880285500001</c:v>
                </c:pt>
                <c:pt idx="1026">
                  <c:v>2146.1880285500001</c:v>
                </c:pt>
                <c:pt idx="1027">
                  <c:v>2147.1880285500001</c:v>
                </c:pt>
                <c:pt idx="1028">
                  <c:v>2148.1880285500001</c:v>
                </c:pt>
                <c:pt idx="1029">
                  <c:v>2149.1880285500001</c:v>
                </c:pt>
                <c:pt idx="1030">
                  <c:v>2150.1880285500001</c:v>
                </c:pt>
                <c:pt idx="1031">
                  <c:v>2151.1880285500001</c:v>
                </c:pt>
                <c:pt idx="1032">
                  <c:v>2152.1880285500001</c:v>
                </c:pt>
                <c:pt idx="1033">
                  <c:v>2153.1880285500001</c:v>
                </c:pt>
                <c:pt idx="1034">
                  <c:v>2154.1880285500001</c:v>
                </c:pt>
                <c:pt idx="1035">
                  <c:v>2155.1880285500001</c:v>
                </c:pt>
                <c:pt idx="1036">
                  <c:v>2156.1880285500001</c:v>
                </c:pt>
                <c:pt idx="1037">
                  <c:v>2157.1880285500001</c:v>
                </c:pt>
                <c:pt idx="1038">
                  <c:v>2158.1880285500001</c:v>
                </c:pt>
                <c:pt idx="1039">
                  <c:v>2159.1880285500001</c:v>
                </c:pt>
                <c:pt idx="1040">
                  <c:v>2160.1880285500001</c:v>
                </c:pt>
                <c:pt idx="1041">
                  <c:v>2161.1880285500001</c:v>
                </c:pt>
                <c:pt idx="1042">
                  <c:v>2162.1880285500001</c:v>
                </c:pt>
                <c:pt idx="1043">
                  <c:v>2163.1880285500001</c:v>
                </c:pt>
                <c:pt idx="1044">
                  <c:v>2164.1880285500001</c:v>
                </c:pt>
                <c:pt idx="1045">
                  <c:v>2165.1880285500001</c:v>
                </c:pt>
                <c:pt idx="1046">
                  <c:v>2166.1880285500001</c:v>
                </c:pt>
                <c:pt idx="1047">
                  <c:v>2167.1880285500001</c:v>
                </c:pt>
                <c:pt idx="1048">
                  <c:v>2168.1880285500001</c:v>
                </c:pt>
                <c:pt idx="1049">
                  <c:v>2169.1880285500001</c:v>
                </c:pt>
                <c:pt idx="1050">
                  <c:v>2170.1880285500001</c:v>
                </c:pt>
                <c:pt idx="1051">
                  <c:v>2171.1880285500001</c:v>
                </c:pt>
                <c:pt idx="1052">
                  <c:v>2172.1880285500001</c:v>
                </c:pt>
                <c:pt idx="1053">
                  <c:v>2173.1880285500001</c:v>
                </c:pt>
                <c:pt idx="1054">
                  <c:v>2174.1880285500001</c:v>
                </c:pt>
                <c:pt idx="1055">
                  <c:v>2175.1880285500001</c:v>
                </c:pt>
                <c:pt idx="1056">
                  <c:v>2176.1880285500001</c:v>
                </c:pt>
                <c:pt idx="1057">
                  <c:v>2177.1880285500001</c:v>
                </c:pt>
                <c:pt idx="1058">
                  <c:v>2178.1880285500001</c:v>
                </c:pt>
                <c:pt idx="1059">
                  <c:v>2179.1880285500001</c:v>
                </c:pt>
                <c:pt idx="1060">
                  <c:v>2180.1880285500001</c:v>
                </c:pt>
                <c:pt idx="1061">
                  <c:v>2181.1880285500001</c:v>
                </c:pt>
                <c:pt idx="1062">
                  <c:v>2182.1880285500001</c:v>
                </c:pt>
                <c:pt idx="1063">
                  <c:v>2183.1880285500001</c:v>
                </c:pt>
                <c:pt idx="1064">
                  <c:v>2184.1880285500001</c:v>
                </c:pt>
                <c:pt idx="1065">
                  <c:v>2185.1880285500001</c:v>
                </c:pt>
                <c:pt idx="1066">
                  <c:v>2186.1880285500001</c:v>
                </c:pt>
                <c:pt idx="1067">
                  <c:v>2187.1880285500001</c:v>
                </c:pt>
                <c:pt idx="1068">
                  <c:v>2188.1880285500001</c:v>
                </c:pt>
                <c:pt idx="1069">
                  <c:v>2189.1880285500001</c:v>
                </c:pt>
                <c:pt idx="1070">
                  <c:v>2190.1880285500001</c:v>
                </c:pt>
                <c:pt idx="1071">
                  <c:v>2191.1880285500001</c:v>
                </c:pt>
                <c:pt idx="1072">
                  <c:v>2192.1880285500001</c:v>
                </c:pt>
                <c:pt idx="1073">
                  <c:v>2193.1880285500001</c:v>
                </c:pt>
                <c:pt idx="1074">
                  <c:v>2194.1880285500001</c:v>
                </c:pt>
                <c:pt idx="1075">
                  <c:v>2195.1880285500001</c:v>
                </c:pt>
                <c:pt idx="1076">
                  <c:v>2196.1880285500001</c:v>
                </c:pt>
                <c:pt idx="1077">
                  <c:v>2197.1880285500001</c:v>
                </c:pt>
                <c:pt idx="1078">
                  <c:v>2198.1880285500001</c:v>
                </c:pt>
                <c:pt idx="1079">
                  <c:v>2199.1880285500001</c:v>
                </c:pt>
                <c:pt idx="1080">
                  <c:v>2200.1880285500001</c:v>
                </c:pt>
                <c:pt idx="1081">
                  <c:v>2201.1880285500001</c:v>
                </c:pt>
                <c:pt idx="1082">
                  <c:v>2202.1880285500001</c:v>
                </c:pt>
                <c:pt idx="1083">
                  <c:v>2203.1880285500001</c:v>
                </c:pt>
                <c:pt idx="1084">
                  <c:v>2204.1880285500001</c:v>
                </c:pt>
                <c:pt idx="1085">
                  <c:v>2205.1880285500001</c:v>
                </c:pt>
                <c:pt idx="1086">
                  <c:v>2206.1880285500001</c:v>
                </c:pt>
                <c:pt idx="1087">
                  <c:v>2207.1880285500001</c:v>
                </c:pt>
                <c:pt idx="1088">
                  <c:v>2208.1880285500001</c:v>
                </c:pt>
                <c:pt idx="1089">
                  <c:v>2209.1880285500001</c:v>
                </c:pt>
                <c:pt idx="1090">
                  <c:v>2210.1880285500001</c:v>
                </c:pt>
                <c:pt idx="1091">
                  <c:v>2211.1880285500001</c:v>
                </c:pt>
                <c:pt idx="1092">
                  <c:v>2212.1880285500001</c:v>
                </c:pt>
                <c:pt idx="1093">
                  <c:v>2213.1880285500001</c:v>
                </c:pt>
                <c:pt idx="1094">
                  <c:v>2214.1880285500001</c:v>
                </c:pt>
                <c:pt idx="1095">
                  <c:v>2215.1880285500001</c:v>
                </c:pt>
                <c:pt idx="1096">
                  <c:v>2216.1880285500001</c:v>
                </c:pt>
                <c:pt idx="1097">
                  <c:v>2217.1880285500001</c:v>
                </c:pt>
                <c:pt idx="1098">
                  <c:v>2218.1880285500001</c:v>
                </c:pt>
                <c:pt idx="1099">
                  <c:v>2219.1880285500001</c:v>
                </c:pt>
                <c:pt idx="1100">
                  <c:v>2220.1880285500001</c:v>
                </c:pt>
                <c:pt idx="1101">
                  <c:v>2221.1880285500001</c:v>
                </c:pt>
                <c:pt idx="1102">
                  <c:v>2222.1880285500001</c:v>
                </c:pt>
                <c:pt idx="1103">
                  <c:v>2223.1880285500001</c:v>
                </c:pt>
                <c:pt idx="1104">
                  <c:v>2224.1880285500001</c:v>
                </c:pt>
                <c:pt idx="1105">
                  <c:v>2225.1880285500001</c:v>
                </c:pt>
                <c:pt idx="1106">
                  <c:v>2226.1880285500001</c:v>
                </c:pt>
                <c:pt idx="1107">
                  <c:v>2227.1880285500001</c:v>
                </c:pt>
                <c:pt idx="1108">
                  <c:v>2228.1880285500001</c:v>
                </c:pt>
                <c:pt idx="1109">
                  <c:v>2229.1880285500001</c:v>
                </c:pt>
                <c:pt idx="1110">
                  <c:v>2230.1880285500001</c:v>
                </c:pt>
                <c:pt idx="1111">
                  <c:v>2231.1880285500001</c:v>
                </c:pt>
                <c:pt idx="1112">
                  <c:v>2232.1880285500001</c:v>
                </c:pt>
                <c:pt idx="1113">
                  <c:v>2233.1880285500001</c:v>
                </c:pt>
                <c:pt idx="1114">
                  <c:v>2234.1880285500001</c:v>
                </c:pt>
                <c:pt idx="1115">
                  <c:v>2235.1880285500001</c:v>
                </c:pt>
                <c:pt idx="1116">
                  <c:v>2236.1880285500001</c:v>
                </c:pt>
                <c:pt idx="1117">
                  <c:v>2237.1880285500001</c:v>
                </c:pt>
                <c:pt idx="1118">
                  <c:v>2238.1880285500001</c:v>
                </c:pt>
                <c:pt idx="1119">
                  <c:v>2239.1880285500001</c:v>
                </c:pt>
                <c:pt idx="1120">
                  <c:v>2240.1880285500001</c:v>
                </c:pt>
                <c:pt idx="1121">
                  <c:v>2241.1880285500001</c:v>
                </c:pt>
                <c:pt idx="1122">
                  <c:v>2242.1880285500001</c:v>
                </c:pt>
                <c:pt idx="1123">
                  <c:v>2243.1880285500001</c:v>
                </c:pt>
                <c:pt idx="1124">
                  <c:v>2244.1880285500001</c:v>
                </c:pt>
                <c:pt idx="1125">
                  <c:v>2245.1880285500001</c:v>
                </c:pt>
                <c:pt idx="1126">
                  <c:v>2246.1880285500001</c:v>
                </c:pt>
                <c:pt idx="1127">
                  <c:v>2247.1880285500001</c:v>
                </c:pt>
                <c:pt idx="1128">
                  <c:v>2248.1880285500001</c:v>
                </c:pt>
                <c:pt idx="1129">
                  <c:v>2249.1880285500001</c:v>
                </c:pt>
                <c:pt idx="1130">
                  <c:v>2250.1880285500001</c:v>
                </c:pt>
                <c:pt idx="1131">
                  <c:v>2251.1880285500001</c:v>
                </c:pt>
                <c:pt idx="1132">
                  <c:v>2252.1880285500001</c:v>
                </c:pt>
                <c:pt idx="1133">
                  <c:v>2253.1880285500001</c:v>
                </c:pt>
                <c:pt idx="1134">
                  <c:v>2254.1880285500001</c:v>
                </c:pt>
                <c:pt idx="1135">
                  <c:v>2255.1880285500001</c:v>
                </c:pt>
                <c:pt idx="1136">
                  <c:v>2256.1880285500001</c:v>
                </c:pt>
                <c:pt idx="1137">
                  <c:v>2256.8163101800001</c:v>
                </c:pt>
                <c:pt idx="1138">
                  <c:v>2322.9830187800003</c:v>
                </c:pt>
                <c:pt idx="1139">
                  <c:v>2483.8262350300001</c:v>
                </c:pt>
                <c:pt idx="1140">
                  <c:v>2483.8262350300001</c:v>
                </c:pt>
                <c:pt idx="1141">
                  <c:v>2484.8262350300001</c:v>
                </c:pt>
                <c:pt idx="1142">
                  <c:v>2485.8262350300001</c:v>
                </c:pt>
                <c:pt idx="1143">
                  <c:v>2486.8262350300001</c:v>
                </c:pt>
                <c:pt idx="1144">
                  <c:v>2487.8262350300001</c:v>
                </c:pt>
                <c:pt idx="1145">
                  <c:v>2488.8262350300001</c:v>
                </c:pt>
                <c:pt idx="1146">
                  <c:v>2489.8262350300001</c:v>
                </c:pt>
                <c:pt idx="1147">
                  <c:v>2490.8262350300001</c:v>
                </c:pt>
                <c:pt idx="1148">
                  <c:v>2491.8262350300001</c:v>
                </c:pt>
                <c:pt idx="1149">
                  <c:v>2492.8262350300001</c:v>
                </c:pt>
                <c:pt idx="1150">
                  <c:v>2493.8262350300001</c:v>
                </c:pt>
                <c:pt idx="1151">
                  <c:v>2494.8262350300001</c:v>
                </c:pt>
                <c:pt idx="1152">
                  <c:v>2495.8262350300001</c:v>
                </c:pt>
                <c:pt idx="1153">
                  <c:v>2496.8262350300001</c:v>
                </c:pt>
                <c:pt idx="1154">
                  <c:v>2497.8262350300001</c:v>
                </c:pt>
                <c:pt idx="1155">
                  <c:v>2498.8262350300001</c:v>
                </c:pt>
                <c:pt idx="1156">
                  <c:v>2499.8262350300001</c:v>
                </c:pt>
                <c:pt idx="1157">
                  <c:v>2500.8262350300001</c:v>
                </c:pt>
                <c:pt idx="1158">
                  <c:v>2501.8262350300001</c:v>
                </c:pt>
                <c:pt idx="1159">
                  <c:v>2502.8262350300001</c:v>
                </c:pt>
                <c:pt idx="1160">
                  <c:v>2503.8262350300001</c:v>
                </c:pt>
                <c:pt idx="1161">
                  <c:v>2504.8262350300001</c:v>
                </c:pt>
                <c:pt idx="1162">
                  <c:v>2505.8262350300001</c:v>
                </c:pt>
                <c:pt idx="1163">
                  <c:v>2506.8262350300001</c:v>
                </c:pt>
                <c:pt idx="1164">
                  <c:v>2507.8262350300001</c:v>
                </c:pt>
                <c:pt idx="1165">
                  <c:v>2508.8262350300001</c:v>
                </c:pt>
                <c:pt idx="1166">
                  <c:v>2509.8262350300001</c:v>
                </c:pt>
                <c:pt idx="1167">
                  <c:v>2510.8262350300001</c:v>
                </c:pt>
                <c:pt idx="1168">
                  <c:v>2511.8262350300001</c:v>
                </c:pt>
                <c:pt idx="1169">
                  <c:v>2512.8262350300001</c:v>
                </c:pt>
                <c:pt idx="1170">
                  <c:v>2513.8262350300001</c:v>
                </c:pt>
                <c:pt idx="1171">
                  <c:v>2514.8262350300001</c:v>
                </c:pt>
                <c:pt idx="1172">
                  <c:v>2515.8262350300001</c:v>
                </c:pt>
                <c:pt idx="1173">
                  <c:v>2516.8262350300001</c:v>
                </c:pt>
                <c:pt idx="1174">
                  <c:v>2517.8262350300001</c:v>
                </c:pt>
                <c:pt idx="1175">
                  <c:v>2518.8262350300001</c:v>
                </c:pt>
                <c:pt idx="1176">
                  <c:v>2519.8262350300001</c:v>
                </c:pt>
                <c:pt idx="1177">
                  <c:v>2520.8262350300001</c:v>
                </c:pt>
                <c:pt idx="1178">
                  <c:v>2521.8262350300001</c:v>
                </c:pt>
                <c:pt idx="1179">
                  <c:v>2522.8262350300001</c:v>
                </c:pt>
                <c:pt idx="1180">
                  <c:v>2523.8262350300001</c:v>
                </c:pt>
                <c:pt idx="1181">
                  <c:v>2524.8262350300001</c:v>
                </c:pt>
                <c:pt idx="1182">
                  <c:v>2525.8262350300001</c:v>
                </c:pt>
                <c:pt idx="1183">
                  <c:v>2526.8262350300001</c:v>
                </c:pt>
                <c:pt idx="1184">
                  <c:v>2527.8262350300001</c:v>
                </c:pt>
                <c:pt idx="1185">
                  <c:v>2528.8262350300001</c:v>
                </c:pt>
                <c:pt idx="1186">
                  <c:v>2529.8262350300001</c:v>
                </c:pt>
                <c:pt idx="1187">
                  <c:v>2530.8262350300001</c:v>
                </c:pt>
                <c:pt idx="1188">
                  <c:v>2531.8262350300001</c:v>
                </c:pt>
                <c:pt idx="1189">
                  <c:v>2532.8262350300001</c:v>
                </c:pt>
                <c:pt idx="1190">
                  <c:v>2533.8262350300001</c:v>
                </c:pt>
                <c:pt idx="1191">
                  <c:v>2534.8262350300001</c:v>
                </c:pt>
                <c:pt idx="1192">
                  <c:v>2535.8262350300001</c:v>
                </c:pt>
                <c:pt idx="1193">
                  <c:v>2536.8262350300001</c:v>
                </c:pt>
                <c:pt idx="1194">
                  <c:v>2537.8262350300001</c:v>
                </c:pt>
                <c:pt idx="1195">
                  <c:v>2538.8262350300001</c:v>
                </c:pt>
                <c:pt idx="1196">
                  <c:v>2539.8262350300001</c:v>
                </c:pt>
                <c:pt idx="1197">
                  <c:v>2540.8262350300001</c:v>
                </c:pt>
                <c:pt idx="1198">
                  <c:v>2541.8262350300001</c:v>
                </c:pt>
                <c:pt idx="1199">
                  <c:v>2542.8262350300001</c:v>
                </c:pt>
                <c:pt idx="1200">
                  <c:v>2543.8262350300001</c:v>
                </c:pt>
                <c:pt idx="1201">
                  <c:v>2544.8262350300001</c:v>
                </c:pt>
                <c:pt idx="1202">
                  <c:v>2545.8262350300001</c:v>
                </c:pt>
                <c:pt idx="1203">
                  <c:v>2546.8262350300001</c:v>
                </c:pt>
                <c:pt idx="1204">
                  <c:v>2547.8262350300001</c:v>
                </c:pt>
                <c:pt idx="1205">
                  <c:v>2548.8262350300001</c:v>
                </c:pt>
                <c:pt idx="1206">
                  <c:v>2549.8262350300001</c:v>
                </c:pt>
                <c:pt idx="1207">
                  <c:v>2550.8262350300001</c:v>
                </c:pt>
                <c:pt idx="1208">
                  <c:v>2551.8262350300001</c:v>
                </c:pt>
                <c:pt idx="1209">
                  <c:v>2552.8262350300001</c:v>
                </c:pt>
                <c:pt idx="1210">
                  <c:v>2553.8262350300001</c:v>
                </c:pt>
                <c:pt idx="1211">
                  <c:v>2554.8262350300001</c:v>
                </c:pt>
                <c:pt idx="1212">
                  <c:v>2555.8262350300001</c:v>
                </c:pt>
                <c:pt idx="1213">
                  <c:v>2556.8262350300001</c:v>
                </c:pt>
                <c:pt idx="1214">
                  <c:v>2557.8262350300001</c:v>
                </c:pt>
                <c:pt idx="1215">
                  <c:v>2558.8262350300001</c:v>
                </c:pt>
                <c:pt idx="1216">
                  <c:v>2559.8262350300001</c:v>
                </c:pt>
                <c:pt idx="1217">
                  <c:v>2560.8262350300001</c:v>
                </c:pt>
                <c:pt idx="1218">
                  <c:v>2561.8262350300001</c:v>
                </c:pt>
                <c:pt idx="1219">
                  <c:v>2562.8262350300001</c:v>
                </c:pt>
                <c:pt idx="1220">
                  <c:v>2563.8262350300001</c:v>
                </c:pt>
                <c:pt idx="1221">
                  <c:v>2564.8262350300001</c:v>
                </c:pt>
                <c:pt idx="1222">
                  <c:v>2565.8262350300001</c:v>
                </c:pt>
                <c:pt idx="1223">
                  <c:v>2566.8262350300001</c:v>
                </c:pt>
                <c:pt idx="1224">
                  <c:v>2567.8262350300001</c:v>
                </c:pt>
                <c:pt idx="1225">
                  <c:v>2568.8262350300001</c:v>
                </c:pt>
                <c:pt idx="1226">
                  <c:v>2569.8262350300001</c:v>
                </c:pt>
                <c:pt idx="1227">
                  <c:v>2570.8262350300001</c:v>
                </c:pt>
                <c:pt idx="1228">
                  <c:v>2571.8262350300001</c:v>
                </c:pt>
                <c:pt idx="1229">
                  <c:v>2572.8262350300001</c:v>
                </c:pt>
                <c:pt idx="1230">
                  <c:v>2573.8262350300001</c:v>
                </c:pt>
                <c:pt idx="1231">
                  <c:v>2574.8262350300001</c:v>
                </c:pt>
                <c:pt idx="1232">
                  <c:v>2575.8262350300001</c:v>
                </c:pt>
                <c:pt idx="1233">
                  <c:v>2576.8262350300001</c:v>
                </c:pt>
                <c:pt idx="1234">
                  <c:v>2577.8262350300001</c:v>
                </c:pt>
                <c:pt idx="1235">
                  <c:v>2578.8262350300001</c:v>
                </c:pt>
                <c:pt idx="1236">
                  <c:v>2579.8262350300001</c:v>
                </c:pt>
                <c:pt idx="1237">
                  <c:v>2580.8262350300001</c:v>
                </c:pt>
                <c:pt idx="1238">
                  <c:v>2581.8262350300001</c:v>
                </c:pt>
                <c:pt idx="1239">
                  <c:v>2582.8262350300001</c:v>
                </c:pt>
                <c:pt idx="1240">
                  <c:v>2583.8262350300001</c:v>
                </c:pt>
                <c:pt idx="1241">
                  <c:v>2584.8262350300001</c:v>
                </c:pt>
                <c:pt idx="1242">
                  <c:v>2585.8262350300001</c:v>
                </c:pt>
                <c:pt idx="1243">
                  <c:v>2586.8262350300001</c:v>
                </c:pt>
                <c:pt idx="1244">
                  <c:v>2587.8262350300001</c:v>
                </c:pt>
                <c:pt idx="1245">
                  <c:v>2588.8262350300001</c:v>
                </c:pt>
                <c:pt idx="1246">
                  <c:v>2589.8262350300001</c:v>
                </c:pt>
                <c:pt idx="1247">
                  <c:v>2590.8262350300001</c:v>
                </c:pt>
                <c:pt idx="1248">
                  <c:v>2591.8262350300001</c:v>
                </c:pt>
                <c:pt idx="1249">
                  <c:v>2592.8262350300001</c:v>
                </c:pt>
                <c:pt idx="1250">
                  <c:v>2593.8262350300001</c:v>
                </c:pt>
                <c:pt idx="1251">
                  <c:v>2594.8262350300001</c:v>
                </c:pt>
                <c:pt idx="1252">
                  <c:v>2595.8262350300001</c:v>
                </c:pt>
                <c:pt idx="1253">
                  <c:v>2596.8262350300001</c:v>
                </c:pt>
                <c:pt idx="1254">
                  <c:v>2597.8262350300001</c:v>
                </c:pt>
                <c:pt idx="1255">
                  <c:v>2598.8262350300001</c:v>
                </c:pt>
                <c:pt idx="1256">
                  <c:v>2599.8262350300001</c:v>
                </c:pt>
                <c:pt idx="1257">
                  <c:v>2600.8262350300001</c:v>
                </c:pt>
                <c:pt idx="1258">
                  <c:v>2601.8262350300001</c:v>
                </c:pt>
                <c:pt idx="1259">
                  <c:v>2602.8262350300001</c:v>
                </c:pt>
                <c:pt idx="1260">
                  <c:v>2603.8262350300001</c:v>
                </c:pt>
                <c:pt idx="1261">
                  <c:v>2604.8262350300001</c:v>
                </c:pt>
                <c:pt idx="1262">
                  <c:v>2605.8262350300001</c:v>
                </c:pt>
                <c:pt idx="1263">
                  <c:v>2606.8262350300001</c:v>
                </c:pt>
                <c:pt idx="1264">
                  <c:v>2607.8262350300001</c:v>
                </c:pt>
                <c:pt idx="1265">
                  <c:v>2608.8262350300001</c:v>
                </c:pt>
                <c:pt idx="1266">
                  <c:v>2609.8262350300001</c:v>
                </c:pt>
                <c:pt idx="1267">
                  <c:v>2610.8262350300001</c:v>
                </c:pt>
                <c:pt idx="1268">
                  <c:v>2611.8262350300001</c:v>
                </c:pt>
                <c:pt idx="1269">
                  <c:v>2612.8262350300001</c:v>
                </c:pt>
                <c:pt idx="1270">
                  <c:v>2613.8262350300001</c:v>
                </c:pt>
                <c:pt idx="1271">
                  <c:v>2614.8262350300001</c:v>
                </c:pt>
                <c:pt idx="1272">
                  <c:v>2615.8262350300001</c:v>
                </c:pt>
                <c:pt idx="1273">
                  <c:v>2616.8262350300001</c:v>
                </c:pt>
                <c:pt idx="1274">
                  <c:v>2617.8262350300001</c:v>
                </c:pt>
                <c:pt idx="1275">
                  <c:v>2618.8262350300001</c:v>
                </c:pt>
                <c:pt idx="1276">
                  <c:v>2619.8262350300001</c:v>
                </c:pt>
                <c:pt idx="1277">
                  <c:v>2620.8262350300001</c:v>
                </c:pt>
                <c:pt idx="1278">
                  <c:v>2621.8262350300001</c:v>
                </c:pt>
                <c:pt idx="1279">
                  <c:v>2622.8262350300001</c:v>
                </c:pt>
                <c:pt idx="1280">
                  <c:v>2623.8262350300001</c:v>
                </c:pt>
                <c:pt idx="1281">
                  <c:v>2624.8262350300001</c:v>
                </c:pt>
                <c:pt idx="1282">
                  <c:v>2625.8262350300001</c:v>
                </c:pt>
                <c:pt idx="1283">
                  <c:v>2626.8262350300001</c:v>
                </c:pt>
                <c:pt idx="1284">
                  <c:v>2627.8262350300001</c:v>
                </c:pt>
                <c:pt idx="1285">
                  <c:v>2628.8262350300001</c:v>
                </c:pt>
                <c:pt idx="1286">
                  <c:v>2629.8262350300001</c:v>
                </c:pt>
                <c:pt idx="1287">
                  <c:v>2630.8262350300001</c:v>
                </c:pt>
                <c:pt idx="1288">
                  <c:v>2631.8262350300001</c:v>
                </c:pt>
                <c:pt idx="1289">
                  <c:v>2632.8262350300001</c:v>
                </c:pt>
                <c:pt idx="1290">
                  <c:v>2633.8262350300001</c:v>
                </c:pt>
                <c:pt idx="1291">
                  <c:v>2634.8262350300001</c:v>
                </c:pt>
                <c:pt idx="1292">
                  <c:v>2635.8262350300001</c:v>
                </c:pt>
                <c:pt idx="1293">
                  <c:v>2636.8262350300001</c:v>
                </c:pt>
                <c:pt idx="1294">
                  <c:v>2637.8262350300001</c:v>
                </c:pt>
                <c:pt idx="1295">
                  <c:v>2638.8262350300001</c:v>
                </c:pt>
                <c:pt idx="1296">
                  <c:v>2639.8262350300001</c:v>
                </c:pt>
                <c:pt idx="1297">
                  <c:v>2640.8262350300001</c:v>
                </c:pt>
                <c:pt idx="1298">
                  <c:v>2641.8262350300001</c:v>
                </c:pt>
                <c:pt idx="1299">
                  <c:v>2642.8262350300001</c:v>
                </c:pt>
                <c:pt idx="1300">
                  <c:v>2643.8262350300001</c:v>
                </c:pt>
                <c:pt idx="1301">
                  <c:v>2644.8262350300001</c:v>
                </c:pt>
                <c:pt idx="1302">
                  <c:v>2645.8262350300001</c:v>
                </c:pt>
                <c:pt idx="1303">
                  <c:v>2646.8262350300001</c:v>
                </c:pt>
                <c:pt idx="1304">
                  <c:v>2647.8262350300001</c:v>
                </c:pt>
                <c:pt idx="1305">
                  <c:v>2648.8262350300001</c:v>
                </c:pt>
                <c:pt idx="1306">
                  <c:v>2649.8262350300001</c:v>
                </c:pt>
                <c:pt idx="1307">
                  <c:v>2650.8262350300001</c:v>
                </c:pt>
                <c:pt idx="1308">
                  <c:v>2651.8262350300001</c:v>
                </c:pt>
                <c:pt idx="1309">
                  <c:v>2652.8262350300001</c:v>
                </c:pt>
                <c:pt idx="1310">
                  <c:v>2653.8262350300001</c:v>
                </c:pt>
                <c:pt idx="1311">
                  <c:v>2654.8262350300001</c:v>
                </c:pt>
                <c:pt idx="1312">
                  <c:v>2655.8262350300001</c:v>
                </c:pt>
                <c:pt idx="1313">
                  <c:v>2656.8262350300001</c:v>
                </c:pt>
                <c:pt idx="1314">
                  <c:v>2657.8262350300001</c:v>
                </c:pt>
                <c:pt idx="1315">
                  <c:v>2658.8262350300001</c:v>
                </c:pt>
                <c:pt idx="1316">
                  <c:v>2659.8262350300001</c:v>
                </c:pt>
                <c:pt idx="1317">
                  <c:v>2660.8262350300001</c:v>
                </c:pt>
                <c:pt idx="1318">
                  <c:v>2661.8262350300001</c:v>
                </c:pt>
                <c:pt idx="1319">
                  <c:v>2662.8262350300001</c:v>
                </c:pt>
                <c:pt idx="1320">
                  <c:v>2663.8262350300001</c:v>
                </c:pt>
                <c:pt idx="1321">
                  <c:v>2664.8262350300001</c:v>
                </c:pt>
                <c:pt idx="1322">
                  <c:v>2665.8262350300001</c:v>
                </c:pt>
                <c:pt idx="1323">
                  <c:v>2666.8262350300001</c:v>
                </c:pt>
                <c:pt idx="1324">
                  <c:v>2667.8262350300001</c:v>
                </c:pt>
                <c:pt idx="1325">
                  <c:v>2668.8262350300001</c:v>
                </c:pt>
                <c:pt idx="1326">
                  <c:v>2669.8262350300001</c:v>
                </c:pt>
                <c:pt idx="1327">
                  <c:v>2670.8262350300001</c:v>
                </c:pt>
                <c:pt idx="1328">
                  <c:v>2671.8262350300001</c:v>
                </c:pt>
                <c:pt idx="1329">
                  <c:v>2672.8262350300001</c:v>
                </c:pt>
                <c:pt idx="1330">
                  <c:v>2673.8262350300001</c:v>
                </c:pt>
                <c:pt idx="1331">
                  <c:v>2674.8262350300001</c:v>
                </c:pt>
                <c:pt idx="1332">
                  <c:v>2675.8262350300001</c:v>
                </c:pt>
                <c:pt idx="1333">
                  <c:v>2676.8262350300001</c:v>
                </c:pt>
                <c:pt idx="1334">
                  <c:v>2677.8262350300001</c:v>
                </c:pt>
                <c:pt idx="1335">
                  <c:v>2678.8262350300001</c:v>
                </c:pt>
                <c:pt idx="1336">
                  <c:v>2679.8262350300001</c:v>
                </c:pt>
                <c:pt idx="1337">
                  <c:v>2680.8262350300001</c:v>
                </c:pt>
                <c:pt idx="1338">
                  <c:v>2681.8262350300001</c:v>
                </c:pt>
                <c:pt idx="1339">
                  <c:v>2682.8262350300001</c:v>
                </c:pt>
                <c:pt idx="1340">
                  <c:v>2683.8262350300001</c:v>
                </c:pt>
                <c:pt idx="1341">
                  <c:v>2684.8262350300001</c:v>
                </c:pt>
                <c:pt idx="1342">
                  <c:v>2685.8262350300001</c:v>
                </c:pt>
                <c:pt idx="1343">
                  <c:v>2686.8262350300001</c:v>
                </c:pt>
                <c:pt idx="1344">
                  <c:v>2687.8262350300001</c:v>
                </c:pt>
                <c:pt idx="1345">
                  <c:v>2688.8262350300001</c:v>
                </c:pt>
                <c:pt idx="1346">
                  <c:v>2689.8262350300001</c:v>
                </c:pt>
                <c:pt idx="1347">
                  <c:v>2690.8262350300001</c:v>
                </c:pt>
                <c:pt idx="1348">
                  <c:v>2691.8262350300001</c:v>
                </c:pt>
                <c:pt idx="1349">
                  <c:v>2692.8262350300001</c:v>
                </c:pt>
                <c:pt idx="1350">
                  <c:v>2693.8262350300001</c:v>
                </c:pt>
                <c:pt idx="1351">
                  <c:v>2694.8262350300001</c:v>
                </c:pt>
                <c:pt idx="1352">
                  <c:v>2695.8262350300001</c:v>
                </c:pt>
                <c:pt idx="1353">
                  <c:v>2696.8262350300001</c:v>
                </c:pt>
                <c:pt idx="1354">
                  <c:v>2697.8262350300001</c:v>
                </c:pt>
                <c:pt idx="1355">
                  <c:v>2698.8262350300001</c:v>
                </c:pt>
                <c:pt idx="1356">
                  <c:v>2699.8262350300001</c:v>
                </c:pt>
                <c:pt idx="1357">
                  <c:v>2700.8262350300001</c:v>
                </c:pt>
                <c:pt idx="1358">
                  <c:v>2701.8262350300001</c:v>
                </c:pt>
                <c:pt idx="1359">
                  <c:v>2702.8262350300001</c:v>
                </c:pt>
                <c:pt idx="1360">
                  <c:v>2703.8262350300001</c:v>
                </c:pt>
                <c:pt idx="1361">
                  <c:v>2704.8262350300001</c:v>
                </c:pt>
                <c:pt idx="1362">
                  <c:v>2705.8262350300001</c:v>
                </c:pt>
                <c:pt idx="1363">
                  <c:v>2706.8262350300001</c:v>
                </c:pt>
                <c:pt idx="1364">
                  <c:v>2707.8262350300001</c:v>
                </c:pt>
                <c:pt idx="1365">
                  <c:v>2708.8262350300001</c:v>
                </c:pt>
                <c:pt idx="1366">
                  <c:v>2709.8262350300001</c:v>
                </c:pt>
                <c:pt idx="1367">
                  <c:v>2710.8262350300001</c:v>
                </c:pt>
                <c:pt idx="1368">
                  <c:v>2711.8262350300001</c:v>
                </c:pt>
                <c:pt idx="1369">
                  <c:v>2712.8262350300001</c:v>
                </c:pt>
                <c:pt idx="1370">
                  <c:v>2713.8262350300001</c:v>
                </c:pt>
                <c:pt idx="1371">
                  <c:v>2714.8262350300001</c:v>
                </c:pt>
                <c:pt idx="1372">
                  <c:v>2715.8262350300001</c:v>
                </c:pt>
                <c:pt idx="1373">
                  <c:v>2716.8262350300001</c:v>
                </c:pt>
                <c:pt idx="1374">
                  <c:v>2717.8262350300001</c:v>
                </c:pt>
                <c:pt idx="1375">
                  <c:v>2718.8262350300001</c:v>
                </c:pt>
                <c:pt idx="1376">
                  <c:v>2719.8262350300001</c:v>
                </c:pt>
                <c:pt idx="1377">
                  <c:v>2720.8262350300001</c:v>
                </c:pt>
                <c:pt idx="1378">
                  <c:v>2721.8262350300001</c:v>
                </c:pt>
                <c:pt idx="1379">
                  <c:v>2722.8262350300001</c:v>
                </c:pt>
                <c:pt idx="1380">
                  <c:v>2723.8262350300001</c:v>
                </c:pt>
                <c:pt idx="1381">
                  <c:v>2724.8262350300001</c:v>
                </c:pt>
                <c:pt idx="1382">
                  <c:v>2725.8262350300001</c:v>
                </c:pt>
                <c:pt idx="1383">
                  <c:v>2726.8262350300001</c:v>
                </c:pt>
                <c:pt idx="1384">
                  <c:v>2727.8262350300001</c:v>
                </c:pt>
                <c:pt idx="1385">
                  <c:v>2728.8262350300001</c:v>
                </c:pt>
                <c:pt idx="1386">
                  <c:v>2729.8262350300001</c:v>
                </c:pt>
                <c:pt idx="1387">
                  <c:v>2730.8262350300001</c:v>
                </c:pt>
                <c:pt idx="1388">
                  <c:v>2731.8262350300001</c:v>
                </c:pt>
                <c:pt idx="1389">
                  <c:v>2732.8262350300001</c:v>
                </c:pt>
                <c:pt idx="1390">
                  <c:v>2733.8262350300001</c:v>
                </c:pt>
                <c:pt idx="1391">
                  <c:v>2734.8262350300001</c:v>
                </c:pt>
                <c:pt idx="1392">
                  <c:v>2735.8262350300001</c:v>
                </c:pt>
                <c:pt idx="1393">
                  <c:v>2736.8262350300001</c:v>
                </c:pt>
                <c:pt idx="1394">
                  <c:v>2737.8262350300001</c:v>
                </c:pt>
                <c:pt idx="1395">
                  <c:v>2738.8262350300001</c:v>
                </c:pt>
                <c:pt idx="1396">
                  <c:v>2739.8262350300001</c:v>
                </c:pt>
                <c:pt idx="1397">
                  <c:v>2740.8262350300001</c:v>
                </c:pt>
                <c:pt idx="1398">
                  <c:v>2741.8262350300001</c:v>
                </c:pt>
                <c:pt idx="1399">
                  <c:v>2742.8262350300001</c:v>
                </c:pt>
                <c:pt idx="1400">
                  <c:v>2743.8262350300001</c:v>
                </c:pt>
                <c:pt idx="1401">
                  <c:v>2744.8262350300001</c:v>
                </c:pt>
                <c:pt idx="1402">
                  <c:v>2745.8262350300001</c:v>
                </c:pt>
                <c:pt idx="1403">
                  <c:v>2746.8262350300001</c:v>
                </c:pt>
                <c:pt idx="1404">
                  <c:v>2747.8262350300001</c:v>
                </c:pt>
                <c:pt idx="1405">
                  <c:v>2748.8262350300001</c:v>
                </c:pt>
                <c:pt idx="1406">
                  <c:v>2749.8262350300001</c:v>
                </c:pt>
                <c:pt idx="1407">
                  <c:v>2750.8262350300001</c:v>
                </c:pt>
                <c:pt idx="1408">
                  <c:v>2751.8262350300001</c:v>
                </c:pt>
                <c:pt idx="1409">
                  <c:v>2752.8262350300001</c:v>
                </c:pt>
                <c:pt idx="1410">
                  <c:v>2753.8262350300001</c:v>
                </c:pt>
                <c:pt idx="1411">
                  <c:v>2754.8262350300001</c:v>
                </c:pt>
                <c:pt idx="1412">
                  <c:v>2755.8262350300001</c:v>
                </c:pt>
                <c:pt idx="1413">
                  <c:v>2756.8262350300001</c:v>
                </c:pt>
                <c:pt idx="1414">
                  <c:v>2757.8262350300001</c:v>
                </c:pt>
                <c:pt idx="1415">
                  <c:v>2758.8262350300001</c:v>
                </c:pt>
                <c:pt idx="1416">
                  <c:v>2759.8262350300001</c:v>
                </c:pt>
                <c:pt idx="1417">
                  <c:v>2760.8262350300001</c:v>
                </c:pt>
                <c:pt idx="1418">
                  <c:v>2761.8262350300001</c:v>
                </c:pt>
                <c:pt idx="1419">
                  <c:v>2762.8262350300001</c:v>
                </c:pt>
                <c:pt idx="1420">
                  <c:v>2763.8262350300001</c:v>
                </c:pt>
                <c:pt idx="1421">
                  <c:v>2764.8262350300001</c:v>
                </c:pt>
                <c:pt idx="1422">
                  <c:v>2765.8262350300001</c:v>
                </c:pt>
                <c:pt idx="1423">
                  <c:v>2766.8262350300001</c:v>
                </c:pt>
                <c:pt idx="1424">
                  <c:v>2767.8262350300001</c:v>
                </c:pt>
                <c:pt idx="1425">
                  <c:v>2768.8262350300001</c:v>
                </c:pt>
                <c:pt idx="1426">
                  <c:v>2769.8262350300001</c:v>
                </c:pt>
                <c:pt idx="1427">
                  <c:v>2770.8262350300001</c:v>
                </c:pt>
                <c:pt idx="1428">
                  <c:v>2771.8262350300001</c:v>
                </c:pt>
                <c:pt idx="1429">
                  <c:v>2772.8262350300001</c:v>
                </c:pt>
                <c:pt idx="1430">
                  <c:v>2773.8262350300001</c:v>
                </c:pt>
                <c:pt idx="1431">
                  <c:v>2774.8262350300001</c:v>
                </c:pt>
                <c:pt idx="1432">
                  <c:v>2775.8262350300001</c:v>
                </c:pt>
                <c:pt idx="1433">
                  <c:v>2776.8262350300001</c:v>
                </c:pt>
                <c:pt idx="1434">
                  <c:v>2777.8262350300001</c:v>
                </c:pt>
                <c:pt idx="1435">
                  <c:v>2778.8262350300001</c:v>
                </c:pt>
                <c:pt idx="1436">
                  <c:v>2779.8262350300001</c:v>
                </c:pt>
                <c:pt idx="1437">
                  <c:v>2780.8262350300001</c:v>
                </c:pt>
                <c:pt idx="1438">
                  <c:v>2781.8262350300001</c:v>
                </c:pt>
                <c:pt idx="1439">
                  <c:v>2782.8262350300001</c:v>
                </c:pt>
                <c:pt idx="1440">
                  <c:v>2783.8262350300001</c:v>
                </c:pt>
                <c:pt idx="1441">
                  <c:v>2784.8262350300001</c:v>
                </c:pt>
                <c:pt idx="1442">
                  <c:v>2785.8262350300001</c:v>
                </c:pt>
                <c:pt idx="1443">
                  <c:v>2786.8262350300001</c:v>
                </c:pt>
                <c:pt idx="1444">
                  <c:v>2787.8262350300001</c:v>
                </c:pt>
                <c:pt idx="1445">
                  <c:v>2788.8262350300001</c:v>
                </c:pt>
                <c:pt idx="1446">
                  <c:v>2789.8262350300001</c:v>
                </c:pt>
                <c:pt idx="1447">
                  <c:v>2790.8262350300001</c:v>
                </c:pt>
                <c:pt idx="1448">
                  <c:v>2791.8262350300001</c:v>
                </c:pt>
                <c:pt idx="1449">
                  <c:v>2792.8262350300001</c:v>
                </c:pt>
                <c:pt idx="1450">
                  <c:v>2793.8262350300001</c:v>
                </c:pt>
                <c:pt idx="1451">
                  <c:v>2794.8262350300001</c:v>
                </c:pt>
                <c:pt idx="1452">
                  <c:v>2795.8262350300001</c:v>
                </c:pt>
                <c:pt idx="1453">
                  <c:v>2796.8262350300001</c:v>
                </c:pt>
                <c:pt idx="1454">
                  <c:v>2797.8262350300001</c:v>
                </c:pt>
                <c:pt idx="1455">
                  <c:v>2798.8262350300001</c:v>
                </c:pt>
                <c:pt idx="1456">
                  <c:v>2799.8262350300001</c:v>
                </c:pt>
                <c:pt idx="1457">
                  <c:v>2800.8262350300001</c:v>
                </c:pt>
                <c:pt idx="1458">
                  <c:v>2801.8262350300001</c:v>
                </c:pt>
                <c:pt idx="1459">
                  <c:v>2802.8262350300001</c:v>
                </c:pt>
                <c:pt idx="1460">
                  <c:v>2803.8262350300001</c:v>
                </c:pt>
                <c:pt idx="1461">
                  <c:v>2804.8262350300001</c:v>
                </c:pt>
                <c:pt idx="1462">
                  <c:v>2805.8262350300001</c:v>
                </c:pt>
                <c:pt idx="1463">
                  <c:v>2806.8262350300001</c:v>
                </c:pt>
                <c:pt idx="1464">
                  <c:v>2807.8262350300001</c:v>
                </c:pt>
                <c:pt idx="1465">
                  <c:v>2808.8262350300001</c:v>
                </c:pt>
                <c:pt idx="1466">
                  <c:v>2809.8262350300001</c:v>
                </c:pt>
                <c:pt idx="1467">
                  <c:v>2810.8262350300001</c:v>
                </c:pt>
                <c:pt idx="1468">
                  <c:v>2811.8262350300001</c:v>
                </c:pt>
                <c:pt idx="1469">
                  <c:v>2812.8262350300001</c:v>
                </c:pt>
                <c:pt idx="1470">
                  <c:v>2813.8262350300001</c:v>
                </c:pt>
                <c:pt idx="1471">
                  <c:v>2814.8262350300001</c:v>
                </c:pt>
                <c:pt idx="1472">
                  <c:v>2815.8262350300001</c:v>
                </c:pt>
                <c:pt idx="1473">
                  <c:v>2816.8262350300001</c:v>
                </c:pt>
                <c:pt idx="1474">
                  <c:v>2817.8262350300001</c:v>
                </c:pt>
                <c:pt idx="1475">
                  <c:v>2818.8262350300001</c:v>
                </c:pt>
                <c:pt idx="1476">
                  <c:v>2819.8262350300001</c:v>
                </c:pt>
                <c:pt idx="1477">
                  <c:v>2820.8262350300001</c:v>
                </c:pt>
                <c:pt idx="1478">
                  <c:v>2821.8262350300001</c:v>
                </c:pt>
                <c:pt idx="1479">
                  <c:v>2822.8262350300001</c:v>
                </c:pt>
                <c:pt idx="1480">
                  <c:v>2823.8262350300001</c:v>
                </c:pt>
                <c:pt idx="1481">
                  <c:v>2824.8262350300001</c:v>
                </c:pt>
                <c:pt idx="1482">
                  <c:v>2825.8262350300001</c:v>
                </c:pt>
                <c:pt idx="1483">
                  <c:v>2826.8262350300001</c:v>
                </c:pt>
                <c:pt idx="1484">
                  <c:v>2827.8262350300001</c:v>
                </c:pt>
                <c:pt idx="1485">
                  <c:v>2828.8262350300001</c:v>
                </c:pt>
                <c:pt idx="1486">
                  <c:v>2829.8262350300001</c:v>
                </c:pt>
                <c:pt idx="1487">
                  <c:v>2830.8262350300001</c:v>
                </c:pt>
                <c:pt idx="1488">
                  <c:v>2831.8262350300001</c:v>
                </c:pt>
                <c:pt idx="1489">
                  <c:v>2832.8262350300001</c:v>
                </c:pt>
                <c:pt idx="1490">
                  <c:v>2833.8262350300001</c:v>
                </c:pt>
                <c:pt idx="1491">
                  <c:v>2834.8262350300001</c:v>
                </c:pt>
                <c:pt idx="1492">
                  <c:v>2835.8262350300001</c:v>
                </c:pt>
                <c:pt idx="1493">
                  <c:v>2836.8262350300001</c:v>
                </c:pt>
                <c:pt idx="1494">
                  <c:v>2837.8262350300001</c:v>
                </c:pt>
                <c:pt idx="1495">
                  <c:v>2838.8262350300001</c:v>
                </c:pt>
                <c:pt idx="1496">
                  <c:v>2839.8262350300001</c:v>
                </c:pt>
                <c:pt idx="1497">
                  <c:v>2840.8262350300001</c:v>
                </c:pt>
                <c:pt idx="1498">
                  <c:v>2841.8262350300001</c:v>
                </c:pt>
                <c:pt idx="1499">
                  <c:v>2842.8262350300001</c:v>
                </c:pt>
                <c:pt idx="1500">
                  <c:v>2843.8262350300001</c:v>
                </c:pt>
                <c:pt idx="1501">
                  <c:v>2844.8262350300001</c:v>
                </c:pt>
                <c:pt idx="1502">
                  <c:v>2845.8262350300001</c:v>
                </c:pt>
                <c:pt idx="1503">
                  <c:v>2846.8262350300001</c:v>
                </c:pt>
                <c:pt idx="1504">
                  <c:v>2847.8262350300001</c:v>
                </c:pt>
                <c:pt idx="1505">
                  <c:v>2848.8262350300001</c:v>
                </c:pt>
                <c:pt idx="1506">
                  <c:v>2849.8262350300001</c:v>
                </c:pt>
                <c:pt idx="1507">
                  <c:v>2850.8262350300001</c:v>
                </c:pt>
                <c:pt idx="1508">
                  <c:v>2851.8262350300001</c:v>
                </c:pt>
                <c:pt idx="1509">
                  <c:v>2852.8262350300001</c:v>
                </c:pt>
                <c:pt idx="1510">
                  <c:v>2853.8262350300001</c:v>
                </c:pt>
                <c:pt idx="1511">
                  <c:v>2854.8262350300001</c:v>
                </c:pt>
                <c:pt idx="1512">
                  <c:v>2855.8262350300001</c:v>
                </c:pt>
                <c:pt idx="1513">
                  <c:v>2856.8262350300001</c:v>
                </c:pt>
                <c:pt idx="1514">
                  <c:v>2857.8262350300001</c:v>
                </c:pt>
                <c:pt idx="1515">
                  <c:v>2858.8262350300001</c:v>
                </c:pt>
                <c:pt idx="1516">
                  <c:v>2859.8262350300001</c:v>
                </c:pt>
                <c:pt idx="1517">
                  <c:v>2860.8262350300001</c:v>
                </c:pt>
                <c:pt idx="1518">
                  <c:v>2861.8262350300001</c:v>
                </c:pt>
                <c:pt idx="1519">
                  <c:v>2862.8262350300001</c:v>
                </c:pt>
                <c:pt idx="1520">
                  <c:v>2863.8262350300001</c:v>
                </c:pt>
                <c:pt idx="1521">
                  <c:v>2864.8262350300001</c:v>
                </c:pt>
                <c:pt idx="1522">
                  <c:v>2865.8262350300001</c:v>
                </c:pt>
                <c:pt idx="1523">
                  <c:v>2866.8262350300001</c:v>
                </c:pt>
                <c:pt idx="1524">
                  <c:v>2867.8262350300001</c:v>
                </c:pt>
                <c:pt idx="1525">
                  <c:v>2868.8262350300001</c:v>
                </c:pt>
                <c:pt idx="1526">
                  <c:v>2869.8262350300001</c:v>
                </c:pt>
                <c:pt idx="1527">
                  <c:v>2870.8262350300001</c:v>
                </c:pt>
                <c:pt idx="1528">
                  <c:v>2871.8262350300001</c:v>
                </c:pt>
                <c:pt idx="1529">
                  <c:v>2872.8262350300001</c:v>
                </c:pt>
                <c:pt idx="1530">
                  <c:v>2873.8262350300001</c:v>
                </c:pt>
                <c:pt idx="1531">
                  <c:v>2874.8262350300001</c:v>
                </c:pt>
                <c:pt idx="1532">
                  <c:v>2875.8262350300001</c:v>
                </c:pt>
                <c:pt idx="1533">
                  <c:v>2876.8262350300001</c:v>
                </c:pt>
                <c:pt idx="1534">
                  <c:v>2877.8262350300001</c:v>
                </c:pt>
                <c:pt idx="1535">
                  <c:v>2878.8262350300001</c:v>
                </c:pt>
                <c:pt idx="1536">
                  <c:v>2879.8262350300001</c:v>
                </c:pt>
                <c:pt idx="1537">
                  <c:v>2880.8262350300001</c:v>
                </c:pt>
                <c:pt idx="1538">
                  <c:v>2881.8262350300001</c:v>
                </c:pt>
                <c:pt idx="1539">
                  <c:v>2882.8262350300001</c:v>
                </c:pt>
                <c:pt idx="1540">
                  <c:v>2883.8262350300001</c:v>
                </c:pt>
                <c:pt idx="1541">
                  <c:v>2884.8262350300001</c:v>
                </c:pt>
                <c:pt idx="1542">
                  <c:v>2885.8262350300001</c:v>
                </c:pt>
                <c:pt idx="1543">
                  <c:v>2886.8262350300001</c:v>
                </c:pt>
                <c:pt idx="1544">
                  <c:v>2887.8262350300001</c:v>
                </c:pt>
                <c:pt idx="1545">
                  <c:v>2888.8262350300001</c:v>
                </c:pt>
                <c:pt idx="1546">
                  <c:v>2889.8262350300001</c:v>
                </c:pt>
                <c:pt idx="1547">
                  <c:v>2890.8262350300001</c:v>
                </c:pt>
                <c:pt idx="1548">
                  <c:v>2891.8262350300001</c:v>
                </c:pt>
                <c:pt idx="1549">
                  <c:v>2892.8262350300001</c:v>
                </c:pt>
                <c:pt idx="1550">
                  <c:v>2893.8262350300001</c:v>
                </c:pt>
                <c:pt idx="1551">
                  <c:v>2894.8262350300001</c:v>
                </c:pt>
                <c:pt idx="1552">
                  <c:v>2895.8262350300001</c:v>
                </c:pt>
                <c:pt idx="1553">
                  <c:v>2896.8262350300001</c:v>
                </c:pt>
                <c:pt idx="1554">
                  <c:v>2897.8262350300001</c:v>
                </c:pt>
                <c:pt idx="1555">
                  <c:v>2898.8262350300001</c:v>
                </c:pt>
                <c:pt idx="1556">
                  <c:v>2899.8262350300001</c:v>
                </c:pt>
                <c:pt idx="1557">
                  <c:v>2900.8262350300001</c:v>
                </c:pt>
                <c:pt idx="1558">
                  <c:v>2901.8262350300001</c:v>
                </c:pt>
                <c:pt idx="1559">
                  <c:v>2902.8262350300001</c:v>
                </c:pt>
                <c:pt idx="1560">
                  <c:v>2903.8262350300001</c:v>
                </c:pt>
                <c:pt idx="1561">
                  <c:v>2904.8262350300001</c:v>
                </c:pt>
                <c:pt idx="1562">
                  <c:v>2905.8262350300001</c:v>
                </c:pt>
                <c:pt idx="1563">
                  <c:v>2906.8262350300001</c:v>
                </c:pt>
                <c:pt idx="1564">
                  <c:v>2907.8262350300001</c:v>
                </c:pt>
                <c:pt idx="1565">
                  <c:v>2908.8262350300001</c:v>
                </c:pt>
                <c:pt idx="1566">
                  <c:v>2909.8262350300001</c:v>
                </c:pt>
                <c:pt idx="1567">
                  <c:v>2910.8262350300001</c:v>
                </c:pt>
                <c:pt idx="1568">
                  <c:v>2911.8262350300001</c:v>
                </c:pt>
                <c:pt idx="1569">
                  <c:v>2912.8262350300001</c:v>
                </c:pt>
                <c:pt idx="1570">
                  <c:v>2913.8262350300001</c:v>
                </c:pt>
                <c:pt idx="1571">
                  <c:v>2914.8262350300001</c:v>
                </c:pt>
                <c:pt idx="1572">
                  <c:v>2915.8262350300001</c:v>
                </c:pt>
                <c:pt idx="1573">
                  <c:v>2916.8262350300001</c:v>
                </c:pt>
                <c:pt idx="1574">
                  <c:v>2917.8262350300001</c:v>
                </c:pt>
                <c:pt idx="1575">
                  <c:v>2918.8262350300001</c:v>
                </c:pt>
                <c:pt idx="1576">
                  <c:v>2919.8262350300001</c:v>
                </c:pt>
                <c:pt idx="1577">
                  <c:v>2920.8262350300001</c:v>
                </c:pt>
                <c:pt idx="1578">
                  <c:v>2921.8262350300001</c:v>
                </c:pt>
                <c:pt idx="1579">
                  <c:v>2922.8262350300001</c:v>
                </c:pt>
                <c:pt idx="1580">
                  <c:v>2923.8262350300001</c:v>
                </c:pt>
                <c:pt idx="1581">
                  <c:v>2924.8262350300001</c:v>
                </c:pt>
                <c:pt idx="1582">
                  <c:v>2925.8262350300001</c:v>
                </c:pt>
                <c:pt idx="1583">
                  <c:v>2926.8262350300001</c:v>
                </c:pt>
                <c:pt idx="1584">
                  <c:v>2927.8262350300001</c:v>
                </c:pt>
                <c:pt idx="1585">
                  <c:v>2928.8262350300001</c:v>
                </c:pt>
                <c:pt idx="1586">
                  <c:v>2929.8262350300001</c:v>
                </c:pt>
                <c:pt idx="1587">
                  <c:v>2930.8262350300001</c:v>
                </c:pt>
                <c:pt idx="1588">
                  <c:v>2931.8262350300001</c:v>
                </c:pt>
                <c:pt idx="1589">
                  <c:v>2932.8262350300001</c:v>
                </c:pt>
                <c:pt idx="1590">
                  <c:v>2933.8262350300001</c:v>
                </c:pt>
                <c:pt idx="1591">
                  <c:v>2934.8262350300001</c:v>
                </c:pt>
                <c:pt idx="1592">
                  <c:v>2935.8262350300001</c:v>
                </c:pt>
                <c:pt idx="1593">
                  <c:v>2936.8262350300001</c:v>
                </c:pt>
                <c:pt idx="1594">
                  <c:v>2937.8262350300001</c:v>
                </c:pt>
                <c:pt idx="1595">
                  <c:v>2938.8262350300001</c:v>
                </c:pt>
                <c:pt idx="1596">
                  <c:v>2939.8262350300001</c:v>
                </c:pt>
                <c:pt idx="1597">
                  <c:v>2940.8262350300001</c:v>
                </c:pt>
                <c:pt idx="1598">
                  <c:v>2941.8262350300001</c:v>
                </c:pt>
                <c:pt idx="1599">
                  <c:v>2942.8262350300001</c:v>
                </c:pt>
                <c:pt idx="1600">
                  <c:v>2943.8262350300001</c:v>
                </c:pt>
                <c:pt idx="1601">
                  <c:v>2944.8262350300001</c:v>
                </c:pt>
                <c:pt idx="1602">
                  <c:v>2945.8262350300001</c:v>
                </c:pt>
                <c:pt idx="1603">
                  <c:v>2946.8262350300001</c:v>
                </c:pt>
                <c:pt idx="1604">
                  <c:v>2947.8262350300001</c:v>
                </c:pt>
                <c:pt idx="1605">
                  <c:v>2948.8262350300001</c:v>
                </c:pt>
                <c:pt idx="1606">
                  <c:v>2949.8262350300001</c:v>
                </c:pt>
                <c:pt idx="1607">
                  <c:v>2950.8262350300001</c:v>
                </c:pt>
                <c:pt idx="1608">
                  <c:v>2951.8262350300001</c:v>
                </c:pt>
                <c:pt idx="1609">
                  <c:v>2952.8262350300001</c:v>
                </c:pt>
                <c:pt idx="1610">
                  <c:v>2953.8262350300001</c:v>
                </c:pt>
                <c:pt idx="1611">
                  <c:v>2954.8262350300001</c:v>
                </c:pt>
                <c:pt idx="1612">
                  <c:v>2955.8262350300001</c:v>
                </c:pt>
                <c:pt idx="1613">
                  <c:v>2956.8262350300001</c:v>
                </c:pt>
                <c:pt idx="1614">
                  <c:v>2957.8262350300001</c:v>
                </c:pt>
                <c:pt idx="1615">
                  <c:v>2958.8262350300001</c:v>
                </c:pt>
                <c:pt idx="1616">
                  <c:v>2959.8262350300001</c:v>
                </c:pt>
                <c:pt idx="1617">
                  <c:v>2960.8262350300001</c:v>
                </c:pt>
                <c:pt idx="1618">
                  <c:v>2961.8262350300001</c:v>
                </c:pt>
                <c:pt idx="1619">
                  <c:v>2962.8262350300001</c:v>
                </c:pt>
                <c:pt idx="1620">
                  <c:v>2963.8262350300001</c:v>
                </c:pt>
                <c:pt idx="1621">
                  <c:v>2964.8262350300001</c:v>
                </c:pt>
                <c:pt idx="1622">
                  <c:v>2965.8262350300001</c:v>
                </c:pt>
                <c:pt idx="1623">
                  <c:v>2966.8262350300001</c:v>
                </c:pt>
                <c:pt idx="1624">
                  <c:v>2967.8262350300001</c:v>
                </c:pt>
                <c:pt idx="1625">
                  <c:v>2968.8262350300001</c:v>
                </c:pt>
                <c:pt idx="1626">
                  <c:v>2969.8262350300001</c:v>
                </c:pt>
                <c:pt idx="1627">
                  <c:v>2970.8262350300001</c:v>
                </c:pt>
                <c:pt idx="1628">
                  <c:v>2971.8262350300001</c:v>
                </c:pt>
                <c:pt idx="1629">
                  <c:v>2972.8262350300001</c:v>
                </c:pt>
                <c:pt idx="1630">
                  <c:v>2973.8262350300001</c:v>
                </c:pt>
                <c:pt idx="1631">
                  <c:v>2974.8262350300001</c:v>
                </c:pt>
                <c:pt idx="1632">
                  <c:v>2975.8262350300001</c:v>
                </c:pt>
                <c:pt idx="1633">
                  <c:v>2976.8262350300001</c:v>
                </c:pt>
                <c:pt idx="1634">
                  <c:v>2977.8262350300001</c:v>
                </c:pt>
                <c:pt idx="1635">
                  <c:v>2978.8262350300001</c:v>
                </c:pt>
                <c:pt idx="1636">
                  <c:v>2979.8262350300001</c:v>
                </c:pt>
                <c:pt idx="1637">
                  <c:v>2980.8262350300001</c:v>
                </c:pt>
                <c:pt idx="1638">
                  <c:v>2981.8262350300001</c:v>
                </c:pt>
                <c:pt idx="1639">
                  <c:v>2982.8262350300001</c:v>
                </c:pt>
                <c:pt idx="1640">
                  <c:v>2983.8262350300001</c:v>
                </c:pt>
                <c:pt idx="1641">
                  <c:v>2984.8262350300001</c:v>
                </c:pt>
                <c:pt idx="1642">
                  <c:v>2985.8262350300001</c:v>
                </c:pt>
                <c:pt idx="1643">
                  <c:v>2986.8262350300001</c:v>
                </c:pt>
                <c:pt idx="1644">
                  <c:v>2987.8262350300001</c:v>
                </c:pt>
                <c:pt idx="1645">
                  <c:v>2988.8262350300001</c:v>
                </c:pt>
                <c:pt idx="1646">
                  <c:v>2989.8262350300001</c:v>
                </c:pt>
                <c:pt idx="1647">
                  <c:v>2990.8262350300001</c:v>
                </c:pt>
                <c:pt idx="1648">
                  <c:v>2991.8262350300001</c:v>
                </c:pt>
                <c:pt idx="1649">
                  <c:v>2992.8262350300001</c:v>
                </c:pt>
                <c:pt idx="1650">
                  <c:v>2993.8262350300001</c:v>
                </c:pt>
                <c:pt idx="1651">
                  <c:v>2994.8262350300001</c:v>
                </c:pt>
                <c:pt idx="1652">
                  <c:v>2995.8262350300001</c:v>
                </c:pt>
                <c:pt idx="1653">
                  <c:v>2996.8262350300001</c:v>
                </c:pt>
                <c:pt idx="1654">
                  <c:v>2997.8262350300001</c:v>
                </c:pt>
                <c:pt idx="1655">
                  <c:v>2998.3673492500002</c:v>
                </c:pt>
                <c:pt idx="1656">
                  <c:v>3052.1357715300001</c:v>
                </c:pt>
                <c:pt idx="1657">
                  <c:v>3101.2908861199999</c:v>
                </c:pt>
                <c:pt idx="1658">
                  <c:v>3101.2908861199999</c:v>
                </c:pt>
                <c:pt idx="1659">
                  <c:v>3102.2908861199999</c:v>
                </c:pt>
                <c:pt idx="1660">
                  <c:v>3103.2908861199999</c:v>
                </c:pt>
                <c:pt idx="1661">
                  <c:v>3104.2908861199999</c:v>
                </c:pt>
                <c:pt idx="1662">
                  <c:v>3105.2908861199999</c:v>
                </c:pt>
                <c:pt idx="1663">
                  <c:v>3106.2908861199999</c:v>
                </c:pt>
                <c:pt idx="1664">
                  <c:v>3107.2908861199999</c:v>
                </c:pt>
                <c:pt idx="1665">
                  <c:v>3108.2908861199999</c:v>
                </c:pt>
                <c:pt idx="1666">
                  <c:v>3109.2908861199999</c:v>
                </c:pt>
                <c:pt idx="1667">
                  <c:v>3110.2908861199999</c:v>
                </c:pt>
                <c:pt idx="1668">
                  <c:v>3111.2908861199999</c:v>
                </c:pt>
                <c:pt idx="1669">
                  <c:v>3112.2908861199999</c:v>
                </c:pt>
                <c:pt idx="1670">
                  <c:v>3113.2908861199999</c:v>
                </c:pt>
                <c:pt idx="1671">
                  <c:v>3114.2908861199999</c:v>
                </c:pt>
                <c:pt idx="1672">
                  <c:v>3115.2908861199999</c:v>
                </c:pt>
                <c:pt idx="1673">
                  <c:v>3116.2908861199999</c:v>
                </c:pt>
                <c:pt idx="1674">
                  <c:v>3117.2908861199999</c:v>
                </c:pt>
                <c:pt idx="1675">
                  <c:v>3118.2908861199999</c:v>
                </c:pt>
                <c:pt idx="1676">
                  <c:v>3119.2908861199999</c:v>
                </c:pt>
                <c:pt idx="1677">
                  <c:v>3120.2908861199999</c:v>
                </c:pt>
                <c:pt idx="1678">
                  <c:v>3121.2908861199999</c:v>
                </c:pt>
                <c:pt idx="1679">
                  <c:v>3122.2908861199999</c:v>
                </c:pt>
                <c:pt idx="1680">
                  <c:v>3123.2908861199999</c:v>
                </c:pt>
                <c:pt idx="1681">
                  <c:v>3124.2908861199999</c:v>
                </c:pt>
                <c:pt idx="1682">
                  <c:v>3125.2908861199999</c:v>
                </c:pt>
                <c:pt idx="1683">
                  <c:v>3126.2908861199999</c:v>
                </c:pt>
                <c:pt idx="1684">
                  <c:v>3127.2908861199999</c:v>
                </c:pt>
                <c:pt idx="1685">
                  <c:v>3128.2908861199999</c:v>
                </c:pt>
                <c:pt idx="1686">
                  <c:v>3129.2908861199999</c:v>
                </c:pt>
                <c:pt idx="1687">
                  <c:v>3130.2908861199999</c:v>
                </c:pt>
                <c:pt idx="1688">
                  <c:v>3131.2908861199999</c:v>
                </c:pt>
                <c:pt idx="1689">
                  <c:v>3132.2908861199999</c:v>
                </c:pt>
                <c:pt idx="1690">
                  <c:v>3133.2908861199999</c:v>
                </c:pt>
                <c:pt idx="1691">
                  <c:v>3134.2908861199999</c:v>
                </c:pt>
                <c:pt idx="1692">
                  <c:v>3135.2908861199999</c:v>
                </c:pt>
                <c:pt idx="1693">
                  <c:v>3136.2908861199999</c:v>
                </c:pt>
                <c:pt idx="1694">
                  <c:v>3137.2908861199999</c:v>
                </c:pt>
                <c:pt idx="1695">
                  <c:v>3138.2908861199999</c:v>
                </c:pt>
                <c:pt idx="1696">
                  <c:v>3139.2908861199999</c:v>
                </c:pt>
                <c:pt idx="1697">
                  <c:v>3140.2908861199999</c:v>
                </c:pt>
                <c:pt idx="1698">
                  <c:v>3141.2908861199999</c:v>
                </c:pt>
                <c:pt idx="1699">
                  <c:v>3142.2908861199999</c:v>
                </c:pt>
                <c:pt idx="1700">
                  <c:v>3143.2908861199999</c:v>
                </c:pt>
                <c:pt idx="1701">
                  <c:v>3144.2908861199999</c:v>
                </c:pt>
                <c:pt idx="1702">
                  <c:v>3145.2908861199999</c:v>
                </c:pt>
                <c:pt idx="1703">
                  <c:v>3146.2908861199999</c:v>
                </c:pt>
                <c:pt idx="1704">
                  <c:v>3147.2908861199999</c:v>
                </c:pt>
                <c:pt idx="1705">
                  <c:v>3148.2908861199999</c:v>
                </c:pt>
                <c:pt idx="1706">
                  <c:v>3149.2908861199999</c:v>
                </c:pt>
                <c:pt idx="1707">
                  <c:v>3150.2908861199999</c:v>
                </c:pt>
                <c:pt idx="1708">
                  <c:v>3151.2908861199999</c:v>
                </c:pt>
                <c:pt idx="1709">
                  <c:v>3152.2908861199999</c:v>
                </c:pt>
                <c:pt idx="1710">
                  <c:v>3153.2908861199999</c:v>
                </c:pt>
                <c:pt idx="1711">
                  <c:v>3154.2908861199999</c:v>
                </c:pt>
                <c:pt idx="1712">
                  <c:v>3155.2908861199999</c:v>
                </c:pt>
                <c:pt idx="1713">
                  <c:v>3156.2908861199999</c:v>
                </c:pt>
                <c:pt idx="1714">
                  <c:v>3157.2908861199999</c:v>
                </c:pt>
                <c:pt idx="1715">
                  <c:v>3158.2908861199999</c:v>
                </c:pt>
                <c:pt idx="1716">
                  <c:v>3159.2908861199999</c:v>
                </c:pt>
                <c:pt idx="1717">
                  <c:v>3160.2908861199999</c:v>
                </c:pt>
                <c:pt idx="1718">
                  <c:v>3161.2908861199999</c:v>
                </c:pt>
                <c:pt idx="1719">
                  <c:v>3162.2908861199999</c:v>
                </c:pt>
                <c:pt idx="1720">
                  <c:v>3163.2908861199999</c:v>
                </c:pt>
                <c:pt idx="1721">
                  <c:v>3164.2908861199999</c:v>
                </c:pt>
                <c:pt idx="1722">
                  <c:v>3165.2908861199999</c:v>
                </c:pt>
                <c:pt idx="1723">
                  <c:v>3166.2908861199999</c:v>
                </c:pt>
                <c:pt idx="1724">
                  <c:v>3167.2908861199999</c:v>
                </c:pt>
                <c:pt idx="1725">
                  <c:v>3168.2908861199999</c:v>
                </c:pt>
                <c:pt idx="1726">
                  <c:v>3169.2908861199999</c:v>
                </c:pt>
                <c:pt idx="1727">
                  <c:v>3170.2908861199999</c:v>
                </c:pt>
                <c:pt idx="1728">
                  <c:v>3171.2908861199999</c:v>
                </c:pt>
                <c:pt idx="1729">
                  <c:v>3172.2908861199999</c:v>
                </c:pt>
                <c:pt idx="1730">
                  <c:v>3173.2908861199999</c:v>
                </c:pt>
                <c:pt idx="1731">
                  <c:v>3174.2908861199999</c:v>
                </c:pt>
                <c:pt idx="1732">
                  <c:v>3175.2908861199999</c:v>
                </c:pt>
                <c:pt idx="1733">
                  <c:v>3176.2908861199999</c:v>
                </c:pt>
                <c:pt idx="1734">
                  <c:v>3177.2908861199999</c:v>
                </c:pt>
                <c:pt idx="1735">
                  <c:v>3178.2908861199999</c:v>
                </c:pt>
                <c:pt idx="1736">
                  <c:v>3179.2908861199999</c:v>
                </c:pt>
                <c:pt idx="1737">
                  <c:v>3180.2908861199999</c:v>
                </c:pt>
                <c:pt idx="1738">
                  <c:v>3181.2908861199999</c:v>
                </c:pt>
                <c:pt idx="1739">
                  <c:v>3182.2908861199999</c:v>
                </c:pt>
                <c:pt idx="1740">
                  <c:v>3183.2908861199999</c:v>
                </c:pt>
                <c:pt idx="1741">
                  <c:v>3184.2908861199999</c:v>
                </c:pt>
                <c:pt idx="1742">
                  <c:v>3185.2908861199999</c:v>
                </c:pt>
                <c:pt idx="1743">
                  <c:v>3186.2908861199999</c:v>
                </c:pt>
                <c:pt idx="1744">
                  <c:v>3187.2908861199999</c:v>
                </c:pt>
                <c:pt idx="1745">
                  <c:v>3188.2908861199999</c:v>
                </c:pt>
                <c:pt idx="1746">
                  <c:v>3189.2908861199999</c:v>
                </c:pt>
                <c:pt idx="1747">
                  <c:v>3190.2908861199999</c:v>
                </c:pt>
                <c:pt idx="1748">
                  <c:v>3191.2908861199999</c:v>
                </c:pt>
                <c:pt idx="1749">
                  <c:v>3192.2908861199999</c:v>
                </c:pt>
                <c:pt idx="1750">
                  <c:v>3193.2908861199999</c:v>
                </c:pt>
                <c:pt idx="1751">
                  <c:v>3194.2908861199999</c:v>
                </c:pt>
                <c:pt idx="1752">
                  <c:v>3195.2908861199999</c:v>
                </c:pt>
                <c:pt idx="1753">
                  <c:v>3196.2908861199999</c:v>
                </c:pt>
                <c:pt idx="1754">
                  <c:v>3197.2908861199999</c:v>
                </c:pt>
                <c:pt idx="1755">
                  <c:v>3198.2908861199999</c:v>
                </c:pt>
                <c:pt idx="1756">
                  <c:v>3199.2908861199999</c:v>
                </c:pt>
                <c:pt idx="1757">
                  <c:v>3200.2908861199999</c:v>
                </c:pt>
                <c:pt idx="1758">
                  <c:v>3201.2908861199999</c:v>
                </c:pt>
                <c:pt idx="1759">
                  <c:v>3202.2908861199999</c:v>
                </c:pt>
                <c:pt idx="1760">
                  <c:v>3203.2908861199999</c:v>
                </c:pt>
                <c:pt idx="1761">
                  <c:v>3204.2908861199999</c:v>
                </c:pt>
                <c:pt idx="1762">
                  <c:v>3205.2908861199999</c:v>
                </c:pt>
                <c:pt idx="1763">
                  <c:v>3206.2908861199999</c:v>
                </c:pt>
                <c:pt idx="1764">
                  <c:v>3207.2908861199999</c:v>
                </c:pt>
                <c:pt idx="1765">
                  <c:v>3208.2908861199999</c:v>
                </c:pt>
                <c:pt idx="1766">
                  <c:v>3209.2908861199999</c:v>
                </c:pt>
                <c:pt idx="1767">
                  <c:v>3210.2908861199999</c:v>
                </c:pt>
                <c:pt idx="1768">
                  <c:v>3211.2908861199999</c:v>
                </c:pt>
                <c:pt idx="1769">
                  <c:v>3212.2908861199999</c:v>
                </c:pt>
                <c:pt idx="1770">
                  <c:v>3213.2908861199999</c:v>
                </c:pt>
                <c:pt idx="1771">
                  <c:v>3214.2908861199999</c:v>
                </c:pt>
                <c:pt idx="1772">
                  <c:v>3215.2908861199999</c:v>
                </c:pt>
                <c:pt idx="1773">
                  <c:v>3216.2908861199999</c:v>
                </c:pt>
                <c:pt idx="1774">
                  <c:v>3217.2908861199999</c:v>
                </c:pt>
                <c:pt idx="1775">
                  <c:v>3218.2908861199999</c:v>
                </c:pt>
                <c:pt idx="1776">
                  <c:v>3219.2908861199999</c:v>
                </c:pt>
                <c:pt idx="1777">
                  <c:v>3220.2908861199999</c:v>
                </c:pt>
                <c:pt idx="1778">
                  <c:v>3221.2908861199999</c:v>
                </c:pt>
                <c:pt idx="1779">
                  <c:v>3222.2908861199999</c:v>
                </c:pt>
                <c:pt idx="1780">
                  <c:v>3223.2908861199999</c:v>
                </c:pt>
                <c:pt idx="1781">
                  <c:v>3224.2908861199999</c:v>
                </c:pt>
                <c:pt idx="1782">
                  <c:v>3225.2908861199999</c:v>
                </c:pt>
                <c:pt idx="1783">
                  <c:v>3226.2908861199999</c:v>
                </c:pt>
                <c:pt idx="1784">
                  <c:v>3227.2908861199999</c:v>
                </c:pt>
                <c:pt idx="1785">
                  <c:v>3228.2908861199999</c:v>
                </c:pt>
                <c:pt idx="1786">
                  <c:v>3229.2908861199999</c:v>
                </c:pt>
                <c:pt idx="1787">
                  <c:v>3230.2908861199999</c:v>
                </c:pt>
                <c:pt idx="1788">
                  <c:v>3231.2908861199999</c:v>
                </c:pt>
                <c:pt idx="1789">
                  <c:v>3232.2908861199999</c:v>
                </c:pt>
                <c:pt idx="1790">
                  <c:v>3233.2908861199999</c:v>
                </c:pt>
                <c:pt idx="1791">
                  <c:v>3234.2908861199999</c:v>
                </c:pt>
                <c:pt idx="1792">
                  <c:v>3235.2908861199999</c:v>
                </c:pt>
                <c:pt idx="1793">
                  <c:v>3236.2908861199999</c:v>
                </c:pt>
                <c:pt idx="1794">
                  <c:v>3237.2908861199999</c:v>
                </c:pt>
                <c:pt idx="1795">
                  <c:v>3238.2908861199999</c:v>
                </c:pt>
                <c:pt idx="1796">
                  <c:v>3239.2908861199999</c:v>
                </c:pt>
                <c:pt idx="1797">
                  <c:v>3240.2908861199999</c:v>
                </c:pt>
                <c:pt idx="1798">
                  <c:v>3241.2908861199999</c:v>
                </c:pt>
                <c:pt idx="1799">
                  <c:v>3242.2908861199999</c:v>
                </c:pt>
                <c:pt idx="1800">
                  <c:v>3243.2908861199999</c:v>
                </c:pt>
                <c:pt idx="1801">
                  <c:v>3244.2908861199999</c:v>
                </c:pt>
                <c:pt idx="1802">
                  <c:v>3245.2908861199999</c:v>
                </c:pt>
                <c:pt idx="1803">
                  <c:v>3246.2908861199999</c:v>
                </c:pt>
                <c:pt idx="1804">
                  <c:v>3247.2908861199999</c:v>
                </c:pt>
                <c:pt idx="1805">
                  <c:v>3248.2908861199999</c:v>
                </c:pt>
                <c:pt idx="1806">
                  <c:v>3249.2908861199999</c:v>
                </c:pt>
                <c:pt idx="1807">
                  <c:v>3250.2908861199999</c:v>
                </c:pt>
                <c:pt idx="1808">
                  <c:v>3251.2908861199999</c:v>
                </c:pt>
                <c:pt idx="1809">
                  <c:v>3252.2908861199999</c:v>
                </c:pt>
                <c:pt idx="1810">
                  <c:v>3253.2908861199999</c:v>
                </c:pt>
                <c:pt idx="1811">
                  <c:v>3254.2908861199999</c:v>
                </c:pt>
                <c:pt idx="1812">
                  <c:v>3255.2908861199999</c:v>
                </c:pt>
                <c:pt idx="1813">
                  <c:v>3256.2908861199999</c:v>
                </c:pt>
                <c:pt idx="1814">
                  <c:v>3257.2908861199999</c:v>
                </c:pt>
                <c:pt idx="1815">
                  <c:v>3258.2908861199999</c:v>
                </c:pt>
                <c:pt idx="1816">
                  <c:v>3259.2908861199999</c:v>
                </c:pt>
                <c:pt idx="1817">
                  <c:v>3260.2908861199999</c:v>
                </c:pt>
                <c:pt idx="1818">
                  <c:v>3261.2908861199999</c:v>
                </c:pt>
                <c:pt idx="1819">
                  <c:v>3262.2908861199999</c:v>
                </c:pt>
                <c:pt idx="1820">
                  <c:v>3263.2908861199999</c:v>
                </c:pt>
                <c:pt idx="1821">
                  <c:v>3264.2908861199999</c:v>
                </c:pt>
                <c:pt idx="1822">
                  <c:v>3265.2908861199999</c:v>
                </c:pt>
                <c:pt idx="1823">
                  <c:v>3266.2908861199999</c:v>
                </c:pt>
                <c:pt idx="1824">
                  <c:v>3267.2908861199999</c:v>
                </c:pt>
                <c:pt idx="1825">
                  <c:v>3268.2908861199999</c:v>
                </c:pt>
                <c:pt idx="1826">
                  <c:v>3269.2908861199999</c:v>
                </c:pt>
                <c:pt idx="1827">
                  <c:v>3270.2908861199999</c:v>
                </c:pt>
                <c:pt idx="1828">
                  <c:v>3271.2908861199999</c:v>
                </c:pt>
                <c:pt idx="1829">
                  <c:v>3272.2908861199999</c:v>
                </c:pt>
                <c:pt idx="1830">
                  <c:v>3273.2908861199999</c:v>
                </c:pt>
                <c:pt idx="1831">
                  <c:v>3274.2908861199999</c:v>
                </c:pt>
                <c:pt idx="1832">
                  <c:v>3275.2908861199999</c:v>
                </c:pt>
                <c:pt idx="1833">
                  <c:v>3276.2908861199999</c:v>
                </c:pt>
                <c:pt idx="1834">
                  <c:v>3277.2908861199999</c:v>
                </c:pt>
                <c:pt idx="1835">
                  <c:v>3278.2908861199999</c:v>
                </c:pt>
                <c:pt idx="1836">
                  <c:v>3279.2908861199999</c:v>
                </c:pt>
                <c:pt idx="1837">
                  <c:v>3280.2908861199999</c:v>
                </c:pt>
                <c:pt idx="1838">
                  <c:v>3281.2908861199999</c:v>
                </c:pt>
                <c:pt idx="1839">
                  <c:v>3282.2908861199999</c:v>
                </c:pt>
                <c:pt idx="1840">
                  <c:v>3283.2908861199999</c:v>
                </c:pt>
                <c:pt idx="1841">
                  <c:v>3284.2908861199999</c:v>
                </c:pt>
                <c:pt idx="1842">
                  <c:v>3285.2908861199999</c:v>
                </c:pt>
                <c:pt idx="1843">
                  <c:v>3286.2908861199999</c:v>
                </c:pt>
                <c:pt idx="1844">
                  <c:v>3287.2908861199999</c:v>
                </c:pt>
                <c:pt idx="1845">
                  <c:v>3288.2908861199999</c:v>
                </c:pt>
                <c:pt idx="1846">
                  <c:v>3289.2908861199999</c:v>
                </c:pt>
                <c:pt idx="1847">
                  <c:v>3290.2908861199999</c:v>
                </c:pt>
                <c:pt idx="1848">
                  <c:v>3291.2908861199999</c:v>
                </c:pt>
                <c:pt idx="1849">
                  <c:v>3292.2908861199999</c:v>
                </c:pt>
                <c:pt idx="1850">
                  <c:v>3293.2908861199999</c:v>
                </c:pt>
                <c:pt idx="1851">
                  <c:v>3294.2908861199999</c:v>
                </c:pt>
                <c:pt idx="1852">
                  <c:v>3295.2908861199999</c:v>
                </c:pt>
                <c:pt idx="1853">
                  <c:v>3296.2908861199999</c:v>
                </c:pt>
                <c:pt idx="1854">
                  <c:v>3297.2908861199999</c:v>
                </c:pt>
                <c:pt idx="1855">
                  <c:v>3298.2908861199999</c:v>
                </c:pt>
                <c:pt idx="1856">
                  <c:v>3299.2908861199999</c:v>
                </c:pt>
                <c:pt idx="1857">
                  <c:v>3300.2908861199999</c:v>
                </c:pt>
                <c:pt idx="1858">
                  <c:v>3301.2908861199999</c:v>
                </c:pt>
                <c:pt idx="1859">
                  <c:v>3302.2908861199999</c:v>
                </c:pt>
                <c:pt idx="1860">
                  <c:v>3303.2908861199999</c:v>
                </c:pt>
                <c:pt idx="1861">
                  <c:v>3304.2908861199999</c:v>
                </c:pt>
                <c:pt idx="1862">
                  <c:v>3305.2908861199999</c:v>
                </c:pt>
                <c:pt idx="1863">
                  <c:v>3306.2908861199999</c:v>
                </c:pt>
                <c:pt idx="1864">
                  <c:v>3307.2908861199999</c:v>
                </c:pt>
                <c:pt idx="1865">
                  <c:v>3308.2908861199999</c:v>
                </c:pt>
                <c:pt idx="1866">
                  <c:v>3309.2908861199999</c:v>
                </c:pt>
                <c:pt idx="1867">
                  <c:v>3310.2908861199999</c:v>
                </c:pt>
                <c:pt idx="1868">
                  <c:v>3311.2908861199999</c:v>
                </c:pt>
                <c:pt idx="1869">
                  <c:v>3312.2908861199999</c:v>
                </c:pt>
                <c:pt idx="1870">
                  <c:v>3313.2908861199999</c:v>
                </c:pt>
                <c:pt idx="1871">
                  <c:v>3314.2908861199999</c:v>
                </c:pt>
                <c:pt idx="1872">
                  <c:v>3315.2908861199999</c:v>
                </c:pt>
                <c:pt idx="1873">
                  <c:v>3316.2908861199999</c:v>
                </c:pt>
                <c:pt idx="1874">
                  <c:v>3317.2908861199999</c:v>
                </c:pt>
                <c:pt idx="1875">
                  <c:v>3318.2908861199999</c:v>
                </c:pt>
                <c:pt idx="1876">
                  <c:v>3319.2908861199999</c:v>
                </c:pt>
                <c:pt idx="1877">
                  <c:v>3320.2908861199999</c:v>
                </c:pt>
                <c:pt idx="1878">
                  <c:v>3321.2908861199999</c:v>
                </c:pt>
                <c:pt idx="1879">
                  <c:v>3322.2908861199999</c:v>
                </c:pt>
                <c:pt idx="1880">
                  <c:v>3323.2908861199999</c:v>
                </c:pt>
                <c:pt idx="1881">
                  <c:v>3324.2908861199999</c:v>
                </c:pt>
                <c:pt idx="1882">
                  <c:v>3325.2908861199999</c:v>
                </c:pt>
                <c:pt idx="1883">
                  <c:v>3326.2908861199999</c:v>
                </c:pt>
                <c:pt idx="1884">
                  <c:v>3327.2908861199999</c:v>
                </c:pt>
                <c:pt idx="1885">
                  <c:v>3328.2908861199999</c:v>
                </c:pt>
                <c:pt idx="1886">
                  <c:v>3329.2908861199999</c:v>
                </c:pt>
                <c:pt idx="1887">
                  <c:v>3330.2908861199999</c:v>
                </c:pt>
                <c:pt idx="1888">
                  <c:v>3331.2908861199999</c:v>
                </c:pt>
                <c:pt idx="1889">
                  <c:v>3332.2908861199999</c:v>
                </c:pt>
                <c:pt idx="1890">
                  <c:v>3333.2908861199999</c:v>
                </c:pt>
                <c:pt idx="1891">
                  <c:v>3334.2908861199999</c:v>
                </c:pt>
                <c:pt idx="1892">
                  <c:v>3335.2908861199999</c:v>
                </c:pt>
                <c:pt idx="1893">
                  <c:v>3336.2908861199999</c:v>
                </c:pt>
                <c:pt idx="1894">
                  <c:v>3337.2908861199999</c:v>
                </c:pt>
                <c:pt idx="1895">
                  <c:v>3338.2908861199999</c:v>
                </c:pt>
                <c:pt idx="1896">
                  <c:v>3339.2908861199999</c:v>
                </c:pt>
                <c:pt idx="1897">
                  <c:v>3340.2908861199999</c:v>
                </c:pt>
                <c:pt idx="1898">
                  <c:v>3341.2908861199999</c:v>
                </c:pt>
                <c:pt idx="1899">
                  <c:v>3342.2908861199999</c:v>
                </c:pt>
                <c:pt idx="1900">
                  <c:v>3343.2908861199999</c:v>
                </c:pt>
                <c:pt idx="1901">
                  <c:v>3344.2908861199999</c:v>
                </c:pt>
                <c:pt idx="1902">
                  <c:v>3345.2908861199999</c:v>
                </c:pt>
                <c:pt idx="1903">
                  <c:v>3346.2908861199999</c:v>
                </c:pt>
                <c:pt idx="1904">
                  <c:v>3347.2908861199999</c:v>
                </c:pt>
                <c:pt idx="1905">
                  <c:v>3348.2908861199999</c:v>
                </c:pt>
                <c:pt idx="1906">
                  <c:v>3349.2908861199999</c:v>
                </c:pt>
                <c:pt idx="1907">
                  <c:v>3350.2908861199999</c:v>
                </c:pt>
                <c:pt idx="1908">
                  <c:v>3351.2908861199999</c:v>
                </c:pt>
                <c:pt idx="1909">
                  <c:v>3352.2908861199999</c:v>
                </c:pt>
                <c:pt idx="1910">
                  <c:v>3353.2908861199999</c:v>
                </c:pt>
                <c:pt idx="1911">
                  <c:v>3354.2908861199999</c:v>
                </c:pt>
                <c:pt idx="1912">
                  <c:v>3355.2908861199999</c:v>
                </c:pt>
                <c:pt idx="1913">
                  <c:v>3356.2908861199999</c:v>
                </c:pt>
                <c:pt idx="1914">
                  <c:v>3357.2908861199999</c:v>
                </c:pt>
                <c:pt idx="1915">
                  <c:v>3358.2908861199999</c:v>
                </c:pt>
                <c:pt idx="1916">
                  <c:v>3359.2908861199999</c:v>
                </c:pt>
                <c:pt idx="1917">
                  <c:v>3360.2908861199999</c:v>
                </c:pt>
                <c:pt idx="1918">
                  <c:v>3361.2908861199999</c:v>
                </c:pt>
                <c:pt idx="1919">
                  <c:v>3362.2908861199999</c:v>
                </c:pt>
                <c:pt idx="1920">
                  <c:v>3363.2908861199999</c:v>
                </c:pt>
                <c:pt idx="1921">
                  <c:v>3364.2908861199999</c:v>
                </c:pt>
                <c:pt idx="1922">
                  <c:v>3365.2908861199999</c:v>
                </c:pt>
                <c:pt idx="1923">
                  <c:v>3366.2908861199999</c:v>
                </c:pt>
                <c:pt idx="1924">
                  <c:v>3367.2908861199999</c:v>
                </c:pt>
                <c:pt idx="1925">
                  <c:v>3368.2908861199999</c:v>
                </c:pt>
                <c:pt idx="1926">
                  <c:v>3369.2908861199999</c:v>
                </c:pt>
                <c:pt idx="1927">
                  <c:v>3370.2908861199999</c:v>
                </c:pt>
                <c:pt idx="1928">
                  <c:v>3371.2908861199999</c:v>
                </c:pt>
                <c:pt idx="1929">
                  <c:v>3372.2908861199999</c:v>
                </c:pt>
                <c:pt idx="1930">
                  <c:v>3373.2908861199999</c:v>
                </c:pt>
                <c:pt idx="1931">
                  <c:v>3374.2908861199999</c:v>
                </c:pt>
                <c:pt idx="1932">
                  <c:v>3375.2908861199999</c:v>
                </c:pt>
                <c:pt idx="1933">
                  <c:v>3376.2908861199999</c:v>
                </c:pt>
                <c:pt idx="1934">
                  <c:v>3377.2908861199999</c:v>
                </c:pt>
                <c:pt idx="1935">
                  <c:v>3378.2908861199999</c:v>
                </c:pt>
                <c:pt idx="1936">
                  <c:v>3379.2908861199999</c:v>
                </c:pt>
                <c:pt idx="1937">
                  <c:v>3380.2908861199999</c:v>
                </c:pt>
                <c:pt idx="1938">
                  <c:v>3381.2908861199999</c:v>
                </c:pt>
                <c:pt idx="1939">
                  <c:v>3382.2908861199999</c:v>
                </c:pt>
                <c:pt idx="1940">
                  <c:v>3383.2908861199999</c:v>
                </c:pt>
                <c:pt idx="1941">
                  <c:v>3384.2908861199999</c:v>
                </c:pt>
                <c:pt idx="1942">
                  <c:v>3385.2908861199999</c:v>
                </c:pt>
                <c:pt idx="1943">
                  <c:v>3386.2908861199999</c:v>
                </c:pt>
                <c:pt idx="1944">
                  <c:v>3387.2908861199999</c:v>
                </c:pt>
                <c:pt idx="1945">
                  <c:v>3388.2908861199999</c:v>
                </c:pt>
                <c:pt idx="1946">
                  <c:v>3389.2908861199999</c:v>
                </c:pt>
                <c:pt idx="1947">
                  <c:v>3390.2908861199999</c:v>
                </c:pt>
                <c:pt idx="1948">
                  <c:v>3391.2908861199999</c:v>
                </c:pt>
                <c:pt idx="1949">
                  <c:v>3392.2908861199999</c:v>
                </c:pt>
                <c:pt idx="1950">
                  <c:v>3393.2908861199999</c:v>
                </c:pt>
                <c:pt idx="1951">
                  <c:v>3394.2908861199999</c:v>
                </c:pt>
                <c:pt idx="1952">
                  <c:v>3395.2908861199999</c:v>
                </c:pt>
                <c:pt idx="1953">
                  <c:v>3396.2908861199999</c:v>
                </c:pt>
                <c:pt idx="1954">
                  <c:v>3397.2908861199999</c:v>
                </c:pt>
                <c:pt idx="1955">
                  <c:v>3398.2908861199999</c:v>
                </c:pt>
                <c:pt idx="1956">
                  <c:v>3399.2908861199999</c:v>
                </c:pt>
                <c:pt idx="1957">
                  <c:v>3400.2908861199999</c:v>
                </c:pt>
                <c:pt idx="1958">
                  <c:v>3401.2908861199999</c:v>
                </c:pt>
                <c:pt idx="1959">
                  <c:v>3402.2908861199999</c:v>
                </c:pt>
                <c:pt idx="1960">
                  <c:v>3403.2908861199999</c:v>
                </c:pt>
                <c:pt idx="1961">
                  <c:v>3404.2908861199999</c:v>
                </c:pt>
                <c:pt idx="1962">
                  <c:v>3405.2908861199999</c:v>
                </c:pt>
                <c:pt idx="1963">
                  <c:v>3406.2908861199999</c:v>
                </c:pt>
                <c:pt idx="1964">
                  <c:v>3407.2908861199999</c:v>
                </c:pt>
                <c:pt idx="1965">
                  <c:v>3408.2908861199999</c:v>
                </c:pt>
                <c:pt idx="1966">
                  <c:v>3409.2908861199999</c:v>
                </c:pt>
                <c:pt idx="1967">
                  <c:v>3410.2908861199999</c:v>
                </c:pt>
                <c:pt idx="1968">
                  <c:v>3411.2908861199999</c:v>
                </c:pt>
                <c:pt idx="1969">
                  <c:v>3412.2908861199999</c:v>
                </c:pt>
                <c:pt idx="1970">
                  <c:v>3413.2908861199999</c:v>
                </c:pt>
                <c:pt idx="1971">
                  <c:v>3414.2908861199999</c:v>
                </c:pt>
                <c:pt idx="1972">
                  <c:v>3415.2908861199999</c:v>
                </c:pt>
                <c:pt idx="1973">
                  <c:v>3416.2908861199999</c:v>
                </c:pt>
                <c:pt idx="1974">
                  <c:v>3417.2908861199999</c:v>
                </c:pt>
                <c:pt idx="1975">
                  <c:v>3418.2908861199999</c:v>
                </c:pt>
                <c:pt idx="1976">
                  <c:v>3419.2908861199999</c:v>
                </c:pt>
                <c:pt idx="1977">
                  <c:v>3420.2908861199999</c:v>
                </c:pt>
                <c:pt idx="1978">
                  <c:v>3421.2908861199999</c:v>
                </c:pt>
                <c:pt idx="1979">
                  <c:v>3422.2908861199999</c:v>
                </c:pt>
                <c:pt idx="1980">
                  <c:v>3423.2908861199999</c:v>
                </c:pt>
                <c:pt idx="1981">
                  <c:v>3424.2908861199999</c:v>
                </c:pt>
                <c:pt idx="1982">
                  <c:v>3425.2908861199999</c:v>
                </c:pt>
                <c:pt idx="1983">
                  <c:v>3426.2908861199999</c:v>
                </c:pt>
                <c:pt idx="1984">
                  <c:v>3427.2908861199999</c:v>
                </c:pt>
                <c:pt idx="1985">
                  <c:v>3428.2908861199999</c:v>
                </c:pt>
                <c:pt idx="1986">
                  <c:v>3429.2908861199999</c:v>
                </c:pt>
                <c:pt idx="1987">
                  <c:v>3430.2908861199999</c:v>
                </c:pt>
                <c:pt idx="1988">
                  <c:v>3431.2908861199999</c:v>
                </c:pt>
                <c:pt idx="1989">
                  <c:v>3432.2908861199999</c:v>
                </c:pt>
                <c:pt idx="1990">
                  <c:v>3433.2908861199999</c:v>
                </c:pt>
                <c:pt idx="1991">
                  <c:v>3434.2908861199999</c:v>
                </c:pt>
                <c:pt idx="1992">
                  <c:v>3435.2908861199999</c:v>
                </c:pt>
                <c:pt idx="1993">
                  <c:v>3436.2908861199999</c:v>
                </c:pt>
                <c:pt idx="1994">
                  <c:v>3437.2908861199999</c:v>
                </c:pt>
                <c:pt idx="1995">
                  <c:v>3438.2908861199999</c:v>
                </c:pt>
                <c:pt idx="1996">
                  <c:v>3439.2908861199999</c:v>
                </c:pt>
                <c:pt idx="1997">
                  <c:v>3440.2908861199999</c:v>
                </c:pt>
                <c:pt idx="1998">
                  <c:v>3441.2908861199999</c:v>
                </c:pt>
                <c:pt idx="1999">
                  <c:v>3442.2908861199999</c:v>
                </c:pt>
                <c:pt idx="2000">
                  <c:v>3443.2908861199999</c:v>
                </c:pt>
                <c:pt idx="2001">
                  <c:v>3444.2908861199999</c:v>
                </c:pt>
                <c:pt idx="2002">
                  <c:v>3445.2908861199999</c:v>
                </c:pt>
                <c:pt idx="2003">
                  <c:v>3446.2908861199999</c:v>
                </c:pt>
                <c:pt idx="2004">
                  <c:v>3447.2908861199999</c:v>
                </c:pt>
                <c:pt idx="2005">
                  <c:v>3448.2908861199999</c:v>
                </c:pt>
                <c:pt idx="2006">
                  <c:v>3449.2908861199999</c:v>
                </c:pt>
                <c:pt idx="2007">
                  <c:v>3450.2908861199999</c:v>
                </c:pt>
                <c:pt idx="2008">
                  <c:v>3451.2908861199999</c:v>
                </c:pt>
                <c:pt idx="2009">
                  <c:v>3452.2908861199999</c:v>
                </c:pt>
                <c:pt idx="2010">
                  <c:v>3453.2908861199999</c:v>
                </c:pt>
                <c:pt idx="2011">
                  <c:v>3454.2908861199999</c:v>
                </c:pt>
                <c:pt idx="2012">
                  <c:v>3455.2908861199999</c:v>
                </c:pt>
                <c:pt idx="2013">
                  <c:v>3456.2908861199999</c:v>
                </c:pt>
                <c:pt idx="2014">
                  <c:v>3457.2908861199999</c:v>
                </c:pt>
                <c:pt idx="2015">
                  <c:v>3458.2908861199999</c:v>
                </c:pt>
                <c:pt idx="2016">
                  <c:v>3459.2908861199999</c:v>
                </c:pt>
                <c:pt idx="2017">
                  <c:v>3460.2908861199999</c:v>
                </c:pt>
                <c:pt idx="2018">
                  <c:v>3461.2908861199999</c:v>
                </c:pt>
                <c:pt idx="2019">
                  <c:v>3462.2908861199999</c:v>
                </c:pt>
                <c:pt idx="2020">
                  <c:v>3463.2908861199999</c:v>
                </c:pt>
                <c:pt idx="2021">
                  <c:v>3464.2908861199999</c:v>
                </c:pt>
                <c:pt idx="2022">
                  <c:v>3465.2908861199999</c:v>
                </c:pt>
                <c:pt idx="2023">
                  <c:v>3466.2908861199999</c:v>
                </c:pt>
                <c:pt idx="2024">
                  <c:v>3467.2908861199999</c:v>
                </c:pt>
                <c:pt idx="2025">
                  <c:v>3468.2908861199999</c:v>
                </c:pt>
                <c:pt idx="2026">
                  <c:v>3469.2908861199999</c:v>
                </c:pt>
                <c:pt idx="2027">
                  <c:v>3470.2908861199999</c:v>
                </c:pt>
                <c:pt idx="2028">
                  <c:v>3471.2908861199999</c:v>
                </c:pt>
                <c:pt idx="2029">
                  <c:v>3472.2908861199999</c:v>
                </c:pt>
                <c:pt idx="2030">
                  <c:v>3473.2908861199999</c:v>
                </c:pt>
                <c:pt idx="2031">
                  <c:v>3474.2908861199999</c:v>
                </c:pt>
                <c:pt idx="2032">
                  <c:v>3475.2908861199999</c:v>
                </c:pt>
                <c:pt idx="2033">
                  <c:v>3476.2908861199999</c:v>
                </c:pt>
                <c:pt idx="2034">
                  <c:v>3477.2908861199999</c:v>
                </c:pt>
                <c:pt idx="2035">
                  <c:v>3478.2908861199999</c:v>
                </c:pt>
                <c:pt idx="2036">
                  <c:v>3479.2908861199999</c:v>
                </c:pt>
                <c:pt idx="2037">
                  <c:v>3480.2908861199999</c:v>
                </c:pt>
                <c:pt idx="2038">
                  <c:v>3481.2908861199999</c:v>
                </c:pt>
                <c:pt idx="2039">
                  <c:v>3482.2908861199999</c:v>
                </c:pt>
                <c:pt idx="2040">
                  <c:v>3483.2908861199999</c:v>
                </c:pt>
                <c:pt idx="2041">
                  <c:v>3484.2908861199999</c:v>
                </c:pt>
                <c:pt idx="2042">
                  <c:v>3484.5027648799996</c:v>
                </c:pt>
                <c:pt idx="2043">
                  <c:v>3556.9248953699998</c:v>
                </c:pt>
                <c:pt idx="2044">
                  <c:v>3556.9248953699998</c:v>
                </c:pt>
                <c:pt idx="2045">
                  <c:v>3557.9248953699998</c:v>
                </c:pt>
                <c:pt idx="2046">
                  <c:v>3558.9248953699998</c:v>
                </c:pt>
                <c:pt idx="2047">
                  <c:v>3559.9248953699998</c:v>
                </c:pt>
                <c:pt idx="2048">
                  <c:v>3560.9248953699998</c:v>
                </c:pt>
                <c:pt idx="2049">
                  <c:v>3561.9248953699998</c:v>
                </c:pt>
                <c:pt idx="2050">
                  <c:v>3562.9248953699998</c:v>
                </c:pt>
                <c:pt idx="2051">
                  <c:v>3563.9248953699998</c:v>
                </c:pt>
                <c:pt idx="2052">
                  <c:v>3564.9248953699998</c:v>
                </c:pt>
                <c:pt idx="2053">
                  <c:v>3565.9248953699998</c:v>
                </c:pt>
                <c:pt idx="2054">
                  <c:v>3566.9248953699998</c:v>
                </c:pt>
                <c:pt idx="2055">
                  <c:v>3567.9248953699998</c:v>
                </c:pt>
                <c:pt idx="2056">
                  <c:v>3568.9248953699998</c:v>
                </c:pt>
                <c:pt idx="2057">
                  <c:v>3569.9248953699998</c:v>
                </c:pt>
                <c:pt idx="2058">
                  <c:v>3570.9248953699998</c:v>
                </c:pt>
                <c:pt idx="2059">
                  <c:v>3571.9248953699998</c:v>
                </c:pt>
                <c:pt idx="2060">
                  <c:v>3572.9248953699998</c:v>
                </c:pt>
                <c:pt idx="2061">
                  <c:v>3573.9248953699998</c:v>
                </c:pt>
                <c:pt idx="2062">
                  <c:v>3574.9248953699998</c:v>
                </c:pt>
                <c:pt idx="2063">
                  <c:v>3575.9248953699998</c:v>
                </c:pt>
                <c:pt idx="2064">
                  <c:v>3576.9248953699998</c:v>
                </c:pt>
                <c:pt idx="2065">
                  <c:v>3577.9248953699998</c:v>
                </c:pt>
                <c:pt idx="2066">
                  <c:v>3578.9248953699998</c:v>
                </c:pt>
                <c:pt idx="2067">
                  <c:v>3579.9248953699998</c:v>
                </c:pt>
                <c:pt idx="2068">
                  <c:v>3580.9248953699998</c:v>
                </c:pt>
                <c:pt idx="2069">
                  <c:v>3581.9248953699998</c:v>
                </c:pt>
                <c:pt idx="2070">
                  <c:v>3582.9248953699998</c:v>
                </c:pt>
                <c:pt idx="2071">
                  <c:v>3583.9248953699998</c:v>
                </c:pt>
                <c:pt idx="2072">
                  <c:v>3584.9248953699998</c:v>
                </c:pt>
                <c:pt idx="2073">
                  <c:v>3585.9248953699998</c:v>
                </c:pt>
                <c:pt idx="2074">
                  <c:v>3586.9248953699998</c:v>
                </c:pt>
                <c:pt idx="2075">
                  <c:v>3587.9248953699998</c:v>
                </c:pt>
                <c:pt idx="2076">
                  <c:v>3588.9248953699998</c:v>
                </c:pt>
                <c:pt idx="2077">
                  <c:v>3589.9248953699998</c:v>
                </c:pt>
                <c:pt idx="2078">
                  <c:v>3590.9248953699998</c:v>
                </c:pt>
                <c:pt idx="2079">
                  <c:v>3591.9248953699998</c:v>
                </c:pt>
                <c:pt idx="2080">
                  <c:v>3592.9248953699998</c:v>
                </c:pt>
                <c:pt idx="2081">
                  <c:v>3593.9248953699998</c:v>
                </c:pt>
                <c:pt idx="2082">
                  <c:v>3594.9248953699998</c:v>
                </c:pt>
                <c:pt idx="2083">
                  <c:v>3595.9248953699998</c:v>
                </c:pt>
                <c:pt idx="2084">
                  <c:v>3596.9248953699998</c:v>
                </c:pt>
                <c:pt idx="2085">
                  <c:v>3597.9248953699998</c:v>
                </c:pt>
                <c:pt idx="2086">
                  <c:v>3598.9248953699998</c:v>
                </c:pt>
                <c:pt idx="2087">
                  <c:v>3599.9248953699998</c:v>
                </c:pt>
                <c:pt idx="2088">
                  <c:v>3600.9248953699998</c:v>
                </c:pt>
                <c:pt idx="2089">
                  <c:v>3601.9248953699998</c:v>
                </c:pt>
                <c:pt idx="2090">
                  <c:v>3602.9248953699998</c:v>
                </c:pt>
                <c:pt idx="2091">
                  <c:v>3603.9248953699998</c:v>
                </c:pt>
                <c:pt idx="2092">
                  <c:v>3604.9248953699998</c:v>
                </c:pt>
                <c:pt idx="2093">
                  <c:v>3605.9248953699998</c:v>
                </c:pt>
                <c:pt idx="2094">
                  <c:v>3606.9248953699998</c:v>
                </c:pt>
                <c:pt idx="2095">
                  <c:v>3607.9248953699998</c:v>
                </c:pt>
                <c:pt idx="2096">
                  <c:v>3608.9248953699998</c:v>
                </c:pt>
                <c:pt idx="2097">
                  <c:v>3609.9248953699998</c:v>
                </c:pt>
                <c:pt idx="2098">
                  <c:v>3610.9248953699998</c:v>
                </c:pt>
                <c:pt idx="2099">
                  <c:v>3611.9248953699998</c:v>
                </c:pt>
                <c:pt idx="2100">
                  <c:v>3612.9248953699998</c:v>
                </c:pt>
                <c:pt idx="2101">
                  <c:v>3613.9248953699998</c:v>
                </c:pt>
                <c:pt idx="2102">
                  <c:v>3614.9248953699998</c:v>
                </c:pt>
                <c:pt idx="2103">
                  <c:v>3615.9248953699998</c:v>
                </c:pt>
                <c:pt idx="2104">
                  <c:v>3616.9248953699998</c:v>
                </c:pt>
                <c:pt idx="2105">
                  <c:v>3617.9248953699998</c:v>
                </c:pt>
                <c:pt idx="2106">
                  <c:v>3618.9248953699998</c:v>
                </c:pt>
                <c:pt idx="2107">
                  <c:v>3619.9248953699998</c:v>
                </c:pt>
                <c:pt idx="2108">
                  <c:v>3620.9248953699998</c:v>
                </c:pt>
                <c:pt idx="2109">
                  <c:v>3621.9248953699998</c:v>
                </c:pt>
                <c:pt idx="2110">
                  <c:v>3622.9248953699998</c:v>
                </c:pt>
                <c:pt idx="2111">
                  <c:v>3623.9248953699998</c:v>
                </c:pt>
                <c:pt idx="2112">
                  <c:v>3624.9248953699998</c:v>
                </c:pt>
                <c:pt idx="2113">
                  <c:v>3625.9248953699998</c:v>
                </c:pt>
                <c:pt idx="2114">
                  <c:v>3626.9248953699998</c:v>
                </c:pt>
                <c:pt idx="2115">
                  <c:v>3627.9248953699998</c:v>
                </c:pt>
                <c:pt idx="2116">
                  <c:v>3628.9248953699998</c:v>
                </c:pt>
                <c:pt idx="2117">
                  <c:v>3629.9248953699998</c:v>
                </c:pt>
                <c:pt idx="2118">
                  <c:v>3630.9248953699998</c:v>
                </c:pt>
                <c:pt idx="2119">
                  <c:v>3631.9248953699998</c:v>
                </c:pt>
                <c:pt idx="2120">
                  <c:v>3632.9248953699998</c:v>
                </c:pt>
                <c:pt idx="2121">
                  <c:v>3633.9248953699998</c:v>
                </c:pt>
                <c:pt idx="2122">
                  <c:v>3634.9248953699998</c:v>
                </c:pt>
                <c:pt idx="2123">
                  <c:v>3635.9248953699998</c:v>
                </c:pt>
                <c:pt idx="2124">
                  <c:v>3636.9248953699998</c:v>
                </c:pt>
                <c:pt idx="2125">
                  <c:v>3637.9248953699998</c:v>
                </c:pt>
                <c:pt idx="2126">
                  <c:v>3638.9248953699998</c:v>
                </c:pt>
                <c:pt idx="2127">
                  <c:v>3639.9248953699998</c:v>
                </c:pt>
                <c:pt idx="2128">
                  <c:v>3640.9248953699998</c:v>
                </c:pt>
                <c:pt idx="2129">
                  <c:v>3641.9248953699998</c:v>
                </c:pt>
                <c:pt idx="2130">
                  <c:v>3642.9248953699998</c:v>
                </c:pt>
                <c:pt idx="2131">
                  <c:v>3643.9248953699998</c:v>
                </c:pt>
                <c:pt idx="2132">
                  <c:v>3644.9248953699998</c:v>
                </c:pt>
                <c:pt idx="2133">
                  <c:v>3645.9248953699998</c:v>
                </c:pt>
                <c:pt idx="2134">
                  <c:v>3646.9248953699998</c:v>
                </c:pt>
                <c:pt idx="2135">
                  <c:v>3647.9248953699998</c:v>
                </c:pt>
                <c:pt idx="2136">
                  <c:v>3648.9248953699998</c:v>
                </c:pt>
                <c:pt idx="2137">
                  <c:v>3649.9248953699998</c:v>
                </c:pt>
                <c:pt idx="2138">
                  <c:v>3650.9248953699998</c:v>
                </c:pt>
                <c:pt idx="2139">
                  <c:v>3651.9248953699998</c:v>
                </c:pt>
                <c:pt idx="2140">
                  <c:v>3652.9248953699998</c:v>
                </c:pt>
                <c:pt idx="2141">
                  <c:v>3653.9248953699998</c:v>
                </c:pt>
                <c:pt idx="2142">
                  <c:v>3654.9248953699998</c:v>
                </c:pt>
                <c:pt idx="2143">
                  <c:v>3655.9248953699998</c:v>
                </c:pt>
                <c:pt idx="2144">
                  <c:v>3656.9248953699998</c:v>
                </c:pt>
                <c:pt idx="2145">
                  <c:v>3657.9248953699998</c:v>
                </c:pt>
                <c:pt idx="2146">
                  <c:v>3658.9248953699998</c:v>
                </c:pt>
                <c:pt idx="2147">
                  <c:v>3659.9248953699998</c:v>
                </c:pt>
                <c:pt idx="2148">
                  <c:v>3660.9248953699998</c:v>
                </c:pt>
                <c:pt idx="2149">
                  <c:v>3661.9248953699998</c:v>
                </c:pt>
                <c:pt idx="2150">
                  <c:v>3662.9248953699998</c:v>
                </c:pt>
                <c:pt idx="2151">
                  <c:v>3663.9248953699998</c:v>
                </c:pt>
                <c:pt idx="2152">
                  <c:v>3664.9248953699998</c:v>
                </c:pt>
                <c:pt idx="2153">
                  <c:v>3665.9248953699998</c:v>
                </c:pt>
                <c:pt idx="2154">
                  <c:v>3666.9248953699998</c:v>
                </c:pt>
                <c:pt idx="2155">
                  <c:v>3667.9248953699998</c:v>
                </c:pt>
                <c:pt idx="2156">
                  <c:v>3668.9248953699998</c:v>
                </c:pt>
                <c:pt idx="2157">
                  <c:v>3669.9248953699998</c:v>
                </c:pt>
                <c:pt idx="2158">
                  <c:v>3670.9248953699998</c:v>
                </c:pt>
                <c:pt idx="2159">
                  <c:v>3671.9248953699998</c:v>
                </c:pt>
                <c:pt idx="2160">
                  <c:v>3672.9248953699998</c:v>
                </c:pt>
                <c:pt idx="2161">
                  <c:v>3673.9248953699998</c:v>
                </c:pt>
                <c:pt idx="2162">
                  <c:v>3674.9248953699998</c:v>
                </c:pt>
                <c:pt idx="2163">
                  <c:v>3675.9248953699998</c:v>
                </c:pt>
                <c:pt idx="2164">
                  <c:v>3676.9248953699998</c:v>
                </c:pt>
                <c:pt idx="2165">
                  <c:v>3677.9248953699998</c:v>
                </c:pt>
                <c:pt idx="2166">
                  <c:v>3678.9248953699998</c:v>
                </c:pt>
                <c:pt idx="2167">
                  <c:v>3679.9248953699998</c:v>
                </c:pt>
                <c:pt idx="2168">
                  <c:v>3680.9248953699998</c:v>
                </c:pt>
                <c:pt idx="2169">
                  <c:v>3681.9248953699998</c:v>
                </c:pt>
                <c:pt idx="2170">
                  <c:v>3682.9248953699998</c:v>
                </c:pt>
                <c:pt idx="2171">
                  <c:v>3683.9248953699998</c:v>
                </c:pt>
                <c:pt idx="2172">
                  <c:v>3684.9248953699998</c:v>
                </c:pt>
                <c:pt idx="2173">
                  <c:v>3685.9248953699998</c:v>
                </c:pt>
                <c:pt idx="2174">
                  <c:v>3686.9248953699998</c:v>
                </c:pt>
                <c:pt idx="2175">
                  <c:v>3687.9248953699998</c:v>
                </c:pt>
                <c:pt idx="2176">
                  <c:v>3688.9248953699998</c:v>
                </c:pt>
                <c:pt idx="2177">
                  <c:v>3689.9248953699998</c:v>
                </c:pt>
                <c:pt idx="2178">
                  <c:v>3690.9248953699998</c:v>
                </c:pt>
                <c:pt idx="2179">
                  <c:v>3691.9248953699998</c:v>
                </c:pt>
                <c:pt idx="2180">
                  <c:v>3692.9248953699998</c:v>
                </c:pt>
                <c:pt idx="2181">
                  <c:v>3693.9248953699998</c:v>
                </c:pt>
                <c:pt idx="2182">
                  <c:v>3694.9248953699998</c:v>
                </c:pt>
                <c:pt idx="2183">
                  <c:v>3695.9248953699998</c:v>
                </c:pt>
                <c:pt idx="2184">
                  <c:v>3696.9248953699998</c:v>
                </c:pt>
                <c:pt idx="2185">
                  <c:v>3697.9248953699998</c:v>
                </c:pt>
                <c:pt idx="2186">
                  <c:v>3698.9248953699998</c:v>
                </c:pt>
                <c:pt idx="2187">
                  <c:v>3699.9248953699998</c:v>
                </c:pt>
                <c:pt idx="2188">
                  <c:v>3700.9248953699998</c:v>
                </c:pt>
                <c:pt idx="2189">
                  <c:v>3701.9248953699998</c:v>
                </c:pt>
                <c:pt idx="2190">
                  <c:v>3702.9248953699998</c:v>
                </c:pt>
                <c:pt idx="2191">
                  <c:v>3703.9248953699998</c:v>
                </c:pt>
                <c:pt idx="2192">
                  <c:v>3704.9248953699998</c:v>
                </c:pt>
                <c:pt idx="2193">
                  <c:v>3705.9248953699998</c:v>
                </c:pt>
                <c:pt idx="2194">
                  <c:v>3706.9248953699998</c:v>
                </c:pt>
                <c:pt idx="2195">
                  <c:v>3707.9248953699998</c:v>
                </c:pt>
                <c:pt idx="2196">
                  <c:v>3708.9248953699998</c:v>
                </c:pt>
                <c:pt idx="2197">
                  <c:v>3709.9248953699998</c:v>
                </c:pt>
                <c:pt idx="2198">
                  <c:v>3710.9248953699998</c:v>
                </c:pt>
                <c:pt idx="2199">
                  <c:v>3711.9248953699998</c:v>
                </c:pt>
                <c:pt idx="2200">
                  <c:v>3712.9248953699998</c:v>
                </c:pt>
                <c:pt idx="2201">
                  <c:v>3713.9248953699998</c:v>
                </c:pt>
                <c:pt idx="2202">
                  <c:v>3714.9248953699998</c:v>
                </c:pt>
                <c:pt idx="2203">
                  <c:v>3715.9248953699998</c:v>
                </c:pt>
                <c:pt idx="2204">
                  <c:v>3716.9248953699998</c:v>
                </c:pt>
                <c:pt idx="2205">
                  <c:v>3717.9248953699998</c:v>
                </c:pt>
                <c:pt idx="2206">
                  <c:v>3718.9248953699998</c:v>
                </c:pt>
                <c:pt idx="2207">
                  <c:v>3719.9248953699998</c:v>
                </c:pt>
                <c:pt idx="2208">
                  <c:v>3720.9248953699998</c:v>
                </c:pt>
                <c:pt idx="2209">
                  <c:v>3721.9248953699998</c:v>
                </c:pt>
                <c:pt idx="2210">
                  <c:v>3722.9248953699998</c:v>
                </c:pt>
                <c:pt idx="2211">
                  <c:v>3723.9248953699998</c:v>
                </c:pt>
                <c:pt idx="2212">
                  <c:v>3724.9248953699998</c:v>
                </c:pt>
                <c:pt idx="2213">
                  <c:v>3725.9248953699998</c:v>
                </c:pt>
                <c:pt idx="2214">
                  <c:v>3726.9248953699998</c:v>
                </c:pt>
                <c:pt idx="2215">
                  <c:v>3727.9248953699998</c:v>
                </c:pt>
                <c:pt idx="2216">
                  <c:v>3728.9248953699998</c:v>
                </c:pt>
                <c:pt idx="2217">
                  <c:v>3729.9248953699998</c:v>
                </c:pt>
                <c:pt idx="2218">
                  <c:v>3730.9248953699998</c:v>
                </c:pt>
                <c:pt idx="2219">
                  <c:v>3731.9248953699998</c:v>
                </c:pt>
                <c:pt idx="2220">
                  <c:v>3732.9248953699998</c:v>
                </c:pt>
                <c:pt idx="2221">
                  <c:v>3733.9248953699998</c:v>
                </c:pt>
                <c:pt idx="2222">
                  <c:v>3734.9248953699998</c:v>
                </c:pt>
                <c:pt idx="2223">
                  <c:v>3735.9248953699998</c:v>
                </c:pt>
                <c:pt idx="2224">
                  <c:v>3736.9248953699998</c:v>
                </c:pt>
                <c:pt idx="2225">
                  <c:v>3737.9248953699998</c:v>
                </c:pt>
                <c:pt idx="2226">
                  <c:v>3738.9248953699998</c:v>
                </c:pt>
                <c:pt idx="2227">
                  <c:v>3739.9248953699998</c:v>
                </c:pt>
                <c:pt idx="2228">
                  <c:v>3740.9248953699998</c:v>
                </c:pt>
                <c:pt idx="2229">
                  <c:v>3741.9248953699998</c:v>
                </c:pt>
                <c:pt idx="2230">
                  <c:v>3742.9248953699998</c:v>
                </c:pt>
                <c:pt idx="2231">
                  <c:v>3743.9248953699998</c:v>
                </c:pt>
                <c:pt idx="2232">
                  <c:v>3744.9248953699998</c:v>
                </c:pt>
                <c:pt idx="2233">
                  <c:v>3745.9248953699998</c:v>
                </c:pt>
                <c:pt idx="2234">
                  <c:v>3746.9248953699998</c:v>
                </c:pt>
                <c:pt idx="2235">
                  <c:v>3747.9248953699998</c:v>
                </c:pt>
                <c:pt idx="2236">
                  <c:v>3748.9248953699998</c:v>
                </c:pt>
                <c:pt idx="2237">
                  <c:v>3749.9248953699998</c:v>
                </c:pt>
                <c:pt idx="2238">
                  <c:v>3750.9248953699998</c:v>
                </c:pt>
                <c:pt idx="2239">
                  <c:v>3751.9248953699998</c:v>
                </c:pt>
                <c:pt idx="2240">
                  <c:v>3752.9248953699998</c:v>
                </c:pt>
                <c:pt idx="2241">
                  <c:v>3753.9248953699998</c:v>
                </c:pt>
                <c:pt idx="2242">
                  <c:v>3754.9248953699998</c:v>
                </c:pt>
                <c:pt idx="2243">
                  <c:v>3755.9248953699998</c:v>
                </c:pt>
                <c:pt idx="2244">
                  <c:v>3756.9248953699998</c:v>
                </c:pt>
                <c:pt idx="2245">
                  <c:v>3757.9248953699998</c:v>
                </c:pt>
                <c:pt idx="2246">
                  <c:v>3758.9248953699998</c:v>
                </c:pt>
                <c:pt idx="2247">
                  <c:v>3759.9248953699998</c:v>
                </c:pt>
                <c:pt idx="2248">
                  <c:v>3760.9248953699998</c:v>
                </c:pt>
                <c:pt idx="2249">
                  <c:v>3761.9248953699998</c:v>
                </c:pt>
                <c:pt idx="2250">
                  <c:v>3762.9248953699998</c:v>
                </c:pt>
                <c:pt idx="2251">
                  <c:v>3763.9248953699998</c:v>
                </c:pt>
                <c:pt idx="2252">
                  <c:v>3764.9248953699998</c:v>
                </c:pt>
                <c:pt idx="2253">
                  <c:v>3765.9248953699998</c:v>
                </c:pt>
                <c:pt idx="2254">
                  <c:v>3766.9248953699998</c:v>
                </c:pt>
                <c:pt idx="2255">
                  <c:v>3767.9248953699998</c:v>
                </c:pt>
                <c:pt idx="2256">
                  <c:v>3768.9248953699998</c:v>
                </c:pt>
                <c:pt idx="2257">
                  <c:v>3769.9248953699998</c:v>
                </c:pt>
                <c:pt idx="2258">
                  <c:v>3770.9248953699998</c:v>
                </c:pt>
                <c:pt idx="2259">
                  <c:v>3771.9248953699998</c:v>
                </c:pt>
                <c:pt idx="2260">
                  <c:v>3772.9248953699998</c:v>
                </c:pt>
                <c:pt idx="2261">
                  <c:v>3773.9248953699998</c:v>
                </c:pt>
                <c:pt idx="2262">
                  <c:v>3774.9248953699998</c:v>
                </c:pt>
                <c:pt idx="2263">
                  <c:v>3775.9248953699998</c:v>
                </c:pt>
                <c:pt idx="2264">
                  <c:v>3776.9248953699998</c:v>
                </c:pt>
                <c:pt idx="2265">
                  <c:v>3777.9248953699998</c:v>
                </c:pt>
                <c:pt idx="2266">
                  <c:v>3778.9248953699998</c:v>
                </c:pt>
                <c:pt idx="2267">
                  <c:v>3779.9248953699998</c:v>
                </c:pt>
                <c:pt idx="2268">
                  <c:v>3780.9248953699998</c:v>
                </c:pt>
                <c:pt idx="2269">
                  <c:v>3781.9248953699998</c:v>
                </c:pt>
                <c:pt idx="2270">
                  <c:v>3782.9248953699998</c:v>
                </c:pt>
                <c:pt idx="2271">
                  <c:v>3783.9248953699998</c:v>
                </c:pt>
                <c:pt idx="2272">
                  <c:v>3784.9248953699998</c:v>
                </c:pt>
                <c:pt idx="2273">
                  <c:v>3785.9248953699998</c:v>
                </c:pt>
                <c:pt idx="2274">
                  <c:v>3786.9248953699998</c:v>
                </c:pt>
                <c:pt idx="2275">
                  <c:v>3787.9248953699998</c:v>
                </c:pt>
                <c:pt idx="2276">
                  <c:v>3788.9248953699998</c:v>
                </c:pt>
                <c:pt idx="2277">
                  <c:v>3789.9248953699998</c:v>
                </c:pt>
                <c:pt idx="2278">
                  <c:v>3790.9248953699998</c:v>
                </c:pt>
                <c:pt idx="2279">
                  <c:v>3791.9248953699998</c:v>
                </c:pt>
                <c:pt idx="2280">
                  <c:v>3792.9248953699998</c:v>
                </c:pt>
                <c:pt idx="2281">
                  <c:v>3793.9248953699998</c:v>
                </c:pt>
                <c:pt idx="2282">
                  <c:v>3794.9248953699998</c:v>
                </c:pt>
                <c:pt idx="2283">
                  <c:v>3795.9248953699998</c:v>
                </c:pt>
                <c:pt idx="2284">
                  <c:v>3796.9248953699998</c:v>
                </c:pt>
                <c:pt idx="2285">
                  <c:v>3797.9248953699998</c:v>
                </c:pt>
                <c:pt idx="2286">
                  <c:v>3798.9248953699998</c:v>
                </c:pt>
                <c:pt idx="2287">
                  <c:v>3799.9248953699998</c:v>
                </c:pt>
                <c:pt idx="2288">
                  <c:v>3800.9248953699998</c:v>
                </c:pt>
                <c:pt idx="2289">
                  <c:v>3801.9248953699998</c:v>
                </c:pt>
                <c:pt idx="2290">
                  <c:v>3802.9248953699998</c:v>
                </c:pt>
                <c:pt idx="2291">
                  <c:v>3803.9248953699998</c:v>
                </c:pt>
                <c:pt idx="2292">
                  <c:v>3804.9248953699998</c:v>
                </c:pt>
                <c:pt idx="2293">
                  <c:v>3805.9248953699998</c:v>
                </c:pt>
                <c:pt idx="2294">
                  <c:v>3806.9248953699998</c:v>
                </c:pt>
                <c:pt idx="2295">
                  <c:v>3807.9248953699998</c:v>
                </c:pt>
                <c:pt idx="2296">
                  <c:v>3808.9248953699998</c:v>
                </c:pt>
                <c:pt idx="2297">
                  <c:v>3809.9248953699998</c:v>
                </c:pt>
                <c:pt idx="2298">
                  <c:v>3810.9248953699998</c:v>
                </c:pt>
                <c:pt idx="2299">
                  <c:v>3811.9248953699998</c:v>
                </c:pt>
                <c:pt idx="2300">
                  <c:v>3812.9248953699998</c:v>
                </c:pt>
                <c:pt idx="2301">
                  <c:v>3813.9248953699998</c:v>
                </c:pt>
                <c:pt idx="2302">
                  <c:v>3814.9248953699998</c:v>
                </c:pt>
                <c:pt idx="2303">
                  <c:v>3815.9248953699998</c:v>
                </c:pt>
                <c:pt idx="2304">
                  <c:v>3816.9248953699998</c:v>
                </c:pt>
                <c:pt idx="2305">
                  <c:v>3817.9248953699998</c:v>
                </c:pt>
                <c:pt idx="2306">
                  <c:v>3818.9248953699998</c:v>
                </c:pt>
                <c:pt idx="2307">
                  <c:v>3819.9248953699998</c:v>
                </c:pt>
                <c:pt idx="2308">
                  <c:v>3820.9248953699998</c:v>
                </c:pt>
                <c:pt idx="2309">
                  <c:v>3821.9248953699998</c:v>
                </c:pt>
                <c:pt idx="2310">
                  <c:v>3822.9248953699998</c:v>
                </c:pt>
                <c:pt idx="2311">
                  <c:v>3823.9248953699998</c:v>
                </c:pt>
                <c:pt idx="2312">
                  <c:v>3824.9248953699998</c:v>
                </c:pt>
                <c:pt idx="2313">
                  <c:v>3825.9248953699998</c:v>
                </c:pt>
                <c:pt idx="2314">
                  <c:v>3826.9248953699998</c:v>
                </c:pt>
                <c:pt idx="2315">
                  <c:v>3827.9248953699998</c:v>
                </c:pt>
                <c:pt idx="2316">
                  <c:v>3828.9248953699998</c:v>
                </c:pt>
                <c:pt idx="2317">
                  <c:v>3829.9248953699998</c:v>
                </c:pt>
                <c:pt idx="2318">
                  <c:v>3830.9248953699998</c:v>
                </c:pt>
                <c:pt idx="2319">
                  <c:v>3831.9248953699998</c:v>
                </c:pt>
                <c:pt idx="2320">
                  <c:v>3832.9248953699998</c:v>
                </c:pt>
                <c:pt idx="2321">
                  <c:v>3833.9248953699998</c:v>
                </c:pt>
                <c:pt idx="2322">
                  <c:v>3834.9248953699998</c:v>
                </c:pt>
                <c:pt idx="2323">
                  <c:v>3835.9248953699998</c:v>
                </c:pt>
                <c:pt idx="2324">
                  <c:v>3836.9248953699998</c:v>
                </c:pt>
                <c:pt idx="2325">
                  <c:v>3837.9248953699998</c:v>
                </c:pt>
                <c:pt idx="2326">
                  <c:v>3838.9248953699998</c:v>
                </c:pt>
                <c:pt idx="2327">
                  <c:v>3839.9248953699998</c:v>
                </c:pt>
                <c:pt idx="2328">
                  <c:v>3840.9248953699998</c:v>
                </c:pt>
                <c:pt idx="2329">
                  <c:v>3841.9248953699998</c:v>
                </c:pt>
                <c:pt idx="2330">
                  <c:v>3842.9248953699998</c:v>
                </c:pt>
                <c:pt idx="2331">
                  <c:v>3843.9248953699998</c:v>
                </c:pt>
                <c:pt idx="2332">
                  <c:v>3844.9248953699998</c:v>
                </c:pt>
                <c:pt idx="2333">
                  <c:v>3845.9248953699998</c:v>
                </c:pt>
                <c:pt idx="2334">
                  <c:v>3846.9248953699998</c:v>
                </c:pt>
                <c:pt idx="2335">
                  <c:v>3847.9248953699998</c:v>
                </c:pt>
                <c:pt idx="2336">
                  <c:v>3848.9248953699998</c:v>
                </c:pt>
                <c:pt idx="2337">
                  <c:v>3849.9248953699998</c:v>
                </c:pt>
                <c:pt idx="2338">
                  <c:v>3850.9248953699998</c:v>
                </c:pt>
                <c:pt idx="2339">
                  <c:v>3851.9248953699998</c:v>
                </c:pt>
                <c:pt idx="2340">
                  <c:v>3852.9248953699998</c:v>
                </c:pt>
                <c:pt idx="2341">
                  <c:v>3853.9248953699998</c:v>
                </c:pt>
                <c:pt idx="2342">
                  <c:v>3854.9248953699998</c:v>
                </c:pt>
                <c:pt idx="2343">
                  <c:v>3855.9248953699998</c:v>
                </c:pt>
                <c:pt idx="2344">
                  <c:v>3856.9248953699998</c:v>
                </c:pt>
                <c:pt idx="2345">
                  <c:v>3857.9248953699998</c:v>
                </c:pt>
                <c:pt idx="2346">
                  <c:v>3858.9248953699998</c:v>
                </c:pt>
                <c:pt idx="2347">
                  <c:v>3859.9248953699998</c:v>
                </c:pt>
                <c:pt idx="2348">
                  <c:v>3860.9248953699998</c:v>
                </c:pt>
                <c:pt idx="2349">
                  <c:v>3861.9248953699998</c:v>
                </c:pt>
                <c:pt idx="2350">
                  <c:v>3862.9248953699998</c:v>
                </c:pt>
                <c:pt idx="2351">
                  <c:v>3863.9248953699998</c:v>
                </c:pt>
                <c:pt idx="2352">
                  <c:v>3864.9248953699998</c:v>
                </c:pt>
                <c:pt idx="2353">
                  <c:v>3865.9248953699998</c:v>
                </c:pt>
                <c:pt idx="2354">
                  <c:v>3866.9248953699998</c:v>
                </c:pt>
                <c:pt idx="2355">
                  <c:v>3867.9248953699998</c:v>
                </c:pt>
                <c:pt idx="2356">
                  <c:v>3868.9248953699998</c:v>
                </c:pt>
                <c:pt idx="2357">
                  <c:v>3869.9248953699998</c:v>
                </c:pt>
                <c:pt idx="2358">
                  <c:v>3870.9248953699998</c:v>
                </c:pt>
                <c:pt idx="2359">
                  <c:v>3871.9248953699998</c:v>
                </c:pt>
                <c:pt idx="2360">
                  <c:v>3872.9248953699998</c:v>
                </c:pt>
                <c:pt idx="2361">
                  <c:v>3873.9248953699998</c:v>
                </c:pt>
                <c:pt idx="2362">
                  <c:v>3874.9248953699998</c:v>
                </c:pt>
                <c:pt idx="2363">
                  <c:v>3875.9248953699998</c:v>
                </c:pt>
                <c:pt idx="2364">
                  <c:v>3876.9248953699998</c:v>
                </c:pt>
                <c:pt idx="2365">
                  <c:v>3877.9248953699998</c:v>
                </c:pt>
                <c:pt idx="2366">
                  <c:v>3878.3468139699999</c:v>
                </c:pt>
                <c:pt idx="2367">
                  <c:v>3961.6068856299999</c:v>
                </c:pt>
              </c:numCache>
            </c:numRef>
          </c:xVal>
          <c:yVal>
            <c:numRef>
              <c:f>'Full Lap Simulation'!$E$30:$E$2397</c:f>
              <c:numCache>
                <c:formatCode>0</c:formatCode>
                <c:ptCount val="2368"/>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1</c:v>
                </c:pt>
                <c:pt idx="31">
                  <c:v>1</c:v>
                </c:pt>
                <c:pt idx="32">
                  <c:v>1</c:v>
                </c:pt>
                <c:pt idx="33">
                  <c:v>1</c:v>
                </c:pt>
                <c:pt idx="34">
                  <c:v>1</c:v>
                </c:pt>
                <c:pt idx="35">
                  <c:v>1</c:v>
                </c:pt>
                <c:pt idx="36">
                  <c:v>1</c:v>
                </c:pt>
                <c:pt idx="37">
                  <c:v>1</c:v>
                </c:pt>
                <c:pt idx="38">
                  <c:v>1</c:v>
                </c:pt>
                <c:pt idx="39">
                  <c:v>1</c:v>
                </c:pt>
                <c:pt idx="40">
                  <c:v>1</c:v>
                </c:pt>
                <c:pt idx="41">
                  <c:v>1</c:v>
                </c:pt>
                <c:pt idx="42">
                  <c:v>1</c:v>
                </c:pt>
                <c:pt idx="43">
                  <c:v>2</c:v>
                </c:pt>
                <c:pt idx="44">
                  <c:v>2</c:v>
                </c:pt>
                <c:pt idx="45">
                  <c:v>2</c:v>
                </c:pt>
                <c:pt idx="46">
                  <c:v>2</c:v>
                </c:pt>
                <c:pt idx="47">
                  <c:v>2</c:v>
                </c:pt>
                <c:pt idx="48">
                  <c:v>2</c:v>
                </c:pt>
                <c:pt idx="49">
                  <c:v>2</c:v>
                </c:pt>
                <c:pt idx="50">
                  <c:v>2</c:v>
                </c:pt>
                <c:pt idx="51">
                  <c:v>2</c:v>
                </c:pt>
                <c:pt idx="52">
                  <c:v>2</c:v>
                </c:pt>
                <c:pt idx="53">
                  <c:v>2</c:v>
                </c:pt>
                <c:pt idx="54">
                  <c:v>2</c:v>
                </c:pt>
                <c:pt idx="55">
                  <c:v>2</c:v>
                </c:pt>
                <c:pt idx="56">
                  <c:v>2</c:v>
                </c:pt>
                <c:pt idx="57">
                  <c:v>2</c:v>
                </c:pt>
                <c:pt idx="58">
                  <c:v>2</c:v>
                </c:pt>
                <c:pt idx="59">
                  <c:v>2</c:v>
                </c:pt>
                <c:pt idx="60">
                  <c:v>2</c:v>
                </c:pt>
                <c:pt idx="61">
                  <c:v>2</c:v>
                </c:pt>
                <c:pt idx="62">
                  <c:v>2</c:v>
                </c:pt>
                <c:pt idx="63">
                  <c:v>2</c:v>
                </c:pt>
                <c:pt idx="64">
                  <c:v>2</c:v>
                </c:pt>
                <c:pt idx="65">
                  <c:v>2</c:v>
                </c:pt>
                <c:pt idx="66">
                  <c:v>2</c:v>
                </c:pt>
                <c:pt idx="67">
                  <c:v>2</c:v>
                </c:pt>
                <c:pt idx="68">
                  <c:v>2</c:v>
                </c:pt>
                <c:pt idx="69">
                  <c:v>2</c:v>
                </c:pt>
                <c:pt idx="70">
                  <c:v>2</c:v>
                </c:pt>
                <c:pt idx="71">
                  <c:v>2</c:v>
                </c:pt>
                <c:pt idx="72">
                  <c:v>2</c:v>
                </c:pt>
                <c:pt idx="73">
                  <c:v>2</c:v>
                </c:pt>
                <c:pt idx="74">
                  <c:v>2</c:v>
                </c:pt>
                <c:pt idx="75">
                  <c:v>2</c:v>
                </c:pt>
                <c:pt idx="76">
                  <c:v>2</c:v>
                </c:pt>
                <c:pt idx="77">
                  <c:v>2</c:v>
                </c:pt>
                <c:pt idx="78">
                  <c:v>2</c:v>
                </c:pt>
                <c:pt idx="79">
                  <c:v>2</c:v>
                </c:pt>
                <c:pt idx="80">
                  <c:v>2</c:v>
                </c:pt>
                <c:pt idx="81">
                  <c:v>2</c:v>
                </c:pt>
                <c:pt idx="82">
                  <c:v>2</c:v>
                </c:pt>
                <c:pt idx="83">
                  <c:v>2</c:v>
                </c:pt>
                <c:pt idx="84">
                  <c:v>2</c:v>
                </c:pt>
                <c:pt idx="85">
                  <c:v>2</c:v>
                </c:pt>
                <c:pt idx="86">
                  <c:v>2</c:v>
                </c:pt>
                <c:pt idx="87">
                  <c:v>2</c:v>
                </c:pt>
                <c:pt idx="88">
                  <c:v>3</c:v>
                </c:pt>
                <c:pt idx="89">
                  <c:v>3</c:v>
                </c:pt>
                <c:pt idx="90">
                  <c:v>3</c:v>
                </c:pt>
                <c:pt idx="91">
                  <c:v>3</c:v>
                </c:pt>
                <c:pt idx="92">
                  <c:v>3</c:v>
                </c:pt>
                <c:pt idx="93">
                  <c:v>3</c:v>
                </c:pt>
                <c:pt idx="94">
                  <c:v>3</c:v>
                </c:pt>
                <c:pt idx="95">
                  <c:v>3</c:v>
                </c:pt>
                <c:pt idx="96">
                  <c:v>3</c:v>
                </c:pt>
                <c:pt idx="97">
                  <c:v>3</c:v>
                </c:pt>
                <c:pt idx="98">
                  <c:v>3</c:v>
                </c:pt>
                <c:pt idx="99">
                  <c:v>3</c:v>
                </c:pt>
                <c:pt idx="100">
                  <c:v>3</c:v>
                </c:pt>
                <c:pt idx="101">
                  <c:v>3</c:v>
                </c:pt>
                <c:pt idx="102">
                  <c:v>3</c:v>
                </c:pt>
                <c:pt idx="103">
                  <c:v>3</c:v>
                </c:pt>
                <c:pt idx="104">
                  <c:v>3</c:v>
                </c:pt>
                <c:pt idx="105">
                  <c:v>3</c:v>
                </c:pt>
                <c:pt idx="106">
                  <c:v>3</c:v>
                </c:pt>
                <c:pt idx="107">
                  <c:v>3</c:v>
                </c:pt>
                <c:pt idx="108">
                  <c:v>3</c:v>
                </c:pt>
                <c:pt idx="109">
                  <c:v>3</c:v>
                </c:pt>
                <c:pt idx="110">
                  <c:v>3</c:v>
                </c:pt>
                <c:pt idx="111">
                  <c:v>3</c:v>
                </c:pt>
                <c:pt idx="112">
                  <c:v>3</c:v>
                </c:pt>
                <c:pt idx="113">
                  <c:v>3</c:v>
                </c:pt>
                <c:pt idx="114">
                  <c:v>3</c:v>
                </c:pt>
                <c:pt idx="115">
                  <c:v>3</c:v>
                </c:pt>
                <c:pt idx="116">
                  <c:v>3</c:v>
                </c:pt>
                <c:pt idx="117">
                  <c:v>3</c:v>
                </c:pt>
                <c:pt idx="118">
                  <c:v>3</c:v>
                </c:pt>
                <c:pt idx="119">
                  <c:v>3</c:v>
                </c:pt>
                <c:pt idx="120">
                  <c:v>3</c:v>
                </c:pt>
                <c:pt idx="121">
                  <c:v>3</c:v>
                </c:pt>
                <c:pt idx="122">
                  <c:v>3</c:v>
                </c:pt>
                <c:pt idx="123">
                  <c:v>3</c:v>
                </c:pt>
                <c:pt idx="124">
                  <c:v>3</c:v>
                </c:pt>
                <c:pt idx="125">
                  <c:v>3</c:v>
                </c:pt>
                <c:pt idx="126">
                  <c:v>3</c:v>
                </c:pt>
                <c:pt idx="127">
                  <c:v>3</c:v>
                </c:pt>
                <c:pt idx="128">
                  <c:v>3</c:v>
                </c:pt>
                <c:pt idx="129">
                  <c:v>3</c:v>
                </c:pt>
                <c:pt idx="130">
                  <c:v>3</c:v>
                </c:pt>
                <c:pt idx="131">
                  <c:v>3</c:v>
                </c:pt>
                <c:pt idx="132">
                  <c:v>3</c:v>
                </c:pt>
                <c:pt idx="133">
                  <c:v>3</c:v>
                </c:pt>
                <c:pt idx="134">
                  <c:v>3</c:v>
                </c:pt>
                <c:pt idx="135">
                  <c:v>3</c:v>
                </c:pt>
                <c:pt idx="136">
                  <c:v>3</c:v>
                </c:pt>
                <c:pt idx="137">
                  <c:v>3</c:v>
                </c:pt>
                <c:pt idx="138">
                  <c:v>3</c:v>
                </c:pt>
                <c:pt idx="139">
                  <c:v>3</c:v>
                </c:pt>
                <c:pt idx="140">
                  <c:v>3</c:v>
                </c:pt>
                <c:pt idx="141">
                  <c:v>3</c:v>
                </c:pt>
                <c:pt idx="142">
                  <c:v>3</c:v>
                </c:pt>
                <c:pt idx="143">
                  <c:v>3</c:v>
                </c:pt>
                <c:pt idx="144">
                  <c:v>3</c:v>
                </c:pt>
                <c:pt idx="145">
                  <c:v>3</c:v>
                </c:pt>
                <c:pt idx="146">
                  <c:v>3</c:v>
                </c:pt>
                <c:pt idx="147">
                  <c:v>3</c:v>
                </c:pt>
                <c:pt idx="148">
                  <c:v>3</c:v>
                </c:pt>
                <c:pt idx="149">
                  <c:v>3</c:v>
                </c:pt>
                <c:pt idx="150">
                  <c:v>3</c:v>
                </c:pt>
                <c:pt idx="151">
                  <c:v>3</c:v>
                </c:pt>
                <c:pt idx="152">
                  <c:v>3</c:v>
                </c:pt>
                <c:pt idx="153">
                  <c:v>3</c:v>
                </c:pt>
                <c:pt idx="154">
                  <c:v>3</c:v>
                </c:pt>
                <c:pt idx="155">
                  <c:v>3</c:v>
                </c:pt>
                <c:pt idx="156">
                  <c:v>3</c:v>
                </c:pt>
                <c:pt idx="157">
                  <c:v>3</c:v>
                </c:pt>
                <c:pt idx="158">
                  <c:v>3</c:v>
                </c:pt>
                <c:pt idx="159">
                  <c:v>3</c:v>
                </c:pt>
                <c:pt idx="160">
                  <c:v>3</c:v>
                </c:pt>
                <c:pt idx="161">
                  <c:v>3</c:v>
                </c:pt>
                <c:pt idx="162">
                  <c:v>3</c:v>
                </c:pt>
                <c:pt idx="163">
                  <c:v>3</c:v>
                </c:pt>
                <c:pt idx="164">
                  <c:v>4</c:v>
                </c:pt>
                <c:pt idx="165">
                  <c:v>4</c:v>
                </c:pt>
                <c:pt idx="166">
                  <c:v>4</c:v>
                </c:pt>
                <c:pt idx="167">
                  <c:v>4</c:v>
                </c:pt>
                <c:pt idx="168">
                  <c:v>4</c:v>
                </c:pt>
                <c:pt idx="169">
                  <c:v>4</c:v>
                </c:pt>
                <c:pt idx="170">
                  <c:v>4</c:v>
                </c:pt>
                <c:pt idx="171">
                  <c:v>4</c:v>
                </c:pt>
                <c:pt idx="172">
                  <c:v>4</c:v>
                </c:pt>
                <c:pt idx="173">
                  <c:v>4</c:v>
                </c:pt>
                <c:pt idx="174">
                  <c:v>4</c:v>
                </c:pt>
                <c:pt idx="175">
                  <c:v>4</c:v>
                </c:pt>
                <c:pt idx="176">
                  <c:v>4</c:v>
                </c:pt>
                <c:pt idx="177">
                  <c:v>4</c:v>
                </c:pt>
                <c:pt idx="178">
                  <c:v>4</c:v>
                </c:pt>
                <c:pt idx="179">
                  <c:v>4</c:v>
                </c:pt>
                <c:pt idx="180">
                  <c:v>4</c:v>
                </c:pt>
                <c:pt idx="181">
                  <c:v>4</c:v>
                </c:pt>
                <c:pt idx="182">
                  <c:v>4</c:v>
                </c:pt>
                <c:pt idx="183">
                  <c:v>4</c:v>
                </c:pt>
                <c:pt idx="184">
                  <c:v>4</c:v>
                </c:pt>
                <c:pt idx="185">
                  <c:v>4</c:v>
                </c:pt>
                <c:pt idx="186">
                  <c:v>4</c:v>
                </c:pt>
                <c:pt idx="187">
                  <c:v>4</c:v>
                </c:pt>
                <c:pt idx="188">
                  <c:v>4</c:v>
                </c:pt>
                <c:pt idx="189">
                  <c:v>4</c:v>
                </c:pt>
                <c:pt idx="190">
                  <c:v>4</c:v>
                </c:pt>
                <c:pt idx="191">
                  <c:v>4</c:v>
                </c:pt>
                <c:pt idx="192">
                  <c:v>4</c:v>
                </c:pt>
                <c:pt idx="193">
                  <c:v>4</c:v>
                </c:pt>
                <c:pt idx="194">
                  <c:v>4</c:v>
                </c:pt>
                <c:pt idx="195">
                  <c:v>4</c:v>
                </c:pt>
                <c:pt idx="196">
                  <c:v>4</c:v>
                </c:pt>
                <c:pt idx="197">
                  <c:v>4</c:v>
                </c:pt>
                <c:pt idx="198">
                  <c:v>4</c:v>
                </c:pt>
                <c:pt idx="199">
                  <c:v>4</c:v>
                </c:pt>
                <c:pt idx="200">
                  <c:v>4</c:v>
                </c:pt>
                <c:pt idx="201">
                  <c:v>4</c:v>
                </c:pt>
                <c:pt idx="202">
                  <c:v>4</c:v>
                </c:pt>
                <c:pt idx="203">
                  <c:v>4</c:v>
                </c:pt>
                <c:pt idx="204">
                  <c:v>4</c:v>
                </c:pt>
                <c:pt idx="205">
                  <c:v>4</c:v>
                </c:pt>
                <c:pt idx="206">
                  <c:v>4</c:v>
                </c:pt>
                <c:pt idx="207">
                  <c:v>4</c:v>
                </c:pt>
                <c:pt idx="208">
                  <c:v>4</c:v>
                </c:pt>
                <c:pt idx="209">
                  <c:v>4</c:v>
                </c:pt>
                <c:pt idx="210">
                  <c:v>4</c:v>
                </c:pt>
                <c:pt idx="211">
                  <c:v>4</c:v>
                </c:pt>
                <c:pt idx="212">
                  <c:v>4</c:v>
                </c:pt>
                <c:pt idx="213">
                  <c:v>4</c:v>
                </c:pt>
                <c:pt idx="214">
                  <c:v>4</c:v>
                </c:pt>
                <c:pt idx="215">
                  <c:v>4</c:v>
                </c:pt>
                <c:pt idx="216">
                  <c:v>4</c:v>
                </c:pt>
                <c:pt idx="217">
                  <c:v>4</c:v>
                </c:pt>
                <c:pt idx="218">
                  <c:v>4</c:v>
                </c:pt>
                <c:pt idx="219">
                  <c:v>4</c:v>
                </c:pt>
                <c:pt idx="220">
                  <c:v>4</c:v>
                </c:pt>
                <c:pt idx="221">
                  <c:v>4</c:v>
                </c:pt>
                <c:pt idx="222">
                  <c:v>4</c:v>
                </c:pt>
                <c:pt idx="223">
                  <c:v>4</c:v>
                </c:pt>
                <c:pt idx="224">
                  <c:v>4</c:v>
                </c:pt>
                <c:pt idx="225">
                  <c:v>4</c:v>
                </c:pt>
                <c:pt idx="226">
                  <c:v>4</c:v>
                </c:pt>
                <c:pt idx="227">
                  <c:v>4</c:v>
                </c:pt>
                <c:pt idx="228">
                  <c:v>4</c:v>
                </c:pt>
                <c:pt idx="229">
                  <c:v>4</c:v>
                </c:pt>
                <c:pt idx="230">
                  <c:v>4</c:v>
                </c:pt>
                <c:pt idx="231">
                  <c:v>4</c:v>
                </c:pt>
                <c:pt idx="232">
                  <c:v>4</c:v>
                </c:pt>
                <c:pt idx="233">
                  <c:v>4</c:v>
                </c:pt>
                <c:pt idx="234">
                  <c:v>4</c:v>
                </c:pt>
                <c:pt idx="235">
                  <c:v>4</c:v>
                </c:pt>
                <c:pt idx="236">
                  <c:v>4</c:v>
                </c:pt>
                <c:pt idx="237">
                  <c:v>4</c:v>
                </c:pt>
                <c:pt idx="238">
                  <c:v>4</c:v>
                </c:pt>
                <c:pt idx="239">
                  <c:v>4</c:v>
                </c:pt>
                <c:pt idx="240">
                  <c:v>4</c:v>
                </c:pt>
                <c:pt idx="241">
                  <c:v>4</c:v>
                </c:pt>
                <c:pt idx="242">
                  <c:v>4</c:v>
                </c:pt>
                <c:pt idx="243">
                  <c:v>4</c:v>
                </c:pt>
                <c:pt idx="244">
                  <c:v>4</c:v>
                </c:pt>
                <c:pt idx="245">
                  <c:v>4</c:v>
                </c:pt>
                <c:pt idx="246">
                  <c:v>4</c:v>
                </c:pt>
                <c:pt idx="247">
                  <c:v>4</c:v>
                </c:pt>
                <c:pt idx="248">
                  <c:v>4</c:v>
                </c:pt>
                <c:pt idx="249">
                  <c:v>4</c:v>
                </c:pt>
                <c:pt idx="250">
                  <c:v>4</c:v>
                </c:pt>
                <c:pt idx="251">
                  <c:v>4</c:v>
                </c:pt>
                <c:pt idx="252">
                  <c:v>4</c:v>
                </c:pt>
                <c:pt idx="253">
                  <c:v>4</c:v>
                </c:pt>
                <c:pt idx="254">
                  <c:v>4</c:v>
                </c:pt>
                <c:pt idx="255">
                  <c:v>4</c:v>
                </c:pt>
                <c:pt idx="256">
                  <c:v>4</c:v>
                </c:pt>
                <c:pt idx="257">
                  <c:v>4</c:v>
                </c:pt>
                <c:pt idx="258">
                  <c:v>4</c:v>
                </c:pt>
                <c:pt idx="259">
                  <c:v>4</c:v>
                </c:pt>
                <c:pt idx="260">
                  <c:v>4</c:v>
                </c:pt>
                <c:pt idx="261">
                  <c:v>4</c:v>
                </c:pt>
                <c:pt idx="262">
                  <c:v>4</c:v>
                </c:pt>
                <c:pt idx="263">
                  <c:v>4</c:v>
                </c:pt>
                <c:pt idx="264">
                  <c:v>4</c:v>
                </c:pt>
                <c:pt idx="265">
                  <c:v>4</c:v>
                </c:pt>
                <c:pt idx="266">
                  <c:v>4</c:v>
                </c:pt>
                <c:pt idx="267">
                  <c:v>4</c:v>
                </c:pt>
                <c:pt idx="268">
                  <c:v>4</c:v>
                </c:pt>
                <c:pt idx="269">
                  <c:v>4</c:v>
                </c:pt>
                <c:pt idx="270">
                  <c:v>4</c:v>
                </c:pt>
                <c:pt idx="271">
                  <c:v>4</c:v>
                </c:pt>
                <c:pt idx="272">
                  <c:v>4</c:v>
                </c:pt>
                <c:pt idx="273">
                  <c:v>4</c:v>
                </c:pt>
                <c:pt idx="274">
                  <c:v>4</c:v>
                </c:pt>
                <c:pt idx="275">
                  <c:v>4</c:v>
                </c:pt>
                <c:pt idx="276">
                  <c:v>4</c:v>
                </c:pt>
                <c:pt idx="277">
                  <c:v>4</c:v>
                </c:pt>
                <c:pt idx="278">
                  <c:v>4</c:v>
                </c:pt>
                <c:pt idx="279">
                  <c:v>4</c:v>
                </c:pt>
                <c:pt idx="280">
                  <c:v>4</c:v>
                </c:pt>
                <c:pt idx="281">
                  <c:v>4</c:v>
                </c:pt>
                <c:pt idx="282">
                  <c:v>4</c:v>
                </c:pt>
                <c:pt idx="283">
                  <c:v>4</c:v>
                </c:pt>
                <c:pt idx="284">
                  <c:v>4</c:v>
                </c:pt>
                <c:pt idx="285">
                  <c:v>4</c:v>
                </c:pt>
                <c:pt idx="286">
                  <c:v>4</c:v>
                </c:pt>
                <c:pt idx="287">
                  <c:v>4</c:v>
                </c:pt>
                <c:pt idx="288">
                  <c:v>4</c:v>
                </c:pt>
                <c:pt idx="289">
                  <c:v>4</c:v>
                </c:pt>
                <c:pt idx="290">
                  <c:v>4</c:v>
                </c:pt>
                <c:pt idx="291">
                  <c:v>4</c:v>
                </c:pt>
                <c:pt idx="292">
                  <c:v>4</c:v>
                </c:pt>
                <c:pt idx="293">
                  <c:v>4</c:v>
                </c:pt>
                <c:pt idx="294">
                  <c:v>4</c:v>
                </c:pt>
                <c:pt idx="295">
                  <c:v>4</c:v>
                </c:pt>
                <c:pt idx="296">
                  <c:v>4</c:v>
                </c:pt>
                <c:pt idx="297">
                  <c:v>4</c:v>
                </c:pt>
                <c:pt idx="298">
                  <c:v>5</c:v>
                </c:pt>
                <c:pt idx="299">
                  <c:v>5</c:v>
                </c:pt>
                <c:pt idx="300">
                  <c:v>5</c:v>
                </c:pt>
                <c:pt idx="301">
                  <c:v>5</c:v>
                </c:pt>
                <c:pt idx="302">
                  <c:v>5</c:v>
                </c:pt>
                <c:pt idx="303">
                  <c:v>5</c:v>
                </c:pt>
                <c:pt idx="304">
                  <c:v>5</c:v>
                </c:pt>
                <c:pt idx="305">
                  <c:v>5</c:v>
                </c:pt>
                <c:pt idx="306">
                  <c:v>5</c:v>
                </c:pt>
                <c:pt idx="307">
                  <c:v>5</c:v>
                </c:pt>
                <c:pt idx="308">
                  <c:v>5</c:v>
                </c:pt>
                <c:pt idx="309">
                  <c:v>5</c:v>
                </c:pt>
                <c:pt idx="310">
                  <c:v>5</c:v>
                </c:pt>
                <c:pt idx="311">
                  <c:v>5</c:v>
                </c:pt>
                <c:pt idx="312">
                  <c:v>5</c:v>
                </c:pt>
                <c:pt idx="313">
                  <c:v>5</c:v>
                </c:pt>
                <c:pt idx="314">
                  <c:v>5</c:v>
                </c:pt>
                <c:pt idx="315">
                  <c:v>5</c:v>
                </c:pt>
                <c:pt idx="316">
                  <c:v>5</c:v>
                </c:pt>
                <c:pt idx="317">
                  <c:v>5</c:v>
                </c:pt>
                <c:pt idx="318">
                  <c:v>4</c:v>
                </c:pt>
                <c:pt idx="319">
                  <c:v>4</c:v>
                </c:pt>
                <c:pt idx="320">
                  <c:v>4</c:v>
                </c:pt>
                <c:pt idx="321">
                  <c:v>4</c:v>
                </c:pt>
                <c:pt idx="322">
                  <c:v>4</c:v>
                </c:pt>
                <c:pt idx="323">
                  <c:v>4</c:v>
                </c:pt>
                <c:pt idx="324">
                  <c:v>4</c:v>
                </c:pt>
                <c:pt idx="325">
                  <c:v>4</c:v>
                </c:pt>
                <c:pt idx="326">
                  <c:v>4</c:v>
                </c:pt>
                <c:pt idx="327">
                  <c:v>4</c:v>
                </c:pt>
                <c:pt idx="328">
                  <c:v>4</c:v>
                </c:pt>
                <c:pt idx="329">
                  <c:v>4</c:v>
                </c:pt>
                <c:pt idx="330">
                  <c:v>4</c:v>
                </c:pt>
                <c:pt idx="331">
                  <c:v>4</c:v>
                </c:pt>
                <c:pt idx="332">
                  <c:v>4</c:v>
                </c:pt>
                <c:pt idx="333">
                  <c:v>4</c:v>
                </c:pt>
                <c:pt idx="334">
                  <c:v>4</c:v>
                </c:pt>
                <c:pt idx="335">
                  <c:v>4</c:v>
                </c:pt>
                <c:pt idx="336">
                  <c:v>4</c:v>
                </c:pt>
                <c:pt idx="337">
                  <c:v>4</c:v>
                </c:pt>
                <c:pt idx="338">
                  <c:v>4</c:v>
                </c:pt>
                <c:pt idx="339">
                  <c:v>4</c:v>
                </c:pt>
                <c:pt idx="340">
                  <c:v>4</c:v>
                </c:pt>
                <c:pt idx="341">
                  <c:v>4</c:v>
                </c:pt>
                <c:pt idx="342">
                  <c:v>4</c:v>
                </c:pt>
                <c:pt idx="343">
                  <c:v>4</c:v>
                </c:pt>
                <c:pt idx="344">
                  <c:v>4</c:v>
                </c:pt>
                <c:pt idx="345">
                  <c:v>4</c:v>
                </c:pt>
                <c:pt idx="346">
                  <c:v>4</c:v>
                </c:pt>
                <c:pt idx="347">
                  <c:v>4</c:v>
                </c:pt>
                <c:pt idx="348">
                  <c:v>4</c:v>
                </c:pt>
                <c:pt idx="349">
                  <c:v>4</c:v>
                </c:pt>
                <c:pt idx="350">
                  <c:v>4</c:v>
                </c:pt>
                <c:pt idx="351">
                  <c:v>4</c:v>
                </c:pt>
                <c:pt idx="352">
                  <c:v>4</c:v>
                </c:pt>
                <c:pt idx="353">
                  <c:v>4</c:v>
                </c:pt>
                <c:pt idx="354">
                  <c:v>4</c:v>
                </c:pt>
                <c:pt idx="355">
                  <c:v>4</c:v>
                </c:pt>
                <c:pt idx="356">
                  <c:v>4</c:v>
                </c:pt>
                <c:pt idx="357">
                  <c:v>4</c:v>
                </c:pt>
                <c:pt idx="358">
                  <c:v>4</c:v>
                </c:pt>
                <c:pt idx="359">
                  <c:v>4</c:v>
                </c:pt>
                <c:pt idx="360">
                  <c:v>4</c:v>
                </c:pt>
                <c:pt idx="361">
                  <c:v>4</c:v>
                </c:pt>
                <c:pt idx="362">
                  <c:v>4</c:v>
                </c:pt>
                <c:pt idx="363">
                  <c:v>4</c:v>
                </c:pt>
                <c:pt idx="364">
                  <c:v>4</c:v>
                </c:pt>
                <c:pt idx="365">
                  <c:v>4</c:v>
                </c:pt>
                <c:pt idx="366">
                  <c:v>4</c:v>
                </c:pt>
                <c:pt idx="367">
                  <c:v>4</c:v>
                </c:pt>
                <c:pt idx="368">
                  <c:v>4</c:v>
                </c:pt>
                <c:pt idx="369">
                  <c:v>4</c:v>
                </c:pt>
                <c:pt idx="370">
                  <c:v>4</c:v>
                </c:pt>
                <c:pt idx="371">
                  <c:v>4</c:v>
                </c:pt>
                <c:pt idx="372">
                  <c:v>4</c:v>
                </c:pt>
                <c:pt idx="373">
                  <c:v>4</c:v>
                </c:pt>
                <c:pt idx="374">
                  <c:v>4</c:v>
                </c:pt>
                <c:pt idx="375">
                  <c:v>4</c:v>
                </c:pt>
                <c:pt idx="376">
                  <c:v>4</c:v>
                </c:pt>
                <c:pt idx="377">
                  <c:v>4</c:v>
                </c:pt>
                <c:pt idx="378">
                  <c:v>4</c:v>
                </c:pt>
                <c:pt idx="379">
                  <c:v>4</c:v>
                </c:pt>
                <c:pt idx="380">
                  <c:v>4</c:v>
                </c:pt>
                <c:pt idx="381">
                  <c:v>4</c:v>
                </c:pt>
                <c:pt idx="382">
                  <c:v>4</c:v>
                </c:pt>
                <c:pt idx="383">
                  <c:v>4</c:v>
                </c:pt>
                <c:pt idx="384">
                  <c:v>4</c:v>
                </c:pt>
                <c:pt idx="385">
                  <c:v>4</c:v>
                </c:pt>
                <c:pt idx="386">
                  <c:v>4</c:v>
                </c:pt>
                <c:pt idx="387">
                  <c:v>4</c:v>
                </c:pt>
                <c:pt idx="388">
                  <c:v>4</c:v>
                </c:pt>
                <c:pt idx="389">
                  <c:v>4</c:v>
                </c:pt>
                <c:pt idx="390">
                  <c:v>4</c:v>
                </c:pt>
                <c:pt idx="391">
                  <c:v>4</c:v>
                </c:pt>
                <c:pt idx="392">
                  <c:v>4</c:v>
                </c:pt>
                <c:pt idx="393">
                  <c:v>4</c:v>
                </c:pt>
                <c:pt idx="394">
                  <c:v>4</c:v>
                </c:pt>
                <c:pt idx="395">
                  <c:v>4</c:v>
                </c:pt>
                <c:pt idx="396">
                  <c:v>4</c:v>
                </c:pt>
                <c:pt idx="397">
                  <c:v>3</c:v>
                </c:pt>
                <c:pt idx="398">
                  <c:v>3</c:v>
                </c:pt>
                <c:pt idx="399">
                  <c:v>3</c:v>
                </c:pt>
                <c:pt idx="400">
                  <c:v>3</c:v>
                </c:pt>
                <c:pt idx="401">
                  <c:v>3</c:v>
                </c:pt>
                <c:pt idx="402">
                  <c:v>3</c:v>
                </c:pt>
                <c:pt idx="403">
                  <c:v>3</c:v>
                </c:pt>
                <c:pt idx="404">
                  <c:v>3</c:v>
                </c:pt>
                <c:pt idx="405">
                  <c:v>3</c:v>
                </c:pt>
                <c:pt idx="406">
                  <c:v>3</c:v>
                </c:pt>
                <c:pt idx="407">
                  <c:v>3</c:v>
                </c:pt>
                <c:pt idx="408">
                  <c:v>3</c:v>
                </c:pt>
                <c:pt idx="409">
                  <c:v>3</c:v>
                </c:pt>
                <c:pt idx="410">
                  <c:v>3</c:v>
                </c:pt>
                <c:pt idx="411">
                  <c:v>3</c:v>
                </c:pt>
                <c:pt idx="412">
                  <c:v>3</c:v>
                </c:pt>
                <c:pt idx="413">
                  <c:v>3</c:v>
                </c:pt>
                <c:pt idx="414">
                  <c:v>3</c:v>
                </c:pt>
                <c:pt idx="415">
                  <c:v>3</c:v>
                </c:pt>
                <c:pt idx="416">
                  <c:v>3</c:v>
                </c:pt>
                <c:pt idx="417">
                  <c:v>3</c:v>
                </c:pt>
                <c:pt idx="418">
                  <c:v>3</c:v>
                </c:pt>
                <c:pt idx="419">
                  <c:v>3</c:v>
                </c:pt>
                <c:pt idx="420">
                  <c:v>3</c:v>
                </c:pt>
                <c:pt idx="421">
                  <c:v>3</c:v>
                </c:pt>
                <c:pt idx="422">
                  <c:v>3</c:v>
                </c:pt>
                <c:pt idx="423">
                  <c:v>3</c:v>
                </c:pt>
                <c:pt idx="424">
                  <c:v>3</c:v>
                </c:pt>
                <c:pt idx="425">
                  <c:v>3</c:v>
                </c:pt>
                <c:pt idx="426">
                  <c:v>3</c:v>
                </c:pt>
                <c:pt idx="427">
                  <c:v>3</c:v>
                </c:pt>
                <c:pt idx="428">
                  <c:v>3</c:v>
                </c:pt>
                <c:pt idx="429">
                  <c:v>3</c:v>
                </c:pt>
                <c:pt idx="430">
                  <c:v>3</c:v>
                </c:pt>
                <c:pt idx="431">
                  <c:v>3</c:v>
                </c:pt>
                <c:pt idx="432">
                  <c:v>3</c:v>
                </c:pt>
                <c:pt idx="433">
                  <c:v>3</c:v>
                </c:pt>
                <c:pt idx="434">
                  <c:v>3</c:v>
                </c:pt>
                <c:pt idx="435">
                  <c:v>3</c:v>
                </c:pt>
                <c:pt idx="436">
                  <c:v>3</c:v>
                </c:pt>
                <c:pt idx="437">
                  <c:v>3</c:v>
                </c:pt>
                <c:pt idx="438">
                  <c:v>3</c:v>
                </c:pt>
                <c:pt idx="439">
                  <c:v>3</c:v>
                </c:pt>
                <c:pt idx="440">
                  <c:v>3</c:v>
                </c:pt>
                <c:pt idx="441">
                  <c:v>3</c:v>
                </c:pt>
                <c:pt idx="442">
                  <c:v>3</c:v>
                </c:pt>
                <c:pt idx="443">
                  <c:v>3</c:v>
                </c:pt>
                <c:pt idx="444">
                  <c:v>3</c:v>
                </c:pt>
                <c:pt idx="445">
                  <c:v>3</c:v>
                </c:pt>
                <c:pt idx="446">
                  <c:v>3</c:v>
                </c:pt>
                <c:pt idx="447">
                  <c:v>3</c:v>
                </c:pt>
                <c:pt idx="448">
                  <c:v>3</c:v>
                </c:pt>
                <c:pt idx="449">
                  <c:v>3</c:v>
                </c:pt>
                <c:pt idx="450">
                  <c:v>3</c:v>
                </c:pt>
                <c:pt idx="451">
                  <c:v>3</c:v>
                </c:pt>
                <c:pt idx="452">
                  <c:v>3</c:v>
                </c:pt>
                <c:pt idx="453">
                  <c:v>3</c:v>
                </c:pt>
                <c:pt idx="454">
                  <c:v>3</c:v>
                </c:pt>
                <c:pt idx="455">
                  <c:v>3</c:v>
                </c:pt>
                <c:pt idx="456">
                  <c:v>2</c:v>
                </c:pt>
                <c:pt idx="457">
                  <c:v>2</c:v>
                </c:pt>
                <c:pt idx="458">
                  <c:v>2</c:v>
                </c:pt>
                <c:pt idx="459">
                  <c:v>2</c:v>
                </c:pt>
                <c:pt idx="460">
                  <c:v>2</c:v>
                </c:pt>
                <c:pt idx="461">
                  <c:v>2</c:v>
                </c:pt>
                <c:pt idx="462">
                  <c:v>2</c:v>
                </c:pt>
                <c:pt idx="463">
                  <c:v>2</c:v>
                </c:pt>
                <c:pt idx="464">
                  <c:v>2</c:v>
                </c:pt>
                <c:pt idx="465">
                  <c:v>2</c:v>
                </c:pt>
                <c:pt idx="466">
                  <c:v>2</c:v>
                </c:pt>
                <c:pt idx="467">
                  <c:v>2</c:v>
                </c:pt>
                <c:pt idx="468">
                  <c:v>2</c:v>
                </c:pt>
                <c:pt idx="469">
                  <c:v>2</c:v>
                </c:pt>
                <c:pt idx="470">
                  <c:v>2</c:v>
                </c:pt>
                <c:pt idx="471">
                  <c:v>2</c:v>
                </c:pt>
                <c:pt idx="472">
                  <c:v>2</c:v>
                </c:pt>
                <c:pt idx="473">
                  <c:v>2</c:v>
                </c:pt>
                <c:pt idx="474">
                  <c:v>2</c:v>
                </c:pt>
                <c:pt idx="475">
                  <c:v>2</c:v>
                </c:pt>
                <c:pt idx="476">
                  <c:v>2</c:v>
                </c:pt>
                <c:pt idx="477">
                  <c:v>2</c:v>
                </c:pt>
                <c:pt idx="478">
                  <c:v>2</c:v>
                </c:pt>
                <c:pt idx="479">
                  <c:v>2</c:v>
                </c:pt>
                <c:pt idx="480">
                  <c:v>2</c:v>
                </c:pt>
                <c:pt idx="481">
                  <c:v>2</c:v>
                </c:pt>
                <c:pt idx="482">
                  <c:v>2</c:v>
                </c:pt>
                <c:pt idx="483">
                  <c:v>2</c:v>
                </c:pt>
                <c:pt idx="484">
                  <c:v>2</c:v>
                </c:pt>
                <c:pt idx="485">
                  <c:v>2</c:v>
                </c:pt>
                <c:pt idx="486">
                  <c:v>2</c:v>
                </c:pt>
                <c:pt idx="487">
                  <c:v>2</c:v>
                </c:pt>
                <c:pt idx="488">
                  <c:v>2</c:v>
                </c:pt>
                <c:pt idx="489">
                  <c:v>2</c:v>
                </c:pt>
                <c:pt idx="490">
                  <c:v>2</c:v>
                </c:pt>
                <c:pt idx="491">
                  <c:v>2</c:v>
                </c:pt>
                <c:pt idx="492">
                  <c:v>2</c:v>
                </c:pt>
                <c:pt idx="493">
                  <c:v>2</c:v>
                </c:pt>
                <c:pt idx="494">
                  <c:v>2</c:v>
                </c:pt>
                <c:pt idx="495">
                  <c:v>2</c:v>
                </c:pt>
                <c:pt idx="496">
                  <c:v>2</c:v>
                </c:pt>
                <c:pt idx="497">
                  <c:v>1</c:v>
                </c:pt>
                <c:pt idx="498">
                  <c:v>1</c:v>
                </c:pt>
                <c:pt idx="499">
                  <c:v>1</c:v>
                </c:pt>
                <c:pt idx="500">
                  <c:v>1</c:v>
                </c:pt>
                <c:pt idx="501">
                  <c:v>1</c:v>
                </c:pt>
                <c:pt idx="502">
                  <c:v>1</c:v>
                </c:pt>
                <c:pt idx="503">
                  <c:v>1</c:v>
                </c:pt>
                <c:pt idx="504">
                  <c:v>1</c:v>
                </c:pt>
                <c:pt idx="505">
                  <c:v>1</c:v>
                </c:pt>
                <c:pt idx="506">
                  <c:v>1</c:v>
                </c:pt>
                <c:pt idx="507">
                  <c:v>1</c:v>
                </c:pt>
                <c:pt idx="508">
                  <c:v>1</c:v>
                </c:pt>
                <c:pt idx="509">
                  <c:v>1</c:v>
                </c:pt>
                <c:pt idx="510">
                  <c:v>1</c:v>
                </c:pt>
                <c:pt idx="511">
                  <c:v>1</c:v>
                </c:pt>
                <c:pt idx="512">
                  <c:v>1</c:v>
                </c:pt>
                <c:pt idx="513">
                  <c:v>1</c:v>
                </c:pt>
                <c:pt idx="514">
                  <c:v>1</c:v>
                </c:pt>
                <c:pt idx="515">
                  <c:v>1</c:v>
                </c:pt>
                <c:pt idx="516">
                  <c:v>2</c:v>
                </c:pt>
                <c:pt idx="517">
                  <c:v>2</c:v>
                </c:pt>
                <c:pt idx="518">
                  <c:v>2</c:v>
                </c:pt>
                <c:pt idx="519">
                  <c:v>2</c:v>
                </c:pt>
                <c:pt idx="520">
                  <c:v>2</c:v>
                </c:pt>
                <c:pt idx="521">
                  <c:v>2</c:v>
                </c:pt>
                <c:pt idx="522">
                  <c:v>2</c:v>
                </c:pt>
                <c:pt idx="523">
                  <c:v>2</c:v>
                </c:pt>
                <c:pt idx="524">
                  <c:v>2</c:v>
                </c:pt>
                <c:pt idx="525">
                  <c:v>2</c:v>
                </c:pt>
                <c:pt idx="526">
                  <c:v>2</c:v>
                </c:pt>
                <c:pt idx="527">
                  <c:v>2</c:v>
                </c:pt>
                <c:pt idx="528">
                  <c:v>2</c:v>
                </c:pt>
                <c:pt idx="529">
                  <c:v>2</c:v>
                </c:pt>
                <c:pt idx="530">
                  <c:v>2</c:v>
                </c:pt>
                <c:pt idx="531">
                  <c:v>2</c:v>
                </c:pt>
                <c:pt idx="532">
                  <c:v>2</c:v>
                </c:pt>
                <c:pt idx="533">
                  <c:v>2</c:v>
                </c:pt>
                <c:pt idx="534">
                  <c:v>2</c:v>
                </c:pt>
                <c:pt idx="535">
                  <c:v>2</c:v>
                </c:pt>
                <c:pt idx="536">
                  <c:v>2</c:v>
                </c:pt>
                <c:pt idx="537">
                  <c:v>2</c:v>
                </c:pt>
                <c:pt idx="538">
                  <c:v>2</c:v>
                </c:pt>
                <c:pt idx="539">
                  <c:v>2</c:v>
                </c:pt>
                <c:pt idx="540">
                  <c:v>2</c:v>
                </c:pt>
                <c:pt idx="541">
                  <c:v>2</c:v>
                </c:pt>
                <c:pt idx="542">
                  <c:v>2</c:v>
                </c:pt>
                <c:pt idx="543">
                  <c:v>2</c:v>
                </c:pt>
                <c:pt idx="544">
                  <c:v>2</c:v>
                </c:pt>
                <c:pt idx="545">
                  <c:v>2</c:v>
                </c:pt>
                <c:pt idx="546">
                  <c:v>2</c:v>
                </c:pt>
                <c:pt idx="547">
                  <c:v>2</c:v>
                </c:pt>
                <c:pt idx="548">
                  <c:v>2</c:v>
                </c:pt>
                <c:pt idx="549">
                  <c:v>2</c:v>
                </c:pt>
                <c:pt idx="550">
                  <c:v>2</c:v>
                </c:pt>
                <c:pt idx="551">
                  <c:v>2</c:v>
                </c:pt>
                <c:pt idx="552">
                  <c:v>2</c:v>
                </c:pt>
                <c:pt idx="553">
                  <c:v>2</c:v>
                </c:pt>
                <c:pt idx="554">
                  <c:v>2</c:v>
                </c:pt>
                <c:pt idx="555">
                  <c:v>2</c:v>
                </c:pt>
                <c:pt idx="556">
                  <c:v>2</c:v>
                </c:pt>
                <c:pt idx="557">
                  <c:v>2</c:v>
                </c:pt>
                <c:pt idx="558">
                  <c:v>2</c:v>
                </c:pt>
                <c:pt idx="559">
                  <c:v>2</c:v>
                </c:pt>
                <c:pt idx="560">
                  <c:v>2</c:v>
                </c:pt>
                <c:pt idx="561">
                  <c:v>3</c:v>
                </c:pt>
                <c:pt idx="562">
                  <c:v>3</c:v>
                </c:pt>
                <c:pt idx="563">
                  <c:v>3</c:v>
                </c:pt>
                <c:pt idx="564">
                  <c:v>3</c:v>
                </c:pt>
                <c:pt idx="565">
                  <c:v>3</c:v>
                </c:pt>
                <c:pt idx="566">
                  <c:v>3</c:v>
                </c:pt>
                <c:pt idx="567">
                  <c:v>3</c:v>
                </c:pt>
                <c:pt idx="568">
                  <c:v>3</c:v>
                </c:pt>
                <c:pt idx="569">
                  <c:v>3</c:v>
                </c:pt>
                <c:pt idx="570">
                  <c:v>3</c:v>
                </c:pt>
                <c:pt idx="571">
                  <c:v>3</c:v>
                </c:pt>
                <c:pt idx="572">
                  <c:v>3</c:v>
                </c:pt>
                <c:pt idx="573">
                  <c:v>3</c:v>
                </c:pt>
                <c:pt idx="574">
                  <c:v>3</c:v>
                </c:pt>
                <c:pt idx="575">
                  <c:v>3</c:v>
                </c:pt>
                <c:pt idx="576">
                  <c:v>3</c:v>
                </c:pt>
                <c:pt idx="577">
                  <c:v>3</c:v>
                </c:pt>
                <c:pt idx="578">
                  <c:v>3</c:v>
                </c:pt>
                <c:pt idx="579">
                  <c:v>3</c:v>
                </c:pt>
                <c:pt idx="580">
                  <c:v>3</c:v>
                </c:pt>
                <c:pt idx="581">
                  <c:v>3</c:v>
                </c:pt>
                <c:pt idx="582">
                  <c:v>3</c:v>
                </c:pt>
                <c:pt idx="583">
                  <c:v>3</c:v>
                </c:pt>
                <c:pt idx="584">
                  <c:v>3</c:v>
                </c:pt>
                <c:pt idx="585">
                  <c:v>3</c:v>
                </c:pt>
                <c:pt idx="586">
                  <c:v>3</c:v>
                </c:pt>
                <c:pt idx="587">
                  <c:v>3</c:v>
                </c:pt>
                <c:pt idx="588">
                  <c:v>3</c:v>
                </c:pt>
                <c:pt idx="589">
                  <c:v>3</c:v>
                </c:pt>
                <c:pt idx="590">
                  <c:v>3</c:v>
                </c:pt>
                <c:pt idx="591">
                  <c:v>3</c:v>
                </c:pt>
                <c:pt idx="592">
                  <c:v>3</c:v>
                </c:pt>
                <c:pt idx="593">
                  <c:v>3</c:v>
                </c:pt>
                <c:pt idx="594">
                  <c:v>3</c:v>
                </c:pt>
                <c:pt idx="595">
                  <c:v>3</c:v>
                </c:pt>
                <c:pt idx="596">
                  <c:v>3</c:v>
                </c:pt>
                <c:pt idx="597">
                  <c:v>3</c:v>
                </c:pt>
                <c:pt idx="598">
                  <c:v>3</c:v>
                </c:pt>
                <c:pt idx="599">
                  <c:v>3</c:v>
                </c:pt>
                <c:pt idx="600">
                  <c:v>3</c:v>
                </c:pt>
                <c:pt idx="601">
                  <c:v>3</c:v>
                </c:pt>
                <c:pt idx="602">
                  <c:v>3</c:v>
                </c:pt>
                <c:pt idx="603">
                  <c:v>3</c:v>
                </c:pt>
                <c:pt idx="604">
                  <c:v>3</c:v>
                </c:pt>
                <c:pt idx="605">
                  <c:v>3</c:v>
                </c:pt>
                <c:pt idx="606">
                  <c:v>3</c:v>
                </c:pt>
                <c:pt idx="607">
                  <c:v>3</c:v>
                </c:pt>
                <c:pt idx="608">
                  <c:v>3</c:v>
                </c:pt>
                <c:pt idx="609">
                  <c:v>3</c:v>
                </c:pt>
                <c:pt idx="610">
                  <c:v>3</c:v>
                </c:pt>
                <c:pt idx="611">
                  <c:v>3</c:v>
                </c:pt>
                <c:pt idx="612">
                  <c:v>3</c:v>
                </c:pt>
                <c:pt idx="613">
                  <c:v>3</c:v>
                </c:pt>
                <c:pt idx="614">
                  <c:v>3</c:v>
                </c:pt>
                <c:pt idx="615">
                  <c:v>3</c:v>
                </c:pt>
                <c:pt idx="616">
                  <c:v>3</c:v>
                </c:pt>
                <c:pt idx="617">
                  <c:v>3</c:v>
                </c:pt>
                <c:pt idx="618">
                  <c:v>3</c:v>
                </c:pt>
                <c:pt idx="619">
                  <c:v>3</c:v>
                </c:pt>
                <c:pt idx="620">
                  <c:v>3</c:v>
                </c:pt>
                <c:pt idx="621">
                  <c:v>3</c:v>
                </c:pt>
                <c:pt idx="622">
                  <c:v>3</c:v>
                </c:pt>
                <c:pt idx="623">
                  <c:v>3</c:v>
                </c:pt>
                <c:pt idx="624">
                  <c:v>3</c:v>
                </c:pt>
                <c:pt idx="625">
                  <c:v>3</c:v>
                </c:pt>
                <c:pt idx="626">
                  <c:v>3</c:v>
                </c:pt>
                <c:pt idx="627">
                  <c:v>3</c:v>
                </c:pt>
                <c:pt idx="628">
                  <c:v>3</c:v>
                </c:pt>
                <c:pt idx="629">
                  <c:v>3</c:v>
                </c:pt>
                <c:pt idx="630">
                  <c:v>3</c:v>
                </c:pt>
                <c:pt idx="631">
                  <c:v>3</c:v>
                </c:pt>
                <c:pt idx="632">
                  <c:v>3</c:v>
                </c:pt>
                <c:pt idx="633">
                  <c:v>3</c:v>
                </c:pt>
                <c:pt idx="634">
                  <c:v>3</c:v>
                </c:pt>
                <c:pt idx="635">
                  <c:v>3</c:v>
                </c:pt>
                <c:pt idx="636">
                  <c:v>3</c:v>
                </c:pt>
                <c:pt idx="637">
                  <c:v>3</c:v>
                </c:pt>
                <c:pt idx="638">
                  <c:v>4</c:v>
                </c:pt>
                <c:pt idx="639">
                  <c:v>4</c:v>
                </c:pt>
                <c:pt idx="640">
                  <c:v>4</c:v>
                </c:pt>
                <c:pt idx="641">
                  <c:v>4</c:v>
                </c:pt>
                <c:pt idx="642">
                  <c:v>4</c:v>
                </c:pt>
                <c:pt idx="643">
                  <c:v>4</c:v>
                </c:pt>
                <c:pt idx="644">
                  <c:v>4</c:v>
                </c:pt>
                <c:pt idx="645">
                  <c:v>4</c:v>
                </c:pt>
                <c:pt idx="646">
                  <c:v>4</c:v>
                </c:pt>
                <c:pt idx="647">
                  <c:v>4</c:v>
                </c:pt>
                <c:pt idx="648">
                  <c:v>4</c:v>
                </c:pt>
                <c:pt idx="649">
                  <c:v>4</c:v>
                </c:pt>
                <c:pt idx="650">
                  <c:v>4</c:v>
                </c:pt>
                <c:pt idx="651">
                  <c:v>4</c:v>
                </c:pt>
                <c:pt idx="652">
                  <c:v>4</c:v>
                </c:pt>
                <c:pt idx="653">
                  <c:v>4</c:v>
                </c:pt>
                <c:pt idx="654">
                  <c:v>4</c:v>
                </c:pt>
                <c:pt idx="655">
                  <c:v>4</c:v>
                </c:pt>
                <c:pt idx="656">
                  <c:v>4</c:v>
                </c:pt>
                <c:pt idx="657">
                  <c:v>4</c:v>
                </c:pt>
                <c:pt idx="658">
                  <c:v>4</c:v>
                </c:pt>
                <c:pt idx="659">
                  <c:v>4</c:v>
                </c:pt>
                <c:pt idx="660">
                  <c:v>4</c:v>
                </c:pt>
                <c:pt idx="661">
                  <c:v>4</c:v>
                </c:pt>
                <c:pt idx="662">
                  <c:v>4</c:v>
                </c:pt>
                <c:pt idx="663">
                  <c:v>4</c:v>
                </c:pt>
                <c:pt idx="664">
                  <c:v>4</c:v>
                </c:pt>
                <c:pt idx="665">
                  <c:v>4</c:v>
                </c:pt>
                <c:pt idx="666">
                  <c:v>4</c:v>
                </c:pt>
                <c:pt idx="667">
                  <c:v>4</c:v>
                </c:pt>
                <c:pt idx="668">
                  <c:v>4</c:v>
                </c:pt>
                <c:pt idx="669">
                  <c:v>4</c:v>
                </c:pt>
                <c:pt idx="670">
                  <c:v>4</c:v>
                </c:pt>
                <c:pt idx="671">
                  <c:v>4</c:v>
                </c:pt>
                <c:pt idx="672">
                  <c:v>4</c:v>
                </c:pt>
                <c:pt idx="673">
                  <c:v>4</c:v>
                </c:pt>
                <c:pt idx="674">
                  <c:v>4</c:v>
                </c:pt>
                <c:pt idx="675">
                  <c:v>4</c:v>
                </c:pt>
                <c:pt idx="676">
                  <c:v>4</c:v>
                </c:pt>
                <c:pt idx="677">
                  <c:v>4</c:v>
                </c:pt>
                <c:pt idx="678">
                  <c:v>4</c:v>
                </c:pt>
                <c:pt idx="679">
                  <c:v>4</c:v>
                </c:pt>
                <c:pt idx="680">
                  <c:v>4</c:v>
                </c:pt>
                <c:pt idx="681">
                  <c:v>4</c:v>
                </c:pt>
                <c:pt idx="682">
                  <c:v>4</c:v>
                </c:pt>
                <c:pt idx="683">
                  <c:v>4</c:v>
                </c:pt>
                <c:pt idx="684">
                  <c:v>4</c:v>
                </c:pt>
                <c:pt idx="685">
                  <c:v>4</c:v>
                </c:pt>
                <c:pt idx="686">
                  <c:v>4</c:v>
                </c:pt>
                <c:pt idx="687">
                  <c:v>4</c:v>
                </c:pt>
                <c:pt idx="688">
                  <c:v>4</c:v>
                </c:pt>
                <c:pt idx="689">
                  <c:v>4</c:v>
                </c:pt>
                <c:pt idx="690">
                  <c:v>4</c:v>
                </c:pt>
                <c:pt idx="691">
                  <c:v>4</c:v>
                </c:pt>
                <c:pt idx="692">
                  <c:v>4</c:v>
                </c:pt>
                <c:pt idx="693">
                  <c:v>4</c:v>
                </c:pt>
                <c:pt idx="694">
                  <c:v>4</c:v>
                </c:pt>
                <c:pt idx="695">
                  <c:v>4</c:v>
                </c:pt>
                <c:pt idx="696">
                  <c:v>4</c:v>
                </c:pt>
                <c:pt idx="697">
                  <c:v>4</c:v>
                </c:pt>
                <c:pt idx="698">
                  <c:v>4</c:v>
                </c:pt>
                <c:pt idx="699">
                  <c:v>4</c:v>
                </c:pt>
                <c:pt idx="700">
                  <c:v>4</c:v>
                </c:pt>
                <c:pt idx="701">
                  <c:v>4</c:v>
                </c:pt>
                <c:pt idx="702">
                  <c:v>4</c:v>
                </c:pt>
                <c:pt idx="703">
                  <c:v>4</c:v>
                </c:pt>
                <c:pt idx="704">
                  <c:v>4</c:v>
                </c:pt>
                <c:pt idx="705">
                  <c:v>4</c:v>
                </c:pt>
                <c:pt idx="706">
                  <c:v>4</c:v>
                </c:pt>
                <c:pt idx="707">
                  <c:v>4</c:v>
                </c:pt>
                <c:pt idx="708">
                  <c:v>4</c:v>
                </c:pt>
                <c:pt idx="709">
                  <c:v>4</c:v>
                </c:pt>
                <c:pt idx="710">
                  <c:v>4</c:v>
                </c:pt>
                <c:pt idx="711">
                  <c:v>4</c:v>
                </c:pt>
                <c:pt idx="712">
                  <c:v>4</c:v>
                </c:pt>
                <c:pt idx="713">
                  <c:v>4</c:v>
                </c:pt>
                <c:pt idx="714">
                  <c:v>4</c:v>
                </c:pt>
                <c:pt idx="715">
                  <c:v>4</c:v>
                </c:pt>
                <c:pt idx="716">
                  <c:v>4</c:v>
                </c:pt>
                <c:pt idx="717">
                  <c:v>4</c:v>
                </c:pt>
                <c:pt idx="718">
                  <c:v>4</c:v>
                </c:pt>
                <c:pt idx="719">
                  <c:v>4</c:v>
                </c:pt>
                <c:pt idx="720">
                  <c:v>4</c:v>
                </c:pt>
                <c:pt idx="721">
                  <c:v>4</c:v>
                </c:pt>
                <c:pt idx="722">
                  <c:v>4</c:v>
                </c:pt>
                <c:pt idx="723">
                  <c:v>4</c:v>
                </c:pt>
                <c:pt idx="724">
                  <c:v>4</c:v>
                </c:pt>
                <c:pt idx="725">
                  <c:v>4</c:v>
                </c:pt>
                <c:pt idx="726">
                  <c:v>4</c:v>
                </c:pt>
                <c:pt idx="727">
                  <c:v>4</c:v>
                </c:pt>
                <c:pt idx="728">
                  <c:v>4</c:v>
                </c:pt>
                <c:pt idx="729">
                  <c:v>4</c:v>
                </c:pt>
                <c:pt idx="730">
                  <c:v>4</c:v>
                </c:pt>
                <c:pt idx="731">
                  <c:v>4</c:v>
                </c:pt>
                <c:pt idx="732">
                  <c:v>4</c:v>
                </c:pt>
                <c:pt idx="733">
                  <c:v>4</c:v>
                </c:pt>
                <c:pt idx="734">
                  <c:v>4</c:v>
                </c:pt>
                <c:pt idx="735">
                  <c:v>4</c:v>
                </c:pt>
                <c:pt idx="736">
                  <c:v>4</c:v>
                </c:pt>
                <c:pt idx="737">
                  <c:v>4</c:v>
                </c:pt>
                <c:pt idx="738">
                  <c:v>4</c:v>
                </c:pt>
                <c:pt idx="739">
                  <c:v>4</c:v>
                </c:pt>
                <c:pt idx="740">
                  <c:v>4</c:v>
                </c:pt>
                <c:pt idx="741">
                  <c:v>4</c:v>
                </c:pt>
                <c:pt idx="742">
                  <c:v>4</c:v>
                </c:pt>
                <c:pt idx="743">
                  <c:v>4</c:v>
                </c:pt>
                <c:pt idx="744">
                  <c:v>4</c:v>
                </c:pt>
                <c:pt idx="745">
                  <c:v>4</c:v>
                </c:pt>
                <c:pt idx="746">
                  <c:v>4</c:v>
                </c:pt>
                <c:pt idx="747">
                  <c:v>4</c:v>
                </c:pt>
                <c:pt idx="748">
                  <c:v>4</c:v>
                </c:pt>
                <c:pt idx="749">
                  <c:v>4</c:v>
                </c:pt>
                <c:pt idx="750">
                  <c:v>4</c:v>
                </c:pt>
                <c:pt idx="751">
                  <c:v>4</c:v>
                </c:pt>
                <c:pt idx="752">
                  <c:v>4</c:v>
                </c:pt>
                <c:pt idx="753">
                  <c:v>4</c:v>
                </c:pt>
                <c:pt idx="754">
                  <c:v>4</c:v>
                </c:pt>
                <c:pt idx="755">
                  <c:v>4</c:v>
                </c:pt>
                <c:pt idx="756">
                  <c:v>4</c:v>
                </c:pt>
                <c:pt idx="757">
                  <c:v>4</c:v>
                </c:pt>
                <c:pt idx="758">
                  <c:v>4</c:v>
                </c:pt>
                <c:pt idx="759">
                  <c:v>4</c:v>
                </c:pt>
                <c:pt idx="760">
                  <c:v>4</c:v>
                </c:pt>
                <c:pt idx="761">
                  <c:v>4</c:v>
                </c:pt>
                <c:pt idx="762">
                  <c:v>4</c:v>
                </c:pt>
                <c:pt idx="763">
                  <c:v>4</c:v>
                </c:pt>
                <c:pt idx="764">
                  <c:v>4</c:v>
                </c:pt>
                <c:pt idx="765">
                  <c:v>4</c:v>
                </c:pt>
                <c:pt idx="766">
                  <c:v>3</c:v>
                </c:pt>
                <c:pt idx="767">
                  <c:v>3</c:v>
                </c:pt>
                <c:pt idx="768">
                  <c:v>3</c:v>
                </c:pt>
                <c:pt idx="769">
                  <c:v>3</c:v>
                </c:pt>
                <c:pt idx="770">
                  <c:v>3</c:v>
                </c:pt>
                <c:pt idx="771">
                  <c:v>3</c:v>
                </c:pt>
                <c:pt idx="772">
                  <c:v>3</c:v>
                </c:pt>
                <c:pt idx="773">
                  <c:v>3</c:v>
                </c:pt>
                <c:pt idx="774">
                  <c:v>3</c:v>
                </c:pt>
                <c:pt idx="775">
                  <c:v>3</c:v>
                </c:pt>
                <c:pt idx="776">
                  <c:v>3</c:v>
                </c:pt>
                <c:pt idx="777">
                  <c:v>3</c:v>
                </c:pt>
                <c:pt idx="778">
                  <c:v>3</c:v>
                </c:pt>
                <c:pt idx="779">
                  <c:v>3</c:v>
                </c:pt>
                <c:pt idx="780">
                  <c:v>3</c:v>
                </c:pt>
                <c:pt idx="781">
                  <c:v>3</c:v>
                </c:pt>
                <c:pt idx="782">
                  <c:v>3</c:v>
                </c:pt>
                <c:pt idx="783">
                  <c:v>3</c:v>
                </c:pt>
                <c:pt idx="784">
                  <c:v>3</c:v>
                </c:pt>
                <c:pt idx="785">
                  <c:v>3</c:v>
                </c:pt>
                <c:pt idx="786">
                  <c:v>3</c:v>
                </c:pt>
                <c:pt idx="787">
                  <c:v>3</c:v>
                </c:pt>
                <c:pt idx="788">
                  <c:v>3</c:v>
                </c:pt>
                <c:pt idx="789">
                  <c:v>3</c:v>
                </c:pt>
                <c:pt idx="790">
                  <c:v>3</c:v>
                </c:pt>
                <c:pt idx="791">
                  <c:v>3</c:v>
                </c:pt>
                <c:pt idx="792">
                  <c:v>3</c:v>
                </c:pt>
                <c:pt idx="793">
                  <c:v>3</c:v>
                </c:pt>
                <c:pt idx="794">
                  <c:v>3</c:v>
                </c:pt>
                <c:pt idx="795">
                  <c:v>3</c:v>
                </c:pt>
                <c:pt idx="796">
                  <c:v>3</c:v>
                </c:pt>
                <c:pt idx="797">
                  <c:v>3</c:v>
                </c:pt>
                <c:pt idx="798">
                  <c:v>3</c:v>
                </c:pt>
                <c:pt idx="799">
                  <c:v>3</c:v>
                </c:pt>
                <c:pt idx="800">
                  <c:v>3</c:v>
                </c:pt>
                <c:pt idx="801">
                  <c:v>3</c:v>
                </c:pt>
                <c:pt idx="802">
                  <c:v>3</c:v>
                </c:pt>
                <c:pt idx="803">
                  <c:v>3</c:v>
                </c:pt>
                <c:pt idx="804">
                  <c:v>3</c:v>
                </c:pt>
                <c:pt idx="805">
                  <c:v>3</c:v>
                </c:pt>
                <c:pt idx="806">
                  <c:v>3</c:v>
                </c:pt>
                <c:pt idx="807">
                  <c:v>3</c:v>
                </c:pt>
                <c:pt idx="808">
                  <c:v>3</c:v>
                </c:pt>
                <c:pt idx="809">
                  <c:v>3</c:v>
                </c:pt>
                <c:pt idx="810">
                  <c:v>3</c:v>
                </c:pt>
                <c:pt idx="811">
                  <c:v>3</c:v>
                </c:pt>
                <c:pt idx="812">
                  <c:v>3</c:v>
                </c:pt>
                <c:pt idx="813">
                  <c:v>3</c:v>
                </c:pt>
                <c:pt idx="814">
                  <c:v>3</c:v>
                </c:pt>
                <c:pt idx="815">
                  <c:v>3</c:v>
                </c:pt>
                <c:pt idx="816">
                  <c:v>3</c:v>
                </c:pt>
                <c:pt idx="817">
                  <c:v>3</c:v>
                </c:pt>
                <c:pt idx="818">
                  <c:v>3</c:v>
                </c:pt>
                <c:pt idx="819">
                  <c:v>3</c:v>
                </c:pt>
                <c:pt idx="820">
                  <c:v>3</c:v>
                </c:pt>
                <c:pt idx="821">
                  <c:v>3</c:v>
                </c:pt>
                <c:pt idx="822">
                  <c:v>3</c:v>
                </c:pt>
                <c:pt idx="823">
                  <c:v>3</c:v>
                </c:pt>
                <c:pt idx="824">
                  <c:v>3</c:v>
                </c:pt>
                <c:pt idx="825">
                  <c:v>2</c:v>
                </c:pt>
                <c:pt idx="826">
                  <c:v>2</c:v>
                </c:pt>
                <c:pt idx="827">
                  <c:v>2</c:v>
                </c:pt>
                <c:pt idx="828">
                  <c:v>2</c:v>
                </c:pt>
                <c:pt idx="829">
                  <c:v>2</c:v>
                </c:pt>
                <c:pt idx="830">
                  <c:v>2</c:v>
                </c:pt>
                <c:pt idx="831">
                  <c:v>2</c:v>
                </c:pt>
                <c:pt idx="832">
                  <c:v>2</c:v>
                </c:pt>
                <c:pt idx="833">
                  <c:v>2</c:v>
                </c:pt>
                <c:pt idx="834">
                  <c:v>2</c:v>
                </c:pt>
                <c:pt idx="835">
                  <c:v>2</c:v>
                </c:pt>
                <c:pt idx="836">
                  <c:v>2</c:v>
                </c:pt>
                <c:pt idx="837">
                  <c:v>2</c:v>
                </c:pt>
                <c:pt idx="838">
                  <c:v>2</c:v>
                </c:pt>
                <c:pt idx="839">
                  <c:v>2</c:v>
                </c:pt>
                <c:pt idx="840">
                  <c:v>2</c:v>
                </c:pt>
                <c:pt idx="841">
                  <c:v>2</c:v>
                </c:pt>
                <c:pt idx="842">
                  <c:v>2</c:v>
                </c:pt>
                <c:pt idx="843">
                  <c:v>2</c:v>
                </c:pt>
                <c:pt idx="844">
                  <c:v>2</c:v>
                </c:pt>
                <c:pt idx="845">
                  <c:v>1</c:v>
                </c:pt>
                <c:pt idx="846">
                  <c:v>1</c:v>
                </c:pt>
                <c:pt idx="847">
                  <c:v>1</c:v>
                </c:pt>
                <c:pt idx="848">
                  <c:v>1</c:v>
                </c:pt>
                <c:pt idx="849">
                  <c:v>1</c:v>
                </c:pt>
                <c:pt idx="850">
                  <c:v>1</c:v>
                </c:pt>
                <c:pt idx="851">
                  <c:v>1</c:v>
                </c:pt>
                <c:pt idx="852">
                  <c:v>1</c:v>
                </c:pt>
                <c:pt idx="853">
                  <c:v>1</c:v>
                </c:pt>
                <c:pt idx="854">
                  <c:v>1</c:v>
                </c:pt>
                <c:pt idx="855">
                  <c:v>1</c:v>
                </c:pt>
                <c:pt idx="856">
                  <c:v>1</c:v>
                </c:pt>
                <c:pt idx="857">
                  <c:v>1</c:v>
                </c:pt>
                <c:pt idx="858">
                  <c:v>1</c:v>
                </c:pt>
                <c:pt idx="859">
                  <c:v>1</c:v>
                </c:pt>
                <c:pt idx="860">
                  <c:v>1</c:v>
                </c:pt>
                <c:pt idx="861">
                  <c:v>1</c:v>
                </c:pt>
                <c:pt idx="862">
                  <c:v>1</c:v>
                </c:pt>
                <c:pt idx="863">
                  <c:v>1</c:v>
                </c:pt>
                <c:pt idx="864">
                  <c:v>1</c:v>
                </c:pt>
                <c:pt idx="865">
                  <c:v>1</c:v>
                </c:pt>
                <c:pt idx="866">
                  <c:v>1</c:v>
                </c:pt>
                <c:pt idx="867">
                  <c:v>1</c:v>
                </c:pt>
                <c:pt idx="868">
                  <c:v>1</c:v>
                </c:pt>
                <c:pt idx="869">
                  <c:v>1</c:v>
                </c:pt>
                <c:pt idx="870">
                  <c:v>1</c:v>
                </c:pt>
                <c:pt idx="871">
                  <c:v>1</c:v>
                </c:pt>
                <c:pt idx="872">
                  <c:v>1</c:v>
                </c:pt>
                <c:pt idx="873">
                  <c:v>1</c:v>
                </c:pt>
                <c:pt idx="874">
                  <c:v>1</c:v>
                </c:pt>
                <c:pt idx="875">
                  <c:v>1</c:v>
                </c:pt>
                <c:pt idx="876">
                  <c:v>1</c:v>
                </c:pt>
                <c:pt idx="877">
                  <c:v>1</c:v>
                </c:pt>
                <c:pt idx="878">
                  <c:v>1</c:v>
                </c:pt>
                <c:pt idx="879">
                  <c:v>1</c:v>
                </c:pt>
                <c:pt idx="880">
                  <c:v>1</c:v>
                </c:pt>
                <c:pt idx="881">
                  <c:v>1</c:v>
                </c:pt>
                <c:pt idx="882">
                  <c:v>1</c:v>
                </c:pt>
                <c:pt idx="883">
                  <c:v>1</c:v>
                </c:pt>
                <c:pt idx="884">
                  <c:v>1</c:v>
                </c:pt>
                <c:pt idx="885">
                  <c:v>1</c:v>
                </c:pt>
                <c:pt idx="886">
                  <c:v>1</c:v>
                </c:pt>
                <c:pt idx="887">
                  <c:v>1</c:v>
                </c:pt>
                <c:pt idx="888">
                  <c:v>1</c:v>
                </c:pt>
                <c:pt idx="889">
                  <c:v>1</c:v>
                </c:pt>
                <c:pt idx="890">
                  <c:v>1</c:v>
                </c:pt>
                <c:pt idx="891">
                  <c:v>1</c:v>
                </c:pt>
                <c:pt idx="892">
                  <c:v>1</c:v>
                </c:pt>
                <c:pt idx="893">
                  <c:v>1</c:v>
                </c:pt>
                <c:pt idx="894">
                  <c:v>1</c:v>
                </c:pt>
                <c:pt idx="895">
                  <c:v>2</c:v>
                </c:pt>
                <c:pt idx="896">
                  <c:v>2</c:v>
                </c:pt>
                <c:pt idx="897">
                  <c:v>2</c:v>
                </c:pt>
                <c:pt idx="898">
                  <c:v>2</c:v>
                </c:pt>
                <c:pt idx="899">
                  <c:v>2</c:v>
                </c:pt>
                <c:pt idx="900">
                  <c:v>2</c:v>
                </c:pt>
                <c:pt idx="901">
                  <c:v>2</c:v>
                </c:pt>
                <c:pt idx="902">
                  <c:v>2</c:v>
                </c:pt>
                <c:pt idx="903">
                  <c:v>2</c:v>
                </c:pt>
                <c:pt idx="904">
                  <c:v>2</c:v>
                </c:pt>
                <c:pt idx="905">
                  <c:v>2</c:v>
                </c:pt>
                <c:pt idx="906">
                  <c:v>2</c:v>
                </c:pt>
                <c:pt idx="907">
                  <c:v>2</c:v>
                </c:pt>
                <c:pt idx="908">
                  <c:v>2</c:v>
                </c:pt>
                <c:pt idx="909">
                  <c:v>2</c:v>
                </c:pt>
                <c:pt idx="910">
                  <c:v>2</c:v>
                </c:pt>
                <c:pt idx="911">
                  <c:v>2</c:v>
                </c:pt>
                <c:pt idx="912">
                  <c:v>2</c:v>
                </c:pt>
                <c:pt idx="913">
                  <c:v>2</c:v>
                </c:pt>
                <c:pt idx="914">
                  <c:v>2</c:v>
                </c:pt>
                <c:pt idx="915">
                  <c:v>2</c:v>
                </c:pt>
                <c:pt idx="916">
                  <c:v>2</c:v>
                </c:pt>
                <c:pt idx="917">
                  <c:v>2</c:v>
                </c:pt>
                <c:pt idx="918">
                  <c:v>2</c:v>
                </c:pt>
                <c:pt idx="919">
                  <c:v>2</c:v>
                </c:pt>
                <c:pt idx="920">
                  <c:v>2</c:v>
                </c:pt>
                <c:pt idx="921">
                  <c:v>2</c:v>
                </c:pt>
                <c:pt idx="922">
                  <c:v>2</c:v>
                </c:pt>
                <c:pt idx="923">
                  <c:v>2</c:v>
                </c:pt>
                <c:pt idx="924">
                  <c:v>2</c:v>
                </c:pt>
                <c:pt idx="925">
                  <c:v>2</c:v>
                </c:pt>
                <c:pt idx="926">
                  <c:v>2</c:v>
                </c:pt>
                <c:pt idx="927">
                  <c:v>2</c:v>
                </c:pt>
                <c:pt idx="928">
                  <c:v>2</c:v>
                </c:pt>
                <c:pt idx="929">
                  <c:v>2</c:v>
                </c:pt>
                <c:pt idx="930">
                  <c:v>2</c:v>
                </c:pt>
                <c:pt idx="931">
                  <c:v>2</c:v>
                </c:pt>
                <c:pt idx="932">
                  <c:v>2</c:v>
                </c:pt>
                <c:pt idx="933">
                  <c:v>2</c:v>
                </c:pt>
                <c:pt idx="934">
                  <c:v>2</c:v>
                </c:pt>
                <c:pt idx="935">
                  <c:v>2</c:v>
                </c:pt>
                <c:pt idx="936">
                  <c:v>2</c:v>
                </c:pt>
                <c:pt idx="937">
                  <c:v>2</c:v>
                </c:pt>
                <c:pt idx="938">
                  <c:v>2</c:v>
                </c:pt>
                <c:pt idx="939">
                  <c:v>2</c:v>
                </c:pt>
                <c:pt idx="940">
                  <c:v>3</c:v>
                </c:pt>
                <c:pt idx="941">
                  <c:v>3</c:v>
                </c:pt>
                <c:pt idx="942">
                  <c:v>3</c:v>
                </c:pt>
                <c:pt idx="943">
                  <c:v>3</c:v>
                </c:pt>
                <c:pt idx="944">
                  <c:v>3</c:v>
                </c:pt>
                <c:pt idx="945">
                  <c:v>3</c:v>
                </c:pt>
                <c:pt idx="946">
                  <c:v>3</c:v>
                </c:pt>
                <c:pt idx="947">
                  <c:v>3</c:v>
                </c:pt>
                <c:pt idx="948">
                  <c:v>3</c:v>
                </c:pt>
                <c:pt idx="949">
                  <c:v>3</c:v>
                </c:pt>
                <c:pt idx="950">
                  <c:v>3</c:v>
                </c:pt>
                <c:pt idx="951">
                  <c:v>3</c:v>
                </c:pt>
                <c:pt idx="952">
                  <c:v>3</c:v>
                </c:pt>
                <c:pt idx="953">
                  <c:v>3</c:v>
                </c:pt>
                <c:pt idx="954">
                  <c:v>3</c:v>
                </c:pt>
                <c:pt idx="955">
                  <c:v>3</c:v>
                </c:pt>
                <c:pt idx="956">
                  <c:v>3</c:v>
                </c:pt>
                <c:pt idx="957">
                  <c:v>3</c:v>
                </c:pt>
                <c:pt idx="958">
                  <c:v>3</c:v>
                </c:pt>
                <c:pt idx="959">
                  <c:v>3</c:v>
                </c:pt>
                <c:pt idx="960">
                  <c:v>3</c:v>
                </c:pt>
                <c:pt idx="961">
                  <c:v>3</c:v>
                </c:pt>
                <c:pt idx="962">
                  <c:v>3</c:v>
                </c:pt>
                <c:pt idx="963">
                  <c:v>3</c:v>
                </c:pt>
                <c:pt idx="964">
                  <c:v>3</c:v>
                </c:pt>
                <c:pt idx="965">
                  <c:v>3</c:v>
                </c:pt>
                <c:pt idx="966">
                  <c:v>3</c:v>
                </c:pt>
                <c:pt idx="967">
                  <c:v>3</c:v>
                </c:pt>
                <c:pt idx="968">
                  <c:v>3</c:v>
                </c:pt>
                <c:pt idx="969">
                  <c:v>3</c:v>
                </c:pt>
                <c:pt idx="970">
                  <c:v>3</c:v>
                </c:pt>
                <c:pt idx="971">
                  <c:v>3</c:v>
                </c:pt>
                <c:pt idx="972">
                  <c:v>3</c:v>
                </c:pt>
                <c:pt idx="973">
                  <c:v>3</c:v>
                </c:pt>
                <c:pt idx="974">
                  <c:v>3</c:v>
                </c:pt>
                <c:pt idx="975">
                  <c:v>3</c:v>
                </c:pt>
                <c:pt idx="976">
                  <c:v>3</c:v>
                </c:pt>
                <c:pt idx="977">
                  <c:v>3</c:v>
                </c:pt>
                <c:pt idx="978">
                  <c:v>3</c:v>
                </c:pt>
                <c:pt idx="979">
                  <c:v>3</c:v>
                </c:pt>
                <c:pt idx="980">
                  <c:v>3</c:v>
                </c:pt>
                <c:pt idx="981">
                  <c:v>3</c:v>
                </c:pt>
                <c:pt idx="982">
                  <c:v>3</c:v>
                </c:pt>
                <c:pt idx="983">
                  <c:v>3</c:v>
                </c:pt>
                <c:pt idx="984">
                  <c:v>3</c:v>
                </c:pt>
                <c:pt idx="985">
                  <c:v>3</c:v>
                </c:pt>
                <c:pt idx="986">
                  <c:v>3</c:v>
                </c:pt>
                <c:pt idx="987">
                  <c:v>3</c:v>
                </c:pt>
                <c:pt idx="988">
                  <c:v>3</c:v>
                </c:pt>
                <c:pt idx="989">
                  <c:v>3</c:v>
                </c:pt>
                <c:pt idx="990">
                  <c:v>3</c:v>
                </c:pt>
                <c:pt idx="991">
                  <c:v>3</c:v>
                </c:pt>
                <c:pt idx="992">
                  <c:v>3</c:v>
                </c:pt>
                <c:pt idx="993">
                  <c:v>3</c:v>
                </c:pt>
                <c:pt idx="994">
                  <c:v>3</c:v>
                </c:pt>
                <c:pt idx="995">
                  <c:v>3</c:v>
                </c:pt>
                <c:pt idx="996">
                  <c:v>3</c:v>
                </c:pt>
                <c:pt idx="997">
                  <c:v>3</c:v>
                </c:pt>
                <c:pt idx="998">
                  <c:v>3</c:v>
                </c:pt>
                <c:pt idx="999">
                  <c:v>3</c:v>
                </c:pt>
                <c:pt idx="1000">
                  <c:v>3</c:v>
                </c:pt>
                <c:pt idx="1001">
                  <c:v>3</c:v>
                </c:pt>
                <c:pt idx="1002">
                  <c:v>3</c:v>
                </c:pt>
                <c:pt idx="1003">
                  <c:v>3</c:v>
                </c:pt>
                <c:pt idx="1004">
                  <c:v>3</c:v>
                </c:pt>
                <c:pt idx="1005">
                  <c:v>3</c:v>
                </c:pt>
                <c:pt idx="1006">
                  <c:v>3</c:v>
                </c:pt>
                <c:pt idx="1007">
                  <c:v>3</c:v>
                </c:pt>
                <c:pt idx="1008">
                  <c:v>3</c:v>
                </c:pt>
                <c:pt idx="1009">
                  <c:v>3</c:v>
                </c:pt>
                <c:pt idx="1010">
                  <c:v>3</c:v>
                </c:pt>
                <c:pt idx="1011">
                  <c:v>3</c:v>
                </c:pt>
                <c:pt idx="1012">
                  <c:v>3</c:v>
                </c:pt>
                <c:pt idx="1013">
                  <c:v>3</c:v>
                </c:pt>
                <c:pt idx="1014">
                  <c:v>3</c:v>
                </c:pt>
                <c:pt idx="1015">
                  <c:v>4</c:v>
                </c:pt>
                <c:pt idx="1016">
                  <c:v>4</c:v>
                </c:pt>
                <c:pt idx="1017">
                  <c:v>4</c:v>
                </c:pt>
                <c:pt idx="1018">
                  <c:v>4</c:v>
                </c:pt>
                <c:pt idx="1019">
                  <c:v>4</c:v>
                </c:pt>
                <c:pt idx="1020">
                  <c:v>4</c:v>
                </c:pt>
                <c:pt idx="1021">
                  <c:v>4</c:v>
                </c:pt>
                <c:pt idx="1022">
                  <c:v>4</c:v>
                </c:pt>
                <c:pt idx="1023">
                  <c:v>4</c:v>
                </c:pt>
                <c:pt idx="1024">
                  <c:v>4</c:v>
                </c:pt>
                <c:pt idx="1025">
                  <c:v>4</c:v>
                </c:pt>
                <c:pt idx="1026">
                  <c:v>4</c:v>
                </c:pt>
                <c:pt idx="1027">
                  <c:v>3</c:v>
                </c:pt>
                <c:pt idx="1028">
                  <c:v>3</c:v>
                </c:pt>
                <c:pt idx="1029">
                  <c:v>3</c:v>
                </c:pt>
                <c:pt idx="1030">
                  <c:v>3</c:v>
                </c:pt>
                <c:pt idx="1031">
                  <c:v>3</c:v>
                </c:pt>
                <c:pt idx="1032">
                  <c:v>3</c:v>
                </c:pt>
                <c:pt idx="1033">
                  <c:v>3</c:v>
                </c:pt>
                <c:pt idx="1034">
                  <c:v>3</c:v>
                </c:pt>
                <c:pt idx="1035">
                  <c:v>3</c:v>
                </c:pt>
                <c:pt idx="1036">
                  <c:v>3</c:v>
                </c:pt>
                <c:pt idx="1037">
                  <c:v>3</c:v>
                </c:pt>
                <c:pt idx="1038">
                  <c:v>3</c:v>
                </c:pt>
                <c:pt idx="1039">
                  <c:v>3</c:v>
                </c:pt>
                <c:pt idx="1040">
                  <c:v>3</c:v>
                </c:pt>
                <c:pt idx="1041">
                  <c:v>3</c:v>
                </c:pt>
                <c:pt idx="1042">
                  <c:v>3</c:v>
                </c:pt>
                <c:pt idx="1043">
                  <c:v>3</c:v>
                </c:pt>
                <c:pt idx="1044">
                  <c:v>3</c:v>
                </c:pt>
                <c:pt idx="1045">
                  <c:v>3</c:v>
                </c:pt>
                <c:pt idx="1046">
                  <c:v>3</c:v>
                </c:pt>
                <c:pt idx="1047">
                  <c:v>3</c:v>
                </c:pt>
                <c:pt idx="1048">
                  <c:v>3</c:v>
                </c:pt>
                <c:pt idx="1049">
                  <c:v>3</c:v>
                </c:pt>
                <c:pt idx="1050">
                  <c:v>3</c:v>
                </c:pt>
                <c:pt idx="1051">
                  <c:v>3</c:v>
                </c:pt>
                <c:pt idx="1052">
                  <c:v>3</c:v>
                </c:pt>
                <c:pt idx="1053">
                  <c:v>3</c:v>
                </c:pt>
                <c:pt idx="1054">
                  <c:v>3</c:v>
                </c:pt>
                <c:pt idx="1055">
                  <c:v>3</c:v>
                </c:pt>
                <c:pt idx="1056">
                  <c:v>3</c:v>
                </c:pt>
                <c:pt idx="1057">
                  <c:v>3</c:v>
                </c:pt>
                <c:pt idx="1058">
                  <c:v>3</c:v>
                </c:pt>
                <c:pt idx="1059">
                  <c:v>3</c:v>
                </c:pt>
                <c:pt idx="1060">
                  <c:v>3</c:v>
                </c:pt>
                <c:pt idx="1061">
                  <c:v>3</c:v>
                </c:pt>
                <c:pt idx="1062">
                  <c:v>3</c:v>
                </c:pt>
                <c:pt idx="1063">
                  <c:v>3</c:v>
                </c:pt>
                <c:pt idx="1064">
                  <c:v>3</c:v>
                </c:pt>
                <c:pt idx="1065">
                  <c:v>3</c:v>
                </c:pt>
                <c:pt idx="1066">
                  <c:v>3</c:v>
                </c:pt>
                <c:pt idx="1067">
                  <c:v>3</c:v>
                </c:pt>
                <c:pt idx="1068">
                  <c:v>3</c:v>
                </c:pt>
                <c:pt idx="1069">
                  <c:v>3</c:v>
                </c:pt>
                <c:pt idx="1070">
                  <c:v>3</c:v>
                </c:pt>
                <c:pt idx="1071">
                  <c:v>3</c:v>
                </c:pt>
                <c:pt idx="1072">
                  <c:v>3</c:v>
                </c:pt>
                <c:pt idx="1073">
                  <c:v>3</c:v>
                </c:pt>
                <c:pt idx="1074">
                  <c:v>3</c:v>
                </c:pt>
                <c:pt idx="1075">
                  <c:v>3</c:v>
                </c:pt>
                <c:pt idx="1076">
                  <c:v>3</c:v>
                </c:pt>
                <c:pt idx="1077">
                  <c:v>3</c:v>
                </c:pt>
                <c:pt idx="1078">
                  <c:v>3</c:v>
                </c:pt>
                <c:pt idx="1079">
                  <c:v>3</c:v>
                </c:pt>
                <c:pt idx="1080">
                  <c:v>3</c:v>
                </c:pt>
                <c:pt idx="1081">
                  <c:v>3</c:v>
                </c:pt>
                <c:pt idx="1082">
                  <c:v>3</c:v>
                </c:pt>
                <c:pt idx="1083">
                  <c:v>3</c:v>
                </c:pt>
                <c:pt idx="1084">
                  <c:v>3</c:v>
                </c:pt>
                <c:pt idx="1085">
                  <c:v>3</c:v>
                </c:pt>
                <c:pt idx="1086">
                  <c:v>2</c:v>
                </c:pt>
                <c:pt idx="1087">
                  <c:v>2</c:v>
                </c:pt>
                <c:pt idx="1088">
                  <c:v>2</c:v>
                </c:pt>
                <c:pt idx="1089">
                  <c:v>2</c:v>
                </c:pt>
                <c:pt idx="1090">
                  <c:v>2</c:v>
                </c:pt>
                <c:pt idx="1091">
                  <c:v>2</c:v>
                </c:pt>
                <c:pt idx="1092">
                  <c:v>2</c:v>
                </c:pt>
                <c:pt idx="1093">
                  <c:v>2</c:v>
                </c:pt>
                <c:pt idx="1094">
                  <c:v>2</c:v>
                </c:pt>
                <c:pt idx="1095">
                  <c:v>2</c:v>
                </c:pt>
                <c:pt idx="1096">
                  <c:v>2</c:v>
                </c:pt>
                <c:pt idx="1097">
                  <c:v>2</c:v>
                </c:pt>
                <c:pt idx="1098">
                  <c:v>2</c:v>
                </c:pt>
                <c:pt idx="1099">
                  <c:v>2</c:v>
                </c:pt>
                <c:pt idx="1100">
                  <c:v>2</c:v>
                </c:pt>
                <c:pt idx="1101">
                  <c:v>2</c:v>
                </c:pt>
                <c:pt idx="1102">
                  <c:v>2</c:v>
                </c:pt>
                <c:pt idx="1103">
                  <c:v>2</c:v>
                </c:pt>
                <c:pt idx="1104">
                  <c:v>2</c:v>
                </c:pt>
                <c:pt idx="1105">
                  <c:v>2</c:v>
                </c:pt>
                <c:pt idx="1106">
                  <c:v>2</c:v>
                </c:pt>
                <c:pt idx="1107">
                  <c:v>2</c:v>
                </c:pt>
                <c:pt idx="1108">
                  <c:v>2</c:v>
                </c:pt>
                <c:pt idx="1109">
                  <c:v>2</c:v>
                </c:pt>
                <c:pt idx="1110">
                  <c:v>2</c:v>
                </c:pt>
                <c:pt idx="1111">
                  <c:v>2</c:v>
                </c:pt>
                <c:pt idx="1112">
                  <c:v>2</c:v>
                </c:pt>
                <c:pt idx="1113">
                  <c:v>2</c:v>
                </c:pt>
                <c:pt idx="1114">
                  <c:v>2</c:v>
                </c:pt>
                <c:pt idx="1115">
                  <c:v>2</c:v>
                </c:pt>
                <c:pt idx="1116">
                  <c:v>2</c:v>
                </c:pt>
                <c:pt idx="1117">
                  <c:v>2</c:v>
                </c:pt>
                <c:pt idx="1118">
                  <c:v>2</c:v>
                </c:pt>
                <c:pt idx="1119">
                  <c:v>2</c:v>
                </c:pt>
                <c:pt idx="1120">
                  <c:v>2</c:v>
                </c:pt>
                <c:pt idx="1121">
                  <c:v>2</c:v>
                </c:pt>
                <c:pt idx="1122">
                  <c:v>2</c:v>
                </c:pt>
                <c:pt idx="1123">
                  <c:v>2</c:v>
                </c:pt>
                <c:pt idx="1124">
                  <c:v>2</c:v>
                </c:pt>
                <c:pt idx="1125">
                  <c:v>2</c:v>
                </c:pt>
                <c:pt idx="1126">
                  <c:v>2</c:v>
                </c:pt>
                <c:pt idx="1127">
                  <c:v>1</c:v>
                </c:pt>
                <c:pt idx="1128">
                  <c:v>1</c:v>
                </c:pt>
                <c:pt idx="1129">
                  <c:v>1</c:v>
                </c:pt>
                <c:pt idx="1130">
                  <c:v>1</c:v>
                </c:pt>
                <c:pt idx="1131">
                  <c:v>1</c:v>
                </c:pt>
                <c:pt idx="1132">
                  <c:v>1</c:v>
                </c:pt>
                <c:pt idx="1133">
                  <c:v>1</c:v>
                </c:pt>
                <c:pt idx="1134">
                  <c:v>1</c:v>
                </c:pt>
                <c:pt idx="1135">
                  <c:v>1</c:v>
                </c:pt>
                <c:pt idx="1136">
                  <c:v>1</c:v>
                </c:pt>
                <c:pt idx="1137">
                  <c:v>1</c:v>
                </c:pt>
                <c:pt idx="1138">
                  <c:v>1</c:v>
                </c:pt>
                <c:pt idx="1139">
                  <c:v>1</c:v>
                </c:pt>
                <c:pt idx="1140">
                  <c:v>1</c:v>
                </c:pt>
                <c:pt idx="1141">
                  <c:v>1</c:v>
                </c:pt>
                <c:pt idx="1142">
                  <c:v>1</c:v>
                </c:pt>
                <c:pt idx="1143">
                  <c:v>1</c:v>
                </c:pt>
                <c:pt idx="1144">
                  <c:v>1</c:v>
                </c:pt>
                <c:pt idx="1145">
                  <c:v>1</c:v>
                </c:pt>
                <c:pt idx="1146">
                  <c:v>1</c:v>
                </c:pt>
                <c:pt idx="1147">
                  <c:v>1</c:v>
                </c:pt>
                <c:pt idx="1148">
                  <c:v>1</c:v>
                </c:pt>
                <c:pt idx="1149">
                  <c:v>1</c:v>
                </c:pt>
                <c:pt idx="1150">
                  <c:v>1</c:v>
                </c:pt>
                <c:pt idx="1151">
                  <c:v>1</c:v>
                </c:pt>
                <c:pt idx="1152">
                  <c:v>1</c:v>
                </c:pt>
                <c:pt idx="1153">
                  <c:v>1</c:v>
                </c:pt>
                <c:pt idx="1154">
                  <c:v>1</c:v>
                </c:pt>
                <c:pt idx="1155">
                  <c:v>1</c:v>
                </c:pt>
                <c:pt idx="1156">
                  <c:v>1</c:v>
                </c:pt>
                <c:pt idx="1157">
                  <c:v>1</c:v>
                </c:pt>
                <c:pt idx="1158">
                  <c:v>1</c:v>
                </c:pt>
                <c:pt idx="1159">
                  <c:v>1</c:v>
                </c:pt>
                <c:pt idx="1160">
                  <c:v>1</c:v>
                </c:pt>
                <c:pt idx="1161">
                  <c:v>2</c:v>
                </c:pt>
                <c:pt idx="1162">
                  <c:v>2</c:v>
                </c:pt>
                <c:pt idx="1163">
                  <c:v>2</c:v>
                </c:pt>
                <c:pt idx="1164">
                  <c:v>2</c:v>
                </c:pt>
                <c:pt idx="1165">
                  <c:v>2</c:v>
                </c:pt>
                <c:pt idx="1166">
                  <c:v>2</c:v>
                </c:pt>
                <c:pt idx="1167">
                  <c:v>2</c:v>
                </c:pt>
                <c:pt idx="1168">
                  <c:v>2</c:v>
                </c:pt>
                <c:pt idx="1169">
                  <c:v>2</c:v>
                </c:pt>
                <c:pt idx="1170">
                  <c:v>2</c:v>
                </c:pt>
                <c:pt idx="1171">
                  <c:v>2</c:v>
                </c:pt>
                <c:pt idx="1172">
                  <c:v>2</c:v>
                </c:pt>
                <c:pt idx="1173">
                  <c:v>2</c:v>
                </c:pt>
                <c:pt idx="1174">
                  <c:v>2</c:v>
                </c:pt>
                <c:pt idx="1175">
                  <c:v>2</c:v>
                </c:pt>
                <c:pt idx="1176">
                  <c:v>2</c:v>
                </c:pt>
                <c:pt idx="1177">
                  <c:v>2</c:v>
                </c:pt>
                <c:pt idx="1178">
                  <c:v>2</c:v>
                </c:pt>
                <c:pt idx="1179">
                  <c:v>2</c:v>
                </c:pt>
                <c:pt idx="1180">
                  <c:v>2</c:v>
                </c:pt>
                <c:pt idx="1181">
                  <c:v>2</c:v>
                </c:pt>
                <c:pt idx="1182">
                  <c:v>2</c:v>
                </c:pt>
                <c:pt idx="1183">
                  <c:v>2</c:v>
                </c:pt>
                <c:pt idx="1184">
                  <c:v>2</c:v>
                </c:pt>
                <c:pt idx="1185">
                  <c:v>2</c:v>
                </c:pt>
                <c:pt idx="1186">
                  <c:v>2</c:v>
                </c:pt>
                <c:pt idx="1187">
                  <c:v>2</c:v>
                </c:pt>
                <c:pt idx="1188">
                  <c:v>2</c:v>
                </c:pt>
                <c:pt idx="1189">
                  <c:v>2</c:v>
                </c:pt>
                <c:pt idx="1190">
                  <c:v>2</c:v>
                </c:pt>
                <c:pt idx="1191">
                  <c:v>2</c:v>
                </c:pt>
                <c:pt idx="1192">
                  <c:v>2</c:v>
                </c:pt>
                <c:pt idx="1193">
                  <c:v>2</c:v>
                </c:pt>
                <c:pt idx="1194">
                  <c:v>2</c:v>
                </c:pt>
                <c:pt idx="1195">
                  <c:v>2</c:v>
                </c:pt>
                <c:pt idx="1196">
                  <c:v>2</c:v>
                </c:pt>
                <c:pt idx="1197">
                  <c:v>2</c:v>
                </c:pt>
                <c:pt idx="1198">
                  <c:v>2</c:v>
                </c:pt>
                <c:pt idx="1199">
                  <c:v>2</c:v>
                </c:pt>
                <c:pt idx="1200">
                  <c:v>2</c:v>
                </c:pt>
                <c:pt idx="1201">
                  <c:v>2</c:v>
                </c:pt>
                <c:pt idx="1202">
                  <c:v>2</c:v>
                </c:pt>
                <c:pt idx="1203">
                  <c:v>2</c:v>
                </c:pt>
                <c:pt idx="1204">
                  <c:v>2</c:v>
                </c:pt>
                <c:pt idx="1205">
                  <c:v>3</c:v>
                </c:pt>
                <c:pt idx="1206">
                  <c:v>3</c:v>
                </c:pt>
                <c:pt idx="1207">
                  <c:v>3</c:v>
                </c:pt>
                <c:pt idx="1208">
                  <c:v>3</c:v>
                </c:pt>
                <c:pt idx="1209">
                  <c:v>3</c:v>
                </c:pt>
                <c:pt idx="1210">
                  <c:v>3</c:v>
                </c:pt>
                <c:pt idx="1211">
                  <c:v>3</c:v>
                </c:pt>
                <c:pt idx="1212">
                  <c:v>3</c:v>
                </c:pt>
                <c:pt idx="1213">
                  <c:v>3</c:v>
                </c:pt>
                <c:pt idx="1214">
                  <c:v>3</c:v>
                </c:pt>
                <c:pt idx="1215">
                  <c:v>3</c:v>
                </c:pt>
                <c:pt idx="1216">
                  <c:v>3</c:v>
                </c:pt>
                <c:pt idx="1217">
                  <c:v>3</c:v>
                </c:pt>
                <c:pt idx="1218">
                  <c:v>3</c:v>
                </c:pt>
                <c:pt idx="1219">
                  <c:v>3</c:v>
                </c:pt>
                <c:pt idx="1220">
                  <c:v>3</c:v>
                </c:pt>
                <c:pt idx="1221">
                  <c:v>3</c:v>
                </c:pt>
                <c:pt idx="1222">
                  <c:v>3</c:v>
                </c:pt>
                <c:pt idx="1223">
                  <c:v>3</c:v>
                </c:pt>
                <c:pt idx="1224">
                  <c:v>3</c:v>
                </c:pt>
                <c:pt idx="1225">
                  <c:v>3</c:v>
                </c:pt>
                <c:pt idx="1226">
                  <c:v>3</c:v>
                </c:pt>
                <c:pt idx="1227">
                  <c:v>3</c:v>
                </c:pt>
                <c:pt idx="1228">
                  <c:v>3</c:v>
                </c:pt>
                <c:pt idx="1229">
                  <c:v>3</c:v>
                </c:pt>
                <c:pt idx="1230">
                  <c:v>3</c:v>
                </c:pt>
                <c:pt idx="1231">
                  <c:v>3</c:v>
                </c:pt>
                <c:pt idx="1232">
                  <c:v>3</c:v>
                </c:pt>
                <c:pt idx="1233">
                  <c:v>3</c:v>
                </c:pt>
                <c:pt idx="1234">
                  <c:v>3</c:v>
                </c:pt>
                <c:pt idx="1235">
                  <c:v>3</c:v>
                </c:pt>
                <c:pt idx="1236">
                  <c:v>3</c:v>
                </c:pt>
                <c:pt idx="1237">
                  <c:v>3</c:v>
                </c:pt>
                <c:pt idx="1238">
                  <c:v>3</c:v>
                </c:pt>
                <c:pt idx="1239">
                  <c:v>3</c:v>
                </c:pt>
                <c:pt idx="1240">
                  <c:v>3</c:v>
                </c:pt>
                <c:pt idx="1241">
                  <c:v>3</c:v>
                </c:pt>
                <c:pt idx="1242">
                  <c:v>3</c:v>
                </c:pt>
                <c:pt idx="1243">
                  <c:v>3</c:v>
                </c:pt>
                <c:pt idx="1244">
                  <c:v>3</c:v>
                </c:pt>
                <c:pt idx="1245">
                  <c:v>3</c:v>
                </c:pt>
                <c:pt idx="1246">
                  <c:v>3</c:v>
                </c:pt>
                <c:pt idx="1247">
                  <c:v>3</c:v>
                </c:pt>
                <c:pt idx="1248">
                  <c:v>3</c:v>
                </c:pt>
                <c:pt idx="1249">
                  <c:v>3</c:v>
                </c:pt>
                <c:pt idx="1250">
                  <c:v>3</c:v>
                </c:pt>
                <c:pt idx="1251">
                  <c:v>3</c:v>
                </c:pt>
                <c:pt idx="1252">
                  <c:v>3</c:v>
                </c:pt>
                <c:pt idx="1253">
                  <c:v>3</c:v>
                </c:pt>
                <c:pt idx="1254">
                  <c:v>3</c:v>
                </c:pt>
                <c:pt idx="1255">
                  <c:v>3</c:v>
                </c:pt>
                <c:pt idx="1256">
                  <c:v>3</c:v>
                </c:pt>
                <c:pt idx="1257">
                  <c:v>3</c:v>
                </c:pt>
                <c:pt idx="1258">
                  <c:v>3</c:v>
                </c:pt>
                <c:pt idx="1259">
                  <c:v>3</c:v>
                </c:pt>
                <c:pt idx="1260">
                  <c:v>3</c:v>
                </c:pt>
                <c:pt idx="1261">
                  <c:v>3</c:v>
                </c:pt>
                <c:pt idx="1262">
                  <c:v>3</c:v>
                </c:pt>
                <c:pt idx="1263">
                  <c:v>3</c:v>
                </c:pt>
                <c:pt idx="1264">
                  <c:v>3</c:v>
                </c:pt>
                <c:pt idx="1265">
                  <c:v>3</c:v>
                </c:pt>
                <c:pt idx="1266">
                  <c:v>3</c:v>
                </c:pt>
                <c:pt idx="1267">
                  <c:v>3</c:v>
                </c:pt>
                <c:pt idx="1268">
                  <c:v>3</c:v>
                </c:pt>
                <c:pt idx="1269">
                  <c:v>3</c:v>
                </c:pt>
                <c:pt idx="1270">
                  <c:v>3</c:v>
                </c:pt>
                <c:pt idx="1271">
                  <c:v>3</c:v>
                </c:pt>
                <c:pt idx="1272">
                  <c:v>3</c:v>
                </c:pt>
                <c:pt idx="1273">
                  <c:v>3</c:v>
                </c:pt>
                <c:pt idx="1274">
                  <c:v>3</c:v>
                </c:pt>
                <c:pt idx="1275">
                  <c:v>3</c:v>
                </c:pt>
                <c:pt idx="1276">
                  <c:v>3</c:v>
                </c:pt>
                <c:pt idx="1277">
                  <c:v>3</c:v>
                </c:pt>
                <c:pt idx="1278">
                  <c:v>3</c:v>
                </c:pt>
                <c:pt idx="1279">
                  <c:v>3</c:v>
                </c:pt>
                <c:pt idx="1280">
                  <c:v>3</c:v>
                </c:pt>
                <c:pt idx="1281">
                  <c:v>4</c:v>
                </c:pt>
                <c:pt idx="1282">
                  <c:v>4</c:v>
                </c:pt>
                <c:pt idx="1283">
                  <c:v>4</c:v>
                </c:pt>
                <c:pt idx="1284">
                  <c:v>4</c:v>
                </c:pt>
                <c:pt idx="1285">
                  <c:v>4</c:v>
                </c:pt>
                <c:pt idx="1286">
                  <c:v>4</c:v>
                </c:pt>
                <c:pt idx="1287">
                  <c:v>4</c:v>
                </c:pt>
                <c:pt idx="1288">
                  <c:v>4</c:v>
                </c:pt>
                <c:pt idx="1289">
                  <c:v>4</c:v>
                </c:pt>
                <c:pt idx="1290">
                  <c:v>4</c:v>
                </c:pt>
                <c:pt idx="1291">
                  <c:v>4</c:v>
                </c:pt>
                <c:pt idx="1292">
                  <c:v>4</c:v>
                </c:pt>
                <c:pt idx="1293">
                  <c:v>4</c:v>
                </c:pt>
                <c:pt idx="1294">
                  <c:v>4</c:v>
                </c:pt>
                <c:pt idx="1295">
                  <c:v>4</c:v>
                </c:pt>
                <c:pt idx="1296">
                  <c:v>4</c:v>
                </c:pt>
                <c:pt idx="1297">
                  <c:v>4</c:v>
                </c:pt>
                <c:pt idx="1298">
                  <c:v>4</c:v>
                </c:pt>
                <c:pt idx="1299">
                  <c:v>4</c:v>
                </c:pt>
                <c:pt idx="1300">
                  <c:v>4</c:v>
                </c:pt>
                <c:pt idx="1301">
                  <c:v>4</c:v>
                </c:pt>
                <c:pt idx="1302">
                  <c:v>4</c:v>
                </c:pt>
                <c:pt idx="1303">
                  <c:v>4</c:v>
                </c:pt>
                <c:pt idx="1304">
                  <c:v>4</c:v>
                </c:pt>
                <c:pt idx="1305">
                  <c:v>4</c:v>
                </c:pt>
                <c:pt idx="1306">
                  <c:v>4</c:v>
                </c:pt>
                <c:pt idx="1307">
                  <c:v>4</c:v>
                </c:pt>
                <c:pt idx="1308">
                  <c:v>4</c:v>
                </c:pt>
                <c:pt idx="1309">
                  <c:v>4</c:v>
                </c:pt>
                <c:pt idx="1310">
                  <c:v>4</c:v>
                </c:pt>
                <c:pt idx="1311">
                  <c:v>4</c:v>
                </c:pt>
                <c:pt idx="1312">
                  <c:v>4</c:v>
                </c:pt>
                <c:pt idx="1313">
                  <c:v>4</c:v>
                </c:pt>
                <c:pt idx="1314">
                  <c:v>4</c:v>
                </c:pt>
                <c:pt idx="1315">
                  <c:v>4</c:v>
                </c:pt>
                <c:pt idx="1316">
                  <c:v>4</c:v>
                </c:pt>
                <c:pt idx="1317">
                  <c:v>4</c:v>
                </c:pt>
                <c:pt idx="1318">
                  <c:v>4</c:v>
                </c:pt>
                <c:pt idx="1319">
                  <c:v>4</c:v>
                </c:pt>
                <c:pt idx="1320">
                  <c:v>4</c:v>
                </c:pt>
                <c:pt idx="1321">
                  <c:v>4</c:v>
                </c:pt>
                <c:pt idx="1322">
                  <c:v>4</c:v>
                </c:pt>
                <c:pt idx="1323">
                  <c:v>4</c:v>
                </c:pt>
                <c:pt idx="1324">
                  <c:v>4</c:v>
                </c:pt>
                <c:pt idx="1325">
                  <c:v>4</c:v>
                </c:pt>
                <c:pt idx="1326">
                  <c:v>4</c:v>
                </c:pt>
                <c:pt idx="1327">
                  <c:v>4</c:v>
                </c:pt>
                <c:pt idx="1328">
                  <c:v>4</c:v>
                </c:pt>
                <c:pt idx="1329">
                  <c:v>4</c:v>
                </c:pt>
                <c:pt idx="1330">
                  <c:v>4</c:v>
                </c:pt>
                <c:pt idx="1331">
                  <c:v>4</c:v>
                </c:pt>
                <c:pt idx="1332">
                  <c:v>4</c:v>
                </c:pt>
                <c:pt idx="1333">
                  <c:v>4</c:v>
                </c:pt>
                <c:pt idx="1334">
                  <c:v>4</c:v>
                </c:pt>
                <c:pt idx="1335">
                  <c:v>4</c:v>
                </c:pt>
                <c:pt idx="1336">
                  <c:v>4</c:v>
                </c:pt>
                <c:pt idx="1337">
                  <c:v>4</c:v>
                </c:pt>
                <c:pt idx="1338">
                  <c:v>4</c:v>
                </c:pt>
                <c:pt idx="1339">
                  <c:v>4</c:v>
                </c:pt>
                <c:pt idx="1340">
                  <c:v>4</c:v>
                </c:pt>
                <c:pt idx="1341">
                  <c:v>4</c:v>
                </c:pt>
                <c:pt idx="1342">
                  <c:v>4</c:v>
                </c:pt>
                <c:pt idx="1343">
                  <c:v>4</c:v>
                </c:pt>
                <c:pt idx="1344">
                  <c:v>4</c:v>
                </c:pt>
                <c:pt idx="1345">
                  <c:v>4</c:v>
                </c:pt>
                <c:pt idx="1346">
                  <c:v>4</c:v>
                </c:pt>
                <c:pt idx="1347">
                  <c:v>4</c:v>
                </c:pt>
                <c:pt idx="1348">
                  <c:v>4</c:v>
                </c:pt>
                <c:pt idx="1349">
                  <c:v>4</c:v>
                </c:pt>
                <c:pt idx="1350">
                  <c:v>4</c:v>
                </c:pt>
                <c:pt idx="1351">
                  <c:v>4</c:v>
                </c:pt>
                <c:pt idx="1352">
                  <c:v>4</c:v>
                </c:pt>
                <c:pt idx="1353">
                  <c:v>4</c:v>
                </c:pt>
                <c:pt idx="1354">
                  <c:v>4</c:v>
                </c:pt>
                <c:pt idx="1355">
                  <c:v>4</c:v>
                </c:pt>
                <c:pt idx="1356">
                  <c:v>4</c:v>
                </c:pt>
                <c:pt idx="1357">
                  <c:v>4</c:v>
                </c:pt>
                <c:pt idx="1358">
                  <c:v>4</c:v>
                </c:pt>
                <c:pt idx="1359">
                  <c:v>4</c:v>
                </c:pt>
                <c:pt idx="1360">
                  <c:v>4</c:v>
                </c:pt>
                <c:pt idx="1361">
                  <c:v>4</c:v>
                </c:pt>
                <c:pt idx="1362">
                  <c:v>4</c:v>
                </c:pt>
                <c:pt idx="1363">
                  <c:v>4</c:v>
                </c:pt>
                <c:pt idx="1364">
                  <c:v>4</c:v>
                </c:pt>
                <c:pt idx="1365">
                  <c:v>4</c:v>
                </c:pt>
                <c:pt idx="1366">
                  <c:v>4</c:v>
                </c:pt>
                <c:pt idx="1367">
                  <c:v>4</c:v>
                </c:pt>
                <c:pt idx="1368">
                  <c:v>4</c:v>
                </c:pt>
                <c:pt idx="1369">
                  <c:v>4</c:v>
                </c:pt>
                <c:pt idx="1370">
                  <c:v>4</c:v>
                </c:pt>
                <c:pt idx="1371">
                  <c:v>4</c:v>
                </c:pt>
                <c:pt idx="1372">
                  <c:v>4</c:v>
                </c:pt>
                <c:pt idx="1373">
                  <c:v>4</c:v>
                </c:pt>
                <c:pt idx="1374">
                  <c:v>4</c:v>
                </c:pt>
                <c:pt idx="1375">
                  <c:v>4</c:v>
                </c:pt>
                <c:pt idx="1376">
                  <c:v>4</c:v>
                </c:pt>
                <c:pt idx="1377">
                  <c:v>4</c:v>
                </c:pt>
                <c:pt idx="1378">
                  <c:v>4</c:v>
                </c:pt>
                <c:pt idx="1379">
                  <c:v>4</c:v>
                </c:pt>
                <c:pt idx="1380">
                  <c:v>4</c:v>
                </c:pt>
                <c:pt idx="1381">
                  <c:v>4</c:v>
                </c:pt>
                <c:pt idx="1382">
                  <c:v>4</c:v>
                </c:pt>
                <c:pt idx="1383">
                  <c:v>4</c:v>
                </c:pt>
                <c:pt idx="1384">
                  <c:v>4</c:v>
                </c:pt>
                <c:pt idx="1385">
                  <c:v>4</c:v>
                </c:pt>
                <c:pt idx="1386">
                  <c:v>4</c:v>
                </c:pt>
                <c:pt idx="1387">
                  <c:v>4</c:v>
                </c:pt>
                <c:pt idx="1388">
                  <c:v>4</c:v>
                </c:pt>
                <c:pt idx="1389">
                  <c:v>4</c:v>
                </c:pt>
                <c:pt idx="1390">
                  <c:v>4</c:v>
                </c:pt>
                <c:pt idx="1391">
                  <c:v>4</c:v>
                </c:pt>
                <c:pt idx="1392">
                  <c:v>4</c:v>
                </c:pt>
                <c:pt idx="1393">
                  <c:v>4</c:v>
                </c:pt>
                <c:pt idx="1394">
                  <c:v>4</c:v>
                </c:pt>
                <c:pt idx="1395">
                  <c:v>4</c:v>
                </c:pt>
                <c:pt idx="1396">
                  <c:v>4</c:v>
                </c:pt>
                <c:pt idx="1397">
                  <c:v>4</c:v>
                </c:pt>
                <c:pt idx="1398">
                  <c:v>4</c:v>
                </c:pt>
                <c:pt idx="1399">
                  <c:v>4</c:v>
                </c:pt>
                <c:pt idx="1400">
                  <c:v>4</c:v>
                </c:pt>
                <c:pt idx="1401">
                  <c:v>4</c:v>
                </c:pt>
                <c:pt idx="1402">
                  <c:v>4</c:v>
                </c:pt>
                <c:pt idx="1403">
                  <c:v>4</c:v>
                </c:pt>
                <c:pt idx="1404">
                  <c:v>4</c:v>
                </c:pt>
                <c:pt idx="1405">
                  <c:v>4</c:v>
                </c:pt>
                <c:pt idx="1406">
                  <c:v>4</c:v>
                </c:pt>
                <c:pt idx="1407">
                  <c:v>4</c:v>
                </c:pt>
                <c:pt idx="1408">
                  <c:v>4</c:v>
                </c:pt>
                <c:pt idx="1409">
                  <c:v>4</c:v>
                </c:pt>
                <c:pt idx="1410">
                  <c:v>4</c:v>
                </c:pt>
                <c:pt idx="1411">
                  <c:v>4</c:v>
                </c:pt>
                <c:pt idx="1412">
                  <c:v>4</c:v>
                </c:pt>
                <c:pt idx="1413">
                  <c:v>4</c:v>
                </c:pt>
                <c:pt idx="1414">
                  <c:v>4</c:v>
                </c:pt>
                <c:pt idx="1415">
                  <c:v>5</c:v>
                </c:pt>
                <c:pt idx="1416">
                  <c:v>5</c:v>
                </c:pt>
                <c:pt idx="1417">
                  <c:v>5</c:v>
                </c:pt>
                <c:pt idx="1418">
                  <c:v>5</c:v>
                </c:pt>
                <c:pt idx="1419">
                  <c:v>5</c:v>
                </c:pt>
                <c:pt idx="1420">
                  <c:v>5</c:v>
                </c:pt>
                <c:pt idx="1421">
                  <c:v>5</c:v>
                </c:pt>
                <c:pt idx="1422">
                  <c:v>5</c:v>
                </c:pt>
                <c:pt idx="1423">
                  <c:v>5</c:v>
                </c:pt>
                <c:pt idx="1424">
                  <c:v>5</c:v>
                </c:pt>
                <c:pt idx="1425">
                  <c:v>5</c:v>
                </c:pt>
                <c:pt idx="1426">
                  <c:v>5</c:v>
                </c:pt>
                <c:pt idx="1427">
                  <c:v>5</c:v>
                </c:pt>
                <c:pt idx="1428">
                  <c:v>5</c:v>
                </c:pt>
                <c:pt idx="1429">
                  <c:v>5</c:v>
                </c:pt>
                <c:pt idx="1430">
                  <c:v>5</c:v>
                </c:pt>
                <c:pt idx="1431">
                  <c:v>5</c:v>
                </c:pt>
                <c:pt idx="1432">
                  <c:v>5</c:v>
                </c:pt>
                <c:pt idx="1433">
                  <c:v>5</c:v>
                </c:pt>
                <c:pt idx="1434">
                  <c:v>5</c:v>
                </c:pt>
                <c:pt idx="1435">
                  <c:v>5</c:v>
                </c:pt>
                <c:pt idx="1436">
                  <c:v>5</c:v>
                </c:pt>
                <c:pt idx="1437">
                  <c:v>5</c:v>
                </c:pt>
                <c:pt idx="1438">
                  <c:v>5</c:v>
                </c:pt>
                <c:pt idx="1439">
                  <c:v>5</c:v>
                </c:pt>
                <c:pt idx="1440">
                  <c:v>5</c:v>
                </c:pt>
                <c:pt idx="1441">
                  <c:v>5</c:v>
                </c:pt>
                <c:pt idx="1442">
                  <c:v>5</c:v>
                </c:pt>
                <c:pt idx="1443">
                  <c:v>5</c:v>
                </c:pt>
                <c:pt idx="1444">
                  <c:v>5</c:v>
                </c:pt>
                <c:pt idx="1445">
                  <c:v>5</c:v>
                </c:pt>
                <c:pt idx="1446">
                  <c:v>5</c:v>
                </c:pt>
                <c:pt idx="1447">
                  <c:v>5</c:v>
                </c:pt>
                <c:pt idx="1448">
                  <c:v>5</c:v>
                </c:pt>
                <c:pt idx="1449">
                  <c:v>5</c:v>
                </c:pt>
                <c:pt idx="1450">
                  <c:v>5</c:v>
                </c:pt>
                <c:pt idx="1451">
                  <c:v>5</c:v>
                </c:pt>
                <c:pt idx="1452">
                  <c:v>4</c:v>
                </c:pt>
                <c:pt idx="1453">
                  <c:v>4</c:v>
                </c:pt>
                <c:pt idx="1454">
                  <c:v>4</c:v>
                </c:pt>
                <c:pt idx="1455">
                  <c:v>4</c:v>
                </c:pt>
                <c:pt idx="1456">
                  <c:v>4</c:v>
                </c:pt>
                <c:pt idx="1457">
                  <c:v>4</c:v>
                </c:pt>
                <c:pt idx="1458">
                  <c:v>4</c:v>
                </c:pt>
                <c:pt idx="1459">
                  <c:v>4</c:v>
                </c:pt>
                <c:pt idx="1460">
                  <c:v>4</c:v>
                </c:pt>
                <c:pt idx="1461">
                  <c:v>4</c:v>
                </c:pt>
                <c:pt idx="1462">
                  <c:v>4</c:v>
                </c:pt>
                <c:pt idx="1463">
                  <c:v>4</c:v>
                </c:pt>
                <c:pt idx="1464">
                  <c:v>4</c:v>
                </c:pt>
                <c:pt idx="1465">
                  <c:v>4</c:v>
                </c:pt>
                <c:pt idx="1466">
                  <c:v>4</c:v>
                </c:pt>
                <c:pt idx="1467">
                  <c:v>4</c:v>
                </c:pt>
                <c:pt idx="1468">
                  <c:v>4</c:v>
                </c:pt>
                <c:pt idx="1469">
                  <c:v>4</c:v>
                </c:pt>
                <c:pt idx="1470">
                  <c:v>4</c:v>
                </c:pt>
                <c:pt idx="1471">
                  <c:v>4</c:v>
                </c:pt>
                <c:pt idx="1472">
                  <c:v>4</c:v>
                </c:pt>
                <c:pt idx="1473">
                  <c:v>4</c:v>
                </c:pt>
                <c:pt idx="1474">
                  <c:v>4</c:v>
                </c:pt>
                <c:pt idx="1475">
                  <c:v>4</c:v>
                </c:pt>
                <c:pt idx="1476">
                  <c:v>4</c:v>
                </c:pt>
                <c:pt idx="1477">
                  <c:v>4</c:v>
                </c:pt>
                <c:pt idx="1478">
                  <c:v>4</c:v>
                </c:pt>
                <c:pt idx="1479">
                  <c:v>4</c:v>
                </c:pt>
                <c:pt idx="1480">
                  <c:v>4</c:v>
                </c:pt>
                <c:pt idx="1481">
                  <c:v>4</c:v>
                </c:pt>
                <c:pt idx="1482">
                  <c:v>4</c:v>
                </c:pt>
                <c:pt idx="1483">
                  <c:v>4</c:v>
                </c:pt>
                <c:pt idx="1484">
                  <c:v>4</c:v>
                </c:pt>
                <c:pt idx="1485">
                  <c:v>4</c:v>
                </c:pt>
                <c:pt idx="1486">
                  <c:v>4</c:v>
                </c:pt>
                <c:pt idx="1487">
                  <c:v>4</c:v>
                </c:pt>
                <c:pt idx="1488">
                  <c:v>4</c:v>
                </c:pt>
                <c:pt idx="1489">
                  <c:v>4</c:v>
                </c:pt>
                <c:pt idx="1490">
                  <c:v>4</c:v>
                </c:pt>
                <c:pt idx="1491">
                  <c:v>4</c:v>
                </c:pt>
                <c:pt idx="1492">
                  <c:v>4</c:v>
                </c:pt>
                <c:pt idx="1493">
                  <c:v>4</c:v>
                </c:pt>
                <c:pt idx="1494">
                  <c:v>4</c:v>
                </c:pt>
                <c:pt idx="1495">
                  <c:v>4</c:v>
                </c:pt>
                <c:pt idx="1496">
                  <c:v>4</c:v>
                </c:pt>
                <c:pt idx="1497">
                  <c:v>4</c:v>
                </c:pt>
                <c:pt idx="1498">
                  <c:v>4</c:v>
                </c:pt>
                <c:pt idx="1499">
                  <c:v>4</c:v>
                </c:pt>
                <c:pt idx="1500">
                  <c:v>4</c:v>
                </c:pt>
                <c:pt idx="1501">
                  <c:v>4</c:v>
                </c:pt>
                <c:pt idx="1502">
                  <c:v>4</c:v>
                </c:pt>
                <c:pt idx="1503">
                  <c:v>4</c:v>
                </c:pt>
                <c:pt idx="1504">
                  <c:v>4</c:v>
                </c:pt>
                <c:pt idx="1505">
                  <c:v>4</c:v>
                </c:pt>
                <c:pt idx="1506">
                  <c:v>4</c:v>
                </c:pt>
                <c:pt idx="1507">
                  <c:v>4</c:v>
                </c:pt>
                <c:pt idx="1508">
                  <c:v>4</c:v>
                </c:pt>
                <c:pt idx="1509">
                  <c:v>4</c:v>
                </c:pt>
                <c:pt idx="1510">
                  <c:v>4</c:v>
                </c:pt>
                <c:pt idx="1511">
                  <c:v>4</c:v>
                </c:pt>
                <c:pt idx="1512">
                  <c:v>4</c:v>
                </c:pt>
                <c:pt idx="1513">
                  <c:v>4</c:v>
                </c:pt>
                <c:pt idx="1514">
                  <c:v>4</c:v>
                </c:pt>
                <c:pt idx="1515">
                  <c:v>4</c:v>
                </c:pt>
                <c:pt idx="1516">
                  <c:v>4</c:v>
                </c:pt>
                <c:pt idx="1517">
                  <c:v>4</c:v>
                </c:pt>
                <c:pt idx="1518">
                  <c:v>4</c:v>
                </c:pt>
                <c:pt idx="1519">
                  <c:v>4</c:v>
                </c:pt>
                <c:pt idx="1520">
                  <c:v>4</c:v>
                </c:pt>
                <c:pt idx="1521">
                  <c:v>4</c:v>
                </c:pt>
                <c:pt idx="1522">
                  <c:v>4</c:v>
                </c:pt>
                <c:pt idx="1523">
                  <c:v>4</c:v>
                </c:pt>
                <c:pt idx="1524">
                  <c:v>4</c:v>
                </c:pt>
                <c:pt idx="1525">
                  <c:v>4</c:v>
                </c:pt>
                <c:pt idx="1526">
                  <c:v>4</c:v>
                </c:pt>
                <c:pt idx="1527">
                  <c:v>4</c:v>
                </c:pt>
                <c:pt idx="1528">
                  <c:v>4</c:v>
                </c:pt>
                <c:pt idx="1529">
                  <c:v>4</c:v>
                </c:pt>
                <c:pt idx="1530">
                  <c:v>4</c:v>
                </c:pt>
                <c:pt idx="1531">
                  <c:v>3</c:v>
                </c:pt>
                <c:pt idx="1532">
                  <c:v>3</c:v>
                </c:pt>
                <c:pt idx="1533">
                  <c:v>3</c:v>
                </c:pt>
                <c:pt idx="1534">
                  <c:v>3</c:v>
                </c:pt>
                <c:pt idx="1535">
                  <c:v>3</c:v>
                </c:pt>
                <c:pt idx="1536">
                  <c:v>3</c:v>
                </c:pt>
                <c:pt idx="1537">
                  <c:v>3</c:v>
                </c:pt>
                <c:pt idx="1538">
                  <c:v>3</c:v>
                </c:pt>
                <c:pt idx="1539">
                  <c:v>3</c:v>
                </c:pt>
                <c:pt idx="1540">
                  <c:v>3</c:v>
                </c:pt>
                <c:pt idx="1541">
                  <c:v>3</c:v>
                </c:pt>
                <c:pt idx="1542">
                  <c:v>3</c:v>
                </c:pt>
                <c:pt idx="1543">
                  <c:v>3</c:v>
                </c:pt>
                <c:pt idx="1544">
                  <c:v>3</c:v>
                </c:pt>
                <c:pt idx="1545">
                  <c:v>3</c:v>
                </c:pt>
                <c:pt idx="1546">
                  <c:v>3</c:v>
                </c:pt>
                <c:pt idx="1547">
                  <c:v>3</c:v>
                </c:pt>
                <c:pt idx="1548">
                  <c:v>3</c:v>
                </c:pt>
                <c:pt idx="1549">
                  <c:v>3</c:v>
                </c:pt>
                <c:pt idx="1550">
                  <c:v>3</c:v>
                </c:pt>
                <c:pt idx="1551">
                  <c:v>3</c:v>
                </c:pt>
                <c:pt idx="1552">
                  <c:v>3</c:v>
                </c:pt>
                <c:pt idx="1553">
                  <c:v>3</c:v>
                </c:pt>
                <c:pt idx="1554">
                  <c:v>3</c:v>
                </c:pt>
                <c:pt idx="1555">
                  <c:v>3</c:v>
                </c:pt>
                <c:pt idx="1556">
                  <c:v>3</c:v>
                </c:pt>
                <c:pt idx="1557">
                  <c:v>3</c:v>
                </c:pt>
                <c:pt idx="1558">
                  <c:v>3</c:v>
                </c:pt>
                <c:pt idx="1559">
                  <c:v>3</c:v>
                </c:pt>
                <c:pt idx="1560">
                  <c:v>3</c:v>
                </c:pt>
                <c:pt idx="1561">
                  <c:v>3</c:v>
                </c:pt>
                <c:pt idx="1562">
                  <c:v>3</c:v>
                </c:pt>
                <c:pt idx="1563">
                  <c:v>3</c:v>
                </c:pt>
                <c:pt idx="1564">
                  <c:v>3</c:v>
                </c:pt>
                <c:pt idx="1565">
                  <c:v>3</c:v>
                </c:pt>
                <c:pt idx="1566">
                  <c:v>3</c:v>
                </c:pt>
                <c:pt idx="1567">
                  <c:v>3</c:v>
                </c:pt>
                <c:pt idx="1568">
                  <c:v>3</c:v>
                </c:pt>
                <c:pt idx="1569">
                  <c:v>3</c:v>
                </c:pt>
                <c:pt idx="1570">
                  <c:v>3</c:v>
                </c:pt>
                <c:pt idx="1571">
                  <c:v>3</c:v>
                </c:pt>
                <c:pt idx="1572">
                  <c:v>3</c:v>
                </c:pt>
                <c:pt idx="1573">
                  <c:v>3</c:v>
                </c:pt>
                <c:pt idx="1574">
                  <c:v>3</c:v>
                </c:pt>
                <c:pt idx="1575">
                  <c:v>3</c:v>
                </c:pt>
                <c:pt idx="1576">
                  <c:v>3</c:v>
                </c:pt>
                <c:pt idx="1577">
                  <c:v>3</c:v>
                </c:pt>
                <c:pt idx="1578">
                  <c:v>3</c:v>
                </c:pt>
                <c:pt idx="1579">
                  <c:v>3</c:v>
                </c:pt>
                <c:pt idx="1580">
                  <c:v>3</c:v>
                </c:pt>
                <c:pt idx="1581">
                  <c:v>3</c:v>
                </c:pt>
                <c:pt idx="1582">
                  <c:v>3</c:v>
                </c:pt>
                <c:pt idx="1583">
                  <c:v>3</c:v>
                </c:pt>
                <c:pt idx="1584">
                  <c:v>3</c:v>
                </c:pt>
                <c:pt idx="1585">
                  <c:v>3</c:v>
                </c:pt>
                <c:pt idx="1586">
                  <c:v>3</c:v>
                </c:pt>
                <c:pt idx="1587">
                  <c:v>3</c:v>
                </c:pt>
                <c:pt idx="1588">
                  <c:v>3</c:v>
                </c:pt>
                <c:pt idx="1589">
                  <c:v>3</c:v>
                </c:pt>
                <c:pt idx="1590">
                  <c:v>2</c:v>
                </c:pt>
                <c:pt idx="1591">
                  <c:v>2</c:v>
                </c:pt>
                <c:pt idx="1592">
                  <c:v>2</c:v>
                </c:pt>
                <c:pt idx="1593">
                  <c:v>2</c:v>
                </c:pt>
                <c:pt idx="1594">
                  <c:v>2</c:v>
                </c:pt>
                <c:pt idx="1595">
                  <c:v>2</c:v>
                </c:pt>
                <c:pt idx="1596">
                  <c:v>2</c:v>
                </c:pt>
                <c:pt idx="1597">
                  <c:v>2</c:v>
                </c:pt>
                <c:pt idx="1598">
                  <c:v>2</c:v>
                </c:pt>
                <c:pt idx="1599">
                  <c:v>2</c:v>
                </c:pt>
                <c:pt idx="1600">
                  <c:v>2</c:v>
                </c:pt>
                <c:pt idx="1601">
                  <c:v>2</c:v>
                </c:pt>
                <c:pt idx="1602">
                  <c:v>2</c:v>
                </c:pt>
                <c:pt idx="1603">
                  <c:v>2</c:v>
                </c:pt>
                <c:pt idx="1604">
                  <c:v>2</c:v>
                </c:pt>
                <c:pt idx="1605">
                  <c:v>2</c:v>
                </c:pt>
                <c:pt idx="1606">
                  <c:v>2</c:v>
                </c:pt>
                <c:pt idx="1607">
                  <c:v>2</c:v>
                </c:pt>
                <c:pt idx="1608">
                  <c:v>2</c:v>
                </c:pt>
                <c:pt idx="1609">
                  <c:v>2</c:v>
                </c:pt>
                <c:pt idx="1610">
                  <c:v>2</c:v>
                </c:pt>
                <c:pt idx="1611">
                  <c:v>2</c:v>
                </c:pt>
                <c:pt idx="1612">
                  <c:v>2</c:v>
                </c:pt>
                <c:pt idx="1613">
                  <c:v>2</c:v>
                </c:pt>
                <c:pt idx="1614">
                  <c:v>2</c:v>
                </c:pt>
                <c:pt idx="1615">
                  <c:v>2</c:v>
                </c:pt>
                <c:pt idx="1616">
                  <c:v>2</c:v>
                </c:pt>
                <c:pt idx="1617">
                  <c:v>2</c:v>
                </c:pt>
                <c:pt idx="1618">
                  <c:v>2</c:v>
                </c:pt>
                <c:pt idx="1619">
                  <c:v>2</c:v>
                </c:pt>
                <c:pt idx="1620">
                  <c:v>2</c:v>
                </c:pt>
                <c:pt idx="1621">
                  <c:v>2</c:v>
                </c:pt>
                <c:pt idx="1622">
                  <c:v>2</c:v>
                </c:pt>
                <c:pt idx="1623">
                  <c:v>2</c:v>
                </c:pt>
                <c:pt idx="1624">
                  <c:v>2</c:v>
                </c:pt>
                <c:pt idx="1625">
                  <c:v>2</c:v>
                </c:pt>
                <c:pt idx="1626">
                  <c:v>2</c:v>
                </c:pt>
                <c:pt idx="1627">
                  <c:v>2</c:v>
                </c:pt>
                <c:pt idx="1628">
                  <c:v>2</c:v>
                </c:pt>
                <c:pt idx="1629">
                  <c:v>2</c:v>
                </c:pt>
                <c:pt idx="1630">
                  <c:v>2</c:v>
                </c:pt>
                <c:pt idx="1631">
                  <c:v>1</c:v>
                </c:pt>
                <c:pt idx="1632">
                  <c:v>1</c:v>
                </c:pt>
                <c:pt idx="1633">
                  <c:v>1</c:v>
                </c:pt>
                <c:pt idx="1634">
                  <c:v>1</c:v>
                </c:pt>
                <c:pt idx="1635">
                  <c:v>1</c:v>
                </c:pt>
                <c:pt idx="1636">
                  <c:v>1</c:v>
                </c:pt>
                <c:pt idx="1637">
                  <c:v>1</c:v>
                </c:pt>
                <c:pt idx="1638">
                  <c:v>1</c:v>
                </c:pt>
                <c:pt idx="1639">
                  <c:v>1</c:v>
                </c:pt>
                <c:pt idx="1640">
                  <c:v>1</c:v>
                </c:pt>
                <c:pt idx="1641">
                  <c:v>1</c:v>
                </c:pt>
                <c:pt idx="1642">
                  <c:v>1</c:v>
                </c:pt>
                <c:pt idx="1643">
                  <c:v>1</c:v>
                </c:pt>
                <c:pt idx="1644">
                  <c:v>1</c:v>
                </c:pt>
                <c:pt idx="1645">
                  <c:v>1</c:v>
                </c:pt>
                <c:pt idx="1646">
                  <c:v>1</c:v>
                </c:pt>
                <c:pt idx="1647">
                  <c:v>1</c:v>
                </c:pt>
                <c:pt idx="1648">
                  <c:v>1</c:v>
                </c:pt>
                <c:pt idx="1649">
                  <c:v>1</c:v>
                </c:pt>
                <c:pt idx="1650">
                  <c:v>1</c:v>
                </c:pt>
                <c:pt idx="1651">
                  <c:v>1</c:v>
                </c:pt>
                <c:pt idx="1652">
                  <c:v>1</c:v>
                </c:pt>
                <c:pt idx="1653">
                  <c:v>1</c:v>
                </c:pt>
                <c:pt idx="1654">
                  <c:v>1</c:v>
                </c:pt>
                <c:pt idx="1655">
                  <c:v>1</c:v>
                </c:pt>
                <c:pt idx="1656">
                  <c:v>1</c:v>
                </c:pt>
                <c:pt idx="1657">
                  <c:v>1</c:v>
                </c:pt>
                <c:pt idx="1658">
                  <c:v>1</c:v>
                </c:pt>
                <c:pt idx="1659">
                  <c:v>1</c:v>
                </c:pt>
                <c:pt idx="1660">
                  <c:v>1</c:v>
                </c:pt>
                <c:pt idx="1661">
                  <c:v>1</c:v>
                </c:pt>
                <c:pt idx="1662">
                  <c:v>1</c:v>
                </c:pt>
                <c:pt idx="1663">
                  <c:v>1</c:v>
                </c:pt>
                <c:pt idx="1664">
                  <c:v>1</c:v>
                </c:pt>
                <c:pt idx="1665">
                  <c:v>1</c:v>
                </c:pt>
                <c:pt idx="1666">
                  <c:v>1</c:v>
                </c:pt>
                <c:pt idx="1667">
                  <c:v>1</c:v>
                </c:pt>
                <c:pt idx="1668">
                  <c:v>1</c:v>
                </c:pt>
                <c:pt idx="1669">
                  <c:v>1</c:v>
                </c:pt>
                <c:pt idx="1670">
                  <c:v>1</c:v>
                </c:pt>
                <c:pt idx="1671">
                  <c:v>1</c:v>
                </c:pt>
                <c:pt idx="1672">
                  <c:v>1</c:v>
                </c:pt>
                <c:pt idx="1673">
                  <c:v>1</c:v>
                </c:pt>
                <c:pt idx="1674">
                  <c:v>1</c:v>
                </c:pt>
                <c:pt idx="1675">
                  <c:v>1</c:v>
                </c:pt>
                <c:pt idx="1676">
                  <c:v>1</c:v>
                </c:pt>
                <c:pt idx="1677">
                  <c:v>1</c:v>
                </c:pt>
                <c:pt idx="1678">
                  <c:v>1</c:v>
                </c:pt>
                <c:pt idx="1679">
                  <c:v>1</c:v>
                </c:pt>
                <c:pt idx="1680">
                  <c:v>1</c:v>
                </c:pt>
                <c:pt idx="1681">
                  <c:v>1</c:v>
                </c:pt>
                <c:pt idx="1682">
                  <c:v>1</c:v>
                </c:pt>
                <c:pt idx="1683">
                  <c:v>1</c:v>
                </c:pt>
                <c:pt idx="1684">
                  <c:v>1</c:v>
                </c:pt>
                <c:pt idx="1685">
                  <c:v>1</c:v>
                </c:pt>
                <c:pt idx="1686">
                  <c:v>1</c:v>
                </c:pt>
                <c:pt idx="1687">
                  <c:v>1</c:v>
                </c:pt>
                <c:pt idx="1688">
                  <c:v>1</c:v>
                </c:pt>
                <c:pt idx="1689">
                  <c:v>1</c:v>
                </c:pt>
                <c:pt idx="1690">
                  <c:v>1</c:v>
                </c:pt>
                <c:pt idx="1691">
                  <c:v>1</c:v>
                </c:pt>
                <c:pt idx="1692">
                  <c:v>1</c:v>
                </c:pt>
                <c:pt idx="1693">
                  <c:v>1</c:v>
                </c:pt>
                <c:pt idx="1694">
                  <c:v>1</c:v>
                </c:pt>
                <c:pt idx="1695">
                  <c:v>1</c:v>
                </c:pt>
                <c:pt idx="1696">
                  <c:v>1</c:v>
                </c:pt>
                <c:pt idx="1697">
                  <c:v>1</c:v>
                </c:pt>
                <c:pt idx="1698">
                  <c:v>1</c:v>
                </c:pt>
                <c:pt idx="1699">
                  <c:v>2</c:v>
                </c:pt>
                <c:pt idx="1700">
                  <c:v>2</c:v>
                </c:pt>
                <c:pt idx="1701">
                  <c:v>2</c:v>
                </c:pt>
                <c:pt idx="1702">
                  <c:v>2</c:v>
                </c:pt>
                <c:pt idx="1703">
                  <c:v>2</c:v>
                </c:pt>
                <c:pt idx="1704">
                  <c:v>2</c:v>
                </c:pt>
                <c:pt idx="1705">
                  <c:v>2</c:v>
                </c:pt>
                <c:pt idx="1706">
                  <c:v>2</c:v>
                </c:pt>
                <c:pt idx="1707">
                  <c:v>2</c:v>
                </c:pt>
                <c:pt idx="1708">
                  <c:v>2</c:v>
                </c:pt>
                <c:pt idx="1709">
                  <c:v>2</c:v>
                </c:pt>
                <c:pt idx="1710">
                  <c:v>2</c:v>
                </c:pt>
                <c:pt idx="1711">
                  <c:v>2</c:v>
                </c:pt>
                <c:pt idx="1712">
                  <c:v>2</c:v>
                </c:pt>
                <c:pt idx="1713">
                  <c:v>2</c:v>
                </c:pt>
                <c:pt idx="1714">
                  <c:v>2</c:v>
                </c:pt>
                <c:pt idx="1715">
                  <c:v>2</c:v>
                </c:pt>
                <c:pt idx="1716">
                  <c:v>2</c:v>
                </c:pt>
                <c:pt idx="1717">
                  <c:v>2</c:v>
                </c:pt>
                <c:pt idx="1718">
                  <c:v>2</c:v>
                </c:pt>
                <c:pt idx="1719">
                  <c:v>2</c:v>
                </c:pt>
                <c:pt idx="1720">
                  <c:v>2</c:v>
                </c:pt>
                <c:pt idx="1721">
                  <c:v>2</c:v>
                </c:pt>
                <c:pt idx="1722">
                  <c:v>2</c:v>
                </c:pt>
                <c:pt idx="1723">
                  <c:v>2</c:v>
                </c:pt>
                <c:pt idx="1724">
                  <c:v>2</c:v>
                </c:pt>
                <c:pt idx="1725">
                  <c:v>2</c:v>
                </c:pt>
                <c:pt idx="1726">
                  <c:v>2</c:v>
                </c:pt>
                <c:pt idx="1727">
                  <c:v>2</c:v>
                </c:pt>
                <c:pt idx="1728">
                  <c:v>2</c:v>
                </c:pt>
                <c:pt idx="1729">
                  <c:v>2</c:v>
                </c:pt>
                <c:pt idx="1730">
                  <c:v>2</c:v>
                </c:pt>
                <c:pt idx="1731">
                  <c:v>2</c:v>
                </c:pt>
                <c:pt idx="1732">
                  <c:v>2</c:v>
                </c:pt>
                <c:pt idx="1733">
                  <c:v>2</c:v>
                </c:pt>
                <c:pt idx="1734">
                  <c:v>2</c:v>
                </c:pt>
                <c:pt idx="1735">
                  <c:v>2</c:v>
                </c:pt>
                <c:pt idx="1736">
                  <c:v>2</c:v>
                </c:pt>
                <c:pt idx="1737">
                  <c:v>2</c:v>
                </c:pt>
                <c:pt idx="1738">
                  <c:v>2</c:v>
                </c:pt>
                <c:pt idx="1739">
                  <c:v>2</c:v>
                </c:pt>
                <c:pt idx="1740">
                  <c:v>2</c:v>
                </c:pt>
                <c:pt idx="1741">
                  <c:v>2</c:v>
                </c:pt>
                <c:pt idx="1742">
                  <c:v>2</c:v>
                </c:pt>
                <c:pt idx="1743">
                  <c:v>2</c:v>
                </c:pt>
                <c:pt idx="1744">
                  <c:v>3</c:v>
                </c:pt>
                <c:pt idx="1745">
                  <c:v>3</c:v>
                </c:pt>
                <c:pt idx="1746">
                  <c:v>3</c:v>
                </c:pt>
                <c:pt idx="1747">
                  <c:v>3</c:v>
                </c:pt>
                <c:pt idx="1748">
                  <c:v>3</c:v>
                </c:pt>
                <c:pt idx="1749">
                  <c:v>3</c:v>
                </c:pt>
                <c:pt idx="1750">
                  <c:v>3</c:v>
                </c:pt>
                <c:pt idx="1751">
                  <c:v>3</c:v>
                </c:pt>
                <c:pt idx="1752">
                  <c:v>3</c:v>
                </c:pt>
                <c:pt idx="1753">
                  <c:v>3</c:v>
                </c:pt>
                <c:pt idx="1754">
                  <c:v>3</c:v>
                </c:pt>
                <c:pt idx="1755">
                  <c:v>3</c:v>
                </c:pt>
                <c:pt idx="1756">
                  <c:v>3</c:v>
                </c:pt>
                <c:pt idx="1757">
                  <c:v>3</c:v>
                </c:pt>
                <c:pt idx="1758">
                  <c:v>3</c:v>
                </c:pt>
                <c:pt idx="1759">
                  <c:v>3</c:v>
                </c:pt>
                <c:pt idx="1760">
                  <c:v>3</c:v>
                </c:pt>
                <c:pt idx="1761">
                  <c:v>3</c:v>
                </c:pt>
                <c:pt idx="1762">
                  <c:v>3</c:v>
                </c:pt>
                <c:pt idx="1763">
                  <c:v>3</c:v>
                </c:pt>
                <c:pt idx="1764">
                  <c:v>3</c:v>
                </c:pt>
                <c:pt idx="1765">
                  <c:v>3</c:v>
                </c:pt>
                <c:pt idx="1766">
                  <c:v>3</c:v>
                </c:pt>
                <c:pt idx="1767">
                  <c:v>3</c:v>
                </c:pt>
                <c:pt idx="1768">
                  <c:v>3</c:v>
                </c:pt>
                <c:pt idx="1769">
                  <c:v>3</c:v>
                </c:pt>
                <c:pt idx="1770">
                  <c:v>3</c:v>
                </c:pt>
                <c:pt idx="1771">
                  <c:v>3</c:v>
                </c:pt>
                <c:pt idx="1772">
                  <c:v>3</c:v>
                </c:pt>
                <c:pt idx="1773">
                  <c:v>3</c:v>
                </c:pt>
                <c:pt idx="1774">
                  <c:v>3</c:v>
                </c:pt>
                <c:pt idx="1775">
                  <c:v>3</c:v>
                </c:pt>
                <c:pt idx="1776">
                  <c:v>3</c:v>
                </c:pt>
                <c:pt idx="1777">
                  <c:v>3</c:v>
                </c:pt>
                <c:pt idx="1778">
                  <c:v>3</c:v>
                </c:pt>
                <c:pt idx="1779">
                  <c:v>3</c:v>
                </c:pt>
                <c:pt idx="1780">
                  <c:v>3</c:v>
                </c:pt>
                <c:pt idx="1781">
                  <c:v>3</c:v>
                </c:pt>
                <c:pt idx="1782">
                  <c:v>3</c:v>
                </c:pt>
                <c:pt idx="1783">
                  <c:v>3</c:v>
                </c:pt>
                <c:pt idx="1784">
                  <c:v>3</c:v>
                </c:pt>
                <c:pt idx="1785">
                  <c:v>3</c:v>
                </c:pt>
                <c:pt idx="1786">
                  <c:v>3</c:v>
                </c:pt>
                <c:pt idx="1787">
                  <c:v>3</c:v>
                </c:pt>
                <c:pt idx="1788">
                  <c:v>3</c:v>
                </c:pt>
                <c:pt idx="1789">
                  <c:v>3</c:v>
                </c:pt>
                <c:pt idx="1790">
                  <c:v>3</c:v>
                </c:pt>
                <c:pt idx="1791">
                  <c:v>3</c:v>
                </c:pt>
                <c:pt idx="1792">
                  <c:v>3</c:v>
                </c:pt>
                <c:pt idx="1793">
                  <c:v>3</c:v>
                </c:pt>
                <c:pt idx="1794">
                  <c:v>3</c:v>
                </c:pt>
                <c:pt idx="1795">
                  <c:v>3</c:v>
                </c:pt>
                <c:pt idx="1796">
                  <c:v>3</c:v>
                </c:pt>
                <c:pt idx="1797">
                  <c:v>3</c:v>
                </c:pt>
                <c:pt idx="1798">
                  <c:v>3</c:v>
                </c:pt>
                <c:pt idx="1799">
                  <c:v>3</c:v>
                </c:pt>
                <c:pt idx="1800">
                  <c:v>3</c:v>
                </c:pt>
                <c:pt idx="1801">
                  <c:v>3</c:v>
                </c:pt>
                <c:pt idx="1802">
                  <c:v>3</c:v>
                </c:pt>
                <c:pt idx="1803">
                  <c:v>3</c:v>
                </c:pt>
                <c:pt idx="1804">
                  <c:v>3</c:v>
                </c:pt>
                <c:pt idx="1805">
                  <c:v>3</c:v>
                </c:pt>
                <c:pt idx="1806">
                  <c:v>3</c:v>
                </c:pt>
                <c:pt idx="1807">
                  <c:v>3</c:v>
                </c:pt>
                <c:pt idx="1808">
                  <c:v>3</c:v>
                </c:pt>
                <c:pt idx="1809">
                  <c:v>3</c:v>
                </c:pt>
                <c:pt idx="1810">
                  <c:v>3</c:v>
                </c:pt>
                <c:pt idx="1811">
                  <c:v>3</c:v>
                </c:pt>
                <c:pt idx="1812">
                  <c:v>3</c:v>
                </c:pt>
                <c:pt idx="1813">
                  <c:v>3</c:v>
                </c:pt>
                <c:pt idx="1814">
                  <c:v>3</c:v>
                </c:pt>
                <c:pt idx="1815">
                  <c:v>3</c:v>
                </c:pt>
                <c:pt idx="1816">
                  <c:v>3</c:v>
                </c:pt>
                <c:pt idx="1817">
                  <c:v>3</c:v>
                </c:pt>
                <c:pt idx="1818">
                  <c:v>3</c:v>
                </c:pt>
                <c:pt idx="1819">
                  <c:v>4</c:v>
                </c:pt>
                <c:pt idx="1820">
                  <c:v>4</c:v>
                </c:pt>
                <c:pt idx="1821">
                  <c:v>4</c:v>
                </c:pt>
                <c:pt idx="1822">
                  <c:v>4</c:v>
                </c:pt>
                <c:pt idx="1823">
                  <c:v>4</c:v>
                </c:pt>
                <c:pt idx="1824">
                  <c:v>4</c:v>
                </c:pt>
                <c:pt idx="1825">
                  <c:v>4</c:v>
                </c:pt>
                <c:pt idx="1826">
                  <c:v>4</c:v>
                </c:pt>
                <c:pt idx="1827">
                  <c:v>4</c:v>
                </c:pt>
                <c:pt idx="1828">
                  <c:v>4</c:v>
                </c:pt>
                <c:pt idx="1829">
                  <c:v>4</c:v>
                </c:pt>
                <c:pt idx="1830">
                  <c:v>4</c:v>
                </c:pt>
                <c:pt idx="1831">
                  <c:v>4</c:v>
                </c:pt>
                <c:pt idx="1832">
                  <c:v>4</c:v>
                </c:pt>
                <c:pt idx="1833">
                  <c:v>4</c:v>
                </c:pt>
                <c:pt idx="1834">
                  <c:v>4</c:v>
                </c:pt>
                <c:pt idx="1835">
                  <c:v>4</c:v>
                </c:pt>
                <c:pt idx="1836">
                  <c:v>4</c:v>
                </c:pt>
                <c:pt idx="1837">
                  <c:v>4</c:v>
                </c:pt>
                <c:pt idx="1838">
                  <c:v>4</c:v>
                </c:pt>
                <c:pt idx="1839">
                  <c:v>4</c:v>
                </c:pt>
                <c:pt idx="1840">
                  <c:v>4</c:v>
                </c:pt>
                <c:pt idx="1841">
                  <c:v>4</c:v>
                </c:pt>
                <c:pt idx="1842">
                  <c:v>4</c:v>
                </c:pt>
                <c:pt idx="1843">
                  <c:v>4</c:v>
                </c:pt>
                <c:pt idx="1844">
                  <c:v>4</c:v>
                </c:pt>
                <c:pt idx="1845">
                  <c:v>4</c:v>
                </c:pt>
                <c:pt idx="1846">
                  <c:v>4</c:v>
                </c:pt>
                <c:pt idx="1847">
                  <c:v>4</c:v>
                </c:pt>
                <c:pt idx="1848">
                  <c:v>4</c:v>
                </c:pt>
                <c:pt idx="1849">
                  <c:v>4</c:v>
                </c:pt>
                <c:pt idx="1850">
                  <c:v>4</c:v>
                </c:pt>
                <c:pt idx="1851">
                  <c:v>4</c:v>
                </c:pt>
                <c:pt idx="1852">
                  <c:v>4</c:v>
                </c:pt>
                <c:pt idx="1853">
                  <c:v>4</c:v>
                </c:pt>
                <c:pt idx="1854">
                  <c:v>4</c:v>
                </c:pt>
                <c:pt idx="1855">
                  <c:v>4</c:v>
                </c:pt>
                <c:pt idx="1856">
                  <c:v>4</c:v>
                </c:pt>
                <c:pt idx="1857">
                  <c:v>4</c:v>
                </c:pt>
                <c:pt idx="1858">
                  <c:v>4</c:v>
                </c:pt>
                <c:pt idx="1859">
                  <c:v>4</c:v>
                </c:pt>
                <c:pt idx="1860">
                  <c:v>4</c:v>
                </c:pt>
                <c:pt idx="1861">
                  <c:v>4</c:v>
                </c:pt>
                <c:pt idx="1862">
                  <c:v>4</c:v>
                </c:pt>
                <c:pt idx="1863">
                  <c:v>4</c:v>
                </c:pt>
                <c:pt idx="1864">
                  <c:v>4</c:v>
                </c:pt>
                <c:pt idx="1865">
                  <c:v>4</c:v>
                </c:pt>
                <c:pt idx="1866">
                  <c:v>4</c:v>
                </c:pt>
                <c:pt idx="1867">
                  <c:v>4</c:v>
                </c:pt>
                <c:pt idx="1868">
                  <c:v>4</c:v>
                </c:pt>
                <c:pt idx="1869">
                  <c:v>4</c:v>
                </c:pt>
                <c:pt idx="1870">
                  <c:v>4</c:v>
                </c:pt>
                <c:pt idx="1871">
                  <c:v>4</c:v>
                </c:pt>
                <c:pt idx="1872">
                  <c:v>4</c:v>
                </c:pt>
                <c:pt idx="1873">
                  <c:v>4</c:v>
                </c:pt>
                <c:pt idx="1874">
                  <c:v>4</c:v>
                </c:pt>
                <c:pt idx="1875">
                  <c:v>4</c:v>
                </c:pt>
                <c:pt idx="1876">
                  <c:v>4</c:v>
                </c:pt>
                <c:pt idx="1877">
                  <c:v>4</c:v>
                </c:pt>
                <c:pt idx="1878">
                  <c:v>4</c:v>
                </c:pt>
                <c:pt idx="1879">
                  <c:v>4</c:v>
                </c:pt>
                <c:pt idx="1880">
                  <c:v>4</c:v>
                </c:pt>
                <c:pt idx="1881">
                  <c:v>4</c:v>
                </c:pt>
                <c:pt idx="1882">
                  <c:v>4</c:v>
                </c:pt>
                <c:pt idx="1883">
                  <c:v>4</c:v>
                </c:pt>
                <c:pt idx="1884">
                  <c:v>4</c:v>
                </c:pt>
                <c:pt idx="1885">
                  <c:v>4</c:v>
                </c:pt>
                <c:pt idx="1886">
                  <c:v>4</c:v>
                </c:pt>
                <c:pt idx="1887">
                  <c:v>4</c:v>
                </c:pt>
                <c:pt idx="1888">
                  <c:v>4</c:v>
                </c:pt>
                <c:pt idx="1889">
                  <c:v>4</c:v>
                </c:pt>
                <c:pt idx="1890">
                  <c:v>4</c:v>
                </c:pt>
                <c:pt idx="1891">
                  <c:v>4</c:v>
                </c:pt>
                <c:pt idx="1892">
                  <c:v>4</c:v>
                </c:pt>
                <c:pt idx="1893">
                  <c:v>4</c:v>
                </c:pt>
                <c:pt idx="1894">
                  <c:v>4</c:v>
                </c:pt>
                <c:pt idx="1895">
                  <c:v>4</c:v>
                </c:pt>
                <c:pt idx="1896">
                  <c:v>4</c:v>
                </c:pt>
                <c:pt idx="1897">
                  <c:v>4</c:v>
                </c:pt>
                <c:pt idx="1898">
                  <c:v>4</c:v>
                </c:pt>
                <c:pt idx="1899">
                  <c:v>4</c:v>
                </c:pt>
                <c:pt idx="1900">
                  <c:v>4</c:v>
                </c:pt>
                <c:pt idx="1901">
                  <c:v>4</c:v>
                </c:pt>
                <c:pt idx="1902">
                  <c:v>4</c:v>
                </c:pt>
                <c:pt idx="1903">
                  <c:v>3</c:v>
                </c:pt>
                <c:pt idx="1904">
                  <c:v>3</c:v>
                </c:pt>
                <c:pt idx="1905">
                  <c:v>3</c:v>
                </c:pt>
                <c:pt idx="1906">
                  <c:v>3</c:v>
                </c:pt>
                <c:pt idx="1907">
                  <c:v>3</c:v>
                </c:pt>
                <c:pt idx="1908">
                  <c:v>3</c:v>
                </c:pt>
                <c:pt idx="1909">
                  <c:v>3</c:v>
                </c:pt>
                <c:pt idx="1910">
                  <c:v>3</c:v>
                </c:pt>
                <c:pt idx="1911">
                  <c:v>3</c:v>
                </c:pt>
                <c:pt idx="1912">
                  <c:v>3</c:v>
                </c:pt>
                <c:pt idx="1913">
                  <c:v>3</c:v>
                </c:pt>
                <c:pt idx="1914">
                  <c:v>3</c:v>
                </c:pt>
                <c:pt idx="1915">
                  <c:v>3</c:v>
                </c:pt>
                <c:pt idx="1916">
                  <c:v>3</c:v>
                </c:pt>
                <c:pt idx="1917">
                  <c:v>3</c:v>
                </c:pt>
                <c:pt idx="1918">
                  <c:v>3</c:v>
                </c:pt>
                <c:pt idx="1919">
                  <c:v>3</c:v>
                </c:pt>
                <c:pt idx="1920">
                  <c:v>3</c:v>
                </c:pt>
                <c:pt idx="1921">
                  <c:v>3</c:v>
                </c:pt>
                <c:pt idx="1922">
                  <c:v>3</c:v>
                </c:pt>
                <c:pt idx="1923">
                  <c:v>3</c:v>
                </c:pt>
                <c:pt idx="1924">
                  <c:v>3</c:v>
                </c:pt>
                <c:pt idx="1925">
                  <c:v>3</c:v>
                </c:pt>
                <c:pt idx="1926">
                  <c:v>3</c:v>
                </c:pt>
                <c:pt idx="1927">
                  <c:v>3</c:v>
                </c:pt>
                <c:pt idx="1928">
                  <c:v>3</c:v>
                </c:pt>
                <c:pt idx="1929">
                  <c:v>3</c:v>
                </c:pt>
                <c:pt idx="1930">
                  <c:v>3</c:v>
                </c:pt>
                <c:pt idx="1931">
                  <c:v>3</c:v>
                </c:pt>
                <c:pt idx="1932">
                  <c:v>3</c:v>
                </c:pt>
                <c:pt idx="1933">
                  <c:v>3</c:v>
                </c:pt>
                <c:pt idx="1934">
                  <c:v>3</c:v>
                </c:pt>
                <c:pt idx="1935">
                  <c:v>3</c:v>
                </c:pt>
                <c:pt idx="1936">
                  <c:v>3</c:v>
                </c:pt>
                <c:pt idx="1937">
                  <c:v>3</c:v>
                </c:pt>
                <c:pt idx="1938">
                  <c:v>3</c:v>
                </c:pt>
                <c:pt idx="1939">
                  <c:v>3</c:v>
                </c:pt>
                <c:pt idx="1940">
                  <c:v>3</c:v>
                </c:pt>
                <c:pt idx="1941">
                  <c:v>3</c:v>
                </c:pt>
                <c:pt idx="1942">
                  <c:v>3</c:v>
                </c:pt>
                <c:pt idx="1943">
                  <c:v>3</c:v>
                </c:pt>
                <c:pt idx="1944">
                  <c:v>3</c:v>
                </c:pt>
                <c:pt idx="1945">
                  <c:v>3</c:v>
                </c:pt>
                <c:pt idx="1946">
                  <c:v>3</c:v>
                </c:pt>
                <c:pt idx="1947">
                  <c:v>3</c:v>
                </c:pt>
                <c:pt idx="1948">
                  <c:v>3</c:v>
                </c:pt>
                <c:pt idx="1949">
                  <c:v>3</c:v>
                </c:pt>
                <c:pt idx="1950">
                  <c:v>3</c:v>
                </c:pt>
                <c:pt idx="1951">
                  <c:v>3</c:v>
                </c:pt>
                <c:pt idx="1952">
                  <c:v>3</c:v>
                </c:pt>
                <c:pt idx="1953">
                  <c:v>3</c:v>
                </c:pt>
                <c:pt idx="1954">
                  <c:v>3</c:v>
                </c:pt>
                <c:pt idx="1955">
                  <c:v>3</c:v>
                </c:pt>
                <c:pt idx="1956">
                  <c:v>3</c:v>
                </c:pt>
                <c:pt idx="1957">
                  <c:v>3</c:v>
                </c:pt>
                <c:pt idx="1958">
                  <c:v>3</c:v>
                </c:pt>
                <c:pt idx="1959">
                  <c:v>3</c:v>
                </c:pt>
                <c:pt idx="1960">
                  <c:v>3</c:v>
                </c:pt>
                <c:pt idx="1961">
                  <c:v>3</c:v>
                </c:pt>
                <c:pt idx="1962">
                  <c:v>2</c:v>
                </c:pt>
                <c:pt idx="1963">
                  <c:v>2</c:v>
                </c:pt>
                <c:pt idx="1964">
                  <c:v>2</c:v>
                </c:pt>
                <c:pt idx="1965">
                  <c:v>2</c:v>
                </c:pt>
                <c:pt idx="1966">
                  <c:v>2</c:v>
                </c:pt>
                <c:pt idx="1967">
                  <c:v>2</c:v>
                </c:pt>
                <c:pt idx="1968">
                  <c:v>2</c:v>
                </c:pt>
                <c:pt idx="1969">
                  <c:v>2</c:v>
                </c:pt>
                <c:pt idx="1970">
                  <c:v>2</c:v>
                </c:pt>
                <c:pt idx="1971">
                  <c:v>2</c:v>
                </c:pt>
                <c:pt idx="1972">
                  <c:v>2</c:v>
                </c:pt>
                <c:pt idx="1973">
                  <c:v>2</c:v>
                </c:pt>
                <c:pt idx="1974">
                  <c:v>2</c:v>
                </c:pt>
                <c:pt idx="1975">
                  <c:v>2</c:v>
                </c:pt>
                <c:pt idx="1976">
                  <c:v>2</c:v>
                </c:pt>
                <c:pt idx="1977">
                  <c:v>2</c:v>
                </c:pt>
                <c:pt idx="1978">
                  <c:v>2</c:v>
                </c:pt>
                <c:pt idx="1979">
                  <c:v>2</c:v>
                </c:pt>
                <c:pt idx="1980">
                  <c:v>2</c:v>
                </c:pt>
                <c:pt idx="1981">
                  <c:v>2</c:v>
                </c:pt>
                <c:pt idx="1982">
                  <c:v>2</c:v>
                </c:pt>
                <c:pt idx="1983">
                  <c:v>2</c:v>
                </c:pt>
                <c:pt idx="1984">
                  <c:v>2</c:v>
                </c:pt>
                <c:pt idx="1985">
                  <c:v>2</c:v>
                </c:pt>
                <c:pt idx="1986">
                  <c:v>2</c:v>
                </c:pt>
                <c:pt idx="1987">
                  <c:v>2</c:v>
                </c:pt>
                <c:pt idx="1988">
                  <c:v>2</c:v>
                </c:pt>
                <c:pt idx="1989">
                  <c:v>2</c:v>
                </c:pt>
                <c:pt idx="1990">
                  <c:v>2</c:v>
                </c:pt>
                <c:pt idx="1991">
                  <c:v>2</c:v>
                </c:pt>
                <c:pt idx="1992">
                  <c:v>2</c:v>
                </c:pt>
                <c:pt idx="1993">
                  <c:v>2</c:v>
                </c:pt>
                <c:pt idx="1994">
                  <c:v>2</c:v>
                </c:pt>
                <c:pt idx="1995">
                  <c:v>2</c:v>
                </c:pt>
                <c:pt idx="1996">
                  <c:v>2</c:v>
                </c:pt>
                <c:pt idx="1997">
                  <c:v>2</c:v>
                </c:pt>
                <c:pt idx="1998">
                  <c:v>2</c:v>
                </c:pt>
                <c:pt idx="1999">
                  <c:v>2</c:v>
                </c:pt>
                <c:pt idx="2000">
                  <c:v>2</c:v>
                </c:pt>
                <c:pt idx="2001">
                  <c:v>2</c:v>
                </c:pt>
                <c:pt idx="2002">
                  <c:v>2</c:v>
                </c:pt>
                <c:pt idx="2003">
                  <c:v>1</c:v>
                </c:pt>
                <c:pt idx="2004">
                  <c:v>1</c:v>
                </c:pt>
                <c:pt idx="2005">
                  <c:v>1</c:v>
                </c:pt>
                <c:pt idx="2006">
                  <c:v>1</c:v>
                </c:pt>
                <c:pt idx="2007">
                  <c:v>1</c:v>
                </c:pt>
                <c:pt idx="2008">
                  <c:v>1</c:v>
                </c:pt>
                <c:pt idx="2009">
                  <c:v>1</c:v>
                </c:pt>
                <c:pt idx="2010">
                  <c:v>1</c:v>
                </c:pt>
                <c:pt idx="2011">
                  <c:v>1</c:v>
                </c:pt>
                <c:pt idx="2012">
                  <c:v>1</c:v>
                </c:pt>
                <c:pt idx="2013">
                  <c:v>1</c:v>
                </c:pt>
                <c:pt idx="2014">
                  <c:v>1</c:v>
                </c:pt>
                <c:pt idx="2015">
                  <c:v>1</c:v>
                </c:pt>
                <c:pt idx="2016">
                  <c:v>1</c:v>
                </c:pt>
                <c:pt idx="2017">
                  <c:v>1</c:v>
                </c:pt>
                <c:pt idx="2018">
                  <c:v>1</c:v>
                </c:pt>
                <c:pt idx="2019">
                  <c:v>1</c:v>
                </c:pt>
                <c:pt idx="2020">
                  <c:v>1</c:v>
                </c:pt>
                <c:pt idx="2021">
                  <c:v>1</c:v>
                </c:pt>
                <c:pt idx="2022">
                  <c:v>1</c:v>
                </c:pt>
                <c:pt idx="2023">
                  <c:v>1</c:v>
                </c:pt>
                <c:pt idx="2024">
                  <c:v>1</c:v>
                </c:pt>
                <c:pt idx="2025">
                  <c:v>1</c:v>
                </c:pt>
                <c:pt idx="2026">
                  <c:v>1</c:v>
                </c:pt>
                <c:pt idx="2027">
                  <c:v>1</c:v>
                </c:pt>
                <c:pt idx="2028">
                  <c:v>1</c:v>
                </c:pt>
                <c:pt idx="2029">
                  <c:v>1</c:v>
                </c:pt>
                <c:pt idx="2030">
                  <c:v>1</c:v>
                </c:pt>
                <c:pt idx="2031">
                  <c:v>1</c:v>
                </c:pt>
                <c:pt idx="2032">
                  <c:v>1</c:v>
                </c:pt>
                <c:pt idx="2033">
                  <c:v>1</c:v>
                </c:pt>
                <c:pt idx="2034">
                  <c:v>1</c:v>
                </c:pt>
                <c:pt idx="2035">
                  <c:v>1</c:v>
                </c:pt>
                <c:pt idx="2036">
                  <c:v>1</c:v>
                </c:pt>
                <c:pt idx="2037">
                  <c:v>1</c:v>
                </c:pt>
                <c:pt idx="2038">
                  <c:v>1</c:v>
                </c:pt>
                <c:pt idx="2039">
                  <c:v>1</c:v>
                </c:pt>
                <c:pt idx="2040">
                  <c:v>1</c:v>
                </c:pt>
                <c:pt idx="2041">
                  <c:v>1</c:v>
                </c:pt>
                <c:pt idx="2042">
                  <c:v>1</c:v>
                </c:pt>
                <c:pt idx="2043">
                  <c:v>1</c:v>
                </c:pt>
                <c:pt idx="2044">
                  <c:v>1</c:v>
                </c:pt>
                <c:pt idx="2045">
                  <c:v>1</c:v>
                </c:pt>
                <c:pt idx="2046">
                  <c:v>1</c:v>
                </c:pt>
                <c:pt idx="2047">
                  <c:v>1</c:v>
                </c:pt>
                <c:pt idx="2048">
                  <c:v>1</c:v>
                </c:pt>
                <c:pt idx="2049">
                  <c:v>1</c:v>
                </c:pt>
                <c:pt idx="2050">
                  <c:v>1</c:v>
                </c:pt>
                <c:pt idx="2051">
                  <c:v>1</c:v>
                </c:pt>
                <c:pt idx="2052">
                  <c:v>1</c:v>
                </c:pt>
                <c:pt idx="2053">
                  <c:v>1</c:v>
                </c:pt>
                <c:pt idx="2054">
                  <c:v>1</c:v>
                </c:pt>
                <c:pt idx="2055">
                  <c:v>1</c:v>
                </c:pt>
                <c:pt idx="2056">
                  <c:v>1</c:v>
                </c:pt>
                <c:pt idx="2057">
                  <c:v>1</c:v>
                </c:pt>
                <c:pt idx="2058">
                  <c:v>1</c:v>
                </c:pt>
                <c:pt idx="2059">
                  <c:v>1</c:v>
                </c:pt>
                <c:pt idx="2060">
                  <c:v>1</c:v>
                </c:pt>
                <c:pt idx="2061">
                  <c:v>1</c:v>
                </c:pt>
                <c:pt idx="2062">
                  <c:v>1</c:v>
                </c:pt>
                <c:pt idx="2063">
                  <c:v>1</c:v>
                </c:pt>
                <c:pt idx="2064">
                  <c:v>1</c:v>
                </c:pt>
                <c:pt idx="2065">
                  <c:v>1</c:v>
                </c:pt>
                <c:pt idx="2066">
                  <c:v>1</c:v>
                </c:pt>
                <c:pt idx="2067">
                  <c:v>1</c:v>
                </c:pt>
                <c:pt idx="2068">
                  <c:v>1</c:v>
                </c:pt>
                <c:pt idx="2069">
                  <c:v>1</c:v>
                </c:pt>
                <c:pt idx="2070">
                  <c:v>1</c:v>
                </c:pt>
                <c:pt idx="2071">
                  <c:v>1</c:v>
                </c:pt>
                <c:pt idx="2072">
                  <c:v>1</c:v>
                </c:pt>
                <c:pt idx="2073">
                  <c:v>1</c:v>
                </c:pt>
                <c:pt idx="2074">
                  <c:v>1</c:v>
                </c:pt>
                <c:pt idx="2075">
                  <c:v>1</c:v>
                </c:pt>
                <c:pt idx="2076">
                  <c:v>1</c:v>
                </c:pt>
                <c:pt idx="2077">
                  <c:v>1</c:v>
                </c:pt>
                <c:pt idx="2078">
                  <c:v>1</c:v>
                </c:pt>
                <c:pt idx="2079">
                  <c:v>1</c:v>
                </c:pt>
                <c:pt idx="2080">
                  <c:v>1</c:v>
                </c:pt>
                <c:pt idx="2081">
                  <c:v>1</c:v>
                </c:pt>
                <c:pt idx="2082">
                  <c:v>1</c:v>
                </c:pt>
                <c:pt idx="2083">
                  <c:v>1</c:v>
                </c:pt>
                <c:pt idx="2084">
                  <c:v>1</c:v>
                </c:pt>
                <c:pt idx="2085">
                  <c:v>1</c:v>
                </c:pt>
                <c:pt idx="2086">
                  <c:v>1</c:v>
                </c:pt>
                <c:pt idx="2087">
                  <c:v>1</c:v>
                </c:pt>
                <c:pt idx="2088">
                  <c:v>1</c:v>
                </c:pt>
                <c:pt idx="2089">
                  <c:v>1</c:v>
                </c:pt>
                <c:pt idx="2090">
                  <c:v>1</c:v>
                </c:pt>
                <c:pt idx="2091">
                  <c:v>1</c:v>
                </c:pt>
                <c:pt idx="2092">
                  <c:v>2</c:v>
                </c:pt>
                <c:pt idx="2093">
                  <c:v>2</c:v>
                </c:pt>
                <c:pt idx="2094">
                  <c:v>2</c:v>
                </c:pt>
                <c:pt idx="2095">
                  <c:v>2</c:v>
                </c:pt>
                <c:pt idx="2096">
                  <c:v>2</c:v>
                </c:pt>
                <c:pt idx="2097">
                  <c:v>2</c:v>
                </c:pt>
                <c:pt idx="2098">
                  <c:v>2</c:v>
                </c:pt>
                <c:pt idx="2099">
                  <c:v>2</c:v>
                </c:pt>
                <c:pt idx="2100">
                  <c:v>2</c:v>
                </c:pt>
                <c:pt idx="2101">
                  <c:v>2</c:v>
                </c:pt>
                <c:pt idx="2102">
                  <c:v>2</c:v>
                </c:pt>
                <c:pt idx="2103">
                  <c:v>2</c:v>
                </c:pt>
                <c:pt idx="2104">
                  <c:v>2</c:v>
                </c:pt>
                <c:pt idx="2105">
                  <c:v>2</c:v>
                </c:pt>
                <c:pt idx="2106">
                  <c:v>2</c:v>
                </c:pt>
                <c:pt idx="2107">
                  <c:v>2</c:v>
                </c:pt>
                <c:pt idx="2108">
                  <c:v>2</c:v>
                </c:pt>
                <c:pt idx="2109">
                  <c:v>2</c:v>
                </c:pt>
                <c:pt idx="2110">
                  <c:v>2</c:v>
                </c:pt>
                <c:pt idx="2111">
                  <c:v>2</c:v>
                </c:pt>
                <c:pt idx="2112">
                  <c:v>2</c:v>
                </c:pt>
                <c:pt idx="2113">
                  <c:v>2</c:v>
                </c:pt>
                <c:pt idx="2114">
                  <c:v>2</c:v>
                </c:pt>
                <c:pt idx="2115">
                  <c:v>2</c:v>
                </c:pt>
                <c:pt idx="2116">
                  <c:v>2</c:v>
                </c:pt>
                <c:pt idx="2117">
                  <c:v>2</c:v>
                </c:pt>
                <c:pt idx="2118">
                  <c:v>2</c:v>
                </c:pt>
                <c:pt idx="2119">
                  <c:v>2</c:v>
                </c:pt>
                <c:pt idx="2120">
                  <c:v>2</c:v>
                </c:pt>
                <c:pt idx="2121">
                  <c:v>2</c:v>
                </c:pt>
                <c:pt idx="2122">
                  <c:v>2</c:v>
                </c:pt>
                <c:pt idx="2123">
                  <c:v>2</c:v>
                </c:pt>
                <c:pt idx="2124">
                  <c:v>2</c:v>
                </c:pt>
                <c:pt idx="2125">
                  <c:v>2</c:v>
                </c:pt>
                <c:pt idx="2126">
                  <c:v>2</c:v>
                </c:pt>
                <c:pt idx="2127">
                  <c:v>2</c:v>
                </c:pt>
                <c:pt idx="2128">
                  <c:v>2</c:v>
                </c:pt>
                <c:pt idx="2129">
                  <c:v>2</c:v>
                </c:pt>
                <c:pt idx="2130">
                  <c:v>2</c:v>
                </c:pt>
                <c:pt idx="2131">
                  <c:v>2</c:v>
                </c:pt>
                <c:pt idx="2132">
                  <c:v>2</c:v>
                </c:pt>
                <c:pt idx="2133">
                  <c:v>2</c:v>
                </c:pt>
                <c:pt idx="2134">
                  <c:v>2</c:v>
                </c:pt>
                <c:pt idx="2135">
                  <c:v>2</c:v>
                </c:pt>
                <c:pt idx="2136">
                  <c:v>2</c:v>
                </c:pt>
                <c:pt idx="2137">
                  <c:v>3</c:v>
                </c:pt>
                <c:pt idx="2138">
                  <c:v>3</c:v>
                </c:pt>
                <c:pt idx="2139">
                  <c:v>3</c:v>
                </c:pt>
                <c:pt idx="2140">
                  <c:v>3</c:v>
                </c:pt>
                <c:pt idx="2141">
                  <c:v>3</c:v>
                </c:pt>
                <c:pt idx="2142">
                  <c:v>3</c:v>
                </c:pt>
                <c:pt idx="2143">
                  <c:v>3</c:v>
                </c:pt>
                <c:pt idx="2144">
                  <c:v>3</c:v>
                </c:pt>
                <c:pt idx="2145">
                  <c:v>3</c:v>
                </c:pt>
                <c:pt idx="2146">
                  <c:v>3</c:v>
                </c:pt>
                <c:pt idx="2147">
                  <c:v>3</c:v>
                </c:pt>
                <c:pt idx="2148">
                  <c:v>3</c:v>
                </c:pt>
                <c:pt idx="2149">
                  <c:v>3</c:v>
                </c:pt>
                <c:pt idx="2150">
                  <c:v>3</c:v>
                </c:pt>
                <c:pt idx="2151">
                  <c:v>3</c:v>
                </c:pt>
                <c:pt idx="2152">
                  <c:v>3</c:v>
                </c:pt>
                <c:pt idx="2153">
                  <c:v>3</c:v>
                </c:pt>
                <c:pt idx="2154">
                  <c:v>3</c:v>
                </c:pt>
                <c:pt idx="2155">
                  <c:v>3</c:v>
                </c:pt>
                <c:pt idx="2156">
                  <c:v>3</c:v>
                </c:pt>
                <c:pt idx="2157">
                  <c:v>3</c:v>
                </c:pt>
                <c:pt idx="2158">
                  <c:v>3</c:v>
                </c:pt>
                <c:pt idx="2159">
                  <c:v>3</c:v>
                </c:pt>
                <c:pt idx="2160">
                  <c:v>3</c:v>
                </c:pt>
                <c:pt idx="2161">
                  <c:v>3</c:v>
                </c:pt>
                <c:pt idx="2162">
                  <c:v>3</c:v>
                </c:pt>
                <c:pt idx="2163">
                  <c:v>3</c:v>
                </c:pt>
                <c:pt idx="2164">
                  <c:v>3</c:v>
                </c:pt>
                <c:pt idx="2165">
                  <c:v>3</c:v>
                </c:pt>
                <c:pt idx="2166">
                  <c:v>3</c:v>
                </c:pt>
                <c:pt idx="2167">
                  <c:v>3</c:v>
                </c:pt>
                <c:pt idx="2168">
                  <c:v>3</c:v>
                </c:pt>
                <c:pt idx="2169">
                  <c:v>3</c:v>
                </c:pt>
                <c:pt idx="2170">
                  <c:v>3</c:v>
                </c:pt>
                <c:pt idx="2171">
                  <c:v>3</c:v>
                </c:pt>
                <c:pt idx="2172">
                  <c:v>3</c:v>
                </c:pt>
                <c:pt idx="2173">
                  <c:v>3</c:v>
                </c:pt>
                <c:pt idx="2174">
                  <c:v>3</c:v>
                </c:pt>
                <c:pt idx="2175">
                  <c:v>3</c:v>
                </c:pt>
                <c:pt idx="2176">
                  <c:v>3</c:v>
                </c:pt>
                <c:pt idx="2177">
                  <c:v>3</c:v>
                </c:pt>
                <c:pt idx="2178">
                  <c:v>3</c:v>
                </c:pt>
                <c:pt idx="2179">
                  <c:v>3</c:v>
                </c:pt>
                <c:pt idx="2180">
                  <c:v>3</c:v>
                </c:pt>
                <c:pt idx="2181">
                  <c:v>3</c:v>
                </c:pt>
                <c:pt idx="2182">
                  <c:v>3</c:v>
                </c:pt>
                <c:pt idx="2183">
                  <c:v>3</c:v>
                </c:pt>
                <c:pt idx="2184">
                  <c:v>3</c:v>
                </c:pt>
                <c:pt idx="2185">
                  <c:v>3</c:v>
                </c:pt>
                <c:pt idx="2186">
                  <c:v>3</c:v>
                </c:pt>
                <c:pt idx="2187">
                  <c:v>3</c:v>
                </c:pt>
                <c:pt idx="2188">
                  <c:v>3</c:v>
                </c:pt>
                <c:pt idx="2189">
                  <c:v>3</c:v>
                </c:pt>
                <c:pt idx="2190">
                  <c:v>3</c:v>
                </c:pt>
                <c:pt idx="2191">
                  <c:v>3</c:v>
                </c:pt>
                <c:pt idx="2192">
                  <c:v>3</c:v>
                </c:pt>
                <c:pt idx="2193">
                  <c:v>3</c:v>
                </c:pt>
                <c:pt idx="2194">
                  <c:v>3</c:v>
                </c:pt>
                <c:pt idx="2195">
                  <c:v>3</c:v>
                </c:pt>
                <c:pt idx="2196">
                  <c:v>3</c:v>
                </c:pt>
                <c:pt idx="2197">
                  <c:v>3</c:v>
                </c:pt>
                <c:pt idx="2198">
                  <c:v>3</c:v>
                </c:pt>
                <c:pt idx="2199">
                  <c:v>3</c:v>
                </c:pt>
                <c:pt idx="2200">
                  <c:v>3</c:v>
                </c:pt>
                <c:pt idx="2201">
                  <c:v>3</c:v>
                </c:pt>
                <c:pt idx="2202">
                  <c:v>3</c:v>
                </c:pt>
                <c:pt idx="2203">
                  <c:v>3</c:v>
                </c:pt>
                <c:pt idx="2204">
                  <c:v>3</c:v>
                </c:pt>
                <c:pt idx="2205">
                  <c:v>3</c:v>
                </c:pt>
                <c:pt idx="2206">
                  <c:v>3</c:v>
                </c:pt>
                <c:pt idx="2207">
                  <c:v>3</c:v>
                </c:pt>
                <c:pt idx="2208">
                  <c:v>3</c:v>
                </c:pt>
                <c:pt idx="2209">
                  <c:v>3</c:v>
                </c:pt>
                <c:pt idx="2210">
                  <c:v>3</c:v>
                </c:pt>
                <c:pt idx="2211">
                  <c:v>3</c:v>
                </c:pt>
                <c:pt idx="2212">
                  <c:v>4</c:v>
                </c:pt>
                <c:pt idx="2213">
                  <c:v>4</c:v>
                </c:pt>
                <c:pt idx="2214">
                  <c:v>4</c:v>
                </c:pt>
                <c:pt idx="2215">
                  <c:v>4</c:v>
                </c:pt>
                <c:pt idx="2216">
                  <c:v>4</c:v>
                </c:pt>
                <c:pt idx="2217">
                  <c:v>4</c:v>
                </c:pt>
                <c:pt idx="2218">
                  <c:v>4</c:v>
                </c:pt>
                <c:pt idx="2219">
                  <c:v>4</c:v>
                </c:pt>
                <c:pt idx="2220">
                  <c:v>4</c:v>
                </c:pt>
                <c:pt idx="2221">
                  <c:v>4</c:v>
                </c:pt>
                <c:pt idx="2222">
                  <c:v>4</c:v>
                </c:pt>
                <c:pt idx="2223">
                  <c:v>4</c:v>
                </c:pt>
                <c:pt idx="2224">
                  <c:v>4</c:v>
                </c:pt>
                <c:pt idx="2225">
                  <c:v>4</c:v>
                </c:pt>
                <c:pt idx="2226">
                  <c:v>4</c:v>
                </c:pt>
                <c:pt idx="2227">
                  <c:v>4</c:v>
                </c:pt>
                <c:pt idx="2228">
                  <c:v>4</c:v>
                </c:pt>
                <c:pt idx="2229">
                  <c:v>4</c:v>
                </c:pt>
                <c:pt idx="2230">
                  <c:v>3</c:v>
                </c:pt>
                <c:pt idx="2231">
                  <c:v>3</c:v>
                </c:pt>
                <c:pt idx="2232">
                  <c:v>3</c:v>
                </c:pt>
                <c:pt idx="2233">
                  <c:v>3</c:v>
                </c:pt>
                <c:pt idx="2234">
                  <c:v>3</c:v>
                </c:pt>
                <c:pt idx="2235">
                  <c:v>3</c:v>
                </c:pt>
                <c:pt idx="2236">
                  <c:v>3</c:v>
                </c:pt>
                <c:pt idx="2237">
                  <c:v>3</c:v>
                </c:pt>
                <c:pt idx="2238">
                  <c:v>3</c:v>
                </c:pt>
                <c:pt idx="2239">
                  <c:v>3</c:v>
                </c:pt>
                <c:pt idx="2240">
                  <c:v>3</c:v>
                </c:pt>
                <c:pt idx="2241">
                  <c:v>3</c:v>
                </c:pt>
                <c:pt idx="2242">
                  <c:v>3</c:v>
                </c:pt>
                <c:pt idx="2243">
                  <c:v>3</c:v>
                </c:pt>
                <c:pt idx="2244">
                  <c:v>3</c:v>
                </c:pt>
                <c:pt idx="2245">
                  <c:v>3</c:v>
                </c:pt>
                <c:pt idx="2246">
                  <c:v>3</c:v>
                </c:pt>
                <c:pt idx="2247">
                  <c:v>3</c:v>
                </c:pt>
                <c:pt idx="2248">
                  <c:v>3</c:v>
                </c:pt>
                <c:pt idx="2249">
                  <c:v>3</c:v>
                </c:pt>
                <c:pt idx="2250">
                  <c:v>3</c:v>
                </c:pt>
                <c:pt idx="2251">
                  <c:v>3</c:v>
                </c:pt>
                <c:pt idx="2252">
                  <c:v>3</c:v>
                </c:pt>
                <c:pt idx="2253">
                  <c:v>3</c:v>
                </c:pt>
                <c:pt idx="2254">
                  <c:v>3</c:v>
                </c:pt>
                <c:pt idx="2255">
                  <c:v>3</c:v>
                </c:pt>
                <c:pt idx="2256">
                  <c:v>3</c:v>
                </c:pt>
                <c:pt idx="2257">
                  <c:v>3</c:v>
                </c:pt>
                <c:pt idx="2258">
                  <c:v>3</c:v>
                </c:pt>
                <c:pt idx="2259">
                  <c:v>3</c:v>
                </c:pt>
                <c:pt idx="2260">
                  <c:v>3</c:v>
                </c:pt>
                <c:pt idx="2261">
                  <c:v>3</c:v>
                </c:pt>
                <c:pt idx="2262">
                  <c:v>3</c:v>
                </c:pt>
                <c:pt idx="2263">
                  <c:v>3</c:v>
                </c:pt>
                <c:pt idx="2264">
                  <c:v>3</c:v>
                </c:pt>
                <c:pt idx="2265">
                  <c:v>3</c:v>
                </c:pt>
                <c:pt idx="2266">
                  <c:v>3</c:v>
                </c:pt>
                <c:pt idx="2267">
                  <c:v>3</c:v>
                </c:pt>
                <c:pt idx="2268">
                  <c:v>3</c:v>
                </c:pt>
                <c:pt idx="2269">
                  <c:v>3</c:v>
                </c:pt>
                <c:pt idx="2270">
                  <c:v>3</c:v>
                </c:pt>
                <c:pt idx="2271">
                  <c:v>3</c:v>
                </c:pt>
                <c:pt idx="2272">
                  <c:v>3</c:v>
                </c:pt>
                <c:pt idx="2273">
                  <c:v>3</c:v>
                </c:pt>
                <c:pt idx="2274">
                  <c:v>3</c:v>
                </c:pt>
                <c:pt idx="2275">
                  <c:v>3</c:v>
                </c:pt>
                <c:pt idx="2276">
                  <c:v>3</c:v>
                </c:pt>
                <c:pt idx="2277">
                  <c:v>3</c:v>
                </c:pt>
                <c:pt idx="2278">
                  <c:v>3</c:v>
                </c:pt>
                <c:pt idx="2279">
                  <c:v>3</c:v>
                </c:pt>
                <c:pt idx="2280">
                  <c:v>3</c:v>
                </c:pt>
                <c:pt idx="2281">
                  <c:v>3</c:v>
                </c:pt>
                <c:pt idx="2282">
                  <c:v>3</c:v>
                </c:pt>
                <c:pt idx="2283">
                  <c:v>3</c:v>
                </c:pt>
                <c:pt idx="2284">
                  <c:v>3</c:v>
                </c:pt>
                <c:pt idx="2285">
                  <c:v>3</c:v>
                </c:pt>
                <c:pt idx="2286">
                  <c:v>3</c:v>
                </c:pt>
                <c:pt idx="2287">
                  <c:v>3</c:v>
                </c:pt>
                <c:pt idx="2288">
                  <c:v>3</c:v>
                </c:pt>
                <c:pt idx="2289">
                  <c:v>2</c:v>
                </c:pt>
                <c:pt idx="2290">
                  <c:v>2</c:v>
                </c:pt>
                <c:pt idx="2291">
                  <c:v>2</c:v>
                </c:pt>
                <c:pt idx="2292">
                  <c:v>2</c:v>
                </c:pt>
                <c:pt idx="2293">
                  <c:v>2</c:v>
                </c:pt>
                <c:pt idx="2294">
                  <c:v>2</c:v>
                </c:pt>
                <c:pt idx="2295">
                  <c:v>2</c:v>
                </c:pt>
                <c:pt idx="2296">
                  <c:v>2</c:v>
                </c:pt>
                <c:pt idx="2297">
                  <c:v>2</c:v>
                </c:pt>
                <c:pt idx="2298">
                  <c:v>2</c:v>
                </c:pt>
                <c:pt idx="2299">
                  <c:v>2</c:v>
                </c:pt>
                <c:pt idx="2300">
                  <c:v>2</c:v>
                </c:pt>
                <c:pt idx="2301">
                  <c:v>2</c:v>
                </c:pt>
                <c:pt idx="2302">
                  <c:v>2</c:v>
                </c:pt>
                <c:pt idx="2303">
                  <c:v>2</c:v>
                </c:pt>
                <c:pt idx="2304">
                  <c:v>2</c:v>
                </c:pt>
                <c:pt idx="2305">
                  <c:v>2</c:v>
                </c:pt>
                <c:pt idx="2306">
                  <c:v>2</c:v>
                </c:pt>
                <c:pt idx="2307">
                  <c:v>2</c:v>
                </c:pt>
                <c:pt idx="2308">
                  <c:v>2</c:v>
                </c:pt>
                <c:pt idx="2309">
                  <c:v>2</c:v>
                </c:pt>
                <c:pt idx="2310">
                  <c:v>2</c:v>
                </c:pt>
                <c:pt idx="2311">
                  <c:v>2</c:v>
                </c:pt>
                <c:pt idx="2312">
                  <c:v>2</c:v>
                </c:pt>
                <c:pt idx="2313">
                  <c:v>2</c:v>
                </c:pt>
                <c:pt idx="2314">
                  <c:v>2</c:v>
                </c:pt>
                <c:pt idx="2315">
                  <c:v>2</c:v>
                </c:pt>
                <c:pt idx="2316">
                  <c:v>2</c:v>
                </c:pt>
                <c:pt idx="2317">
                  <c:v>2</c:v>
                </c:pt>
                <c:pt idx="2318">
                  <c:v>2</c:v>
                </c:pt>
                <c:pt idx="2319">
                  <c:v>2</c:v>
                </c:pt>
                <c:pt idx="2320">
                  <c:v>2</c:v>
                </c:pt>
                <c:pt idx="2321">
                  <c:v>2</c:v>
                </c:pt>
                <c:pt idx="2322">
                  <c:v>2</c:v>
                </c:pt>
                <c:pt idx="2323">
                  <c:v>2</c:v>
                </c:pt>
                <c:pt idx="2324">
                  <c:v>2</c:v>
                </c:pt>
                <c:pt idx="2325">
                  <c:v>2</c:v>
                </c:pt>
                <c:pt idx="2326">
                  <c:v>2</c:v>
                </c:pt>
                <c:pt idx="2327">
                  <c:v>2</c:v>
                </c:pt>
                <c:pt idx="2328">
                  <c:v>2</c:v>
                </c:pt>
                <c:pt idx="2329">
                  <c:v>2</c:v>
                </c:pt>
                <c:pt idx="2330">
                  <c:v>1</c:v>
                </c:pt>
                <c:pt idx="2331">
                  <c:v>1</c:v>
                </c:pt>
                <c:pt idx="2332">
                  <c:v>1</c:v>
                </c:pt>
                <c:pt idx="2333">
                  <c:v>1</c:v>
                </c:pt>
                <c:pt idx="2334">
                  <c:v>1</c:v>
                </c:pt>
                <c:pt idx="2335">
                  <c:v>1</c:v>
                </c:pt>
                <c:pt idx="2336">
                  <c:v>1</c:v>
                </c:pt>
                <c:pt idx="2337">
                  <c:v>1</c:v>
                </c:pt>
                <c:pt idx="2338">
                  <c:v>1</c:v>
                </c:pt>
                <c:pt idx="2339">
                  <c:v>1</c:v>
                </c:pt>
                <c:pt idx="2340">
                  <c:v>1</c:v>
                </c:pt>
                <c:pt idx="2341">
                  <c:v>1</c:v>
                </c:pt>
                <c:pt idx="2342">
                  <c:v>1</c:v>
                </c:pt>
                <c:pt idx="2343">
                  <c:v>1</c:v>
                </c:pt>
                <c:pt idx="2344">
                  <c:v>1</c:v>
                </c:pt>
                <c:pt idx="2345">
                  <c:v>1</c:v>
                </c:pt>
                <c:pt idx="2346">
                  <c:v>1</c:v>
                </c:pt>
                <c:pt idx="2347">
                  <c:v>1</c:v>
                </c:pt>
                <c:pt idx="2348">
                  <c:v>1</c:v>
                </c:pt>
                <c:pt idx="2349">
                  <c:v>1</c:v>
                </c:pt>
                <c:pt idx="2350">
                  <c:v>1</c:v>
                </c:pt>
                <c:pt idx="2351">
                  <c:v>1</c:v>
                </c:pt>
                <c:pt idx="2352">
                  <c:v>1</c:v>
                </c:pt>
                <c:pt idx="2353">
                  <c:v>1</c:v>
                </c:pt>
                <c:pt idx="2354">
                  <c:v>1</c:v>
                </c:pt>
                <c:pt idx="2355">
                  <c:v>1</c:v>
                </c:pt>
                <c:pt idx="2356">
                  <c:v>1</c:v>
                </c:pt>
                <c:pt idx="2357">
                  <c:v>1</c:v>
                </c:pt>
                <c:pt idx="2358">
                  <c:v>1</c:v>
                </c:pt>
                <c:pt idx="2359">
                  <c:v>1</c:v>
                </c:pt>
                <c:pt idx="2360">
                  <c:v>1</c:v>
                </c:pt>
                <c:pt idx="2361">
                  <c:v>1</c:v>
                </c:pt>
                <c:pt idx="2362">
                  <c:v>1</c:v>
                </c:pt>
                <c:pt idx="2363">
                  <c:v>1</c:v>
                </c:pt>
                <c:pt idx="2364">
                  <c:v>1</c:v>
                </c:pt>
                <c:pt idx="2365">
                  <c:v>1</c:v>
                </c:pt>
                <c:pt idx="2366">
                  <c:v>1</c:v>
                </c:pt>
                <c:pt idx="2367">
                  <c:v>1</c:v>
                </c:pt>
              </c:numCache>
            </c:numRef>
          </c:yVal>
          <c:smooth val="1"/>
          <c:extLst>
            <c:ext xmlns:c16="http://schemas.microsoft.com/office/drawing/2014/chart" uri="{C3380CC4-5D6E-409C-BE32-E72D297353CC}">
              <c16:uniqueId val="{00000002-9D07-46BF-842E-69C7FB9D5254}"/>
            </c:ext>
          </c:extLst>
        </c:ser>
        <c:dLbls>
          <c:showLegendKey val="0"/>
          <c:showVal val="0"/>
          <c:showCatName val="0"/>
          <c:showSerName val="0"/>
          <c:showPercent val="0"/>
          <c:showBubbleSize val="0"/>
        </c:dLbls>
        <c:axId val="1384912880"/>
        <c:axId val="1384925360"/>
      </c:scatterChart>
      <c:valAx>
        <c:axId val="1302821840"/>
        <c:scaling>
          <c:orientation val="minMax"/>
        </c:scaling>
        <c:delete val="0"/>
        <c:axPos val="b"/>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302843920"/>
        <c:crosses val="autoZero"/>
        <c:crossBetween val="midCat"/>
      </c:valAx>
      <c:valAx>
        <c:axId val="1302843920"/>
        <c:scaling>
          <c:orientation val="minMax"/>
        </c:scaling>
        <c:delete val="0"/>
        <c:axPos val="l"/>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302821840"/>
        <c:crosses val="autoZero"/>
        <c:crossBetween val="midCat"/>
      </c:valAx>
      <c:valAx>
        <c:axId val="1384925360"/>
        <c:scaling>
          <c:orientation val="minMax"/>
        </c:scaling>
        <c:delete val="0"/>
        <c:axPos val="r"/>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384912880"/>
        <c:crosses val="max"/>
        <c:crossBetween val="midCat"/>
      </c:valAx>
      <c:valAx>
        <c:axId val="1384912880"/>
        <c:scaling>
          <c:orientation val="minMax"/>
        </c:scaling>
        <c:delete val="1"/>
        <c:axPos val="b"/>
        <c:numFmt formatCode="0.000" sourceLinked="1"/>
        <c:majorTickMark val="none"/>
        <c:minorTickMark val="none"/>
        <c:tickLblPos val="nextTo"/>
        <c:crossAx val="1384925360"/>
        <c:crosses val="autoZero"/>
        <c:crossBetween val="midCat"/>
      </c:valAx>
      <c:spPr>
        <a:pattFill prst="ltDnDiag">
          <a:fgClr>
            <a:schemeClr val="dk1">
              <a:lumMod val="15000"/>
              <a:lumOff val="85000"/>
            </a:schemeClr>
          </a:fgClr>
          <a:bgClr>
            <a:schemeClr val="lt1"/>
          </a:bgClr>
        </a:patt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n-GB"/>
              <a:t>Accel + Gear  Trace</a:t>
            </a:r>
          </a:p>
        </c:rich>
      </c:tx>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US"/>
        </a:p>
      </c:txPr>
    </c:title>
    <c:autoTitleDeleted val="0"/>
    <c:plotArea>
      <c:layout/>
      <c:scatterChart>
        <c:scatterStyle val="smoothMarker"/>
        <c:varyColors val="0"/>
        <c:ser>
          <c:idx val="1"/>
          <c:order val="0"/>
          <c:tx>
            <c:strRef>
              <c:f>'Full Lap Simulation'!$F$28:$F$29</c:f>
              <c:strCache>
                <c:ptCount val="2"/>
                <c:pt idx="0">
                  <c:v>Total Accel</c:v>
                </c:pt>
                <c:pt idx="1">
                  <c:v>m/s²</c:v>
                </c:pt>
              </c:strCache>
            </c:strRef>
          </c:tx>
          <c:spPr>
            <a:ln w="22225" cap="rnd">
              <a:solidFill>
                <a:schemeClr val="accent2"/>
              </a:solidFill>
              <a:round/>
            </a:ln>
            <a:effectLst/>
          </c:spPr>
          <c:marker>
            <c:symbol val="none"/>
          </c:marker>
          <c:xVal>
            <c:numRef>
              <c:f>'Full Lap Simulation'!$B$30:$B$2397</c:f>
              <c:numCache>
                <c:formatCode>0.000</c:formatCode>
                <c:ptCount val="2368"/>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503.2</c:v>
                </c:pt>
                <c:pt idx="505">
                  <c:v>645.67471462999993</c:v>
                </c:pt>
                <c:pt idx="506">
                  <c:v>645.67471462999993</c:v>
                </c:pt>
                <c:pt idx="507">
                  <c:v>646.67471462999993</c:v>
                </c:pt>
                <c:pt idx="508">
                  <c:v>647.67471462999993</c:v>
                </c:pt>
                <c:pt idx="509">
                  <c:v>648.67471462999993</c:v>
                </c:pt>
                <c:pt idx="510">
                  <c:v>649.67471462999993</c:v>
                </c:pt>
                <c:pt idx="511">
                  <c:v>650.67471462999993</c:v>
                </c:pt>
                <c:pt idx="512">
                  <c:v>651.67471462999993</c:v>
                </c:pt>
                <c:pt idx="513">
                  <c:v>652.67471462999993</c:v>
                </c:pt>
                <c:pt idx="514">
                  <c:v>653.67471462999993</c:v>
                </c:pt>
                <c:pt idx="515">
                  <c:v>654.67471462999993</c:v>
                </c:pt>
                <c:pt idx="516">
                  <c:v>655.67471462999993</c:v>
                </c:pt>
                <c:pt idx="517">
                  <c:v>656.67471462999993</c:v>
                </c:pt>
                <c:pt idx="518">
                  <c:v>657.67471462999993</c:v>
                </c:pt>
                <c:pt idx="519">
                  <c:v>658.67471462999993</c:v>
                </c:pt>
                <c:pt idx="520">
                  <c:v>659.67471462999993</c:v>
                </c:pt>
                <c:pt idx="521">
                  <c:v>660.67471462999993</c:v>
                </c:pt>
                <c:pt idx="522">
                  <c:v>661.67471462999993</c:v>
                </c:pt>
                <c:pt idx="523">
                  <c:v>662.67471462999993</c:v>
                </c:pt>
                <c:pt idx="524">
                  <c:v>663.67471462999993</c:v>
                </c:pt>
                <c:pt idx="525">
                  <c:v>664.67471462999993</c:v>
                </c:pt>
                <c:pt idx="526">
                  <c:v>665.67471462999993</c:v>
                </c:pt>
                <c:pt idx="527">
                  <c:v>666.67471462999993</c:v>
                </c:pt>
                <c:pt idx="528">
                  <c:v>667.67471462999993</c:v>
                </c:pt>
                <c:pt idx="529">
                  <c:v>668.67471462999993</c:v>
                </c:pt>
                <c:pt idx="530">
                  <c:v>669.67471462999993</c:v>
                </c:pt>
                <c:pt idx="531">
                  <c:v>670.67471462999993</c:v>
                </c:pt>
                <c:pt idx="532">
                  <c:v>671.67471462999993</c:v>
                </c:pt>
                <c:pt idx="533">
                  <c:v>672.67471462999993</c:v>
                </c:pt>
                <c:pt idx="534">
                  <c:v>673.67471462999993</c:v>
                </c:pt>
                <c:pt idx="535">
                  <c:v>674.67471462999993</c:v>
                </c:pt>
                <c:pt idx="536">
                  <c:v>675.67471462999993</c:v>
                </c:pt>
                <c:pt idx="537">
                  <c:v>676.67471462999993</c:v>
                </c:pt>
                <c:pt idx="538">
                  <c:v>677.67471462999993</c:v>
                </c:pt>
                <c:pt idx="539">
                  <c:v>678.67471462999993</c:v>
                </c:pt>
                <c:pt idx="540">
                  <c:v>679.67471462999993</c:v>
                </c:pt>
                <c:pt idx="541">
                  <c:v>680.67471462999993</c:v>
                </c:pt>
                <c:pt idx="542">
                  <c:v>681.67471462999993</c:v>
                </c:pt>
                <c:pt idx="543">
                  <c:v>682.67471462999993</c:v>
                </c:pt>
                <c:pt idx="544">
                  <c:v>683.67471462999993</c:v>
                </c:pt>
                <c:pt idx="545">
                  <c:v>684.67471462999993</c:v>
                </c:pt>
                <c:pt idx="546">
                  <c:v>685.67471462999993</c:v>
                </c:pt>
                <c:pt idx="547">
                  <c:v>686.67471462999993</c:v>
                </c:pt>
                <c:pt idx="548">
                  <c:v>687.67471462999993</c:v>
                </c:pt>
                <c:pt idx="549">
                  <c:v>688.67471462999993</c:v>
                </c:pt>
                <c:pt idx="550">
                  <c:v>689.67471462999993</c:v>
                </c:pt>
                <c:pt idx="551">
                  <c:v>690.67471462999993</c:v>
                </c:pt>
                <c:pt idx="552">
                  <c:v>691.67471462999993</c:v>
                </c:pt>
                <c:pt idx="553">
                  <c:v>692.67471462999993</c:v>
                </c:pt>
                <c:pt idx="554">
                  <c:v>693.67471462999993</c:v>
                </c:pt>
                <c:pt idx="555">
                  <c:v>694.67471462999993</c:v>
                </c:pt>
                <c:pt idx="556">
                  <c:v>695.67471462999993</c:v>
                </c:pt>
                <c:pt idx="557">
                  <c:v>696.67471462999993</c:v>
                </c:pt>
                <c:pt idx="558">
                  <c:v>697.67471462999993</c:v>
                </c:pt>
                <c:pt idx="559">
                  <c:v>698.67471462999993</c:v>
                </c:pt>
                <c:pt idx="560">
                  <c:v>699.67471462999993</c:v>
                </c:pt>
                <c:pt idx="561">
                  <c:v>700.67471462999993</c:v>
                </c:pt>
                <c:pt idx="562">
                  <c:v>701.67471462999993</c:v>
                </c:pt>
                <c:pt idx="563">
                  <c:v>702.67471462999993</c:v>
                </c:pt>
                <c:pt idx="564">
                  <c:v>703.67471462999993</c:v>
                </c:pt>
                <c:pt idx="565">
                  <c:v>704.67471462999993</c:v>
                </c:pt>
                <c:pt idx="566">
                  <c:v>705.67471462999993</c:v>
                </c:pt>
                <c:pt idx="567">
                  <c:v>706.67471462999993</c:v>
                </c:pt>
                <c:pt idx="568">
                  <c:v>707.67471462999993</c:v>
                </c:pt>
                <c:pt idx="569">
                  <c:v>707.6997146299999</c:v>
                </c:pt>
                <c:pt idx="570">
                  <c:v>985.57094302999985</c:v>
                </c:pt>
                <c:pt idx="571">
                  <c:v>985.57094302999985</c:v>
                </c:pt>
                <c:pt idx="572">
                  <c:v>986.57094302999985</c:v>
                </c:pt>
                <c:pt idx="573">
                  <c:v>987.57094302999985</c:v>
                </c:pt>
                <c:pt idx="574">
                  <c:v>988.57094302999985</c:v>
                </c:pt>
                <c:pt idx="575">
                  <c:v>989.57094302999985</c:v>
                </c:pt>
                <c:pt idx="576">
                  <c:v>990.57094302999985</c:v>
                </c:pt>
                <c:pt idx="577">
                  <c:v>991.57094302999985</c:v>
                </c:pt>
                <c:pt idx="578">
                  <c:v>992.57094302999985</c:v>
                </c:pt>
                <c:pt idx="579">
                  <c:v>993.57094302999985</c:v>
                </c:pt>
                <c:pt idx="580">
                  <c:v>994.57094302999985</c:v>
                </c:pt>
                <c:pt idx="581">
                  <c:v>995.57094302999985</c:v>
                </c:pt>
                <c:pt idx="582">
                  <c:v>996.57094302999985</c:v>
                </c:pt>
                <c:pt idx="583">
                  <c:v>997.57094302999985</c:v>
                </c:pt>
                <c:pt idx="584">
                  <c:v>998.57094302999985</c:v>
                </c:pt>
                <c:pt idx="585">
                  <c:v>999.57094302999985</c:v>
                </c:pt>
                <c:pt idx="586">
                  <c:v>1000.5709430299999</c:v>
                </c:pt>
                <c:pt idx="587">
                  <c:v>1001.5709430299999</c:v>
                </c:pt>
                <c:pt idx="588">
                  <c:v>1002.5709430299999</c:v>
                </c:pt>
                <c:pt idx="589">
                  <c:v>1003.5709430299999</c:v>
                </c:pt>
                <c:pt idx="590">
                  <c:v>1004.5709430299999</c:v>
                </c:pt>
                <c:pt idx="591">
                  <c:v>1005.5709430299999</c:v>
                </c:pt>
                <c:pt idx="592">
                  <c:v>1006.5709430299999</c:v>
                </c:pt>
                <c:pt idx="593">
                  <c:v>1007.5709430299999</c:v>
                </c:pt>
                <c:pt idx="594">
                  <c:v>1008.5709430299999</c:v>
                </c:pt>
                <c:pt idx="595">
                  <c:v>1009.5709430299999</c:v>
                </c:pt>
                <c:pt idx="596">
                  <c:v>1010.5709430299999</c:v>
                </c:pt>
                <c:pt idx="597">
                  <c:v>1011.5709430299999</c:v>
                </c:pt>
                <c:pt idx="598">
                  <c:v>1012.5709430299999</c:v>
                </c:pt>
                <c:pt idx="599">
                  <c:v>1013.5709430299999</c:v>
                </c:pt>
                <c:pt idx="600">
                  <c:v>1014.5709430299999</c:v>
                </c:pt>
                <c:pt idx="601">
                  <c:v>1015.5709430299999</c:v>
                </c:pt>
                <c:pt idx="602">
                  <c:v>1016.5709430299999</c:v>
                </c:pt>
                <c:pt idx="603">
                  <c:v>1017.5709430299999</c:v>
                </c:pt>
                <c:pt idx="604">
                  <c:v>1018.5709430299999</c:v>
                </c:pt>
                <c:pt idx="605">
                  <c:v>1019.5709430299999</c:v>
                </c:pt>
                <c:pt idx="606">
                  <c:v>1020.5709430299999</c:v>
                </c:pt>
                <c:pt idx="607">
                  <c:v>1021.5709430299999</c:v>
                </c:pt>
                <c:pt idx="608">
                  <c:v>1022.5709430299999</c:v>
                </c:pt>
                <c:pt idx="609">
                  <c:v>1023.1942719899998</c:v>
                </c:pt>
                <c:pt idx="610">
                  <c:v>1147.4618960799999</c:v>
                </c:pt>
                <c:pt idx="611">
                  <c:v>1147.4618960799999</c:v>
                </c:pt>
                <c:pt idx="612">
                  <c:v>1148.4618960799999</c:v>
                </c:pt>
                <c:pt idx="613">
                  <c:v>1149.4618960799999</c:v>
                </c:pt>
                <c:pt idx="614">
                  <c:v>1150.4618960799999</c:v>
                </c:pt>
                <c:pt idx="615">
                  <c:v>1151.4618960799999</c:v>
                </c:pt>
                <c:pt idx="616">
                  <c:v>1152.4618960799999</c:v>
                </c:pt>
                <c:pt idx="617">
                  <c:v>1153.4618960799999</c:v>
                </c:pt>
                <c:pt idx="618">
                  <c:v>1154.4618960799999</c:v>
                </c:pt>
                <c:pt idx="619">
                  <c:v>1155.4618960799999</c:v>
                </c:pt>
                <c:pt idx="620">
                  <c:v>1156.4618960799999</c:v>
                </c:pt>
                <c:pt idx="621">
                  <c:v>1157.4618960799999</c:v>
                </c:pt>
                <c:pt idx="622">
                  <c:v>1158.4618960799999</c:v>
                </c:pt>
                <c:pt idx="623">
                  <c:v>1159.4618960799999</c:v>
                </c:pt>
                <c:pt idx="624">
                  <c:v>1160.4618960799999</c:v>
                </c:pt>
                <c:pt idx="625">
                  <c:v>1161.4618960799999</c:v>
                </c:pt>
                <c:pt idx="626">
                  <c:v>1162.4618960799999</c:v>
                </c:pt>
                <c:pt idx="627">
                  <c:v>1163.4618960799999</c:v>
                </c:pt>
                <c:pt idx="628">
                  <c:v>1164.4618960799999</c:v>
                </c:pt>
                <c:pt idx="629">
                  <c:v>1165.4618960799999</c:v>
                </c:pt>
                <c:pt idx="630">
                  <c:v>1166.4618960799999</c:v>
                </c:pt>
                <c:pt idx="631">
                  <c:v>1167.4618960799999</c:v>
                </c:pt>
                <c:pt idx="632">
                  <c:v>1168.4618960799999</c:v>
                </c:pt>
                <c:pt idx="633">
                  <c:v>1169.4618960799999</c:v>
                </c:pt>
                <c:pt idx="634">
                  <c:v>1170.4618960799999</c:v>
                </c:pt>
                <c:pt idx="635">
                  <c:v>1171.4618960799999</c:v>
                </c:pt>
                <c:pt idx="636">
                  <c:v>1172.4618960799999</c:v>
                </c:pt>
                <c:pt idx="637">
                  <c:v>1173.4618960799999</c:v>
                </c:pt>
                <c:pt idx="638">
                  <c:v>1174.4618960799999</c:v>
                </c:pt>
                <c:pt idx="639">
                  <c:v>1175.4618960799999</c:v>
                </c:pt>
                <c:pt idx="640">
                  <c:v>1176.4618960799999</c:v>
                </c:pt>
                <c:pt idx="641">
                  <c:v>1177.4618960799999</c:v>
                </c:pt>
                <c:pt idx="642">
                  <c:v>1178.4618960799999</c:v>
                </c:pt>
                <c:pt idx="643">
                  <c:v>1179.4618960799999</c:v>
                </c:pt>
                <c:pt idx="644">
                  <c:v>1180.4618960799999</c:v>
                </c:pt>
                <c:pt idx="645">
                  <c:v>1181.4618960799999</c:v>
                </c:pt>
                <c:pt idx="646">
                  <c:v>1182.4618960799999</c:v>
                </c:pt>
                <c:pt idx="647">
                  <c:v>1183.4618960799999</c:v>
                </c:pt>
                <c:pt idx="648">
                  <c:v>1184.4618960799999</c:v>
                </c:pt>
                <c:pt idx="649">
                  <c:v>1185.4618960799999</c:v>
                </c:pt>
                <c:pt idx="650">
                  <c:v>1186.4618960799999</c:v>
                </c:pt>
                <c:pt idx="651">
                  <c:v>1187.4618960799999</c:v>
                </c:pt>
                <c:pt idx="652">
                  <c:v>1188.4618960799999</c:v>
                </c:pt>
                <c:pt idx="653">
                  <c:v>1189.4618960799999</c:v>
                </c:pt>
                <c:pt idx="654">
                  <c:v>1190.4618960799999</c:v>
                </c:pt>
                <c:pt idx="655">
                  <c:v>1191.4618960799999</c:v>
                </c:pt>
                <c:pt idx="656">
                  <c:v>1192.4618960799999</c:v>
                </c:pt>
                <c:pt idx="657">
                  <c:v>1193.4618960799999</c:v>
                </c:pt>
                <c:pt idx="658">
                  <c:v>1194.4618960799999</c:v>
                </c:pt>
                <c:pt idx="659">
                  <c:v>1195.4618960799999</c:v>
                </c:pt>
                <c:pt idx="660">
                  <c:v>1196.4618960799999</c:v>
                </c:pt>
                <c:pt idx="661">
                  <c:v>1197.4618960799999</c:v>
                </c:pt>
                <c:pt idx="662">
                  <c:v>1198.4618960799999</c:v>
                </c:pt>
                <c:pt idx="663">
                  <c:v>1199.4618960799999</c:v>
                </c:pt>
                <c:pt idx="664">
                  <c:v>1200.4618960799999</c:v>
                </c:pt>
                <c:pt idx="665">
                  <c:v>1201.4618960799999</c:v>
                </c:pt>
                <c:pt idx="666">
                  <c:v>1202.4618960799999</c:v>
                </c:pt>
                <c:pt idx="667">
                  <c:v>1203.4618960799999</c:v>
                </c:pt>
                <c:pt idx="668">
                  <c:v>1204.4618960799999</c:v>
                </c:pt>
                <c:pt idx="669">
                  <c:v>1205.4618960799999</c:v>
                </c:pt>
                <c:pt idx="670">
                  <c:v>1206.4618960799999</c:v>
                </c:pt>
                <c:pt idx="671">
                  <c:v>1207.4618960799999</c:v>
                </c:pt>
                <c:pt idx="672">
                  <c:v>1208.4618960799999</c:v>
                </c:pt>
                <c:pt idx="673">
                  <c:v>1209.4618960799999</c:v>
                </c:pt>
                <c:pt idx="674">
                  <c:v>1210.4618960799999</c:v>
                </c:pt>
                <c:pt idx="675">
                  <c:v>1211.4618960799999</c:v>
                </c:pt>
                <c:pt idx="676">
                  <c:v>1212.4618960799999</c:v>
                </c:pt>
                <c:pt idx="677">
                  <c:v>1213.4618960799999</c:v>
                </c:pt>
                <c:pt idx="678">
                  <c:v>1214.4618960799999</c:v>
                </c:pt>
                <c:pt idx="679">
                  <c:v>1215.4618960799999</c:v>
                </c:pt>
                <c:pt idx="680">
                  <c:v>1216.4618960799999</c:v>
                </c:pt>
                <c:pt idx="681">
                  <c:v>1217.4618960799999</c:v>
                </c:pt>
                <c:pt idx="682">
                  <c:v>1218.4618960799999</c:v>
                </c:pt>
                <c:pt idx="683">
                  <c:v>1219.4618960799999</c:v>
                </c:pt>
                <c:pt idx="684">
                  <c:v>1220.4618960799999</c:v>
                </c:pt>
                <c:pt idx="685">
                  <c:v>1221.4618960799999</c:v>
                </c:pt>
                <c:pt idx="686">
                  <c:v>1222.4618960799999</c:v>
                </c:pt>
                <c:pt idx="687">
                  <c:v>1223.4618960799999</c:v>
                </c:pt>
                <c:pt idx="688">
                  <c:v>1224.4618960799999</c:v>
                </c:pt>
                <c:pt idx="689">
                  <c:v>1225.4618960799999</c:v>
                </c:pt>
                <c:pt idx="690">
                  <c:v>1226.4618960799999</c:v>
                </c:pt>
                <c:pt idx="691">
                  <c:v>1227.4618960799999</c:v>
                </c:pt>
                <c:pt idx="692">
                  <c:v>1228.4618960799999</c:v>
                </c:pt>
                <c:pt idx="693">
                  <c:v>1229.4618960799999</c:v>
                </c:pt>
                <c:pt idx="694">
                  <c:v>1230.4618960799999</c:v>
                </c:pt>
                <c:pt idx="695">
                  <c:v>1231.4618960799999</c:v>
                </c:pt>
                <c:pt idx="696">
                  <c:v>1232.4618960799999</c:v>
                </c:pt>
                <c:pt idx="697">
                  <c:v>1233.4618960799999</c:v>
                </c:pt>
                <c:pt idx="698">
                  <c:v>1234.4618960799999</c:v>
                </c:pt>
                <c:pt idx="699">
                  <c:v>1235.4618960799999</c:v>
                </c:pt>
                <c:pt idx="700">
                  <c:v>1236.4618960799999</c:v>
                </c:pt>
                <c:pt idx="701">
                  <c:v>1237.4618960799999</c:v>
                </c:pt>
                <c:pt idx="702">
                  <c:v>1238.4618960799999</c:v>
                </c:pt>
                <c:pt idx="703">
                  <c:v>1239.4618960799999</c:v>
                </c:pt>
                <c:pt idx="704">
                  <c:v>1240.4618960799999</c:v>
                </c:pt>
                <c:pt idx="705">
                  <c:v>1241.4618960799999</c:v>
                </c:pt>
                <c:pt idx="706">
                  <c:v>1242.4618960799999</c:v>
                </c:pt>
                <c:pt idx="707">
                  <c:v>1243.4618960799999</c:v>
                </c:pt>
                <c:pt idx="708">
                  <c:v>1244.4618960799999</c:v>
                </c:pt>
                <c:pt idx="709">
                  <c:v>1245.4618960799999</c:v>
                </c:pt>
                <c:pt idx="710">
                  <c:v>1246.4618960799999</c:v>
                </c:pt>
                <c:pt idx="711">
                  <c:v>1247.4618960799999</c:v>
                </c:pt>
                <c:pt idx="712">
                  <c:v>1248.4618960799999</c:v>
                </c:pt>
                <c:pt idx="713">
                  <c:v>1249.4618960799999</c:v>
                </c:pt>
                <c:pt idx="714">
                  <c:v>1250.4618960799999</c:v>
                </c:pt>
                <c:pt idx="715">
                  <c:v>1251.4618960799999</c:v>
                </c:pt>
                <c:pt idx="716">
                  <c:v>1251.5375755499999</c:v>
                </c:pt>
                <c:pt idx="717">
                  <c:v>1375.14301682</c:v>
                </c:pt>
                <c:pt idx="718">
                  <c:v>1375.14301682</c:v>
                </c:pt>
                <c:pt idx="719">
                  <c:v>1376.14301682</c:v>
                </c:pt>
                <c:pt idx="720">
                  <c:v>1377.14301682</c:v>
                </c:pt>
                <c:pt idx="721">
                  <c:v>1378.14301682</c:v>
                </c:pt>
                <c:pt idx="722">
                  <c:v>1379.14301682</c:v>
                </c:pt>
                <c:pt idx="723">
                  <c:v>1380.14301682</c:v>
                </c:pt>
                <c:pt idx="724">
                  <c:v>1381.14301682</c:v>
                </c:pt>
                <c:pt idx="725">
                  <c:v>1382.14301682</c:v>
                </c:pt>
                <c:pt idx="726">
                  <c:v>1383.14301682</c:v>
                </c:pt>
                <c:pt idx="727">
                  <c:v>1384.14301682</c:v>
                </c:pt>
                <c:pt idx="728">
                  <c:v>1385.14301682</c:v>
                </c:pt>
                <c:pt idx="729">
                  <c:v>1386.14301682</c:v>
                </c:pt>
                <c:pt idx="730">
                  <c:v>1387.14301682</c:v>
                </c:pt>
                <c:pt idx="731">
                  <c:v>1388.14301682</c:v>
                </c:pt>
                <c:pt idx="732">
                  <c:v>1389.14301682</c:v>
                </c:pt>
                <c:pt idx="733">
                  <c:v>1390.14301682</c:v>
                </c:pt>
                <c:pt idx="734">
                  <c:v>1391.14301682</c:v>
                </c:pt>
                <c:pt idx="735">
                  <c:v>1392.14301682</c:v>
                </c:pt>
                <c:pt idx="736">
                  <c:v>1393.14301682</c:v>
                </c:pt>
                <c:pt idx="737">
                  <c:v>1394.14301682</c:v>
                </c:pt>
                <c:pt idx="738">
                  <c:v>1395.14301682</c:v>
                </c:pt>
                <c:pt idx="739">
                  <c:v>1396.14301682</c:v>
                </c:pt>
                <c:pt idx="740">
                  <c:v>1397.14301682</c:v>
                </c:pt>
                <c:pt idx="741">
                  <c:v>1398.14301682</c:v>
                </c:pt>
                <c:pt idx="742">
                  <c:v>1399.14301682</c:v>
                </c:pt>
                <c:pt idx="743">
                  <c:v>1400.14301682</c:v>
                </c:pt>
                <c:pt idx="744">
                  <c:v>1401.14301682</c:v>
                </c:pt>
                <c:pt idx="745">
                  <c:v>1402.14301682</c:v>
                </c:pt>
                <c:pt idx="746">
                  <c:v>1403.14301682</c:v>
                </c:pt>
                <c:pt idx="747">
                  <c:v>1404.14301682</c:v>
                </c:pt>
                <c:pt idx="748">
                  <c:v>1405.14301682</c:v>
                </c:pt>
                <c:pt idx="749">
                  <c:v>1406.14301682</c:v>
                </c:pt>
                <c:pt idx="750">
                  <c:v>1407.14301682</c:v>
                </c:pt>
                <c:pt idx="751">
                  <c:v>1408.14301682</c:v>
                </c:pt>
                <c:pt idx="752">
                  <c:v>1409.14301682</c:v>
                </c:pt>
                <c:pt idx="753">
                  <c:v>1410.14301682</c:v>
                </c:pt>
                <c:pt idx="754">
                  <c:v>1411.14301682</c:v>
                </c:pt>
                <c:pt idx="755">
                  <c:v>1412.14301682</c:v>
                </c:pt>
                <c:pt idx="756">
                  <c:v>1413.14301682</c:v>
                </c:pt>
                <c:pt idx="757">
                  <c:v>1414.14301682</c:v>
                </c:pt>
                <c:pt idx="758">
                  <c:v>1415.14301682</c:v>
                </c:pt>
                <c:pt idx="759">
                  <c:v>1416.14301682</c:v>
                </c:pt>
                <c:pt idx="760">
                  <c:v>1417.14301682</c:v>
                </c:pt>
                <c:pt idx="761">
                  <c:v>1418.14301682</c:v>
                </c:pt>
                <c:pt idx="762">
                  <c:v>1419.14301682</c:v>
                </c:pt>
                <c:pt idx="763">
                  <c:v>1420.14301682</c:v>
                </c:pt>
                <c:pt idx="764">
                  <c:v>1421.14301682</c:v>
                </c:pt>
                <c:pt idx="765">
                  <c:v>1422.14301682</c:v>
                </c:pt>
                <c:pt idx="766">
                  <c:v>1423.14301682</c:v>
                </c:pt>
                <c:pt idx="767">
                  <c:v>1424.14301682</c:v>
                </c:pt>
                <c:pt idx="768">
                  <c:v>1425.14301682</c:v>
                </c:pt>
                <c:pt idx="769">
                  <c:v>1426.14301682</c:v>
                </c:pt>
                <c:pt idx="770">
                  <c:v>1427.14301682</c:v>
                </c:pt>
                <c:pt idx="771">
                  <c:v>1428.14301682</c:v>
                </c:pt>
                <c:pt idx="772">
                  <c:v>1429.14301682</c:v>
                </c:pt>
                <c:pt idx="773">
                  <c:v>1430.14301682</c:v>
                </c:pt>
                <c:pt idx="774">
                  <c:v>1431.14301682</c:v>
                </c:pt>
                <c:pt idx="775">
                  <c:v>1432.14301682</c:v>
                </c:pt>
                <c:pt idx="776">
                  <c:v>1433.14301682</c:v>
                </c:pt>
                <c:pt idx="777">
                  <c:v>1434.14301682</c:v>
                </c:pt>
                <c:pt idx="778">
                  <c:v>1435.14301682</c:v>
                </c:pt>
                <c:pt idx="779">
                  <c:v>1436.14301682</c:v>
                </c:pt>
                <c:pt idx="780">
                  <c:v>1437.14301682</c:v>
                </c:pt>
                <c:pt idx="781">
                  <c:v>1438.14301682</c:v>
                </c:pt>
                <c:pt idx="782">
                  <c:v>1439.14301682</c:v>
                </c:pt>
                <c:pt idx="783">
                  <c:v>1440.14301682</c:v>
                </c:pt>
                <c:pt idx="784">
                  <c:v>1441.14301682</c:v>
                </c:pt>
                <c:pt idx="785">
                  <c:v>1442.14301682</c:v>
                </c:pt>
                <c:pt idx="786">
                  <c:v>1443.14301682</c:v>
                </c:pt>
                <c:pt idx="787">
                  <c:v>1444.14301682</c:v>
                </c:pt>
                <c:pt idx="788">
                  <c:v>1445.14301682</c:v>
                </c:pt>
                <c:pt idx="789">
                  <c:v>1446.14301682</c:v>
                </c:pt>
                <c:pt idx="790">
                  <c:v>1447.14301682</c:v>
                </c:pt>
                <c:pt idx="791">
                  <c:v>1447.71077999</c:v>
                </c:pt>
                <c:pt idx="792">
                  <c:v>1651.2020604300001</c:v>
                </c:pt>
                <c:pt idx="793">
                  <c:v>1651.2020604300001</c:v>
                </c:pt>
                <c:pt idx="794">
                  <c:v>1652.2020604300001</c:v>
                </c:pt>
                <c:pt idx="795">
                  <c:v>1653.2020604300001</c:v>
                </c:pt>
                <c:pt idx="796">
                  <c:v>1654.2020604300001</c:v>
                </c:pt>
                <c:pt idx="797">
                  <c:v>1655.2020604300001</c:v>
                </c:pt>
                <c:pt idx="798">
                  <c:v>1656.2020604300001</c:v>
                </c:pt>
                <c:pt idx="799">
                  <c:v>1657.2020604300001</c:v>
                </c:pt>
                <c:pt idx="800">
                  <c:v>1658.2020604300001</c:v>
                </c:pt>
                <c:pt idx="801">
                  <c:v>1659.2020604300001</c:v>
                </c:pt>
                <c:pt idx="802">
                  <c:v>1660.2020604300001</c:v>
                </c:pt>
                <c:pt idx="803">
                  <c:v>1661.2020604300001</c:v>
                </c:pt>
                <c:pt idx="804">
                  <c:v>1662.2020604300001</c:v>
                </c:pt>
                <c:pt idx="805">
                  <c:v>1663.2020604300001</c:v>
                </c:pt>
                <c:pt idx="806">
                  <c:v>1664.2020604300001</c:v>
                </c:pt>
                <c:pt idx="807">
                  <c:v>1665.2020604300001</c:v>
                </c:pt>
                <c:pt idx="808">
                  <c:v>1666.2020604300001</c:v>
                </c:pt>
                <c:pt idx="809">
                  <c:v>1667.2020604300001</c:v>
                </c:pt>
                <c:pt idx="810">
                  <c:v>1668.2020604300001</c:v>
                </c:pt>
                <c:pt idx="811">
                  <c:v>1669.2020604300001</c:v>
                </c:pt>
                <c:pt idx="812">
                  <c:v>1670.2020604300001</c:v>
                </c:pt>
                <c:pt idx="813">
                  <c:v>1671.2020604300001</c:v>
                </c:pt>
                <c:pt idx="814">
                  <c:v>1672.2020604300001</c:v>
                </c:pt>
                <c:pt idx="815">
                  <c:v>1673.2020604300001</c:v>
                </c:pt>
                <c:pt idx="816">
                  <c:v>1674.2020604300001</c:v>
                </c:pt>
                <c:pt idx="817">
                  <c:v>1675.2020604300001</c:v>
                </c:pt>
                <c:pt idx="818">
                  <c:v>1676.2020604300001</c:v>
                </c:pt>
                <c:pt idx="819">
                  <c:v>1677.2020604300001</c:v>
                </c:pt>
                <c:pt idx="820">
                  <c:v>1678.2020604300001</c:v>
                </c:pt>
                <c:pt idx="821">
                  <c:v>1679.2020604300001</c:v>
                </c:pt>
                <c:pt idx="822">
                  <c:v>1680.2020604300001</c:v>
                </c:pt>
                <c:pt idx="823">
                  <c:v>1681.2020604300001</c:v>
                </c:pt>
                <c:pt idx="824">
                  <c:v>1682.2020604300001</c:v>
                </c:pt>
                <c:pt idx="825">
                  <c:v>1683.2020604300001</c:v>
                </c:pt>
                <c:pt idx="826">
                  <c:v>1684.2020604300001</c:v>
                </c:pt>
                <c:pt idx="827">
                  <c:v>1685.2020604300001</c:v>
                </c:pt>
                <c:pt idx="828">
                  <c:v>1686.2020604300001</c:v>
                </c:pt>
                <c:pt idx="829">
                  <c:v>1687.2020604300001</c:v>
                </c:pt>
                <c:pt idx="830">
                  <c:v>1688.2020604300001</c:v>
                </c:pt>
                <c:pt idx="831">
                  <c:v>1689.2020604300001</c:v>
                </c:pt>
                <c:pt idx="832">
                  <c:v>1690.2020604300001</c:v>
                </c:pt>
                <c:pt idx="833">
                  <c:v>1691.2020604300001</c:v>
                </c:pt>
                <c:pt idx="834">
                  <c:v>1692.2020604300001</c:v>
                </c:pt>
                <c:pt idx="835">
                  <c:v>1693.2020604300001</c:v>
                </c:pt>
                <c:pt idx="836">
                  <c:v>1694.2020604300001</c:v>
                </c:pt>
                <c:pt idx="837">
                  <c:v>1695.2020604300001</c:v>
                </c:pt>
                <c:pt idx="838">
                  <c:v>1696.2020604300001</c:v>
                </c:pt>
                <c:pt idx="839">
                  <c:v>1697.2020604300001</c:v>
                </c:pt>
                <c:pt idx="840">
                  <c:v>1698.2020604300001</c:v>
                </c:pt>
                <c:pt idx="841">
                  <c:v>1698.9827539300002</c:v>
                </c:pt>
                <c:pt idx="842">
                  <c:v>1855.9599897600001</c:v>
                </c:pt>
                <c:pt idx="843">
                  <c:v>1855.9599897600001</c:v>
                </c:pt>
                <c:pt idx="844">
                  <c:v>1856.9599897600001</c:v>
                </c:pt>
                <c:pt idx="845">
                  <c:v>1857.9599897600001</c:v>
                </c:pt>
                <c:pt idx="846">
                  <c:v>1858.9599897600001</c:v>
                </c:pt>
                <c:pt idx="847">
                  <c:v>1859.9599897600001</c:v>
                </c:pt>
                <c:pt idx="848">
                  <c:v>1860.9599897600001</c:v>
                </c:pt>
                <c:pt idx="849">
                  <c:v>1861.9599897600001</c:v>
                </c:pt>
                <c:pt idx="850">
                  <c:v>1862.9599897600001</c:v>
                </c:pt>
                <c:pt idx="851">
                  <c:v>1863.9599897600001</c:v>
                </c:pt>
                <c:pt idx="852">
                  <c:v>1864.9599897600001</c:v>
                </c:pt>
                <c:pt idx="853">
                  <c:v>1865.9599897600001</c:v>
                </c:pt>
                <c:pt idx="854">
                  <c:v>1866.9599897600001</c:v>
                </c:pt>
                <c:pt idx="855">
                  <c:v>1867.9599897600001</c:v>
                </c:pt>
                <c:pt idx="856">
                  <c:v>1868.9599897600001</c:v>
                </c:pt>
                <c:pt idx="857">
                  <c:v>1869.9599897600001</c:v>
                </c:pt>
                <c:pt idx="858">
                  <c:v>1870.9599897600001</c:v>
                </c:pt>
                <c:pt idx="859">
                  <c:v>1871.9599897600001</c:v>
                </c:pt>
                <c:pt idx="860">
                  <c:v>1872.9599897600001</c:v>
                </c:pt>
                <c:pt idx="861">
                  <c:v>1873.9599897600001</c:v>
                </c:pt>
                <c:pt idx="862">
                  <c:v>1874.9599897600001</c:v>
                </c:pt>
                <c:pt idx="863">
                  <c:v>1875.9599897600001</c:v>
                </c:pt>
                <c:pt idx="864">
                  <c:v>1876.9599897600001</c:v>
                </c:pt>
                <c:pt idx="865">
                  <c:v>1877.9599897600001</c:v>
                </c:pt>
                <c:pt idx="866">
                  <c:v>1878.9599897600001</c:v>
                </c:pt>
                <c:pt idx="867">
                  <c:v>1879.9599897600001</c:v>
                </c:pt>
                <c:pt idx="868">
                  <c:v>1880.9599897600001</c:v>
                </c:pt>
                <c:pt idx="869">
                  <c:v>1881.9599897600001</c:v>
                </c:pt>
                <c:pt idx="870">
                  <c:v>1882.9599897600001</c:v>
                </c:pt>
                <c:pt idx="871">
                  <c:v>1883.9599897600001</c:v>
                </c:pt>
                <c:pt idx="872">
                  <c:v>1884.9599897600001</c:v>
                </c:pt>
                <c:pt idx="873">
                  <c:v>1885.9599897600001</c:v>
                </c:pt>
                <c:pt idx="874">
                  <c:v>1886.9599897600001</c:v>
                </c:pt>
                <c:pt idx="875">
                  <c:v>1887.9599897600001</c:v>
                </c:pt>
                <c:pt idx="876">
                  <c:v>1888.9599897600001</c:v>
                </c:pt>
                <c:pt idx="877">
                  <c:v>1889.9599897600001</c:v>
                </c:pt>
                <c:pt idx="878">
                  <c:v>1890.9599897600001</c:v>
                </c:pt>
                <c:pt idx="879">
                  <c:v>1891.9599897600001</c:v>
                </c:pt>
                <c:pt idx="880">
                  <c:v>1892.9599897600001</c:v>
                </c:pt>
                <c:pt idx="881">
                  <c:v>1892.9795654900001</c:v>
                </c:pt>
                <c:pt idx="882">
                  <c:v>2003.1880285500001</c:v>
                </c:pt>
                <c:pt idx="883">
                  <c:v>2003.1880285500001</c:v>
                </c:pt>
                <c:pt idx="884">
                  <c:v>2004.1880285500001</c:v>
                </c:pt>
                <c:pt idx="885">
                  <c:v>2005.1880285500001</c:v>
                </c:pt>
                <c:pt idx="886">
                  <c:v>2006.1880285500001</c:v>
                </c:pt>
                <c:pt idx="887">
                  <c:v>2007.1880285500001</c:v>
                </c:pt>
                <c:pt idx="888">
                  <c:v>2008.1880285500001</c:v>
                </c:pt>
                <c:pt idx="889">
                  <c:v>2009.1880285500001</c:v>
                </c:pt>
                <c:pt idx="890">
                  <c:v>2010.1880285500001</c:v>
                </c:pt>
                <c:pt idx="891">
                  <c:v>2011.1880285500001</c:v>
                </c:pt>
                <c:pt idx="892">
                  <c:v>2012.1880285500001</c:v>
                </c:pt>
                <c:pt idx="893">
                  <c:v>2013.1880285500001</c:v>
                </c:pt>
                <c:pt idx="894">
                  <c:v>2014.1880285500001</c:v>
                </c:pt>
                <c:pt idx="895">
                  <c:v>2015.1880285500001</c:v>
                </c:pt>
                <c:pt idx="896">
                  <c:v>2016.1880285500001</c:v>
                </c:pt>
                <c:pt idx="897">
                  <c:v>2017.1880285500001</c:v>
                </c:pt>
                <c:pt idx="898">
                  <c:v>2018.1880285500001</c:v>
                </c:pt>
                <c:pt idx="899">
                  <c:v>2019.1880285500001</c:v>
                </c:pt>
                <c:pt idx="900">
                  <c:v>2020.1880285500001</c:v>
                </c:pt>
                <c:pt idx="901">
                  <c:v>2021.1880285500001</c:v>
                </c:pt>
                <c:pt idx="902">
                  <c:v>2022.1880285500001</c:v>
                </c:pt>
                <c:pt idx="903">
                  <c:v>2023.1880285500001</c:v>
                </c:pt>
                <c:pt idx="904">
                  <c:v>2024.1880285500001</c:v>
                </c:pt>
                <c:pt idx="905">
                  <c:v>2025.1880285500001</c:v>
                </c:pt>
                <c:pt idx="906">
                  <c:v>2026.1880285500001</c:v>
                </c:pt>
                <c:pt idx="907">
                  <c:v>2027.1880285500001</c:v>
                </c:pt>
                <c:pt idx="908">
                  <c:v>2028.1880285500001</c:v>
                </c:pt>
                <c:pt idx="909">
                  <c:v>2029.1880285500001</c:v>
                </c:pt>
                <c:pt idx="910">
                  <c:v>2030.1880285500001</c:v>
                </c:pt>
                <c:pt idx="911">
                  <c:v>2031.1880285500001</c:v>
                </c:pt>
                <c:pt idx="912">
                  <c:v>2032.1880285500001</c:v>
                </c:pt>
                <c:pt idx="913">
                  <c:v>2033.1880285500001</c:v>
                </c:pt>
                <c:pt idx="914">
                  <c:v>2034.1880285500001</c:v>
                </c:pt>
                <c:pt idx="915">
                  <c:v>2035.1880285500001</c:v>
                </c:pt>
                <c:pt idx="916">
                  <c:v>2036.1880285500001</c:v>
                </c:pt>
                <c:pt idx="917">
                  <c:v>2037.1880285500001</c:v>
                </c:pt>
                <c:pt idx="918">
                  <c:v>2038.1880285500001</c:v>
                </c:pt>
                <c:pt idx="919">
                  <c:v>2039.1880285500001</c:v>
                </c:pt>
                <c:pt idx="920">
                  <c:v>2040.1880285500001</c:v>
                </c:pt>
                <c:pt idx="921">
                  <c:v>2041.1880285500001</c:v>
                </c:pt>
                <c:pt idx="922">
                  <c:v>2042.1880285500001</c:v>
                </c:pt>
                <c:pt idx="923">
                  <c:v>2043.1880285500001</c:v>
                </c:pt>
                <c:pt idx="924">
                  <c:v>2044.1880285500001</c:v>
                </c:pt>
                <c:pt idx="925">
                  <c:v>2045.1880285500001</c:v>
                </c:pt>
                <c:pt idx="926">
                  <c:v>2046.1880285500001</c:v>
                </c:pt>
                <c:pt idx="927">
                  <c:v>2047.1880285500001</c:v>
                </c:pt>
                <c:pt idx="928">
                  <c:v>2048.1880285500001</c:v>
                </c:pt>
                <c:pt idx="929">
                  <c:v>2049.1880285500001</c:v>
                </c:pt>
                <c:pt idx="930">
                  <c:v>2050.1880285500001</c:v>
                </c:pt>
                <c:pt idx="931">
                  <c:v>2051.1880285500001</c:v>
                </c:pt>
                <c:pt idx="932">
                  <c:v>2052.1880285500001</c:v>
                </c:pt>
                <c:pt idx="933">
                  <c:v>2053.1880285500001</c:v>
                </c:pt>
                <c:pt idx="934">
                  <c:v>2054.1880285500001</c:v>
                </c:pt>
                <c:pt idx="935">
                  <c:v>2055.1880285500001</c:v>
                </c:pt>
                <c:pt idx="936">
                  <c:v>2056.1880285500001</c:v>
                </c:pt>
                <c:pt idx="937">
                  <c:v>2057.1880285500001</c:v>
                </c:pt>
                <c:pt idx="938">
                  <c:v>2058.1880285500001</c:v>
                </c:pt>
                <c:pt idx="939">
                  <c:v>2059.1880285500001</c:v>
                </c:pt>
                <c:pt idx="940">
                  <c:v>2060.1880285500001</c:v>
                </c:pt>
                <c:pt idx="941">
                  <c:v>2061.1880285500001</c:v>
                </c:pt>
                <c:pt idx="942">
                  <c:v>2062.1880285500001</c:v>
                </c:pt>
                <c:pt idx="943">
                  <c:v>2063.1880285500001</c:v>
                </c:pt>
                <c:pt idx="944">
                  <c:v>2064.1880285500001</c:v>
                </c:pt>
                <c:pt idx="945">
                  <c:v>2065.1880285500001</c:v>
                </c:pt>
                <c:pt idx="946">
                  <c:v>2066.1880285500001</c:v>
                </c:pt>
                <c:pt idx="947">
                  <c:v>2067.1880285500001</c:v>
                </c:pt>
                <c:pt idx="948">
                  <c:v>2068.1880285500001</c:v>
                </c:pt>
                <c:pt idx="949">
                  <c:v>2069.1880285500001</c:v>
                </c:pt>
                <c:pt idx="950">
                  <c:v>2070.1880285500001</c:v>
                </c:pt>
                <c:pt idx="951">
                  <c:v>2071.1880285500001</c:v>
                </c:pt>
                <c:pt idx="952">
                  <c:v>2072.1880285500001</c:v>
                </c:pt>
                <c:pt idx="953">
                  <c:v>2073.1880285500001</c:v>
                </c:pt>
                <c:pt idx="954">
                  <c:v>2074.1880285500001</c:v>
                </c:pt>
                <c:pt idx="955">
                  <c:v>2075.1880285500001</c:v>
                </c:pt>
                <c:pt idx="956">
                  <c:v>2076.1880285500001</c:v>
                </c:pt>
                <c:pt idx="957">
                  <c:v>2077.1880285500001</c:v>
                </c:pt>
                <c:pt idx="958">
                  <c:v>2078.1880285500001</c:v>
                </c:pt>
                <c:pt idx="959">
                  <c:v>2079.1880285500001</c:v>
                </c:pt>
                <c:pt idx="960">
                  <c:v>2080.1880285500001</c:v>
                </c:pt>
                <c:pt idx="961">
                  <c:v>2081.1880285500001</c:v>
                </c:pt>
                <c:pt idx="962">
                  <c:v>2082.1880285500001</c:v>
                </c:pt>
                <c:pt idx="963">
                  <c:v>2083.1880285500001</c:v>
                </c:pt>
                <c:pt idx="964">
                  <c:v>2084.1880285500001</c:v>
                </c:pt>
                <c:pt idx="965">
                  <c:v>2085.1880285500001</c:v>
                </c:pt>
                <c:pt idx="966">
                  <c:v>2086.1880285500001</c:v>
                </c:pt>
                <c:pt idx="967">
                  <c:v>2087.1880285500001</c:v>
                </c:pt>
                <c:pt idx="968">
                  <c:v>2088.1880285500001</c:v>
                </c:pt>
                <c:pt idx="969">
                  <c:v>2089.1880285500001</c:v>
                </c:pt>
                <c:pt idx="970">
                  <c:v>2090.1880285500001</c:v>
                </c:pt>
                <c:pt idx="971">
                  <c:v>2091.1880285500001</c:v>
                </c:pt>
                <c:pt idx="972">
                  <c:v>2092.1880285500001</c:v>
                </c:pt>
                <c:pt idx="973">
                  <c:v>2093.1880285500001</c:v>
                </c:pt>
                <c:pt idx="974">
                  <c:v>2094.1880285500001</c:v>
                </c:pt>
                <c:pt idx="975">
                  <c:v>2095.1880285500001</c:v>
                </c:pt>
                <c:pt idx="976">
                  <c:v>2096.1880285500001</c:v>
                </c:pt>
                <c:pt idx="977">
                  <c:v>2097.1880285500001</c:v>
                </c:pt>
                <c:pt idx="978">
                  <c:v>2098.1880285500001</c:v>
                </c:pt>
                <c:pt idx="979">
                  <c:v>2099.1880285500001</c:v>
                </c:pt>
                <c:pt idx="980">
                  <c:v>2100.1880285500001</c:v>
                </c:pt>
                <c:pt idx="981">
                  <c:v>2101.1880285500001</c:v>
                </c:pt>
                <c:pt idx="982">
                  <c:v>2102.1880285500001</c:v>
                </c:pt>
                <c:pt idx="983">
                  <c:v>2103.1880285500001</c:v>
                </c:pt>
                <c:pt idx="984">
                  <c:v>2104.1880285500001</c:v>
                </c:pt>
                <c:pt idx="985">
                  <c:v>2105.1880285500001</c:v>
                </c:pt>
                <c:pt idx="986">
                  <c:v>2106.1880285500001</c:v>
                </c:pt>
                <c:pt idx="987">
                  <c:v>2107.1880285500001</c:v>
                </c:pt>
                <c:pt idx="988">
                  <c:v>2108.1880285500001</c:v>
                </c:pt>
                <c:pt idx="989">
                  <c:v>2109.1880285500001</c:v>
                </c:pt>
                <c:pt idx="990">
                  <c:v>2110.1880285500001</c:v>
                </c:pt>
                <c:pt idx="991">
                  <c:v>2111.1880285500001</c:v>
                </c:pt>
                <c:pt idx="992">
                  <c:v>2112.1880285500001</c:v>
                </c:pt>
                <c:pt idx="993">
                  <c:v>2113.1880285500001</c:v>
                </c:pt>
                <c:pt idx="994">
                  <c:v>2114.1880285500001</c:v>
                </c:pt>
                <c:pt idx="995">
                  <c:v>2115.1880285500001</c:v>
                </c:pt>
                <c:pt idx="996">
                  <c:v>2116.1880285500001</c:v>
                </c:pt>
                <c:pt idx="997">
                  <c:v>2117.1880285500001</c:v>
                </c:pt>
                <c:pt idx="998">
                  <c:v>2118.1880285500001</c:v>
                </c:pt>
                <c:pt idx="999">
                  <c:v>2119.1880285500001</c:v>
                </c:pt>
                <c:pt idx="1000">
                  <c:v>2120.1880285500001</c:v>
                </c:pt>
                <c:pt idx="1001">
                  <c:v>2121.1880285500001</c:v>
                </c:pt>
                <c:pt idx="1002">
                  <c:v>2122.1880285500001</c:v>
                </c:pt>
                <c:pt idx="1003">
                  <c:v>2123.1880285500001</c:v>
                </c:pt>
                <c:pt idx="1004">
                  <c:v>2124.1880285500001</c:v>
                </c:pt>
                <c:pt idx="1005">
                  <c:v>2125.1880285500001</c:v>
                </c:pt>
                <c:pt idx="1006">
                  <c:v>2126.1880285500001</c:v>
                </c:pt>
                <c:pt idx="1007">
                  <c:v>2127.1880285500001</c:v>
                </c:pt>
                <c:pt idx="1008">
                  <c:v>2128.1880285500001</c:v>
                </c:pt>
                <c:pt idx="1009">
                  <c:v>2129.1880285500001</c:v>
                </c:pt>
                <c:pt idx="1010">
                  <c:v>2130.1880285500001</c:v>
                </c:pt>
                <c:pt idx="1011">
                  <c:v>2131.1880285500001</c:v>
                </c:pt>
                <c:pt idx="1012">
                  <c:v>2132.1880285500001</c:v>
                </c:pt>
                <c:pt idx="1013">
                  <c:v>2133.1880285500001</c:v>
                </c:pt>
                <c:pt idx="1014">
                  <c:v>2134.1880285500001</c:v>
                </c:pt>
                <c:pt idx="1015">
                  <c:v>2135.1880285500001</c:v>
                </c:pt>
                <c:pt idx="1016">
                  <c:v>2136.1880285500001</c:v>
                </c:pt>
                <c:pt idx="1017">
                  <c:v>2137.1880285500001</c:v>
                </c:pt>
                <c:pt idx="1018">
                  <c:v>2138.1880285500001</c:v>
                </c:pt>
                <c:pt idx="1019">
                  <c:v>2139.1880285500001</c:v>
                </c:pt>
                <c:pt idx="1020">
                  <c:v>2140.1880285500001</c:v>
                </c:pt>
                <c:pt idx="1021">
                  <c:v>2141.1880285500001</c:v>
                </c:pt>
                <c:pt idx="1022">
                  <c:v>2142.1880285500001</c:v>
                </c:pt>
                <c:pt idx="1023">
                  <c:v>2143.1880285500001</c:v>
                </c:pt>
                <c:pt idx="1024">
                  <c:v>2144.1880285500001</c:v>
                </c:pt>
                <c:pt idx="1025">
                  <c:v>2145.1880285500001</c:v>
                </c:pt>
                <c:pt idx="1026">
                  <c:v>2146.1880285500001</c:v>
                </c:pt>
                <c:pt idx="1027">
                  <c:v>2147.1880285500001</c:v>
                </c:pt>
                <c:pt idx="1028">
                  <c:v>2148.1880285500001</c:v>
                </c:pt>
                <c:pt idx="1029">
                  <c:v>2149.1880285500001</c:v>
                </c:pt>
                <c:pt idx="1030">
                  <c:v>2150.1880285500001</c:v>
                </c:pt>
                <c:pt idx="1031">
                  <c:v>2151.1880285500001</c:v>
                </c:pt>
                <c:pt idx="1032">
                  <c:v>2152.1880285500001</c:v>
                </c:pt>
                <c:pt idx="1033">
                  <c:v>2153.1880285500001</c:v>
                </c:pt>
                <c:pt idx="1034">
                  <c:v>2154.1880285500001</c:v>
                </c:pt>
                <c:pt idx="1035">
                  <c:v>2155.1880285500001</c:v>
                </c:pt>
                <c:pt idx="1036">
                  <c:v>2156.1880285500001</c:v>
                </c:pt>
                <c:pt idx="1037">
                  <c:v>2157.1880285500001</c:v>
                </c:pt>
                <c:pt idx="1038">
                  <c:v>2158.1880285500001</c:v>
                </c:pt>
                <c:pt idx="1039">
                  <c:v>2159.1880285500001</c:v>
                </c:pt>
                <c:pt idx="1040">
                  <c:v>2160.1880285500001</c:v>
                </c:pt>
                <c:pt idx="1041">
                  <c:v>2161.1880285500001</c:v>
                </c:pt>
                <c:pt idx="1042">
                  <c:v>2162.1880285500001</c:v>
                </c:pt>
                <c:pt idx="1043">
                  <c:v>2163.1880285500001</c:v>
                </c:pt>
                <c:pt idx="1044">
                  <c:v>2164.1880285500001</c:v>
                </c:pt>
                <c:pt idx="1045">
                  <c:v>2165.1880285500001</c:v>
                </c:pt>
                <c:pt idx="1046">
                  <c:v>2166.1880285500001</c:v>
                </c:pt>
                <c:pt idx="1047">
                  <c:v>2167.1880285500001</c:v>
                </c:pt>
                <c:pt idx="1048">
                  <c:v>2168.1880285500001</c:v>
                </c:pt>
                <c:pt idx="1049">
                  <c:v>2169.1880285500001</c:v>
                </c:pt>
                <c:pt idx="1050">
                  <c:v>2170.1880285500001</c:v>
                </c:pt>
                <c:pt idx="1051">
                  <c:v>2171.1880285500001</c:v>
                </c:pt>
                <c:pt idx="1052">
                  <c:v>2172.1880285500001</c:v>
                </c:pt>
                <c:pt idx="1053">
                  <c:v>2173.1880285500001</c:v>
                </c:pt>
                <c:pt idx="1054">
                  <c:v>2174.1880285500001</c:v>
                </c:pt>
                <c:pt idx="1055">
                  <c:v>2175.1880285500001</c:v>
                </c:pt>
                <c:pt idx="1056">
                  <c:v>2176.1880285500001</c:v>
                </c:pt>
                <c:pt idx="1057">
                  <c:v>2177.1880285500001</c:v>
                </c:pt>
                <c:pt idx="1058">
                  <c:v>2178.1880285500001</c:v>
                </c:pt>
                <c:pt idx="1059">
                  <c:v>2179.1880285500001</c:v>
                </c:pt>
                <c:pt idx="1060">
                  <c:v>2180.1880285500001</c:v>
                </c:pt>
                <c:pt idx="1061">
                  <c:v>2181.1880285500001</c:v>
                </c:pt>
                <c:pt idx="1062">
                  <c:v>2182.1880285500001</c:v>
                </c:pt>
                <c:pt idx="1063">
                  <c:v>2183.1880285500001</c:v>
                </c:pt>
                <c:pt idx="1064">
                  <c:v>2184.1880285500001</c:v>
                </c:pt>
                <c:pt idx="1065">
                  <c:v>2185.1880285500001</c:v>
                </c:pt>
                <c:pt idx="1066">
                  <c:v>2186.1880285500001</c:v>
                </c:pt>
                <c:pt idx="1067">
                  <c:v>2187.1880285500001</c:v>
                </c:pt>
                <c:pt idx="1068">
                  <c:v>2188.1880285500001</c:v>
                </c:pt>
                <c:pt idx="1069">
                  <c:v>2189.1880285500001</c:v>
                </c:pt>
                <c:pt idx="1070">
                  <c:v>2190.1880285500001</c:v>
                </c:pt>
                <c:pt idx="1071">
                  <c:v>2191.1880285500001</c:v>
                </c:pt>
                <c:pt idx="1072">
                  <c:v>2192.1880285500001</c:v>
                </c:pt>
                <c:pt idx="1073">
                  <c:v>2193.1880285500001</c:v>
                </c:pt>
                <c:pt idx="1074">
                  <c:v>2194.1880285500001</c:v>
                </c:pt>
                <c:pt idx="1075">
                  <c:v>2195.1880285500001</c:v>
                </c:pt>
                <c:pt idx="1076">
                  <c:v>2196.1880285500001</c:v>
                </c:pt>
                <c:pt idx="1077">
                  <c:v>2197.1880285500001</c:v>
                </c:pt>
                <c:pt idx="1078">
                  <c:v>2198.1880285500001</c:v>
                </c:pt>
                <c:pt idx="1079">
                  <c:v>2199.1880285500001</c:v>
                </c:pt>
                <c:pt idx="1080">
                  <c:v>2200.1880285500001</c:v>
                </c:pt>
                <c:pt idx="1081">
                  <c:v>2201.1880285500001</c:v>
                </c:pt>
                <c:pt idx="1082">
                  <c:v>2202.1880285500001</c:v>
                </c:pt>
                <c:pt idx="1083">
                  <c:v>2203.1880285500001</c:v>
                </c:pt>
                <c:pt idx="1084">
                  <c:v>2204.1880285500001</c:v>
                </c:pt>
                <c:pt idx="1085">
                  <c:v>2205.1880285500001</c:v>
                </c:pt>
                <c:pt idx="1086">
                  <c:v>2206.1880285500001</c:v>
                </c:pt>
                <c:pt idx="1087">
                  <c:v>2207.1880285500001</c:v>
                </c:pt>
                <c:pt idx="1088">
                  <c:v>2208.1880285500001</c:v>
                </c:pt>
                <c:pt idx="1089">
                  <c:v>2209.1880285500001</c:v>
                </c:pt>
                <c:pt idx="1090">
                  <c:v>2210.1880285500001</c:v>
                </c:pt>
                <c:pt idx="1091">
                  <c:v>2211.1880285500001</c:v>
                </c:pt>
                <c:pt idx="1092">
                  <c:v>2212.1880285500001</c:v>
                </c:pt>
                <c:pt idx="1093">
                  <c:v>2213.1880285500001</c:v>
                </c:pt>
                <c:pt idx="1094">
                  <c:v>2214.1880285500001</c:v>
                </c:pt>
                <c:pt idx="1095">
                  <c:v>2215.1880285500001</c:v>
                </c:pt>
                <c:pt idx="1096">
                  <c:v>2216.1880285500001</c:v>
                </c:pt>
                <c:pt idx="1097">
                  <c:v>2217.1880285500001</c:v>
                </c:pt>
                <c:pt idx="1098">
                  <c:v>2218.1880285500001</c:v>
                </c:pt>
                <c:pt idx="1099">
                  <c:v>2219.1880285500001</c:v>
                </c:pt>
                <c:pt idx="1100">
                  <c:v>2220.1880285500001</c:v>
                </c:pt>
                <c:pt idx="1101">
                  <c:v>2221.1880285500001</c:v>
                </c:pt>
                <c:pt idx="1102">
                  <c:v>2222.1880285500001</c:v>
                </c:pt>
                <c:pt idx="1103">
                  <c:v>2223.1880285500001</c:v>
                </c:pt>
                <c:pt idx="1104">
                  <c:v>2224.1880285500001</c:v>
                </c:pt>
                <c:pt idx="1105">
                  <c:v>2225.1880285500001</c:v>
                </c:pt>
                <c:pt idx="1106">
                  <c:v>2226.1880285500001</c:v>
                </c:pt>
                <c:pt idx="1107">
                  <c:v>2227.1880285500001</c:v>
                </c:pt>
                <c:pt idx="1108">
                  <c:v>2228.1880285500001</c:v>
                </c:pt>
                <c:pt idx="1109">
                  <c:v>2229.1880285500001</c:v>
                </c:pt>
                <c:pt idx="1110">
                  <c:v>2230.1880285500001</c:v>
                </c:pt>
                <c:pt idx="1111">
                  <c:v>2231.1880285500001</c:v>
                </c:pt>
                <c:pt idx="1112">
                  <c:v>2232.1880285500001</c:v>
                </c:pt>
                <c:pt idx="1113">
                  <c:v>2233.1880285500001</c:v>
                </c:pt>
                <c:pt idx="1114">
                  <c:v>2234.1880285500001</c:v>
                </c:pt>
                <c:pt idx="1115">
                  <c:v>2235.1880285500001</c:v>
                </c:pt>
                <c:pt idx="1116">
                  <c:v>2236.1880285500001</c:v>
                </c:pt>
                <c:pt idx="1117">
                  <c:v>2237.1880285500001</c:v>
                </c:pt>
                <c:pt idx="1118">
                  <c:v>2238.1880285500001</c:v>
                </c:pt>
                <c:pt idx="1119">
                  <c:v>2239.1880285500001</c:v>
                </c:pt>
                <c:pt idx="1120">
                  <c:v>2240.1880285500001</c:v>
                </c:pt>
                <c:pt idx="1121">
                  <c:v>2241.1880285500001</c:v>
                </c:pt>
                <c:pt idx="1122">
                  <c:v>2242.1880285500001</c:v>
                </c:pt>
                <c:pt idx="1123">
                  <c:v>2243.1880285500001</c:v>
                </c:pt>
                <c:pt idx="1124">
                  <c:v>2244.1880285500001</c:v>
                </c:pt>
                <c:pt idx="1125">
                  <c:v>2245.1880285500001</c:v>
                </c:pt>
                <c:pt idx="1126">
                  <c:v>2246.1880285500001</c:v>
                </c:pt>
                <c:pt idx="1127">
                  <c:v>2247.1880285500001</c:v>
                </c:pt>
                <c:pt idx="1128">
                  <c:v>2248.1880285500001</c:v>
                </c:pt>
                <c:pt idx="1129">
                  <c:v>2249.1880285500001</c:v>
                </c:pt>
                <c:pt idx="1130">
                  <c:v>2250.1880285500001</c:v>
                </c:pt>
                <c:pt idx="1131">
                  <c:v>2251.1880285500001</c:v>
                </c:pt>
                <c:pt idx="1132">
                  <c:v>2252.1880285500001</c:v>
                </c:pt>
                <c:pt idx="1133">
                  <c:v>2253.1880285500001</c:v>
                </c:pt>
                <c:pt idx="1134">
                  <c:v>2254.1880285500001</c:v>
                </c:pt>
                <c:pt idx="1135">
                  <c:v>2255.1880285500001</c:v>
                </c:pt>
                <c:pt idx="1136">
                  <c:v>2256.1880285500001</c:v>
                </c:pt>
                <c:pt idx="1137">
                  <c:v>2256.8163101800001</c:v>
                </c:pt>
                <c:pt idx="1138">
                  <c:v>2322.9830187800003</c:v>
                </c:pt>
                <c:pt idx="1139">
                  <c:v>2483.8262350300001</c:v>
                </c:pt>
                <c:pt idx="1140">
                  <c:v>2483.8262350300001</c:v>
                </c:pt>
                <c:pt idx="1141">
                  <c:v>2484.8262350300001</c:v>
                </c:pt>
                <c:pt idx="1142">
                  <c:v>2485.8262350300001</c:v>
                </c:pt>
                <c:pt idx="1143">
                  <c:v>2486.8262350300001</c:v>
                </c:pt>
                <c:pt idx="1144">
                  <c:v>2487.8262350300001</c:v>
                </c:pt>
                <c:pt idx="1145">
                  <c:v>2488.8262350300001</c:v>
                </c:pt>
                <c:pt idx="1146">
                  <c:v>2489.8262350300001</c:v>
                </c:pt>
                <c:pt idx="1147">
                  <c:v>2490.8262350300001</c:v>
                </c:pt>
                <c:pt idx="1148">
                  <c:v>2491.8262350300001</c:v>
                </c:pt>
                <c:pt idx="1149">
                  <c:v>2492.8262350300001</c:v>
                </c:pt>
                <c:pt idx="1150">
                  <c:v>2493.8262350300001</c:v>
                </c:pt>
                <c:pt idx="1151">
                  <c:v>2494.8262350300001</c:v>
                </c:pt>
                <c:pt idx="1152">
                  <c:v>2495.8262350300001</c:v>
                </c:pt>
                <c:pt idx="1153">
                  <c:v>2496.8262350300001</c:v>
                </c:pt>
                <c:pt idx="1154">
                  <c:v>2497.8262350300001</c:v>
                </c:pt>
                <c:pt idx="1155">
                  <c:v>2498.8262350300001</c:v>
                </c:pt>
                <c:pt idx="1156">
                  <c:v>2499.8262350300001</c:v>
                </c:pt>
                <c:pt idx="1157">
                  <c:v>2500.8262350300001</c:v>
                </c:pt>
                <c:pt idx="1158">
                  <c:v>2501.8262350300001</c:v>
                </c:pt>
                <c:pt idx="1159">
                  <c:v>2502.8262350300001</c:v>
                </c:pt>
                <c:pt idx="1160">
                  <c:v>2503.8262350300001</c:v>
                </c:pt>
                <c:pt idx="1161">
                  <c:v>2504.8262350300001</c:v>
                </c:pt>
                <c:pt idx="1162">
                  <c:v>2505.8262350300001</c:v>
                </c:pt>
                <c:pt idx="1163">
                  <c:v>2506.8262350300001</c:v>
                </c:pt>
                <c:pt idx="1164">
                  <c:v>2507.8262350300001</c:v>
                </c:pt>
                <c:pt idx="1165">
                  <c:v>2508.8262350300001</c:v>
                </c:pt>
                <c:pt idx="1166">
                  <c:v>2509.8262350300001</c:v>
                </c:pt>
                <c:pt idx="1167">
                  <c:v>2510.8262350300001</c:v>
                </c:pt>
                <c:pt idx="1168">
                  <c:v>2511.8262350300001</c:v>
                </c:pt>
                <c:pt idx="1169">
                  <c:v>2512.8262350300001</c:v>
                </c:pt>
                <c:pt idx="1170">
                  <c:v>2513.8262350300001</c:v>
                </c:pt>
                <c:pt idx="1171">
                  <c:v>2514.8262350300001</c:v>
                </c:pt>
                <c:pt idx="1172">
                  <c:v>2515.8262350300001</c:v>
                </c:pt>
                <c:pt idx="1173">
                  <c:v>2516.8262350300001</c:v>
                </c:pt>
                <c:pt idx="1174">
                  <c:v>2517.8262350300001</c:v>
                </c:pt>
                <c:pt idx="1175">
                  <c:v>2518.8262350300001</c:v>
                </c:pt>
                <c:pt idx="1176">
                  <c:v>2519.8262350300001</c:v>
                </c:pt>
                <c:pt idx="1177">
                  <c:v>2520.8262350300001</c:v>
                </c:pt>
                <c:pt idx="1178">
                  <c:v>2521.8262350300001</c:v>
                </c:pt>
                <c:pt idx="1179">
                  <c:v>2522.8262350300001</c:v>
                </c:pt>
                <c:pt idx="1180">
                  <c:v>2523.8262350300001</c:v>
                </c:pt>
                <c:pt idx="1181">
                  <c:v>2524.8262350300001</c:v>
                </c:pt>
                <c:pt idx="1182">
                  <c:v>2525.8262350300001</c:v>
                </c:pt>
                <c:pt idx="1183">
                  <c:v>2526.8262350300001</c:v>
                </c:pt>
                <c:pt idx="1184">
                  <c:v>2527.8262350300001</c:v>
                </c:pt>
                <c:pt idx="1185">
                  <c:v>2528.8262350300001</c:v>
                </c:pt>
                <c:pt idx="1186">
                  <c:v>2529.8262350300001</c:v>
                </c:pt>
                <c:pt idx="1187">
                  <c:v>2530.8262350300001</c:v>
                </c:pt>
                <c:pt idx="1188">
                  <c:v>2531.8262350300001</c:v>
                </c:pt>
                <c:pt idx="1189">
                  <c:v>2532.8262350300001</c:v>
                </c:pt>
                <c:pt idx="1190">
                  <c:v>2533.8262350300001</c:v>
                </c:pt>
                <c:pt idx="1191">
                  <c:v>2534.8262350300001</c:v>
                </c:pt>
                <c:pt idx="1192">
                  <c:v>2535.8262350300001</c:v>
                </c:pt>
                <c:pt idx="1193">
                  <c:v>2536.8262350300001</c:v>
                </c:pt>
                <c:pt idx="1194">
                  <c:v>2537.8262350300001</c:v>
                </c:pt>
                <c:pt idx="1195">
                  <c:v>2538.8262350300001</c:v>
                </c:pt>
                <c:pt idx="1196">
                  <c:v>2539.8262350300001</c:v>
                </c:pt>
                <c:pt idx="1197">
                  <c:v>2540.8262350300001</c:v>
                </c:pt>
                <c:pt idx="1198">
                  <c:v>2541.8262350300001</c:v>
                </c:pt>
                <c:pt idx="1199">
                  <c:v>2542.8262350300001</c:v>
                </c:pt>
                <c:pt idx="1200">
                  <c:v>2543.8262350300001</c:v>
                </c:pt>
                <c:pt idx="1201">
                  <c:v>2544.8262350300001</c:v>
                </c:pt>
                <c:pt idx="1202">
                  <c:v>2545.8262350300001</c:v>
                </c:pt>
                <c:pt idx="1203">
                  <c:v>2546.8262350300001</c:v>
                </c:pt>
                <c:pt idx="1204">
                  <c:v>2547.8262350300001</c:v>
                </c:pt>
                <c:pt idx="1205">
                  <c:v>2548.8262350300001</c:v>
                </c:pt>
                <c:pt idx="1206">
                  <c:v>2549.8262350300001</c:v>
                </c:pt>
                <c:pt idx="1207">
                  <c:v>2550.8262350300001</c:v>
                </c:pt>
                <c:pt idx="1208">
                  <c:v>2551.8262350300001</c:v>
                </c:pt>
                <c:pt idx="1209">
                  <c:v>2552.8262350300001</c:v>
                </c:pt>
                <c:pt idx="1210">
                  <c:v>2553.8262350300001</c:v>
                </c:pt>
                <c:pt idx="1211">
                  <c:v>2554.8262350300001</c:v>
                </c:pt>
                <c:pt idx="1212">
                  <c:v>2555.8262350300001</c:v>
                </c:pt>
                <c:pt idx="1213">
                  <c:v>2556.8262350300001</c:v>
                </c:pt>
                <c:pt idx="1214">
                  <c:v>2557.8262350300001</c:v>
                </c:pt>
                <c:pt idx="1215">
                  <c:v>2558.8262350300001</c:v>
                </c:pt>
                <c:pt idx="1216">
                  <c:v>2559.8262350300001</c:v>
                </c:pt>
                <c:pt idx="1217">
                  <c:v>2560.8262350300001</c:v>
                </c:pt>
                <c:pt idx="1218">
                  <c:v>2561.8262350300001</c:v>
                </c:pt>
                <c:pt idx="1219">
                  <c:v>2562.8262350300001</c:v>
                </c:pt>
                <c:pt idx="1220">
                  <c:v>2563.8262350300001</c:v>
                </c:pt>
                <c:pt idx="1221">
                  <c:v>2564.8262350300001</c:v>
                </c:pt>
                <c:pt idx="1222">
                  <c:v>2565.8262350300001</c:v>
                </c:pt>
                <c:pt idx="1223">
                  <c:v>2566.8262350300001</c:v>
                </c:pt>
                <c:pt idx="1224">
                  <c:v>2567.8262350300001</c:v>
                </c:pt>
                <c:pt idx="1225">
                  <c:v>2568.8262350300001</c:v>
                </c:pt>
                <c:pt idx="1226">
                  <c:v>2569.8262350300001</c:v>
                </c:pt>
                <c:pt idx="1227">
                  <c:v>2570.8262350300001</c:v>
                </c:pt>
                <c:pt idx="1228">
                  <c:v>2571.8262350300001</c:v>
                </c:pt>
                <c:pt idx="1229">
                  <c:v>2572.8262350300001</c:v>
                </c:pt>
                <c:pt idx="1230">
                  <c:v>2573.8262350300001</c:v>
                </c:pt>
                <c:pt idx="1231">
                  <c:v>2574.8262350300001</c:v>
                </c:pt>
                <c:pt idx="1232">
                  <c:v>2575.8262350300001</c:v>
                </c:pt>
                <c:pt idx="1233">
                  <c:v>2576.8262350300001</c:v>
                </c:pt>
                <c:pt idx="1234">
                  <c:v>2577.8262350300001</c:v>
                </c:pt>
                <c:pt idx="1235">
                  <c:v>2578.8262350300001</c:v>
                </c:pt>
                <c:pt idx="1236">
                  <c:v>2579.8262350300001</c:v>
                </c:pt>
                <c:pt idx="1237">
                  <c:v>2580.8262350300001</c:v>
                </c:pt>
                <c:pt idx="1238">
                  <c:v>2581.8262350300001</c:v>
                </c:pt>
                <c:pt idx="1239">
                  <c:v>2582.8262350300001</c:v>
                </c:pt>
                <c:pt idx="1240">
                  <c:v>2583.8262350300001</c:v>
                </c:pt>
                <c:pt idx="1241">
                  <c:v>2584.8262350300001</c:v>
                </c:pt>
                <c:pt idx="1242">
                  <c:v>2585.8262350300001</c:v>
                </c:pt>
                <c:pt idx="1243">
                  <c:v>2586.8262350300001</c:v>
                </c:pt>
                <c:pt idx="1244">
                  <c:v>2587.8262350300001</c:v>
                </c:pt>
                <c:pt idx="1245">
                  <c:v>2588.8262350300001</c:v>
                </c:pt>
                <c:pt idx="1246">
                  <c:v>2589.8262350300001</c:v>
                </c:pt>
                <c:pt idx="1247">
                  <c:v>2590.8262350300001</c:v>
                </c:pt>
                <c:pt idx="1248">
                  <c:v>2591.8262350300001</c:v>
                </c:pt>
                <c:pt idx="1249">
                  <c:v>2592.8262350300001</c:v>
                </c:pt>
                <c:pt idx="1250">
                  <c:v>2593.8262350300001</c:v>
                </c:pt>
                <c:pt idx="1251">
                  <c:v>2594.8262350300001</c:v>
                </c:pt>
                <c:pt idx="1252">
                  <c:v>2595.8262350300001</c:v>
                </c:pt>
                <c:pt idx="1253">
                  <c:v>2596.8262350300001</c:v>
                </c:pt>
                <c:pt idx="1254">
                  <c:v>2597.8262350300001</c:v>
                </c:pt>
                <c:pt idx="1255">
                  <c:v>2598.8262350300001</c:v>
                </c:pt>
                <c:pt idx="1256">
                  <c:v>2599.8262350300001</c:v>
                </c:pt>
                <c:pt idx="1257">
                  <c:v>2600.8262350300001</c:v>
                </c:pt>
                <c:pt idx="1258">
                  <c:v>2601.8262350300001</c:v>
                </c:pt>
                <c:pt idx="1259">
                  <c:v>2602.8262350300001</c:v>
                </c:pt>
                <c:pt idx="1260">
                  <c:v>2603.8262350300001</c:v>
                </c:pt>
                <c:pt idx="1261">
                  <c:v>2604.8262350300001</c:v>
                </c:pt>
                <c:pt idx="1262">
                  <c:v>2605.8262350300001</c:v>
                </c:pt>
                <c:pt idx="1263">
                  <c:v>2606.8262350300001</c:v>
                </c:pt>
                <c:pt idx="1264">
                  <c:v>2607.8262350300001</c:v>
                </c:pt>
                <c:pt idx="1265">
                  <c:v>2608.8262350300001</c:v>
                </c:pt>
                <c:pt idx="1266">
                  <c:v>2609.8262350300001</c:v>
                </c:pt>
                <c:pt idx="1267">
                  <c:v>2610.8262350300001</c:v>
                </c:pt>
                <c:pt idx="1268">
                  <c:v>2611.8262350300001</c:v>
                </c:pt>
                <c:pt idx="1269">
                  <c:v>2612.8262350300001</c:v>
                </c:pt>
                <c:pt idx="1270">
                  <c:v>2613.8262350300001</c:v>
                </c:pt>
                <c:pt idx="1271">
                  <c:v>2614.8262350300001</c:v>
                </c:pt>
                <c:pt idx="1272">
                  <c:v>2615.8262350300001</c:v>
                </c:pt>
                <c:pt idx="1273">
                  <c:v>2616.8262350300001</c:v>
                </c:pt>
                <c:pt idx="1274">
                  <c:v>2617.8262350300001</c:v>
                </c:pt>
                <c:pt idx="1275">
                  <c:v>2618.8262350300001</c:v>
                </c:pt>
                <c:pt idx="1276">
                  <c:v>2619.8262350300001</c:v>
                </c:pt>
                <c:pt idx="1277">
                  <c:v>2620.8262350300001</c:v>
                </c:pt>
                <c:pt idx="1278">
                  <c:v>2621.8262350300001</c:v>
                </c:pt>
                <c:pt idx="1279">
                  <c:v>2622.8262350300001</c:v>
                </c:pt>
                <c:pt idx="1280">
                  <c:v>2623.8262350300001</c:v>
                </c:pt>
                <c:pt idx="1281">
                  <c:v>2624.8262350300001</c:v>
                </c:pt>
                <c:pt idx="1282">
                  <c:v>2625.8262350300001</c:v>
                </c:pt>
                <c:pt idx="1283">
                  <c:v>2626.8262350300001</c:v>
                </c:pt>
                <c:pt idx="1284">
                  <c:v>2627.8262350300001</c:v>
                </c:pt>
                <c:pt idx="1285">
                  <c:v>2628.8262350300001</c:v>
                </c:pt>
                <c:pt idx="1286">
                  <c:v>2629.8262350300001</c:v>
                </c:pt>
                <c:pt idx="1287">
                  <c:v>2630.8262350300001</c:v>
                </c:pt>
                <c:pt idx="1288">
                  <c:v>2631.8262350300001</c:v>
                </c:pt>
                <c:pt idx="1289">
                  <c:v>2632.8262350300001</c:v>
                </c:pt>
                <c:pt idx="1290">
                  <c:v>2633.8262350300001</c:v>
                </c:pt>
                <c:pt idx="1291">
                  <c:v>2634.8262350300001</c:v>
                </c:pt>
                <c:pt idx="1292">
                  <c:v>2635.8262350300001</c:v>
                </c:pt>
                <c:pt idx="1293">
                  <c:v>2636.8262350300001</c:v>
                </c:pt>
                <c:pt idx="1294">
                  <c:v>2637.8262350300001</c:v>
                </c:pt>
                <c:pt idx="1295">
                  <c:v>2638.8262350300001</c:v>
                </c:pt>
                <c:pt idx="1296">
                  <c:v>2639.8262350300001</c:v>
                </c:pt>
                <c:pt idx="1297">
                  <c:v>2640.8262350300001</c:v>
                </c:pt>
                <c:pt idx="1298">
                  <c:v>2641.8262350300001</c:v>
                </c:pt>
                <c:pt idx="1299">
                  <c:v>2642.8262350300001</c:v>
                </c:pt>
                <c:pt idx="1300">
                  <c:v>2643.8262350300001</c:v>
                </c:pt>
                <c:pt idx="1301">
                  <c:v>2644.8262350300001</c:v>
                </c:pt>
                <c:pt idx="1302">
                  <c:v>2645.8262350300001</c:v>
                </c:pt>
                <c:pt idx="1303">
                  <c:v>2646.8262350300001</c:v>
                </c:pt>
                <c:pt idx="1304">
                  <c:v>2647.8262350300001</c:v>
                </c:pt>
                <c:pt idx="1305">
                  <c:v>2648.8262350300001</c:v>
                </c:pt>
                <c:pt idx="1306">
                  <c:v>2649.8262350300001</c:v>
                </c:pt>
                <c:pt idx="1307">
                  <c:v>2650.8262350300001</c:v>
                </c:pt>
                <c:pt idx="1308">
                  <c:v>2651.8262350300001</c:v>
                </c:pt>
                <c:pt idx="1309">
                  <c:v>2652.8262350300001</c:v>
                </c:pt>
                <c:pt idx="1310">
                  <c:v>2653.8262350300001</c:v>
                </c:pt>
                <c:pt idx="1311">
                  <c:v>2654.8262350300001</c:v>
                </c:pt>
                <c:pt idx="1312">
                  <c:v>2655.8262350300001</c:v>
                </c:pt>
                <c:pt idx="1313">
                  <c:v>2656.8262350300001</c:v>
                </c:pt>
                <c:pt idx="1314">
                  <c:v>2657.8262350300001</c:v>
                </c:pt>
                <c:pt idx="1315">
                  <c:v>2658.8262350300001</c:v>
                </c:pt>
                <c:pt idx="1316">
                  <c:v>2659.8262350300001</c:v>
                </c:pt>
                <c:pt idx="1317">
                  <c:v>2660.8262350300001</c:v>
                </c:pt>
                <c:pt idx="1318">
                  <c:v>2661.8262350300001</c:v>
                </c:pt>
                <c:pt idx="1319">
                  <c:v>2662.8262350300001</c:v>
                </c:pt>
                <c:pt idx="1320">
                  <c:v>2663.8262350300001</c:v>
                </c:pt>
                <c:pt idx="1321">
                  <c:v>2664.8262350300001</c:v>
                </c:pt>
                <c:pt idx="1322">
                  <c:v>2665.8262350300001</c:v>
                </c:pt>
                <c:pt idx="1323">
                  <c:v>2666.8262350300001</c:v>
                </c:pt>
                <c:pt idx="1324">
                  <c:v>2667.8262350300001</c:v>
                </c:pt>
                <c:pt idx="1325">
                  <c:v>2668.8262350300001</c:v>
                </c:pt>
                <c:pt idx="1326">
                  <c:v>2669.8262350300001</c:v>
                </c:pt>
                <c:pt idx="1327">
                  <c:v>2670.8262350300001</c:v>
                </c:pt>
                <c:pt idx="1328">
                  <c:v>2671.8262350300001</c:v>
                </c:pt>
                <c:pt idx="1329">
                  <c:v>2672.8262350300001</c:v>
                </c:pt>
                <c:pt idx="1330">
                  <c:v>2673.8262350300001</c:v>
                </c:pt>
                <c:pt idx="1331">
                  <c:v>2674.8262350300001</c:v>
                </c:pt>
                <c:pt idx="1332">
                  <c:v>2675.8262350300001</c:v>
                </c:pt>
                <c:pt idx="1333">
                  <c:v>2676.8262350300001</c:v>
                </c:pt>
                <c:pt idx="1334">
                  <c:v>2677.8262350300001</c:v>
                </c:pt>
                <c:pt idx="1335">
                  <c:v>2678.8262350300001</c:v>
                </c:pt>
                <c:pt idx="1336">
                  <c:v>2679.8262350300001</c:v>
                </c:pt>
                <c:pt idx="1337">
                  <c:v>2680.8262350300001</c:v>
                </c:pt>
                <c:pt idx="1338">
                  <c:v>2681.8262350300001</c:v>
                </c:pt>
                <c:pt idx="1339">
                  <c:v>2682.8262350300001</c:v>
                </c:pt>
                <c:pt idx="1340">
                  <c:v>2683.8262350300001</c:v>
                </c:pt>
                <c:pt idx="1341">
                  <c:v>2684.8262350300001</c:v>
                </c:pt>
                <c:pt idx="1342">
                  <c:v>2685.8262350300001</c:v>
                </c:pt>
                <c:pt idx="1343">
                  <c:v>2686.8262350300001</c:v>
                </c:pt>
                <c:pt idx="1344">
                  <c:v>2687.8262350300001</c:v>
                </c:pt>
                <c:pt idx="1345">
                  <c:v>2688.8262350300001</c:v>
                </c:pt>
                <c:pt idx="1346">
                  <c:v>2689.8262350300001</c:v>
                </c:pt>
                <c:pt idx="1347">
                  <c:v>2690.8262350300001</c:v>
                </c:pt>
                <c:pt idx="1348">
                  <c:v>2691.8262350300001</c:v>
                </c:pt>
                <c:pt idx="1349">
                  <c:v>2692.8262350300001</c:v>
                </c:pt>
                <c:pt idx="1350">
                  <c:v>2693.8262350300001</c:v>
                </c:pt>
                <c:pt idx="1351">
                  <c:v>2694.8262350300001</c:v>
                </c:pt>
                <c:pt idx="1352">
                  <c:v>2695.8262350300001</c:v>
                </c:pt>
                <c:pt idx="1353">
                  <c:v>2696.8262350300001</c:v>
                </c:pt>
                <c:pt idx="1354">
                  <c:v>2697.8262350300001</c:v>
                </c:pt>
                <c:pt idx="1355">
                  <c:v>2698.8262350300001</c:v>
                </c:pt>
                <c:pt idx="1356">
                  <c:v>2699.8262350300001</c:v>
                </c:pt>
                <c:pt idx="1357">
                  <c:v>2700.8262350300001</c:v>
                </c:pt>
                <c:pt idx="1358">
                  <c:v>2701.8262350300001</c:v>
                </c:pt>
                <c:pt idx="1359">
                  <c:v>2702.8262350300001</c:v>
                </c:pt>
                <c:pt idx="1360">
                  <c:v>2703.8262350300001</c:v>
                </c:pt>
                <c:pt idx="1361">
                  <c:v>2704.8262350300001</c:v>
                </c:pt>
                <c:pt idx="1362">
                  <c:v>2705.8262350300001</c:v>
                </c:pt>
                <c:pt idx="1363">
                  <c:v>2706.8262350300001</c:v>
                </c:pt>
                <c:pt idx="1364">
                  <c:v>2707.8262350300001</c:v>
                </c:pt>
                <c:pt idx="1365">
                  <c:v>2708.8262350300001</c:v>
                </c:pt>
                <c:pt idx="1366">
                  <c:v>2709.8262350300001</c:v>
                </c:pt>
                <c:pt idx="1367">
                  <c:v>2710.8262350300001</c:v>
                </c:pt>
                <c:pt idx="1368">
                  <c:v>2711.8262350300001</c:v>
                </c:pt>
                <c:pt idx="1369">
                  <c:v>2712.8262350300001</c:v>
                </c:pt>
                <c:pt idx="1370">
                  <c:v>2713.8262350300001</c:v>
                </c:pt>
                <c:pt idx="1371">
                  <c:v>2714.8262350300001</c:v>
                </c:pt>
                <c:pt idx="1372">
                  <c:v>2715.8262350300001</c:v>
                </c:pt>
                <c:pt idx="1373">
                  <c:v>2716.8262350300001</c:v>
                </c:pt>
                <c:pt idx="1374">
                  <c:v>2717.8262350300001</c:v>
                </c:pt>
                <c:pt idx="1375">
                  <c:v>2718.8262350300001</c:v>
                </c:pt>
                <c:pt idx="1376">
                  <c:v>2719.8262350300001</c:v>
                </c:pt>
                <c:pt idx="1377">
                  <c:v>2720.8262350300001</c:v>
                </c:pt>
                <c:pt idx="1378">
                  <c:v>2721.8262350300001</c:v>
                </c:pt>
                <c:pt idx="1379">
                  <c:v>2722.8262350300001</c:v>
                </c:pt>
                <c:pt idx="1380">
                  <c:v>2723.8262350300001</c:v>
                </c:pt>
                <c:pt idx="1381">
                  <c:v>2724.8262350300001</c:v>
                </c:pt>
                <c:pt idx="1382">
                  <c:v>2725.8262350300001</c:v>
                </c:pt>
                <c:pt idx="1383">
                  <c:v>2726.8262350300001</c:v>
                </c:pt>
                <c:pt idx="1384">
                  <c:v>2727.8262350300001</c:v>
                </c:pt>
                <c:pt idx="1385">
                  <c:v>2728.8262350300001</c:v>
                </c:pt>
                <c:pt idx="1386">
                  <c:v>2729.8262350300001</c:v>
                </c:pt>
                <c:pt idx="1387">
                  <c:v>2730.8262350300001</c:v>
                </c:pt>
                <c:pt idx="1388">
                  <c:v>2731.8262350300001</c:v>
                </c:pt>
                <c:pt idx="1389">
                  <c:v>2732.8262350300001</c:v>
                </c:pt>
                <c:pt idx="1390">
                  <c:v>2733.8262350300001</c:v>
                </c:pt>
                <c:pt idx="1391">
                  <c:v>2734.8262350300001</c:v>
                </c:pt>
                <c:pt idx="1392">
                  <c:v>2735.8262350300001</c:v>
                </c:pt>
                <c:pt idx="1393">
                  <c:v>2736.8262350300001</c:v>
                </c:pt>
                <c:pt idx="1394">
                  <c:v>2737.8262350300001</c:v>
                </c:pt>
                <c:pt idx="1395">
                  <c:v>2738.8262350300001</c:v>
                </c:pt>
                <c:pt idx="1396">
                  <c:v>2739.8262350300001</c:v>
                </c:pt>
                <c:pt idx="1397">
                  <c:v>2740.8262350300001</c:v>
                </c:pt>
                <c:pt idx="1398">
                  <c:v>2741.8262350300001</c:v>
                </c:pt>
                <c:pt idx="1399">
                  <c:v>2742.8262350300001</c:v>
                </c:pt>
                <c:pt idx="1400">
                  <c:v>2743.8262350300001</c:v>
                </c:pt>
                <c:pt idx="1401">
                  <c:v>2744.8262350300001</c:v>
                </c:pt>
                <c:pt idx="1402">
                  <c:v>2745.8262350300001</c:v>
                </c:pt>
                <c:pt idx="1403">
                  <c:v>2746.8262350300001</c:v>
                </c:pt>
                <c:pt idx="1404">
                  <c:v>2747.8262350300001</c:v>
                </c:pt>
                <c:pt idx="1405">
                  <c:v>2748.8262350300001</c:v>
                </c:pt>
                <c:pt idx="1406">
                  <c:v>2749.8262350300001</c:v>
                </c:pt>
                <c:pt idx="1407">
                  <c:v>2750.8262350300001</c:v>
                </c:pt>
                <c:pt idx="1408">
                  <c:v>2751.8262350300001</c:v>
                </c:pt>
                <c:pt idx="1409">
                  <c:v>2752.8262350300001</c:v>
                </c:pt>
                <c:pt idx="1410">
                  <c:v>2753.8262350300001</c:v>
                </c:pt>
                <c:pt idx="1411">
                  <c:v>2754.8262350300001</c:v>
                </c:pt>
                <c:pt idx="1412">
                  <c:v>2755.8262350300001</c:v>
                </c:pt>
                <c:pt idx="1413">
                  <c:v>2756.8262350300001</c:v>
                </c:pt>
                <c:pt idx="1414">
                  <c:v>2757.8262350300001</c:v>
                </c:pt>
                <c:pt idx="1415">
                  <c:v>2758.8262350300001</c:v>
                </c:pt>
                <c:pt idx="1416">
                  <c:v>2759.8262350300001</c:v>
                </c:pt>
                <c:pt idx="1417">
                  <c:v>2760.8262350300001</c:v>
                </c:pt>
                <c:pt idx="1418">
                  <c:v>2761.8262350300001</c:v>
                </c:pt>
                <c:pt idx="1419">
                  <c:v>2762.8262350300001</c:v>
                </c:pt>
                <c:pt idx="1420">
                  <c:v>2763.8262350300001</c:v>
                </c:pt>
                <c:pt idx="1421">
                  <c:v>2764.8262350300001</c:v>
                </c:pt>
                <c:pt idx="1422">
                  <c:v>2765.8262350300001</c:v>
                </c:pt>
                <c:pt idx="1423">
                  <c:v>2766.8262350300001</c:v>
                </c:pt>
                <c:pt idx="1424">
                  <c:v>2767.8262350300001</c:v>
                </c:pt>
                <c:pt idx="1425">
                  <c:v>2768.8262350300001</c:v>
                </c:pt>
                <c:pt idx="1426">
                  <c:v>2769.8262350300001</c:v>
                </c:pt>
                <c:pt idx="1427">
                  <c:v>2770.8262350300001</c:v>
                </c:pt>
                <c:pt idx="1428">
                  <c:v>2771.8262350300001</c:v>
                </c:pt>
                <c:pt idx="1429">
                  <c:v>2772.8262350300001</c:v>
                </c:pt>
                <c:pt idx="1430">
                  <c:v>2773.8262350300001</c:v>
                </c:pt>
                <c:pt idx="1431">
                  <c:v>2774.8262350300001</c:v>
                </c:pt>
                <c:pt idx="1432">
                  <c:v>2775.8262350300001</c:v>
                </c:pt>
                <c:pt idx="1433">
                  <c:v>2776.8262350300001</c:v>
                </c:pt>
                <c:pt idx="1434">
                  <c:v>2777.8262350300001</c:v>
                </c:pt>
                <c:pt idx="1435">
                  <c:v>2778.8262350300001</c:v>
                </c:pt>
                <c:pt idx="1436">
                  <c:v>2779.8262350300001</c:v>
                </c:pt>
                <c:pt idx="1437">
                  <c:v>2780.8262350300001</c:v>
                </c:pt>
                <c:pt idx="1438">
                  <c:v>2781.8262350300001</c:v>
                </c:pt>
                <c:pt idx="1439">
                  <c:v>2782.8262350300001</c:v>
                </c:pt>
                <c:pt idx="1440">
                  <c:v>2783.8262350300001</c:v>
                </c:pt>
                <c:pt idx="1441">
                  <c:v>2784.8262350300001</c:v>
                </c:pt>
                <c:pt idx="1442">
                  <c:v>2785.8262350300001</c:v>
                </c:pt>
                <c:pt idx="1443">
                  <c:v>2786.8262350300001</c:v>
                </c:pt>
                <c:pt idx="1444">
                  <c:v>2787.8262350300001</c:v>
                </c:pt>
                <c:pt idx="1445">
                  <c:v>2788.8262350300001</c:v>
                </c:pt>
                <c:pt idx="1446">
                  <c:v>2789.8262350300001</c:v>
                </c:pt>
                <c:pt idx="1447">
                  <c:v>2790.8262350300001</c:v>
                </c:pt>
                <c:pt idx="1448">
                  <c:v>2791.8262350300001</c:v>
                </c:pt>
                <c:pt idx="1449">
                  <c:v>2792.8262350300001</c:v>
                </c:pt>
                <c:pt idx="1450">
                  <c:v>2793.8262350300001</c:v>
                </c:pt>
                <c:pt idx="1451">
                  <c:v>2794.8262350300001</c:v>
                </c:pt>
                <c:pt idx="1452">
                  <c:v>2795.8262350300001</c:v>
                </c:pt>
                <c:pt idx="1453">
                  <c:v>2796.8262350300001</c:v>
                </c:pt>
                <c:pt idx="1454">
                  <c:v>2797.8262350300001</c:v>
                </c:pt>
                <c:pt idx="1455">
                  <c:v>2798.8262350300001</c:v>
                </c:pt>
                <c:pt idx="1456">
                  <c:v>2799.8262350300001</c:v>
                </c:pt>
                <c:pt idx="1457">
                  <c:v>2800.8262350300001</c:v>
                </c:pt>
                <c:pt idx="1458">
                  <c:v>2801.8262350300001</c:v>
                </c:pt>
                <c:pt idx="1459">
                  <c:v>2802.8262350300001</c:v>
                </c:pt>
                <c:pt idx="1460">
                  <c:v>2803.8262350300001</c:v>
                </c:pt>
                <c:pt idx="1461">
                  <c:v>2804.8262350300001</c:v>
                </c:pt>
                <c:pt idx="1462">
                  <c:v>2805.8262350300001</c:v>
                </c:pt>
                <c:pt idx="1463">
                  <c:v>2806.8262350300001</c:v>
                </c:pt>
                <c:pt idx="1464">
                  <c:v>2807.8262350300001</c:v>
                </c:pt>
                <c:pt idx="1465">
                  <c:v>2808.8262350300001</c:v>
                </c:pt>
                <c:pt idx="1466">
                  <c:v>2809.8262350300001</c:v>
                </c:pt>
                <c:pt idx="1467">
                  <c:v>2810.8262350300001</c:v>
                </c:pt>
                <c:pt idx="1468">
                  <c:v>2811.8262350300001</c:v>
                </c:pt>
                <c:pt idx="1469">
                  <c:v>2812.8262350300001</c:v>
                </c:pt>
                <c:pt idx="1470">
                  <c:v>2813.8262350300001</c:v>
                </c:pt>
                <c:pt idx="1471">
                  <c:v>2814.8262350300001</c:v>
                </c:pt>
                <c:pt idx="1472">
                  <c:v>2815.8262350300001</c:v>
                </c:pt>
                <c:pt idx="1473">
                  <c:v>2816.8262350300001</c:v>
                </c:pt>
                <c:pt idx="1474">
                  <c:v>2817.8262350300001</c:v>
                </c:pt>
                <c:pt idx="1475">
                  <c:v>2818.8262350300001</c:v>
                </c:pt>
                <c:pt idx="1476">
                  <c:v>2819.8262350300001</c:v>
                </c:pt>
                <c:pt idx="1477">
                  <c:v>2820.8262350300001</c:v>
                </c:pt>
                <c:pt idx="1478">
                  <c:v>2821.8262350300001</c:v>
                </c:pt>
                <c:pt idx="1479">
                  <c:v>2822.8262350300001</c:v>
                </c:pt>
                <c:pt idx="1480">
                  <c:v>2823.8262350300001</c:v>
                </c:pt>
                <c:pt idx="1481">
                  <c:v>2824.8262350300001</c:v>
                </c:pt>
                <c:pt idx="1482">
                  <c:v>2825.8262350300001</c:v>
                </c:pt>
                <c:pt idx="1483">
                  <c:v>2826.8262350300001</c:v>
                </c:pt>
                <c:pt idx="1484">
                  <c:v>2827.8262350300001</c:v>
                </c:pt>
                <c:pt idx="1485">
                  <c:v>2828.8262350300001</c:v>
                </c:pt>
                <c:pt idx="1486">
                  <c:v>2829.8262350300001</c:v>
                </c:pt>
                <c:pt idx="1487">
                  <c:v>2830.8262350300001</c:v>
                </c:pt>
                <c:pt idx="1488">
                  <c:v>2831.8262350300001</c:v>
                </c:pt>
                <c:pt idx="1489">
                  <c:v>2832.8262350300001</c:v>
                </c:pt>
                <c:pt idx="1490">
                  <c:v>2833.8262350300001</c:v>
                </c:pt>
                <c:pt idx="1491">
                  <c:v>2834.8262350300001</c:v>
                </c:pt>
                <c:pt idx="1492">
                  <c:v>2835.8262350300001</c:v>
                </c:pt>
                <c:pt idx="1493">
                  <c:v>2836.8262350300001</c:v>
                </c:pt>
                <c:pt idx="1494">
                  <c:v>2837.8262350300001</c:v>
                </c:pt>
                <c:pt idx="1495">
                  <c:v>2838.8262350300001</c:v>
                </c:pt>
                <c:pt idx="1496">
                  <c:v>2839.8262350300001</c:v>
                </c:pt>
                <c:pt idx="1497">
                  <c:v>2840.8262350300001</c:v>
                </c:pt>
                <c:pt idx="1498">
                  <c:v>2841.8262350300001</c:v>
                </c:pt>
                <c:pt idx="1499">
                  <c:v>2842.8262350300001</c:v>
                </c:pt>
                <c:pt idx="1500">
                  <c:v>2843.8262350300001</c:v>
                </c:pt>
                <c:pt idx="1501">
                  <c:v>2844.8262350300001</c:v>
                </c:pt>
                <c:pt idx="1502">
                  <c:v>2845.8262350300001</c:v>
                </c:pt>
                <c:pt idx="1503">
                  <c:v>2846.8262350300001</c:v>
                </c:pt>
                <c:pt idx="1504">
                  <c:v>2847.8262350300001</c:v>
                </c:pt>
                <c:pt idx="1505">
                  <c:v>2848.8262350300001</c:v>
                </c:pt>
                <c:pt idx="1506">
                  <c:v>2849.8262350300001</c:v>
                </c:pt>
                <c:pt idx="1507">
                  <c:v>2850.8262350300001</c:v>
                </c:pt>
                <c:pt idx="1508">
                  <c:v>2851.8262350300001</c:v>
                </c:pt>
                <c:pt idx="1509">
                  <c:v>2852.8262350300001</c:v>
                </c:pt>
                <c:pt idx="1510">
                  <c:v>2853.8262350300001</c:v>
                </c:pt>
                <c:pt idx="1511">
                  <c:v>2854.8262350300001</c:v>
                </c:pt>
                <c:pt idx="1512">
                  <c:v>2855.8262350300001</c:v>
                </c:pt>
                <c:pt idx="1513">
                  <c:v>2856.8262350300001</c:v>
                </c:pt>
                <c:pt idx="1514">
                  <c:v>2857.8262350300001</c:v>
                </c:pt>
                <c:pt idx="1515">
                  <c:v>2858.8262350300001</c:v>
                </c:pt>
                <c:pt idx="1516">
                  <c:v>2859.8262350300001</c:v>
                </c:pt>
                <c:pt idx="1517">
                  <c:v>2860.8262350300001</c:v>
                </c:pt>
                <c:pt idx="1518">
                  <c:v>2861.8262350300001</c:v>
                </c:pt>
                <c:pt idx="1519">
                  <c:v>2862.8262350300001</c:v>
                </c:pt>
                <c:pt idx="1520">
                  <c:v>2863.8262350300001</c:v>
                </c:pt>
                <c:pt idx="1521">
                  <c:v>2864.8262350300001</c:v>
                </c:pt>
                <c:pt idx="1522">
                  <c:v>2865.8262350300001</c:v>
                </c:pt>
                <c:pt idx="1523">
                  <c:v>2866.8262350300001</c:v>
                </c:pt>
                <c:pt idx="1524">
                  <c:v>2867.8262350300001</c:v>
                </c:pt>
                <c:pt idx="1525">
                  <c:v>2868.8262350300001</c:v>
                </c:pt>
                <c:pt idx="1526">
                  <c:v>2869.8262350300001</c:v>
                </c:pt>
                <c:pt idx="1527">
                  <c:v>2870.8262350300001</c:v>
                </c:pt>
                <c:pt idx="1528">
                  <c:v>2871.8262350300001</c:v>
                </c:pt>
                <c:pt idx="1529">
                  <c:v>2872.8262350300001</c:v>
                </c:pt>
                <c:pt idx="1530">
                  <c:v>2873.8262350300001</c:v>
                </c:pt>
                <c:pt idx="1531">
                  <c:v>2874.8262350300001</c:v>
                </c:pt>
                <c:pt idx="1532">
                  <c:v>2875.8262350300001</c:v>
                </c:pt>
                <c:pt idx="1533">
                  <c:v>2876.8262350300001</c:v>
                </c:pt>
                <c:pt idx="1534">
                  <c:v>2877.8262350300001</c:v>
                </c:pt>
                <c:pt idx="1535">
                  <c:v>2878.8262350300001</c:v>
                </c:pt>
                <c:pt idx="1536">
                  <c:v>2879.8262350300001</c:v>
                </c:pt>
                <c:pt idx="1537">
                  <c:v>2880.8262350300001</c:v>
                </c:pt>
                <c:pt idx="1538">
                  <c:v>2881.8262350300001</c:v>
                </c:pt>
                <c:pt idx="1539">
                  <c:v>2882.8262350300001</c:v>
                </c:pt>
                <c:pt idx="1540">
                  <c:v>2883.8262350300001</c:v>
                </c:pt>
                <c:pt idx="1541">
                  <c:v>2884.8262350300001</c:v>
                </c:pt>
                <c:pt idx="1542">
                  <c:v>2885.8262350300001</c:v>
                </c:pt>
                <c:pt idx="1543">
                  <c:v>2886.8262350300001</c:v>
                </c:pt>
                <c:pt idx="1544">
                  <c:v>2887.8262350300001</c:v>
                </c:pt>
                <c:pt idx="1545">
                  <c:v>2888.8262350300001</c:v>
                </c:pt>
                <c:pt idx="1546">
                  <c:v>2889.8262350300001</c:v>
                </c:pt>
                <c:pt idx="1547">
                  <c:v>2890.8262350300001</c:v>
                </c:pt>
                <c:pt idx="1548">
                  <c:v>2891.8262350300001</c:v>
                </c:pt>
                <c:pt idx="1549">
                  <c:v>2892.8262350300001</c:v>
                </c:pt>
                <c:pt idx="1550">
                  <c:v>2893.8262350300001</c:v>
                </c:pt>
                <c:pt idx="1551">
                  <c:v>2894.8262350300001</c:v>
                </c:pt>
                <c:pt idx="1552">
                  <c:v>2895.8262350300001</c:v>
                </c:pt>
                <c:pt idx="1553">
                  <c:v>2896.8262350300001</c:v>
                </c:pt>
                <c:pt idx="1554">
                  <c:v>2897.8262350300001</c:v>
                </c:pt>
                <c:pt idx="1555">
                  <c:v>2898.8262350300001</c:v>
                </c:pt>
                <c:pt idx="1556">
                  <c:v>2899.8262350300001</c:v>
                </c:pt>
                <c:pt idx="1557">
                  <c:v>2900.8262350300001</c:v>
                </c:pt>
                <c:pt idx="1558">
                  <c:v>2901.8262350300001</c:v>
                </c:pt>
                <c:pt idx="1559">
                  <c:v>2902.8262350300001</c:v>
                </c:pt>
                <c:pt idx="1560">
                  <c:v>2903.8262350300001</c:v>
                </c:pt>
                <c:pt idx="1561">
                  <c:v>2904.8262350300001</c:v>
                </c:pt>
                <c:pt idx="1562">
                  <c:v>2905.8262350300001</c:v>
                </c:pt>
                <c:pt idx="1563">
                  <c:v>2906.8262350300001</c:v>
                </c:pt>
                <c:pt idx="1564">
                  <c:v>2907.8262350300001</c:v>
                </c:pt>
                <c:pt idx="1565">
                  <c:v>2908.8262350300001</c:v>
                </c:pt>
                <c:pt idx="1566">
                  <c:v>2909.8262350300001</c:v>
                </c:pt>
                <c:pt idx="1567">
                  <c:v>2910.8262350300001</c:v>
                </c:pt>
                <c:pt idx="1568">
                  <c:v>2911.8262350300001</c:v>
                </c:pt>
                <c:pt idx="1569">
                  <c:v>2912.8262350300001</c:v>
                </c:pt>
                <c:pt idx="1570">
                  <c:v>2913.8262350300001</c:v>
                </c:pt>
                <c:pt idx="1571">
                  <c:v>2914.8262350300001</c:v>
                </c:pt>
                <c:pt idx="1572">
                  <c:v>2915.8262350300001</c:v>
                </c:pt>
                <c:pt idx="1573">
                  <c:v>2916.8262350300001</c:v>
                </c:pt>
                <c:pt idx="1574">
                  <c:v>2917.8262350300001</c:v>
                </c:pt>
                <c:pt idx="1575">
                  <c:v>2918.8262350300001</c:v>
                </c:pt>
                <c:pt idx="1576">
                  <c:v>2919.8262350300001</c:v>
                </c:pt>
                <c:pt idx="1577">
                  <c:v>2920.8262350300001</c:v>
                </c:pt>
                <c:pt idx="1578">
                  <c:v>2921.8262350300001</c:v>
                </c:pt>
                <c:pt idx="1579">
                  <c:v>2922.8262350300001</c:v>
                </c:pt>
                <c:pt idx="1580">
                  <c:v>2923.8262350300001</c:v>
                </c:pt>
                <c:pt idx="1581">
                  <c:v>2924.8262350300001</c:v>
                </c:pt>
                <c:pt idx="1582">
                  <c:v>2925.8262350300001</c:v>
                </c:pt>
                <c:pt idx="1583">
                  <c:v>2926.8262350300001</c:v>
                </c:pt>
                <c:pt idx="1584">
                  <c:v>2927.8262350300001</c:v>
                </c:pt>
                <c:pt idx="1585">
                  <c:v>2928.8262350300001</c:v>
                </c:pt>
                <c:pt idx="1586">
                  <c:v>2929.8262350300001</c:v>
                </c:pt>
                <c:pt idx="1587">
                  <c:v>2930.8262350300001</c:v>
                </c:pt>
                <c:pt idx="1588">
                  <c:v>2931.8262350300001</c:v>
                </c:pt>
                <c:pt idx="1589">
                  <c:v>2932.8262350300001</c:v>
                </c:pt>
                <c:pt idx="1590">
                  <c:v>2933.8262350300001</c:v>
                </c:pt>
                <c:pt idx="1591">
                  <c:v>2934.8262350300001</c:v>
                </c:pt>
                <c:pt idx="1592">
                  <c:v>2935.8262350300001</c:v>
                </c:pt>
                <c:pt idx="1593">
                  <c:v>2936.8262350300001</c:v>
                </c:pt>
                <c:pt idx="1594">
                  <c:v>2937.8262350300001</c:v>
                </c:pt>
                <c:pt idx="1595">
                  <c:v>2938.8262350300001</c:v>
                </c:pt>
                <c:pt idx="1596">
                  <c:v>2939.8262350300001</c:v>
                </c:pt>
                <c:pt idx="1597">
                  <c:v>2940.8262350300001</c:v>
                </c:pt>
                <c:pt idx="1598">
                  <c:v>2941.8262350300001</c:v>
                </c:pt>
                <c:pt idx="1599">
                  <c:v>2942.8262350300001</c:v>
                </c:pt>
                <c:pt idx="1600">
                  <c:v>2943.8262350300001</c:v>
                </c:pt>
                <c:pt idx="1601">
                  <c:v>2944.8262350300001</c:v>
                </c:pt>
                <c:pt idx="1602">
                  <c:v>2945.8262350300001</c:v>
                </c:pt>
                <c:pt idx="1603">
                  <c:v>2946.8262350300001</c:v>
                </c:pt>
                <c:pt idx="1604">
                  <c:v>2947.8262350300001</c:v>
                </c:pt>
                <c:pt idx="1605">
                  <c:v>2948.8262350300001</c:v>
                </c:pt>
                <c:pt idx="1606">
                  <c:v>2949.8262350300001</c:v>
                </c:pt>
                <c:pt idx="1607">
                  <c:v>2950.8262350300001</c:v>
                </c:pt>
                <c:pt idx="1608">
                  <c:v>2951.8262350300001</c:v>
                </c:pt>
                <c:pt idx="1609">
                  <c:v>2952.8262350300001</c:v>
                </c:pt>
                <c:pt idx="1610">
                  <c:v>2953.8262350300001</c:v>
                </c:pt>
                <c:pt idx="1611">
                  <c:v>2954.8262350300001</c:v>
                </c:pt>
                <c:pt idx="1612">
                  <c:v>2955.8262350300001</c:v>
                </c:pt>
                <c:pt idx="1613">
                  <c:v>2956.8262350300001</c:v>
                </c:pt>
                <c:pt idx="1614">
                  <c:v>2957.8262350300001</c:v>
                </c:pt>
                <c:pt idx="1615">
                  <c:v>2958.8262350300001</c:v>
                </c:pt>
                <c:pt idx="1616">
                  <c:v>2959.8262350300001</c:v>
                </c:pt>
                <c:pt idx="1617">
                  <c:v>2960.8262350300001</c:v>
                </c:pt>
                <c:pt idx="1618">
                  <c:v>2961.8262350300001</c:v>
                </c:pt>
                <c:pt idx="1619">
                  <c:v>2962.8262350300001</c:v>
                </c:pt>
                <c:pt idx="1620">
                  <c:v>2963.8262350300001</c:v>
                </c:pt>
                <c:pt idx="1621">
                  <c:v>2964.8262350300001</c:v>
                </c:pt>
                <c:pt idx="1622">
                  <c:v>2965.8262350300001</c:v>
                </c:pt>
                <c:pt idx="1623">
                  <c:v>2966.8262350300001</c:v>
                </c:pt>
                <c:pt idx="1624">
                  <c:v>2967.8262350300001</c:v>
                </c:pt>
                <c:pt idx="1625">
                  <c:v>2968.8262350300001</c:v>
                </c:pt>
                <c:pt idx="1626">
                  <c:v>2969.8262350300001</c:v>
                </c:pt>
                <c:pt idx="1627">
                  <c:v>2970.8262350300001</c:v>
                </c:pt>
                <c:pt idx="1628">
                  <c:v>2971.8262350300001</c:v>
                </c:pt>
                <c:pt idx="1629">
                  <c:v>2972.8262350300001</c:v>
                </c:pt>
                <c:pt idx="1630">
                  <c:v>2973.8262350300001</c:v>
                </c:pt>
                <c:pt idx="1631">
                  <c:v>2974.8262350300001</c:v>
                </c:pt>
                <c:pt idx="1632">
                  <c:v>2975.8262350300001</c:v>
                </c:pt>
                <c:pt idx="1633">
                  <c:v>2976.8262350300001</c:v>
                </c:pt>
                <c:pt idx="1634">
                  <c:v>2977.8262350300001</c:v>
                </c:pt>
                <c:pt idx="1635">
                  <c:v>2978.8262350300001</c:v>
                </c:pt>
                <c:pt idx="1636">
                  <c:v>2979.8262350300001</c:v>
                </c:pt>
                <c:pt idx="1637">
                  <c:v>2980.8262350300001</c:v>
                </c:pt>
                <c:pt idx="1638">
                  <c:v>2981.8262350300001</c:v>
                </c:pt>
                <c:pt idx="1639">
                  <c:v>2982.8262350300001</c:v>
                </c:pt>
                <c:pt idx="1640">
                  <c:v>2983.8262350300001</c:v>
                </c:pt>
                <c:pt idx="1641">
                  <c:v>2984.8262350300001</c:v>
                </c:pt>
                <c:pt idx="1642">
                  <c:v>2985.8262350300001</c:v>
                </c:pt>
                <c:pt idx="1643">
                  <c:v>2986.8262350300001</c:v>
                </c:pt>
                <c:pt idx="1644">
                  <c:v>2987.8262350300001</c:v>
                </c:pt>
                <c:pt idx="1645">
                  <c:v>2988.8262350300001</c:v>
                </c:pt>
                <c:pt idx="1646">
                  <c:v>2989.8262350300001</c:v>
                </c:pt>
                <c:pt idx="1647">
                  <c:v>2990.8262350300001</c:v>
                </c:pt>
                <c:pt idx="1648">
                  <c:v>2991.8262350300001</c:v>
                </c:pt>
                <c:pt idx="1649">
                  <c:v>2992.8262350300001</c:v>
                </c:pt>
                <c:pt idx="1650">
                  <c:v>2993.8262350300001</c:v>
                </c:pt>
                <c:pt idx="1651">
                  <c:v>2994.8262350300001</c:v>
                </c:pt>
                <c:pt idx="1652">
                  <c:v>2995.8262350300001</c:v>
                </c:pt>
                <c:pt idx="1653">
                  <c:v>2996.8262350300001</c:v>
                </c:pt>
                <c:pt idx="1654">
                  <c:v>2997.8262350300001</c:v>
                </c:pt>
                <c:pt idx="1655">
                  <c:v>2998.3673492500002</c:v>
                </c:pt>
                <c:pt idx="1656">
                  <c:v>3052.1357715300001</c:v>
                </c:pt>
                <c:pt idx="1657">
                  <c:v>3101.2908861199999</c:v>
                </c:pt>
                <c:pt idx="1658">
                  <c:v>3101.2908861199999</c:v>
                </c:pt>
                <c:pt idx="1659">
                  <c:v>3102.2908861199999</c:v>
                </c:pt>
                <c:pt idx="1660">
                  <c:v>3103.2908861199999</c:v>
                </c:pt>
                <c:pt idx="1661">
                  <c:v>3104.2908861199999</c:v>
                </c:pt>
                <c:pt idx="1662">
                  <c:v>3105.2908861199999</c:v>
                </c:pt>
                <c:pt idx="1663">
                  <c:v>3106.2908861199999</c:v>
                </c:pt>
                <c:pt idx="1664">
                  <c:v>3107.2908861199999</c:v>
                </c:pt>
                <c:pt idx="1665">
                  <c:v>3108.2908861199999</c:v>
                </c:pt>
                <c:pt idx="1666">
                  <c:v>3109.2908861199999</c:v>
                </c:pt>
                <c:pt idx="1667">
                  <c:v>3110.2908861199999</c:v>
                </c:pt>
                <c:pt idx="1668">
                  <c:v>3111.2908861199999</c:v>
                </c:pt>
                <c:pt idx="1669">
                  <c:v>3112.2908861199999</c:v>
                </c:pt>
                <c:pt idx="1670">
                  <c:v>3113.2908861199999</c:v>
                </c:pt>
                <c:pt idx="1671">
                  <c:v>3114.2908861199999</c:v>
                </c:pt>
                <c:pt idx="1672">
                  <c:v>3115.2908861199999</c:v>
                </c:pt>
                <c:pt idx="1673">
                  <c:v>3116.2908861199999</c:v>
                </c:pt>
                <c:pt idx="1674">
                  <c:v>3117.2908861199999</c:v>
                </c:pt>
                <c:pt idx="1675">
                  <c:v>3118.2908861199999</c:v>
                </c:pt>
                <c:pt idx="1676">
                  <c:v>3119.2908861199999</c:v>
                </c:pt>
                <c:pt idx="1677">
                  <c:v>3120.2908861199999</c:v>
                </c:pt>
                <c:pt idx="1678">
                  <c:v>3121.2908861199999</c:v>
                </c:pt>
                <c:pt idx="1679">
                  <c:v>3122.2908861199999</c:v>
                </c:pt>
                <c:pt idx="1680">
                  <c:v>3123.2908861199999</c:v>
                </c:pt>
                <c:pt idx="1681">
                  <c:v>3124.2908861199999</c:v>
                </c:pt>
                <c:pt idx="1682">
                  <c:v>3125.2908861199999</c:v>
                </c:pt>
                <c:pt idx="1683">
                  <c:v>3126.2908861199999</c:v>
                </c:pt>
                <c:pt idx="1684">
                  <c:v>3127.2908861199999</c:v>
                </c:pt>
                <c:pt idx="1685">
                  <c:v>3128.2908861199999</c:v>
                </c:pt>
                <c:pt idx="1686">
                  <c:v>3129.2908861199999</c:v>
                </c:pt>
                <c:pt idx="1687">
                  <c:v>3130.2908861199999</c:v>
                </c:pt>
                <c:pt idx="1688">
                  <c:v>3131.2908861199999</c:v>
                </c:pt>
                <c:pt idx="1689">
                  <c:v>3132.2908861199999</c:v>
                </c:pt>
                <c:pt idx="1690">
                  <c:v>3133.2908861199999</c:v>
                </c:pt>
                <c:pt idx="1691">
                  <c:v>3134.2908861199999</c:v>
                </c:pt>
                <c:pt idx="1692">
                  <c:v>3135.2908861199999</c:v>
                </c:pt>
                <c:pt idx="1693">
                  <c:v>3136.2908861199999</c:v>
                </c:pt>
                <c:pt idx="1694">
                  <c:v>3137.2908861199999</c:v>
                </c:pt>
                <c:pt idx="1695">
                  <c:v>3138.2908861199999</c:v>
                </c:pt>
                <c:pt idx="1696">
                  <c:v>3139.2908861199999</c:v>
                </c:pt>
                <c:pt idx="1697">
                  <c:v>3140.2908861199999</c:v>
                </c:pt>
                <c:pt idx="1698">
                  <c:v>3141.2908861199999</c:v>
                </c:pt>
                <c:pt idx="1699">
                  <c:v>3142.2908861199999</c:v>
                </c:pt>
                <c:pt idx="1700">
                  <c:v>3143.2908861199999</c:v>
                </c:pt>
                <c:pt idx="1701">
                  <c:v>3144.2908861199999</c:v>
                </c:pt>
                <c:pt idx="1702">
                  <c:v>3145.2908861199999</c:v>
                </c:pt>
                <c:pt idx="1703">
                  <c:v>3146.2908861199999</c:v>
                </c:pt>
                <c:pt idx="1704">
                  <c:v>3147.2908861199999</c:v>
                </c:pt>
                <c:pt idx="1705">
                  <c:v>3148.2908861199999</c:v>
                </c:pt>
                <c:pt idx="1706">
                  <c:v>3149.2908861199999</c:v>
                </c:pt>
                <c:pt idx="1707">
                  <c:v>3150.2908861199999</c:v>
                </c:pt>
                <c:pt idx="1708">
                  <c:v>3151.2908861199999</c:v>
                </c:pt>
                <c:pt idx="1709">
                  <c:v>3152.2908861199999</c:v>
                </c:pt>
                <c:pt idx="1710">
                  <c:v>3153.2908861199999</c:v>
                </c:pt>
                <c:pt idx="1711">
                  <c:v>3154.2908861199999</c:v>
                </c:pt>
                <c:pt idx="1712">
                  <c:v>3155.2908861199999</c:v>
                </c:pt>
                <c:pt idx="1713">
                  <c:v>3156.2908861199999</c:v>
                </c:pt>
                <c:pt idx="1714">
                  <c:v>3157.2908861199999</c:v>
                </c:pt>
                <c:pt idx="1715">
                  <c:v>3158.2908861199999</c:v>
                </c:pt>
                <c:pt idx="1716">
                  <c:v>3159.2908861199999</c:v>
                </c:pt>
                <c:pt idx="1717">
                  <c:v>3160.2908861199999</c:v>
                </c:pt>
                <c:pt idx="1718">
                  <c:v>3161.2908861199999</c:v>
                </c:pt>
                <c:pt idx="1719">
                  <c:v>3162.2908861199999</c:v>
                </c:pt>
                <c:pt idx="1720">
                  <c:v>3163.2908861199999</c:v>
                </c:pt>
                <c:pt idx="1721">
                  <c:v>3164.2908861199999</c:v>
                </c:pt>
                <c:pt idx="1722">
                  <c:v>3165.2908861199999</c:v>
                </c:pt>
                <c:pt idx="1723">
                  <c:v>3166.2908861199999</c:v>
                </c:pt>
                <c:pt idx="1724">
                  <c:v>3167.2908861199999</c:v>
                </c:pt>
                <c:pt idx="1725">
                  <c:v>3168.2908861199999</c:v>
                </c:pt>
                <c:pt idx="1726">
                  <c:v>3169.2908861199999</c:v>
                </c:pt>
                <c:pt idx="1727">
                  <c:v>3170.2908861199999</c:v>
                </c:pt>
                <c:pt idx="1728">
                  <c:v>3171.2908861199999</c:v>
                </c:pt>
                <c:pt idx="1729">
                  <c:v>3172.2908861199999</c:v>
                </c:pt>
                <c:pt idx="1730">
                  <c:v>3173.2908861199999</c:v>
                </c:pt>
                <c:pt idx="1731">
                  <c:v>3174.2908861199999</c:v>
                </c:pt>
                <c:pt idx="1732">
                  <c:v>3175.2908861199999</c:v>
                </c:pt>
                <c:pt idx="1733">
                  <c:v>3176.2908861199999</c:v>
                </c:pt>
                <c:pt idx="1734">
                  <c:v>3177.2908861199999</c:v>
                </c:pt>
                <c:pt idx="1735">
                  <c:v>3178.2908861199999</c:v>
                </c:pt>
                <c:pt idx="1736">
                  <c:v>3179.2908861199999</c:v>
                </c:pt>
                <c:pt idx="1737">
                  <c:v>3180.2908861199999</c:v>
                </c:pt>
                <c:pt idx="1738">
                  <c:v>3181.2908861199999</c:v>
                </c:pt>
                <c:pt idx="1739">
                  <c:v>3182.2908861199999</c:v>
                </c:pt>
                <c:pt idx="1740">
                  <c:v>3183.2908861199999</c:v>
                </c:pt>
                <c:pt idx="1741">
                  <c:v>3184.2908861199999</c:v>
                </c:pt>
                <c:pt idx="1742">
                  <c:v>3185.2908861199999</c:v>
                </c:pt>
                <c:pt idx="1743">
                  <c:v>3186.2908861199999</c:v>
                </c:pt>
                <c:pt idx="1744">
                  <c:v>3187.2908861199999</c:v>
                </c:pt>
                <c:pt idx="1745">
                  <c:v>3188.2908861199999</c:v>
                </c:pt>
                <c:pt idx="1746">
                  <c:v>3189.2908861199999</c:v>
                </c:pt>
                <c:pt idx="1747">
                  <c:v>3190.2908861199999</c:v>
                </c:pt>
                <c:pt idx="1748">
                  <c:v>3191.2908861199999</c:v>
                </c:pt>
                <c:pt idx="1749">
                  <c:v>3192.2908861199999</c:v>
                </c:pt>
                <c:pt idx="1750">
                  <c:v>3193.2908861199999</c:v>
                </c:pt>
                <c:pt idx="1751">
                  <c:v>3194.2908861199999</c:v>
                </c:pt>
                <c:pt idx="1752">
                  <c:v>3195.2908861199999</c:v>
                </c:pt>
                <c:pt idx="1753">
                  <c:v>3196.2908861199999</c:v>
                </c:pt>
                <c:pt idx="1754">
                  <c:v>3197.2908861199999</c:v>
                </c:pt>
                <c:pt idx="1755">
                  <c:v>3198.2908861199999</c:v>
                </c:pt>
                <c:pt idx="1756">
                  <c:v>3199.2908861199999</c:v>
                </c:pt>
                <c:pt idx="1757">
                  <c:v>3200.2908861199999</c:v>
                </c:pt>
                <c:pt idx="1758">
                  <c:v>3201.2908861199999</c:v>
                </c:pt>
                <c:pt idx="1759">
                  <c:v>3202.2908861199999</c:v>
                </c:pt>
                <c:pt idx="1760">
                  <c:v>3203.2908861199999</c:v>
                </c:pt>
                <c:pt idx="1761">
                  <c:v>3204.2908861199999</c:v>
                </c:pt>
                <c:pt idx="1762">
                  <c:v>3205.2908861199999</c:v>
                </c:pt>
                <c:pt idx="1763">
                  <c:v>3206.2908861199999</c:v>
                </c:pt>
                <c:pt idx="1764">
                  <c:v>3207.2908861199999</c:v>
                </c:pt>
                <c:pt idx="1765">
                  <c:v>3208.2908861199999</c:v>
                </c:pt>
                <c:pt idx="1766">
                  <c:v>3209.2908861199999</c:v>
                </c:pt>
                <c:pt idx="1767">
                  <c:v>3210.2908861199999</c:v>
                </c:pt>
                <c:pt idx="1768">
                  <c:v>3211.2908861199999</c:v>
                </c:pt>
                <c:pt idx="1769">
                  <c:v>3212.2908861199999</c:v>
                </c:pt>
                <c:pt idx="1770">
                  <c:v>3213.2908861199999</c:v>
                </c:pt>
                <c:pt idx="1771">
                  <c:v>3214.2908861199999</c:v>
                </c:pt>
                <c:pt idx="1772">
                  <c:v>3215.2908861199999</c:v>
                </c:pt>
                <c:pt idx="1773">
                  <c:v>3216.2908861199999</c:v>
                </c:pt>
                <c:pt idx="1774">
                  <c:v>3217.2908861199999</c:v>
                </c:pt>
                <c:pt idx="1775">
                  <c:v>3218.2908861199999</c:v>
                </c:pt>
                <c:pt idx="1776">
                  <c:v>3219.2908861199999</c:v>
                </c:pt>
                <c:pt idx="1777">
                  <c:v>3220.2908861199999</c:v>
                </c:pt>
                <c:pt idx="1778">
                  <c:v>3221.2908861199999</c:v>
                </c:pt>
                <c:pt idx="1779">
                  <c:v>3222.2908861199999</c:v>
                </c:pt>
                <c:pt idx="1780">
                  <c:v>3223.2908861199999</c:v>
                </c:pt>
                <c:pt idx="1781">
                  <c:v>3224.2908861199999</c:v>
                </c:pt>
                <c:pt idx="1782">
                  <c:v>3225.2908861199999</c:v>
                </c:pt>
                <c:pt idx="1783">
                  <c:v>3226.2908861199999</c:v>
                </c:pt>
                <c:pt idx="1784">
                  <c:v>3227.2908861199999</c:v>
                </c:pt>
                <c:pt idx="1785">
                  <c:v>3228.2908861199999</c:v>
                </c:pt>
                <c:pt idx="1786">
                  <c:v>3229.2908861199999</c:v>
                </c:pt>
                <c:pt idx="1787">
                  <c:v>3230.2908861199999</c:v>
                </c:pt>
                <c:pt idx="1788">
                  <c:v>3231.2908861199999</c:v>
                </c:pt>
                <c:pt idx="1789">
                  <c:v>3232.2908861199999</c:v>
                </c:pt>
                <c:pt idx="1790">
                  <c:v>3233.2908861199999</c:v>
                </c:pt>
                <c:pt idx="1791">
                  <c:v>3234.2908861199999</c:v>
                </c:pt>
                <c:pt idx="1792">
                  <c:v>3235.2908861199999</c:v>
                </c:pt>
                <c:pt idx="1793">
                  <c:v>3236.2908861199999</c:v>
                </c:pt>
                <c:pt idx="1794">
                  <c:v>3237.2908861199999</c:v>
                </c:pt>
                <c:pt idx="1795">
                  <c:v>3238.2908861199999</c:v>
                </c:pt>
                <c:pt idx="1796">
                  <c:v>3239.2908861199999</c:v>
                </c:pt>
                <c:pt idx="1797">
                  <c:v>3240.2908861199999</c:v>
                </c:pt>
                <c:pt idx="1798">
                  <c:v>3241.2908861199999</c:v>
                </c:pt>
                <c:pt idx="1799">
                  <c:v>3242.2908861199999</c:v>
                </c:pt>
                <c:pt idx="1800">
                  <c:v>3243.2908861199999</c:v>
                </c:pt>
                <c:pt idx="1801">
                  <c:v>3244.2908861199999</c:v>
                </c:pt>
                <c:pt idx="1802">
                  <c:v>3245.2908861199999</c:v>
                </c:pt>
                <c:pt idx="1803">
                  <c:v>3246.2908861199999</c:v>
                </c:pt>
                <c:pt idx="1804">
                  <c:v>3247.2908861199999</c:v>
                </c:pt>
                <c:pt idx="1805">
                  <c:v>3248.2908861199999</c:v>
                </c:pt>
                <c:pt idx="1806">
                  <c:v>3249.2908861199999</c:v>
                </c:pt>
                <c:pt idx="1807">
                  <c:v>3250.2908861199999</c:v>
                </c:pt>
                <c:pt idx="1808">
                  <c:v>3251.2908861199999</c:v>
                </c:pt>
                <c:pt idx="1809">
                  <c:v>3252.2908861199999</c:v>
                </c:pt>
                <c:pt idx="1810">
                  <c:v>3253.2908861199999</c:v>
                </c:pt>
                <c:pt idx="1811">
                  <c:v>3254.2908861199999</c:v>
                </c:pt>
                <c:pt idx="1812">
                  <c:v>3255.2908861199999</c:v>
                </c:pt>
                <c:pt idx="1813">
                  <c:v>3256.2908861199999</c:v>
                </c:pt>
                <c:pt idx="1814">
                  <c:v>3257.2908861199999</c:v>
                </c:pt>
                <c:pt idx="1815">
                  <c:v>3258.2908861199999</c:v>
                </c:pt>
                <c:pt idx="1816">
                  <c:v>3259.2908861199999</c:v>
                </c:pt>
                <c:pt idx="1817">
                  <c:v>3260.2908861199999</c:v>
                </c:pt>
                <c:pt idx="1818">
                  <c:v>3261.2908861199999</c:v>
                </c:pt>
                <c:pt idx="1819">
                  <c:v>3262.2908861199999</c:v>
                </c:pt>
                <c:pt idx="1820">
                  <c:v>3263.2908861199999</c:v>
                </c:pt>
                <c:pt idx="1821">
                  <c:v>3264.2908861199999</c:v>
                </c:pt>
                <c:pt idx="1822">
                  <c:v>3265.2908861199999</c:v>
                </c:pt>
                <c:pt idx="1823">
                  <c:v>3266.2908861199999</c:v>
                </c:pt>
                <c:pt idx="1824">
                  <c:v>3267.2908861199999</c:v>
                </c:pt>
                <c:pt idx="1825">
                  <c:v>3268.2908861199999</c:v>
                </c:pt>
                <c:pt idx="1826">
                  <c:v>3269.2908861199999</c:v>
                </c:pt>
                <c:pt idx="1827">
                  <c:v>3270.2908861199999</c:v>
                </c:pt>
                <c:pt idx="1828">
                  <c:v>3271.2908861199999</c:v>
                </c:pt>
                <c:pt idx="1829">
                  <c:v>3272.2908861199999</c:v>
                </c:pt>
                <c:pt idx="1830">
                  <c:v>3273.2908861199999</c:v>
                </c:pt>
                <c:pt idx="1831">
                  <c:v>3274.2908861199999</c:v>
                </c:pt>
                <c:pt idx="1832">
                  <c:v>3275.2908861199999</c:v>
                </c:pt>
                <c:pt idx="1833">
                  <c:v>3276.2908861199999</c:v>
                </c:pt>
                <c:pt idx="1834">
                  <c:v>3277.2908861199999</c:v>
                </c:pt>
                <c:pt idx="1835">
                  <c:v>3278.2908861199999</c:v>
                </c:pt>
                <c:pt idx="1836">
                  <c:v>3279.2908861199999</c:v>
                </c:pt>
                <c:pt idx="1837">
                  <c:v>3280.2908861199999</c:v>
                </c:pt>
                <c:pt idx="1838">
                  <c:v>3281.2908861199999</c:v>
                </c:pt>
                <c:pt idx="1839">
                  <c:v>3282.2908861199999</c:v>
                </c:pt>
                <c:pt idx="1840">
                  <c:v>3283.2908861199999</c:v>
                </c:pt>
                <c:pt idx="1841">
                  <c:v>3284.2908861199999</c:v>
                </c:pt>
                <c:pt idx="1842">
                  <c:v>3285.2908861199999</c:v>
                </c:pt>
                <c:pt idx="1843">
                  <c:v>3286.2908861199999</c:v>
                </c:pt>
                <c:pt idx="1844">
                  <c:v>3287.2908861199999</c:v>
                </c:pt>
                <c:pt idx="1845">
                  <c:v>3288.2908861199999</c:v>
                </c:pt>
                <c:pt idx="1846">
                  <c:v>3289.2908861199999</c:v>
                </c:pt>
                <c:pt idx="1847">
                  <c:v>3290.2908861199999</c:v>
                </c:pt>
                <c:pt idx="1848">
                  <c:v>3291.2908861199999</c:v>
                </c:pt>
                <c:pt idx="1849">
                  <c:v>3292.2908861199999</c:v>
                </c:pt>
                <c:pt idx="1850">
                  <c:v>3293.2908861199999</c:v>
                </c:pt>
                <c:pt idx="1851">
                  <c:v>3294.2908861199999</c:v>
                </c:pt>
                <c:pt idx="1852">
                  <c:v>3295.2908861199999</c:v>
                </c:pt>
                <c:pt idx="1853">
                  <c:v>3296.2908861199999</c:v>
                </c:pt>
                <c:pt idx="1854">
                  <c:v>3297.2908861199999</c:v>
                </c:pt>
                <c:pt idx="1855">
                  <c:v>3298.2908861199999</c:v>
                </c:pt>
                <c:pt idx="1856">
                  <c:v>3299.2908861199999</c:v>
                </c:pt>
                <c:pt idx="1857">
                  <c:v>3300.2908861199999</c:v>
                </c:pt>
                <c:pt idx="1858">
                  <c:v>3301.2908861199999</c:v>
                </c:pt>
                <c:pt idx="1859">
                  <c:v>3302.2908861199999</c:v>
                </c:pt>
                <c:pt idx="1860">
                  <c:v>3303.2908861199999</c:v>
                </c:pt>
                <c:pt idx="1861">
                  <c:v>3304.2908861199999</c:v>
                </c:pt>
                <c:pt idx="1862">
                  <c:v>3305.2908861199999</c:v>
                </c:pt>
                <c:pt idx="1863">
                  <c:v>3306.2908861199999</c:v>
                </c:pt>
                <c:pt idx="1864">
                  <c:v>3307.2908861199999</c:v>
                </c:pt>
                <c:pt idx="1865">
                  <c:v>3308.2908861199999</c:v>
                </c:pt>
                <c:pt idx="1866">
                  <c:v>3309.2908861199999</c:v>
                </c:pt>
                <c:pt idx="1867">
                  <c:v>3310.2908861199999</c:v>
                </c:pt>
                <c:pt idx="1868">
                  <c:v>3311.2908861199999</c:v>
                </c:pt>
                <c:pt idx="1869">
                  <c:v>3312.2908861199999</c:v>
                </c:pt>
                <c:pt idx="1870">
                  <c:v>3313.2908861199999</c:v>
                </c:pt>
                <c:pt idx="1871">
                  <c:v>3314.2908861199999</c:v>
                </c:pt>
                <c:pt idx="1872">
                  <c:v>3315.2908861199999</c:v>
                </c:pt>
                <c:pt idx="1873">
                  <c:v>3316.2908861199999</c:v>
                </c:pt>
                <c:pt idx="1874">
                  <c:v>3317.2908861199999</c:v>
                </c:pt>
                <c:pt idx="1875">
                  <c:v>3318.2908861199999</c:v>
                </c:pt>
                <c:pt idx="1876">
                  <c:v>3319.2908861199999</c:v>
                </c:pt>
                <c:pt idx="1877">
                  <c:v>3320.2908861199999</c:v>
                </c:pt>
                <c:pt idx="1878">
                  <c:v>3321.2908861199999</c:v>
                </c:pt>
                <c:pt idx="1879">
                  <c:v>3322.2908861199999</c:v>
                </c:pt>
                <c:pt idx="1880">
                  <c:v>3323.2908861199999</c:v>
                </c:pt>
                <c:pt idx="1881">
                  <c:v>3324.2908861199999</c:v>
                </c:pt>
                <c:pt idx="1882">
                  <c:v>3325.2908861199999</c:v>
                </c:pt>
                <c:pt idx="1883">
                  <c:v>3326.2908861199999</c:v>
                </c:pt>
                <c:pt idx="1884">
                  <c:v>3327.2908861199999</c:v>
                </c:pt>
                <c:pt idx="1885">
                  <c:v>3328.2908861199999</c:v>
                </c:pt>
                <c:pt idx="1886">
                  <c:v>3329.2908861199999</c:v>
                </c:pt>
                <c:pt idx="1887">
                  <c:v>3330.2908861199999</c:v>
                </c:pt>
                <c:pt idx="1888">
                  <c:v>3331.2908861199999</c:v>
                </c:pt>
                <c:pt idx="1889">
                  <c:v>3332.2908861199999</c:v>
                </c:pt>
                <c:pt idx="1890">
                  <c:v>3333.2908861199999</c:v>
                </c:pt>
                <c:pt idx="1891">
                  <c:v>3334.2908861199999</c:v>
                </c:pt>
                <c:pt idx="1892">
                  <c:v>3335.2908861199999</c:v>
                </c:pt>
                <c:pt idx="1893">
                  <c:v>3336.2908861199999</c:v>
                </c:pt>
                <c:pt idx="1894">
                  <c:v>3337.2908861199999</c:v>
                </c:pt>
                <c:pt idx="1895">
                  <c:v>3338.2908861199999</c:v>
                </c:pt>
                <c:pt idx="1896">
                  <c:v>3339.2908861199999</c:v>
                </c:pt>
                <c:pt idx="1897">
                  <c:v>3340.2908861199999</c:v>
                </c:pt>
                <c:pt idx="1898">
                  <c:v>3341.2908861199999</c:v>
                </c:pt>
                <c:pt idx="1899">
                  <c:v>3342.2908861199999</c:v>
                </c:pt>
                <c:pt idx="1900">
                  <c:v>3343.2908861199999</c:v>
                </c:pt>
                <c:pt idx="1901">
                  <c:v>3344.2908861199999</c:v>
                </c:pt>
                <c:pt idx="1902">
                  <c:v>3345.2908861199999</c:v>
                </c:pt>
                <c:pt idx="1903">
                  <c:v>3346.2908861199999</c:v>
                </c:pt>
                <c:pt idx="1904">
                  <c:v>3347.2908861199999</c:v>
                </c:pt>
                <c:pt idx="1905">
                  <c:v>3348.2908861199999</c:v>
                </c:pt>
                <c:pt idx="1906">
                  <c:v>3349.2908861199999</c:v>
                </c:pt>
                <c:pt idx="1907">
                  <c:v>3350.2908861199999</c:v>
                </c:pt>
                <c:pt idx="1908">
                  <c:v>3351.2908861199999</c:v>
                </c:pt>
                <c:pt idx="1909">
                  <c:v>3352.2908861199999</c:v>
                </c:pt>
                <c:pt idx="1910">
                  <c:v>3353.2908861199999</c:v>
                </c:pt>
                <c:pt idx="1911">
                  <c:v>3354.2908861199999</c:v>
                </c:pt>
                <c:pt idx="1912">
                  <c:v>3355.2908861199999</c:v>
                </c:pt>
                <c:pt idx="1913">
                  <c:v>3356.2908861199999</c:v>
                </c:pt>
                <c:pt idx="1914">
                  <c:v>3357.2908861199999</c:v>
                </c:pt>
                <c:pt idx="1915">
                  <c:v>3358.2908861199999</c:v>
                </c:pt>
                <c:pt idx="1916">
                  <c:v>3359.2908861199999</c:v>
                </c:pt>
                <c:pt idx="1917">
                  <c:v>3360.2908861199999</c:v>
                </c:pt>
                <c:pt idx="1918">
                  <c:v>3361.2908861199999</c:v>
                </c:pt>
                <c:pt idx="1919">
                  <c:v>3362.2908861199999</c:v>
                </c:pt>
                <c:pt idx="1920">
                  <c:v>3363.2908861199999</c:v>
                </c:pt>
                <c:pt idx="1921">
                  <c:v>3364.2908861199999</c:v>
                </c:pt>
                <c:pt idx="1922">
                  <c:v>3365.2908861199999</c:v>
                </c:pt>
                <c:pt idx="1923">
                  <c:v>3366.2908861199999</c:v>
                </c:pt>
                <c:pt idx="1924">
                  <c:v>3367.2908861199999</c:v>
                </c:pt>
                <c:pt idx="1925">
                  <c:v>3368.2908861199999</c:v>
                </c:pt>
                <c:pt idx="1926">
                  <c:v>3369.2908861199999</c:v>
                </c:pt>
                <c:pt idx="1927">
                  <c:v>3370.2908861199999</c:v>
                </c:pt>
                <c:pt idx="1928">
                  <c:v>3371.2908861199999</c:v>
                </c:pt>
                <c:pt idx="1929">
                  <c:v>3372.2908861199999</c:v>
                </c:pt>
                <c:pt idx="1930">
                  <c:v>3373.2908861199999</c:v>
                </c:pt>
                <c:pt idx="1931">
                  <c:v>3374.2908861199999</c:v>
                </c:pt>
                <c:pt idx="1932">
                  <c:v>3375.2908861199999</c:v>
                </c:pt>
                <c:pt idx="1933">
                  <c:v>3376.2908861199999</c:v>
                </c:pt>
                <c:pt idx="1934">
                  <c:v>3377.2908861199999</c:v>
                </c:pt>
                <c:pt idx="1935">
                  <c:v>3378.2908861199999</c:v>
                </c:pt>
                <c:pt idx="1936">
                  <c:v>3379.2908861199999</c:v>
                </c:pt>
                <c:pt idx="1937">
                  <c:v>3380.2908861199999</c:v>
                </c:pt>
                <c:pt idx="1938">
                  <c:v>3381.2908861199999</c:v>
                </c:pt>
                <c:pt idx="1939">
                  <c:v>3382.2908861199999</c:v>
                </c:pt>
                <c:pt idx="1940">
                  <c:v>3383.2908861199999</c:v>
                </c:pt>
                <c:pt idx="1941">
                  <c:v>3384.2908861199999</c:v>
                </c:pt>
                <c:pt idx="1942">
                  <c:v>3385.2908861199999</c:v>
                </c:pt>
                <c:pt idx="1943">
                  <c:v>3386.2908861199999</c:v>
                </c:pt>
                <c:pt idx="1944">
                  <c:v>3387.2908861199999</c:v>
                </c:pt>
                <c:pt idx="1945">
                  <c:v>3388.2908861199999</c:v>
                </c:pt>
                <c:pt idx="1946">
                  <c:v>3389.2908861199999</c:v>
                </c:pt>
                <c:pt idx="1947">
                  <c:v>3390.2908861199999</c:v>
                </c:pt>
                <c:pt idx="1948">
                  <c:v>3391.2908861199999</c:v>
                </c:pt>
                <c:pt idx="1949">
                  <c:v>3392.2908861199999</c:v>
                </c:pt>
                <c:pt idx="1950">
                  <c:v>3393.2908861199999</c:v>
                </c:pt>
                <c:pt idx="1951">
                  <c:v>3394.2908861199999</c:v>
                </c:pt>
                <c:pt idx="1952">
                  <c:v>3395.2908861199999</c:v>
                </c:pt>
                <c:pt idx="1953">
                  <c:v>3396.2908861199999</c:v>
                </c:pt>
                <c:pt idx="1954">
                  <c:v>3397.2908861199999</c:v>
                </c:pt>
                <c:pt idx="1955">
                  <c:v>3398.2908861199999</c:v>
                </c:pt>
                <c:pt idx="1956">
                  <c:v>3399.2908861199999</c:v>
                </c:pt>
                <c:pt idx="1957">
                  <c:v>3400.2908861199999</c:v>
                </c:pt>
                <c:pt idx="1958">
                  <c:v>3401.2908861199999</c:v>
                </c:pt>
                <c:pt idx="1959">
                  <c:v>3402.2908861199999</c:v>
                </c:pt>
                <c:pt idx="1960">
                  <c:v>3403.2908861199999</c:v>
                </c:pt>
                <c:pt idx="1961">
                  <c:v>3404.2908861199999</c:v>
                </c:pt>
                <c:pt idx="1962">
                  <c:v>3405.2908861199999</c:v>
                </c:pt>
                <c:pt idx="1963">
                  <c:v>3406.2908861199999</c:v>
                </c:pt>
                <c:pt idx="1964">
                  <c:v>3407.2908861199999</c:v>
                </c:pt>
                <c:pt idx="1965">
                  <c:v>3408.2908861199999</c:v>
                </c:pt>
                <c:pt idx="1966">
                  <c:v>3409.2908861199999</c:v>
                </c:pt>
                <c:pt idx="1967">
                  <c:v>3410.2908861199999</c:v>
                </c:pt>
                <c:pt idx="1968">
                  <c:v>3411.2908861199999</c:v>
                </c:pt>
                <c:pt idx="1969">
                  <c:v>3412.2908861199999</c:v>
                </c:pt>
                <c:pt idx="1970">
                  <c:v>3413.2908861199999</c:v>
                </c:pt>
                <c:pt idx="1971">
                  <c:v>3414.2908861199999</c:v>
                </c:pt>
                <c:pt idx="1972">
                  <c:v>3415.2908861199999</c:v>
                </c:pt>
                <c:pt idx="1973">
                  <c:v>3416.2908861199999</c:v>
                </c:pt>
                <c:pt idx="1974">
                  <c:v>3417.2908861199999</c:v>
                </c:pt>
                <c:pt idx="1975">
                  <c:v>3418.2908861199999</c:v>
                </c:pt>
                <c:pt idx="1976">
                  <c:v>3419.2908861199999</c:v>
                </c:pt>
                <c:pt idx="1977">
                  <c:v>3420.2908861199999</c:v>
                </c:pt>
                <c:pt idx="1978">
                  <c:v>3421.2908861199999</c:v>
                </c:pt>
                <c:pt idx="1979">
                  <c:v>3422.2908861199999</c:v>
                </c:pt>
                <c:pt idx="1980">
                  <c:v>3423.2908861199999</c:v>
                </c:pt>
                <c:pt idx="1981">
                  <c:v>3424.2908861199999</c:v>
                </c:pt>
                <c:pt idx="1982">
                  <c:v>3425.2908861199999</c:v>
                </c:pt>
                <c:pt idx="1983">
                  <c:v>3426.2908861199999</c:v>
                </c:pt>
                <c:pt idx="1984">
                  <c:v>3427.2908861199999</c:v>
                </c:pt>
                <c:pt idx="1985">
                  <c:v>3428.2908861199999</c:v>
                </c:pt>
                <c:pt idx="1986">
                  <c:v>3429.2908861199999</c:v>
                </c:pt>
                <c:pt idx="1987">
                  <c:v>3430.2908861199999</c:v>
                </c:pt>
                <c:pt idx="1988">
                  <c:v>3431.2908861199999</c:v>
                </c:pt>
                <c:pt idx="1989">
                  <c:v>3432.2908861199999</c:v>
                </c:pt>
                <c:pt idx="1990">
                  <c:v>3433.2908861199999</c:v>
                </c:pt>
                <c:pt idx="1991">
                  <c:v>3434.2908861199999</c:v>
                </c:pt>
                <c:pt idx="1992">
                  <c:v>3435.2908861199999</c:v>
                </c:pt>
                <c:pt idx="1993">
                  <c:v>3436.2908861199999</c:v>
                </c:pt>
                <c:pt idx="1994">
                  <c:v>3437.2908861199999</c:v>
                </c:pt>
                <c:pt idx="1995">
                  <c:v>3438.2908861199999</c:v>
                </c:pt>
                <c:pt idx="1996">
                  <c:v>3439.2908861199999</c:v>
                </c:pt>
                <c:pt idx="1997">
                  <c:v>3440.2908861199999</c:v>
                </c:pt>
                <c:pt idx="1998">
                  <c:v>3441.2908861199999</c:v>
                </c:pt>
                <c:pt idx="1999">
                  <c:v>3442.2908861199999</c:v>
                </c:pt>
                <c:pt idx="2000">
                  <c:v>3443.2908861199999</c:v>
                </c:pt>
                <c:pt idx="2001">
                  <c:v>3444.2908861199999</c:v>
                </c:pt>
                <c:pt idx="2002">
                  <c:v>3445.2908861199999</c:v>
                </c:pt>
                <c:pt idx="2003">
                  <c:v>3446.2908861199999</c:v>
                </c:pt>
                <c:pt idx="2004">
                  <c:v>3447.2908861199999</c:v>
                </c:pt>
                <c:pt idx="2005">
                  <c:v>3448.2908861199999</c:v>
                </c:pt>
                <c:pt idx="2006">
                  <c:v>3449.2908861199999</c:v>
                </c:pt>
                <c:pt idx="2007">
                  <c:v>3450.2908861199999</c:v>
                </c:pt>
                <c:pt idx="2008">
                  <c:v>3451.2908861199999</c:v>
                </c:pt>
                <c:pt idx="2009">
                  <c:v>3452.2908861199999</c:v>
                </c:pt>
                <c:pt idx="2010">
                  <c:v>3453.2908861199999</c:v>
                </c:pt>
                <c:pt idx="2011">
                  <c:v>3454.2908861199999</c:v>
                </c:pt>
                <c:pt idx="2012">
                  <c:v>3455.2908861199999</c:v>
                </c:pt>
                <c:pt idx="2013">
                  <c:v>3456.2908861199999</c:v>
                </c:pt>
                <c:pt idx="2014">
                  <c:v>3457.2908861199999</c:v>
                </c:pt>
                <c:pt idx="2015">
                  <c:v>3458.2908861199999</c:v>
                </c:pt>
                <c:pt idx="2016">
                  <c:v>3459.2908861199999</c:v>
                </c:pt>
                <c:pt idx="2017">
                  <c:v>3460.2908861199999</c:v>
                </c:pt>
                <c:pt idx="2018">
                  <c:v>3461.2908861199999</c:v>
                </c:pt>
                <c:pt idx="2019">
                  <c:v>3462.2908861199999</c:v>
                </c:pt>
                <c:pt idx="2020">
                  <c:v>3463.2908861199999</c:v>
                </c:pt>
                <c:pt idx="2021">
                  <c:v>3464.2908861199999</c:v>
                </c:pt>
                <c:pt idx="2022">
                  <c:v>3465.2908861199999</c:v>
                </c:pt>
                <c:pt idx="2023">
                  <c:v>3466.2908861199999</c:v>
                </c:pt>
                <c:pt idx="2024">
                  <c:v>3467.2908861199999</c:v>
                </c:pt>
                <c:pt idx="2025">
                  <c:v>3468.2908861199999</c:v>
                </c:pt>
                <c:pt idx="2026">
                  <c:v>3469.2908861199999</c:v>
                </c:pt>
                <c:pt idx="2027">
                  <c:v>3470.2908861199999</c:v>
                </c:pt>
                <c:pt idx="2028">
                  <c:v>3471.2908861199999</c:v>
                </c:pt>
                <c:pt idx="2029">
                  <c:v>3472.2908861199999</c:v>
                </c:pt>
                <c:pt idx="2030">
                  <c:v>3473.2908861199999</c:v>
                </c:pt>
                <c:pt idx="2031">
                  <c:v>3474.2908861199999</c:v>
                </c:pt>
                <c:pt idx="2032">
                  <c:v>3475.2908861199999</c:v>
                </c:pt>
                <c:pt idx="2033">
                  <c:v>3476.2908861199999</c:v>
                </c:pt>
                <c:pt idx="2034">
                  <c:v>3477.2908861199999</c:v>
                </c:pt>
                <c:pt idx="2035">
                  <c:v>3478.2908861199999</c:v>
                </c:pt>
                <c:pt idx="2036">
                  <c:v>3479.2908861199999</c:v>
                </c:pt>
                <c:pt idx="2037">
                  <c:v>3480.2908861199999</c:v>
                </c:pt>
                <c:pt idx="2038">
                  <c:v>3481.2908861199999</c:v>
                </c:pt>
                <c:pt idx="2039">
                  <c:v>3482.2908861199999</c:v>
                </c:pt>
                <c:pt idx="2040">
                  <c:v>3483.2908861199999</c:v>
                </c:pt>
                <c:pt idx="2041">
                  <c:v>3484.2908861199999</c:v>
                </c:pt>
                <c:pt idx="2042">
                  <c:v>3484.5027648799996</c:v>
                </c:pt>
                <c:pt idx="2043">
                  <c:v>3556.9248953699998</c:v>
                </c:pt>
                <c:pt idx="2044">
                  <c:v>3556.9248953699998</c:v>
                </c:pt>
                <c:pt idx="2045">
                  <c:v>3557.9248953699998</c:v>
                </c:pt>
                <c:pt idx="2046">
                  <c:v>3558.9248953699998</c:v>
                </c:pt>
                <c:pt idx="2047">
                  <c:v>3559.9248953699998</c:v>
                </c:pt>
                <c:pt idx="2048">
                  <c:v>3560.9248953699998</c:v>
                </c:pt>
                <c:pt idx="2049">
                  <c:v>3561.9248953699998</c:v>
                </c:pt>
                <c:pt idx="2050">
                  <c:v>3562.9248953699998</c:v>
                </c:pt>
                <c:pt idx="2051">
                  <c:v>3563.9248953699998</c:v>
                </c:pt>
                <c:pt idx="2052">
                  <c:v>3564.9248953699998</c:v>
                </c:pt>
                <c:pt idx="2053">
                  <c:v>3565.9248953699998</c:v>
                </c:pt>
                <c:pt idx="2054">
                  <c:v>3566.9248953699998</c:v>
                </c:pt>
                <c:pt idx="2055">
                  <c:v>3567.9248953699998</c:v>
                </c:pt>
                <c:pt idx="2056">
                  <c:v>3568.9248953699998</c:v>
                </c:pt>
                <c:pt idx="2057">
                  <c:v>3569.9248953699998</c:v>
                </c:pt>
                <c:pt idx="2058">
                  <c:v>3570.9248953699998</c:v>
                </c:pt>
                <c:pt idx="2059">
                  <c:v>3571.9248953699998</c:v>
                </c:pt>
                <c:pt idx="2060">
                  <c:v>3572.9248953699998</c:v>
                </c:pt>
                <c:pt idx="2061">
                  <c:v>3573.9248953699998</c:v>
                </c:pt>
                <c:pt idx="2062">
                  <c:v>3574.9248953699998</c:v>
                </c:pt>
                <c:pt idx="2063">
                  <c:v>3575.9248953699998</c:v>
                </c:pt>
                <c:pt idx="2064">
                  <c:v>3576.9248953699998</c:v>
                </c:pt>
                <c:pt idx="2065">
                  <c:v>3577.9248953699998</c:v>
                </c:pt>
                <c:pt idx="2066">
                  <c:v>3578.9248953699998</c:v>
                </c:pt>
                <c:pt idx="2067">
                  <c:v>3579.9248953699998</c:v>
                </c:pt>
                <c:pt idx="2068">
                  <c:v>3580.9248953699998</c:v>
                </c:pt>
                <c:pt idx="2069">
                  <c:v>3581.9248953699998</c:v>
                </c:pt>
                <c:pt idx="2070">
                  <c:v>3582.9248953699998</c:v>
                </c:pt>
                <c:pt idx="2071">
                  <c:v>3583.9248953699998</c:v>
                </c:pt>
                <c:pt idx="2072">
                  <c:v>3584.9248953699998</c:v>
                </c:pt>
                <c:pt idx="2073">
                  <c:v>3585.9248953699998</c:v>
                </c:pt>
                <c:pt idx="2074">
                  <c:v>3586.9248953699998</c:v>
                </c:pt>
                <c:pt idx="2075">
                  <c:v>3587.9248953699998</c:v>
                </c:pt>
                <c:pt idx="2076">
                  <c:v>3588.9248953699998</c:v>
                </c:pt>
                <c:pt idx="2077">
                  <c:v>3589.9248953699998</c:v>
                </c:pt>
                <c:pt idx="2078">
                  <c:v>3590.9248953699998</c:v>
                </c:pt>
                <c:pt idx="2079">
                  <c:v>3591.9248953699998</c:v>
                </c:pt>
                <c:pt idx="2080">
                  <c:v>3592.9248953699998</c:v>
                </c:pt>
                <c:pt idx="2081">
                  <c:v>3593.9248953699998</c:v>
                </c:pt>
                <c:pt idx="2082">
                  <c:v>3594.9248953699998</c:v>
                </c:pt>
                <c:pt idx="2083">
                  <c:v>3595.9248953699998</c:v>
                </c:pt>
                <c:pt idx="2084">
                  <c:v>3596.9248953699998</c:v>
                </c:pt>
                <c:pt idx="2085">
                  <c:v>3597.9248953699998</c:v>
                </c:pt>
                <c:pt idx="2086">
                  <c:v>3598.9248953699998</c:v>
                </c:pt>
                <c:pt idx="2087">
                  <c:v>3599.9248953699998</c:v>
                </c:pt>
                <c:pt idx="2088">
                  <c:v>3600.9248953699998</c:v>
                </c:pt>
                <c:pt idx="2089">
                  <c:v>3601.9248953699998</c:v>
                </c:pt>
                <c:pt idx="2090">
                  <c:v>3602.9248953699998</c:v>
                </c:pt>
                <c:pt idx="2091">
                  <c:v>3603.9248953699998</c:v>
                </c:pt>
                <c:pt idx="2092">
                  <c:v>3604.9248953699998</c:v>
                </c:pt>
                <c:pt idx="2093">
                  <c:v>3605.9248953699998</c:v>
                </c:pt>
                <c:pt idx="2094">
                  <c:v>3606.9248953699998</c:v>
                </c:pt>
                <c:pt idx="2095">
                  <c:v>3607.9248953699998</c:v>
                </c:pt>
                <c:pt idx="2096">
                  <c:v>3608.9248953699998</c:v>
                </c:pt>
                <c:pt idx="2097">
                  <c:v>3609.9248953699998</c:v>
                </c:pt>
                <c:pt idx="2098">
                  <c:v>3610.9248953699998</c:v>
                </c:pt>
                <c:pt idx="2099">
                  <c:v>3611.9248953699998</c:v>
                </c:pt>
                <c:pt idx="2100">
                  <c:v>3612.9248953699998</c:v>
                </c:pt>
                <c:pt idx="2101">
                  <c:v>3613.9248953699998</c:v>
                </c:pt>
                <c:pt idx="2102">
                  <c:v>3614.9248953699998</c:v>
                </c:pt>
                <c:pt idx="2103">
                  <c:v>3615.9248953699998</c:v>
                </c:pt>
                <c:pt idx="2104">
                  <c:v>3616.9248953699998</c:v>
                </c:pt>
                <c:pt idx="2105">
                  <c:v>3617.9248953699998</c:v>
                </c:pt>
                <c:pt idx="2106">
                  <c:v>3618.9248953699998</c:v>
                </c:pt>
                <c:pt idx="2107">
                  <c:v>3619.9248953699998</c:v>
                </c:pt>
                <c:pt idx="2108">
                  <c:v>3620.9248953699998</c:v>
                </c:pt>
                <c:pt idx="2109">
                  <c:v>3621.9248953699998</c:v>
                </c:pt>
                <c:pt idx="2110">
                  <c:v>3622.9248953699998</c:v>
                </c:pt>
                <c:pt idx="2111">
                  <c:v>3623.9248953699998</c:v>
                </c:pt>
                <c:pt idx="2112">
                  <c:v>3624.9248953699998</c:v>
                </c:pt>
                <c:pt idx="2113">
                  <c:v>3625.9248953699998</c:v>
                </c:pt>
                <c:pt idx="2114">
                  <c:v>3626.9248953699998</c:v>
                </c:pt>
                <c:pt idx="2115">
                  <c:v>3627.9248953699998</c:v>
                </c:pt>
                <c:pt idx="2116">
                  <c:v>3628.9248953699998</c:v>
                </c:pt>
                <c:pt idx="2117">
                  <c:v>3629.9248953699998</c:v>
                </c:pt>
                <c:pt idx="2118">
                  <c:v>3630.9248953699998</c:v>
                </c:pt>
                <c:pt idx="2119">
                  <c:v>3631.9248953699998</c:v>
                </c:pt>
                <c:pt idx="2120">
                  <c:v>3632.9248953699998</c:v>
                </c:pt>
                <c:pt idx="2121">
                  <c:v>3633.9248953699998</c:v>
                </c:pt>
                <c:pt idx="2122">
                  <c:v>3634.9248953699998</c:v>
                </c:pt>
                <c:pt idx="2123">
                  <c:v>3635.9248953699998</c:v>
                </c:pt>
                <c:pt idx="2124">
                  <c:v>3636.9248953699998</c:v>
                </c:pt>
                <c:pt idx="2125">
                  <c:v>3637.9248953699998</c:v>
                </c:pt>
                <c:pt idx="2126">
                  <c:v>3638.9248953699998</c:v>
                </c:pt>
                <c:pt idx="2127">
                  <c:v>3639.9248953699998</c:v>
                </c:pt>
                <c:pt idx="2128">
                  <c:v>3640.9248953699998</c:v>
                </c:pt>
                <c:pt idx="2129">
                  <c:v>3641.9248953699998</c:v>
                </c:pt>
                <c:pt idx="2130">
                  <c:v>3642.9248953699998</c:v>
                </c:pt>
                <c:pt idx="2131">
                  <c:v>3643.9248953699998</c:v>
                </c:pt>
                <c:pt idx="2132">
                  <c:v>3644.9248953699998</c:v>
                </c:pt>
                <c:pt idx="2133">
                  <c:v>3645.9248953699998</c:v>
                </c:pt>
                <c:pt idx="2134">
                  <c:v>3646.9248953699998</c:v>
                </c:pt>
                <c:pt idx="2135">
                  <c:v>3647.9248953699998</c:v>
                </c:pt>
                <c:pt idx="2136">
                  <c:v>3648.9248953699998</c:v>
                </c:pt>
                <c:pt idx="2137">
                  <c:v>3649.9248953699998</c:v>
                </c:pt>
                <c:pt idx="2138">
                  <c:v>3650.9248953699998</c:v>
                </c:pt>
                <c:pt idx="2139">
                  <c:v>3651.9248953699998</c:v>
                </c:pt>
                <c:pt idx="2140">
                  <c:v>3652.9248953699998</c:v>
                </c:pt>
                <c:pt idx="2141">
                  <c:v>3653.9248953699998</c:v>
                </c:pt>
                <c:pt idx="2142">
                  <c:v>3654.9248953699998</c:v>
                </c:pt>
                <c:pt idx="2143">
                  <c:v>3655.9248953699998</c:v>
                </c:pt>
                <c:pt idx="2144">
                  <c:v>3656.9248953699998</c:v>
                </c:pt>
                <c:pt idx="2145">
                  <c:v>3657.9248953699998</c:v>
                </c:pt>
                <c:pt idx="2146">
                  <c:v>3658.9248953699998</c:v>
                </c:pt>
                <c:pt idx="2147">
                  <c:v>3659.9248953699998</c:v>
                </c:pt>
                <c:pt idx="2148">
                  <c:v>3660.9248953699998</c:v>
                </c:pt>
                <c:pt idx="2149">
                  <c:v>3661.9248953699998</c:v>
                </c:pt>
                <c:pt idx="2150">
                  <c:v>3662.9248953699998</c:v>
                </c:pt>
                <c:pt idx="2151">
                  <c:v>3663.9248953699998</c:v>
                </c:pt>
                <c:pt idx="2152">
                  <c:v>3664.9248953699998</c:v>
                </c:pt>
                <c:pt idx="2153">
                  <c:v>3665.9248953699998</c:v>
                </c:pt>
                <c:pt idx="2154">
                  <c:v>3666.9248953699998</c:v>
                </c:pt>
                <c:pt idx="2155">
                  <c:v>3667.9248953699998</c:v>
                </c:pt>
                <c:pt idx="2156">
                  <c:v>3668.9248953699998</c:v>
                </c:pt>
                <c:pt idx="2157">
                  <c:v>3669.9248953699998</c:v>
                </c:pt>
                <c:pt idx="2158">
                  <c:v>3670.9248953699998</c:v>
                </c:pt>
                <c:pt idx="2159">
                  <c:v>3671.9248953699998</c:v>
                </c:pt>
                <c:pt idx="2160">
                  <c:v>3672.9248953699998</c:v>
                </c:pt>
                <c:pt idx="2161">
                  <c:v>3673.9248953699998</c:v>
                </c:pt>
                <c:pt idx="2162">
                  <c:v>3674.9248953699998</c:v>
                </c:pt>
                <c:pt idx="2163">
                  <c:v>3675.9248953699998</c:v>
                </c:pt>
                <c:pt idx="2164">
                  <c:v>3676.9248953699998</c:v>
                </c:pt>
                <c:pt idx="2165">
                  <c:v>3677.9248953699998</c:v>
                </c:pt>
                <c:pt idx="2166">
                  <c:v>3678.9248953699998</c:v>
                </c:pt>
                <c:pt idx="2167">
                  <c:v>3679.9248953699998</c:v>
                </c:pt>
                <c:pt idx="2168">
                  <c:v>3680.9248953699998</c:v>
                </c:pt>
                <c:pt idx="2169">
                  <c:v>3681.9248953699998</c:v>
                </c:pt>
                <c:pt idx="2170">
                  <c:v>3682.9248953699998</c:v>
                </c:pt>
                <c:pt idx="2171">
                  <c:v>3683.9248953699998</c:v>
                </c:pt>
                <c:pt idx="2172">
                  <c:v>3684.9248953699998</c:v>
                </c:pt>
                <c:pt idx="2173">
                  <c:v>3685.9248953699998</c:v>
                </c:pt>
                <c:pt idx="2174">
                  <c:v>3686.9248953699998</c:v>
                </c:pt>
                <c:pt idx="2175">
                  <c:v>3687.9248953699998</c:v>
                </c:pt>
                <c:pt idx="2176">
                  <c:v>3688.9248953699998</c:v>
                </c:pt>
                <c:pt idx="2177">
                  <c:v>3689.9248953699998</c:v>
                </c:pt>
                <c:pt idx="2178">
                  <c:v>3690.9248953699998</c:v>
                </c:pt>
                <c:pt idx="2179">
                  <c:v>3691.9248953699998</c:v>
                </c:pt>
                <c:pt idx="2180">
                  <c:v>3692.9248953699998</c:v>
                </c:pt>
                <c:pt idx="2181">
                  <c:v>3693.9248953699998</c:v>
                </c:pt>
                <c:pt idx="2182">
                  <c:v>3694.9248953699998</c:v>
                </c:pt>
                <c:pt idx="2183">
                  <c:v>3695.9248953699998</c:v>
                </c:pt>
                <c:pt idx="2184">
                  <c:v>3696.9248953699998</c:v>
                </c:pt>
                <c:pt idx="2185">
                  <c:v>3697.9248953699998</c:v>
                </c:pt>
                <c:pt idx="2186">
                  <c:v>3698.9248953699998</c:v>
                </c:pt>
                <c:pt idx="2187">
                  <c:v>3699.9248953699998</c:v>
                </c:pt>
                <c:pt idx="2188">
                  <c:v>3700.9248953699998</c:v>
                </c:pt>
                <c:pt idx="2189">
                  <c:v>3701.9248953699998</c:v>
                </c:pt>
                <c:pt idx="2190">
                  <c:v>3702.9248953699998</c:v>
                </c:pt>
                <c:pt idx="2191">
                  <c:v>3703.9248953699998</c:v>
                </c:pt>
                <c:pt idx="2192">
                  <c:v>3704.9248953699998</c:v>
                </c:pt>
                <c:pt idx="2193">
                  <c:v>3705.9248953699998</c:v>
                </c:pt>
                <c:pt idx="2194">
                  <c:v>3706.9248953699998</c:v>
                </c:pt>
                <c:pt idx="2195">
                  <c:v>3707.9248953699998</c:v>
                </c:pt>
                <c:pt idx="2196">
                  <c:v>3708.9248953699998</c:v>
                </c:pt>
                <c:pt idx="2197">
                  <c:v>3709.9248953699998</c:v>
                </c:pt>
                <c:pt idx="2198">
                  <c:v>3710.9248953699998</c:v>
                </c:pt>
                <c:pt idx="2199">
                  <c:v>3711.9248953699998</c:v>
                </c:pt>
                <c:pt idx="2200">
                  <c:v>3712.9248953699998</c:v>
                </c:pt>
                <c:pt idx="2201">
                  <c:v>3713.9248953699998</c:v>
                </c:pt>
                <c:pt idx="2202">
                  <c:v>3714.9248953699998</c:v>
                </c:pt>
                <c:pt idx="2203">
                  <c:v>3715.9248953699998</c:v>
                </c:pt>
                <c:pt idx="2204">
                  <c:v>3716.9248953699998</c:v>
                </c:pt>
                <c:pt idx="2205">
                  <c:v>3717.9248953699998</c:v>
                </c:pt>
                <c:pt idx="2206">
                  <c:v>3718.9248953699998</c:v>
                </c:pt>
                <c:pt idx="2207">
                  <c:v>3719.9248953699998</c:v>
                </c:pt>
                <c:pt idx="2208">
                  <c:v>3720.9248953699998</c:v>
                </c:pt>
                <c:pt idx="2209">
                  <c:v>3721.9248953699998</c:v>
                </c:pt>
                <c:pt idx="2210">
                  <c:v>3722.9248953699998</c:v>
                </c:pt>
                <c:pt idx="2211">
                  <c:v>3723.9248953699998</c:v>
                </c:pt>
                <c:pt idx="2212">
                  <c:v>3724.9248953699998</c:v>
                </c:pt>
                <c:pt idx="2213">
                  <c:v>3725.9248953699998</c:v>
                </c:pt>
                <c:pt idx="2214">
                  <c:v>3726.9248953699998</c:v>
                </c:pt>
                <c:pt idx="2215">
                  <c:v>3727.9248953699998</c:v>
                </c:pt>
                <c:pt idx="2216">
                  <c:v>3728.9248953699998</c:v>
                </c:pt>
                <c:pt idx="2217">
                  <c:v>3729.9248953699998</c:v>
                </c:pt>
                <c:pt idx="2218">
                  <c:v>3730.9248953699998</c:v>
                </c:pt>
                <c:pt idx="2219">
                  <c:v>3731.9248953699998</c:v>
                </c:pt>
                <c:pt idx="2220">
                  <c:v>3732.9248953699998</c:v>
                </c:pt>
                <c:pt idx="2221">
                  <c:v>3733.9248953699998</c:v>
                </c:pt>
                <c:pt idx="2222">
                  <c:v>3734.9248953699998</c:v>
                </c:pt>
                <c:pt idx="2223">
                  <c:v>3735.9248953699998</c:v>
                </c:pt>
                <c:pt idx="2224">
                  <c:v>3736.9248953699998</c:v>
                </c:pt>
                <c:pt idx="2225">
                  <c:v>3737.9248953699998</c:v>
                </c:pt>
                <c:pt idx="2226">
                  <c:v>3738.9248953699998</c:v>
                </c:pt>
                <c:pt idx="2227">
                  <c:v>3739.9248953699998</c:v>
                </c:pt>
                <c:pt idx="2228">
                  <c:v>3740.9248953699998</c:v>
                </c:pt>
                <c:pt idx="2229">
                  <c:v>3741.9248953699998</c:v>
                </c:pt>
                <c:pt idx="2230">
                  <c:v>3742.9248953699998</c:v>
                </c:pt>
                <c:pt idx="2231">
                  <c:v>3743.9248953699998</c:v>
                </c:pt>
                <c:pt idx="2232">
                  <c:v>3744.9248953699998</c:v>
                </c:pt>
                <c:pt idx="2233">
                  <c:v>3745.9248953699998</c:v>
                </c:pt>
                <c:pt idx="2234">
                  <c:v>3746.9248953699998</c:v>
                </c:pt>
                <c:pt idx="2235">
                  <c:v>3747.9248953699998</c:v>
                </c:pt>
                <c:pt idx="2236">
                  <c:v>3748.9248953699998</c:v>
                </c:pt>
                <c:pt idx="2237">
                  <c:v>3749.9248953699998</c:v>
                </c:pt>
                <c:pt idx="2238">
                  <c:v>3750.9248953699998</c:v>
                </c:pt>
                <c:pt idx="2239">
                  <c:v>3751.9248953699998</c:v>
                </c:pt>
                <c:pt idx="2240">
                  <c:v>3752.9248953699998</c:v>
                </c:pt>
                <c:pt idx="2241">
                  <c:v>3753.9248953699998</c:v>
                </c:pt>
                <c:pt idx="2242">
                  <c:v>3754.9248953699998</c:v>
                </c:pt>
                <c:pt idx="2243">
                  <c:v>3755.9248953699998</c:v>
                </c:pt>
                <c:pt idx="2244">
                  <c:v>3756.9248953699998</c:v>
                </c:pt>
                <c:pt idx="2245">
                  <c:v>3757.9248953699998</c:v>
                </c:pt>
                <c:pt idx="2246">
                  <c:v>3758.9248953699998</c:v>
                </c:pt>
                <c:pt idx="2247">
                  <c:v>3759.9248953699998</c:v>
                </c:pt>
                <c:pt idx="2248">
                  <c:v>3760.9248953699998</c:v>
                </c:pt>
                <c:pt idx="2249">
                  <c:v>3761.9248953699998</c:v>
                </c:pt>
                <c:pt idx="2250">
                  <c:v>3762.9248953699998</c:v>
                </c:pt>
                <c:pt idx="2251">
                  <c:v>3763.9248953699998</c:v>
                </c:pt>
                <c:pt idx="2252">
                  <c:v>3764.9248953699998</c:v>
                </c:pt>
                <c:pt idx="2253">
                  <c:v>3765.9248953699998</c:v>
                </c:pt>
                <c:pt idx="2254">
                  <c:v>3766.9248953699998</c:v>
                </c:pt>
                <c:pt idx="2255">
                  <c:v>3767.9248953699998</c:v>
                </c:pt>
                <c:pt idx="2256">
                  <c:v>3768.9248953699998</c:v>
                </c:pt>
                <c:pt idx="2257">
                  <c:v>3769.9248953699998</c:v>
                </c:pt>
                <c:pt idx="2258">
                  <c:v>3770.9248953699998</c:v>
                </c:pt>
                <c:pt idx="2259">
                  <c:v>3771.9248953699998</c:v>
                </c:pt>
                <c:pt idx="2260">
                  <c:v>3772.9248953699998</c:v>
                </c:pt>
                <c:pt idx="2261">
                  <c:v>3773.9248953699998</c:v>
                </c:pt>
                <c:pt idx="2262">
                  <c:v>3774.9248953699998</c:v>
                </c:pt>
                <c:pt idx="2263">
                  <c:v>3775.9248953699998</c:v>
                </c:pt>
                <c:pt idx="2264">
                  <c:v>3776.9248953699998</c:v>
                </c:pt>
                <c:pt idx="2265">
                  <c:v>3777.9248953699998</c:v>
                </c:pt>
                <c:pt idx="2266">
                  <c:v>3778.9248953699998</c:v>
                </c:pt>
                <c:pt idx="2267">
                  <c:v>3779.9248953699998</c:v>
                </c:pt>
                <c:pt idx="2268">
                  <c:v>3780.9248953699998</c:v>
                </c:pt>
                <c:pt idx="2269">
                  <c:v>3781.9248953699998</c:v>
                </c:pt>
                <c:pt idx="2270">
                  <c:v>3782.9248953699998</c:v>
                </c:pt>
                <c:pt idx="2271">
                  <c:v>3783.9248953699998</c:v>
                </c:pt>
                <c:pt idx="2272">
                  <c:v>3784.9248953699998</c:v>
                </c:pt>
                <c:pt idx="2273">
                  <c:v>3785.9248953699998</c:v>
                </c:pt>
                <c:pt idx="2274">
                  <c:v>3786.9248953699998</c:v>
                </c:pt>
                <c:pt idx="2275">
                  <c:v>3787.9248953699998</c:v>
                </c:pt>
                <c:pt idx="2276">
                  <c:v>3788.9248953699998</c:v>
                </c:pt>
                <c:pt idx="2277">
                  <c:v>3789.9248953699998</c:v>
                </c:pt>
                <c:pt idx="2278">
                  <c:v>3790.9248953699998</c:v>
                </c:pt>
                <c:pt idx="2279">
                  <c:v>3791.9248953699998</c:v>
                </c:pt>
                <c:pt idx="2280">
                  <c:v>3792.9248953699998</c:v>
                </c:pt>
                <c:pt idx="2281">
                  <c:v>3793.9248953699998</c:v>
                </c:pt>
                <c:pt idx="2282">
                  <c:v>3794.9248953699998</c:v>
                </c:pt>
                <c:pt idx="2283">
                  <c:v>3795.9248953699998</c:v>
                </c:pt>
                <c:pt idx="2284">
                  <c:v>3796.9248953699998</c:v>
                </c:pt>
                <c:pt idx="2285">
                  <c:v>3797.9248953699998</c:v>
                </c:pt>
                <c:pt idx="2286">
                  <c:v>3798.9248953699998</c:v>
                </c:pt>
                <c:pt idx="2287">
                  <c:v>3799.9248953699998</c:v>
                </c:pt>
                <c:pt idx="2288">
                  <c:v>3800.9248953699998</c:v>
                </c:pt>
                <c:pt idx="2289">
                  <c:v>3801.9248953699998</c:v>
                </c:pt>
                <c:pt idx="2290">
                  <c:v>3802.9248953699998</c:v>
                </c:pt>
                <c:pt idx="2291">
                  <c:v>3803.9248953699998</c:v>
                </c:pt>
                <c:pt idx="2292">
                  <c:v>3804.9248953699998</c:v>
                </c:pt>
                <c:pt idx="2293">
                  <c:v>3805.9248953699998</c:v>
                </c:pt>
                <c:pt idx="2294">
                  <c:v>3806.9248953699998</c:v>
                </c:pt>
                <c:pt idx="2295">
                  <c:v>3807.9248953699998</c:v>
                </c:pt>
                <c:pt idx="2296">
                  <c:v>3808.9248953699998</c:v>
                </c:pt>
                <c:pt idx="2297">
                  <c:v>3809.9248953699998</c:v>
                </c:pt>
                <c:pt idx="2298">
                  <c:v>3810.9248953699998</c:v>
                </c:pt>
                <c:pt idx="2299">
                  <c:v>3811.9248953699998</c:v>
                </c:pt>
                <c:pt idx="2300">
                  <c:v>3812.9248953699998</c:v>
                </c:pt>
                <c:pt idx="2301">
                  <c:v>3813.9248953699998</c:v>
                </c:pt>
                <c:pt idx="2302">
                  <c:v>3814.9248953699998</c:v>
                </c:pt>
                <c:pt idx="2303">
                  <c:v>3815.9248953699998</c:v>
                </c:pt>
                <c:pt idx="2304">
                  <c:v>3816.9248953699998</c:v>
                </c:pt>
                <c:pt idx="2305">
                  <c:v>3817.9248953699998</c:v>
                </c:pt>
                <c:pt idx="2306">
                  <c:v>3818.9248953699998</c:v>
                </c:pt>
                <c:pt idx="2307">
                  <c:v>3819.9248953699998</c:v>
                </c:pt>
                <c:pt idx="2308">
                  <c:v>3820.9248953699998</c:v>
                </c:pt>
                <c:pt idx="2309">
                  <c:v>3821.9248953699998</c:v>
                </c:pt>
                <c:pt idx="2310">
                  <c:v>3822.9248953699998</c:v>
                </c:pt>
                <c:pt idx="2311">
                  <c:v>3823.9248953699998</c:v>
                </c:pt>
                <c:pt idx="2312">
                  <c:v>3824.9248953699998</c:v>
                </c:pt>
                <c:pt idx="2313">
                  <c:v>3825.9248953699998</c:v>
                </c:pt>
                <c:pt idx="2314">
                  <c:v>3826.9248953699998</c:v>
                </c:pt>
                <c:pt idx="2315">
                  <c:v>3827.9248953699998</c:v>
                </c:pt>
                <c:pt idx="2316">
                  <c:v>3828.9248953699998</c:v>
                </c:pt>
                <c:pt idx="2317">
                  <c:v>3829.9248953699998</c:v>
                </c:pt>
                <c:pt idx="2318">
                  <c:v>3830.9248953699998</c:v>
                </c:pt>
                <c:pt idx="2319">
                  <c:v>3831.9248953699998</c:v>
                </c:pt>
                <c:pt idx="2320">
                  <c:v>3832.9248953699998</c:v>
                </c:pt>
                <c:pt idx="2321">
                  <c:v>3833.9248953699998</c:v>
                </c:pt>
                <c:pt idx="2322">
                  <c:v>3834.9248953699998</c:v>
                </c:pt>
                <c:pt idx="2323">
                  <c:v>3835.9248953699998</c:v>
                </c:pt>
                <c:pt idx="2324">
                  <c:v>3836.9248953699998</c:v>
                </c:pt>
                <c:pt idx="2325">
                  <c:v>3837.9248953699998</c:v>
                </c:pt>
                <c:pt idx="2326">
                  <c:v>3838.9248953699998</c:v>
                </c:pt>
                <c:pt idx="2327">
                  <c:v>3839.9248953699998</c:v>
                </c:pt>
                <c:pt idx="2328">
                  <c:v>3840.9248953699998</c:v>
                </c:pt>
                <c:pt idx="2329">
                  <c:v>3841.9248953699998</c:v>
                </c:pt>
                <c:pt idx="2330">
                  <c:v>3842.9248953699998</c:v>
                </c:pt>
                <c:pt idx="2331">
                  <c:v>3843.9248953699998</c:v>
                </c:pt>
                <c:pt idx="2332">
                  <c:v>3844.9248953699998</c:v>
                </c:pt>
                <c:pt idx="2333">
                  <c:v>3845.9248953699998</c:v>
                </c:pt>
                <c:pt idx="2334">
                  <c:v>3846.9248953699998</c:v>
                </c:pt>
                <c:pt idx="2335">
                  <c:v>3847.9248953699998</c:v>
                </c:pt>
                <c:pt idx="2336">
                  <c:v>3848.9248953699998</c:v>
                </c:pt>
                <c:pt idx="2337">
                  <c:v>3849.9248953699998</c:v>
                </c:pt>
                <c:pt idx="2338">
                  <c:v>3850.9248953699998</c:v>
                </c:pt>
                <c:pt idx="2339">
                  <c:v>3851.9248953699998</c:v>
                </c:pt>
                <c:pt idx="2340">
                  <c:v>3852.9248953699998</c:v>
                </c:pt>
                <c:pt idx="2341">
                  <c:v>3853.9248953699998</c:v>
                </c:pt>
                <c:pt idx="2342">
                  <c:v>3854.9248953699998</c:v>
                </c:pt>
                <c:pt idx="2343">
                  <c:v>3855.9248953699998</c:v>
                </c:pt>
                <c:pt idx="2344">
                  <c:v>3856.9248953699998</c:v>
                </c:pt>
                <c:pt idx="2345">
                  <c:v>3857.9248953699998</c:v>
                </c:pt>
                <c:pt idx="2346">
                  <c:v>3858.9248953699998</c:v>
                </c:pt>
                <c:pt idx="2347">
                  <c:v>3859.9248953699998</c:v>
                </c:pt>
                <c:pt idx="2348">
                  <c:v>3860.9248953699998</c:v>
                </c:pt>
                <c:pt idx="2349">
                  <c:v>3861.9248953699998</c:v>
                </c:pt>
                <c:pt idx="2350">
                  <c:v>3862.9248953699998</c:v>
                </c:pt>
                <c:pt idx="2351">
                  <c:v>3863.9248953699998</c:v>
                </c:pt>
                <c:pt idx="2352">
                  <c:v>3864.9248953699998</c:v>
                </c:pt>
                <c:pt idx="2353">
                  <c:v>3865.9248953699998</c:v>
                </c:pt>
                <c:pt idx="2354">
                  <c:v>3866.9248953699998</c:v>
                </c:pt>
                <c:pt idx="2355">
                  <c:v>3867.9248953699998</c:v>
                </c:pt>
                <c:pt idx="2356">
                  <c:v>3868.9248953699998</c:v>
                </c:pt>
                <c:pt idx="2357">
                  <c:v>3869.9248953699998</c:v>
                </c:pt>
                <c:pt idx="2358">
                  <c:v>3870.9248953699998</c:v>
                </c:pt>
                <c:pt idx="2359">
                  <c:v>3871.9248953699998</c:v>
                </c:pt>
                <c:pt idx="2360">
                  <c:v>3872.9248953699998</c:v>
                </c:pt>
                <c:pt idx="2361">
                  <c:v>3873.9248953699998</c:v>
                </c:pt>
                <c:pt idx="2362">
                  <c:v>3874.9248953699998</c:v>
                </c:pt>
                <c:pt idx="2363">
                  <c:v>3875.9248953699998</c:v>
                </c:pt>
                <c:pt idx="2364">
                  <c:v>3876.9248953699998</c:v>
                </c:pt>
                <c:pt idx="2365">
                  <c:v>3877.9248953699998</c:v>
                </c:pt>
                <c:pt idx="2366">
                  <c:v>3878.3468139699999</c:v>
                </c:pt>
                <c:pt idx="2367">
                  <c:v>3961.6068856299999</c:v>
                </c:pt>
              </c:numCache>
            </c:numRef>
          </c:xVal>
          <c:yVal>
            <c:numRef>
              <c:f>'Full Lap Simulation'!$F$28:$F$2397</c:f>
              <c:numCache>
                <c:formatCode>0.000</c:formatCode>
                <c:ptCount val="2370"/>
                <c:pt idx="0">
                  <c:v>0</c:v>
                </c:pt>
                <c:pt idx="1">
                  <c:v>0</c:v>
                </c:pt>
                <c:pt idx="2">
                  <c:v>8.6376490575826992</c:v>
                </c:pt>
                <c:pt idx="3">
                  <c:v>8.6376490575826992</c:v>
                </c:pt>
                <c:pt idx="4">
                  <c:v>8.6376490575826992</c:v>
                </c:pt>
                <c:pt idx="5">
                  <c:v>8.6376490575826992</c:v>
                </c:pt>
                <c:pt idx="6">
                  <c:v>8.6376490575826992</c:v>
                </c:pt>
                <c:pt idx="7">
                  <c:v>8.6376490575826992</c:v>
                </c:pt>
                <c:pt idx="8">
                  <c:v>8.6376490575826992</c:v>
                </c:pt>
                <c:pt idx="9">
                  <c:v>8.6376490575826992</c:v>
                </c:pt>
                <c:pt idx="10">
                  <c:v>8.6376490575826992</c:v>
                </c:pt>
                <c:pt idx="11">
                  <c:v>8.6376490575826992</c:v>
                </c:pt>
                <c:pt idx="12">
                  <c:v>8.6376490575826992</c:v>
                </c:pt>
                <c:pt idx="13">
                  <c:v>8.6376490575826992</c:v>
                </c:pt>
                <c:pt idx="14">
                  <c:v>8.6376490575826992</c:v>
                </c:pt>
                <c:pt idx="15">
                  <c:v>8.6376490575826992</c:v>
                </c:pt>
                <c:pt idx="16">
                  <c:v>8.6376490575826992</c:v>
                </c:pt>
                <c:pt idx="17">
                  <c:v>8.6376490575826992</c:v>
                </c:pt>
                <c:pt idx="18">
                  <c:v>8.6376490575826992</c:v>
                </c:pt>
                <c:pt idx="19">
                  <c:v>8.6376490575826992</c:v>
                </c:pt>
                <c:pt idx="20">
                  <c:v>8.6376490575826992</c:v>
                </c:pt>
                <c:pt idx="21">
                  <c:v>8.6376490575826992</c:v>
                </c:pt>
                <c:pt idx="22">
                  <c:v>8.6376490575826992</c:v>
                </c:pt>
                <c:pt idx="23">
                  <c:v>8.6376490575826992</c:v>
                </c:pt>
                <c:pt idx="24">
                  <c:v>8.6376490575826992</c:v>
                </c:pt>
                <c:pt idx="25">
                  <c:v>8.6376490575826992</c:v>
                </c:pt>
                <c:pt idx="26">
                  <c:v>8.6376490575826992</c:v>
                </c:pt>
                <c:pt idx="27">
                  <c:v>8.6376490575826992</c:v>
                </c:pt>
                <c:pt idx="28">
                  <c:v>8.6376490575826992</c:v>
                </c:pt>
                <c:pt idx="29">
                  <c:v>8.6376490575826992</c:v>
                </c:pt>
                <c:pt idx="30">
                  <c:v>8.6376490575826992</c:v>
                </c:pt>
                <c:pt idx="31">
                  <c:v>8.6376490575826992</c:v>
                </c:pt>
                <c:pt idx="32">
                  <c:v>8.6376490575826992</c:v>
                </c:pt>
                <c:pt idx="33">
                  <c:v>8.6376490575826992</c:v>
                </c:pt>
                <c:pt idx="34">
                  <c:v>8.6376490575826992</c:v>
                </c:pt>
                <c:pt idx="35">
                  <c:v>8.6376490575826992</c:v>
                </c:pt>
                <c:pt idx="36">
                  <c:v>8.6376490575826992</c:v>
                </c:pt>
                <c:pt idx="37">
                  <c:v>8.6376490575826992</c:v>
                </c:pt>
                <c:pt idx="38">
                  <c:v>8.6376490575826992</c:v>
                </c:pt>
                <c:pt idx="39">
                  <c:v>8.6376490575826992</c:v>
                </c:pt>
                <c:pt idx="40">
                  <c:v>8.6376490575826992</c:v>
                </c:pt>
                <c:pt idx="41">
                  <c:v>8.6376490575826992</c:v>
                </c:pt>
                <c:pt idx="42">
                  <c:v>8.6376490575826992</c:v>
                </c:pt>
                <c:pt idx="43">
                  <c:v>8.6376490575826992</c:v>
                </c:pt>
                <c:pt idx="44">
                  <c:v>8.6376490575826992</c:v>
                </c:pt>
                <c:pt idx="45">
                  <c:v>8.6376490575826992</c:v>
                </c:pt>
                <c:pt idx="46">
                  <c:v>8.6376490575826992</c:v>
                </c:pt>
                <c:pt idx="47">
                  <c:v>8.6376490575826992</c:v>
                </c:pt>
                <c:pt idx="48">
                  <c:v>8.6376490575826992</c:v>
                </c:pt>
                <c:pt idx="49">
                  <c:v>8.6376490575826992</c:v>
                </c:pt>
                <c:pt idx="50">
                  <c:v>8.6376490575826992</c:v>
                </c:pt>
                <c:pt idx="51">
                  <c:v>8.6376490575826992</c:v>
                </c:pt>
                <c:pt idx="52">
                  <c:v>8.6376490575826992</c:v>
                </c:pt>
                <c:pt idx="53">
                  <c:v>8.6376490575826992</c:v>
                </c:pt>
                <c:pt idx="54">
                  <c:v>8.6376490575826992</c:v>
                </c:pt>
                <c:pt idx="55">
                  <c:v>8.6376490575826992</c:v>
                </c:pt>
                <c:pt idx="56">
                  <c:v>8.6376490575826992</c:v>
                </c:pt>
                <c:pt idx="57">
                  <c:v>8.6376490575826992</c:v>
                </c:pt>
                <c:pt idx="58">
                  <c:v>8.6376490575826992</c:v>
                </c:pt>
                <c:pt idx="59">
                  <c:v>8.6376490575826992</c:v>
                </c:pt>
                <c:pt idx="60">
                  <c:v>8.6376490575826992</c:v>
                </c:pt>
                <c:pt idx="61">
                  <c:v>8.6376490575826992</c:v>
                </c:pt>
                <c:pt idx="62">
                  <c:v>8.6376490575826992</c:v>
                </c:pt>
                <c:pt idx="63">
                  <c:v>8.6376490575826992</c:v>
                </c:pt>
                <c:pt idx="64">
                  <c:v>8.6376490575826992</c:v>
                </c:pt>
                <c:pt idx="65">
                  <c:v>8.6376490575826992</c:v>
                </c:pt>
                <c:pt idx="66">
                  <c:v>8.6376490575826992</c:v>
                </c:pt>
                <c:pt idx="67">
                  <c:v>8.6376490575826992</c:v>
                </c:pt>
                <c:pt idx="68">
                  <c:v>8.6376490575826992</c:v>
                </c:pt>
                <c:pt idx="69">
                  <c:v>8.6376490575826992</c:v>
                </c:pt>
                <c:pt idx="70">
                  <c:v>8.6376490575826992</c:v>
                </c:pt>
                <c:pt idx="71">
                  <c:v>8.6376490575826992</c:v>
                </c:pt>
                <c:pt idx="72">
                  <c:v>8.6376490575826992</c:v>
                </c:pt>
                <c:pt idx="73">
                  <c:v>8.6376490575826992</c:v>
                </c:pt>
                <c:pt idx="74">
                  <c:v>8.6376490575826992</c:v>
                </c:pt>
                <c:pt idx="75">
                  <c:v>8.6376490575826992</c:v>
                </c:pt>
                <c:pt idx="76">
                  <c:v>8.6376490575826992</c:v>
                </c:pt>
                <c:pt idx="77">
                  <c:v>8.6376490575826992</c:v>
                </c:pt>
                <c:pt idx="78">
                  <c:v>8.6376490575826992</c:v>
                </c:pt>
                <c:pt idx="79">
                  <c:v>8.6376490575826992</c:v>
                </c:pt>
                <c:pt idx="80">
                  <c:v>8.6376490575826992</c:v>
                </c:pt>
                <c:pt idx="81">
                  <c:v>8.6376490575826992</c:v>
                </c:pt>
                <c:pt idx="82">
                  <c:v>8.6376490575826992</c:v>
                </c:pt>
                <c:pt idx="83">
                  <c:v>8.6376490575826992</c:v>
                </c:pt>
                <c:pt idx="84">
                  <c:v>8.6376490575826992</c:v>
                </c:pt>
                <c:pt idx="85">
                  <c:v>8.6376490575826992</c:v>
                </c:pt>
                <c:pt idx="86">
                  <c:v>8.6376490575826992</c:v>
                </c:pt>
                <c:pt idx="87">
                  <c:v>8.6376490575826992</c:v>
                </c:pt>
                <c:pt idx="88">
                  <c:v>8.6376490575826992</c:v>
                </c:pt>
                <c:pt idx="89">
                  <c:v>8.6376490575826992</c:v>
                </c:pt>
                <c:pt idx="90">
                  <c:v>6.8582415088433493</c:v>
                </c:pt>
                <c:pt idx="91">
                  <c:v>6.8582415088433493</c:v>
                </c:pt>
                <c:pt idx="92">
                  <c:v>6.8582415088433493</c:v>
                </c:pt>
                <c:pt idx="93">
                  <c:v>6.8582415088433493</c:v>
                </c:pt>
                <c:pt idx="94">
                  <c:v>6.8582415088433493</c:v>
                </c:pt>
                <c:pt idx="95">
                  <c:v>6.8582415088433493</c:v>
                </c:pt>
                <c:pt idx="96">
                  <c:v>6.8582415088433493</c:v>
                </c:pt>
                <c:pt idx="97">
                  <c:v>6.8582415088433493</c:v>
                </c:pt>
                <c:pt idx="98">
                  <c:v>6.8582415088433493</c:v>
                </c:pt>
                <c:pt idx="99">
                  <c:v>6.8582415088433493</c:v>
                </c:pt>
                <c:pt idx="100">
                  <c:v>6.8582415088433493</c:v>
                </c:pt>
                <c:pt idx="101">
                  <c:v>6.8582415088433493</c:v>
                </c:pt>
                <c:pt idx="102">
                  <c:v>6.8582415088433493</c:v>
                </c:pt>
                <c:pt idx="103">
                  <c:v>6.8582415088433493</c:v>
                </c:pt>
                <c:pt idx="104">
                  <c:v>6.8582415088433493</c:v>
                </c:pt>
                <c:pt idx="105">
                  <c:v>6.8582415088433493</c:v>
                </c:pt>
                <c:pt idx="106">
                  <c:v>6.8582415088433493</c:v>
                </c:pt>
                <c:pt idx="107">
                  <c:v>6.8582415088433493</c:v>
                </c:pt>
                <c:pt idx="108">
                  <c:v>6.8582415088433493</c:v>
                </c:pt>
                <c:pt idx="109">
                  <c:v>6.8582415088433493</c:v>
                </c:pt>
                <c:pt idx="110">
                  <c:v>6.8582415088433493</c:v>
                </c:pt>
                <c:pt idx="111">
                  <c:v>6.8582415088433493</c:v>
                </c:pt>
                <c:pt idx="112">
                  <c:v>6.8582415088433493</c:v>
                </c:pt>
                <c:pt idx="113">
                  <c:v>6.8582415088433493</c:v>
                </c:pt>
                <c:pt idx="114">
                  <c:v>6.8582415088433493</c:v>
                </c:pt>
                <c:pt idx="115">
                  <c:v>6.8582415088433493</c:v>
                </c:pt>
                <c:pt idx="116">
                  <c:v>6.8582415088433493</c:v>
                </c:pt>
                <c:pt idx="117">
                  <c:v>6.8582415088433493</c:v>
                </c:pt>
                <c:pt idx="118">
                  <c:v>6.8582415088433493</c:v>
                </c:pt>
                <c:pt idx="119">
                  <c:v>6.8582415088433493</c:v>
                </c:pt>
                <c:pt idx="120">
                  <c:v>6.8582415088433493</c:v>
                </c:pt>
                <c:pt idx="121">
                  <c:v>6.8582415088433493</c:v>
                </c:pt>
                <c:pt idx="122">
                  <c:v>6.8582415088433493</c:v>
                </c:pt>
                <c:pt idx="123">
                  <c:v>6.8582415088433493</c:v>
                </c:pt>
                <c:pt idx="124">
                  <c:v>6.8582415088433493</c:v>
                </c:pt>
                <c:pt idx="125">
                  <c:v>6.8582415088433493</c:v>
                </c:pt>
                <c:pt idx="126">
                  <c:v>6.8582415088433493</c:v>
                </c:pt>
                <c:pt idx="127">
                  <c:v>6.8582415088433493</c:v>
                </c:pt>
                <c:pt idx="128">
                  <c:v>6.8582415088433493</c:v>
                </c:pt>
                <c:pt idx="129">
                  <c:v>6.8582415088433493</c:v>
                </c:pt>
                <c:pt idx="130">
                  <c:v>6.8582415088433493</c:v>
                </c:pt>
                <c:pt idx="131">
                  <c:v>6.8582415088433493</c:v>
                </c:pt>
                <c:pt idx="132">
                  <c:v>6.8582415088433493</c:v>
                </c:pt>
                <c:pt idx="133">
                  <c:v>6.8582415088433493</c:v>
                </c:pt>
                <c:pt idx="134">
                  <c:v>6.8582415088433493</c:v>
                </c:pt>
                <c:pt idx="135">
                  <c:v>6.8582415088433493</c:v>
                </c:pt>
                <c:pt idx="136">
                  <c:v>6.8582415088433493</c:v>
                </c:pt>
                <c:pt idx="137">
                  <c:v>6.8582415088433493</c:v>
                </c:pt>
                <c:pt idx="138">
                  <c:v>6.8582415088433493</c:v>
                </c:pt>
                <c:pt idx="139">
                  <c:v>6.8582415088433493</c:v>
                </c:pt>
                <c:pt idx="140">
                  <c:v>6.8582415088433493</c:v>
                </c:pt>
                <c:pt idx="141">
                  <c:v>6.8582415088433493</c:v>
                </c:pt>
                <c:pt idx="142">
                  <c:v>6.8582415088433493</c:v>
                </c:pt>
                <c:pt idx="143">
                  <c:v>6.8582415088433493</c:v>
                </c:pt>
                <c:pt idx="144">
                  <c:v>6.8582415088433493</c:v>
                </c:pt>
                <c:pt idx="145">
                  <c:v>6.8582415088433493</c:v>
                </c:pt>
                <c:pt idx="146">
                  <c:v>6.8582415088433493</c:v>
                </c:pt>
                <c:pt idx="147">
                  <c:v>6.8582415088433493</c:v>
                </c:pt>
                <c:pt idx="148">
                  <c:v>6.8582415088433493</c:v>
                </c:pt>
                <c:pt idx="149">
                  <c:v>6.8582415088433493</c:v>
                </c:pt>
                <c:pt idx="150">
                  <c:v>6.8582415088433493</c:v>
                </c:pt>
                <c:pt idx="151">
                  <c:v>6.8582415088433493</c:v>
                </c:pt>
                <c:pt idx="152">
                  <c:v>6.8582415088433493</c:v>
                </c:pt>
                <c:pt idx="153">
                  <c:v>6.8582415088433493</c:v>
                </c:pt>
                <c:pt idx="154">
                  <c:v>6.8582415088433493</c:v>
                </c:pt>
                <c:pt idx="155">
                  <c:v>6.8582415088433493</c:v>
                </c:pt>
                <c:pt idx="156">
                  <c:v>6.8582415088433493</c:v>
                </c:pt>
                <c:pt idx="157">
                  <c:v>6.8582415088433493</c:v>
                </c:pt>
                <c:pt idx="158">
                  <c:v>6.8582415088433493</c:v>
                </c:pt>
                <c:pt idx="159">
                  <c:v>6.8582415088433493</c:v>
                </c:pt>
                <c:pt idx="160">
                  <c:v>6.8582415088433493</c:v>
                </c:pt>
                <c:pt idx="161">
                  <c:v>6.8582415088433493</c:v>
                </c:pt>
                <c:pt idx="162">
                  <c:v>6.8582415088433493</c:v>
                </c:pt>
                <c:pt idx="163">
                  <c:v>6.8582415088433493</c:v>
                </c:pt>
                <c:pt idx="164">
                  <c:v>6.8582415088433493</c:v>
                </c:pt>
                <c:pt idx="165">
                  <c:v>6.8582415088433493</c:v>
                </c:pt>
                <c:pt idx="166">
                  <c:v>4.7104625432718503</c:v>
                </c:pt>
                <c:pt idx="167">
                  <c:v>4.7104625432718503</c:v>
                </c:pt>
                <c:pt idx="168">
                  <c:v>4.7104625432718503</c:v>
                </c:pt>
                <c:pt idx="169">
                  <c:v>4.7104625432718503</c:v>
                </c:pt>
                <c:pt idx="170">
                  <c:v>4.7104625432718503</c:v>
                </c:pt>
                <c:pt idx="171">
                  <c:v>4.7104625432718503</c:v>
                </c:pt>
                <c:pt idx="172">
                  <c:v>4.7104625432718503</c:v>
                </c:pt>
                <c:pt idx="173">
                  <c:v>4.7104625432718503</c:v>
                </c:pt>
                <c:pt idx="174">
                  <c:v>4.7104625432718503</c:v>
                </c:pt>
                <c:pt idx="175">
                  <c:v>4.7104625432718503</c:v>
                </c:pt>
                <c:pt idx="176">
                  <c:v>4.7104625432718503</c:v>
                </c:pt>
                <c:pt idx="177">
                  <c:v>4.7104625432718503</c:v>
                </c:pt>
                <c:pt idx="178">
                  <c:v>4.7104625432718503</c:v>
                </c:pt>
                <c:pt idx="179">
                  <c:v>4.7104625432718503</c:v>
                </c:pt>
                <c:pt idx="180">
                  <c:v>4.7104625432718503</c:v>
                </c:pt>
                <c:pt idx="181">
                  <c:v>4.7104625432718503</c:v>
                </c:pt>
                <c:pt idx="182">
                  <c:v>4.7104625432718503</c:v>
                </c:pt>
                <c:pt idx="183">
                  <c:v>4.7104625432718503</c:v>
                </c:pt>
                <c:pt idx="184">
                  <c:v>4.7104625432718503</c:v>
                </c:pt>
                <c:pt idx="185">
                  <c:v>4.7104625432718503</c:v>
                </c:pt>
                <c:pt idx="186">
                  <c:v>4.7104625432718503</c:v>
                </c:pt>
                <c:pt idx="187">
                  <c:v>4.7104625432718503</c:v>
                </c:pt>
                <c:pt idx="188">
                  <c:v>4.7104625432718503</c:v>
                </c:pt>
                <c:pt idx="189">
                  <c:v>4.7104625432718503</c:v>
                </c:pt>
                <c:pt idx="190">
                  <c:v>4.7104625432718503</c:v>
                </c:pt>
                <c:pt idx="191">
                  <c:v>4.7104625432718503</c:v>
                </c:pt>
                <c:pt idx="192">
                  <c:v>4.7104625432718503</c:v>
                </c:pt>
                <c:pt idx="193">
                  <c:v>4.7104625432718503</c:v>
                </c:pt>
                <c:pt idx="194">
                  <c:v>4.7104625432718503</c:v>
                </c:pt>
                <c:pt idx="195">
                  <c:v>4.7104625432718503</c:v>
                </c:pt>
                <c:pt idx="196">
                  <c:v>4.7104625432718503</c:v>
                </c:pt>
                <c:pt idx="197">
                  <c:v>4.7104625432718503</c:v>
                </c:pt>
                <c:pt idx="198">
                  <c:v>4.7104625432718503</c:v>
                </c:pt>
                <c:pt idx="199">
                  <c:v>4.7104625432718503</c:v>
                </c:pt>
                <c:pt idx="200">
                  <c:v>4.7104625432718503</c:v>
                </c:pt>
                <c:pt idx="201">
                  <c:v>4.7104625432718503</c:v>
                </c:pt>
                <c:pt idx="202">
                  <c:v>4.7104625432718503</c:v>
                </c:pt>
                <c:pt idx="203">
                  <c:v>4.7104625432718503</c:v>
                </c:pt>
                <c:pt idx="204">
                  <c:v>4.7104625432718503</c:v>
                </c:pt>
                <c:pt idx="205">
                  <c:v>4.7104625432718503</c:v>
                </c:pt>
                <c:pt idx="206">
                  <c:v>4.7104625432718503</c:v>
                </c:pt>
                <c:pt idx="207">
                  <c:v>4.7104625432718503</c:v>
                </c:pt>
                <c:pt idx="208">
                  <c:v>4.7104625432718503</c:v>
                </c:pt>
                <c:pt idx="209">
                  <c:v>4.7104625432718503</c:v>
                </c:pt>
                <c:pt idx="210">
                  <c:v>4.7104625432718503</c:v>
                </c:pt>
                <c:pt idx="211">
                  <c:v>4.7104625432718503</c:v>
                </c:pt>
                <c:pt idx="212">
                  <c:v>4.7104625432718503</c:v>
                </c:pt>
                <c:pt idx="213">
                  <c:v>4.7104625432718503</c:v>
                </c:pt>
                <c:pt idx="214">
                  <c:v>4.7104625432718503</c:v>
                </c:pt>
                <c:pt idx="215">
                  <c:v>4.7104625432718503</c:v>
                </c:pt>
                <c:pt idx="216">
                  <c:v>4.7104625432718503</c:v>
                </c:pt>
                <c:pt idx="217">
                  <c:v>4.7104625432718503</c:v>
                </c:pt>
                <c:pt idx="218">
                  <c:v>4.7104625432718503</c:v>
                </c:pt>
                <c:pt idx="219">
                  <c:v>4.7104625432718503</c:v>
                </c:pt>
                <c:pt idx="220">
                  <c:v>4.7104625432718503</c:v>
                </c:pt>
                <c:pt idx="221">
                  <c:v>4.7104625432718503</c:v>
                </c:pt>
                <c:pt idx="222">
                  <c:v>4.7104625432718503</c:v>
                </c:pt>
                <c:pt idx="223">
                  <c:v>4.7104625432718503</c:v>
                </c:pt>
                <c:pt idx="224">
                  <c:v>4.7104625432718503</c:v>
                </c:pt>
                <c:pt idx="225">
                  <c:v>4.7104625432718503</c:v>
                </c:pt>
                <c:pt idx="226">
                  <c:v>4.7104625432718503</c:v>
                </c:pt>
                <c:pt idx="227">
                  <c:v>4.7104625432718503</c:v>
                </c:pt>
                <c:pt idx="228">
                  <c:v>4.7104625432718503</c:v>
                </c:pt>
                <c:pt idx="229">
                  <c:v>4.7104625432718503</c:v>
                </c:pt>
                <c:pt idx="230">
                  <c:v>4.7104625432718503</c:v>
                </c:pt>
                <c:pt idx="231">
                  <c:v>4.7104625432718503</c:v>
                </c:pt>
                <c:pt idx="232">
                  <c:v>4.7104625432718503</c:v>
                </c:pt>
                <c:pt idx="233">
                  <c:v>4.7104625432718503</c:v>
                </c:pt>
                <c:pt idx="234">
                  <c:v>4.7104625432718503</c:v>
                </c:pt>
                <c:pt idx="235">
                  <c:v>4.7104625432718503</c:v>
                </c:pt>
                <c:pt idx="236">
                  <c:v>4.7104625432718503</c:v>
                </c:pt>
                <c:pt idx="237">
                  <c:v>4.7104625432718503</c:v>
                </c:pt>
                <c:pt idx="238">
                  <c:v>4.7104625432718503</c:v>
                </c:pt>
                <c:pt idx="239">
                  <c:v>4.7104625432718503</c:v>
                </c:pt>
                <c:pt idx="240">
                  <c:v>4.7104625432718503</c:v>
                </c:pt>
                <c:pt idx="241">
                  <c:v>4.7104625432718503</c:v>
                </c:pt>
                <c:pt idx="242">
                  <c:v>4.7104625432718503</c:v>
                </c:pt>
                <c:pt idx="243">
                  <c:v>4.7104625432718503</c:v>
                </c:pt>
                <c:pt idx="244">
                  <c:v>4.7104625432718503</c:v>
                </c:pt>
                <c:pt idx="245">
                  <c:v>4.7104625432718503</c:v>
                </c:pt>
                <c:pt idx="246">
                  <c:v>4.7104625432718503</c:v>
                </c:pt>
                <c:pt idx="247">
                  <c:v>4.7104625432718503</c:v>
                </c:pt>
                <c:pt idx="248">
                  <c:v>4.7104625432718503</c:v>
                </c:pt>
                <c:pt idx="249">
                  <c:v>4.7104625432718503</c:v>
                </c:pt>
                <c:pt idx="250">
                  <c:v>4.7104625432718503</c:v>
                </c:pt>
                <c:pt idx="251">
                  <c:v>4.7104625432718503</c:v>
                </c:pt>
                <c:pt idx="252">
                  <c:v>4.7104625432718503</c:v>
                </c:pt>
                <c:pt idx="253">
                  <c:v>4.7104625432718503</c:v>
                </c:pt>
                <c:pt idx="254">
                  <c:v>4.7104625432718503</c:v>
                </c:pt>
                <c:pt idx="255">
                  <c:v>4.7104625432718503</c:v>
                </c:pt>
                <c:pt idx="256">
                  <c:v>4.7104625432718503</c:v>
                </c:pt>
                <c:pt idx="257">
                  <c:v>4.7104625432718503</c:v>
                </c:pt>
                <c:pt idx="258">
                  <c:v>4.7104625432718503</c:v>
                </c:pt>
                <c:pt idx="259">
                  <c:v>4.7104625432718503</c:v>
                </c:pt>
                <c:pt idx="260">
                  <c:v>4.7104625432718503</c:v>
                </c:pt>
                <c:pt idx="261">
                  <c:v>4.7104625432718503</c:v>
                </c:pt>
                <c:pt idx="262">
                  <c:v>4.7104625432718503</c:v>
                </c:pt>
                <c:pt idx="263">
                  <c:v>4.7104625432718503</c:v>
                </c:pt>
                <c:pt idx="264">
                  <c:v>4.7104625432718503</c:v>
                </c:pt>
                <c:pt idx="265">
                  <c:v>4.7104625432718503</c:v>
                </c:pt>
                <c:pt idx="266">
                  <c:v>4.7104625432718503</c:v>
                </c:pt>
                <c:pt idx="267">
                  <c:v>4.7104625432718503</c:v>
                </c:pt>
                <c:pt idx="268">
                  <c:v>4.7104625432718503</c:v>
                </c:pt>
                <c:pt idx="269">
                  <c:v>4.7104625432718503</c:v>
                </c:pt>
                <c:pt idx="270">
                  <c:v>4.7104625432718503</c:v>
                </c:pt>
                <c:pt idx="271">
                  <c:v>4.7104625432718503</c:v>
                </c:pt>
                <c:pt idx="272">
                  <c:v>4.7104625432718503</c:v>
                </c:pt>
                <c:pt idx="273">
                  <c:v>4.7104625432718503</c:v>
                </c:pt>
                <c:pt idx="274">
                  <c:v>4.7104625432718503</c:v>
                </c:pt>
                <c:pt idx="275">
                  <c:v>4.7104625432718503</c:v>
                </c:pt>
                <c:pt idx="276">
                  <c:v>4.7104625432718503</c:v>
                </c:pt>
                <c:pt idx="277">
                  <c:v>4.7104625432718503</c:v>
                </c:pt>
                <c:pt idx="278">
                  <c:v>4.7104625432718503</c:v>
                </c:pt>
                <c:pt idx="279">
                  <c:v>4.7104625432718503</c:v>
                </c:pt>
                <c:pt idx="280">
                  <c:v>4.7104625432718503</c:v>
                </c:pt>
                <c:pt idx="281">
                  <c:v>4.7104625432718503</c:v>
                </c:pt>
                <c:pt idx="282">
                  <c:v>4.7104625432718503</c:v>
                </c:pt>
                <c:pt idx="283">
                  <c:v>4.7104625432718503</c:v>
                </c:pt>
                <c:pt idx="284">
                  <c:v>4.7104625432718503</c:v>
                </c:pt>
                <c:pt idx="285">
                  <c:v>4.7104625432718503</c:v>
                </c:pt>
                <c:pt idx="286">
                  <c:v>4.7104625432718503</c:v>
                </c:pt>
                <c:pt idx="287">
                  <c:v>4.7104625432718503</c:v>
                </c:pt>
                <c:pt idx="288">
                  <c:v>4.7104625432718503</c:v>
                </c:pt>
                <c:pt idx="289">
                  <c:v>4.7104625432718503</c:v>
                </c:pt>
                <c:pt idx="290">
                  <c:v>4.7104625432718503</c:v>
                </c:pt>
                <c:pt idx="291">
                  <c:v>4.7104625432718503</c:v>
                </c:pt>
                <c:pt idx="292">
                  <c:v>4.7104625432718503</c:v>
                </c:pt>
                <c:pt idx="293">
                  <c:v>4.7104625432718503</c:v>
                </c:pt>
                <c:pt idx="294">
                  <c:v>4.7104625432718503</c:v>
                </c:pt>
                <c:pt idx="295">
                  <c:v>4.7104625432718503</c:v>
                </c:pt>
                <c:pt idx="296">
                  <c:v>4.7104625432718503</c:v>
                </c:pt>
                <c:pt idx="297">
                  <c:v>4.7104625432718503</c:v>
                </c:pt>
                <c:pt idx="298">
                  <c:v>4.7104625432718503</c:v>
                </c:pt>
                <c:pt idx="299">
                  <c:v>4.7104625432718503</c:v>
                </c:pt>
                <c:pt idx="300">
                  <c:v>2.9640770416235949</c:v>
                </c:pt>
                <c:pt idx="301">
                  <c:v>2.9640770416235949</c:v>
                </c:pt>
                <c:pt idx="302">
                  <c:v>2.9640770416235949</c:v>
                </c:pt>
                <c:pt idx="303">
                  <c:v>2.9640770416235949</c:v>
                </c:pt>
                <c:pt idx="304">
                  <c:v>2.9640770416235949</c:v>
                </c:pt>
                <c:pt idx="305">
                  <c:v>2.9640770416235949</c:v>
                </c:pt>
                <c:pt idx="306">
                  <c:v>2.9640770416235949</c:v>
                </c:pt>
                <c:pt idx="307">
                  <c:v>2.9640770416235949</c:v>
                </c:pt>
                <c:pt idx="308">
                  <c:v>2.9640770416235949</c:v>
                </c:pt>
                <c:pt idx="309">
                  <c:v>2.9640770416235949</c:v>
                </c:pt>
                <c:pt idx="310">
                  <c:v>2.9640770416235949</c:v>
                </c:pt>
                <c:pt idx="311">
                  <c:v>2.9640770416235949</c:v>
                </c:pt>
                <c:pt idx="312">
                  <c:v>2.9640770416235949</c:v>
                </c:pt>
                <c:pt idx="313">
                  <c:v>2.9640770416235949</c:v>
                </c:pt>
                <c:pt idx="314">
                  <c:v>2.9640770416235949</c:v>
                </c:pt>
                <c:pt idx="315">
                  <c:v>2.9640770416235949</c:v>
                </c:pt>
                <c:pt idx="316">
                  <c:v>2.9640770416235949</c:v>
                </c:pt>
                <c:pt idx="317">
                  <c:v>2.9640770416235949</c:v>
                </c:pt>
                <c:pt idx="318">
                  <c:v>2.9640770416235949</c:v>
                </c:pt>
                <c:pt idx="319">
                  <c:v>2.9640770416235949</c:v>
                </c:pt>
                <c:pt idx="320">
                  <c:v>-7.6126666188815673</c:v>
                </c:pt>
                <c:pt idx="321">
                  <c:v>-7.6230475279073158</c:v>
                </c:pt>
                <c:pt idx="322">
                  <c:v>-7.6334425927180982</c:v>
                </c:pt>
                <c:pt idx="323">
                  <c:v>-7.6438518326172593</c:v>
                </c:pt>
                <c:pt idx="324">
                  <c:v>-7.654275266934464</c:v>
                </c:pt>
                <c:pt idx="325">
                  <c:v>-7.6647129150257385</c:v>
                </c:pt>
                <c:pt idx="326">
                  <c:v>-7.675164796273501</c:v>
                </c:pt>
                <c:pt idx="327">
                  <c:v>-7.6856309300866013</c:v>
                </c:pt>
                <c:pt idx="328">
                  <c:v>-7.6961113359003548</c:v>
                </c:pt>
                <c:pt idx="329">
                  <c:v>-7.7066060331765831</c:v>
                </c:pt>
                <c:pt idx="330">
                  <c:v>-7.7171150414036429</c:v>
                </c:pt>
                <c:pt idx="331">
                  <c:v>-7.7276383800964652</c:v>
                </c:pt>
                <c:pt idx="332">
                  <c:v>-7.7381760687965961</c:v>
                </c:pt>
                <c:pt idx="333">
                  <c:v>-7.7487281270722281</c:v>
                </c:pt>
                <c:pt idx="334">
                  <c:v>-7.7592945745182362</c:v>
                </c:pt>
                <c:pt idx="335">
                  <c:v>-7.7698754307562155</c:v>
                </c:pt>
                <c:pt idx="336">
                  <c:v>-7.7804707154345198</c:v>
                </c:pt>
                <c:pt idx="337">
                  <c:v>-7.7910804482282945</c:v>
                </c:pt>
                <c:pt idx="338">
                  <c:v>-7.8017046488395145</c:v>
                </c:pt>
                <c:pt idx="339">
                  <c:v>-7.8123433369970225</c:v>
                </c:pt>
                <c:pt idx="340">
                  <c:v>-7.822996532456564</c:v>
                </c:pt>
                <c:pt idx="341">
                  <c:v>-7.8336642550008238</c:v>
                </c:pt>
                <c:pt idx="342">
                  <c:v>-7.8443465244394606</c:v>
                </c:pt>
                <c:pt idx="343">
                  <c:v>-7.8550433606091516</c:v>
                </c:pt>
                <c:pt idx="344">
                  <c:v>-7.8657547833736183</c:v>
                </c:pt>
                <c:pt idx="345">
                  <c:v>-7.8764808126236741</c:v>
                </c:pt>
                <c:pt idx="346">
                  <c:v>-7.8872214682772519</c:v>
                </c:pt>
                <c:pt idx="347">
                  <c:v>-7.8979767702794472</c:v>
                </c:pt>
                <c:pt idx="348">
                  <c:v>-7.9087467386025558</c:v>
                </c:pt>
                <c:pt idx="349">
                  <c:v>-7.9195313932461051</c:v>
                </c:pt>
                <c:pt idx="350">
                  <c:v>-7.9303307542368948</c:v>
                </c:pt>
                <c:pt idx="351">
                  <c:v>-7.9411448416290362</c:v>
                </c:pt>
                <c:pt idx="352">
                  <c:v>-7.9519736755039849</c:v>
                </c:pt>
                <c:pt idx="353">
                  <c:v>-7.9628172759705809</c:v>
                </c:pt>
                <c:pt idx="354">
                  <c:v>-7.9736756631650865</c:v>
                </c:pt>
                <c:pt idx="355">
                  <c:v>-7.9845488572512213</c:v>
                </c:pt>
                <c:pt idx="356">
                  <c:v>-7.9954368784201995</c:v>
                </c:pt>
                <c:pt idx="357">
                  <c:v>-8.006339746890772</c:v>
                </c:pt>
                <c:pt idx="358">
                  <c:v>-8.01725748290926</c:v>
                </c:pt>
                <c:pt idx="359">
                  <c:v>-8.0281901067495909</c:v>
                </c:pt>
                <c:pt idx="360">
                  <c:v>-8.0391376387133402</c:v>
                </c:pt>
                <c:pt idx="361">
                  <c:v>-8.050100099129768</c:v>
                </c:pt>
                <c:pt idx="362">
                  <c:v>-8.0610775083558543</c:v>
                </c:pt>
                <c:pt idx="363">
                  <c:v>-8.0720698867763385</c:v>
                </c:pt>
                <c:pt idx="364">
                  <c:v>-8.0830772548037615</c:v>
                </c:pt>
                <c:pt idx="365">
                  <c:v>-8.0940996328784944</c:v>
                </c:pt>
                <c:pt idx="366">
                  <c:v>-8.1051370414687813</c:v>
                </c:pt>
                <c:pt idx="367">
                  <c:v>-8.1161895010707852</c:v>
                </c:pt>
                <c:pt idx="368">
                  <c:v>-8.1272570322086093</c:v>
                </c:pt>
                <c:pt idx="369">
                  <c:v>-8.1383396554343488</c:v>
                </c:pt>
                <c:pt idx="370">
                  <c:v>-8.1494373913281226</c:v>
                </c:pt>
                <c:pt idx="371">
                  <c:v>-8.1605502604981144</c:v>
                </c:pt>
                <c:pt idx="372">
                  <c:v>-8.1716782835806132</c:v>
                </c:pt>
                <c:pt idx="373">
                  <c:v>-8.1828214812400404</c:v>
                </c:pt>
                <c:pt idx="374">
                  <c:v>-8.1939798741690044</c:v>
                </c:pt>
                <c:pt idx="375">
                  <c:v>-8.2051534830883259</c:v>
                </c:pt>
                <c:pt idx="376">
                  <c:v>-8.216342328747082</c:v>
                </c:pt>
                <c:pt idx="377">
                  <c:v>-8.2275464319226472</c:v>
                </c:pt>
                <c:pt idx="378">
                  <c:v>-8.2387658134207236</c:v>
                </c:pt>
                <c:pt idx="379">
                  <c:v>-8.2500004940753886</c:v>
                </c:pt>
                <c:pt idx="380">
                  <c:v>-8.2612504947491274</c:v>
                </c:pt>
                <c:pt idx="381">
                  <c:v>-8.2725158363328752</c:v>
                </c:pt>
                <c:pt idx="382">
                  <c:v>-8.2837965397460582</c:v>
                </c:pt>
                <c:pt idx="383">
                  <c:v>-8.2950926259366202</c:v>
                </c:pt>
                <c:pt idx="384">
                  <c:v>-8.3064041158810795</c:v>
                </c:pt>
                <c:pt idx="385">
                  <c:v>-8.3177310305845538</c:v>
                </c:pt>
                <c:pt idx="386">
                  <c:v>-8.3290733910808044</c:v>
                </c:pt>
                <c:pt idx="387">
                  <c:v>-8.3404312184322791</c:v>
                </c:pt>
                <c:pt idx="388">
                  <c:v>-8.3518045337301405</c:v>
                </c:pt>
                <c:pt idx="389">
                  <c:v>-8.3631933580943176</c:v>
                </c:pt>
                <c:pt idx="390">
                  <c:v>-8.3745977126735376</c:v>
                </c:pt>
                <c:pt idx="391">
                  <c:v>-8.386017618645365</c:v>
                </c:pt>
                <c:pt idx="392">
                  <c:v>-8.3974530972162462</c:v>
                </c:pt>
                <c:pt idx="393">
                  <c:v>-8.4089041696215396</c:v>
                </c:pt>
                <c:pt idx="394">
                  <c:v>-8.4203708571255689</c:v>
                </c:pt>
                <c:pt idx="395">
                  <c:v>-8.4318531810216495</c:v>
                </c:pt>
                <c:pt idx="396">
                  <c:v>-8.4433511626321334</c:v>
                </c:pt>
                <c:pt idx="397">
                  <c:v>-8.4548648233084496</c:v>
                </c:pt>
                <c:pt idx="398">
                  <c:v>-8.4663941844311434</c:v>
                </c:pt>
                <c:pt idx="399">
                  <c:v>-8.4779392674099139</c:v>
                </c:pt>
                <c:pt idx="400">
                  <c:v>-8.4895000936836542</c:v>
                </c:pt>
                <c:pt idx="401">
                  <c:v>-8.5010766847204948</c:v>
                </c:pt>
                <c:pt idx="402">
                  <c:v>-8.5126690620178422</c:v>
                </c:pt>
                <c:pt idx="403">
                  <c:v>-8.5242772471024111</c:v>
                </c:pt>
                <c:pt idx="404">
                  <c:v>-8.5359012615302792</c:v>
                </c:pt>
                <c:pt idx="405">
                  <c:v>-8.5475411268869106</c:v>
                </c:pt>
                <c:pt idx="406">
                  <c:v>-8.5591968647872108</c:v>
                </c:pt>
                <c:pt idx="407">
                  <c:v>-8.5708684968755584</c:v>
                </c:pt>
                <c:pt idx="408">
                  <c:v>-8.5825560448258429</c:v>
                </c:pt>
                <c:pt idx="409">
                  <c:v>-8.5942595303415139</c:v>
                </c:pt>
                <c:pt idx="410">
                  <c:v>-8.6059789751556153</c:v>
                </c:pt>
                <c:pt idx="411">
                  <c:v>-8.6177144010308275</c:v>
                </c:pt>
                <c:pt idx="412">
                  <c:v>-8.6294658297595053</c:v>
                </c:pt>
                <c:pt idx="413">
                  <c:v>-8.6412332831637233</c:v>
                </c:pt>
                <c:pt idx="414">
                  <c:v>-8.6530167830953104</c:v>
                </c:pt>
                <c:pt idx="415">
                  <c:v>-8.6648163514358956</c:v>
                </c:pt>
                <c:pt idx="416">
                  <c:v>-8.6766320100969452</c:v>
                </c:pt>
                <c:pt idx="417">
                  <c:v>-8.688463781019804</c:v>
                </c:pt>
                <c:pt idx="418">
                  <c:v>-8.7003116861757412</c:v>
                </c:pt>
                <c:pt idx="419">
                  <c:v>-8.7121757475659809</c:v>
                </c:pt>
                <c:pt idx="420">
                  <c:v>-8.7240559872217531</c:v>
                </c:pt>
                <c:pt idx="421">
                  <c:v>-8.7359524272043281</c:v>
                </c:pt>
                <c:pt idx="422">
                  <c:v>-8.7478650896050603</c:v>
                </c:pt>
                <c:pt idx="423">
                  <c:v>-8.7597939965454312</c:v>
                </c:pt>
                <c:pt idx="424">
                  <c:v>-8.7717391701770833</c:v>
                </c:pt>
                <c:pt idx="425">
                  <c:v>-8.783700632681871</c:v>
                </c:pt>
                <c:pt idx="426">
                  <c:v>-8.7956784062718913</c:v>
                </c:pt>
                <c:pt idx="427">
                  <c:v>-8.8076725131895355</c:v>
                </c:pt>
                <c:pt idx="428">
                  <c:v>-8.8196829757075204</c:v>
                </c:pt>
                <c:pt idx="429">
                  <c:v>-8.8317098161289387</c:v>
                </c:pt>
                <c:pt idx="430">
                  <c:v>-8.843753056787298</c:v>
                </c:pt>
                <c:pt idx="431">
                  <c:v>-8.8558127200465524</c:v>
                </c:pt>
                <c:pt idx="432">
                  <c:v>-8.8678888283011617</c:v>
                </c:pt>
                <c:pt idx="433">
                  <c:v>-8.8799814039761173</c:v>
                </c:pt>
                <c:pt idx="434">
                  <c:v>-8.8920904695269947</c:v>
                </c:pt>
                <c:pt idx="435">
                  <c:v>-8.9042160474399843</c:v>
                </c:pt>
                <c:pt idx="436">
                  <c:v>-8.9163581602319493</c:v>
                </c:pt>
                <c:pt idx="437">
                  <c:v>-8.9285168304504463</c:v>
                </c:pt>
                <c:pt idx="438">
                  <c:v>-8.940692080673788</c:v>
                </c:pt>
                <c:pt idx="439">
                  <c:v>-8.952883933511071</c:v>
                </c:pt>
                <c:pt idx="440">
                  <c:v>-8.9650924116022228</c:v>
                </c:pt>
                <c:pt idx="441">
                  <c:v>-8.9773175376180436</c:v>
                </c:pt>
                <c:pt idx="442">
                  <c:v>-8.9895593342602496</c:v>
                </c:pt>
                <c:pt idx="443">
                  <c:v>-9.0018178242615132</c:v>
                </c:pt>
                <c:pt idx="444">
                  <c:v>-9.0140930303855065</c:v>
                </c:pt>
                <c:pt idx="445">
                  <c:v>-9.0263849754269412</c:v>
                </c:pt>
                <c:pt idx="446">
                  <c:v>-9.0386936822116155</c:v>
                </c:pt>
                <c:pt idx="447">
                  <c:v>-9.0510191735964494</c:v>
                </c:pt>
                <c:pt idx="448">
                  <c:v>-9.0633614724695342</c:v>
                </c:pt>
                <c:pt idx="449">
                  <c:v>-9.0757206017501755</c:v>
                </c:pt>
                <c:pt idx="450">
                  <c:v>-9.088096584388925</c:v>
                </c:pt>
                <c:pt idx="451">
                  <c:v>-9.1004894433676373</c:v>
                </c:pt>
                <c:pt idx="452">
                  <c:v>-9.1128992016995021</c:v>
                </c:pt>
                <c:pt idx="453">
                  <c:v>-9.1253258824290935</c:v>
                </c:pt>
                <c:pt idx="454">
                  <c:v>-9.137769508632406</c:v>
                </c:pt>
                <c:pt idx="455">
                  <c:v>-9.150230103416904</c:v>
                </c:pt>
                <c:pt idx="456">
                  <c:v>-9.1627076899215627</c:v>
                </c:pt>
                <c:pt idx="457">
                  <c:v>-9.1752022913169107</c:v>
                </c:pt>
                <c:pt idx="458">
                  <c:v>-9.1877139308050708</c:v>
                </c:pt>
                <c:pt idx="459">
                  <c:v>-9.2002426316198047</c:v>
                </c:pt>
                <c:pt idx="460">
                  <c:v>-9.2127884170265588</c:v>
                </c:pt>
                <c:pt idx="461">
                  <c:v>-9.2253513103225036</c:v>
                </c:pt>
                <c:pt idx="462">
                  <c:v>-9.2379313348365812</c:v>
                </c:pt>
                <c:pt idx="463">
                  <c:v>-9.2505285139295399</c:v>
                </c:pt>
                <c:pt idx="464">
                  <c:v>-9.26314287099399</c:v>
                </c:pt>
                <c:pt idx="465">
                  <c:v>-9.2757744294544366</c:v>
                </c:pt>
                <c:pt idx="466">
                  <c:v>-9.288423212767329</c:v>
                </c:pt>
                <c:pt idx="467">
                  <c:v>-9.3010892444211013</c:v>
                </c:pt>
                <c:pt idx="468">
                  <c:v>-9.313772547936221</c:v>
                </c:pt>
                <c:pt idx="469">
                  <c:v>-9.3264731468652258</c:v>
                </c:pt>
                <c:pt idx="470">
                  <c:v>-9.3391910647927681</c:v>
                </c:pt>
                <c:pt idx="471">
                  <c:v>-9.3519263253356684</c:v>
                </c:pt>
                <c:pt idx="472">
                  <c:v>-9.3646789521429437</c:v>
                </c:pt>
                <c:pt idx="473">
                  <c:v>-9.377448968895866</c:v>
                </c:pt>
                <c:pt idx="474">
                  <c:v>-9.3902363993079963</c:v>
                </c:pt>
                <c:pt idx="475">
                  <c:v>-9.4030412671252357</c:v>
                </c:pt>
                <c:pt idx="476">
                  <c:v>-9.4158635961258597</c:v>
                </c:pt>
                <c:pt idx="477">
                  <c:v>-9.428703410120578</c:v>
                </c:pt>
                <c:pt idx="478">
                  <c:v>-9.4415607329525599</c:v>
                </c:pt>
                <c:pt idx="479">
                  <c:v>-9.4544355884974962</c:v>
                </c:pt>
                <c:pt idx="480">
                  <c:v>-9.4673280006636276</c:v>
                </c:pt>
                <c:pt idx="481">
                  <c:v>-9.4802379933918068</c:v>
                </c:pt>
                <c:pt idx="482">
                  <c:v>-9.4931655906555221</c:v>
                </c:pt>
                <c:pt idx="483">
                  <c:v>-9.5061108164609625</c:v>
                </c:pt>
                <c:pt idx="484">
                  <c:v>-9.5190736948470445</c:v>
                </c:pt>
                <c:pt idx="485">
                  <c:v>-9.5320542498854728</c:v>
                </c:pt>
                <c:pt idx="486">
                  <c:v>-9.545052505680772</c:v>
                </c:pt>
                <c:pt idx="487">
                  <c:v>-9.5580684863703365</c:v>
                </c:pt>
                <c:pt idx="488">
                  <c:v>-9.5711022161244781</c:v>
                </c:pt>
                <c:pt idx="489">
                  <c:v>-9.5841537191464656</c:v>
                </c:pt>
                <c:pt idx="490">
                  <c:v>-9.5972230196725743</c:v>
                </c:pt>
                <c:pt idx="491">
                  <c:v>-9.6103101419721284</c:v>
                </c:pt>
                <c:pt idx="492">
                  <c:v>-9.623415110347544</c:v>
                </c:pt>
                <c:pt idx="493">
                  <c:v>-9.6365379491343823</c:v>
                </c:pt>
                <c:pt idx="494">
                  <c:v>-9.6496786827013832</c:v>
                </c:pt>
                <c:pt idx="495">
                  <c:v>-9.6628373354505221</c:v>
                </c:pt>
                <c:pt idx="496">
                  <c:v>-9.6760139318170459</c:v>
                </c:pt>
                <c:pt idx="497">
                  <c:v>-9.6892084962695222</c:v>
                </c:pt>
                <c:pt idx="498">
                  <c:v>-9.7024210533098909</c:v>
                </c:pt>
                <c:pt idx="499">
                  <c:v>-9.7156516274734948</c:v>
                </c:pt>
                <c:pt idx="500">
                  <c:v>-9.7289002433291394</c:v>
                </c:pt>
                <c:pt idx="501">
                  <c:v>-9.7421669254791343</c:v>
                </c:pt>
                <c:pt idx="502">
                  <c:v>-9.7554516985593338</c:v>
                </c:pt>
                <c:pt idx="503">
                  <c:v>-9.7687545872391865</c:v>
                </c:pt>
                <c:pt idx="504">
                  <c:v>-9.7820756162217855</c:v>
                </c:pt>
                <c:pt idx="505">
                  <c:v>-9.7954148102439067</c:v>
                </c:pt>
                <c:pt idx="506">
                  <c:v>-9.8087721940760577</c:v>
                </c:pt>
                <c:pt idx="507" formatCode="0">
                  <c:v>0</c:v>
                </c:pt>
                <c:pt idx="508">
                  <c:v>8.320510447181892</c:v>
                </c:pt>
                <c:pt idx="509">
                  <c:v>8.3113574322917856</c:v>
                </c:pt>
                <c:pt idx="510">
                  <c:v>8.3022144862168226</c:v>
                </c:pt>
                <c:pt idx="511">
                  <c:v>8.2930815978807555</c:v>
                </c:pt>
                <c:pt idx="512">
                  <c:v>8.2839587562195245</c:v>
                </c:pt>
                <c:pt idx="513">
                  <c:v>8.2748459501812377</c:v>
                </c:pt>
                <c:pt idx="514">
                  <c:v>8.265743168726166</c:v>
                </c:pt>
                <c:pt idx="515">
                  <c:v>8.2566504008267216</c:v>
                </c:pt>
                <c:pt idx="516">
                  <c:v>8.2475676354674441</c:v>
                </c:pt>
                <c:pt idx="517">
                  <c:v>8.2384948616449982</c:v>
                </c:pt>
                <c:pt idx="518">
                  <c:v>8.9563682305454577</c:v>
                </c:pt>
                <c:pt idx="519">
                  <c:v>8.945645430300436</c:v>
                </c:pt>
                <c:pt idx="520">
                  <c:v>8.9349354676746522</c:v>
                </c:pt>
                <c:pt idx="521">
                  <c:v>8.9242383272985695</c:v>
                </c:pt>
                <c:pt idx="522">
                  <c:v>8.9135539938210506</c:v>
                </c:pt>
                <c:pt idx="523">
                  <c:v>8.9028824519093437</c:v>
                </c:pt>
                <c:pt idx="524">
                  <c:v>8.8922236862490429</c:v>
                </c:pt>
                <c:pt idx="525">
                  <c:v>8.8815776815440888</c:v>
                </c:pt>
                <c:pt idx="526">
                  <c:v>8.8709444225167253</c:v>
                </c:pt>
                <c:pt idx="527">
                  <c:v>8.8603238939074913</c:v>
                </c:pt>
                <c:pt idx="528">
                  <c:v>8.8497160804751971</c:v>
                </c:pt>
                <c:pt idx="529">
                  <c:v>8.8391209669968944</c:v>
                </c:pt>
                <c:pt idx="530">
                  <c:v>8.8285385382678641</c:v>
                </c:pt>
                <c:pt idx="531">
                  <c:v>8.8179687791015908</c:v>
                </c:pt>
                <c:pt idx="532">
                  <c:v>8.8074116743297406</c:v>
                </c:pt>
                <c:pt idx="533">
                  <c:v>8.7968672088021371</c:v>
                </c:pt>
                <c:pt idx="534">
                  <c:v>8.7863353673867444</c:v>
                </c:pt>
                <c:pt idx="535">
                  <c:v>8.7758161349696415</c:v>
                </c:pt>
                <c:pt idx="536">
                  <c:v>8.7653094964550053</c:v>
                </c:pt>
                <c:pt idx="537">
                  <c:v>8.7548154367650817</c:v>
                </c:pt>
                <c:pt idx="538">
                  <c:v>8.7443339408401712</c:v>
                </c:pt>
                <c:pt idx="539">
                  <c:v>8.7338649936386012</c:v>
                </c:pt>
                <c:pt idx="540">
                  <c:v>8.7234085801367112</c:v>
                </c:pt>
                <c:pt idx="541">
                  <c:v>8.7129646853288243</c:v>
                </c:pt>
                <c:pt idx="542">
                  <c:v>8.7025332942272318</c:v>
                </c:pt>
                <c:pt idx="543">
                  <c:v>8.6921143918621624</c:v>
                </c:pt>
                <c:pt idx="544">
                  <c:v>8.6817079632817773</c:v>
                </c:pt>
                <c:pt idx="545">
                  <c:v>8.6713139935521273</c:v>
                </c:pt>
                <c:pt idx="546">
                  <c:v>8.6609324677571493</c:v>
                </c:pt>
                <c:pt idx="547">
                  <c:v>8.650563370998638</c:v>
                </c:pt>
                <c:pt idx="548">
                  <c:v>8.6402066883962227</c:v>
                </c:pt>
                <c:pt idx="549">
                  <c:v>8.6298624050873478</c:v>
                </c:pt>
                <c:pt idx="550">
                  <c:v>8.6195305062272514</c:v>
                </c:pt>
                <c:pt idx="551">
                  <c:v>8.609210976988944</c:v>
                </c:pt>
                <c:pt idx="552">
                  <c:v>8.5989038025631928</c:v>
                </c:pt>
                <c:pt idx="553">
                  <c:v>8.5886089681584856</c:v>
                </c:pt>
                <c:pt idx="554">
                  <c:v>8.5783264590010262</c:v>
                </c:pt>
                <c:pt idx="555">
                  <c:v>8.5680562603347017</c:v>
                </c:pt>
                <c:pt idx="556">
                  <c:v>8.5577983574210688</c:v>
                </c:pt>
                <c:pt idx="557">
                  <c:v>8.5475527355393286</c:v>
                </c:pt>
                <c:pt idx="558">
                  <c:v>8.5373193799863056</c:v>
                </c:pt>
                <c:pt idx="559">
                  <c:v>8.5270982760764262</c:v>
                </c:pt>
                <c:pt idx="560">
                  <c:v>8.5168894091417009</c:v>
                </c:pt>
                <c:pt idx="561">
                  <c:v>8.5066927645317012</c:v>
                </c:pt>
                <c:pt idx="562">
                  <c:v>8.4965083276135367</c:v>
                </c:pt>
                <c:pt idx="563">
                  <c:v>6.8582415088433493</c:v>
                </c:pt>
                <c:pt idx="564">
                  <c:v>6.8582415088433493</c:v>
                </c:pt>
                <c:pt idx="565">
                  <c:v>6.8582415088433493</c:v>
                </c:pt>
                <c:pt idx="566">
                  <c:v>6.8582415088433493</c:v>
                </c:pt>
                <c:pt idx="567">
                  <c:v>6.8582415088433493</c:v>
                </c:pt>
                <c:pt idx="568">
                  <c:v>6.8582415088433493</c:v>
                </c:pt>
                <c:pt idx="569">
                  <c:v>6.8582415088433493</c:v>
                </c:pt>
                <c:pt idx="570">
                  <c:v>6.8582415088433493</c:v>
                </c:pt>
                <c:pt idx="571">
                  <c:v>6.8582415088433493</c:v>
                </c:pt>
                <c:pt idx="572">
                  <c:v>0</c:v>
                </c:pt>
                <c:pt idx="573">
                  <c:v>6.8582415088433493</c:v>
                </c:pt>
                <c:pt idx="574">
                  <c:v>6.8582415088433493</c:v>
                </c:pt>
                <c:pt idx="575">
                  <c:v>6.8582415088433493</c:v>
                </c:pt>
                <c:pt idx="576">
                  <c:v>6.8582415088433493</c:v>
                </c:pt>
                <c:pt idx="577">
                  <c:v>6.8582415088433493</c:v>
                </c:pt>
                <c:pt idx="578">
                  <c:v>6.8582415088433493</c:v>
                </c:pt>
                <c:pt idx="579">
                  <c:v>6.8582415088433493</c:v>
                </c:pt>
                <c:pt idx="580">
                  <c:v>6.8582415088433493</c:v>
                </c:pt>
                <c:pt idx="581">
                  <c:v>6.8582415088433493</c:v>
                </c:pt>
                <c:pt idx="582">
                  <c:v>6.8582415088433493</c:v>
                </c:pt>
                <c:pt idx="583">
                  <c:v>6.8582415088433493</c:v>
                </c:pt>
                <c:pt idx="584">
                  <c:v>6.8582415088433493</c:v>
                </c:pt>
                <c:pt idx="585">
                  <c:v>6.8582415088433493</c:v>
                </c:pt>
                <c:pt idx="586">
                  <c:v>6.8582415088433493</c:v>
                </c:pt>
                <c:pt idx="587">
                  <c:v>6.8582415088433493</c:v>
                </c:pt>
                <c:pt idx="588">
                  <c:v>6.8582415088433493</c:v>
                </c:pt>
                <c:pt idx="589">
                  <c:v>6.8582415088433493</c:v>
                </c:pt>
                <c:pt idx="590">
                  <c:v>6.8582415088433493</c:v>
                </c:pt>
                <c:pt idx="591">
                  <c:v>6.8582415088433493</c:v>
                </c:pt>
                <c:pt idx="592">
                  <c:v>6.8582415088433493</c:v>
                </c:pt>
                <c:pt idx="593">
                  <c:v>6.8582415088433493</c:v>
                </c:pt>
                <c:pt idx="594">
                  <c:v>6.8582415088433493</c:v>
                </c:pt>
                <c:pt idx="595">
                  <c:v>6.8582415088433493</c:v>
                </c:pt>
                <c:pt idx="596">
                  <c:v>6.8582415088433493</c:v>
                </c:pt>
                <c:pt idx="597">
                  <c:v>6.8582415088433493</c:v>
                </c:pt>
                <c:pt idx="598">
                  <c:v>6.8582415088433493</c:v>
                </c:pt>
                <c:pt idx="599">
                  <c:v>6.8582415088433493</c:v>
                </c:pt>
                <c:pt idx="600">
                  <c:v>6.8582415088433493</c:v>
                </c:pt>
                <c:pt idx="601">
                  <c:v>6.8582415088433493</c:v>
                </c:pt>
                <c:pt idx="602">
                  <c:v>6.8582415088433493</c:v>
                </c:pt>
                <c:pt idx="603">
                  <c:v>6.8582415088433493</c:v>
                </c:pt>
                <c:pt idx="604">
                  <c:v>6.8582415088433493</c:v>
                </c:pt>
                <c:pt idx="605">
                  <c:v>6.8582415088433493</c:v>
                </c:pt>
                <c:pt idx="606">
                  <c:v>6.8582415088433493</c:v>
                </c:pt>
                <c:pt idx="607">
                  <c:v>6.8582415088433493</c:v>
                </c:pt>
                <c:pt idx="608">
                  <c:v>6.8582415088433493</c:v>
                </c:pt>
                <c:pt idx="609">
                  <c:v>6.8582415088433493</c:v>
                </c:pt>
                <c:pt idx="610">
                  <c:v>6.8582415088433493</c:v>
                </c:pt>
                <c:pt idx="611">
                  <c:v>6.8582415088433493</c:v>
                </c:pt>
                <c:pt idx="612">
                  <c:v>0</c:v>
                </c:pt>
                <c:pt idx="613">
                  <c:v>6.8582415088433493</c:v>
                </c:pt>
                <c:pt idx="614">
                  <c:v>6.8582415088433493</c:v>
                </c:pt>
                <c:pt idx="615">
                  <c:v>6.8582415088433493</c:v>
                </c:pt>
                <c:pt idx="616">
                  <c:v>6.8582415088433493</c:v>
                </c:pt>
                <c:pt idx="617">
                  <c:v>6.8582415088433493</c:v>
                </c:pt>
                <c:pt idx="618">
                  <c:v>6.8582415088433493</c:v>
                </c:pt>
                <c:pt idx="619">
                  <c:v>6.8582415088433493</c:v>
                </c:pt>
                <c:pt idx="620">
                  <c:v>6.8582415088433493</c:v>
                </c:pt>
                <c:pt idx="621">
                  <c:v>6.8582415088433493</c:v>
                </c:pt>
                <c:pt idx="622">
                  <c:v>6.8582415088433493</c:v>
                </c:pt>
                <c:pt idx="623">
                  <c:v>6.8582415088433493</c:v>
                </c:pt>
                <c:pt idx="624">
                  <c:v>6.8582415088433493</c:v>
                </c:pt>
                <c:pt idx="625">
                  <c:v>6.8582415088433493</c:v>
                </c:pt>
                <c:pt idx="626">
                  <c:v>6.8582415088433493</c:v>
                </c:pt>
                <c:pt idx="627">
                  <c:v>6.8582415088433493</c:v>
                </c:pt>
                <c:pt idx="628">
                  <c:v>6.8582415088433493</c:v>
                </c:pt>
                <c:pt idx="629">
                  <c:v>6.8582415088433493</c:v>
                </c:pt>
                <c:pt idx="630">
                  <c:v>6.8582415088433493</c:v>
                </c:pt>
                <c:pt idx="631">
                  <c:v>6.8582415088433493</c:v>
                </c:pt>
                <c:pt idx="632">
                  <c:v>6.8582415088433493</c:v>
                </c:pt>
                <c:pt idx="633">
                  <c:v>6.8582415088433493</c:v>
                </c:pt>
                <c:pt idx="634">
                  <c:v>6.8582415088433493</c:v>
                </c:pt>
                <c:pt idx="635">
                  <c:v>6.8582415088433493</c:v>
                </c:pt>
                <c:pt idx="636">
                  <c:v>6.8582415088433493</c:v>
                </c:pt>
                <c:pt idx="637">
                  <c:v>6.8582415088433493</c:v>
                </c:pt>
                <c:pt idx="638">
                  <c:v>6.8582415088433493</c:v>
                </c:pt>
                <c:pt idx="639">
                  <c:v>6.8582415088433493</c:v>
                </c:pt>
                <c:pt idx="640">
                  <c:v>4.7104625432718503</c:v>
                </c:pt>
                <c:pt idx="641">
                  <c:v>4.7104625432718503</c:v>
                </c:pt>
                <c:pt idx="642">
                  <c:v>4.7104625432718503</c:v>
                </c:pt>
                <c:pt idx="643">
                  <c:v>4.7104625432718503</c:v>
                </c:pt>
                <c:pt idx="644">
                  <c:v>4.7104625432718503</c:v>
                </c:pt>
                <c:pt idx="645">
                  <c:v>4.7104625432718503</c:v>
                </c:pt>
                <c:pt idx="646">
                  <c:v>4.7104625432718503</c:v>
                </c:pt>
                <c:pt idx="647">
                  <c:v>4.7104625432718503</c:v>
                </c:pt>
                <c:pt idx="648">
                  <c:v>4.7104625432718503</c:v>
                </c:pt>
                <c:pt idx="649">
                  <c:v>4.7104625432718503</c:v>
                </c:pt>
                <c:pt idx="650">
                  <c:v>4.7104625432718503</c:v>
                </c:pt>
                <c:pt idx="651">
                  <c:v>4.7104625432718503</c:v>
                </c:pt>
                <c:pt idx="652">
                  <c:v>4.7104625432718503</c:v>
                </c:pt>
                <c:pt idx="653">
                  <c:v>4.7104625432718503</c:v>
                </c:pt>
                <c:pt idx="654">
                  <c:v>4.7104625432718503</c:v>
                </c:pt>
                <c:pt idx="655">
                  <c:v>4.7104625432718503</c:v>
                </c:pt>
                <c:pt idx="656">
                  <c:v>4.7104625432718503</c:v>
                </c:pt>
                <c:pt idx="657">
                  <c:v>4.7104625432718503</c:v>
                </c:pt>
                <c:pt idx="658">
                  <c:v>4.7104625432718503</c:v>
                </c:pt>
                <c:pt idx="659">
                  <c:v>4.7104625432718503</c:v>
                </c:pt>
                <c:pt idx="660">
                  <c:v>4.7104625432718503</c:v>
                </c:pt>
                <c:pt idx="661">
                  <c:v>4.7104625432718503</c:v>
                </c:pt>
                <c:pt idx="662">
                  <c:v>4.7104625432718503</c:v>
                </c:pt>
                <c:pt idx="663">
                  <c:v>4.7104625432718503</c:v>
                </c:pt>
                <c:pt idx="664">
                  <c:v>4.7104625432718503</c:v>
                </c:pt>
                <c:pt idx="665">
                  <c:v>4.7104625432718503</c:v>
                </c:pt>
                <c:pt idx="666">
                  <c:v>4.7104625432718503</c:v>
                </c:pt>
                <c:pt idx="667">
                  <c:v>4.7104625432718503</c:v>
                </c:pt>
                <c:pt idx="668">
                  <c:v>4.7104625432718503</c:v>
                </c:pt>
                <c:pt idx="669">
                  <c:v>4.7104625432718503</c:v>
                </c:pt>
                <c:pt idx="670">
                  <c:v>4.7104625432718503</c:v>
                </c:pt>
                <c:pt idx="671">
                  <c:v>4.7104625432718503</c:v>
                </c:pt>
                <c:pt idx="672">
                  <c:v>4.7104625432718503</c:v>
                </c:pt>
                <c:pt idx="673">
                  <c:v>4.7104625432718503</c:v>
                </c:pt>
                <c:pt idx="674">
                  <c:v>4.7104625432718503</c:v>
                </c:pt>
                <c:pt idx="675">
                  <c:v>4.7104625432718503</c:v>
                </c:pt>
                <c:pt idx="676">
                  <c:v>4.7104625432718503</c:v>
                </c:pt>
                <c:pt idx="677">
                  <c:v>4.7104625432718503</c:v>
                </c:pt>
                <c:pt idx="678">
                  <c:v>4.7104625432718503</c:v>
                </c:pt>
                <c:pt idx="679">
                  <c:v>4.7104625432718503</c:v>
                </c:pt>
                <c:pt idx="680">
                  <c:v>4.7104625432718503</c:v>
                </c:pt>
                <c:pt idx="681">
                  <c:v>4.7104625432718503</c:v>
                </c:pt>
                <c:pt idx="682">
                  <c:v>4.7104625432718503</c:v>
                </c:pt>
                <c:pt idx="683">
                  <c:v>4.7104625432718503</c:v>
                </c:pt>
                <c:pt idx="684">
                  <c:v>4.7104625432718503</c:v>
                </c:pt>
                <c:pt idx="685">
                  <c:v>4.7104625432718503</c:v>
                </c:pt>
                <c:pt idx="686">
                  <c:v>4.7104625432718503</c:v>
                </c:pt>
                <c:pt idx="687">
                  <c:v>4.7104625432718503</c:v>
                </c:pt>
                <c:pt idx="688">
                  <c:v>4.7104625432718503</c:v>
                </c:pt>
                <c:pt idx="689">
                  <c:v>4.7104625432718503</c:v>
                </c:pt>
                <c:pt idx="690">
                  <c:v>4.7104625432718503</c:v>
                </c:pt>
                <c:pt idx="691">
                  <c:v>4.7104625432718503</c:v>
                </c:pt>
                <c:pt idx="692">
                  <c:v>4.7104625432718503</c:v>
                </c:pt>
                <c:pt idx="693">
                  <c:v>4.7104625432718503</c:v>
                </c:pt>
                <c:pt idx="694">
                  <c:v>4.7104625432718503</c:v>
                </c:pt>
                <c:pt idx="695">
                  <c:v>4.7104625432718503</c:v>
                </c:pt>
                <c:pt idx="696">
                  <c:v>4.7104625432718503</c:v>
                </c:pt>
                <c:pt idx="697">
                  <c:v>4.7104625432718503</c:v>
                </c:pt>
                <c:pt idx="698">
                  <c:v>4.7104625432718503</c:v>
                </c:pt>
                <c:pt idx="699">
                  <c:v>4.7104625432718503</c:v>
                </c:pt>
                <c:pt idx="700">
                  <c:v>4.7104625432718503</c:v>
                </c:pt>
                <c:pt idx="701">
                  <c:v>4.7104625432718503</c:v>
                </c:pt>
                <c:pt idx="702">
                  <c:v>4.7104625432718503</c:v>
                </c:pt>
                <c:pt idx="703">
                  <c:v>4.7104625432718503</c:v>
                </c:pt>
                <c:pt idx="704">
                  <c:v>4.7104625432718503</c:v>
                </c:pt>
                <c:pt idx="705">
                  <c:v>4.7104625432718503</c:v>
                </c:pt>
                <c:pt idx="706">
                  <c:v>4.7104625432718503</c:v>
                </c:pt>
                <c:pt idx="707">
                  <c:v>4.7104625432718503</c:v>
                </c:pt>
                <c:pt idx="708">
                  <c:v>4.7104625432718503</c:v>
                </c:pt>
                <c:pt idx="709">
                  <c:v>4.7104625432718503</c:v>
                </c:pt>
                <c:pt idx="710">
                  <c:v>4.7104625432718503</c:v>
                </c:pt>
                <c:pt idx="711">
                  <c:v>4.7104625432718503</c:v>
                </c:pt>
                <c:pt idx="712">
                  <c:v>4.7104625432718503</c:v>
                </c:pt>
                <c:pt idx="713">
                  <c:v>4.7104625432718503</c:v>
                </c:pt>
                <c:pt idx="714">
                  <c:v>4.7104625432718503</c:v>
                </c:pt>
                <c:pt idx="715">
                  <c:v>4.7104625432718503</c:v>
                </c:pt>
                <c:pt idx="716">
                  <c:v>4.7104625432718503</c:v>
                </c:pt>
                <c:pt idx="717">
                  <c:v>4.7104625432718503</c:v>
                </c:pt>
                <c:pt idx="718">
                  <c:v>4.7104625432718503</c:v>
                </c:pt>
                <c:pt idx="719">
                  <c:v>0</c:v>
                </c:pt>
                <c:pt idx="720">
                  <c:v>4.7104625432718503</c:v>
                </c:pt>
                <c:pt idx="721">
                  <c:v>4.7104625432718503</c:v>
                </c:pt>
                <c:pt idx="722">
                  <c:v>4.7104625432718503</c:v>
                </c:pt>
                <c:pt idx="723">
                  <c:v>4.7104625432718503</c:v>
                </c:pt>
                <c:pt idx="724">
                  <c:v>4.7104625432718503</c:v>
                </c:pt>
                <c:pt idx="725">
                  <c:v>4.7104625432718503</c:v>
                </c:pt>
                <c:pt idx="726">
                  <c:v>4.7104625432718503</c:v>
                </c:pt>
                <c:pt idx="727">
                  <c:v>4.7104625432718503</c:v>
                </c:pt>
                <c:pt idx="728">
                  <c:v>4.7104625432718503</c:v>
                </c:pt>
                <c:pt idx="729">
                  <c:v>4.7104625432718503</c:v>
                </c:pt>
                <c:pt idx="730">
                  <c:v>4.7104625432718503</c:v>
                </c:pt>
                <c:pt idx="731">
                  <c:v>4.7104625432718503</c:v>
                </c:pt>
                <c:pt idx="732">
                  <c:v>4.7104625432718503</c:v>
                </c:pt>
                <c:pt idx="733">
                  <c:v>4.7104625432718503</c:v>
                </c:pt>
                <c:pt idx="734">
                  <c:v>4.7104625432718503</c:v>
                </c:pt>
                <c:pt idx="735">
                  <c:v>4.7104625432718503</c:v>
                </c:pt>
                <c:pt idx="736">
                  <c:v>4.7104625432718503</c:v>
                </c:pt>
                <c:pt idx="737">
                  <c:v>4.7104625432718503</c:v>
                </c:pt>
                <c:pt idx="738">
                  <c:v>4.7104625432718503</c:v>
                </c:pt>
                <c:pt idx="739">
                  <c:v>4.7104625432718503</c:v>
                </c:pt>
                <c:pt idx="740">
                  <c:v>4.7104625432718503</c:v>
                </c:pt>
                <c:pt idx="741">
                  <c:v>4.7104625432718503</c:v>
                </c:pt>
                <c:pt idx="742">
                  <c:v>4.7104625432718503</c:v>
                </c:pt>
                <c:pt idx="743">
                  <c:v>4.7104625432718503</c:v>
                </c:pt>
                <c:pt idx="744">
                  <c:v>4.7104625432718503</c:v>
                </c:pt>
                <c:pt idx="745">
                  <c:v>4.7104625432718503</c:v>
                </c:pt>
                <c:pt idx="746">
                  <c:v>4.7104625432718503</c:v>
                </c:pt>
                <c:pt idx="747">
                  <c:v>4.7104625432718503</c:v>
                </c:pt>
                <c:pt idx="748">
                  <c:v>4.7104625432718503</c:v>
                </c:pt>
                <c:pt idx="749">
                  <c:v>4.7104625432718503</c:v>
                </c:pt>
                <c:pt idx="750">
                  <c:v>4.7104625432718503</c:v>
                </c:pt>
                <c:pt idx="751">
                  <c:v>4.7104625432718503</c:v>
                </c:pt>
                <c:pt idx="752">
                  <c:v>4.7104625432718503</c:v>
                </c:pt>
                <c:pt idx="753">
                  <c:v>-8.3133276036216266</c:v>
                </c:pt>
                <c:pt idx="754">
                  <c:v>-8.3246639594447487</c:v>
                </c:pt>
                <c:pt idx="755">
                  <c:v>-8.3360157739348999</c:v>
                </c:pt>
                <c:pt idx="756">
                  <c:v>-8.3473830681720838</c:v>
                </c:pt>
                <c:pt idx="757">
                  <c:v>-8.3587658632650452</c:v>
                </c:pt>
                <c:pt idx="758">
                  <c:v>-8.3701641803513169</c:v>
                </c:pt>
                <c:pt idx="759">
                  <c:v>-8.3815780405972511</c:v>
                </c:pt>
                <c:pt idx="760">
                  <c:v>-8.393007465198064</c:v>
                </c:pt>
                <c:pt idx="761">
                  <c:v>-8.4044524753778802</c:v>
                </c:pt>
                <c:pt idx="762">
                  <c:v>-8.4159130923897578</c:v>
                </c:pt>
                <c:pt idx="763">
                  <c:v>-8.4273893375157449</c:v>
                </c:pt>
                <c:pt idx="764">
                  <c:v>-8.4388812320669029</c:v>
                </c:pt>
                <c:pt idx="765">
                  <c:v>-8.4503887973833578</c:v>
                </c:pt>
                <c:pt idx="766">
                  <c:v>-8.4619120548343361</c:v>
                </c:pt>
                <c:pt idx="767">
                  <c:v>-8.4734510258181999</c:v>
                </c:pt>
                <c:pt idx="768">
                  <c:v>-8.4850057317624969</c:v>
                </c:pt>
                <c:pt idx="769">
                  <c:v>-8.4965761941239926</c:v>
                </c:pt>
                <c:pt idx="770">
                  <c:v>-8.508162434388705</c:v>
                </c:pt>
                <c:pt idx="771">
                  <c:v>-8.5197644740719625</c:v>
                </c:pt>
                <c:pt idx="772">
                  <c:v>-8.5313823347184243</c:v>
                </c:pt>
                <c:pt idx="773">
                  <c:v>-8.5430160379021327</c:v>
                </c:pt>
                <c:pt idx="774">
                  <c:v>-8.5546656052265444</c:v>
                </c:pt>
                <c:pt idx="775">
                  <c:v>-8.5663310583245806</c:v>
                </c:pt>
                <c:pt idx="776">
                  <c:v>-8.5780124188586591</c:v>
                </c:pt>
                <c:pt idx="777">
                  <c:v>-8.5897097085207381</c:v>
                </c:pt>
                <c:pt idx="778">
                  <c:v>-8.6014229490323579</c:v>
                </c:pt>
                <c:pt idx="779">
                  <c:v>-8.6131521621446758</c:v>
                </c:pt>
                <c:pt idx="780">
                  <c:v>-8.6248973696385089</c:v>
                </c:pt>
                <c:pt idx="781">
                  <c:v>-8.6366585933243787</c:v>
                </c:pt>
                <c:pt idx="782">
                  <c:v>-8.6484358550425497</c:v>
                </c:pt>
                <c:pt idx="783">
                  <c:v>-8.6602291766630621</c:v>
                </c:pt>
                <c:pt idx="784">
                  <c:v>-8.6720385800857844</c:v>
                </c:pt>
                <c:pt idx="785">
                  <c:v>-8.6838640872404458</c:v>
                </c:pt>
                <c:pt idx="786">
                  <c:v>-8.6957057200866839</c:v>
                </c:pt>
                <c:pt idx="787">
                  <c:v>-8.707563500614075</c:v>
                </c:pt>
                <c:pt idx="788">
                  <c:v>-8.7194374508421841</c:v>
                </c:pt>
                <c:pt idx="789">
                  <c:v>-8.7313275928206053</c:v>
                </c:pt>
                <c:pt idx="790">
                  <c:v>-8.7432339486289976</c:v>
                </c:pt>
                <c:pt idx="791">
                  <c:v>-8.7551565403771274</c:v>
                </c:pt>
                <c:pt idx="792">
                  <c:v>-8.7670953902049149</c:v>
                </c:pt>
                <c:pt idx="793">
                  <c:v>-8.7790505202824658</c:v>
                </c:pt>
                <c:pt idx="794">
                  <c:v>0</c:v>
                </c:pt>
                <c:pt idx="795">
                  <c:v>-8.7974234941901948</c:v>
                </c:pt>
                <c:pt idx="796">
                  <c:v>-8.8094199807731801</c:v>
                </c:pt>
                <c:pt idx="797">
                  <c:v>-8.8214328262015087</c:v>
                </c:pt>
                <c:pt idx="798">
                  <c:v>-8.833462052782691</c:v>
                </c:pt>
                <c:pt idx="799">
                  <c:v>-8.8455076828546684</c:v>
                </c:pt>
                <c:pt idx="800">
                  <c:v>-8.8575697387858323</c:v>
                </c:pt>
                <c:pt idx="801">
                  <c:v>-8.8696482429750869</c:v>
                </c:pt>
                <c:pt idx="802">
                  <c:v>-8.88174321785187</c:v>
                </c:pt>
                <c:pt idx="803">
                  <c:v>-8.8938546858762138</c:v>
                </c:pt>
                <c:pt idx="804">
                  <c:v>-8.9059826695387727</c:v>
                </c:pt>
                <c:pt idx="805">
                  <c:v>-8.9181271913608722</c:v>
                </c:pt>
                <c:pt idx="806">
                  <c:v>-8.9302882738945453</c:v>
                </c:pt>
                <c:pt idx="807">
                  <c:v>-8.9424659397225827</c:v>
                </c:pt>
                <c:pt idx="808">
                  <c:v>-8.9546602114585685</c:v>
                </c:pt>
                <c:pt idx="809">
                  <c:v>-8.9668711117469204</c:v>
                </c:pt>
                <c:pt idx="810">
                  <c:v>-8.9790986632629401</c:v>
                </c:pt>
                <c:pt idx="811">
                  <c:v>-8.9913428887128433</c:v>
                </c:pt>
                <c:pt idx="812">
                  <c:v>-9.0036038108338161</c:v>
                </c:pt>
                <c:pt idx="813">
                  <c:v>-9.0158814523940425</c:v>
                </c:pt>
                <c:pt idx="814">
                  <c:v>-9.0281758361927622</c:v>
                </c:pt>
                <c:pt idx="815">
                  <c:v>-9.0404869850602978</c:v>
                </c:pt>
                <c:pt idx="816">
                  <c:v>-9.0528149218581078</c:v>
                </c:pt>
                <c:pt idx="817">
                  <c:v>-9.0651596694788239</c:v>
                </c:pt>
                <c:pt idx="818">
                  <c:v>-9.0775212508462939</c:v>
                </c:pt>
                <c:pt idx="819">
                  <c:v>-9.0898996889156294</c:v>
                </c:pt>
                <c:pt idx="820">
                  <c:v>-9.1022950066732413</c:v>
                </c:pt>
                <c:pt idx="821">
                  <c:v>-9.1147072271368863</c:v>
                </c:pt>
                <c:pt idx="822">
                  <c:v>-9.1271363733557109</c:v>
                </c:pt>
                <c:pt idx="823">
                  <c:v>-9.1395824684102873</c:v>
                </c:pt>
                <c:pt idx="824">
                  <c:v>-9.1520455354126646</c:v>
                </c:pt>
                <c:pt idx="825">
                  <c:v>-9.1645255975064082</c:v>
                </c:pt>
                <c:pt idx="826">
                  <c:v>-9.1770226778666455</c:v>
                </c:pt>
                <c:pt idx="827">
                  <c:v>-9.1895367997001003</c:v>
                </c:pt>
                <c:pt idx="828">
                  <c:v>-9.2020679862451455</c:v>
                </c:pt>
                <c:pt idx="829">
                  <c:v>-9.2146162607718427</c:v>
                </c:pt>
                <c:pt idx="830">
                  <c:v>-9.227181646581986</c:v>
                </c:pt>
                <c:pt idx="831">
                  <c:v>-9.2397641670091435</c:v>
                </c:pt>
                <c:pt idx="832">
                  <c:v>-9.2523638454187012</c:v>
                </c:pt>
                <c:pt idx="833">
                  <c:v>-9.2649807052079094</c:v>
                </c:pt>
                <c:pt idx="834">
                  <c:v>-9.2776147698059201</c:v>
                </c:pt>
                <c:pt idx="835">
                  <c:v>-9.2902660626738367</c:v>
                </c:pt>
                <c:pt idx="836">
                  <c:v>-9.3029346073047563</c:v>
                </c:pt>
                <c:pt idx="837">
                  <c:v>-9.3156204272238075</c:v>
                </c:pt>
                <c:pt idx="838">
                  <c:v>-9.3283235459882032</c:v>
                </c:pt>
                <c:pt idx="839">
                  <c:v>-9.3410439871872786</c:v>
                </c:pt>
                <c:pt idx="840">
                  <c:v>-9.3537817744425347</c:v>
                </c:pt>
                <c:pt idx="841">
                  <c:v>-9.3665369314076834</c:v>
                </c:pt>
                <c:pt idx="842">
                  <c:v>-9.3793094817686935</c:v>
                </c:pt>
                <c:pt idx="843">
                  <c:v>-9.3920994492438332</c:v>
                </c:pt>
                <c:pt idx="844">
                  <c:v>0</c:v>
                </c:pt>
                <c:pt idx="845">
                  <c:v>8.689168541999587</c:v>
                </c:pt>
                <c:pt idx="846">
                  <c:v>8.6787656402683435</c:v>
                </c:pt>
                <c:pt idx="847">
                  <c:v>7.9648137458209218</c:v>
                </c:pt>
                <c:pt idx="848">
                  <c:v>7.9560520166848079</c:v>
                </c:pt>
                <c:pt idx="849">
                  <c:v>7.9472999259281849</c:v>
                </c:pt>
                <c:pt idx="850">
                  <c:v>7.9385574629483093</c:v>
                </c:pt>
                <c:pt idx="851">
                  <c:v>7.9488415157664614</c:v>
                </c:pt>
                <c:pt idx="852">
                  <c:v>-9.3741895847857997</c:v>
                </c:pt>
                <c:pt idx="853">
                  <c:v>-9.3869725705832359</c:v>
                </c:pt>
                <c:pt idx="854">
                  <c:v>-9.3997729877249405</c:v>
                </c:pt>
                <c:pt idx="855">
                  <c:v>-9.4125908599809289</c:v>
                </c:pt>
                <c:pt idx="856">
                  <c:v>-9.4254262111536296</c:v>
                </c:pt>
                <c:pt idx="857">
                  <c:v>-9.4382790650779302</c:v>
                </c:pt>
                <c:pt idx="858">
                  <c:v>-9.4511494456212191</c:v>
                </c:pt>
                <c:pt idx="859">
                  <c:v>-9.4640373766834287</c:v>
                </c:pt>
                <c:pt idx="860">
                  <c:v>-9.476942882197088</c:v>
                </c:pt>
                <c:pt idx="861">
                  <c:v>-9.4898659861273575</c:v>
                </c:pt>
                <c:pt idx="862">
                  <c:v>-9.5028067124720756</c:v>
                </c:pt>
                <c:pt idx="863">
                  <c:v>-9.5157650852618101</c:v>
                </c:pt>
                <c:pt idx="864">
                  <c:v>-9.5287411285598953</c:v>
                </c:pt>
                <c:pt idx="865">
                  <c:v>-9.5417348664624768</c:v>
                </c:pt>
                <c:pt idx="866">
                  <c:v>-9.5547463230985628</c:v>
                </c:pt>
                <c:pt idx="867">
                  <c:v>-9.5677755226300594</c:v>
                </c:pt>
                <c:pt idx="868">
                  <c:v>-9.5808224892518279</c:v>
                </c:pt>
                <c:pt idx="869">
                  <c:v>-9.5938872471917165</c:v>
                </c:pt>
                <c:pt idx="870">
                  <c:v>-9.6069698207106153</c:v>
                </c:pt>
                <c:pt idx="871">
                  <c:v>-9.6200702341024922</c:v>
                </c:pt>
                <c:pt idx="872">
                  <c:v>-9.6331885116944509</c:v>
                </c:pt>
                <c:pt idx="873">
                  <c:v>-9.6463246778467617</c:v>
                </c:pt>
                <c:pt idx="874">
                  <c:v>-9.6594787569529164</c:v>
                </c:pt>
                <c:pt idx="875">
                  <c:v>-9.6726507734396705</c:v>
                </c:pt>
                <c:pt idx="876">
                  <c:v>-9.6858407517670866</c:v>
                </c:pt>
                <c:pt idx="877">
                  <c:v>-9.6990487164285888</c:v>
                </c:pt>
                <c:pt idx="878">
                  <c:v>-9.7122746919509915</c:v>
                </c:pt>
                <c:pt idx="879">
                  <c:v>-9.7255187028945596</c:v>
                </c:pt>
                <c:pt idx="880">
                  <c:v>-9.738780773853053</c:v>
                </c:pt>
                <c:pt idx="881">
                  <c:v>-9.7520609294537621</c:v>
                </c:pt>
                <c:pt idx="882">
                  <c:v>-9.7653591943575613</c:v>
                </c:pt>
                <c:pt idx="883">
                  <c:v>-9.7786755932589582</c:v>
                </c:pt>
                <c:pt idx="884">
                  <c:v>0</c:v>
                </c:pt>
                <c:pt idx="885">
                  <c:v>8.334750600089107</c:v>
                </c:pt>
                <c:pt idx="886">
                  <c:v>8.3255819202548338</c:v>
                </c:pt>
                <c:pt idx="887">
                  <c:v>8.3164233264679943</c:v>
                </c:pt>
                <c:pt idx="888">
                  <c:v>8.3072748076333891</c:v>
                </c:pt>
                <c:pt idx="889">
                  <c:v>8.2981363526680187</c:v>
                </c:pt>
                <c:pt idx="890">
                  <c:v>8.2890079505010785</c:v>
                </c:pt>
                <c:pt idx="891">
                  <c:v>8.279889590073946</c:v>
                </c:pt>
                <c:pt idx="892">
                  <c:v>8.270781260340156</c:v>
                </c:pt>
                <c:pt idx="893">
                  <c:v>8.261682950265401</c:v>
                </c:pt>
                <c:pt idx="894">
                  <c:v>8.2525946488275093</c:v>
                </c:pt>
                <c:pt idx="895">
                  <c:v>8.2435163450164364</c:v>
                </c:pt>
                <c:pt idx="896">
                  <c:v>8.2344480278342473</c:v>
                </c:pt>
                <c:pt idx="897">
                  <c:v>8.951968769917567</c:v>
                </c:pt>
                <c:pt idx="898">
                  <c:v>8.941251236822831</c:v>
                </c:pt>
                <c:pt idx="899">
                  <c:v>8.9305465350413638</c:v>
                </c:pt>
                <c:pt idx="900">
                  <c:v>8.9198546492111745</c:v>
                </c:pt>
                <c:pt idx="901">
                  <c:v>8.9091755639886721</c:v>
                </c:pt>
                <c:pt idx="902">
                  <c:v>8.8985092640486272</c:v>
                </c:pt>
                <c:pt idx="903">
                  <c:v>8.887855734084166</c:v>
                </c:pt>
                <c:pt idx="904">
                  <c:v>8.8772149588067357</c:v>
                </c:pt>
                <c:pt idx="905">
                  <c:v>8.8665869229460874</c:v>
                </c:pt>
                <c:pt idx="906">
                  <c:v>8.8559716112502578</c:v>
                </c:pt>
                <c:pt idx="907">
                  <c:v>8.8453690084855374</c:v>
                </c:pt>
                <c:pt idx="908">
                  <c:v>8.8347790994364637</c:v>
                </c:pt>
                <c:pt idx="909">
                  <c:v>8.8242018689057815</c:v>
                </c:pt>
                <c:pt idx="910">
                  <c:v>8.8136373017144365</c:v>
                </c:pt>
                <c:pt idx="911">
                  <c:v>8.8030853827015445</c:v>
                </c:pt>
                <c:pt idx="912">
                  <c:v>8.7925460967243723</c:v>
                </c:pt>
                <c:pt idx="913">
                  <c:v>8.782019428658316</c:v>
                </c:pt>
                <c:pt idx="914">
                  <c:v>8.7715053633968818</c:v>
                </c:pt>
                <c:pt idx="915">
                  <c:v>8.7610038858516557</c:v>
                </c:pt>
                <c:pt idx="916">
                  <c:v>8.7505149809522962</c:v>
                </c:pt>
                <c:pt idx="917">
                  <c:v>8.7400386336464955</c:v>
                </c:pt>
                <c:pt idx="918">
                  <c:v>8.7295748288999757</c:v>
                </c:pt>
                <c:pt idx="919">
                  <c:v>8.7191235516964518</c:v>
                </c:pt>
                <c:pt idx="920">
                  <c:v>8.7086847870376207</c:v>
                </c:pt>
                <c:pt idx="921">
                  <c:v>8.6982585199431313</c:v>
                </c:pt>
                <c:pt idx="922">
                  <c:v>8.6878447354505717</c:v>
                </c:pt>
                <c:pt idx="923">
                  <c:v>8.6774434186154412</c:v>
                </c:pt>
                <c:pt idx="924">
                  <c:v>8.6670545545111306</c:v>
                </c:pt>
                <c:pt idx="925">
                  <c:v>8.6566781282289043</c:v>
                </c:pt>
                <c:pt idx="926">
                  <c:v>8.6463141248778737</c:v>
                </c:pt>
                <c:pt idx="927">
                  <c:v>8.6359625295849742</c:v>
                </c:pt>
                <c:pt idx="928">
                  <c:v>8.6256233274949565</c:v>
                </c:pt>
                <c:pt idx="929">
                  <c:v>8.6152965037703471</c:v>
                </c:pt>
                <c:pt idx="930">
                  <c:v>8.604982043591443</c:v>
                </c:pt>
                <c:pt idx="931">
                  <c:v>8.5946799321562803</c:v>
                </c:pt>
                <c:pt idx="932">
                  <c:v>8.5843901546806176</c:v>
                </c:pt>
                <c:pt idx="933">
                  <c:v>8.5741126963979131</c:v>
                </c:pt>
                <c:pt idx="934">
                  <c:v>8.563847542559305</c:v>
                </c:pt>
                <c:pt idx="935">
                  <c:v>8.5535946784335852</c:v>
                </c:pt>
                <c:pt idx="936">
                  <c:v>8.54335408930719</c:v>
                </c:pt>
                <c:pt idx="937">
                  <c:v>8.5331257604841628</c:v>
                </c:pt>
                <c:pt idx="938">
                  <c:v>8.5229096772861475</c:v>
                </c:pt>
                <c:pt idx="939">
                  <c:v>8.5127058250523557</c:v>
                </c:pt>
                <c:pt idx="940">
                  <c:v>8.5025141891395588</c:v>
                </c:pt>
                <c:pt idx="941">
                  <c:v>8.4923347549220516</c:v>
                </c:pt>
                <c:pt idx="942">
                  <c:v>6.8582415088433493</c:v>
                </c:pt>
                <c:pt idx="943">
                  <c:v>6.8582415088433493</c:v>
                </c:pt>
                <c:pt idx="944">
                  <c:v>6.8582415088433493</c:v>
                </c:pt>
                <c:pt idx="945">
                  <c:v>6.8582415088433493</c:v>
                </c:pt>
                <c:pt idx="946">
                  <c:v>6.8582415088433493</c:v>
                </c:pt>
                <c:pt idx="947">
                  <c:v>6.8582415088433493</c:v>
                </c:pt>
                <c:pt idx="948">
                  <c:v>6.8582415088433493</c:v>
                </c:pt>
                <c:pt idx="949">
                  <c:v>6.8582415088433493</c:v>
                </c:pt>
                <c:pt idx="950">
                  <c:v>6.8582415088433493</c:v>
                </c:pt>
                <c:pt idx="951">
                  <c:v>6.8582415088433493</c:v>
                </c:pt>
                <c:pt idx="952">
                  <c:v>6.8582415088433493</c:v>
                </c:pt>
                <c:pt idx="953">
                  <c:v>6.8582415088433493</c:v>
                </c:pt>
                <c:pt idx="954">
                  <c:v>6.8582415088433493</c:v>
                </c:pt>
                <c:pt idx="955">
                  <c:v>6.8582415088433493</c:v>
                </c:pt>
                <c:pt idx="956">
                  <c:v>6.8582415088433493</c:v>
                </c:pt>
                <c:pt idx="957">
                  <c:v>6.8582415088433493</c:v>
                </c:pt>
                <c:pt idx="958">
                  <c:v>6.8582415088433493</c:v>
                </c:pt>
                <c:pt idx="959">
                  <c:v>6.8582415088433493</c:v>
                </c:pt>
                <c:pt idx="960">
                  <c:v>6.8582415088433493</c:v>
                </c:pt>
                <c:pt idx="961">
                  <c:v>6.8582415088433493</c:v>
                </c:pt>
                <c:pt idx="962">
                  <c:v>6.8582415088433493</c:v>
                </c:pt>
                <c:pt idx="963">
                  <c:v>6.8582415088433493</c:v>
                </c:pt>
                <c:pt idx="964">
                  <c:v>6.8582415088433493</c:v>
                </c:pt>
                <c:pt idx="965">
                  <c:v>6.8582415088433493</c:v>
                </c:pt>
                <c:pt idx="966">
                  <c:v>6.8582415088433493</c:v>
                </c:pt>
                <c:pt idx="967">
                  <c:v>6.8582415088433493</c:v>
                </c:pt>
                <c:pt idx="968">
                  <c:v>6.8582415088433493</c:v>
                </c:pt>
                <c:pt idx="969">
                  <c:v>6.8582415088433493</c:v>
                </c:pt>
                <c:pt idx="970">
                  <c:v>6.8582415088433493</c:v>
                </c:pt>
                <c:pt idx="971">
                  <c:v>6.8582415088433493</c:v>
                </c:pt>
                <c:pt idx="972">
                  <c:v>6.8582415088433493</c:v>
                </c:pt>
                <c:pt idx="973">
                  <c:v>6.8582415088433493</c:v>
                </c:pt>
                <c:pt idx="974">
                  <c:v>6.8582415088433493</c:v>
                </c:pt>
                <c:pt idx="975">
                  <c:v>6.8582415088433493</c:v>
                </c:pt>
                <c:pt idx="976">
                  <c:v>6.8582415088433493</c:v>
                </c:pt>
                <c:pt idx="977">
                  <c:v>6.8582415088433493</c:v>
                </c:pt>
                <c:pt idx="978">
                  <c:v>6.8582415088433493</c:v>
                </c:pt>
                <c:pt idx="979">
                  <c:v>6.8582415088433493</c:v>
                </c:pt>
                <c:pt idx="980">
                  <c:v>6.8582415088433493</c:v>
                </c:pt>
                <c:pt idx="981">
                  <c:v>6.8582415088433493</c:v>
                </c:pt>
                <c:pt idx="982">
                  <c:v>6.8582415088433493</c:v>
                </c:pt>
                <c:pt idx="983">
                  <c:v>6.8582415088433493</c:v>
                </c:pt>
                <c:pt idx="984">
                  <c:v>6.8582415088433493</c:v>
                </c:pt>
                <c:pt idx="985">
                  <c:v>6.8582415088433493</c:v>
                </c:pt>
                <c:pt idx="986">
                  <c:v>6.8582415088433493</c:v>
                </c:pt>
                <c:pt idx="987">
                  <c:v>6.8582415088433493</c:v>
                </c:pt>
                <c:pt idx="988">
                  <c:v>6.8582415088433493</c:v>
                </c:pt>
                <c:pt idx="989">
                  <c:v>6.8582415088433493</c:v>
                </c:pt>
                <c:pt idx="990">
                  <c:v>6.8582415088433493</c:v>
                </c:pt>
                <c:pt idx="991">
                  <c:v>6.8582415088433493</c:v>
                </c:pt>
                <c:pt idx="992">
                  <c:v>6.8582415088433493</c:v>
                </c:pt>
                <c:pt idx="993">
                  <c:v>6.8582415088433493</c:v>
                </c:pt>
                <c:pt idx="994">
                  <c:v>6.8582415088433493</c:v>
                </c:pt>
                <c:pt idx="995">
                  <c:v>6.8582415088433493</c:v>
                </c:pt>
                <c:pt idx="996">
                  <c:v>6.8582415088433493</c:v>
                </c:pt>
                <c:pt idx="997">
                  <c:v>6.8582415088433493</c:v>
                </c:pt>
                <c:pt idx="998">
                  <c:v>6.8582415088433493</c:v>
                </c:pt>
                <c:pt idx="999">
                  <c:v>6.8582415088433493</c:v>
                </c:pt>
                <c:pt idx="1000">
                  <c:v>6.8582415088433493</c:v>
                </c:pt>
                <c:pt idx="1001">
                  <c:v>6.8582415088433493</c:v>
                </c:pt>
                <c:pt idx="1002">
                  <c:v>6.8582415088433493</c:v>
                </c:pt>
                <c:pt idx="1003">
                  <c:v>6.8582415088433493</c:v>
                </c:pt>
                <c:pt idx="1004">
                  <c:v>6.8582415088433493</c:v>
                </c:pt>
                <c:pt idx="1005">
                  <c:v>6.8582415088433493</c:v>
                </c:pt>
                <c:pt idx="1006">
                  <c:v>6.8582415088433493</c:v>
                </c:pt>
                <c:pt idx="1007">
                  <c:v>6.8582415088433493</c:v>
                </c:pt>
                <c:pt idx="1008">
                  <c:v>6.8582415088433493</c:v>
                </c:pt>
                <c:pt idx="1009">
                  <c:v>6.8582415088433493</c:v>
                </c:pt>
                <c:pt idx="1010">
                  <c:v>6.8582415088433493</c:v>
                </c:pt>
                <c:pt idx="1011">
                  <c:v>6.8582415088433493</c:v>
                </c:pt>
                <c:pt idx="1012">
                  <c:v>6.8582415088433493</c:v>
                </c:pt>
                <c:pt idx="1013">
                  <c:v>6.8582415088433493</c:v>
                </c:pt>
                <c:pt idx="1014">
                  <c:v>6.8582415088433493</c:v>
                </c:pt>
                <c:pt idx="1015">
                  <c:v>6.8582415088433493</c:v>
                </c:pt>
                <c:pt idx="1016">
                  <c:v>6.8582415088433493</c:v>
                </c:pt>
                <c:pt idx="1017">
                  <c:v>4.7104625432718503</c:v>
                </c:pt>
                <c:pt idx="1018">
                  <c:v>4.7104625432718503</c:v>
                </c:pt>
                <c:pt idx="1019">
                  <c:v>4.7104625432718503</c:v>
                </c:pt>
                <c:pt idx="1020">
                  <c:v>4.7104625432718503</c:v>
                </c:pt>
                <c:pt idx="1021">
                  <c:v>4.7104625432718503</c:v>
                </c:pt>
                <c:pt idx="1022">
                  <c:v>4.7104625432718503</c:v>
                </c:pt>
                <c:pt idx="1023">
                  <c:v>4.7104625432718503</c:v>
                </c:pt>
                <c:pt idx="1024">
                  <c:v>-8.4227588837362823</c:v>
                </c:pt>
                <c:pt idx="1025">
                  <c:v>-8.434244464032286</c:v>
                </c:pt>
                <c:pt idx="1026">
                  <c:v>-8.4457457064832386</c:v>
                </c:pt>
                <c:pt idx="1027">
                  <c:v>-8.4572626324466249</c:v>
                </c:pt>
                <c:pt idx="1028">
                  <c:v>-8.4687952633090529</c:v>
                </c:pt>
                <c:pt idx="1029">
                  <c:v>-8.4803436204862912</c:v>
                </c:pt>
                <c:pt idx="1030">
                  <c:v>-8.4919077254233191</c:v>
                </c:pt>
                <c:pt idx="1031">
                  <c:v>-8.5034875995943491</c:v>
                </c:pt>
                <c:pt idx="1032">
                  <c:v>-8.5150832645028878</c:v>
                </c:pt>
                <c:pt idx="1033">
                  <c:v>-8.5266947416817551</c:v>
                </c:pt>
                <c:pt idx="1034">
                  <c:v>-8.5383220526931396</c:v>
                </c:pt>
                <c:pt idx="1035">
                  <c:v>-8.5499652191286302</c:v>
                </c:pt>
                <c:pt idx="1036">
                  <c:v>-8.5616242626092589</c:v>
                </c:pt>
                <c:pt idx="1037">
                  <c:v>-8.5732992047855454</c:v>
                </c:pt>
                <c:pt idx="1038">
                  <c:v>-8.5849900673375252</c:v>
                </c:pt>
                <c:pt idx="1039">
                  <c:v>-8.5966968719748031</c:v>
                </c:pt>
                <c:pt idx="1040">
                  <c:v>-8.6084196404365869</c:v>
                </c:pt>
                <c:pt idx="1041">
                  <c:v>-8.6201583944917264</c:v>
                </c:pt>
                <c:pt idx="1042">
                  <c:v>-8.6319131559387614</c:v>
                </c:pt>
                <c:pt idx="1043">
                  <c:v>-8.6436839466059503</c:v>
                </c:pt>
                <c:pt idx="1044">
                  <c:v>-8.6554707883513231</c:v>
                </c:pt>
                <c:pt idx="1045">
                  <c:v>-8.6672737030627101</c:v>
                </c:pt>
                <c:pt idx="1046">
                  <c:v>-8.6790927126577966</c:v>
                </c:pt>
                <c:pt idx="1047">
                  <c:v>-8.6909278390841482</c:v>
                </c:pt>
                <c:pt idx="1048">
                  <c:v>-8.7027791043192622</c:v>
                </c:pt>
                <c:pt idx="1049">
                  <c:v>-8.714646530370608</c:v>
                </c:pt>
                <c:pt idx="1050">
                  <c:v>-8.726530139275658</c:v>
                </c:pt>
                <c:pt idx="1051">
                  <c:v>-8.738429953101944</c:v>
                </c:pt>
                <c:pt idx="1052">
                  <c:v>-8.7503459939470822</c:v>
                </c:pt>
                <c:pt idx="1053">
                  <c:v>-8.7622782839388282</c:v>
                </c:pt>
                <c:pt idx="1054">
                  <c:v>-8.7742268452351091</c:v>
                </c:pt>
                <c:pt idx="1055">
                  <c:v>-8.7861917000240659</c:v>
                </c:pt>
                <c:pt idx="1056">
                  <c:v>-8.7981728705240982</c:v>
                </c:pt>
                <c:pt idx="1057">
                  <c:v>-8.810170378983905</c:v>
                </c:pt>
                <c:pt idx="1058">
                  <c:v>-8.8221842476825181</c:v>
                </c:pt>
                <c:pt idx="1059">
                  <c:v>-8.8342144989293594</c:v>
                </c:pt>
                <c:pt idx="1060">
                  <c:v>-8.8462611550642638</c:v>
                </c:pt>
                <c:pt idx="1061">
                  <c:v>-8.8583242384575325</c:v>
                </c:pt>
                <c:pt idx="1062">
                  <c:v>-8.8704037715099737</c:v>
                </c:pt>
                <c:pt idx="1063">
                  <c:v>-8.8824997766529421</c:v>
                </c:pt>
                <c:pt idx="1064">
                  <c:v>-8.8946122763483793</c:v>
                </c:pt>
                <c:pt idx="1065">
                  <c:v>-8.9067412930888548</c:v>
                </c:pt>
                <c:pt idx="1066">
                  <c:v>-8.9188868493976123</c:v>
                </c:pt>
                <c:pt idx="1067">
                  <c:v>-8.9310489678286089</c:v>
                </c:pt>
                <c:pt idx="1068">
                  <c:v>-8.9432276709665572</c:v>
                </c:pt>
                <c:pt idx="1069">
                  <c:v>-8.955422981426965</c:v>
                </c:pt>
                <c:pt idx="1070">
                  <c:v>-8.9676349218561846</c:v>
                </c:pt>
                <c:pt idx="1071">
                  <c:v>-8.9798635149314414</c:v>
                </c:pt>
                <c:pt idx="1072">
                  <c:v>-8.9921087833608944</c:v>
                </c:pt>
                <c:pt idx="1073">
                  <c:v>-9.0043707498836589</c:v>
                </c:pt>
                <c:pt idx="1074">
                  <c:v>-9.016649437269864</c:v>
                </c:pt>
                <c:pt idx="1075">
                  <c:v>-9.0289448683206874</c:v>
                </c:pt>
                <c:pt idx="1076">
                  <c:v>-9.0412570658683968</c:v>
                </c:pt>
                <c:pt idx="1077">
                  <c:v>-9.0535860527763994</c:v>
                </c:pt>
                <c:pt idx="1078">
                  <c:v>-9.0659318519392755</c:v>
                </c:pt>
                <c:pt idx="1079">
                  <c:v>-9.0782944862828288</c:v>
                </c:pt>
                <c:pt idx="1080">
                  <c:v>-9.0906739787641246</c:v>
                </c:pt>
                <c:pt idx="1081">
                  <c:v>-9.1030703523715299</c:v>
                </c:pt>
                <c:pt idx="1082">
                  <c:v>-9.1154836301247641</c:v>
                </c:pt>
                <c:pt idx="1083">
                  <c:v>-9.1279138350749349</c:v>
                </c:pt>
                <c:pt idx="1084">
                  <c:v>-9.1403609903045826</c:v>
                </c:pt>
                <c:pt idx="1085">
                  <c:v>-9.1528251189277245</c:v>
                </c:pt>
                <c:pt idx="1086">
                  <c:v>-9.1653062440898978</c:v>
                </c:pt>
                <c:pt idx="1087">
                  <c:v>-9.1778043889682035</c:v>
                </c:pt>
                <c:pt idx="1088">
                  <c:v>-9.1903195767713406</c:v>
                </c:pt>
                <c:pt idx="1089">
                  <c:v>-9.2028518307396663</c:v>
                </c:pt>
                <c:pt idx="1090">
                  <c:v>-9.2154011741452209</c:v>
                </c:pt>
                <c:pt idx="1091">
                  <c:v>-9.227967630291781</c:v>
                </c:pt>
                <c:pt idx="1092">
                  <c:v>-9.240551222514906</c:v>
                </c:pt>
                <c:pt idx="1093">
                  <c:v>-9.2531519741819732</c:v>
                </c:pt>
                <c:pt idx="1094">
                  <c:v>-9.2657699086922207</c:v>
                </c:pt>
                <c:pt idx="1095">
                  <c:v>-9.2784050494768024</c:v>
                </c:pt>
                <c:pt idx="1096">
                  <c:v>-9.2910574199988147</c:v>
                </c:pt>
                <c:pt idx="1097">
                  <c:v>-9.3037270437533586</c:v>
                </c:pt>
                <c:pt idx="1098">
                  <c:v>-9.316413944267568</c:v>
                </c:pt>
                <c:pt idx="1099">
                  <c:v>-9.3291181451006597</c:v>
                </c:pt>
                <c:pt idx="1100">
                  <c:v>-9.3418396698439796</c:v>
                </c:pt>
                <c:pt idx="1101">
                  <c:v>-9.3545785421210397</c:v>
                </c:pt>
                <c:pt idx="1102">
                  <c:v>-9.3673347855875679</c:v>
                </c:pt>
                <c:pt idx="1103">
                  <c:v>-9.3801084239315511</c:v>
                </c:pt>
                <c:pt idx="1104">
                  <c:v>-9.3928994808732753</c:v>
                </c:pt>
                <c:pt idx="1105">
                  <c:v>-9.405707980165376</c:v>
                </c:pt>
                <c:pt idx="1106">
                  <c:v>-9.4185339455928734</c:v>
                </c:pt>
                <c:pt idx="1107">
                  <c:v>-9.4313774009732292</c:v>
                </c:pt>
                <c:pt idx="1108">
                  <c:v>-9.4442383701563735</c:v>
                </c:pt>
                <c:pt idx="1109">
                  <c:v>-9.4571168770247684</c:v>
                </c:pt>
                <c:pt idx="1110">
                  <c:v>-9.4700129454934387</c:v>
                </c:pt>
                <c:pt idx="1111">
                  <c:v>-9.4829265995100211</c:v>
                </c:pt>
                <c:pt idx="1112">
                  <c:v>-9.4958578630548072</c:v>
                </c:pt>
                <c:pt idx="1113">
                  <c:v>-9.5088067601407911</c:v>
                </c:pt>
                <c:pt idx="1114">
                  <c:v>-9.5217733148137107</c:v>
                </c:pt>
                <c:pt idx="1115">
                  <c:v>-9.5347575511520919</c:v>
                </c:pt>
                <c:pt idx="1116">
                  <c:v>-9.5477594932673</c:v>
                </c:pt>
                <c:pt idx="1117">
                  <c:v>-9.5607791653035736</c:v>
                </c:pt>
                <c:pt idx="1118">
                  <c:v>-9.5738165914380779</c:v>
                </c:pt>
                <c:pt idx="1119">
                  <c:v>-9.5868717958809491</c:v>
                </c:pt>
                <c:pt idx="1120">
                  <c:v>-9.5999448028753314</c:v>
                </c:pt>
                <c:pt idx="1121">
                  <c:v>-9.6130356366974343</c:v>
                </c:pt>
                <c:pt idx="1122">
                  <c:v>-9.6261443216565681</c:v>
                </c:pt>
                <c:pt idx="1123">
                  <c:v>-9.6392708820951896</c:v>
                </c:pt>
                <c:pt idx="1124">
                  <c:v>-9.6524153423889558</c:v>
                </c:pt>
                <c:pt idx="1125">
                  <c:v>-9.6655777269467595</c:v>
                </c:pt>
                <c:pt idx="1126">
                  <c:v>-9.6787580602107788</c:v>
                </c:pt>
                <c:pt idx="1127">
                  <c:v>-9.6919563666565196</c:v>
                </c:pt>
                <c:pt idx="1128">
                  <c:v>-9.7051726707928694</c:v>
                </c:pt>
                <c:pt idx="1129">
                  <c:v>-9.7184069971621323</c:v>
                </c:pt>
                <c:pt idx="1130">
                  <c:v>-9.7316593703400809</c:v>
                </c:pt>
                <c:pt idx="1131">
                  <c:v>-9.7449298149359986</c:v>
                </c:pt>
                <c:pt idx="1132">
                  <c:v>-9.7582183555927298</c:v>
                </c:pt>
                <c:pt idx="1133">
                  <c:v>-9.77152501698672</c:v>
                </c:pt>
                <c:pt idx="1134">
                  <c:v>-9.7848498238280666</c:v>
                </c:pt>
                <c:pt idx="1135">
                  <c:v>-9.7981928008605585</c:v>
                </c:pt>
                <c:pt idx="1136">
                  <c:v>-9.8115539728617325</c:v>
                </c:pt>
                <c:pt idx="1137">
                  <c:v>-9.8249333646429076</c:v>
                </c:pt>
                <c:pt idx="1138">
                  <c:v>-9.8383310010492391</c:v>
                </c:pt>
                <c:pt idx="1139">
                  <c:v>-9.851746906959761</c:v>
                </c:pt>
                <c:pt idx="1140" formatCode="0">
                  <c:v>-10.252000000000001</c:v>
                </c:pt>
                <c:pt idx="1141" formatCode="0">
                  <c:v>8.15</c:v>
                </c:pt>
                <c:pt idx="1142">
                  <c:v>8.4150406433550824</c:v>
                </c:pt>
                <c:pt idx="1143">
                  <c:v>8.4057836400980808</c:v>
                </c:pt>
                <c:pt idx="1144">
                  <c:v>8.3965368200490929</c:v>
                </c:pt>
                <c:pt idx="1145">
                  <c:v>8.3873001720060305</c:v>
                </c:pt>
                <c:pt idx="1146">
                  <c:v>8.3780736847791388</c:v>
                </c:pt>
                <c:pt idx="1147">
                  <c:v>8.3688573471909606</c:v>
                </c:pt>
                <c:pt idx="1148">
                  <c:v>8.3596511480763436</c:v>
                </c:pt>
                <c:pt idx="1149">
                  <c:v>8.3504550762824135</c:v>
                </c:pt>
                <c:pt idx="1150">
                  <c:v>8.3412691206685654</c:v>
                </c:pt>
                <c:pt idx="1151">
                  <c:v>8.3320932701064514</c:v>
                </c:pt>
                <c:pt idx="1152">
                  <c:v>8.3229275134799625</c:v>
                </c:pt>
                <c:pt idx="1153">
                  <c:v>8.3137718396852183</c:v>
                </c:pt>
                <c:pt idx="1154">
                  <c:v>8.3046262376305577</c:v>
                </c:pt>
                <c:pt idx="1155">
                  <c:v>8.2954906962365147</c:v>
                </c:pt>
                <c:pt idx="1156">
                  <c:v>8.2863652044358158</c:v>
                </c:pt>
                <c:pt idx="1157">
                  <c:v>8.2772497511733611</c:v>
                </c:pt>
                <c:pt idx="1158">
                  <c:v>8.2681443254062117</c:v>
                </c:pt>
                <c:pt idx="1159">
                  <c:v>8.2590489161035752</c:v>
                </c:pt>
                <c:pt idx="1160">
                  <c:v>8.2499635122467954</c:v>
                </c:pt>
                <c:pt idx="1161">
                  <c:v>8.2408881028293361</c:v>
                </c:pt>
                <c:pt idx="1162">
                  <c:v>8.2318226768567708</c:v>
                </c:pt>
                <c:pt idx="1163">
                  <c:v>8.9491146551206775</c:v>
                </c:pt>
                <c:pt idx="1164">
                  <c:v>8.9384005390474464</c:v>
                </c:pt>
                <c:pt idx="1165">
                  <c:v>8.927699250196536</c:v>
                </c:pt>
                <c:pt idx="1166">
                  <c:v>8.9170107732108512</c:v>
                </c:pt>
                <c:pt idx="1167">
                  <c:v>8.9063350927516947</c:v>
                </c:pt>
                <c:pt idx="1168">
                  <c:v>8.8956721934987257</c:v>
                </c:pt>
                <c:pt idx="1169">
                  <c:v>8.8850220601499466</c:v>
                </c:pt>
                <c:pt idx="1170">
                  <c:v>8.8743846774216788</c:v>
                </c:pt>
                <c:pt idx="1171">
                  <c:v>8.863760030048546</c:v>
                </c:pt>
                <c:pt idx="1172">
                  <c:v>8.8531481027834449</c:v>
                </c:pt>
                <c:pt idx="1173">
                  <c:v>8.8425488803975245</c:v>
                </c:pt>
                <c:pt idx="1174">
                  <c:v>8.8319623476801699</c:v>
                </c:pt>
                <c:pt idx="1175">
                  <c:v>8.8213884894389754</c:v>
                </c:pt>
                <c:pt idx="1176">
                  <c:v>8.8108272904997236</c:v>
                </c:pt>
                <c:pt idx="1177">
                  <c:v>8.8002787357063639</c:v>
                </c:pt>
                <c:pt idx="1178">
                  <c:v>8.7897428099209911</c:v>
                </c:pt>
                <c:pt idx="1179">
                  <c:v>8.7792194980238261</c:v>
                </c:pt>
                <c:pt idx="1180">
                  <c:v>8.7687087849131853</c:v>
                </c:pt>
                <c:pt idx="1181">
                  <c:v>8.758210655505474</c:v>
                </c:pt>
                <c:pt idx="1182">
                  <c:v>8.7477250947351468</c:v>
                </c:pt>
                <c:pt idx="1183">
                  <c:v>8.7372520875547028</c:v>
                </c:pt>
                <c:pt idx="1184">
                  <c:v>8.7267916189346497</c:v>
                </c:pt>
                <c:pt idx="1185">
                  <c:v>8.7163436738634967</c:v>
                </c:pt>
                <c:pt idx="1186">
                  <c:v>8.7059082373477175</c:v>
                </c:pt>
                <c:pt idx="1187">
                  <c:v>8.6954852944117409</c:v>
                </c:pt>
                <c:pt idx="1188">
                  <c:v>8.685074830097923</c:v>
                </c:pt>
                <c:pt idx="1189">
                  <c:v>8.6746768294665308</c:v>
                </c:pt>
                <c:pt idx="1190">
                  <c:v>8.6642912775957104</c:v>
                </c:pt>
                <c:pt idx="1191">
                  <c:v>8.6539181595814814</c:v>
                </c:pt>
                <c:pt idx="1192">
                  <c:v>8.6435574605377017</c:v>
                </c:pt>
                <c:pt idx="1193">
                  <c:v>8.6332091655960497</c:v>
                </c:pt>
                <c:pt idx="1194">
                  <c:v>8.6228732599060116</c:v>
                </c:pt>
                <c:pt idx="1195">
                  <c:v>8.6125497286348462</c:v>
                </c:pt>
                <c:pt idx="1196">
                  <c:v>8.6022385569675723</c:v>
                </c:pt>
                <c:pt idx="1197">
                  <c:v>8.5919397301069473</c:v>
                </c:pt>
                <c:pt idx="1198">
                  <c:v>8.5816532332734443</c:v>
                </c:pt>
                <c:pt idx="1199">
                  <c:v>8.5713790517052271</c:v>
                </c:pt>
                <c:pt idx="1200">
                  <c:v>8.5611171706581359</c:v>
                </c:pt>
                <c:pt idx="1201">
                  <c:v>8.5508675754056647</c:v>
                </c:pt>
                <c:pt idx="1202">
                  <c:v>8.540630251238932</c:v>
                </c:pt>
                <c:pt idx="1203">
                  <c:v>8.5304051834666748</c:v>
                </c:pt>
                <c:pt idx="1204">
                  <c:v>8.5201923574152119</c:v>
                </c:pt>
                <c:pt idx="1205">
                  <c:v>8.5099917584284324</c:v>
                </c:pt>
                <c:pt idx="1206">
                  <c:v>8.4998033718677721</c:v>
                </c:pt>
                <c:pt idx="1207">
                  <c:v>6.8582415088433493</c:v>
                </c:pt>
                <c:pt idx="1208">
                  <c:v>6.8582415088433493</c:v>
                </c:pt>
                <c:pt idx="1209">
                  <c:v>6.8582415088433493</c:v>
                </c:pt>
                <c:pt idx="1210">
                  <c:v>6.8582415088433493</c:v>
                </c:pt>
                <c:pt idx="1211">
                  <c:v>6.8582415088433493</c:v>
                </c:pt>
                <c:pt idx="1212">
                  <c:v>6.8582415088433493</c:v>
                </c:pt>
                <c:pt idx="1213">
                  <c:v>6.8582415088433493</c:v>
                </c:pt>
                <c:pt idx="1214">
                  <c:v>6.8582415088433493</c:v>
                </c:pt>
                <c:pt idx="1215">
                  <c:v>6.8582415088433493</c:v>
                </c:pt>
                <c:pt idx="1216">
                  <c:v>6.8582415088433493</c:v>
                </c:pt>
                <c:pt idx="1217">
                  <c:v>6.8582415088433493</c:v>
                </c:pt>
                <c:pt idx="1218">
                  <c:v>6.8582415088433493</c:v>
                </c:pt>
                <c:pt idx="1219">
                  <c:v>6.8582415088433493</c:v>
                </c:pt>
                <c:pt idx="1220">
                  <c:v>6.8582415088433493</c:v>
                </c:pt>
                <c:pt idx="1221">
                  <c:v>6.8582415088433493</c:v>
                </c:pt>
                <c:pt idx="1222">
                  <c:v>6.8582415088433493</c:v>
                </c:pt>
                <c:pt idx="1223">
                  <c:v>6.8582415088433493</c:v>
                </c:pt>
                <c:pt idx="1224">
                  <c:v>6.8582415088433493</c:v>
                </c:pt>
                <c:pt idx="1225">
                  <c:v>6.8582415088433493</c:v>
                </c:pt>
                <c:pt idx="1226">
                  <c:v>6.8582415088433493</c:v>
                </c:pt>
                <c:pt idx="1227">
                  <c:v>6.8582415088433493</c:v>
                </c:pt>
                <c:pt idx="1228">
                  <c:v>6.8582415088433493</c:v>
                </c:pt>
                <c:pt idx="1229">
                  <c:v>6.8582415088433493</c:v>
                </c:pt>
                <c:pt idx="1230">
                  <c:v>6.8582415088433493</c:v>
                </c:pt>
                <c:pt idx="1231">
                  <c:v>6.8582415088433493</c:v>
                </c:pt>
                <c:pt idx="1232">
                  <c:v>6.8582415088433493</c:v>
                </c:pt>
                <c:pt idx="1233">
                  <c:v>6.8582415088433493</c:v>
                </c:pt>
                <c:pt idx="1234">
                  <c:v>6.8582415088433493</c:v>
                </c:pt>
                <c:pt idx="1235">
                  <c:v>6.8582415088433493</c:v>
                </c:pt>
                <c:pt idx="1236">
                  <c:v>6.8582415088433493</c:v>
                </c:pt>
                <c:pt idx="1237">
                  <c:v>6.8582415088433493</c:v>
                </c:pt>
                <c:pt idx="1238">
                  <c:v>6.8582415088433493</c:v>
                </c:pt>
                <c:pt idx="1239">
                  <c:v>6.8582415088433493</c:v>
                </c:pt>
                <c:pt idx="1240">
                  <c:v>6.8582415088433493</c:v>
                </c:pt>
                <c:pt idx="1241">
                  <c:v>6.8582415088433493</c:v>
                </c:pt>
                <c:pt idx="1242">
                  <c:v>6.8582415088433493</c:v>
                </c:pt>
                <c:pt idx="1243">
                  <c:v>6.8582415088433493</c:v>
                </c:pt>
                <c:pt idx="1244">
                  <c:v>6.8582415088433493</c:v>
                </c:pt>
                <c:pt idx="1245">
                  <c:v>6.8582415088433493</c:v>
                </c:pt>
                <c:pt idx="1246">
                  <c:v>6.8582415088433493</c:v>
                </c:pt>
                <c:pt idx="1247">
                  <c:v>6.8582415088433493</c:v>
                </c:pt>
                <c:pt idx="1248">
                  <c:v>6.8582415088433493</c:v>
                </c:pt>
                <c:pt idx="1249">
                  <c:v>6.8582415088433493</c:v>
                </c:pt>
                <c:pt idx="1250">
                  <c:v>6.8582415088433493</c:v>
                </c:pt>
                <c:pt idx="1251">
                  <c:v>6.8582415088433493</c:v>
                </c:pt>
                <c:pt idx="1252">
                  <c:v>6.8582415088433493</c:v>
                </c:pt>
                <c:pt idx="1253">
                  <c:v>6.8582415088433493</c:v>
                </c:pt>
                <c:pt idx="1254">
                  <c:v>6.8582415088433493</c:v>
                </c:pt>
                <c:pt idx="1255">
                  <c:v>6.8582415088433493</c:v>
                </c:pt>
                <c:pt idx="1256">
                  <c:v>6.8582415088433493</c:v>
                </c:pt>
                <c:pt idx="1257">
                  <c:v>6.8582415088433493</c:v>
                </c:pt>
                <c:pt idx="1258">
                  <c:v>6.8582415088433493</c:v>
                </c:pt>
                <c:pt idx="1259">
                  <c:v>6.8582415088433493</c:v>
                </c:pt>
                <c:pt idx="1260">
                  <c:v>6.8582415088433493</c:v>
                </c:pt>
                <c:pt idx="1261">
                  <c:v>6.8582415088433493</c:v>
                </c:pt>
                <c:pt idx="1262">
                  <c:v>6.8582415088433493</c:v>
                </c:pt>
                <c:pt idx="1263">
                  <c:v>6.8582415088433493</c:v>
                </c:pt>
                <c:pt idx="1264">
                  <c:v>6.8582415088433493</c:v>
                </c:pt>
                <c:pt idx="1265">
                  <c:v>6.8582415088433493</c:v>
                </c:pt>
                <c:pt idx="1266">
                  <c:v>6.8582415088433493</c:v>
                </c:pt>
                <c:pt idx="1267">
                  <c:v>6.8582415088433493</c:v>
                </c:pt>
                <c:pt idx="1268">
                  <c:v>6.8582415088433493</c:v>
                </c:pt>
                <c:pt idx="1269">
                  <c:v>6.8582415088433493</c:v>
                </c:pt>
                <c:pt idx="1270">
                  <c:v>6.8582415088433493</c:v>
                </c:pt>
                <c:pt idx="1271">
                  <c:v>6.8582415088433493</c:v>
                </c:pt>
                <c:pt idx="1272">
                  <c:v>6.8582415088433493</c:v>
                </c:pt>
                <c:pt idx="1273">
                  <c:v>6.8582415088433493</c:v>
                </c:pt>
                <c:pt idx="1274">
                  <c:v>6.8582415088433493</c:v>
                </c:pt>
                <c:pt idx="1275">
                  <c:v>6.8582415088433493</c:v>
                </c:pt>
                <c:pt idx="1276">
                  <c:v>6.8582415088433493</c:v>
                </c:pt>
                <c:pt idx="1277">
                  <c:v>6.8582415088433493</c:v>
                </c:pt>
                <c:pt idx="1278">
                  <c:v>6.8582415088433493</c:v>
                </c:pt>
                <c:pt idx="1279">
                  <c:v>6.8582415088433493</c:v>
                </c:pt>
                <c:pt idx="1280">
                  <c:v>6.8582415088433493</c:v>
                </c:pt>
                <c:pt idx="1281">
                  <c:v>6.8582415088433493</c:v>
                </c:pt>
                <c:pt idx="1282">
                  <c:v>6.8582415088433493</c:v>
                </c:pt>
                <c:pt idx="1283">
                  <c:v>4.7104625432718503</c:v>
                </c:pt>
                <c:pt idx="1284">
                  <c:v>4.7104625432718503</c:v>
                </c:pt>
                <c:pt idx="1285">
                  <c:v>4.7104625432718503</c:v>
                </c:pt>
                <c:pt idx="1286">
                  <c:v>4.7104625432718503</c:v>
                </c:pt>
                <c:pt idx="1287">
                  <c:v>4.7104625432718503</c:v>
                </c:pt>
                <c:pt idx="1288">
                  <c:v>4.7104625432718503</c:v>
                </c:pt>
                <c:pt idx="1289">
                  <c:v>4.7104625432718503</c:v>
                </c:pt>
                <c:pt idx="1290">
                  <c:v>4.7104625432718503</c:v>
                </c:pt>
                <c:pt idx="1291">
                  <c:v>4.7104625432718503</c:v>
                </c:pt>
                <c:pt idx="1292">
                  <c:v>4.7104625432718503</c:v>
                </c:pt>
                <c:pt idx="1293">
                  <c:v>4.7104625432718503</c:v>
                </c:pt>
                <c:pt idx="1294">
                  <c:v>4.7104625432718503</c:v>
                </c:pt>
                <c:pt idx="1295">
                  <c:v>4.7104625432718503</c:v>
                </c:pt>
                <c:pt idx="1296">
                  <c:v>4.7104625432718503</c:v>
                </c:pt>
                <c:pt idx="1297">
                  <c:v>4.7104625432718503</c:v>
                </c:pt>
                <c:pt idx="1298">
                  <c:v>4.7104625432718503</c:v>
                </c:pt>
                <c:pt idx="1299">
                  <c:v>4.7104625432718503</c:v>
                </c:pt>
                <c:pt idx="1300">
                  <c:v>4.7104625432718503</c:v>
                </c:pt>
                <c:pt idx="1301">
                  <c:v>4.7104625432718503</c:v>
                </c:pt>
                <c:pt idx="1302">
                  <c:v>4.7104625432718503</c:v>
                </c:pt>
                <c:pt idx="1303">
                  <c:v>4.7104625432718503</c:v>
                </c:pt>
                <c:pt idx="1304">
                  <c:v>4.7104625432718503</c:v>
                </c:pt>
                <c:pt idx="1305">
                  <c:v>4.7104625432718503</c:v>
                </c:pt>
                <c:pt idx="1306">
                  <c:v>4.7104625432718503</c:v>
                </c:pt>
                <c:pt idx="1307">
                  <c:v>4.7104625432718503</c:v>
                </c:pt>
                <c:pt idx="1308">
                  <c:v>4.7104625432718503</c:v>
                </c:pt>
                <c:pt idx="1309">
                  <c:v>4.7104625432718503</c:v>
                </c:pt>
                <c:pt idx="1310">
                  <c:v>4.7104625432718503</c:v>
                </c:pt>
                <c:pt idx="1311">
                  <c:v>4.7104625432718503</c:v>
                </c:pt>
                <c:pt idx="1312">
                  <c:v>4.7104625432718503</c:v>
                </c:pt>
                <c:pt idx="1313">
                  <c:v>4.7104625432718503</c:v>
                </c:pt>
                <c:pt idx="1314">
                  <c:v>4.7104625432718503</c:v>
                </c:pt>
                <c:pt idx="1315">
                  <c:v>4.7104625432718503</c:v>
                </c:pt>
                <c:pt idx="1316">
                  <c:v>4.7104625432718503</c:v>
                </c:pt>
                <c:pt idx="1317">
                  <c:v>4.7104625432718503</c:v>
                </c:pt>
                <c:pt idx="1318">
                  <c:v>4.7104625432718503</c:v>
                </c:pt>
                <c:pt idx="1319">
                  <c:v>4.7104625432718503</c:v>
                </c:pt>
                <c:pt idx="1320">
                  <c:v>4.7104625432718503</c:v>
                </c:pt>
                <c:pt idx="1321">
                  <c:v>4.7104625432718503</c:v>
                </c:pt>
                <c:pt idx="1322">
                  <c:v>4.7104625432718503</c:v>
                </c:pt>
                <c:pt idx="1323">
                  <c:v>4.7104625432718503</c:v>
                </c:pt>
                <c:pt idx="1324">
                  <c:v>4.7104625432718503</c:v>
                </c:pt>
                <c:pt idx="1325">
                  <c:v>4.7104625432718503</c:v>
                </c:pt>
                <c:pt idx="1326">
                  <c:v>4.7104625432718503</c:v>
                </c:pt>
                <c:pt idx="1327">
                  <c:v>4.7104625432718503</c:v>
                </c:pt>
                <c:pt idx="1328">
                  <c:v>4.7104625432718503</c:v>
                </c:pt>
                <c:pt idx="1329">
                  <c:v>4.7104625432718503</c:v>
                </c:pt>
                <c:pt idx="1330">
                  <c:v>4.7104625432718503</c:v>
                </c:pt>
                <c:pt idx="1331">
                  <c:v>4.7104625432718503</c:v>
                </c:pt>
                <c:pt idx="1332">
                  <c:v>4.7104625432718503</c:v>
                </c:pt>
                <c:pt idx="1333">
                  <c:v>4.7104625432718503</c:v>
                </c:pt>
                <c:pt idx="1334">
                  <c:v>4.7104625432718503</c:v>
                </c:pt>
                <c:pt idx="1335">
                  <c:v>4.7104625432718503</c:v>
                </c:pt>
                <c:pt idx="1336">
                  <c:v>4.7104625432718503</c:v>
                </c:pt>
                <c:pt idx="1337">
                  <c:v>4.7104625432718503</c:v>
                </c:pt>
                <c:pt idx="1338">
                  <c:v>4.7104625432718503</c:v>
                </c:pt>
                <c:pt idx="1339">
                  <c:v>4.7104625432718503</c:v>
                </c:pt>
                <c:pt idx="1340">
                  <c:v>4.7104625432718503</c:v>
                </c:pt>
                <c:pt idx="1341">
                  <c:v>4.7104625432718503</c:v>
                </c:pt>
                <c:pt idx="1342">
                  <c:v>4.7104625432718503</c:v>
                </c:pt>
                <c:pt idx="1343">
                  <c:v>4.7104625432718503</c:v>
                </c:pt>
                <c:pt idx="1344">
                  <c:v>4.7104625432718503</c:v>
                </c:pt>
                <c:pt idx="1345">
                  <c:v>4.7104625432718503</c:v>
                </c:pt>
                <c:pt idx="1346">
                  <c:v>4.7104625432718503</c:v>
                </c:pt>
                <c:pt idx="1347">
                  <c:v>4.7104625432718503</c:v>
                </c:pt>
                <c:pt idx="1348">
                  <c:v>4.7104625432718503</c:v>
                </c:pt>
                <c:pt idx="1349">
                  <c:v>4.7104625432718503</c:v>
                </c:pt>
                <c:pt idx="1350">
                  <c:v>4.7104625432718503</c:v>
                </c:pt>
                <c:pt idx="1351">
                  <c:v>4.7104625432718503</c:v>
                </c:pt>
                <c:pt idx="1352">
                  <c:v>4.7104625432718503</c:v>
                </c:pt>
                <c:pt idx="1353">
                  <c:v>4.7104625432718503</c:v>
                </c:pt>
                <c:pt idx="1354">
                  <c:v>4.7104625432718503</c:v>
                </c:pt>
                <c:pt idx="1355">
                  <c:v>4.7104625432718503</c:v>
                </c:pt>
                <c:pt idx="1356">
                  <c:v>4.7104625432718503</c:v>
                </c:pt>
                <c:pt idx="1357">
                  <c:v>4.7104625432718503</c:v>
                </c:pt>
                <c:pt idx="1358">
                  <c:v>4.7104625432718503</c:v>
                </c:pt>
                <c:pt idx="1359">
                  <c:v>4.7104625432718503</c:v>
                </c:pt>
                <c:pt idx="1360">
                  <c:v>4.7104625432718503</c:v>
                </c:pt>
                <c:pt idx="1361">
                  <c:v>4.7104625432718503</c:v>
                </c:pt>
                <c:pt idx="1362">
                  <c:v>4.7104625432718503</c:v>
                </c:pt>
                <c:pt idx="1363">
                  <c:v>4.7104625432718503</c:v>
                </c:pt>
                <c:pt idx="1364">
                  <c:v>4.7104625432718503</c:v>
                </c:pt>
                <c:pt idx="1365">
                  <c:v>4.7104625432718503</c:v>
                </c:pt>
                <c:pt idx="1366">
                  <c:v>4.7104625432718503</c:v>
                </c:pt>
                <c:pt idx="1367">
                  <c:v>4.7104625432718503</c:v>
                </c:pt>
                <c:pt idx="1368">
                  <c:v>4.7104625432718503</c:v>
                </c:pt>
                <c:pt idx="1369">
                  <c:v>4.7104625432718503</c:v>
                </c:pt>
                <c:pt idx="1370">
                  <c:v>4.7104625432718503</c:v>
                </c:pt>
                <c:pt idx="1371">
                  <c:v>4.7104625432718503</c:v>
                </c:pt>
                <c:pt idx="1372">
                  <c:v>4.7104625432718503</c:v>
                </c:pt>
                <c:pt idx="1373">
                  <c:v>4.7104625432718503</c:v>
                </c:pt>
                <c:pt idx="1374">
                  <c:v>4.7104625432718503</c:v>
                </c:pt>
                <c:pt idx="1375">
                  <c:v>4.7104625432718503</c:v>
                </c:pt>
                <c:pt idx="1376">
                  <c:v>4.7104625432718503</c:v>
                </c:pt>
                <c:pt idx="1377">
                  <c:v>4.7104625432718503</c:v>
                </c:pt>
                <c:pt idx="1378">
                  <c:v>4.7104625432718503</c:v>
                </c:pt>
                <c:pt idx="1379">
                  <c:v>4.7104625432718503</c:v>
                </c:pt>
                <c:pt idx="1380">
                  <c:v>4.7104625432718503</c:v>
                </c:pt>
                <c:pt idx="1381">
                  <c:v>4.7104625432718503</c:v>
                </c:pt>
                <c:pt idx="1382">
                  <c:v>4.7104625432718503</c:v>
                </c:pt>
                <c:pt idx="1383">
                  <c:v>4.7104625432718503</c:v>
                </c:pt>
                <c:pt idx="1384">
                  <c:v>4.7104625432718503</c:v>
                </c:pt>
                <c:pt idx="1385">
                  <c:v>4.7104625432718503</c:v>
                </c:pt>
                <c:pt idx="1386">
                  <c:v>4.7104625432718503</c:v>
                </c:pt>
                <c:pt idx="1387">
                  <c:v>4.7104625432718503</c:v>
                </c:pt>
                <c:pt idx="1388">
                  <c:v>4.7104625432718503</c:v>
                </c:pt>
                <c:pt idx="1389">
                  <c:v>4.7104625432718503</c:v>
                </c:pt>
                <c:pt idx="1390">
                  <c:v>4.7104625432718503</c:v>
                </c:pt>
                <c:pt idx="1391">
                  <c:v>4.7104625432718503</c:v>
                </c:pt>
                <c:pt idx="1392">
                  <c:v>4.7104625432718503</c:v>
                </c:pt>
                <c:pt idx="1393">
                  <c:v>4.7104625432718503</c:v>
                </c:pt>
                <c:pt idx="1394">
                  <c:v>4.7104625432718503</c:v>
                </c:pt>
                <c:pt idx="1395">
                  <c:v>4.7104625432718503</c:v>
                </c:pt>
                <c:pt idx="1396">
                  <c:v>4.7104625432718503</c:v>
                </c:pt>
                <c:pt idx="1397">
                  <c:v>4.7104625432718503</c:v>
                </c:pt>
                <c:pt idx="1398">
                  <c:v>4.7104625432718503</c:v>
                </c:pt>
                <c:pt idx="1399">
                  <c:v>4.7104625432718503</c:v>
                </c:pt>
                <c:pt idx="1400">
                  <c:v>4.7104625432718503</c:v>
                </c:pt>
                <c:pt idx="1401">
                  <c:v>4.7104625432718503</c:v>
                </c:pt>
                <c:pt idx="1402">
                  <c:v>4.7104625432718503</c:v>
                </c:pt>
                <c:pt idx="1403">
                  <c:v>4.7104625432718503</c:v>
                </c:pt>
                <c:pt idx="1404">
                  <c:v>4.7104625432718503</c:v>
                </c:pt>
                <c:pt idx="1405">
                  <c:v>4.7104625432718503</c:v>
                </c:pt>
                <c:pt idx="1406">
                  <c:v>4.7104625432718503</c:v>
                </c:pt>
                <c:pt idx="1407">
                  <c:v>4.7104625432718503</c:v>
                </c:pt>
                <c:pt idx="1408">
                  <c:v>4.7104625432718503</c:v>
                </c:pt>
                <c:pt idx="1409">
                  <c:v>4.7104625432718503</c:v>
                </c:pt>
                <c:pt idx="1410">
                  <c:v>4.7104625432718503</c:v>
                </c:pt>
                <c:pt idx="1411">
                  <c:v>4.7104625432718503</c:v>
                </c:pt>
                <c:pt idx="1412">
                  <c:v>4.7104625432718503</c:v>
                </c:pt>
                <c:pt idx="1413">
                  <c:v>4.7104625432718503</c:v>
                </c:pt>
                <c:pt idx="1414">
                  <c:v>4.7104625432718503</c:v>
                </c:pt>
                <c:pt idx="1415">
                  <c:v>4.7104625432718503</c:v>
                </c:pt>
                <c:pt idx="1416">
                  <c:v>4.7104625432718503</c:v>
                </c:pt>
                <c:pt idx="1417">
                  <c:v>2.9640770416235949</c:v>
                </c:pt>
                <c:pt idx="1418">
                  <c:v>2.9640770416235949</c:v>
                </c:pt>
                <c:pt idx="1419">
                  <c:v>2.9640770416235949</c:v>
                </c:pt>
                <c:pt idx="1420">
                  <c:v>2.9640770416235949</c:v>
                </c:pt>
                <c:pt idx="1421">
                  <c:v>2.9640770416235949</c:v>
                </c:pt>
                <c:pt idx="1422">
                  <c:v>2.9640770416235949</c:v>
                </c:pt>
                <c:pt idx="1423">
                  <c:v>2.9640770416235949</c:v>
                </c:pt>
                <c:pt idx="1424">
                  <c:v>2.9640770416235949</c:v>
                </c:pt>
                <c:pt idx="1425">
                  <c:v>2.9640770416235949</c:v>
                </c:pt>
                <c:pt idx="1426">
                  <c:v>2.9640770416235949</c:v>
                </c:pt>
                <c:pt idx="1427">
                  <c:v>2.9640770416235949</c:v>
                </c:pt>
                <c:pt idx="1428">
                  <c:v>2.9640770416235949</c:v>
                </c:pt>
                <c:pt idx="1429">
                  <c:v>2.9640770416235949</c:v>
                </c:pt>
                <c:pt idx="1430">
                  <c:v>2.9640770416235949</c:v>
                </c:pt>
                <c:pt idx="1431">
                  <c:v>2.9640770416235949</c:v>
                </c:pt>
                <c:pt idx="1432">
                  <c:v>2.9640770416235949</c:v>
                </c:pt>
                <c:pt idx="1433">
                  <c:v>2.9640770416235949</c:v>
                </c:pt>
                <c:pt idx="1434">
                  <c:v>2.9640770416235949</c:v>
                </c:pt>
                <c:pt idx="1435">
                  <c:v>2.9640770416235949</c:v>
                </c:pt>
                <c:pt idx="1436">
                  <c:v>2.9640770416235949</c:v>
                </c:pt>
                <c:pt idx="1437">
                  <c:v>2.9640770416235949</c:v>
                </c:pt>
                <c:pt idx="1438">
                  <c:v>2.9640770416235949</c:v>
                </c:pt>
                <c:pt idx="1439">
                  <c:v>2.9640770416235949</c:v>
                </c:pt>
                <c:pt idx="1440">
                  <c:v>2.9640770416235949</c:v>
                </c:pt>
                <c:pt idx="1441">
                  <c:v>2.9640770416235949</c:v>
                </c:pt>
                <c:pt idx="1442">
                  <c:v>2.9640770416235949</c:v>
                </c:pt>
                <c:pt idx="1443">
                  <c:v>-7.5010468066114591</c:v>
                </c:pt>
                <c:pt idx="1444">
                  <c:v>-7.5112755068022938</c:v>
                </c:pt>
                <c:pt idx="1445">
                  <c:v>-7.5215181552206598</c:v>
                </c:pt>
                <c:pt idx="1446">
                  <c:v>-7.5317747708868712</c:v>
                </c:pt>
                <c:pt idx="1447">
                  <c:v>-7.5420453728471708</c:v>
                </c:pt>
                <c:pt idx="1448">
                  <c:v>-7.5523299801737807</c:v>
                </c:pt>
                <c:pt idx="1449">
                  <c:v>-7.5626286119649269</c:v>
                </c:pt>
                <c:pt idx="1450">
                  <c:v>-7.5729412873448787</c:v>
                </c:pt>
                <c:pt idx="1451">
                  <c:v>-7.583268025463985</c:v>
                </c:pt>
                <c:pt idx="1452">
                  <c:v>-7.593608845498709</c:v>
                </c:pt>
                <c:pt idx="1453">
                  <c:v>-7.6039637666516615</c:v>
                </c:pt>
                <c:pt idx="1454">
                  <c:v>-7.6143328081516417</c:v>
                </c:pt>
                <c:pt idx="1455">
                  <c:v>-7.6247159892536667</c:v>
                </c:pt>
                <c:pt idx="1456">
                  <c:v>-7.6351133292390125</c:v>
                </c:pt>
                <c:pt idx="1457">
                  <c:v>-7.6455248474152473</c:v>
                </c:pt>
                <c:pt idx="1458">
                  <c:v>-7.655950563116269</c:v>
                </c:pt>
                <c:pt idx="1459">
                  <c:v>-7.6663904957023359</c:v>
                </c:pt>
                <c:pt idx="1460">
                  <c:v>-7.6768446645601118</c:v>
                </c:pt>
                <c:pt idx="1461">
                  <c:v>-7.6873130891026946</c:v>
                </c:pt>
                <c:pt idx="1462">
                  <c:v>-7.6977957887696515</c:v>
                </c:pt>
                <c:pt idx="1463">
                  <c:v>-7.7082927830270656</c:v>
                </c:pt>
                <c:pt idx="1464">
                  <c:v>-7.7188040913675557</c:v>
                </c:pt>
                <c:pt idx="1465">
                  <c:v>-7.7293297333103297</c:v>
                </c:pt>
                <c:pt idx="1466">
                  <c:v>-7.7398697284012075</c:v>
                </c:pt>
                <c:pt idx="1467">
                  <c:v>-7.7504240962126643</c:v>
                </c:pt>
                <c:pt idx="1468">
                  <c:v>-7.7609928563438633</c:v>
                </c:pt>
                <c:pt idx="1469">
                  <c:v>-7.7715760284206956</c:v>
                </c:pt>
                <c:pt idx="1470">
                  <c:v>-7.7821736320958141</c:v>
                </c:pt>
                <c:pt idx="1471">
                  <c:v>-7.7927856870486725</c:v>
                </c:pt>
                <c:pt idx="1472">
                  <c:v>-7.8034122129855579</c:v>
                </c:pt>
                <c:pt idx="1473">
                  <c:v>-7.8140532296396286</c:v>
                </c:pt>
                <c:pt idx="1474">
                  <c:v>-7.8247087567709563</c:v>
                </c:pt>
                <c:pt idx="1475">
                  <c:v>-7.8353788141665524</c:v>
                </c:pt>
                <c:pt idx="1476">
                  <c:v>-7.8460634216404159</c:v>
                </c:pt>
                <c:pt idx="1477">
                  <c:v>-7.8567625990335612</c:v>
                </c:pt>
                <c:pt idx="1478">
                  <c:v>-7.8674763662140617</c:v>
                </c:pt>
                <c:pt idx="1479">
                  <c:v>-7.878204743077081</c:v>
                </c:pt>
                <c:pt idx="1480">
                  <c:v>-7.8889477495449132</c:v>
                </c:pt>
                <c:pt idx="1481">
                  <c:v>-7.8997054055670191</c:v>
                </c:pt>
                <c:pt idx="1482">
                  <c:v>-7.910477731120066</c:v>
                </c:pt>
                <c:pt idx="1483">
                  <c:v>-7.9212647462079566</c:v>
                </c:pt>
                <c:pt idx="1484">
                  <c:v>-7.9320664708618764</c:v>
                </c:pt>
                <c:pt idx="1485">
                  <c:v>-7.9428829251403243</c:v>
                </c:pt>
                <c:pt idx="1486">
                  <c:v>-7.9537141291291533</c:v>
                </c:pt>
                <c:pt idx="1487">
                  <c:v>-7.9645601029416024</c:v>
                </c:pt>
                <c:pt idx="1488">
                  <c:v>-7.9754208667183395</c:v>
                </c:pt>
                <c:pt idx="1489">
                  <c:v>-7.9862964406275019</c:v>
                </c:pt>
                <c:pt idx="1490">
                  <c:v>-7.9971868448647214</c:v>
                </c:pt>
                <c:pt idx="1491">
                  <c:v>-8.0080920996531724</c:v>
                </c:pt>
                <c:pt idx="1492">
                  <c:v>-8.0190122252436087</c:v>
                </c:pt>
                <c:pt idx="1493">
                  <c:v>-8.029947241914396</c:v>
                </c:pt>
                <c:pt idx="1494">
                  <c:v>-8.0408971699715508</c:v>
                </c:pt>
                <c:pt idx="1495">
                  <c:v>-8.0518620297487846</c:v>
                </c:pt>
                <c:pt idx="1496">
                  <c:v>-8.0628418416075327</c:v>
                </c:pt>
                <c:pt idx="1497">
                  <c:v>-8.0738366259369982</c:v>
                </c:pt>
                <c:pt idx="1498">
                  <c:v>-8.0848464031541845</c:v>
                </c:pt>
                <c:pt idx="1499">
                  <c:v>-8.0958711937039407</c:v>
                </c:pt>
                <c:pt idx="1500">
                  <c:v>-8.1069110180589909</c:v>
                </c:pt>
                <c:pt idx="1501">
                  <c:v>-8.1179658967199799</c:v>
                </c:pt>
                <c:pt idx="1502">
                  <c:v>-8.1290358502155087</c:v>
                </c:pt>
                <c:pt idx="1503">
                  <c:v>-8.1401208991021665</c:v>
                </c:pt>
                <c:pt idx="1504">
                  <c:v>-8.1512210639645772</c:v>
                </c:pt>
                <c:pt idx="1505">
                  <c:v>-8.1623363654154382</c:v>
                </c:pt>
                <c:pt idx="1506">
                  <c:v>-8.1734668240955521</c:v>
                </c:pt>
                <c:pt idx="1507">
                  <c:v>-8.1846124606738631</c:v>
                </c:pt>
                <c:pt idx="1508">
                  <c:v>-8.1957732958475091</c:v>
                </c:pt>
                <c:pt idx="1509">
                  <c:v>-8.2069493503418478</c:v>
                </c:pt>
                <c:pt idx="1510">
                  <c:v>-8.2181406449104948</c:v>
                </c:pt>
                <c:pt idx="1511">
                  <c:v>-8.2293472003353738</c:v>
                </c:pt>
                <c:pt idx="1512">
                  <c:v>-8.2405690374267397</c:v>
                </c:pt>
                <c:pt idx="1513">
                  <c:v>-8.25180617702323</c:v>
                </c:pt>
                <c:pt idx="1514">
                  <c:v>-8.2630586399918986</c:v>
                </c:pt>
                <c:pt idx="1515">
                  <c:v>-8.2743264472282512</c:v>
                </c:pt>
                <c:pt idx="1516">
                  <c:v>-8.2856096196562898</c:v>
                </c:pt>
                <c:pt idx="1517">
                  <c:v>-8.2969081782285485</c:v>
                </c:pt>
                <c:pt idx="1518">
                  <c:v>-8.3082221439261321</c:v>
                </c:pt>
                <c:pt idx="1519">
                  <c:v>-8.319551537758759</c:v>
                </c:pt>
                <c:pt idx="1520">
                  <c:v>-8.3308963807647931</c:v>
                </c:pt>
                <c:pt idx="1521">
                  <c:v>-8.3422566940112901</c:v>
                </c:pt>
                <c:pt idx="1522">
                  <c:v>-8.3536324985940347</c:v>
                </c:pt>
                <c:pt idx="1523">
                  <c:v>-8.3650238156375707</c:v>
                </c:pt>
                <c:pt idx="1524">
                  <c:v>-8.3764306662952599</c:v>
                </c:pt>
                <c:pt idx="1525">
                  <c:v>-8.3878530717492978</c:v>
                </c:pt>
                <c:pt idx="1526">
                  <c:v>-8.3992910532107743</c:v>
                </c:pt>
                <c:pt idx="1527">
                  <c:v>-8.4107446319196981</c:v>
                </c:pt>
                <c:pt idx="1528">
                  <c:v>-8.4222138291450435</c:v>
                </c:pt>
                <c:pt idx="1529">
                  <c:v>-8.4336986661847853</c:v>
                </c:pt>
                <c:pt idx="1530">
                  <c:v>-8.4451991643659472</c:v>
                </c:pt>
                <c:pt idx="1531">
                  <c:v>-8.4567153450446266</c:v>
                </c:pt>
                <c:pt idx="1532">
                  <c:v>-8.4682472296060514</c:v>
                </c:pt>
                <c:pt idx="1533">
                  <c:v>-8.4797948394646046</c:v>
                </c:pt>
                <c:pt idx="1534">
                  <c:v>-8.4913581960638744</c:v>
                </c:pt>
                <c:pt idx="1535">
                  <c:v>-8.5029373208766899</c:v>
                </c:pt>
                <c:pt idx="1536">
                  <c:v>-8.5145322354051576</c:v>
                </c:pt>
                <c:pt idx="1537">
                  <c:v>-8.5261429611807102</c:v>
                </c:pt>
                <c:pt idx="1538">
                  <c:v>-8.5377695197641383</c:v>
                </c:pt>
                <c:pt idx="1539">
                  <c:v>-8.5494119327456346</c:v>
                </c:pt>
                <c:pt idx="1540">
                  <c:v>-8.5610702217448331</c:v>
                </c:pt>
                <c:pt idx="1541">
                  <c:v>-8.5727444084108484</c:v>
                </c:pt>
                <c:pt idx="1542">
                  <c:v>-8.584434514422318</c:v>
                </c:pt>
                <c:pt idx="1543">
                  <c:v>-8.5961405614874398</c:v>
                </c:pt>
                <c:pt idx="1544">
                  <c:v>-8.6078625713440129</c:v>
                </c:pt>
                <c:pt idx="1545">
                  <c:v>-8.6196005657594821</c:v>
                </c:pt>
                <c:pt idx="1546">
                  <c:v>-8.6313545665309732</c:v>
                </c:pt>
                <c:pt idx="1547">
                  <c:v>-8.6431245954853342</c:v>
                </c:pt>
                <c:pt idx="1548">
                  <c:v>-8.6549106744791775</c:v>
                </c:pt>
                <c:pt idx="1549">
                  <c:v>-8.6667128253989212</c:v>
                </c:pt>
                <c:pt idx="1550">
                  <c:v>-8.6785310701608278</c:v>
                </c:pt>
                <c:pt idx="1551">
                  <c:v>-8.6903654307110472</c:v>
                </c:pt>
                <c:pt idx="1552">
                  <c:v>-8.7022159290256536</c:v>
                </c:pt>
                <c:pt idx="1553">
                  <c:v>-8.7140825871106884</c:v>
                </c:pt>
                <c:pt idx="1554">
                  <c:v>-8.7259654270022029</c:v>
                </c:pt>
                <c:pt idx="1555">
                  <c:v>-8.7378644707662971</c:v>
                </c:pt>
                <c:pt idx="1556">
                  <c:v>-8.7497797404991591</c:v>
                </c:pt>
                <c:pt idx="1557">
                  <c:v>-8.7617112583271126</c:v>
                </c:pt>
                <c:pt idx="1558">
                  <c:v>-8.7736590464066495</c:v>
                </c:pt>
                <c:pt idx="1559">
                  <c:v>-8.7856231269244773</c:v>
                </c:pt>
                <c:pt idx="1560">
                  <c:v>-8.797603522097555</c:v>
                </c:pt>
                <c:pt idx="1561">
                  <c:v>-8.8096002541731426</c:v>
                </c:pt>
                <c:pt idx="1562">
                  <c:v>-8.8216133454288332</c:v>
                </c:pt>
                <c:pt idx="1563">
                  <c:v>-8.8336428181725992</c:v>
                </c:pt>
                <c:pt idx="1564">
                  <c:v>-8.8456886947428348</c:v>
                </c:pt>
                <c:pt idx="1565">
                  <c:v>-8.8577509975083935</c:v>
                </c:pt>
                <c:pt idx="1566">
                  <c:v>-8.8698297488686322</c:v>
                </c:pt>
                <c:pt idx="1567">
                  <c:v>-8.8819249712534543</c:v>
                </c:pt>
                <c:pt idx="1568">
                  <c:v>-8.8940366871233447</c:v>
                </c:pt>
                <c:pt idx="1569">
                  <c:v>-8.9061649189694219</c:v>
                </c:pt>
                <c:pt idx="1570">
                  <c:v>-8.918309689313471</c:v>
                </c:pt>
                <c:pt idx="1571">
                  <c:v>-8.9304710207079889</c:v>
                </c:pt>
                <c:pt idx="1572">
                  <c:v>-8.9426489357362264</c:v>
                </c:pt>
                <c:pt idx="1573">
                  <c:v>-8.9548434570122311</c:v>
                </c:pt>
                <c:pt idx="1574">
                  <c:v>-8.9670546071808843</c:v>
                </c:pt>
                <c:pt idx="1575">
                  <c:v>-8.9792824089179497</c:v>
                </c:pt>
                <c:pt idx="1576">
                  <c:v>-8.99152688493011</c:v>
                </c:pt>
                <c:pt idx="1577">
                  <c:v>-9.0037880579550151</c:v>
                </c:pt>
                <c:pt idx="1578">
                  <c:v>-9.0160659507613179</c:v>
                </c:pt>
                <c:pt idx="1579">
                  <c:v>-9.0283605861487182</c:v>
                </c:pt>
                <c:pt idx="1580">
                  <c:v>-9.0406719869480128</c:v>
                </c:pt>
                <c:pt idx="1581">
                  <c:v>-9.0530001760211238</c:v>
                </c:pt>
                <c:pt idx="1582">
                  <c:v>-9.0653451762611521</c:v>
                </c:pt>
                <c:pt idx="1583">
                  <c:v>-9.0777070105924178</c:v>
                </c:pt>
                <c:pt idx="1584">
                  <c:v>-9.0900857019704979</c:v>
                </c:pt>
                <c:pt idx="1585">
                  <c:v>-9.102481273382276</c:v>
                </c:pt>
                <c:pt idx="1586">
                  <c:v>-9.1148937478459793</c:v>
                </c:pt>
                <c:pt idx="1587">
                  <c:v>-9.1273231484112234</c:v>
                </c:pt>
                <c:pt idx="1588">
                  <c:v>-9.1397694981590565</c:v>
                </c:pt>
                <c:pt idx="1589">
                  <c:v>-9.152232820202002</c:v>
                </c:pt>
                <c:pt idx="1590">
                  <c:v>-9.164713137684096</c:v>
                </c:pt>
                <c:pt idx="1591">
                  <c:v>-9.1772104737809368</c:v>
                </c:pt>
                <c:pt idx="1592">
                  <c:v>-9.1897248516997294</c:v>
                </c:pt>
                <c:pt idx="1593">
                  <c:v>-9.2022562946793194</c:v>
                </c:pt>
                <c:pt idx="1594">
                  <c:v>-9.214804825990246</c:v>
                </c:pt>
                <c:pt idx="1595">
                  <c:v>-9.2273704689347777</c:v>
                </c:pt>
                <c:pt idx="1596">
                  <c:v>-9.2399532468469623</c:v>
                </c:pt>
                <c:pt idx="1597">
                  <c:v>-9.2525531830926617</c:v>
                </c:pt>
                <c:pt idx="1598">
                  <c:v>-9.265170301069606</c:v>
                </c:pt>
                <c:pt idx="1599">
                  <c:v>-9.2778046242074286</c:v>
                </c:pt>
                <c:pt idx="1600">
                  <c:v>-9.2904561759677122</c:v>
                </c:pt>
                <c:pt idx="1601">
                  <c:v>-9.3031249798440321</c:v>
                </c:pt>
                <c:pt idx="1602">
                  <c:v>-9.3158110593620016</c:v>
                </c:pt>
                <c:pt idx="1603">
                  <c:v>-9.3285144380793117</c:v>
                </c:pt>
                <c:pt idx="1604">
                  <c:v>-9.341235139585784</c:v>
                </c:pt>
                <c:pt idx="1605">
                  <c:v>-9.3539731875034011</c:v>
                </c:pt>
                <c:pt idx="1606">
                  <c:v>-9.3667286054863599</c:v>
                </c:pt>
                <c:pt idx="1607">
                  <c:v>-9.379501417221114</c:v>
                </c:pt>
                <c:pt idx="1608">
                  <c:v>-9.3922916464264166</c:v>
                </c:pt>
                <c:pt idx="1609">
                  <c:v>-9.4050993168533612</c:v>
                </c:pt>
                <c:pt idx="1610">
                  <c:v>-9.4179244522854333</c:v>
                </c:pt>
                <c:pt idx="1611">
                  <c:v>-9.430767076538551</c:v>
                </c:pt>
                <c:pt idx="1612">
                  <c:v>-9.4436272134611023</c:v>
                </c:pt>
                <c:pt idx="1613">
                  <c:v>-9.4565048869340043</c:v>
                </c:pt>
                <c:pt idx="1614">
                  <c:v>-9.4694001208707324</c:v>
                </c:pt>
                <c:pt idx="1615">
                  <c:v>-9.4823129392173744</c:v>
                </c:pt>
                <c:pt idx="1616">
                  <c:v>-9.4952433659526712</c:v>
                </c:pt>
                <c:pt idx="1617">
                  <c:v>-9.5081914250880608</c:v>
                </c:pt>
                <c:pt idx="1618">
                  <c:v>-9.5211571406677269</c:v>
                </c:pt>
                <c:pt idx="1619">
                  <c:v>-9.5341405367686374</c:v>
                </c:pt>
                <c:pt idx="1620">
                  <c:v>-9.5471416375005944</c:v>
                </c:pt>
                <c:pt idx="1621">
                  <c:v>-9.560160467006277</c:v>
                </c:pt>
                <c:pt idx="1622">
                  <c:v>-9.5731970494612852</c:v>
                </c:pt>
                <c:pt idx="1623">
                  <c:v>-9.5862514090741868</c:v>
                </c:pt>
                <c:pt idx="1624">
                  <c:v>-9.5993235700865611</c:v>
                </c:pt>
                <c:pt idx="1625">
                  <c:v>-9.6124135567730438</c:v>
                </c:pt>
                <c:pt idx="1626">
                  <c:v>-9.6255213934413693</c:v>
                </c:pt>
                <c:pt idx="1627">
                  <c:v>-9.638647104432426</c:v>
                </c:pt>
                <c:pt idx="1628">
                  <c:v>-9.6517907141202883</c:v>
                </c:pt>
                <c:pt idx="1629">
                  <c:v>-9.6649522469122715</c:v>
                </c:pt>
                <c:pt idx="1630">
                  <c:v>-9.6781317272489691</c:v>
                </c:pt>
                <c:pt idx="1631">
                  <c:v>-9.691329179604308</c:v>
                </c:pt>
                <c:pt idx="1632">
                  <c:v>-9.7045446284855874</c:v>
                </c:pt>
                <c:pt idx="1633">
                  <c:v>-9.7177780984335218</c:v>
                </c:pt>
                <c:pt idx="1634">
                  <c:v>-9.7310296140222956</c:v>
                </c:pt>
                <c:pt idx="1635">
                  <c:v>-9.7442991998595989</c:v>
                </c:pt>
                <c:pt idx="1636">
                  <c:v>-9.757586880586679</c:v>
                </c:pt>
                <c:pt idx="1637">
                  <c:v>-9.7708926808783882</c:v>
                </c:pt>
                <c:pt idx="1638">
                  <c:v>-9.7842166254432232</c:v>
                </c:pt>
                <c:pt idx="1639">
                  <c:v>-9.7975587390233727</c:v>
                </c:pt>
                <c:pt idx="1640">
                  <c:v>-9.8109190463947691</c:v>
                </c:pt>
                <c:pt idx="1641">
                  <c:v>-9.824297572367124</c:v>
                </c:pt>
                <c:pt idx="1642">
                  <c:v>-9.8376943417839886</c:v>
                </c:pt>
                <c:pt idx="1643">
                  <c:v>-9.8511093795227858</c:v>
                </c:pt>
                <c:pt idx="1644">
                  <c:v>-9.8645427104948613</c:v>
                </c:pt>
                <c:pt idx="1645">
                  <c:v>-9.8779943596455375</c:v>
                </c:pt>
                <c:pt idx="1646">
                  <c:v>-9.891464351954145</c:v>
                </c:pt>
                <c:pt idx="1647">
                  <c:v>-9.9049527124340813</c:v>
                </c:pt>
                <c:pt idx="1648">
                  <c:v>-9.9184594661328553</c:v>
                </c:pt>
                <c:pt idx="1649">
                  <c:v>-9.9319846381321284</c:v>
                </c:pt>
                <c:pt idx="1650">
                  <c:v>-9.9455282535477618</c:v>
                </c:pt>
                <c:pt idx="1651">
                  <c:v>-9.9590903375298723</c:v>
                </c:pt>
                <c:pt idx="1652">
                  <c:v>-9.9726709152628672</c:v>
                </c:pt>
                <c:pt idx="1653">
                  <c:v>-9.9862700119654999</c:v>
                </c:pt>
                <c:pt idx="1654">
                  <c:v>-9.9998876528909069</c:v>
                </c:pt>
                <c:pt idx="1655">
                  <c:v>-10.013523863326668</c:v>
                </c:pt>
                <c:pt idx="1656">
                  <c:v>-10.027178668594839</c:v>
                </c:pt>
                <c:pt idx="1657">
                  <c:v>-10.040852094052015</c:v>
                </c:pt>
                <c:pt idx="1658" formatCode="0">
                  <c:v>-10.494</c:v>
                </c:pt>
                <c:pt idx="1659" formatCode="0">
                  <c:v>8.3439999999999994</c:v>
                </c:pt>
                <c:pt idx="1660">
                  <c:v>8.6050546240334889</c:v>
                </c:pt>
                <c:pt idx="1661">
                  <c:v>8.5955885950435693</c:v>
                </c:pt>
                <c:pt idx="1662">
                  <c:v>8.5861329792013592</c:v>
                </c:pt>
                <c:pt idx="1663">
                  <c:v>8.5766877650518261</c:v>
                </c:pt>
                <c:pt idx="1664">
                  <c:v>8.5672529411525442</c:v>
                </c:pt>
                <c:pt idx="1665">
                  <c:v>8.5578284960736681</c:v>
                </c:pt>
                <c:pt idx="1666">
                  <c:v>8.5484144183979343</c:v>
                </c:pt>
                <c:pt idx="1667">
                  <c:v>8.5390106967206307</c:v>
                </c:pt>
                <c:pt idx="1668">
                  <c:v>8.5296173196495975</c:v>
                </c:pt>
                <c:pt idx="1669">
                  <c:v>8.520234275805203</c:v>
                </c:pt>
                <c:pt idx="1670">
                  <c:v>8.5108615538203338</c:v>
                </c:pt>
                <c:pt idx="1671">
                  <c:v>8.5014991423403838</c:v>
                </c:pt>
                <c:pt idx="1672">
                  <c:v>8.4921470300232347</c:v>
                </c:pt>
                <c:pt idx="1673">
                  <c:v>8.4828052055392451</c:v>
                </c:pt>
                <c:pt idx="1674">
                  <c:v>8.4734736575712404</c:v>
                </c:pt>
                <c:pt idx="1675">
                  <c:v>8.4641523748144909</c:v>
                </c:pt>
                <c:pt idx="1676">
                  <c:v>8.4548413459767069</c:v>
                </c:pt>
                <c:pt idx="1677">
                  <c:v>8.4455405597780171</c:v>
                </c:pt>
                <c:pt idx="1678">
                  <c:v>8.4362500049509617</c:v>
                </c:pt>
                <c:pt idx="1679">
                  <c:v>8.4269696702404726</c:v>
                </c:pt>
                <c:pt idx="1680">
                  <c:v>8.4176995444038649</c:v>
                </c:pt>
                <c:pt idx="1681">
                  <c:v>8.4084396162108241</c:v>
                </c:pt>
                <c:pt idx="1682">
                  <c:v>8.3991898744433815</c:v>
                </c:pt>
                <c:pt idx="1683">
                  <c:v>8.3899503078959192</c:v>
                </c:pt>
                <c:pt idx="1684">
                  <c:v>8.3807209053751368</c:v>
                </c:pt>
                <c:pt idx="1685">
                  <c:v>8.3715016557000528</c:v>
                </c:pt>
                <c:pt idx="1686">
                  <c:v>8.3622925477019816</c:v>
                </c:pt>
                <c:pt idx="1687">
                  <c:v>8.3530935702245301</c:v>
                </c:pt>
                <c:pt idx="1688">
                  <c:v>8.3439047121235692</c:v>
                </c:pt>
                <c:pt idx="1689">
                  <c:v>8.3347259622672372</c:v>
                </c:pt>
                <c:pt idx="1690">
                  <c:v>8.3255573095359114</c:v>
                </c:pt>
                <c:pt idx="1691">
                  <c:v>8.316398742822205</c:v>
                </c:pt>
                <c:pt idx="1692">
                  <c:v>8.3072502510309487</c:v>
                </c:pt>
                <c:pt idx="1693">
                  <c:v>8.2981118230791786</c:v>
                </c:pt>
                <c:pt idx="1694">
                  <c:v>8.2889834478961237</c:v>
                </c:pt>
                <c:pt idx="1695">
                  <c:v>8.2798651144231901</c:v>
                </c:pt>
                <c:pt idx="1696">
                  <c:v>8.2707568116139498</c:v>
                </c:pt>
                <c:pt idx="1697">
                  <c:v>8.2616585284341255</c:v>
                </c:pt>
                <c:pt idx="1698">
                  <c:v>8.2525702538615811</c:v>
                </c:pt>
                <c:pt idx="1699">
                  <c:v>8.2434919768862986</c:v>
                </c:pt>
                <c:pt idx="1700">
                  <c:v>8.2344236865103806</c:v>
                </c:pt>
                <c:pt idx="1701">
                  <c:v>8.9519423075766369</c:v>
                </c:pt>
                <c:pt idx="1702">
                  <c:v>8.9412248061633157</c:v>
                </c:pt>
                <c:pt idx="1703">
                  <c:v>8.9305201360253292</c:v>
                </c:pt>
                <c:pt idx="1704">
                  <c:v>8.9198282818007399</c:v>
                </c:pt>
                <c:pt idx="1705">
                  <c:v>8.9091492281459956</c:v>
                </c:pt>
                <c:pt idx="1706">
                  <c:v>8.898482959735917</c:v>
                </c:pt>
                <c:pt idx="1707">
                  <c:v>8.8878294612636708</c:v>
                </c:pt>
                <c:pt idx="1708">
                  <c:v>8.8771887174407542</c:v>
                </c:pt>
                <c:pt idx="1709">
                  <c:v>8.8665607129969608</c:v>
                </c:pt>
                <c:pt idx="1710">
                  <c:v>8.8559454326803735</c:v>
                </c:pt>
                <c:pt idx="1711">
                  <c:v>8.845342861257329</c:v>
                </c:pt>
                <c:pt idx="1712">
                  <c:v>8.8347529835124057</c:v>
                </c:pt>
                <c:pt idx="1713">
                  <c:v>8.8241757842483963</c:v>
                </c:pt>
                <c:pt idx="1714">
                  <c:v>8.8136112482862927</c:v>
                </c:pt>
                <c:pt idx="1715">
                  <c:v>8.8030593604652516</c:v>
                </c:pt>
                <c:pt idx="1716">
                  <c:v>8.7925201056425859</c:v>
                </c:pt>
                <c:pt idx="1717">
                  <c:v>8.7819934686937398</c:v>
                </c:pt>
                <c:pt idx="1718">
                  <c:v>8.7714794345122584</c:v>
                </c:pt>
                <c:pt idx="1719">
                  <c:v>8.7609779880097776</c:v>
                </c:pt>
                <c:pt idx="1720">
                  <c:v>8.7504891141159966</c:v>
                </c:pt>
                <c:pt idx="1721">
                  <c:v>8.7400127977786557</c:v>
                </c:pt>
                <c:pt idx="1722">
                  <c:v>8.7295490239635178</c:v>
                </c:pt>
                <c:pt idx="1723">
                  <c:v>8.7190977776543441</c:v>
                </c:pt>
                <c:pt idx="1724">
                  <c:v>8.7086590438528741</c:v>
                </c:pt>
                <c:pt idx="1725">
                  <c:v>8.6982328075788047</c:v>
                </c:pt>
                <c:pt idx="1726">
                  <c:v>8.6878190538697666</c:v>
                </c:pt>
                <c:pt idx="1727">
                  <c:v>8.6774177677813018</c:v>
                </c:pt>
                <c:pt idx="1728">
                  <c:v>8.6670289343868472</c:v>
                </c:pt>
                <c:pt idx="1729">
                  <c:v>8.6566525387777098</c:v>
                </c:pt>
                <c:pt idx="1730">
                  <c:v>8.6462885660630437</c:v>
                </c:pt>
                <c:pt idx="1731">
                  <c:v>8.6359370013698324</c:v>
                </c:pt>
                <c:pt idx="1732">
                  <c:v>8.6255978298428673</c:v>
                </c:pt>
                <c:pt idx="1733">
                  <c:v>8.6152710366447192</c:v>
                </c:pt>
                <c:pt idx="1734">
                  <c:v>8.6049566069557297</c:v>
                </c:pt>
                <c:pt idx="1735">
                  <c:v>8.5946545259739793</c:v>
                </c:pt>
                <c:pt idx="1736">
                  <c:v>8.5843647789152673</c:v>
                </c:pt>
                <c:pt idx="1737">
                  <c:v>8.5740873510130982</c:v>
                </c:pt>
                <c:pt idx="1738">
                  <c:v>8.5638222275186529</c:v>
                </c:pt>
                <c:pt idx="1739">
                  <c:v>8.5535693937007675</c:v>
                </c:pt>
                <c:pt idx="1740">
                  <c:v>8.5433288348459211</c:v>
                </c:pt>
                <c:pt idx="1741">
                  <c:v>8.5331005362581998</c:v>
                </c:pt>
                <c:pt idx="1742">
                  <c:v>8.5228844832592934</c:v>
                </c:pt>
                <c:pt idx="1743">
                  <c:v>8.5126806611884565</c:v>
                </c:pt>
                <c:pt idx="1744">
                  <c:v>8.5024890554024992</c:v>
                </c:pt>
                <c:pt idx="1745">
                  <c:v>8.4923096512757645</c:v>
                </c:pt>
                <c:pt idx="1746">
                  <c:v>6.8582415088433493</c:v>
                </c:pt>
                <c:pt idx="1747">
                  <c:v>6.8582415088433493</c:v>
                </c:pt>
                <c:pt idx="1748">
                  <c:v>6.8582415088433493</c:v>
                </c:pt>
                <c:pt idx="1749">
                  <c:v>6.8582415088433493</c:v>
                </c:pt>
                <c:pt idx="1750">
                  <c:v>6.8582415088433493</c:v>
                </c:pt>
                <c:pt idx="1751">
                  <c:v>6.8582415088433493</c:v>
                </c:pt>
                <c:pt idx="1752">
                  <c:v>6.8582415088433493</c:v>
                </c:pt>
                <c:pt idx="1753">
                  <c:v>6.8582415088433493</c:v>
                </c:pt>
                <c:pt idx="1754">
                  <c:v>6.8582415088433493</c:v>
                </c:pt>
                <c:pt idx="1755">
                  <c:v>6.8582415088433493</c:v>
                </c:pt>
                <c:pt idx="1756">
                  <c:v>6.8582415088433493</c:v>
                </c:pt>
                <c:pt idx="1757">
                  <c:v>6.8582415088433493</c:v>
                </c:pt>
                <c:pt idx="1758">
                  <c:v>6.8582415088433493</c:v>
                </c:pt>
                <c:pt idx="1759">
                  <c:v>6.8582415088433493</c:v>
                </c:pt>
                <c:pt idx="1760">
                  <c:v>6.8582415088433493</c:v>
                </c:pt>
                <c:pt idx="1761">
                  <c:v>6.8582415088433493</c:v>
                </c:pt>
                <c:pt idx="1762">
                  <c:v>6.8582415088433493</c:v>
                </c:pt>
                <c:pt idx="1763">
                  <c:v>6.8582415088433493</c:v>
                </c:pt>
                <c:pt idx="1764">
                  <c:v>6.8582415088433493</c:v>
                </c:pt>
                <c:pt idx="1765">
                  <c:v>6.8582415088433493</c:v>
                </c:pt>
                <c:pt idx="1766">
                  <c:v>6.8582415088433493</c:v>
                </c:pt>
                <c:pt idx="1767">
                  <c:v>6.8582415088433493</c:v>
                </c:pt>
                <c:pt idx="1768">
                  <c:v>6.8582415088433493</c:v>
                </c:pt>
                <c:pt idx="1769">
                  <c:v>6.8582415088433493</c:v>
                </c:pt>
                <c:pt idx="1770">
                  <c:v>6.8582415088433493</c:v>
                </c:pt>
                <c:pt idx="1771">
                  <c:v>6.8582415088433493</c:v>
                </c:pt>
                <c:pt idx="1772">
                  <c:v>6.8582415088433493</c:v>
                </c:pt>
                <c:pt idx="1773">
                  <c:v>6.8582415088433493</c:v>
                </c:pt>
                <c:pt idx="1774">
                  <c:v>6.8582415088433493</c:v>
                </c:pt>
                <c:pt idx="1775">
                  <c:v>6.8582415088433493</c:v>
                </c:pt>
                <c:pt idx="1776">
                  <c:v>6.8582415088433493</c:v>
                </c:pt>
                <c:pt idx="1777">
                  <c:v>6.8582415088433493</c:v>
                </c:pt>
                <c:pt idx="1778">
                  <c:v>6.8582415088433493</c:v>
                </c:pt>
                <c:pt idx="1779">
                  <c:v>6.8582415088433493</c:v>
                </c:pt>
                <c:pt idx="1780">
                  <c:v>6.8582415088433493</c:v>
                </c:pt>
                <c:pt idx="1781">
                  <c:v>6.8582415088433493</c:v>
                </c:pt>
                <c:pt idx="1782">
                  <c:v>6.8582415088433493</c:v>
                </c:pt>
                <c:pt idx="1783">
                  <c:v>6.8582415088433493</c:v>
                </c:pt>
                <c:pt idx="1784">
                  <c:v>6.8582415088433493</c:v>
                </c:pt>
                <c:pt idx="1785">
                  <c:v>6.8582415088433493</c:v>
                </c:pt>
                <c:pt idx="1786">
                  <c:v>6.8582415088433493</c:v>
                </c:pt>
                <c:pt idx="1787">
                  <c:v>6.8582415088433493</c:v>
                </c:pt>
                <c:pt idx="1788">
                  <c:v>6.8582415088433493</c:v>
                </c:pt>
                <c:pt idx="1789">
                  <c:v>6.8582415088433493</c:v>
                </c:pt>
                <c:pt idx="1790">
                  <c:v>6.8582415088433493</c:v>
                </c:pt>
                <c:pt idx="1791">
                  <c:v>6.8582415088433493</c:v>
                </c:pt>
                <c:pt idx="1792">
                  <c:v>6.8582415088433493</c:v>
                </c:pt>
                <c:pt idx="1793">
                  <c:v>6.8582415088433493</c:v>
                </c:pt>
                <c:pt idx="1794">
                  <c:v>6.8582415088433493</c:v>
                </c:pt>
                <c:pt idx="1795">
                  <c:v>6.8582415088433493</c:v>
                </c:pt>
                <c:pt idx="1796">
                  <c:v>6.8582415088433493</c:v>
                </c:pt>
                <c:pt idx="1797">
                  <c:v>6.8582415088433493</c:v>
                </c:pt>
                <c:pt idx="1798">
                  <c:v>6.8582415088433493</c:v>
                </c:pt>
                <c:pt idx="1799">
                  <c:v>6.8582415088433493</c:v>
                </c:pt>
                <c:pt idx="1800">
                  <c:v>6.8582415088433493</c:v>
                </c:pt>
                <c:pt idx="1801">
                  <c:v>6.8582415088433493</c:v>
                </c:pt>
                <c:pt idx="1802">
                  <c:v>6.8582415088433493</c:v>
                </c:pt>
                <c:pt idx="1803">
                  <c:v>6.8582415088433493</c:v>
                </c:pt>
                <c:pt idx="1804">
                  <c:v>6.8582415088433493</c:v>
                </c:pt>
                <c:pt idx="1805">
                  <c:v>6.8582415088433493</c:v>
                </c:pt>
                <c:pt idx="1806">
                  <c:v>6.8582415088433493</c:v>
                </c:pt>
                <c:pt idx="1807">
                  <c:v>6.8582415088433493</c:v>
                </c:pt>
                <c:pt idx="1808">
                  <c:v>6.8582415088433493</c:v>
                </c:pt>
                <c:pt idx="1809">
                  <c:v>6.8582415088433493</c:v>
                </c:pt>
                <c:pt idx="1810">
                  <c:v>6.8582415088433493</c:v>
                </c:pt>
                <c:pt idx="1811">
                  <c:v>6.8582415088433493</c:v>
                </c:pt>
                <c:pt idx="1812">
                  <c:v>6.8582415088433493</c:v>
                </c:pt>
                <c:pt idx="1813">
                  <c:v>6.8582415088433493</c:v>
                </c:pt>
                <c:pt idx="1814">
                  <c:v>6.8582415088433493</c:v>
                </c:pt>
                <c:pt idx="1815">
                  <c:v>6.8582415088433493</c:v>
                </c:pt>
                <c:pt idx="1816">
                  <c:v>6.8582415088433493</c:v>
                </c:pt>
                <c:pt idx="1817">
                  <c:v>6.8582415088433493</c:v>
                </c:pt>
                <c:pt idx="1818">
                  <c:v>6.8582415088433493</c:v>
                </c:pt>
                <c:pt idx="1819">
                  <c:v>6.8582415088433493</c:v>
                </c:pt>
                <c:pt idx="1820">
                  <c:v>6.8582415088433493</c:v>
                </c:pt>
                <c:pt idx="1821">
                  <c:v>4.7104625432718503</c:v>
                </c:pt>
                <c:pt idx="1822">
                  <c:v>4.7104625432718503</c:v>
                </c:pt>
                <c:pt idx="1823">
                  <c:v>4.7104625432718503</c:v>
                </c:pt>
                <c:pt idx="1824">
                  <c:v>4.7104625432718503</c:v>
                </c:pt>
                <c:pt idx="1825">
                  <c:v>4.7104625432718503</c:v>
                </c:pt>
                <c:pt idx="1826">
                  <c:v>4.7104625432718503</c:v>
                </c:pt>
                <c:pt idx="1827">
                  <c:v>4.7104625432718503</c:v>
                </c:pt>
                <c:pt idx="1828">
                  <c:v>4.7104625432718503</c:v>
                </c:pt>
                <c:pt idx="1829">
                  <c:v>4.7104625432718503</c:v>
                </c:pt>
                <c:pt idx="1830">
                  <c:v>4.7104625432718503</c:v>
                </c:pt>
                <c:pt idx="1831">
                  <c:v>4.7104625432718503</c:v>
                </c:pt>
                <c:pt idx="1832">
                  <c:v>4.7104625432718503</c:v>
                </c:pt>
                <c:pt idx="1833">
                  <c:v>4.7104625432718503</c:v>
                </c:pt>
                <c:pt idx="1834">
                  <c:v>4.7104625432718503</c:v>
                </c:pt>
                <c:pt idx="1835">
                  <c:v>4.7104625432718503</c:v>
                </c:pt>
                <c:pt idx="1836">
                  <c:v>4.7104625432718503</c:v>
                </c:pt>
                <c:pt idx="1837">
                  <c:v>4.7104625432718503</c:v>
                </c:pt>
                <c:pt idx="1838">
                  <c:v>4.7104625432718503</c:v>
                </c:pt>
                <c:pt idx="1839">
                  <c:v>4.7104625432718503</c:v>
                </c:pt>
                <c:pt idx="1840">
                  <c:v>4.7104625432718503</c:v>
                </c:pt>
                <c:pt idx="1841">
                  <c:v>4.7104625432718503</c:v>
                </c:pt>
                <c:pt idx="1842">
                  <c:v>4.7104625432718503</c:v>
                </c:pt>
                <c:pt idx="1843">
                  <c:v>4.7104625432718503</c:v>
                </c:pt>
                <c:pt idx="1844">
                  <c:v>4.7104625432718503</c:v>
                </c:pt>
                <c:pt idx="1845">
                  <c:v>4.7104625432718503</c:v>
                </c:pt>
                <c:pt idx="1846">
                  <c:v>4.7104625432718503</c:v>
                </c:pt>
                <c:pt idx="1847">
                  <c:v>4.7104625432718503</c:v>
                </c:pt>
                <c:pt idx="1848">
                  <c:v>4.7104625432718503</c:v>
                </c:pt>
                <c:pt idx="1849">
                  <c:v>4.7104625432718503</c:v>
                </c:pt>
                <c:pt idx="1850">
                  <c:v>4.7104625432718503</c:v>
                </c:pt>
                <c:pt idx="1851">
                  <c:v>4.7104625432718503</c:v>
                </c:pt>
                <c:pt idx="1852">
                  <c:v>4.7104625432718503</c:v>
                </c:pt>
                <c:pt idx="1853">
                  <c:v>4.7104625432718503</c:v>
                </c:pt>
                <c:pt idx="1854">
                  <c:v>4.7104625432718503</c:v>
                </c:pt>
                <c:pt idx="1855">
                  <c:v>4.7104625432718503</c:v>
                </c:pt>
                <c:pt idx="1856">
                  <c:v>4.7104625432718503</c:v>
                </c:pt>
                <c:pt idx="1857">
                  <c:v>4.7104625432718503</c:v>
                </c:pt>
                <c:pt idx="1858">
                  <c:v>4.7104625432718503</c:v>
                </c:pt>
                <c:pt idx="1859">
                  <c:v>4.7104625432718503</c:v>
                </c:pt>
                <c:pt idx="1860">
                  <c:v>4.7104625432718503</c:v>
                </c:pt>
                <c:pt idx="1861">
                  <c:v>4.7104625432718503</c:v>
                </c:pt>
                <c:pt idx="1862">
                  <c:v>4.7104625432718503</c:v>
                </c:pt>
                <c:pt idx="1863">
                  <c:v>4.7104625432718503</c:v>
                </c:pt>
                <c:pt idx="1864">
                  <c:v>4.7104625432718503</c:v>
                </c:pt>
                <c:pt idx="1865">
                  <c:v>4.7104625432718503</c:v>
                </c:pt>
                <c:pt idx="1866">
                  <c:v>4.7104625432718503</c:v>
                </c:pt>
                <c:pt idx="1867">
                  <c:v>4.7104625432718503</c:v>
                </c:pt>
                <c:pt idx="1868">
                  <c:v>4.7104625432718503</c:v>
                </c:pt>
                <c:pt idx="1869">
                  <c:v>4.7104625432718503</c:v>
                </c:pt>
                <c:pt idx="1870">
                  <c:v>4.7104625432718503</c:v>
                </c:pt>
                <c:pt idx="1871">
                  <c:v>4.7104625432718503</c:v>
                </c:pt>
                <c:pt idx="1872">
                  <c:v>4.7104625432718503</c:v>
                </c:pt>
                <c:pt idx="1873">
                  <c:v>4.7104625432718503</c:v>
                </c:pt>
                <c:pt idx="1874">
                  <c:v>-8.1272558563858084</c:v>
                </c:pt>
                <c:pt idx="1875">
                  <c:v>-8.1383384780081531</c:v>
                </c:pt>
                <c:pt idx="1876">
                  <c:v>-8.1494362122963473</c:v>
                </c:pt>
                <c:pt idx="1877">
                  <c:v>-8.1605490798585691</c:v>
                </c:pt>
                <c:pt idx="1878">
                  <c:v>-8.1716771013311025</c:v>
                </c:pt>
                <c:pt idx="1879">
                  <c:v>-8.1828202973783721</c:v>
                </c:pt>
                <c:pt idx="1880">
                  <c:v>-8.1939786886929795</c:v>
                </c:pt>
                <c:pt idx="1881">
                  <c:v>-8.2051522959957435</c:v>
                </c:pt>
                <c:pt idx="1882">
                  <c:v>-8.2163411400357376</c:v>
                </c:pt>
                <c:pt idx="1883">
                  <c:v>-8.227545241590331</c:v>
                </c:pt>
                <c:pt idx="1884">
                  <c:v>-8.2387646214652275</c:v>
                </c:pt>
                <c:pt idx="1885">
                  <c:v>-8.2499993004944976</c:v>
                </c:pt>
                <c:pt idx="1886">
                  <c:v>-8.2612492995406264</c:v>
                </c:pt>
                <c:pt idx="1887">
                  <c:v>-8.2725146394945455</c:v>
                </c:pt>
                <c:pt idx="1888">
                  <c:v>-8.2837953412756757</c:v>
                </c:pt>
                <c:pt idx="1889">
                  <c:v>-8.295091425831961</c:v>
                </c:pt>
                <c:pt idx="1890">
                  <c:v>-8.3064029141399125</c:v>
                </c:pt>
                <c:pt idx="1891">
                  <c:v>-8.3177298272046496</c:v>
                </c:pt>
                <c:pt idx="1892">
                  <c:v>-8.3290721860599284</c:v>
                </c:pt>
                <c:pt idx="1893">
                  <c:v>-8.3404300117681913</c:v>
                </c:pt>
                <c:pt idx="1894">
                  <c:v>-8.3518033254206028</c:v>
                </c:pt>
                <c:pt idx="1895">
                  <c:v>-8.3631921481370846</c:v>
                </c:pt>
                <c:pt idx="1896">
                  <c:v>-8.3745965010663639</c:v>
                </c:pt>
                <c:pt idx="1897">
                  <c:v>-8.3860164053859982</c:v>
                </c:pt>
                <c:pt idx="1898">
                  <c:v>-8.397451882302434</c:v>
                </c:pt>
                <c:pt idx="1899">
                  <c:v>-8.4089029530510295</c:v>
                </c:pt>
                <c:pt idx="1900">
                  <c:v>-8.4203696388960978</c:v>
                </c:pt>
                <c:pt idx="1901">
                  <c:v>-8.4318519611309561</c:v>
                </c:pt>
                <c:pt idx="1902">
                  <c:v>-8.4433499410779529</c:v>
                </c:pt>
                <c:pt idx="1903">
                  <c:v>-8.4548636000885153</c:v>
                </c:pt>
                <c:pt idx="1904">
                  <c:v>-8.4663929595431799</c:v>
                </c:pt>
                <c:pt idx="1905">
                  <c:v>-8.4779380408516491</c:v>
                </c:pt>
                <c:pt idx="1906">
                  <c:v>-8.4894988654528092</c:v>
                </c:pt>
                <c:pt idx="1907">
                  <c:v>-8.5010754548147904</c:v>
                </c:pt>
                <c:pt idx="1908">
                  <c:v>-8.5126678304349923</c:v>
                </c:pt>
                <c:pt idx="1909">
                  <c:v>-8.5242760138401312</c:v>
                </c:pt>
                <c:pt idx="1910">
                  <c:v>-8.5359000265862761</c:v>
                </c:pt>
                <c:pt idx="1911">
                  <c:v>-8.5475398902588946</c:v>
                </c:pt>
                <c:pt idx="1912">
                  <c:v>-8.5591956264728832</c:v>
                </c:pt>
                <c:pt idx="1913">
                  <c:v>-8.570867256872619</c:v>
                </c:pt>
                <c:pt idx="1914">
                  <c:v>-8.5825548031319912</c:v>
                </c:pt>
                <c:pt idx="1915">
                  <c:v>-8.5942582869544424</c:v>
                </c:pt>
                <c:pt idx="1916">
                  <c:v>-8.6059777300730165</c:v>
                </c:pt>
                <c:pt idx="1917">
                  <c:v>-8.6177131542503886</c:v>
                </c:pt>
                <c:pt idx="1918">
                  <c:v>-8.6294645812789135</c:v>
                </c:pt>
                <c:pt idx="1919">
                  <c:v>-8.6412320329806569</c:v>
                </c:pt>
                <c:pt idx="1920">
                  <c:v>-8.6530155312074477</c:v>
                </c:pt>
                <c:pt idx="1921">
                  <c:v>-8.6648150978409131</c:v>
                </c:pt>
                <c:pt idx="1922">
                  <c:v>-8.6766307547925141</c:v>
                </c:pt>
                <c:pt idx="1923">
                  <c:v>-8.6884625240035938</c:v>
                </c:pt>
                <c:pt idx="1924">
                  <c:v>-8.7003104274454177</c:v>
                </c:pt>
                <c:pt idx="1925">
                  <c:v>-8.7121744871192064</c:v>
                </c:pt>
                <c:pt idx="1926">
                  <c:v>-8.7240547250561882</c:v>
                </c:pt>
                <c:pt idx="1927">
                  <c:v>-8.7359511633176279</c:v>
                </c:pt>
                <c:pt idx="1928">
                  <c:v>-8.7478638239948801</c:v>
                </c:pt>
                <c:pt idx="1929">
                  <c:v>-8.7597927292094173</c:v>
                </c:pt>
                <c:pt idx="1930">
                  <c:v>-8.7717379011128855</c:v>
                </c:pt>
                <c:pt idx="1931">
                  <c:v>-8.7836993618871304</c:v>
                </c:pt>
                <c:pt idx="1932">
                  <c:v>-8.795677133744249</c:v>
                </c:pt>
                <c:pt idx="1933">
                  <c:v>-8.807671238926627</c:v>
                </c:pt>
                <c:pt idx="1934">
                  <c:v>-8.8196816997069831</c:v>
                </c:pt>
                <c:pt idx="1935">
                  <c:v>-8.8317085383884013</c:v>
                </c:pt>
                <c:pt idx="1936">
                  <c:v>-8.8437517773043854</c:v>
                </c:pt>
                <c:pt idx="1937">
                  <c:v>-8.8558114388188915</c:v>
                </c:pt>
                <c:pt idx="1938">
                  <c:v>-8.8678875453263721</c:v>
                </c:pt>
                <c:pt idx="1939">
                  <c:v>-8.8799801192518171</c:v>
                </c:pt>
                <c:pt idx="1940">
                  <c:v>-8.8920891830507962</c:v>
                </c:pt>
                <c:pt idx="1941">
                  <c:v>-8.904214759209502</c:v>
                </c:pt>
                <c:pt idx="1942">
                  <c:v>-8.9163568702447868</c:v>
                </c:pt>
                <c:pt idx="1943">
                  <c:v>-8.9285155387042128</c:v>
                </c:pt>
                <c:pt idx="1944">
                  <c:v>-8.9406907871660817</c:v>
                </c:pt>
                <c:pt idx="1945">
                  <c:v>-8.9528826382394904</c:v>
                </c:pt>
                <c:pt idx="1946">
                  <c:v>-8.9650911145643626</c:v>
                </c:pt>
                <c:pt idx="1947">
                  <c:v>-8.9773162388114951</c:v>
                </c:pt>
                <c:pt idx="1948">
                  <c:v>-8.9895580336826022</c:v>
                </c:pt>
                <c:pt idx="1949">
                  <c:v>-9.0018165219103512</c:v>
                </c:pt>
                <c:pt idx="1950">
                  <c:v>-9.0140917262584104</c:v>
                </c:pt>
                <c:pt idx="1951">
                  <c:v>-9.0263836695214898</c:v>
                </c:pt>
                <c:pt idx="1952">
                  <c:v>-9.0386923745253824</c:v>
                </c:pt>
                <c:pt idx="1953">
                  <c:v>-9.051017864127008</c:v>
                </c:pt>
                <c:pt idx="1954">
                  <c:v>-9.0633601612144528</c:v>
                </c:pt>
                <c:pt idx="1955">
                  <c:v>-9.0757192887070186</c:v>
                </c:pt>
                <c:pt idx="1956">
                  <c:v>-9.0880952695552555</c:v>
                </c:pt>
                <c:pt idx="1957">
                  <c:v>-9.1004881267410127</c:v>
                </c:pt>
                <c:pt idx="1958">
                  <c:v>-9.1128978832774781</c:v>
                </c:pt>
                <c:pt idx="1959">
                  <c:v>-9.1253245622092205</c:v>
                </c:pt>
                <c:pt idx="1960">
                  <c:v>-9.1377681866122327</c:v>
                </c:pt>
                <c:pt idx="1961">
                  <c:v>-9.1502287795939772</c:v>
                </c:pt>
                <c:pt idx="1962">
                  <c:v>-9.1627063642934239</c:v>
                </c:pt>
                <c:pt idx="1963">
                  <c:v>-9.1752009638810961</c:v>
                </c:pt>
                <c:pt idx="1964">
                  <c:v>-9.1877126015591148</c:v>
                </c:pt>
                <c:pt idx="1965">
                  <c:v>-9.2002413005612418</c:v>
                </c:pt>
                <c:pt idx="1966">
                  <c:v>-9.2127870841529163</c:v>
                </c:pt>
                <c:pt idx="1967">
                  <c:v>-9.2253499756313069</c:v>
                </c:pt>
                <c:pt idx="1968">
                  <c:v>-9.2379299983253489</c:v>
                </c:pt>
                <c:pt idx="1969">
                  <c:v>-9.2505271755957938</c:v>
                </c:pt>
                <c:pt idx="1970">
                  <c:v>-9.2631415308352416</c:v>
                </c:pt>
                <c:pt idx="1971">
                  <c:v>-9.275773087468199</c:v>
                </c:pt>
                <c:pt idx="1972">
                  <c:v>-9.2884218689511098</c:v>
                </c:pt>
                <c:pt idx="1973">
                  <c:v>-9.3010878987724066</c:v>
                </c:pt>
                <c:pt idx="1974">
                  <c:v>-9.3137712004525515</c:v>
                </c:pt>
                <c:pt idx="1975">
                  <c:v>-9.3264717975440767</c:v>
                </c:pt>
                <c:pt idx="1976">
                  <c:v>-9.3391897136316384</c:v>
                </c:pt>
                <c:pt idx="1977">
                  <c:v>-9.3519249723320446</c:v>
                </c:pt>
                <c:pt idx="1978">
                  <c:v>-9.3646775972943157</c:v>
                </c:pt>
                <c:pt idx="1979">
                  <c:v>-9.3774476121997168</c:v>
                </c:pt>
                <c:pt idx="1980">
                  <c:v>-9.3902350407618087</c:v>
                </c:pt>
                <c:pt idx="1981">
                  <c:v>-9.4030399067264838</c:v>
                </c:pt>
                <c:pt idx="1982">
                  <c:v>-9.4158622338720193</c:v>
                </c:pt>
                <c:pt idx="1983">
                  <c:v>-9.4287020460091178</c:v>
                </c:pt>
                <c:pt idx="1984">
                  <c:v>-9.4415593669809468</c:v>
                </c:pt>
                <c:pt idx="1985">
                  <c:v>-9.4544342206631953</c:v>
                </c:pt>
                <c:pt idx="1986">
                  <c:v>-9.4673266309640987</c:v>
                </c:pt>
                <c:pt idx="1987">
                  <c:v>-9.4802366218245044</c:v>
                </c:pt>
                <c:pt idx="1988">
                  <c:v>-9.4931642172179007</c:v>
                </c:pt>
                <c:pt idx="1989">
                  <c:v>-9.5061094411504712</c:v>
                </c:pt>
                <c:pt idx="1990">
                  <c:v>-9.5190723176611307</c:v>
                </c:pt>
                <c:pt idx="1991">
                  <c:v>-9.5320528708215786</c:v>
                </c:pt>
                <c:pt idx="1992">
                  <c:v>-9.5450511247363341</c:v>
                </c:pt>
                <c:pt idx="1993">
                  <c:v>-9.5580671035427933</c:v>
                </c:pt>
                <c:pt idx="1994">
                  <c:v>-9.5711008314112611</c:v>
                </c:pt>
                <c:pt idx="1995">
                  <c:v>-9.5841523325450044</c:v>
                </c:pt>
                <c:pt idx="1996">
                  <c:v>-9.5972216311802931</c:v>
                </c:pt>
                <c:pt idx="1997">
                  <c:v>-9.610308751586448</c:v>
                </c:pt>
                <c:pt idx="1998">
                  <c:v>-9.6234137180658834</c:v>
                </c:pt>
                <c:pt idx="1999">
                  <c:v>-9.6365365549541551</c:v>
                </c:pt>
                <c:pt idx="2000">
                  <c:v>-9.6496772866200011</c:v>
                </c:pt>
                <c:pt idx="2001">
                  <c:v>-9.6628359374653918</c:v>
                </c:pt>
                <c:pt idx="2002">
                  <c:v>-9.6760125319255721</c:v>
                </c:pt>
                <c:pt idx="2003">
                  <c:v>-9.6892070944691078</c:v>
                </c:pt>
                <c:pt idx="2004">
                  <c:v>-9.7024196495979282</c:v>
                </c:pt>
                <c:pt idx="2005">
                  <c:v>-9.7156502218473797</c:v>
                </c:pt>
                <c:pt idx="2006">
                  <c:v>-9.7288988357862642</c:v>
                </c:pt>
                <c:pt idx="2007">
                  <c:v>-9.7421655160168807</c:v>
                </c:pt>
                <c:pt idx="2008">
                  <c:v>-9.7554502871750852</c:v>
                </c:pt>
                <c:pt idx="2009">
                  <c:v>-9.7687531739303246</c:v>
                </c:pt>
                <c:pt idx="2010">
                  <c:v>-9.7820742009856847</c:v>
                </c:pt>
                <c:pt idx="2011">
                  <c:v>-9.7954133930779381</c:v>
                </c:pt>
                <c:pt idx="2012">
                  <c:v>-9.8087707749775888</c:v>
                </c:pt>
                <c:pt idx="2013">
                  <c:v>-9.8221463714889232</c:v>
                </c:pt>
                <c:pt idx="2014">
                  <c:v>-9.8355402074500446</c:v>
                </c:pt>
                <c:pt idx="2015">
                  <c:v>-9.8489523077329295</c:v>
                </c:pt>
                <c:pt idx="2016">
                  <c:v>-9.8623826972434756</c:v>
                </c:pt>
                <c:pt idx="2017">
                  <c:v>-9.875831400921534</c:v>
                </c:pt>
                <c:pt idx="2018">
                  <c:v>-9.889298443740973</c:v>
                </c:pt>
                <c:pt idx="2019">
                  <c:v>-9.9027838507097101</c:v>
                </c:pt>
                <c:pt idx="2020">
                  <c:v>-9.9162876468697689</c:v>
                </c:pt>
                <c:pt idx="2021">
                  <c:v>-9.9298098572973181</c:v>
                </c:pt>
                <c:pt idx="2022">
                  <c:v>-9.9433505071027248</c:v>
                </c:pt>
                <c:pt idx="2023">
                  <c:v>-9.9569096214305919</c:v>
                </c:pt>
                <c:pt idx="2024">
                  <c:v>-9.9704872254598147</c:v>
                </c:pt>
                <c:pt idx="2025">
                  <c:v>-9.9840833444036239</c:v>
                </c:pt>
                <c:pt idx="2026">
                  <c:v>-9.9976980035096297</c:v>
                </c:pt>
                <c:pt idx="2027">
                  <c:v>-10.01133122805987</c:v>
                </c:pt>
                <c:pt idx="2028">
                  <c:v>-10.02498304337086</c:v>
                </c:pt>
                <c:pt idx="2029">
                  <c:v>-10.038653474793639</c:v>
                </c:pt>
                <c:pt idx="2030">
                  <c:v>-10.052342547713812</c:v>
                </c:pt>
                <c:pt idx="2031">
                  <c:v>-10.066050287551603</c:v>
                </c:pt>
                <c:pt idx="2032">
                  <c:v>-10.079776719761901</c:v>
                </c:pt>
                <c:pt idx="2033">
                  <c:v>-10.093521869834303</c:v>
                </c:pt>
                <c:pt idx="2034">
                  <c:v>-10.107285763293168</c:v>
                </c:pt>
                <c:pt idx="2035">
                  <c:v>-10.12106842569766</c:v>
                </c:pt>
                <c:pt idx="2036">
                  <c:v>-10.134869882641793</c:v>
                </c:pt>
                <c:pt idx="2037">
                  <c:v>-10.148690159754485</c:v>
                </c:pt>
                <c:pt idx="2038">
                  <c:v>-10.162529282699605</c:v>
                </c:pt>
                <c:pt idx="2039">
                  <c:v>-10.176387277176014</c:v>
                </c:pt>
                <c:pt idx="2040">
                  <c:v>-10.190264168917617</c:v>
                </c:pt>
                <c:pt idx="2041">
                  <c:v>-10.204159983693414</c:v>
                </c:pt>
                <c:pt idx="2042">
                  <c:v>-10.218074747307542</c:v>
                </c:pt>
                <c:pt idx="2043">
                  <c:v>-10.232008485599325</c:v>
                </c:pt>
                <c:pt idx="2044">
                  <c:v>-10.245961224443324</c:v>
                </c:pt>
                <c:pt idx="2045">
                  <c:v>0</c:v>
                </c:pt>
                <c:pt idx="2046">
                  <c:v>8.6736746670739198</c:v>
                </c:pt>
                <c:pt idx="2047">
                  <c:v>8.6641331522974365</c:v>
                </c:pt>
                <c:pt idx="2048">
                  <c:v>8.6546021337071419</c:v>
                </c:pt>
                <c:pt idx="2049">
                  <c:v>8.6450815997566579</c:v>
                </c:pt>
                <c:pt idx="2050">
                  <c:v>8.6355715389123073</c:v>
                </c:pt>
                <c:pt idx="2051">
                  <c:v>8.6260719396531051</c:v>
                </c:pt>
                <c:pt idx="2052">
                  <c:v>8.6165827904707371</c:v>
                </c:pt>
                <c:pt idx="2053">
                  <c:v>8.6071040798695471</c:v>
                </c:pt>
                <c:pt idx="2054">
                  <c:v>8.5976357963665304</c:v>
                </c:pt>
                <c:pt idx="2055">
                  <c:v>8.5881779284913087</c:v>
                </c:pt>
                <c:pt idx="2056">
                  <c:v>8.5787304647861244</c:v>
                </c:pt>
                <c:pt idx="2057">
                  <c:v>8.5692933938058236</c:v>
                </c:pt>
                <c:pt idx="2058">
                  <c:v>8.5598667041178427</c:v>
                </c:pt>
                <c:pt idx="2059">
                  <c:v>8.5504503843021951</c:v>
                </c:pt>
                <c:pt idx="2060">
                  <c:v>8.5410444229514546</c:v>
                </c:pt>
                <c:pt idx="2061">
                  <c:v>8.5316488086707469</c:v>
                </c:pt>
                <c:pt idx="2062">
                  <c:v>8.5222635300777281</c:v>
                </c:pt>
                <c:pt idx="2063">
                  <c:v>8.5128885758025827</c:v>
                </c:pt>
                <c:pt idx="2064">
                  <c:v>8.5035239344879958</c:v>
                </c:pt>
                <c:pt idx="2065">
                  <c:v>8.4941695947891507</c:v>
                </c:pt>
                <c:pt idx="2066">
                  <c:v>8.484825545373706</c:v>
                </c:pt>
                <c:pt idx="2067">
                  <c:v>8.4754917749217924</c:v>
                </c:pt>
                <c:pt idx="2068">
                  <c:v>8.4661682721259872</c:v>
                </c:pt>
                <c:pt idx="2069">
                  <c:v>8.4568550256913095</c:v>
                </c:pt>
                <c:pt idx="2070">
                  <c:v>8.4475520243352058</c:v>
                </c:pt>
                <c:pt idx="2071">
                  <c:v>8.4382592567875285</c:v>
                </c:pt>
                <c:pt idx="2072">
                  <c:v>8.428976711790531</c:v>
                </c:pt>
                <c:pt idx="2073">
                  <c:v>8.419704378098853</c:v>
                </c:pt>
                <c:pt idx="2074">
                  <c:v>8.4104422444794995</c:v>
                </c:pt>
                <c:pt idx="2075">
                  <c:v>8.4011902997118355</c:v>
                </c:pt>
                <c:pt idx="2076">
                  <c:v>8.3919485325875698</c:v>
                </c:pt>
                <c:pt idx="2077">
                  <c:v>8.3827169319107409</c:v>
                </c:pt>
                <c:pt idx="2078">
                  <c:v>8.3734954864977009</c:v>
                </c:pt>
                <c:pt idx="2079">
                  <c:v>8.364284185177107</c:v>
                </c:pt>
                <c:pt idx="2080">
                  <c:v>8.3550830167899033</c:v>
                </c:pt>
                <c:pt idx="2081">
                  <c:v>8.3458919701893137</c:v>
                </c:pt>
                <c:pt idx="2082">
                  <c:v>8.3367110342408193</c:v>
                </c:pt>
                <c:pt idx="2083">
                  <c:v>8.3275401978221524</c:v>
                </c:pt>
                <c:pt idx="2084">
                  <c:v>8.318379449823281</c:v>
                </c:pt>
                <c:pt idx="2085">
                  <c:v>8.309228779146391</c:v>
                </c:pt>
                <c:pt idx="2086">
                  <c:v>8.3000881747058823</c:v>
                </c:pt>
                <c:pt idx="2087">
                  <c:v>8.2909576254283426</c:v>
                </c:pt>
                <c:pt idx="2088">
                  <c:v>8.2818371202525469</c:v>
                </c:pt>
                <c:pt idx="2089">
                  <c:v>8.2727266481294368</c:v>
                </c:pt>
                <c:pt idx="2090">
                  <c:v>8.2636261980221075</c:v>
                </c:pt>
                <c:pt idx="2091">
                  <c:v>8.2545357589057922</c:v>
                </c:pt>
                <c:pt idx="2092">
                  <c:v>8.2454553197678599</c:v>
                </c:pt>
                <c:pt idx="2093">
                  <c:v>8.2363848696077859</c:v>
                </c:pt>
                <c:pt idx="2094">
                  <c:v>8.9540743812482084</c:v>
                </c:pt>
                <c:pt idx="2095">
                  <c:v>8.9433543272600584</c:v>
                </c:pt>
                <c:pt idx="2096">
                  <c:v>8.9326471076032554</c:v>
                </c:pt>
                <c:pt idx="2097">
                  <c:v>8.9219527069121991</c:v>
                </c:pt>
                <c:pt idx="2098">
                  <c:v>8.9112711098396851</c:v>
                </c:pt>
                <c:pt idx="2099">
                  <c:v>8.9006023010568853</c:v>
                </c:pt>
                <c:pt idx="2100">
                  <c:v>8.8899462652533181</c:v>
                </c:pt>
                <c:pt idx="2101">
                  <c:v>8.879302987136839</c:v>
                </c:pt>
                <c:pt idx="2102">
                  <c:v>8.8686724514336088</c:v>
                </c:pt>
                <c:pt idx="2103">
                  <c:v>8.8580546428880726</c:v>
                </c:pt>
                <c:pt idx="2104">
                  <c:v>8.8474495462629434</c:v>
                </c:pt>
                <c:pt idx="2105">
                  <c:v>8.8368571463391739</c:v>
                </c:pt>
                <c:pt idx="2106">
                  <c:v>8.8262774279159384</c:v>
                </c:pt>
                <c:pt idx="2107">
                  <c:v>8.8157103758106086</c:v>
                </c:pt>
                <c:pt idx="2108">
                  <c:v>8.8051559748587369</c:v>
                </c:pt>
                <c:pt idx="2109">
                  <c:v>8.7946142099140285</c:v>
                </c:pt>
                <c:pt idx="2110">
                  <c:v>8.7840850658483198</c:v>
                </c:pt>
                <c:pt idx="2111">
                  <c:v>8.773568527551566</c:v>
                </c:pt>
                <c:pt idx="2112">
                  <c:v>8.7630645799318039</c:v>
                </c:pt>
                <c:pt idx="2113">
                  <c:v>8.7525732079151446</c:v>
                </c:pt>
                <c:pt idx="2114">
                  <c:v>8.7420943964457472</c:v>
                </c:pt>
                <c:pt idx="2115">
                  <c:v>8.7316281304857881</c:v>
                </c:pt>
                <c:pt idx="2116">
                  <c:v>8.7211743950154563</c:v>
                </c:pt>
                <c:pt idx="2117">
                  <c:v>8.7107331750329156</c:v>
                </c:pt>
                <c:pt idx="2118">
                  <c:v>8.7003044555542992</c:v>
                </c:pt>
                <c:pt idx="2119">
                  <c:v>8.6898882216136695</c:v>
                </c:pt>
                <c:pt idx="2120">
                  <c:v>8.6794844582630137</c:v>
                </c:pt>
                <c:pt idx="2121">
                  <c:v>8.6690931505722109</c:v>
                </c:pt>
                <c:pt idx="2122">
                  <c:v>8.658714283629017</c:v>
                </c:pt>
                <c:pt idx="2123">
                  <c:v>8.6483478425390423</c:v>
                </c:pt>
                <c:pt idx="2124">
                  <c:v>8.6379938124257283</c:v>
                </c:pt>
                <c:pt idx="2125">
                  <c:v>8.6276521784303224</c:v>
                </c:pt>
                <c:pt idx="2126">
                  <c:v>8.6173229257118678</c:v>
                </c:pt>
                <c:pt idx="2127">
                  <c:v>8.6070060394471746</c:v>
                </c:pt>
                <c:pt idx="2128">
                  <c:v>8.5967015048307971</c:v>
                </c:pt>
                <c:pt idx="2129">
                  <c:v>8.586409307075014</c:v>
                </c:pt>
                <c:pt idx="2130">
                  <c:v>8.5761294314098144</c:v>
                </c:pt>
                <c:pt idx="2131">
                  <c:v>8.565861863082862</c:v>
                </c:pt>
                <c:pt idx="2132">
                  <c:v>8.5556065873594918</c:v>
                </c:pt>
                <c:pt idx="2133">
                  <c:v>8.5453635895226707</c:v>
                </c:pt>
                <c:pt idx="2134">
                  <c:v>8.535132854872991</c:v>
                </c:pt>
                <c:pt idx="2135">
                  <c:v>8.5249143687286413</c:v>
                </c:pt>
                <c:pt idx="2136">
                  <c:v>8.5147081164253873</c:v>
                </c:pt>
                <c:pt idx="2137">
                  <c:v>8.5045140833165522</c:v>
                </c:pt>
                <c:pt idx="2138">
                  <c:v>8.4943322547729956</c:v>
                </c:pt>
                <c:pt idx="2139">
                  <c:v>6.8582415088433493</c:v>
                </c:pt>
                <c:pt idx="2140">
                  <c:v>6.8582415088433493</c:v>
                </c:pt>
                <c:pt idx="2141">
                  <c:v>6.8582415088433493</c:v>
                </c:pt>
                <c:pt idx="2142">
                  <c:v>6.8582415088433493</c:v>
                </c:pt>
                <c:pt idx="2143">
                  <c:v>6.8582415088433493</c:v>
                </c:pt>
                <c:pt idx="2144">
                  <c:v>6.8582415088433493</c:v>
                </c:pt>
                <c:pt idx="2145">
                  <c:v>6.8582415088433493</c:v>
                </c:pt>
                <c:pt idx="2146">
                  <c:v>6.8582415088433493</c:v>
                </c:pt>
                <c:pt idx="2147">
                  <c:v>6.8582415088433493</c:v>
                </c:pt>
                <c:pt idx="2148">
                  <c:v>6.8582415088433493</c:v>
                </c:pt>
                <c:pt idx="2149">
                  <c:v>6.8582415088433493</c:v>
                </c:pt>
                <c:pt idx="2150">
                  <c:v>6.8582415088433493</c:v>
                </c:pt>
                <c:pt idx="2151">
                  <c:v>6.8582415088433493</c:v>
                </c:pt>
                <c:pt idx="2152">
                  <c:v>6.8582415088433493</c:v>
                </c:pt>
                <c:pt idx="2153">
                  <c:v>6.8582415088433493</c:v>
                </c:pt>
                <c:pt idx="2154">
                  <c:v>6.8582415088433493</c:v>
                </c:pt>
                <c:pt idx="2155">
                  <c:v>6.8582415088433493</c:v>
                </c:pt>
                <c:pt idx="2156">
                  <c:v>6.8582415088433493</c:v>
                </c:pt>
                <c:pt idx="2157">
                  <c:v>6.8582415088433493</c:v>
                </c:pt>
                <c:pt idx="2158">
                  <c:v>6.8582415088433493</c:v>
                </c:pt>
                <c:pt idx="2159">
                  <c:v>6.8582415088433493</c:v>
                </c:pt>
                <c:pt idx="2160">
                  <c:v>6.8582415088433493</c:v>
                </c:pt>
                <c:pt idx="2161">
                  <c:v>6.8582415088433493</c:v>
                </c:pt>
                <c:pt idx="2162">
                  <c:v>6.8582415088433493</c:v>
                </c:pt>
                <c:pt idx="2163">
                  <c:v>6.8582415088433493</c:v>
                </c:pt>
                <c:pt idx="2164">
                  <c:v>6.8582415088433493</c:v>
                </c:pt>
                <c:pt idx="2165">
                  <c:v>6.8582415088433493</c:v>
                </c:pt>
                <c:pt idx="2166">
                  <c:v>6.8582415088433493</c:v>
                </c:pt>
                <c:pt idx="2167">
                  <c:v>6.8582415088433493</c:v>
                </c:pt>
                <c:pt idx="2168">
                  <c:v>6.8582415088433493</c:v>
                </c:pt>
                <c:pt idx="2169">
                  <c:v>6.8582415088433493</c:v>
                </c:pt>
                <c:pt idx="2170">
                  <c:v>6.8582415088433493</c:v>
                </c:pt>
                <c:pt idx="2171">
                  <c:v>6.8582415088433493</c:v>
                </c:pt>
                <c:pt idx="2172">
                  <c:v>6.8582415088433493</c:v>
                </c:pt>
                <c:pt idx="2173">
                  <c:v>6.8582415088433493</c:v>
                </c:pt>
                <c:pt idx="2174">
                  <c:v>6.8582415088433493</c:v>
                </c:pt>
                <c:pt idx="2175">
                  <c:v>6.8582415088433493</c:v>
                </c:pt>
                <c:pt idx="2176">
                  <c:v>6.8582415088433493</c:v>
                </c:pt>
                <c:pt idx="2177">
                  <c:v>6.8582415088433493</c:v>
                </c:pt>
                <c:pt idx="2178">
                  <c:v>6.8582415088433493</c:v>
                </c:pt>
                <c:pt idx="2179">
                  <c:v>6.8582415088433493</c:v>
                </c:pt>
                <c:pt idx="2180">
                  <c:v>6.8582415088433493</c:v>
                </c:pt>
                <c:pt idx="2181">
                  <c:v>6.8582415088433493</c:v>
                </c:pt>
                <c:pt idx="2182">
                  <c:v>6.8582415088433493</c:v>
                </c:pt>
                <c:pt idx="2183">
                  <c:v>6.8582415088433493</c:v>
                </c:pt>
                <c:pt idx="2184">
                  <c:v>6.8582415088433493</c:v>
                </c:pt>
                <c:pt idx="2185">
                  <c:v>6.8582415088433493</c:v>
                </c:pt>
                <c:pt idx="2186">
                  <c:v>6.8582415088433493</c:v>
                </c:pt>
                <c:pt idx="2187">
                  <c:v>6.8582415088433493</c:v>
                </c:pt>
                <c:pt idx="2188">
                  <c:v>6.8582415088433493</c:v>
                </c:pt>
                <c:pt idx="2189">
                  <c:v>6.8582415088433493</c:v>
                </c:pt>
                <c:pt idx="2190">
                  <c:v>6.8582415088433493</c:v>
                </c:pt>
                <c:pt idx="2191">
                  <c:v>6.8582415088433493</c:v>
                </c:pt>
                <c:pt idx="2192">
                  <c:v>6.8582415088433493</c:v>
                </c:pt>
                <c:pt idx="2193">
                  <c:v>6.8582415088433493</c:v>
                </c:pt>
                <c:pt idx="2194">
                  <c:v>6.8582415088433493</c:v>
                </c:pt>
                <c:pt idx="2195">
                  <c:v>6.8582415088433493</c:v>
                </c:pt>
                <c:pt idx="2196">
                  <c:v>6.8582415088433493</c:v>
                </c:pt>
                <c:pt idx="2197">
                  <c:v>6.8582415088433493</c:v>
                </c:pt>
                <c:pt idx="2198">
                  <c:v>6.8582415088433493</c:v>
                </c:pt>
                <c:pt idx="2199">
                  <c:v>6.8582415088433493</c:v>
                </c:pt>
                <c:pt idx="2200">
                  <c:v>6.8582415088433493</c:v>
                </c:pt>
                <c:pt idx="2201">
                  <c:v>6.8582415088433493</c:v>
                </c:pt>
                <c:pt idx="2202">
                  <c:v>6.8582415088433493</c:v>
                </c:pt>
                <c:pt idx="2203">
                  <c:v>6.8582415088433493</c:v>
                </c:pt>
                <c:pt idx="2204">
                  <c:v>6.8582415088433493</c:v>
                </c:pt>
                <c:pt idx="2205">
                  <c:v>6.8582415088433493</c:v>
                </c:pt>
                <c:pt idx="2206">
                  <c:v>6.8582415088433493</c:v>
                </c:pt>
                <c:pt idx="2207">
                  <c:v>6.8582415088433493</c:v>
                </c:pt>
                <c:pt idx="2208">
                  <c:v>6.8582415088433493</c:v>
                </c:pt>
                <c:pt idx="2209">
                  <c:v>6.8582415088433493</c:v>
                </c:pt>
                <c:pt idx="2210">
                  <c:v>6.8582415088433493</c:v>
                </c:pt>
                <c:pt idx="2211">
                  <c:v>6.8582415088433493</c:v>
                </c:pt>
                <c:pt idx="2212">
                  <c:v>6.8582415088433493</c:v>
                </c:pt>
                <c:pt idx="2213">
                  <c:v>6.8582415088433493</c:v>
                </c:pt>
                <c:pt idx="2214">
                  <c:v>4.7104625432718503</c:v>
                </c:pt>
                <c:pt idx="2215">
                  <c:v>4.7104625432718503</c:v>
                </c:pt>
                <c:pt idx="2216">
                  <c:v>4.7104625432718503</c:v>
                </c:pt>
                <c:pt idx="2217">
                  <c:v>4.7104625432718503</c:v>
                </c:pt>
                <c:pt idx="2218">
                  <c:v>4.7104625432718503</c:v>
                </c:pt>
                <c:pt idx="2219">
                  <c:v>4.7104625432718503</c:v>
                </c:pt>
                <c:pt idx="2220">
                  <c:v>4.7104625432718503</c:v>
                </c:pt>
                <c:pt idx="2221">
                  <c:v>4.7104625432718503</c:v>
                </c:pt>
                <c:pt idx="2222">
                  <c:v>4.7104625432718503</c:v>
                </c:pt>
                <c:pt idx="2223">
                  <c:v>4.7104625432718503</c:v>
                </c:pt>
                <c:pt idx="2224">
                  <c:v>4.7104625432718503</c:v>
                </c:pt>
                <c:pt idx="2225">
                  <c:v>4.7104625432718503</c:v>
                </c:pt>
                <c:pt idx="2226">
                  <c:v>-8.4107915152373636</c:v>
                </c:pt>
                <c:pt idx="2227">
                  <c:v>-8.4222607763945057</c:v>
                </c:pt>
                <c:pt idx="2228">
                  <c:v>-8.433745677453226</c:v>
                </c:pt>
                <c:pt idx="2229">
                  <c:v>-8.445246239740662</c:v>
                </c:pt>
                <c:pt idx="2230">
                  <c:v>-8.4567624846130371</c:v>
                </c:pt>
                <c:pt idx="2231">
                  <c:v>-8.4682944334556911</c:v>
                </c:pt>
                <c:pt idx="2232">
                  <c:v>-8.4798421076831296</c:v>
                </c:pt>
                <c:pt idx="2233">
                  <c:v>-8.4914055287390617</c:v>
                </c:pt>
                <c:pt idx="2234">
                  <c:v>-8.5029847180964335</c:v>
                </c:pt>
                <c:pt idx="2235">
                  <c:v>-8.5145796972574743</c:v>
                </c:pt>
                <c:pt idx="2236">
                  <c:v>-8.526190487753734</c:v>
                </c:pt>
                <c:pt idx="2237">
                  <c:v>-8.5378171111461256</c:v>
                </c:pt>
                <c:pt idx="2238">
                  <c:v>-8.5494595890249609</c:v>
                </c:pt>
                <c:pt idx="2239">
                  <c:v>-8.5611179430099948</c:v>
                </c:pt>
                <c:pt idx="2240">
                  <c:v>-8.5727921947504644</c:v>
                </c:pt>
                <c:pt idx="2241">
                  <c:v>-8.5844823659251226</c:v>
                </c:pt>
                <c:pt idx="2242">
                  <c:v>-8.5961884782422935</c:v>
                </c:pt>
                <c:pt idx="2243">
                  <c:v>-8.607910553439897</c:v>
                </c:pt>
                <c:pt idx="2244">
                  <c:v>-8.6196486132854968</c:v>
                </c:pt>
                <c:pt idx="2245">
                  <c:v>-8.6314026795763414</c:v>
                </c:pt>
                <c:pt idx="2246">
                  <c:v>-8.6431727741393996</c:v>
                </c:pt>
                <c:pt idx="2247">
                  <c:v>-8.654958918831408</c:v>
                </c:pt>
                <c:pt idx="2248">
                  <c:v>-8.6667611355389056</c:v>
                </c:pt>
                <c:pt idx="2249">
                  <c:v>-8.6785794461782775</c:v>
                </c:pt>
                <c:pt idx="2250">
                  <c:v>-8.6904138726957925</c:v>
                </c:pt>
                <c:pt idx="2251">
                  <c:v>-8.702264437067651</c:v>
                </c:pt>
                <c:pt idx="2252">
                  <c:v>-8.7141311613000152</c:v>
                </c:pt>
                <c:pt idx="2253">
                  <c:v>-8.7260140674290625</c:v>
                </c:pt>
                <c:pt idx="2254">
                  <c:v>-8.7379131775210102</c:v>
                </c:pt>
                <c:pt idx="2255">
                  <c:v>-8.7498285136721758</c:v>
                </c:pt>
                <c:pt idx="2256">
                  <c:v>-8.7617600980090007</c:v>
                </c:pt>
                <c:pt idx="2257">
                  <c:v>-8.7737079526881043</c:v>
                </c:pt>
                <c:pt idx="2258">
                  <c:v>-8.7856720998963151</c:v>
                </c:pt>
                <c:pt idx="2259">
                  <c:v>-8.79765256185072</c:v>
                </c:pt>
                <c:pt idx="2260">
                  <c:v>-8.8096493607986979</c:v>
                </c:pt>
                <c:pt idx="2261">
                  <c:v>-8.8216625190179698</c:v>
                </c:pt>
                <c:pt idx="2262">
                  <c:v>-8.8336920588166308</c:v>
                </c:pt>
                <c:pt idx="2263">
                  <c:v>-8.8457380025331975</c:v>
                </c:pt>
                <c:pt idx="2264">
                  <c:v>-8.8578003725366532</c:v>
                </c:pt>
                <c:pt idx="2265">
                  <c:v>-8.8698791912264756</c:v>
                </c:pt>
                <c:pt idx="2266">
                  <c:v>-8.8819744810326942</c:v>
                </c:pt>
                <c:pt idx="2267">
                  <c:v>-8.89408626441592</c:v>
                </c:pt>
                <c:pt idx="2268">
                  <c:v>-8.9062145638673957</c:v>
                </c:pt>
                <c:pt idx="2269">
                  <c:v>-8.9183594019090346</c:v>
                </c:pt>
                <c:pt idx="2270">
                  <c:v>-8.9305208010934543</c:v>
                </c:pt>
                <c:pt idx="2271">
                  <c:v>-8.9426987840040368</c:v>
                </c:pt>
                <c:pt idx="2272">
                  <c:v>-8.9548933732549525</c:v>
                </c:pt>
                <c:pt idx="2273">
                  <c:v>-8.9671045914912089</c:v>
                </c:pt>
                <c:pt idx="2274">
                  <c:v>-8.9793324613886973</c:v>
                </c:pt>
                <c:pt idx="2275">
                  <c:v>-8.9915770056542268</c:v>
                </c:pt>
                <c:pt idx="2276">
                  <c:v>-9.0038382470255733</c:v>
                </c:pt>
                <c:pt idx="2277">
                  <c:v>-9.0161162082715176</c:v>
                </c:pt>
                <c:pt idx="2278">
                  <c:v>-9.0284109121918874</c:v>
                </c:pt>
                <c:pt idx="2279">
                  <c:v>-9.0407223816176039</c:v>
                </c:pt>
                <c:pt idx="2280">
                  <c:v>-9.0530506394107189</c:v>
                </c:pt>
                <c:pt idx="2281">
                  <c:v>-9.065395708464461</c:v>
                </c:pt>
                <c:pt idx="2282">
                  <c:v>-9.0777576117032766</c:v>
                </c:pt>
                <c:pt idx="2283">
                  <c:v>-9.0901363720828705</c:v>
                </c:pt>
                <c:pt idx="2284">
                  <c:v>-9.1025320125902578</c:v>
                </c:pt>
                <c:pt idx="2285">
                  <c:v>-9.1149445562437883</c:v>
                </c:pt>
                <c:pt idx="2286">
                  <c:v>-9.1273740260932126</c:v>
                </c:pt>
                <c:pt idx="2287">
                  <c:v>-9.1398204452197032</c:v>
                </c:pt>
                <c:pt idx="2288">
                  <c:v>-9.1522838367359114</c:v>
                </c:pt>
                <c:pt idx="2289">
                  <c:v>-9.1647642237860065</c:v>
                </c:pt>
                <c:pt idx="2290">
                  <c:v>-9.1772616295457148</c:v>
                </c:pt>
                <c:pt idx="2291">
                  <c:v>-9.1897760772223673</c:v>
                </c:pt>
                <c:pt idx="2292">
                  <c:v>-9.2023075900549447</c:v>
                </c:pt>
                <c:pt idx="2293">
                  <c:v>-9.2148561913141105</c:v>
                </c:pt>
                <c:pt idx="2294">
                  <c:v>-9.2274219043022647</c:v>
                </c:pt>
                <c:pt idx="2295">
                  <c:v>-9.2400047523535864</c:v>
                </c:pt>
                <c:pt idx="2296">
                  <c:v>-9.2526047588340692</c:v>
                </c:pt>
                <c:pt idx="2297">
                  <c:v>-9.2652219471415691</c:v>
                </c:pt>
                <c:pt idx="2298">
                  <c:v>-9.2778563407058527</c:v>
                </c:pt>
                <c:pt idx="2299">
                  <c:v>-9.2905079629886345</c:v>
                </c:pt>
                <c:pt idx="2300">
                  <c:v>-9.303176837483619</c:v>
                </c:pt>
                <c:pt idx="2301">
                  <c:v>-9.3158629877165513</c:v>
                </c:pt>
                <c:pt idx="2302">
                  <c:v>-9.3285664372452555</c:v>
                </c:pt>
                <c:pt idx="2303">
                  <c:v>-9.3412872096596811</c:v>
                </c:pt>
                <c:pt idx="2304">
                  <c:v>-9.3540253285819439</c:v>
                </c:pt>
                <c:pt idx="2305">
                  <c:v>-9.366780817666374</c:v>
                </c:pt>
                <c:pt idx="2306">
                  <c:v>-9.3795537005995548</c:v>
                </c:pt>
                <c:pt idx="2307">
                  <c:v>-9.3923440011003727</c:v>
                </c:pt>
                <c:pt idx="2308">
                  <c:v>-9.4051517429200544</c:v>
                </c:pt>
                <c:pt idx="2309">
                  <c:v>-9.4179769498422186</c:v>
                </c:pt>
                <c:pt idx="2310">
                  <c:v>-9.430819645682913</c:v>
                </c:pt>
                <c:pt idx="2311">
                  <c:v>-9.4436798542906626</c:v>
                </c:pt>
                <c:pt idx="2312">
                  <c:v>-9.4565575995465139</c:v>
                </c:pt>
                <c:pt idx="2313">
                  <c:v>-9.4694529053640775</c:v>
                </c:pt>
                <c:pt idx="2314">
                  <c:v>-9.4823657956895726</c:v>
                </c:pt>
                <c:pt idx="2315">
                  <c:v>-9.4952962945018768</c:v>
                </c:pt>
                <c:pt idx="2316">
                  <c:v>-9.5082444258125616</c:v>
                </c:pt>
                <c:pt idx="2317">
                  <c:v>-9.5212102136659418</c:v>
                </c:pt>
                <c:pt idx="2318">
                  <c:v>-9.5341936821391222</c:v>
                </c:pt>
                <c:pt idx="2319">
                  <c:v>-9.54719485534204</c:v>
                </c:pt>
                <c:pt idx="2320">
                  <c:v>-9.5602137574175057</c:v>
                </c:pt>
                <c:pt idx="2321">
                  <c:v>-9.5732504125412579</c:v>
                </c:pt>
                <c:pt idx="2322">
                  <c:v>-9.5863048449219956</c:v>
                </c:pt>
                <c:pt idx="2323">
                  <c:v>-9.5993770788014352</c:v>
                </c:pt>
                <c:pt idx="2324">
                  <c:v>-9.6124671384543454</c:v>
                </c:pt>
                <c:pt idx="2325">
                  <c:v>-9.6255750481886011</c:v>
                </c:pt>
                <c:pt idx="2326">
                  <c:v>-9.6387008323452221</c:v>
                </c:pt>
                <c:pt idx="2327">
                  <c:v>-9.6518445152984214</c:v>
                </c:pt>
                <c:pt idx="2328">
                  <c:v>-9.6650061214556455</c:v>
                </c:pt>
                <c:pt idx="2329">
                  <c:v>-9.6781856752576303</c:v>
                </c:pt>
                <c:pt idx="2330">
                  <c:v>-9.6913832011784375</c:v>
                </c:pt>
                <c:pt idx="2331">
                  <c:v>-9.704598723725498</c:v>
                </c:pt>
                <c:pt idx="2332">
                  <c:v>-9.71783226743967</c:v>
                </c:pt>
                <c:pt idx="2333">
                  <c:v>-9.7310838568952693</c:v>
                </c:pt>
                <c:pt idx="2334">
                  <c:v>-9.7443535167001265</c:v>
                </c:pt>
                <c:pt idx="2335">
                  <c:v>-9.7576412714956273</c:v>
                </c:pt>
                <c:pt idx="2336">
                  <c:v>-9.7709471459567574</c:v>
                </c:pt>
                <c:pt idx="2337">
                  <c:v>-9.7842711647921519</c:v>
                </c:pt>
                <c:pt idx="2338">
                  <c:v>-9.7976133527441416</c:v>
                </c:pt>
                <c:pt idx="2339">
                  <c:v>-9.8109737345887922</c:v>
                </c:pt>
                <c:pt idx="2340">
                  <c:v>-9.8243523351359592</c:v>
                </c:pt>
                <c:pt idx="2341">
                  <c:v>-9.837749179229327</c:v>
                </c:pt>
                <c:pt idx="2342">
                  <c:v>-9.851164291746457</c:v>
                </c:pt>
                <c:pt idx="2343">
                  <c:v>-9.864597697598839</c:v>
                </c:pt>
                <c:pt idx="2344">
                  <c:v>-9.8780494217319283</c:v>
                </c:pt>
                <c:pt idx="2345">
                  <c:v>-9.8915194891251996</c:v>
                </c:pt>
                <c:pt idx="2346">
                  <c:v>-9.9050079247921889</c:v>
                </c:pt>
                <c:pt idx="2347">
                  <c:v>-9.918514753780542</c:v>
                </c:pt>
                <c:pt idx="2348">
                  <c:v>-9.9320400011720604</c:v>
                </c:pt>
                <c:pt idx="2349">
                  <c:v>-9.9455836920827494</c:v>
                </c:pt>
                <c:pt idx="2350">
                  <c:v>-9.9591458516628624</c:v>
                </c:pt>
                <c:pt idx="2351">
                  <c:v>-9.9727265050969471</c:v>
                </c:pt>
                <c:pt idx="2352">
                  <c:v>-9.9863256776038991</c:v>
                </c:pt>
                <c:pt idx="2353">
                  <c:v>-9.9999433944369951</c:v>
                </c:pt>
                <c:pt idx="2354">
                  <c:v>-10.013579680883954</c:v>
                </c:pt>
                <c:pt idx="2355">
                  <c:v>-10.027234562266978</c:v>
                </c:pt>
                <c:pt idx="2356">
                  <c:v>-10.040908063942796</c:v>
                </c:pt>
                <c:pt idx="2357">
                  <c:v>-10.054600211302718</c:v>
                </c:pt>
                <c:pt idx="2358">
                  <c:v>-10.068311029772676</c:v>
                </c:pt>
                <c:pt idx="2359">
                  <c:v>-10.082040544813276</c:v>
                </c:pt>
                <c:pt idx="2360">
                  <c:v>-10.09578878191984</c:v>
                </c:pt>
                <c:pt idx="2361">
                  <c:v>-10.109555766622456</c:v>
                </c:pt>
                <c:pt idx="2362">
                  <c:v>-10.123341524486033</c:v>
                </c:pt>
                <c:pt idx="2363">
                  <c:v>-10.137146081110332</c:v>
                </c:pt>
                <c:pt idx="2364">
                  <c:v>-10.150969462130028</c:v>
                </c:pt>
                <c:pt idx="2365">
                  <c:v>-10.164811693214752</c:v>
                </c:pt>
                <c:pt idx="2366">
                  <c:v>-10.178672800069135</c:v>
                </c:pt>
                <c:pt idx="2367">
                  <c:v>-10.192552808432865</c:v>
                </c:pt>
                <c:pt idx="2368">
                  <c:v>-10.206451744080729</c:v>
                </c:pt>
                <c:pt idx="2369">
                  <c:v>0</c:v>
                </c:pt>
              </c:numCache>
            </c:numRef>
          </c:yVal>
          <c:smooth val="1"/>
          <c:extLst>
            <c:ext xmlns:c16="http://schemas.microsoft.com/office/drawing/2014/chart" uri="{C3380CC4-5D6E-409C-BE32-E72D297353CC}">
              <c16:uniqueId val="{00000001-72C1-41C9-8BAF-A61215DE07E1}"/>
            </c:ext>
          </c:extLst>
        </c:ser>
        <c:dLbls>
          <c:showLegendKey val="0"/>
          <c:showVal val="0"/>
          <c:showCatName val="0"/>
          <c:showSerName val="0"/>
          <c:showPercent val="0"/>
          <c:showBubbleSize val="0"/>
        </c:dLbls>
        <c:axId val="1286340656"/>
        <c:axId val="1286342576"/>
      </c:scatterChart>
      <c:scatterChart>
        <c:scatterStyle val="smoothMarker"/>
        <c:varyColors val="0"/>
        <c:ser>
          <c:idx val="0"/>
          <c:order val="1"/>
          <c:tx>
            <c:strRef>
              <c:f>'Full Lap Simulation'!$E$28</c:f>
              <c:strCache>
                <c:ptCount val="1"/>
                <c:pt idx="0">
                  <c:v>Gear</c:v>
                </c:pt>
              </c:strCache>
            </c:strRef>
          </c:tx>
          <c:spPr>
            <a:ln w="22225" cap="rnd">
              <a:solidFill>
                <a:schemeClr val="accent1"/>
              </a:solidFill>
              <a:round/>
            </a:ln>
            <a:effectLst/>
          </c:spPr>
          <c:marker>
            <c:symbol val="none"/>
          </c:marker>
          <c:xVal>
            <c:numRef>
              <c:f>'Full Lap Simulation'!$B$30:$B$2397</c:f>
              <c:numCache>
                <c:formatCode>0.000</c:formatCode>
                <c:ptCount val="2368"/>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503.2</c:v>
                </c:pt>
                <c:pt idx="505">
                  <c:v>645.67471462999993</c:v>
                </c:pt>
                <c:pt idx="506">
                  <c:v>645.67471462999993</c:v>
                </c:pt>
                <c:pt idx="507">
                  <c:v>646.67471462999993</c:v>
                </c:pt>
                <c:pt idx="508">
                  <c:v>647.67471462999993</c:v>
                </c:pt>
                <c:pt idx="509">
                  <c:v>648.67471462999993</c:v>
                </c:pt>
                <c:pt idx="510">
                  <c:v>649.67471462999993</c:v>
                </c:pt>
                <c:pt idx="511">
                  <c:v>650.67471462999993</c:v>
                </c:pt>
                <c:pt idx="512">
                  <c:v>651.67471462999993</c:v>
                </c:pt>
                <c:pt idx="513">
                  <c:v>652.67471462999993</c:v>
                </c:pt>
                <c:pt idx="514">
                  <c:v>653.67471462999993</c:v>
                </c:pt>
                <c:pt idx="515">
                  <c:v>654.67471462999993</c:v>
                </c:pt>
                <c:pt idx="516">
                  <c:v>655.67471462999993</c:v>
                </c:pt>
                <c:pt idx="517">
                  <c:v>656.67471462999993</c:v>
                </c:pt>
                <c:pt idx="518">
                  <c:v>657.67471462999993</c:v>
                </c:pt>
                <c:pt idx="519">
                  <c:v>658.67471462999993</c:v>
                </c:pt>
                <c:pt idx="520">
                  <c:v>659.67471462999993</c:v>
                </c:pt>
                <c:pt idx="521">
                  <c:v>660.67471462999993</c:v>
                </c:pt>
                <c:pt idx="522">
                  <c:v>661.67471462999993</c:v>
                </c:pt>
                <c:pt idx="523">
                  <c:v>662.67471462999993</c:v>
                </c:pt>
                <c:pt idx="524">
                  <c:v>663.67471462999993</c:v>
                </c:pt>
                <c:pt idx="525">
                  <c:v>664.67471462999993</c:v>
                </c:pt>
                <c:pt idx="526">
                  <c:v>665.67471462999993</c:v>
                </c:pt>
                <c:pt idx="527">
                  <c:v>666.67471462999993</c:v>
                </c:pt>
                <c:pt idx="528">
                  <c:v>667.67471462999993</c:v>
                </c:pt>
                <c:pt idx="529">
                  <c:v>668.67471462999993</c:v>
                </c:pt>
                <c:pt idx="530">
                  <c:v>669.67471462999993</c:v>
                </c:pt>
                <c:pt idx="531">
                  <c:v>670.67471462999993</c:v>
                </c:pt>
                <c:pt idx="532">
                  <c:v>671.67471462999993</c:v>
                </c:pt>
                <c:pt idx="533">
                  <c:v>672.67471462999993</c:v>
                </c:pt>
                <c:pt idx="534">
                  <c:v>673.67471462999993</c:v>
                </c:pt>
                <c:pt idx="535">
                  <c:v>674.67471462999993</c:v>
                </c:pt>
                <c:pt idx="536">
                  <c:v>675.67471462999993</c:v>
                </c:pt>
                <c:pt idx="537">
                  <c:v>676.67471462999993</c:v>
                </c:pt>
                <c:pt idx="538">
                  <c:v>677.67471462999993</c:v>
                </c:pt>
                <c:pt idx="539">
                  <c:v>678.67471462999993</c:v>
                </c:pt>
                <c:pt idx="540">
                  <c:v>679.67471462999993</c:v>
                </c:pt>
                <c:pt idx="541">
                  <c:v>680.67471462999993</c:v>
                </c:pt>
                <c:pt idx="542">
                  <c:v>681.67471462999993</c:v>
                </c:pt>
                <c:pt idx="543">
                  <c:v>682.67471462999993</c:v>
                </c:pt>
                <c:pt idx="544">
                  <c:v>683.67471462999993</c:v>
                </c:pt>
                <c:pt idx="545">
                  <c:v>684.67471462999993</c:v>
                </c:pt>
                <c:pt idx="546">
                  <c:v>685.67471462999993</c:v>
                </c:pt>
                <c:pt idx="547">
                  <c:v>686.67471462999993</c:v>
                </c:pt>
                <c:pt idx="548">
                  <c:v>687.67471462999993</c:v>
                </c:pt>
                <c:pt idx="549">
                  <c:v>688.67471462999993</c:v>
                </c:pt>
                <c:pt idx="550">
                  <c:v>689.67471462999993</c:v>
                </c:pt>
                <c:pt idx="551">
                  <c:v>690.67471462999993</c:v>
                </c:pt>
                <c:pt idx="552">
                  <c:v>691.67471462999993</c:v>
                </c:pt>
                <c:pt idx="553">
                  <c:v>692.67471462999993</c:v>
                </c:pt>
                <c:pt idx="554">
                  <c:v>693.67471462999993</c:v>
                </c:pt>
                <c:pt idx="555">
                  <c:v>694.67471462999993</c:v>
                </c:pt>
                <c:pt idx="556">
                  <c:v>695.67471462999993</c:v>
                </c:pt>
                <c:pt idx="557">
                  <c:v>696.67471462999993</c:v>
                </c:pt>
                <c:pt idx="558">
                  <c:v>697.67471462999993</c:v>
                </c:pt>
                <c:pt idx="559">
                  <c:v>698.67471462999993</c:v>
                </c:pt>
                <c:pt idx="560">
                  <c:v>699.67471462999993</c:v>
                </c:pt>
                <c:pt idx="561">
                  <c:v>700.67471462999993</c:v>
                </c:pt>
                <c:pt idx="562">
                  <c:v>701.67471462999993</c:v>
                </c:pt>
                <c:pt idx="563">
                  <c:v>702.67471462999993</c:v>
                </c:pt>
                <c:pt idx="564">
                  <c:v>703.67471462999993</c:v>
                </c:pt>
                <c:pt idx="565">
                  <c:v>704.67471462999993</c:v>
                </c:pt>
                <c:pt idx="566">
                  <c:v>705.67471462999993</c:v>
                </c:pt>
                <c:pt idx="567">
                  <c:v>706.67471462999993</c:v>
                </c:pt>
                <c:pt idx="568">
                  <c:v>707.67471462999993</c:v>
                </c:pt>
                <c:pt idx="569">
                  <c:v>707.6997146299999</c:v>
                </c:pt>
                <c:pt idx="570">
                  <c:v>985.57094302999985</c:v>
                </c:pt>
                <c:pt idx="571">
                  <c:v>985.57094302999985</c:v>
                </c:pt>
                <c:pt idx="572">
                  <c:v>986.57094302999985</c:v>
                </c:pt>
                <c:pt idx="573">
                  <c:v>987.57094302999985</c:v>
                </c:pt>
                <c:pt idx="574">
                  <c:v>988.57094302999985</c:v>
                </c:pt>
                <c:pt idx="575">
                  <c:v>989.57094302999985</c:v>
                </c:pt>
                <c:pt idx="576">
                  <c:v>990.57094302999985</c:v>
                </c:pt>
                <c:pt idx="577">
                  <c:v>991.57094302999985</c:v>
                </c:pt>
                <c:pt idx="578">
                  <c:v>992.57094302999985</c:v>
                </c:pt>
                <c:pt idx="579">
                  <c:v>993.57094302999985</c:v>
                </c:pt>
                <c:pt idx="580">
                  <c:v>994.57094302999985</c:v>
                </c:pt>
                <c:pt idx="581">
                  <c:v>995.57094302999985</c:v>
                </c:pt>
                <c:pt idx="582">
                  <c:v>996.57094302999985</c:v>
                </c:pt>
                <c:pt idx="583">
                  <c:v>997.57094302999985</c:v>
                </c:pt>
                <c:pt idx="584">
                  <c:v>998.57094302999985</c:v>
                </c:pt>
                <c:pt idx="585">
                  <c:v>999.57094302999985</c:v>
                </c:pt>
                <c:pt idx="586">
                  <c:v>1000.5709430299999</c:v>
                </c:pt>
                <c:pt idx="587">
                  <c:v>1001.5709430299999</c:v>
                </c:pt>
                <c:pt idx="588">
                  <c:v>1002.5709430299999</c:v>
                </c:pt>
                <c:pt idx="589">
                  <c:v>1003.5709430299999</c:v>
                </c:pt>
                <c:pt idx="590">
                  <c:v>1004.5709430299999</c:v>
                </c:pt>
                <c:pt idx="591">
                  <c:v>1005.5709430299999</c:v>
                </c:pt>
                <c:pt idx="592">
                  <c:v>1006.5709430299999</c:v>
                </c:pt>
                <c:pt idx="593">
                  <c:v>1007.5709430299999</c:v>
                </c:pt>
                <c:pt idx="594">
                  <c:v>1008.5709430299999</c:v>
                </c:pt>
                <c:pt idx="595">
                  <c:v>1009.5709430299999</c:v>
                </c:pt>
                <c:pt idx="596">
                  <c:v>1010.5709430299999</c:v>
                </c:pt>
                <c:pt idx="597">
                  <c:v>1011.5709430299999</c:v>
                </c:pt>
                <c:pt idx="598">
                  <c:v>1012.5709430299999</c:v>
                </c:pt>
                <c:pt idx="599">
                  <c:v>1013.5709430299999</c:v>
                </c:pt>
                <c:pt idx="600">
                  <c:v>1014.5709430299999</c:v>
                </c:pt>
                <c:pt idx="601">
                  <c:v>1015.5709430299999</c:v>
                </c:pt>
                <c:pt idx="602">
                  <c:v>1016.5709430299999</c:v>
                </c:pt>
                <c:pt idx="603">
                  <c:v>1017.5709430299999</c:v>
                </c:pt>
                <c:pt idx="604">
                  <c:v>1018.5709430299999</c:v>
                </c:pt>
                <c:pt idx="605">
                  <c:v>1019.5709430299999</c:v>
                </c:pt>
                <c:pt idx="606">
                  <c:v>1020.5709430299999</c:v>
                </c:pt>
                <c:pt idx="607">
                  <c:v>1021.5709430299999</c:v>
                </c:pt>
                <c:pt idx="608">
                  <c:v>1022.5709430299999</c:v>
                </c:pt>
                <c:pt idx="609">
                  <c:v>1023.1942719899998</c:v>
                </c:pt>
                <c:pt idx="610">
                  <c:v>1147.4618960799999</c:v>
                </c:pt>
                <c:pt idx="611">
                  <c:v>1147.4618960799999</c:v>
                </c:pt>
                <c:pt idx="612">
                  <c:v>1148.4618960799999</c:v>
                </c:pt>
                <c:pt idx="613">
                  <c:v>1149.4618960799999</c:v>
                </c:pt>
                <c:pt idx="614">
                  <c:v>1150.4618960799999</c:v>
                </c:pt>
                <c:pt idx="615">
                  <c:v>1151.4618960799999</c:v>
                </c:pt>
                <c:pt idx="616">
                  <c:v>1152.4618960799999</c:v>
                </c:pt>
                <c:pt idx="617">
                  <c:v>1153.4618960799999</c:v>
                </c:pt>
                <c:pt idx="618">
                  <c:v>1154.4618960799999</c:v>
                </c:pt>
                <c:pt idx="619">
                  <c:v>1155.4618960799999</c:v>
                </c:pt>
                <c:pt idx="620">
                  <c:v>1156.4618960799999</c:v>
                </c:pt>
                <c:pt idx="621">
                  <c:v>1157.4618960799999</c:v>
                </c:pt>
                <c:pt idx="622">
                  <c:v>1158.4618960799999</c:v>
                </c:pt>
                <c:pt idx="623">
                  <c:v>1159.4618960799999</c:v>
                </c:pt>
                <c:pt idx="624">
                  <c:v>1160.4618960799999</c:v>
                </c:pt>
                <c:pt idx="625">
                  <c:v>1161.4618960799999</c:v>
                </c:pt>
                <c:pt idx="626">
                  <c:v>1162.4618960799999</c:v>
                </c:pt>
                <c:pt idx="627">
                  <c:v>1163.4618960799999</c:v>
                </c:pt>
                <c:pt idx="628">
                  <c:v>1164.4618960799999</c:v>
                </c:pt>
                <c:pt idx="629">
                  <c:v>1165.4618960799999</c:v>
                </c:pt>
                <c:pt idx="630">
                  <c:v>1166.4618960799999</c:v>
                </c:pt>
                <c:pt idx="631">
                  <c:v>1167.4618960799999</c:v>
                </c:pt>
                <c:pt idx="632">
                  <c:v>1168.4618960799999</c:v>
                </c:pt>
                <c:pt idx="633">
                  <c:v>1169.4618960799999</c:v>
                </c:pt>
                <c:pt idx="634">
                  <c:v>1170.4618960799999</c:v>
                </c:pt>
                <c:pt idx="635">
                  <c:v>1171.4618960799999</c:v>
                </c:pt>
                <c:pt idx="636">
                  <c:v>1172.4618960799999</c:v>
                </c:pt>
                <c:pt idx="637">
                  <c:v>1173.4618960799999</c:v>
                </c:pt>
                <c:pt idx="638">
                  <c:v>1174.4618960799999</c:v>
                </c:pt>
                <c:pt idx="639">
                  <c:v>1175.4618960799999</c:v>
                </c:pt>
                <c:pt idx="640">
                  <c:v>1176.4618960799999</c:v>
                </c:pt>
                <c:pt idx="641">
                  <c:v>1177.4618960799999</c:v>
                </c:pt>
                <c:pt idx="642">
                  <c:v>1178.4618960799999</c:v>
                </c:pt>
                <c:pt idx="643">
                  <c:v>1179.4618960799999</c:v>
                </c:pt>
                <c:pt idx="644">
                  <c:v>1180.4618960799999</c:v>
                </c:pt>
                <c:pt idx="645">
                  <c:v>1181.4618960799999</c:v>
                </c:pt>
                <c:pt idx="646">
                  <c:v>1182.4618960799999</c:v>
                </c:pt>
                <c:pt idx="647">
                  <c:v>1183.4618960799999</c:v>
                </c:pt>
                <c:pt idx="648">
                  <c:v>1184.4618960799999</c:v>
                </c:pt>
                <c:pt idx="649">
                  <c:v>1185.4618960799999</c:v>
                </c:pt>
                <c:pt idx="650">
                  <c:v>1186.4618960799999</c:v>
                </c:pt>
                <c:pt idx="651">
                  <c:v>1187.4618960799999</c:v>
                </c:pt>
                <c:pt idx="652">
                  <c:v>1188.4618960799999</c:v>
                </c:pt>
                <c:pt idx="653">
                  <c:v>1189.4618960799999</c:v>
                </c:pt>
                <c:pt idx="654">
                  <c:v>1190.4618960799999</c:v>
                </c:pt>
                <c:pt idx="655">
                  <c:v>1191.4618960799999</c:v>
                </c:pt>
                <c:pt idx="656">
                  <c:v>1192.4618960799999</c:v>
                </c:pt>
                <c:pt idx="657">
                  <c:v>1193.4618960799999</c:v>
                </c:pt>
                <c:pt idx="658">
                  <c:v>1194.4618960799999</c:v>
                </c:pt>
                <c:pt idx="659">
                  <c:v>1195.4618960799999</c:v>
                </c:pt>
                <c:pt idx="660">
                  <c:v>1196.4618960799999</c:v>
                </c:pt>
                <c:pt idx="661">
                  <c:v>1197.4618960799999</c:v>
                </c:pt>
                <c:pt idx="662">
                  <c:v>1198.4618960799999</c:v>
                </c:pt>
                <c:pt idx="663">
                  <c:v>1199.4618960799999</c:v>
                </c:pt>
                <c:pt idx="664">
                  <c:v>1200.4618960799999</c:v>
                </c:pt>
                <c:pt idx="665">
                  <c:v>1201.4618960799999</c:v>
                </c:pt>
                <c:pt idx="666">
                  <c:v>1202.4618960799999</c:v>
                </c:pt>
                <c:pt idx="667">
                  <c:v>1203.4618960799999</c:v>
                </c:pt>
                <c:pt idx="668">
                  <c:v>1204.4618960799999</c:v>
                </c:pt>
                <c:pt idx="669">
                  <c:v>1205.4618960799999</c:v>
                </c:pt>
                <c:pt idx="670">
                  <c:v>1206.4618960799999</c:v>
                </c:pt>
                <c:pt idx="671">
                  <c:v>1207.4618960799999</c:v>
                </c:pt>
                <c:pt idx="672">
                  <c:v>1208.4618960799999</c:v>
                </c:pt>
                <c:pt idx="673">
                  <c:v>1209.4618960799999</c:v>
                </c:pt>
                <c:pt idx="674">
                  <c:v>1210.4618960799999</c:v>
                </c:pt>
                <c:pt idx="675">
                  <c:v>1211.4618960799999</c:v>
                </c:pt>
                <c:pt idx="676">
                  <c:v>1212.4618960799999</c:v>
                </c:pt>
                <c:pt idx="677">
                  <c:v>1213.4618960799999</c:v>
                </c:pt>
                <c:pt idx="678">
                  <c:v>1214.4618960799999</c:v>
                </c:pt>
                <c:pt idx="679">
                  <c:v>1215.4618960799999</c:v>
                </c:pt>
                <c:pt idx="680">
                  <c:v>1216.4618960799999</c:v>
                </c:pt>
                <c:pt idx="681">
                  <c:v>1217.4618960799999</c:v>
                </c:pt>
                <c:pt idx="682">
                  <c:v>1218.4618960799999</c:v>
                </c:pt>
                <c:pt idx="683">
                  <c:v>1219.4618960799999</c:v>
                </c:pt>
                <c:pt idx="684">
                  <c:v>1220.4618960799999</c:v>
                </c:pt>
                <c:pt idx="685">
                  <c:v>1221.4618960799999</c:v>
                </c:pt>
                <c:pt idx="686">
                  <c:v>1222.4618960799999</c:v>
                </c:pt>
                <c:pt idx="687">
                  <c:v>1223.4618960799999</c:v>
                </c:pt>
                <c:pt idx="688">
                  <c:v>1224.4618960799999</c:v>
                </c:pt>
                <c:pt idx="689">
                  <c:v>1225.4618960799999</c:v>
                </c:pt>
                <c:pt idx="690">
                  <c:v>1226.4618960799999</c:v>
                </c:pt>
                <c:pt idx="691">
                  <c:v>1227.4618960799999</c:v>
                </c:pt>
                <c:pt idx="692">
                  <c:v>1228.4618960799999</c:v>
                </c:pt>
                <c:pt idx="693">
                  <c:v>1229.4618960799999</c:v>
                </c:pt>
                <c:pt idx="694">
                  <c:v>1230.4618960799999</c:v>
                </c:pt>
                <c:pt idx="695">
                  <c:v>1231.4618960799999</c:v>
                </c:pt>
                <c:pt idx="696">
                  <c:v>1232.4618960799999</c:v>
                </c:pt>
                <c:pt idx="697">
                  <c:v>1233.4618960799999</c:v>
                </c:pt>
                <c:pt idx="698">
                  <c:v>1234.4618960799999</c:v>
                </c:pt>
                <c:pt idx="699">
                  <c:v>1235.4618960799999</c:v>
                </c:pt>
                <c:pt idx="700">
                  <c:v>1236.4618960799999</c:v>
                </c:pt>
                <c:pt idx="701">
                  <c:v>1237.4618960799999</c:v>
                </c:pt>
                <c:pt idx="702">
                  <c:v>1238.4618960799999</c:v>
                </c:pt>
                <c:pt idx="703">
                  <c:v>1239.4618960799999</c:v>
                </c:pt>
                <c:pt idx="704">
                  <c:v>1240.4618960799999</c:v>
                </c:pt>
                <c:pt idx="705">
                  <c:v>1241.4618960799999</c:v>
                </c:pt>
                <c:pt idx="706">
                  <c:v>1242.4618960799999</c:v>
                </c:pt>
                <c:pt idx="707">
                  <c:v>1243.4618960799999</c:v>
                </c:pt>
                <c:pt idx="708">
                  <c:v>1244.4618960799999</c:v>
                </c:pt>
                <c:pt idx="709">
                  <c:v>1245.4618960799999</c:v>
                </c:pt>
                <c:pt idx="710">
                  <c:v>1246.4618960799999</c:v>
                </c:pt>
                <c:pt idx="711">
                  <c:v>1247.4618960799999</c:v>
                </c:pt>
                <c:pt idx="712">
                  <c:v>1248.4618960799999</c:v>
                </c:pt>
                <c:pt idx="713">
                  <c:v>1249.4618960799999</c:v>
                </c:pt>
                <c:pt idx="714">
                  <c:v>1250.4618960799999</c:v>
                </c:pt>
                <c:pt idx="715">
                  <c:v>1251.4618960799999</c:v>
                </c:pt>
                <c:pt idx="716">
                  <c:v>1251.5375755499999</c:v>
                </c:pt>
                <c:pt idx="717">
                  <c:v>1375.14301682</c:v>
                </c:pt>
                <c:pt idx="718">
                  <c:v>1375.14301682</c:v>
                </c:pt>
                <c:pt idx="719">
                  <c:v>1376.14301682</c:v>
                </c:pt>
                <c:pt idx="720">
                  <c:v>1377.14301682</c:v>
                </c:pt>
                <c:pt idx="721">
                  <c:v>1378.14301682</c:v>
                </c:pt>
                <c:pt idx="722">
                  <c:v>1379.14301682</c:v>
                </c:pt>
                <c:pt idx="723">
                  <c:v>1380.14301682</c:v>
                </c:pt>
                <c:pt idx="724">
                  <c:v>1381.14301682</c:v>
                </c:pt>
                <c:pt idx="725">
                  <c:v>1382.14301682</c:v>
                </c:pt>
                <c:pt idx="726">
                  <c:v>1383.14301682</c:v>
                </c:pt>
                <c:pt idx="727">
                  <c:v>1384.14301682</c:v>
                </c:pt>
                <c:pt idx="728">
                  <c:v>1385.14301682</c:v>
                </c:pt>
                <c:pt idx="729">
                  <c:v>1386.14301682</c:v>
                </c:pt>
                <c:pt idx="730">
                  <c:v>1387.14301682</c:v>
                </c:pt>
                <c:pt idx="731">
                  <c:v>1388.14301682</c:v>
                </c:pt>
                <c:pt idx="732">
                  <c:v>1389.14301682</c:v>
                </c:pt>
                <c:pt idx="733">
                  <c:v>1390.14301682</c:v>
                </c:pt>
                <c:pt idx="734">
                  <c:v>1391.14301682</c:v>
                </c:pt>
                <c:pt idx="735">
                  <c:v>1392.14301682</c:v>
                </c:pt>
                <c:pt idx="736">
                  <c:v>1393.14301682</c:v>
                </c:pt>
                <c:pt idx="737">
                  <c:v>1394.14301682</c:v>
                </c:pt>
                <c:pt idx="738">
                  <c:v>1395.14301682</c:v>
                </c:pt>
                <c:pt idx="739">
                  <c:v>1396.14301682</c:v>
                </c:pt>
                <c:pt idx="740">
                  <c:v>1397.14301682</c:v>
                </c:pt>
                <c:pt idx="741">
                  <c:v>1398.14301682</c:v>
                </c:pt>
                <c:pt idx="742">
                  <c:v>1399.14301682</c:v>
                </c:pt>
                <c:pt idx="743">
                  <c:v>1400.14301682</c:v>
                </c:pt>
                <c:pt idx="744">
                  <c:v>1401.14301682</c:v>
                </c:pt>
                <c:pt idx="745">
                  <c:v>1402.14301682</c:v>
                </c:pt>
                <c:pt idx="746">
                  <c:v>1403.14301682</c:v>
                </c:pt>
                <c:pt idx="747">
                  <c:v>1404.14301682</c:v>
                </c:pt>
                <c:pt idx="748">
                  <c:v>1405.14301682</c:v>
                </c:pt>
                <c:pt idx="749">
                  <c:v>1406.14301682</c:v>
                </c:pt>
                <c:pt idx="750">
                  <c:v>1407.14301682</c:v>
                </c:pt>
                <c:pt idx="751">
                  <c:v>1408.14301682</c:v>
                </c:pt>
                <c:pt idx="752">
                  <c:v>1409.14301682</c:v>
                </c:pt>
                <c:pt idx="753">
                  <c:v>1410.14301682</c:v>
                </c:pt>
                <c:pt idx="754">
                  <c:v>1411.14301682</c:v>
                </c:pt>
                <c:pt idx="755">
                  <c:v>1412.14301682</c:v>
                </c:pt>
                <c:pt idx="756">
                  <c:v>1413.14301682</c:v>
                </c:pt>
                <c:pt idx="757">
                  <c:v>1414.14301682</c:v>
                </c:pt>
                <c:pt idx="758">
                  <c:v>1415.14301682</c:v>
                </c:pt>
                <c:pt idx="759">
                  <c:v>1416.14301682</c:v>
                </c:pt>
                <c:pt idx="760">
                  <c:v>1417.14301682</c:v>
                </c:pt>
                <c:pt idx="761">
                  <c:v>1418.14301682</c:v>
                </c:pt>
                <c:pt idx="762">
                  <c:v>1419.14301682</c:v>
                </c:pt>
                <c:pt idx="763">
                  <c:v>1420.14301682</c:v>
                </c:pt>
                <c:pt idx="764">
                  <c:v>1421.14301682</c:v>
                </c:pt>
                <c:pt idx="765">
                  <c:v>1422.14301682</c:v>
                </c:pt>
                <c:pt idx="766">
                  <c:v>1423.14301682</c:v>
                </c:pt>
                <c:pt idx="767">
                  <c:v>1424.14301682</c:v>
                </c:pt>
                <c:pt idx="768">
                  <c:v>1425.14301682</c:v>
                </c:pt>
                <c:pt idx="769">
                  <c:v>1426.14301682</c:v>
                </c:pt>
                <c:pt idx="770">
                  <c:v>1427.14301682</c:v>
                </c:pt>
                <c:pt idx="771">
                  <c:v>1428.14301682</c:v>
                </c:pt>
                <c:pt idx="772">
                  <c:v>1429.14301682</c:v>
                </c:pt>
                <c:pt idx="773">
                  <c:v>1430.14301682</c:v>
                </c:pt>
                <c:pt idx="774">
                  <c:v>1431.14301682</c:v>
                </c:pt>
                <c:pt idx="775">
                  <c:v>1432.14301682</c:v>
                </c:pt>
                <c:pt idx="776">
                  <c:v>1433.14301682</c:v>
                </c:pt>
                <c:pt idx="777">
                  <c:v>1434.14301682</c:v>
                </c:pt>
                <c:pt idx="778">
                  <c:v>1435.14301682</c:v>
                </c:pt>
                <c:pt idx="779">
                  <c:v>1436.14301682</c:v>
                </c:pt>
                <c:pt idx="780">
                  <c:v>1437.14301682</c:v>
                </c:pt>
                <c:pt idx="781">
                  <c:v>1438.14301682</c:v>
                </c:pt>
                <c:pt idx="782">
                  <c:v>1439.14301682</c:v>
                </c:pt>
                <c:pt idx="783">
                  <c:v>1440.14301682</c:v>
                </c:pt>
                <c:pt idx="784">
                  <c:v>1441.14301682</c:v>
                </c:pt>
                <c:pt idx="785">
                  <c:v>1442.14301682</c:v>
                </c:pt>
                <c:pt idx="786">
                  <c:v>1443.14301682</c:v>
                </c:pt>
                <c:pt idx="787">
                  <c:v>1444.14301682</c:v>
                </c:pt>
                <c:pt idx="788">
                  <c:v>1445.14301682</c:v>
                </c:pt>
                <c:pt idx="789">
                  <c:v>1446.14301682</c:v>
                </c:pt>
                <c:pt idx="790">
                  <c:v>1447.14301682</c:v>
                </c:pt>
                <c:pt idx="791">
                  <c:v>1447.71077999</c:v>
                </c:pt>
                <c:pt idx="792">
                  <c:v>1651.2020604300001</c:v>
                </c:pt>
                <c:pt idx="793">
                  <c:v>1651.2020604300001</c:v>
                </c:pt>
                <c:pt idx="794">
                  <c:v>1652.2020604300001</c:v>
                </c:pt>
                <c:pt idx="795">
                  <c:v>1653.2020604300001</c:v>
                </c:pt>
                <c:pt idx="796">
                  <c:v>1654.2020604300001</c:v>
                </c:pt>
                <c:pt idx="797">
                  <c:v>1655.2020604300001</c:v>
                </c:pt>
                <c:pt idx="798">
                  <c:v>1656.2020604300001</c:v>
                </c:pt>
                <c:pt idx="799">
                  <c:v>1657.2020604300001</c:v>
                </c:pt>
                <c:pt idx="800">
                  <c:v>1658.2020604300001</c:v>
                </c:pt>
                <c:pt idx="801">
                  <c:v>1659.2020604300001</c:v>
                </c:pt>
                <c:pt idx="802">
                  <c:v>1660.2020604300001</c:v>
                </c:pt>
                <c:pt idx="803">
                  <c:v>1661.2020604300001</c:v>
                </c:pt>
                <c:pt idx="804">
                  <c:v>1662.2020604300001</c:v>
                </c:pt>
                <c:pt idx="805">
                  <c:v>1663.2020604300001</c:v>
                </c:pt>
                <c:pt idx="806">
                  <c:v>1664.2020604300001</c:v>
                </c:pt>
                <c:pt idx="807">
                  <c:v>1665.2020604300001</c:v>
                </c:pt>
                <c:pt idx="808">
                  <c:v>1666.2020604300001</c:v>
                </c:pt>
                <c:pt idx="809">
                  <c:v>1667.2020604300001</c:v>
                </c:pt>
                <c:pt idx="810">
                  <c:v>1668.2020604300001</c:v>
                </c:pt>
                <c:pt idx="811">
                  <c:v>1669.2020604300001</c:v>
                </c:pt>
                <c:pt idx="812">
                  <c:v>1670.2020604300001</c:v>
                </c:pt>
                <c:pt idx="813">
                  <c:v>1671.2020604300001</c:v>
                </c:pt>
                <c:pt idx="814">
                  <c:v>1672.2020604300001</c:v>
                </c:pt>
                <c:pt idx="815">
                  <c:v>1673.2020604300001</c:v>
                </c:pt>
                <c:pt idx="816">
                  <c:v>1674.2020604300001</c:v>
                </c:pt>
                <c:pt idx="817">
                  <c:v>1675.2020604300001</c:v>
                </c:pt>
                <c:pt idx="818">
                  <c:v>1676.2020604300001</c:v>
                </c:pt>
                <c:pt idx="819">
                  <c:v>1677.2020604300001</c:v>
                </c:pt>
                <c:pt idx="820">
                  <c:v>1678.2020604300001</c:v>
                </c:pt>
                <c:pt idx="821">
                  <c:v>1679.2020604300001</c:v>
                </c:pt>
                <c:pt idx="822">
                  <c:v>1680.2020604300001</c:v>
                </c:pt>
                <c:pt idx="823">
                  <c:v>1681.2020604300001</c:v>
                </c:pt>
                <c:pt idx="824">
                  <c:v>1682.2020604300001</c:v>
                </c:pt>
                <c:pt idx="825">
                  <c:v>1683.2020604300001</c:v>
                </c:pt>
                <c:pt idx="826">
                  <c:v>1684.2020604300001</c:v>
                </c:pt>
                <c:pt idx="827">
                  <c:v>1685.2020604300001</c:v>
                </c:pt>
                <c:pt idx="828">
                  <c:v>1686.2020604300001</c:v>
                </c:pt>
                <c:pt idx="829">
                  <c:v>1687.2020604300001</c:v>
                </c:pt>
                <c:pt idx="830">
                  <c:v>1688.2020604300001</c:v>
                </c:pt>
                <c:pt idx="831">
                  <c:v>1689.2020604300001</c:v>
                </c:pt>
                <c:pt idx="832">
                  <c:v>1690.2020604300001</c:v>
                </c:pt>
                <c:pt idx="833">
                  <c:v>1691.2020604300001</c:v>
                </c:pt>
                <c:pt idx="834">
                  <c:v>1692.2020604300001</c:v>
                </c:pt>
                <c:pt idx="835">
                  <c:v>1693.2020604300001</c:v>
                </c:pt>
                <c:pt idx="836">
                  <c:v>1694.2020604300001</c:v>
                </c:pt>
                <c:pt idx="837">
                  <c:v>1695.2020604300001</c:v>
                </c:pt>
                <c:pt idx="838">
                  <c:v>1696.2020604300001</c:v>
                </c:pt>
                <c:pt idx="839">
                  <c:v>1697.2020604300001</c:v>
                </c:pt>
                <c:pt idx="840">
                  <c:v>1698.2020604300001</c:v>
                </c:pt>
                <c:pt idx="841">
                  <c:v>1698.9827539300002</c:v>
                </c:pt>
                <c:pt idx="842">
                  <c:v>1855.9599897600001</c:v>
                </c:pt>
                <c:pt idx="843">
                  <c:v>1855.9599897600001</c:v>
                </c:pt>
                <c:pt idx="844">
                  <c:v>1856.9599897600001</c:v>
                </c:pt>
                <c:pt idx="845">
                  <c:v>1857.9599897600001</c:v>
                </c:pt>
                <c:pt idx="846">
                  <c:v>1858.9599897600001</c:v>
                </c:pt>
                <c:pt idx="847">
                  <c:v>1859.9599897600001</c:v>
                </c:pt>
                <c:pt idx="848">
                  <c:v>1860.9599897600001</c:v>
                </c:pt>
                <c:pt idx="849">
                  <c:v>1861.9599897600001</c:v>
                </c:pt>
                <c:pt idx="850">
                  <c:v>1862.9599897600001</c:v>
                </c:pt>
                <c:pt idx="851">
                  <c:v>1863.9599897600001</c:v>
                </c:pt>
                <c:pt idx="852">
                  <c:v>1864.9599897600001</c:v>
                </c:pt>
                <c:pt idx="853">
                  <c:v>1865.9599897600001</c:v>
                </c:pt>
                <c:pt idx="854">
                  <c:v>1866.9599897600001</c:v>
                </c:pt>
                <c:pt idx="855">
                  <c:v>1867.9599897600001</c:v>
                </c:pt>
                <c:pt idx="856">
                  <c:v>1868.9599897600001</c:v>
                </c:pt>
                <c:pt idx="857">
                  <c:v>1869.9599897600001</c:v>
                </c:pt>
                <c:pt idx="858">
                  <c:v>1870.9599897600001</c:v>
                </c:pt>
                <c:pt idx="859">
                  <c:v>1871.9599897600001</c:v>
                </c:pt>
                <c:pt idx="860">
                  <c:v>1872.9599897600001</c:v>
                </c:pt>
                <c:pt idx="861">
                  <c:v>1873.9599897600001</c:v>
                </c:pt>
                <c:pt idx="862">
                  <c:v>1874.9599897600001</c:v>
                </c:pt>
                <c:pt idx="863">
                  <c:v>1875.9599897600001</c:v>
                </c:pt>
                <c:pt idx="864">
                  <c:v>1876.9599897600001</c:v>
                </c:pt>
                <c:pt idx="865">
                  <c:v>1877.9599897600001</c:v>
                </c:pt>
                <c:pt idx="866">
                  <c:v>1878.9599897600001</c:v>
                </c:pt>
                <c:pt idx="867">
                  <c:v>1879.9599897600001</c:v>
                </c:pt>
                <c:pt idx="868">
                  <c:v>1880.9599897600001</c:v>
                </c:pt>
                <c:pt idx="869">
                  <c:v>1881.9599897600001</c:v>
                </c:pt>
                <c:pt idx="870">
                  <c:v>1882.9599897600001</c:v>
                </c:pt>
                <c:pt idx="871">
                  <c:v>1883.9599897600001</c:v>
                </c:pt>
                <c:pt idx="872">
                  <c:v>1884.9599897600001</c:v>
                </c:pt>
                <c:pt idx="873">
                  <c:v>1885.9599897600001</c:v>
                </c:pt>
                <c:pt idx="874">
                  <c:v>1886.9599897600001</c:v>
                </c:pt>
                <c:pt idx="875">
                  <c:v>1887.9599897600001</c:v>
                </c:pt>
                <c:pt idx="876">
                  <c:v>1888.9599897600001</c:v>
                </c:pt>
                <c:pt idx="877">
                  <c:v>1889.9599897600001</c:v>
                </c:pt>
                <c:pt idx="878">
                  <c:v>1890.9599897600001</c:v>
                </c:pt>
                <c:pt idx="879">
                  <c:v>1891.9599897600001</c:v>
                </c:pt>
                <c:pt idx="880">
                  <c:v>1892.9599897600001</c:v>
                </c:pt>
                <c:pt idx="881">
                  <c:v>1892.9795654900001</c:v>
                </c:pt>
                <c:pt idx="882">
                  <c:v>2003.1880285500001</c:v>
                </c:pt>
                <c:pt idx="883">
                  <c:v>2003.1880285500001</c:v>
                </c:pt>
                <c:pt idx="884">
                  <c:v>2004.1880285500001</c:v>
                </c:pt>
                <c:pt idx="885">
                  <c:v>2005.1880285500001</c:v>
                </c:pt>
                <c:pt idx="886">
                  <c:v>2006.1880285500001</c:v>
                </c:pt>
                <c:pt idx="887">
                  <c:v>2007.1880285500001</c:v>
                </c:pt>
                <c:pt idx="888">
                  <c:v>2008.1880285500001</c:v>
                </c:pt>
                <c:pt idx="889">
                  <c:v>2009.1880285500001</c:v>
                </c:pt>
                <c:pt idx="890">
                  <c:v>2010.1880285500001</c:v>
                </c:pt>
                <c:pt idx="891">
                  <c:v>2011.1880285500001</c:v>
                </c:pt>
                <c:pt idx="892">
                  <c:v>2012.1880285500001</c:v>
                </c:pt>
                <c:pt idx="893">
                  <c:v>2013.1880285500001</c:v>
                </c:pt>
                <c:pt idx="894">
                  <c:v>2014.1880285500001</c:v>
                </c:pt>
                <c:pt idx="895">
                  <c:v>2015.1880285500001</c:v>
                </c:pt>
                <c:pt idx="896">
                  <c:v>2016.1880285500001</c:v>
                </c:pt>
                <c:pt idx="897">
                  <c:v>2017.1880285500001</c:v>
                </c:pt>
                <c:pt idx="898">
                  <c:v>2018.1880285500001</c:v>
                </c:pt>
                <c:pt idx="899">
                  <c:v>2019.1880285500001</c:v>
                </c:pt>
                <c:pt idx="900">
                  <c:v>2020.1880285500001</c:v>
                </c:pt>
                <c:pt idx="901">
                  <c:v>2021.1880285500001</c:v>
                </c:pt>
                <c:pt idx="902">
                  <c:v>2022.1880285500001</c:v>
                </c:pt>
                <c:pt idx="903">
                  <c:v>2023.1880285500001</c:v>
                </c:pt>
                <c:pt idx="904">
                  <c:v>2024.1880285500001</c:v>
                </c:pt>
                <c:pt idx="905">
                  <c:v>2025.1880285500001</c:v>
                </c:pt>
                <c:pt idx="906">
                  <c:v>2026.1880285500001</c:v>
                </c:pt>
                <c:pt idx="907">
                  <c:v>2027.1880285500001</c:v>
                </c:pt>
                <c:pt idx="908">
                  <c:v>2028.1880285500001</c:v>
                </c:pt>
                <c:pt idx="909">
                  <c:v>2029.1880285500001</c:v>
                </c:pt>
                <c:pt idx="910">
                  <c:v>2030.1880285500001</c:v>
                </c:pt>
                <c:pt idx="911">
                  <c:v>2031.1880285500001</c:v>
                </c:pt>
                <c:pt idx="912">
                  <c:v>2032.1880285500001</c:v>
                </c:pt>
                <c:pt idx="913">
                  <c:v>2033.1880285500001</c:v>
                </c:pt>
                <c:pt idx="914">
                  <c:v>2034.1880285500001</c:v>
                </c:pt>
                <c:pt idx="915">
                  <c:v>2035.1880285500001</c:v>
                </c:pt>
                <c:pt idx="916">
                  <c:v>2036.1880285500001</c:v>
                </c:pt>
                <c:pt idx="917">
                  <c:v>2037.1880285500001</c:v>
                </c:pt>
                <c:pt idx="918">
                  <c:v>2038.1880285500001</c:v>
                </c:pt>
                <c:pt idx="919">
                  <c:v>2039.1880285500001</c:v>
                </c:pt>
                <c:pt idx="920">
                  <c:v>2040.1880285500001</c:v>
                </c:pt>
                <c:pt idx="921">
                  <c:v>2041.1880285500001</c:v>
                </c:pt>
                <c:pt idx="922">
                  <c:v>2042.1880285500001</c:v>
                </c:pt>
                <c:pt idx="923">
                  <c:v>2043.1880285500001</c:v>
                </c:pt>
                <c:pt idx="924">
                  <c:v>2044.1880285500001</c:v>
                </c:pt>
                <c:pt idx="925">
                  <c:v>2045.1880285500001</c:v>
                </c:pt>
                <c:pt idx="926">
                  <c:v>2046.1880285500001</c:v>
                </c:pt>
                <c:pt idx="927">
                  <c:v>2047.1880285500001</c:v>
                </c:pt>
                <c:pt idx="928">
                  <c:v>2048.1880285500001</c:v>
                </c:pt>
                <c:pt idx="929">
                  <c:v>2049.1880285500001</c:v>
                </c:pt>
                <c:pt idx="930">
                  <c:v>2050.1880285500001</c:v>
                </c:pt>
                <c:pt idx="931">
                  <c:v>2051.1880285500001</c:v>
                </c:pt>
                <c:pt idx="932">
                  <c:v>2052.1880285500001</c:v>
                </c:pt>
                <c:pt idx="933">
                  <c:v>2053.1880285500001</c:v>
                </c:pt>
                <c:pt idx="934">
                  <c:v>2054.1880285500001</c:v>
                </c:pt>
                <c:pt idx="935">
                  <c:v>2055.1880285500001</c:v>
                </c:pt>
                <c:pt idx="936">
                  <c:v>2056.1880285500001</c:v>
                </c:pt>
                <c:pt idx="937">
                  <c:v>2057.1880285500001</c:v>
                </c:pt>
                <c:pt idx="938">
                  <c:v>2058.1880285500001</c:v>
                </c:pt>
                <c:pt idx="939">
                  <c:v>2059.1880285500001</c:v>
                </c:pt>
                <c:pt idx="940">
                  <c:v>2060.1880285500001</c:v>
                </c:pt>
                <c:pt idx="941">
                  <c:v>2061.1880285500001</c:v>
                </c:pt>
                <c:pt idx="942">
                  <c:v>2062.1880285500001</c:v>
                </c:pt>
                <c:pt idx="943">
                  <c:v>2063.1880285500001</c:v>
                </c:pt>
                <c:pt idx="944">
                  <c:v>2064.1880285500001</c:v>
                </c:pt>
                <c:pt idx="945">
                  <c:v>2065.1880285500001</c:v>
                </c:pt>
                <c:pt idx="946">
                  <c:v>2066.1880285500001</c:v>
                </c:pt>
                <c:pt idx="947">
                  <c:v>2067.1880285500001</c:v>
                </c:pt>
                <c:pt idx="948">
                  <c:v>2068.1880285500001</c:v>
                </c:pt>
                <c:pt idx="949">
                  <c:v>2069.1880285500001</c:v>
                </c:pt>
                <c:pt idx="950">
                  <c:v>2070.1880285500001</c:v>
                </c:pt>
                <c:pt idx="951">
                  <c:v>2071.1880285500001</c:v>
                </c:pt>
                <c:pt idx="952">
                  <c:v>2072.1880285500001</c:v>
                </c:pt>
                <c:pt idx="953">
                  <c:v>2073.1880285500001</c:v>
                </c:pt>
                <c:pt idx="954">
                  <c:v>2074.1880285500001</c:v>
                </c:pt>
                <c:pt idx="955">
                  <c:v>2075.1880285500001</c:v>
                </c:pt>
                <c:pt idx="956">
                  <c:v>2076.1880285500001</c:v>
                </c:pt>
                <c:pt idx="957">
                  <c:v>2077.1880285500001</c:v>
                </c:pt>
                <c:pt idx="958">
                  <c:v>2078.1880285500001</c:v>
                </c:pt>
                <c:pt idx="959">
                  <c:v>2079.1880285500001</c:v>
                </c:pt>
                <c:pt idx="960">
                  <c:v>2080.1880285500001</c:v>
                </c:pt>
                <c:pt idx="961">
                  <c:v>2081.1880285500001</c:v>
                </c:pt>
                <c:pt idx="962">
                  <c:v>2082.1880285500001</c:v>
                </c:pt>
                <c:pt idx="963">
                  <c:v>2083.1880285500001</c:v>
                </c:pt>
                <c:pt idx="964">
                  <c:v>2084.1880285500001</c:v>
                </c:pt>
                <c:pt idx="965">
                  <c:v>2085.1880285500001</c:v>
                </c:pt>
                <c:pt idx="966">
                  <c:v>2086.1880285500001</c:v>
                </c:pt>
                <c:pt idx="967">
                  <c:v>2087.1880285500001</c:v>
                </c:pt>
                <c:pt idx="968">
                  <c:v>2088.1880285500001</c:v>
                </c:pt>
                <c:pt idx="969">
                  <c:v>2089.1880285500001</c:v>
                </c:pt>
                <c:pt idx="970">
                  <c:v>2090.1880285500001</c:v>
                </c:pt>
                <c:pt idx="971">
                  <c:v>2091.1880285500001</c:v>
                </c:pt>
                <c:pt idx="972">
                  <c:v>2092.1880285500001</c:v>
                </c:pt>
                <c:pt idx="973">
                  <c:v>2093.1880285500001</c:v>
                </c:pt>
                <c:pt idx="974">
                  <c:v>2094.1880285500001</c:v>
                </c:pt>
                <c:pt idx="975">
                  <c:v>2095.1880285500001</c:v>
                </c:pt>
                <c:pt idx="976">
                  <c:v>2096.1880285500001</c:v>
                </c:pt>
                <c:pt idx="977">
                  <c:v>2097.1880285500001</c:v>
                </c:pt>
                <c:pt idx="978">
                  <c:v>2098.1880285500001</c:v>
                </c:pt>
                <c:pt idx="979">
                  <c:v>2099.1880285500001</c:v>
                </c:pt>
                <c:pt idx="980">
                  <c:v>2100.1880285500001</c:v>
                </c:pt>
                <c:pt idx="981">
                  <c:v>2101.1880285500001</c:v>
                </c:pt>
                <c:pt idx="982">
                  <c:v>2102.1880285500001</c:v>
                </c:pt>
                <c:pt idx="983">
                  <c:v>2103.1880285500001</c:v>
                </c:pt>
                <c:pt idx="984">
                  <c:v>2104.1880285500001</c:v>
                </c:pt>
                <c:pt idx="985">
                  <c:v>2105.1880285500001</c:v>
                </c:pt>
                <c:pt idx="986">
                  <c:v>2106.1880285500001</c:v>
                </c:pt>
                <c:pt idx="987">
                  <c:v>2107.1880285500001</c:v>
                </c:pt>
                <c:pt idx="988">
                  <c:v>2108.1880285500001</c:v>
                </c:pt>
                <c:pt idx="989">
                  <c:v>2109.1880285500001</c:v>
                </c:pt>
                <c:pt idx="990">
                  <c:v>2110.1880285500001</c:v>
                </c:pt>
                <c:pt idx="991">
                  <c:v>2111.1880285500001</c:v>
                </c:pt>
                <c:pt idx="992">
                  <c:v>2112.1880285500001</c:v>
                </c:pt>
                <c:pt idx="993">
                  <c:v>2113.1880285500001</c:v>
                </c:pt>
                <c:pt idx="994">
                  <c:v>2114.1880285500001</c:v>
                </c:pt>
                <c:pt idx="995">
                  <c:v>2115.1880285500001</c:v>
                </c:pt>
                <c:pt idx="996">
                  <c:v>2116.1880285500001</c:v>
                </c:pt>
                <c:pt idx="997">
                  <c:v>2117.1880285500001</c:v>
                </c:pt>
                <c:pt idx="998">
                  <c:v>2118.1880285500001</c:v>
                </c:pt>
                <c:pt idx="999">
                  <c:v>2119.1880285500001</c:v>
                </c:pt>
                <c:pt idx="1000">
                  <c:v>2120.1880285500001</c:v>
                </c:pt>
                <c:pt idx="1001">
                  <c:v>2121.1880285500001</c:v>
                </c:pt>
                <c:pt idx="1002">
                  <c:v>2122.1880285500001</c:v>
                </c:pt>
                <c:pt idx="1003">
                  <c:v>2123.1880285500001</c:v>
                </c:pt>
                <c:pt idx="1004">
                  <c:v>2124.1880285500001</c:v>
                </c:pt>
                <c:pt idx="1005">
                  <c:v>2125.1880285500001</c:v>
                </c:pt>
                <c:pt idx="1006">
                  <c:v>2126.1880285500001</c:v>
                </c:pt>
                <c:pt idx="1007">
                  <c:v>2127.1880285500001</c:v>
                </c:pt>
                <c:pt idx="1008">
                  <c:v>2128.1880285500001</c:v>
                </c:pt>
                <c:pt idx="1009">
                  <c:v>2129.1880285500001</c:v>
                </c:pt>
                <c:pt idx="1010">
                  <c:v>2130.1880285500001</c:v>
                </c:pt>
                <c:pt idx="1011">
                  <c:v>2131.1880285500001</c:v>
                </c:pt>
                <c:pt idx="1012">
                  <c:v>2132.1880285500001</c:v>
                </c:pt>
                <c:pt idx="1013">
                  <c:v>2133.1880285500001</c:v>
                </c:pt>
                <c:pt idx="1014">
                  <c:v>2134.1880285500001</c:v>
                </c:pt>
                <c:pt idx="1015">
                  <c:v>2135.1880285500001</c:v>
                </c:pt>
                <c:pt idx="1016">
                  <c:v>2136.1880285500001</c:v>
                </c:pt>
                <c:pt idx="1017">
                  <c:v>2137.1880285500001</c:v>
                </c:pt>
                <c:pt idx="1018">
                  <c:v>2138.1880285500001</c:v>
                </c:pt>
                <c:pt idx="1019">
                  <c:v>2139.1880285500001</c:v>
                </c:pt>
                <c:pt idx="1020">
                  <c:v>2140.1880285500001</c:v>
                </c:pt>
                <c:pt idx="1021">
                  <c:v>2141.1880285500001</c:v>
                </c:pt>
                <c:pt idx="1022">
                  <c:v>2142.1880285500001</c:v>
                </c:pt>
                <c:pt idx="1023">
                  <c:v>2143.1880285500001</c:v>
                </c:pt>
                <c:pt idx="1024">
                  <c:v>2144.1880285500001</c:v>
                </c:pt>
                <c:pt idx="1025">
                  <c:v>2145.1880285500001</c:v>
                </c:pt>
                <c:pt idx="1026">
                  <c:v>2146.1880285500001</c:v>
                </c:pt>
                <c:pt idx="1027">
                  <c:v>2147.1880285500001</c:v>
                </c:pt>
                <c:pt idx="1028">
                  <c:v>2148.1880285500001</c:v>
                </c:pt>
                <c:pt idx="1029">
                  <c:v>2149.1880285500001</c:v>
                </c:pt>
                <c:pt idx="1030">
                  <c:v>2150.1880285500001</c:v>
                </c:pt>
                <c:pt idx="1031">
                  <c:v>2151.1880285500001</c:v>
                </c:pt>
                <c:pt idx="1032">
                  <c:v>2152.1880285500001</c:v>
                </c:pt>
                <c:pt idx="1033">
                  <c:v>2153.1880285500001</c:v>
                </c:pt>
                <c:pt idx="1034">
                  <c:v>2154.1880285500001</c:v>
                </c:pt>
                <c:pt idx="1035">
                  <c:v>2155.1880285500001</c:v>
                </c:pt>
                <c:pt idx="1036">
                  <c:v>2156.1880285500001</c:v>
                </c:pt>
                <c:pt idx="1037">
                  <c:v>2157.1880285500001</c:v>
                </c:pt>
                <c:pt idx="1038">
                  <c:v>2158.1880285500001</c:v>
                </c:pt>
                <c:pt idx="1039">
                  <c:v>2159.1880285500001</c:v>
                </c:pt>
                <c:pt idx="1040">
                  <c:v>2160.1880285500001</c:v>
                </c:pt>
                <c:pt idx="1041">
                  <c:v>2161.1880285500001</c:v>
                </c:pt>
                <c:pt idx="1042">
                  <c:v>2162.1880285500001</c:v>
                </c:pt>
                <c:pt idx="1043">
                  <c:v>2163.1880285500001</c:v>
                </c:pt>
                <c:pt idx="1044">
                  <c:v>2164.1880285500001</c:v>
                </c:pt>
                <c:pt idx="1045">
                  <c:v>2165.1880285500001</c:v>
                </c:pt>
                <c:pt idx="1046">
                  <c:v>2166.1880285500001</c:v>
                </c:pt>
                <c:pt idx="1047">
                  <c:v>2167.1880285500001</c:v>
                </c:pt>
                <c:pt idx="1048">
                  <c:v>2168.1880285500001</c:v>
                </c:pt>
                <c:pt idx="1049">
                  <c:v>2169.1880285500001</c:v>
                </c:pt>
                <c:pt idx="1050">
                  <c:v>2170.1880285500001</c:v>
                </c:pt>
                <c:pt idx="1051">
                  <c:v>2171.1880285500001</c:v>
                </c:pt>
                <c:pt idx="1052">
                  <c:v>2172.1880285500001</c:v>
                </c:pt>
                <c:pt idx="1053">
                  <c:v>2173.1880285500001</c:v>
                </c:pt>
                <c:pt idx="1054">
                  <c:v>2174.1880285500001</c:v>
                </c:pt>
                <c:pt idx="1055">
                  <c:v>2175.1880285500001</c:v>
                </c:pt>
                <c:pt idx="1056">
                  <c:v>2176.1880285500001</c:v>
                </c:pt>
                <c:pt idx="1057">
                  <c:v>2177.1880285500001</c:v>
                </c:pt>
                <c:pt idx="1058">
                  <c:v>2178.1880285500001</c:v>
                </c:pt>
                <c:pt idx="1059">
                  <c:v>2179.1880285500001</c:v>
                </c:pt>
                <c:pt idx="1060">
                  <c:v>2180.1880285500001</c:v>
                </c:pt>
                <c:pt idx="1061">
                  <c:v>2181.1880285500001</c:v>
                </c:pt>
                <c:pt idx="1062">
                  <c:v>2182.1880285500001</c:v>
                </c:pt>
                <c:pt idx="1063">
                  <c:v>2183.1880285500001</c:v>
                </c:pt>
                <c:pt idx="1064">
                  <c:v>2184.1880285500001</c:v>
                </c:pt>
                <c:pt idx="1065">
                  <c:v>2185.1880285500001</c:v>
                </c:pt>
                <c:pt idx="1066">
                  <c:v>2186.1880285500001</c:v>
                </c:pt>
                <c:pt idx="1067">
                  <c:v>2187.1880285500001</c:v>
                </c:pt>
                <c:pt idx="1068">
                  <c:v>2188.1880285500001</c:v>
                </c:pt>
                <c:pt idx="1069">
                  <c:v>2189.1880285500001</c:v>
                </c:pt>
                <c:pt idx="1070">
                  <c:v>2190.1880285500001</c:v>
                </c:pt>
                <c:pt idx="1071">
                  <c:v>2191.1880285500001</c:v>
                </c:pt>
                <c:pt idx="1072">
                  <c:v>2192.1880285500001</c:v>
                </c:pt>
                <c:pt idx="1073">
                  <c:v>2193.1880285500001</c:v>
                </c:pt>
                <c:pt idx="1074">
                  <c:v>2194.1880285500001</c:v>
                </c:pt>
                <c:pt idx="1075">
                  <c:v>2195.1880285500001</c:v>
                </c:pt>
                <c:pt idx="1076">
                  <c:v>2196.1880285500001</c:v>
                </c:pt>
                <c:pt idx="1077">
                  <c:v>2197.1880285500001</c:v>
                </c:pt>
                <c:pt idx="1078">
                  <c:v>2198.1880285500001</c:v>
                </c:pt>
                <c:pt idx="1079">
                  <c:v>2199.1880285500001</c:v>
                </c:pt>
                <c:pt idx="1080">
                  <c:v>2200.1880285500001</c:v>
                </c:pt>
                <c:pt idx="1081">
                  <c:v>2201.1880285500001</c:v>
                </c:pt>
                <c:pt idx="1082">
                  <c:v>2202.1880285500001</c:v>
                </c:pt>
                <c:pt idx="1083">
                  <c:v>2203.1880285500001</c:v>
                </c:pt>
                <c:pt idx="1084">
                  <c:v>2204.1880285500001</c:v>
                </c:pt>
                <c:pt idx="1085">
                  <c:v>2205.1880285500001</c:v>
                </c:pt>
                <c:pt idx="1086">
                  <c:v>2206.1880285500001</c:v>
                </c:pt>
                <c:pt idx="1087">
                  <c:v>2207.1880285500001</c:v>
                </c:pt>
                <c:pt idx="1088">
                  <c:v>2208.1880285500001</c:v>
                </c:pt>
                <c:pt idx="1089">
                  <c:v>2209.1880285500001</c:v>
                </c:pt>
                <c:pt idx="1090">
                  <c:v>2210.1880285500001</c:v>
                </c:pt>
                <c:pt idx="1091">
                  <c:v>2211.1880285500001</c:v>
                </c:pt>
                <c:pt idx="1092">
                  <c:v>2212.1880285500001</c:v>
                </c:pt>
                <c:pt idx="1093">
                  <c:v>2213.1880285500001</c:v>
                </c:pt>
                <c:pt idx="1094">
                  <c:v>2214.1880285500001</c:v>
                </c:pt>
                <c:pt idx="1095">
                  <c:v>2215.1880285500001</c:v>
                </c:pt>
                <c:pt idx="1096">
                  <c:v>2216.1880285500001</c:v>
                </c:pt>
                <c:pt idx="1097">
                  <c:v>2217.1880285500001</c:v>
                </c:pt>
                <c:pt idx="1098">
                  <c:v>2218.1880285500001</c:v>
                </c:pt>
                <c:pt idx="1099">
                  <c:v>2219.1880285500001</c:v>
                </c:pt>
                <c:pt idx="1100">
                  <c:v>2220.1880285500001</c:v>
                </c:pt>
                <c:pt idx="1101">
                  <c:v>2221.1880285500001</c:v>
                </c:pt>
                <c:pt idx="1102">
                  <c:v>2222.1880285500001</c:v>
                </c:pt>
                <c:pt idx="1103">
                  <c:v>2223.1880285500001</c:v>
                </c:pt>
                <c:pt idx="1104">
                  <c:v>2224.1880285500001</c:v>
                </c:pt>
                <c:pt idx="1105">
                  <c:v>2225.1880285500001</c:v>
                </c:pt>
                <c:pt idx="1106">
                  <c:v>2226.1880285500001</c:v>
                </c:pt>
                <c:pt idx="1107">
                  <c:v>2227.1880285500001</c:v>
                </c:pt>
                <c:pt idx="1108">
                  <c:v>2228.1880285500001</c:v>
                </c:pt>
                <c:pt idx="1109">
                  <c:v>2229.1880285500001</c:v>
                </c:pt>
                <c:pt idx="1110">
                  <c:v>2230.1880285500001</c:v>
                </c:pt>
                <c:pt idx="1111">
                  <c:v>2231.1880285500001</c:v>
                </c:pt>
                <c:pt idx="1112">
                  <c:v>2232.1880285500001</c:v>
                </c:pt>
                <c:pt idx="1113">
                  <c:v>2233.1880285500001</c:v>
                </c:pt>
                <c:pt idx="1114">
                  <c:v>2234.1880285500001</c:v>
                </c:pt>
                <c:pt idx="1115">
                  <c:v>2235.1880285500001</c:v>
                </c:pt>
                <c:pt idx="1116">
                  <c:v>2236.1880285500001</c:v>
                </c:pt>
                <c:pt idx="1117">
                  <c:v>2237.1880285500001</c:v>
                </c:pt>
                <c:pt idx="1118">
                  <c:v>2238.1880285500001</c:v>
                </c:pt>
                <c:pt idx="1119">
                  <c:v>2239.1880285500001</c:v>
                </c:pt>
                <c:pt idx="1120">
                  <c:v>2240.1880285500001</c:v>
                </c:pt>
                <c:pt idx="1121">
                  <c:v>2241.1880285500001</c:v>
                </c:pt>
                <c:pt idx="1122">
                  <c:v>2242.1880285500001</c:v>
                </c:pt>
                <c:pt idx="1123">
                  <c:v>2243.1880285500001</c:v>
                </c:pt>
                <c:pt idx="1124">
                  <c:v>2244.1880285500001</c:v>
                </c:pt>
                <c:pt idx="1125">
                  <c:v>2245.1880285500001</c:v>
                </c:pt>
                <c:pt idx="1126">
                  <c:v>2246.1880285500001</c:v>
                </c:pt>
                <c:pt idx="1127">
                  <c:v>2247.1880285500001</c:v>
                </c:pt>
                <c:pt idx="1128">
                  <c:v>2248.1880285500001</c:v>
                </c:pt>
                <c:pt idx="1129">
                  <c:v>2249.1880285500001</c:v>
                </c:pt>
                <c:pt idx="1130">
                  <c:v>2250.1880285500001</c:v>
                </c:pt>
                <c:pt idx="1131">
                  <c:v>2251.1880285500001</c:v>
                </c:pt>
                <c:pt idx="1132">
                  <c:v>2252.1880285500001</c:v>
                </c:pt>
                <c:pt idx="1133">
                  <c:v>2253.1880285500001</c:v>
                </c:pt>
                <c:pt idx="1134">
                  <c:v>2254.1880285500001</c:v>
                </c:pt>
                <c:pt idx="1135">
                  <c:v>2255.1880285500001</c:v>
                </c:pt>
                <c:pt idx="1136">
                  <c:v>2256.1880285500001</c:v>
                </c:pt>
                <c:pt idx="1137">
                  <c:v>2256.8163101800001</c:v>
                </c:pt>
                <c:pt idx="1138">
                  <c:v>2322.9830187800003</c:v>
                </c:pt>
                <c:pt idx="1139">
                  <c:v>2483.8262350300001</c:v>
                </c:pt>
                <c:pt idx="1140">
                  <c:v>2483.8262350300001</c:v>
                </c:pt>
                <c:pt idx="1141">
                  <c:v>2484.8262350300001</c:v>
                </c:pt>
                <c:pt idx="1142">
                  <c:v>2485.8262350300001</c:v>
                </c:pt>
                <c:pt idx="1143">
                  <c:v>2486.8262350300001</c:v>
                </c:pt>
                <c:pt idx="1144">
                  <c:v>2487.8262350300001</c:v>
                </c:pt>
                <c:pt idx="1145">
                  <c:v>2488.8262350300001</c:v>
                </c:pt>
                <c:pt idx="1146">
                  <c:v>2489.8262350300001</c:v>
                </c:pt>
                <c:pt idx="1147">
                  <c:v>2490.8262350300001</c:v>
                </c:pt>
                <c:pt idx="1148">
                  <c:v>2491.8262350300001</c:v>
                </c:pt>
                <c:pt idx="1149">
                  <c:v>2492.8262350300001</c:v>
                </c:pt>
                <c:pt idx="1150">
                  <c:v>2493.8262350300001</c:v>
                </c:pt>
                <c:pt idx="1151">
                  <c:v>2494.8262350300001</c:v>
                </c:pt>
                <c:pt idx="1152">
                  <c:v>2495.8262350300001</c:v>
                </c:pt>
                <c:pt idx="1153">
                  <c:v>2496.8262350300001</c:v>
                </c:pt>
                <c:pt idx="1154">
                  <c:v>2497.8262350300001</c:v>
                </c:pt>
                <c:pt idx="1155">
                  <c:v>2498.8262350300001</c:v>
                </c:pt>
                <c:pt idx="1156">
                  <c:v>2499.8262350300001</c:v>
                </c:pt>
                <c:pt idx="1157">
                  <c:v>2500.8262350300001</c:v>
                </c:pt>
                <c:pt idx="1158">
                  <c:v>2501.8262350300001</c:v>
                </c:pt>
                <c:pt idx="1159">
                  <c:v>2502.8262350300001</c:v>
                </c:pt>
                <c:pt idx="1160">
                  <c:v>2503.8262350300001</c:v>
                </c:pt>
                <c:pt idx="1161">
                  <c:v>2504.8262350300001</c:v>
                </c:pt>
                <c:pt idx="1162">
                  <c:v>2505.8262350300001</c:v>
                </c:pt>
                <c:pt idx="1163">
                  <c:v>2506.8262350300001</c:v>
                </c:pt>
                <c:pt idx="1164">
                  <c:v>2507.8262350300001</c:v>
                </c:pt>
                <c:pt idx="1165">
                  <c:v>2508.8262350300001</c:v>
                </c:pt>
                <c:pt idx="1166">
                  <c:v>2509.8262350300001</c:v>
                </c:pt>
                <c:pt idx="1167">
                  <c:v>2510.8262350300001</c:v>
                </c:pt>
                <c:pt idx="1168">
                  <c:v>2511.8262350300001</c:v>
                </c:pt>
                <c:pt idx="1169">
                  <c:v>2512.8262350300001</c:v>
                </c:pt>
                <c:pt idx="1170">
                  <c:v>2513.8262350300001</c:v>
                </c:pt>
                <c:pt idx="1171">
                  <c:v>2514.8262350300001</c:v>
                </c:pt>
                <c:pt idx="1172">
                  <c:v>2515.8262350300001</c:v>
                </c:pt>
                <c:pt idx="1173">
                  <c:v>2516.8262350300001</c:v>
                </c:pt>
                <c:pt idx="1174">
                  <c:v>2517.8262350300001</c:v>
                </c:pt>
                <c:pt idx="1175">
                  <c:v>2518.8262350300001</c:v>
                </c:pt>
                <c:pt idx="1176">
                  <c:v>2519.8262350300001</c:v>
                </c:pt>
                <c:pt idx="1177">
                  <c:v>2520.8262350300001</c:v>
                </c:pt>
                <c:pt idx="1178">
                  <c:v>2521.8262350300001</c:v>
                </c:pt>
                <c:pt idx="1179">
                  <c:v>2522.8262350300001</c:v>
                </c:pt>
                <c:pt idx="1180">
                  <c:v>2523.8262350300001</c:v>
                </c:pt>
                <c:pt idx="1181">
                  <c:v>2524.8262350300001</c:v>
                </c:pt>
                <c:pt idx="1182">
                  <c:v>2525.8262350300001</c:v>
                </c:pt>
                <c:pt idx="1183">
                  <c:v>2526.8262350300001</c:v>
                </c:pt>
                <c:pt idx="1184">
                  <c:v>2527.8262350300001</c:v>
                </c:pt>
                <c:pt idx="1185">
                  <c:v>2528.8262350300001</c:v>
                </c:pt>
                <c:pt idx="1186">
                  <c:v>2529.8262350300001</c:v>
                </c:pt>
                <c:pt idx="1187">
                  <c:v>2530.8262350300001</c:v>
                </c:pt>
                <c:pt idx="1188">
                  <c:v>2531.8262350300001</c:v>
                </c:pt>
                <c:pt idx="1189">
                  <c:v>2532.8262350300001</c:v>
                </c:pt>
                <c:pt idx="1190">
                  <c:v>2533.8262350300001</c:v>
                </c:pt>
                <c:pt idx="1191">
                  <c:v>2534.8262350300001</c:v>
                </c:pt>
                <c:pt idx="1192">
                  <c:v>2535.8262350300001</c:v>
                </c:pt>
                <c:pt idx="1193">
                  <c:v>2536.8262350300001</c:v>
                </c:pt>
                <c:pt idx="1194">
                  <c:v>2537.8262350300001</c:v>
                </c:pt>
                <c:pt idx="1195">
                  <c:v>2538.8262350300001</c:v>
                </c:pt>
                <c:pt idx="1196">
                  <c:v>2539.8262350300001</c:v>
                </c:pt>
                <c:pt idx="1197">
                  <c:v>2540.8262350300001</c:v>
                </c:pt>
                <c:pt idx="1198">
                  <c:v>2541.8262350300001</c:v>
                </c:pt>
                <c:pt idx="1199">
                  <c:v>2542.8262350300001</c:v>
                </c:pt>
                <c:pt idx="1200">
                  <c:v>2543.8262350300001</c:v>
                </c:pt>
                <c:pt idx="1201">
                  <c:v>2544.8262350300001</c:v>
                </c:pt>
                <c:pt idx="1202">
                  <c:v>2545.8262350300001</c:v>
                </c:pt>
                <c:pt idx="1203">
                  <c:v>2546.8262350300001</c:v>
                </c:pt>
                <c:pt idx="1204">
                  <c:v>2547.8262350300001</c:v>
                </c:pt>
                <c:pt idx="1205">
                  <c:v>2548.8262350300001</c:v>
                </c:pt>
                <c:pt idx="1206">
                  <c:v>2549.8262350300001</c:v>
                </c:pt>
                <c:pt idx="1207">
                  <c:v>2550.8262350300001</c:v>
                </c:pt>
                <c:pt idx="1208">
                  <c:v>2551.8262350300001</c:v>
                </c:pt>
                <c:pt idx="1209">
                  <c:v>2552.8262350300001</c:v>
                </c:pt>
                <c:pt idx="1210">
                  <c:v>2553.8262350300001</c:v>
                </c:pt>
                <c:pt idx="1211">
                  <c:v>2554.8262350300001</c:v>
                </c:pt>
                <c:pt idx="1212">
                  <c:v>2555.8262350300001</c:v>
                </c:pt>
                <c:pt idx="1213">
                  <c:v>2556.8262350300001</c:v>
                </c:pt>
                <c:pt idx="1214">
                  <c:v>2557.8262350300001</c:v>
                </c:pt>
                <c:pt idx="1215">
                  <c:v>2558.8262350300001</c:v>
                </c:pt>
                <c:pt idx="1216">
                  <c:v>2559.8262350300001</c:v>
                </c:pt>
                <c:pt idx="1217">
                  <c:v>2560.8262350300001</c:v>
                </c:pt>
                <c:pt idx="1218">
                  <c:v>2561.8262350300001</c:v>
                </c:pt>
                <c:pt idx="1219">
                  <c:v>2562.8262350300001</c:v>
                </c:pt>
                <c:pt idx="1220">
                  <c:v>2563.8262350300001</c:v>
                </c:pt>
                <c:pt idx="1221">
                  <c:v>2564.8262350300001</c:v>
                </c:pt>
                <c:pt idx="1222">
                  <c:v>2565.8262350300001</c:v>
                </c:pt>
                <c:pt idx="1223">
                  <c:v>2566.8262350300001</c:v>
                </c:pt>
                <c:pt idx="1224">
                  <c:v>2567.8262350300001</c:v>
                </c:pt>
                <c:pt idx="1225">
                  <c:v>2568.8262350300001</c:v>
                </c:pt>
                <c:pt idx="1226">
                  <c:v>2569.8262350300001</c:v>
                </c:pt>
                <c:pt idx="1227">
                  <c:v>2570.8262350300001</c:v>
                </c:pt>
                <c:pt idx="1228">
                  <c:v>2571.8262350300001</c:v>
                </c:pt>
                <c:pt idx="1229">
                  <c:v>2572.8262350300001</c:v>
                </c:pt>
                <c:pt idx="1230">
                  <c:v>2573.8262350300001</c:v>
                </c:pt>
                <c:pt idx="1231">
                  <c:v>2574.8262350300001</c:v>
                </c:pt>
                <c:pt idx="1232">
                  <c:v>2575.8262350300001</c:v>
                </c:pt>
                <c:pt idx="1233">
                  <c:v>2576.8262350300001</c:v>
                </c:pt>
                <c:pt idx="1234">
                  <c:v>2577.8262350300001</c:v>
                </c:pt>
                <c:pt idx="1235">
                  <c:v>2578.8262350300001</c:v>
                </c:pt>
                <c:pt idx="1236">
                  <c:v>2579.8262350300001</c:v>
                </c:pt>
                <c:pt idx="1237">
                  <c:v>2580.8262350300001</c:v>
                </c:pt>
                <c:pt idx="1238">
                  <c:v>2581.8262350300001</c:v>
                </c:pt>
                <c:pt idx="1239">
                  <c:v>2582.8262350300001</c:v>
                </c:pt>
                <c:pt idx="1240">
                  <c:v>2583.8262350300001</c:v>
                </c:pt>
                <c:pt idx="1241">
                  <c:v>2584.8262350300001</c:v>
                </c:pt>
                <c:pt idx="1242">
                  <c:v>2585.8262350300001</c:v>
                </c:pt>
                <c:pt idx="1243">
                  <c:v>2586.8262350300001</c:v>
                </c:pt>
                <c:pt idx="1244">
                  <c:v>2587.8262350300001</c:v>
                </c:pt>
                <c:pt idx="1245">
                  <c:v>2588.8262350300001</c:v>
                </c:pt>
                <c:pt idx="1246">
                  <c:v>2589.8262350300001</c:v>
                </c:pt>
                <c:pt idx="1247">
                  <c:v>2590.8262350300001</c:v>
                </c:pt>
                <c:pt idx="1248">
                  <c:v>2591.8262350300001</c:v>
                </c:pt>
                <c:pt idx="1249">
                  <c:v>2592.8262350300001</c:v>
                </c:pt>
                <c:pt idx="1250">
                  <c:v>2593.8262350300001</c:v>
                </c:pt>
                <c:pt idx="1251">
                  <c:v>2594.8262350300001</c:v>
                </c:pt>
                <c:pt idx="1252">
                  <c:v>2595.8262350300001</c:v>
                </c:pt>
                <c:pt idx="1253">
                  <c:v>2596.8262350300001</c:v>
                </c:pt>
                <c:pt idx="1254">
                  <c:v>2597.8262350300001</c:v>
                </c:pt>
                <c:pt idx="1255">
                  <c:v>2598.8262350300001</c:v>
                </c:pt>
                <c:pt idx="1256">
                  <c:v>2599.8262350300001</c:v>
                </c:pt>
                <c:pt idx="1257">
                  <c:v>2600.8262350300001</c:v>
                </c:pt>
                <c:pt idx="1258">
                  <c:v>2601.8262350300001</c:v>
                </c:pt>
                <c:pt idx="1259">
                  <c:v>2602.8262350300001</c:v>
                </c:pt>
                <c:pt idx="1260">
                  <c:v>2603.8262350300001</c:v>
                </c:pt>
                <c:pt idx="1261">
                  <c:v>2604.8262350300001</c:v>
                </c:pt>
                <c:pt idx="1262">
                  <c:v>2605.8262350300001</c:v>
                </c:pt>
                <c:pt idx="1263">
                  <c:v>2606.8262350300001</c:v>
                </c:pt>
                <c:pt idx="1264">
                  <c:v>2607.8262350300001</c:v>
                </c:pt>
                <c:pt idx="1265">
                  <c:v>2608.8262350300001</c:v>
                </c:pt>
                <c:pt idx="1266">
                  <c:v>2609.8262350300001</c:v>
                </c:pt>
                <c:pt idx="1267">
                  <c:v>2610.8262350300001</c:v>
                </c:pt>
                <c:pt idx="1268">
                  <c:v>2611.8262350300001</c:v>
                </c:pt>
                <c:pt idx="1269">
                  <c:v>2612.8262350300001</c:v>
                </c:pt>
                <c:pt idx="1270">
                  <c:v>2613.8262350300001</c:v>
                </c:pt>
                <c:pt idx="1271">
                  <c:v>2614.8262350300001</c:v>
                </c:pt>
                <c:pt idx="1272">
                  <c:v>2615.8262350300001</c:v>
                </c:pt>
                <c:pt idx="1273">
                  <c:v>2616.8262350300001</c:v>
                </c:pt>
                <c:pt idx="1274">
                  <c:v>2617.8262350300001</c:v>
                </c:pt>
                <c:pt idx="1275">
                  <c:v>2618.8262350300001</c:v>
                </c:pt>
                <c:pt idx="1276">
                  <c:v>2619.8262350300001</c:v>
                </c:pt>
                <c:pt idx="1277">
                  <c:v>2620.8262350300001</c:v>
                </c:pt>
                <c:pt idx="1278">
                  <c:v>2621.8262350300001</c:v>
                </c:pt>
                <c:pt idx="1279">
                  <c:v>2622.8262350300001</c:v>
                </c:pt>
                <c:pt idx="1280">
                  <c:v>2623.8262350300001</c:v>
                </c:pt>
                <c:pt idx="1281">
                  <c:v>2624.8262350300001</c:v>
                </c:pt>
                <c:pt idx="1282">
                  <c:v>2625.8262350300001</c:v>
                </c:pt>
                <c:pt idx="1283">
                  <c:v>2626.8262350300001</c:v>
                </c:pt>
                <c:pt idx="1284">
                  <c:v>2627.8262350300001</c:v>
                </c:pt>
                <c:pt idx="1285">
                  <c:v>2628.8262350300001</c:v>
                </c:pt>
                <c:pt idx="1286">
                  <c:v>2629.8262350300001</c:v>
                </c:pt>
                <c:pt idx="1287">
                  <c:v>2630.8262350300001</c:v>
                </c:pt>
                <c:pt idx="1288">
                  <c:v>2631.8262350300001</c:v>
                </c:pt>
                <c:pt idx="1289">
                  <c:v>2632.8262350300001</c:v>
                </c:pt>
                <c:pt idx="1290">
                  <c:v>2633.8262350300001</c:v>
                </c:pt>
                <c:pt idx="1291">
                  <c:v>2634.8262350300001</c:v>
                </c:pt>
                <c:pt idx="1292">
                  <c:v>2635.8262350300001</c:v>
                </c:pt>
                <c:pt idx="1293">
                  <c:v>2636.8262350300001</c:v>
                </c:pt>
                <c:pt idx="1294">
                  <c:v>2637.8262350300001</c:v>
                </c:pt>
                <c:pt idx="1295">
                  <c:v>2638.8262350300001</c:v>
                </c:pt>
                <c:pt idx="1296">
                  <c:v>2639.8262350300001</c:v>
                </c:pt>
                <c:pt idx="1297">
                  <c:v>2640.8262350300001</c:v>
                </c:pt>
                <c:pt idx="1298">
                  <c:v>2641.8262350300001</c:v>
                </c:pt>
                <c:pt idx="1299">
                  <c:v>2642.8262350300001</c:v>
                </c:pt>
                <c:pt idx="1300">
                  <c:v>2643.8262350300001</c:v>
                </c:pt>
                <c:pt idx="1301">
                  <c:v>2644.8262350300001</c:v>
                </c:pt>
                <c:pt idx="1302">
                  <c:v>2645.8262350300001</c:v>
                </c:pt>
                <c:pt idx="1303">
                  <c:v>2646.8262350300001</c:v>
                </c:pt>
                <c:pt idx="1304">
                  <c:v>2647.8262350300001</c:v>
                </c:pt>
                <c:pt idx="1305">
                  <c:v>2648.8262350300001</c:v>
                </c:pt>
                <c:pt idx="1306">
                  <c:v>2649.8262350300001</c:v>
                </c:pt>
                <c:pt idx="1307">
                  <c:v>2650.8262350300001</c:v>
                </c:pt>
                <c:pt idx="1308">
                  <c:v>2651.8262350300001</c:v>
                </c:pt>
                <c:pt idx="1309">
                  <c:v>2652.8262350300001</c:v>
                </c:pt>
                <c:pt idx="1310">
                  <c:v>2653.8262350300001</c:v>
                </c:pt>
                <c:pt idx="1311">
                  <c:v>2654.8262350300001</c:v>
                </c:pt>
                <c:pt idx="1312">
                  <c:v>2655.8262350300001</c:v>
                </c:pt>
                <c:pt idx="1313">
                  <c:v>2656.8262350300001</c:v>
                </c:pt>
                <c:pt idx="1314">
                  <c:v>2657.8262350300001</c:v>
                </c:pt>
                <c:pt idx="1315">
                  <c:v>2658.8262350300001</c:v>
                </c:pt>
                <c:pt idx="1316">
                  <c:v>2659.8262350300001</c:v>
                </c:pt>
                <c:pt idx="1317">
                  <c:v>2660.8262350300001</c:v>
                </c:pt>
                <c:pt idx="1318">
                  <c:v>2661.8262350300001</c:v>
                </c:pt>
                <c:pt idx="1319">
                  <c:v>2662.8262350300001</c:v>
                </c:pt>
                <c:pt idx="1320">
                  <c:v>2663.8262350300001</c:v>
                </c:pt>
                <c:pt idx="1321">
                  <c:v>2664.8262350300001</c:v>
                </c:pt>
                <c:pt idx="1322">
                  <c:v>2665.8262350300001</c:v>
                </c:pt>
                <c:pt idx="1323">
                  <c:v>2666.8262350300001</c:v>
                </c:pt>
                <c:pt idx="1324">
                  <c:v>2667.8262350300001</c:v>
                </c:pt>
                <c:pt idx="1325">
                  <c:v>2668.8262350300001</c:v>
                </c:pt>
                <c:pt idx="1326">
                  <c:v>2669.8262350300001</c:v>
                </c:pt>
                <c:pt idx="1327">
                  <c:v>2670.8262350300001</c:v>
                </c:pt>
                <c:pt idx="1328">
                  <c:v>2671.8262350300001</c:v>
                </c:pt>
                <c:pt idx="1329">
                  <c:v>2672.8262350300001</c:v>
                </c:pt>
                <c:pt idx="1330">
                  <c:v>2673.8262350300001</c:v>
                </c:pt>
                <c:pt idx="1331">
                  <c:v>2674.8262350300001</c:v>
                </c:pt>
                <c:pt idx="1332">
                  <c:v>2675.8262350300001</c:v>
                </c:pt>
                <c:pt idx="1333">
                  <c:v>2676.8262350300001</c:v>
                </c:pt>
                <c:pt idx="1334">
                  <c:v>2677.8262350300001</c:v>
                </c:pt>
                <c:pt idx="1335">
                  <c:v>2678.8262350300001</c:v>
                </c:pt>
                <c:pt idx="1336">
                  <c:v>2679.8262350300001</c:v>
                </c:pt>
                <c:pt idx="1337">
                  <c:v>2680.8262350300001</c:v>
                </c:pt>
                <c:pt idx="1338">
                  <c:v>2681.8262350300001</c:v>
                </c:pt>
                <c:pt idx="1339">
                  <c:v>2682.8262350300001</c:v>
                </c:pt>
                <c:pt idx="1340">
                  <c:v>2683.8262350300001</c:v>
                </c:pt>
                <c:pt idx="1341">
                  <c:v>2684.8262350300001</c:v>
                </c:pt>
                <c:pt idx="1342">
                  <c:v>2685.8262350300001</c:v>
                </c:pt>
                <c:pt idx="1343">
                  <c:v>2686.8262350300001</c:v>
                </c:pt>
                <c:pt idx="1344">
                  <c:v>2687.8262350300001</c:v>
                </c:pt>
                <c:pt idx="1345">
                  <c:v>2688.8262350300001</c:v>
                </c:pt>
                <c:pt idx="1346">
                  <c:v>2689.8262350300001</c:v>
                </c:pt>
                <c:pt idx="1347">
                  <c:v>2690.8262350300001</c:v>
                </c:pt>
                <c:pt idx="1348">
                  <c:v>2691.8262350300001</c:v>
                </c:pt>
                <c:pt idx="1349">
                  <c:v>2692.8262350300001</c:v>
                </c:pt>
                <c:pt idx="1350">
                  <c:v>2693.8262350300001</c:v>
                </c:pt>
                <c:pt idx="1351">
                  <c:v>2694.8262350300001</c:v>
                </c:pt>
                <c:pt idx="1352">
                  <c:v>2695.8262350300001</c:v>
                </c:pt>
                <c:pt idx="1353">
                  <c:v>2696.8262350300001</c:v>
                </c:pt>
                <c:pt idx="1354">
                  <c:v>2697.8262350300001</c:v>
                </c:pt>
                <c:pt idx="1355">
                  <c:v>2698.8262350300001</c:v>
                </c:pt>
                <c:pt idx="1356">
                  <c:v>2699.8262350300001</c:v>
                </c:pt>
                <c:pt idx="1357">
                  <c:v>2700.8262350300001</c:v>
                </c:pt>
                <c:pt idx="1358">
                  <c:v>2701.8262350300001</c:v>
                </c:pt>
                <c:pt idx="1359">
                  <c:v>2702.8262350300001</c:v>
                </c:pt>
                <c:pt idx="1360">
                  <c:v>2703.8262350300001</c:v>
                </c:pt>
                <c:pt idx="1361">
                  <c:v>2704.8262350300001</c:v>
                </c:pt>
                <c:pt idx="1362">
                  <c:v>2705.8262350300001</c:v>
                </c:pt>
                <c:pt idx="1363">
                  <c:v>2706.8262350300001</c:v>
                </c:pt>
                <c:pt idx="1364">
                  <c:v>2707.8262350300001</c:v>
                </c:pt>
                <c:pt idx="1365">
                  <c:v>2708.8262350300001</c:v>
                </c:pt>
                <c:pt idx="1366">
                  <c:v>2709.8262350300001</c:v>
                </c:pt>
                <c:pt idx="1367">
                  <c:v>2710.8262350300001</c:v>
                </c:pt>
                <c:pt idx="1368">
                  <c:v>2711.8262350300001</c:v>
                </c:pt>
                <c:pt idx="1369">
                  <c:v>2712.8262350300001</c:v>
                </c:pt>
                <c:pt idx="1370">
                  <c:v>2713.8262350300001</c:v>
                </c:pt>
                <c:pt idx="1371">
                  <c:v>2714.8262350300001</c:v>
                </c:pt>
                <c:pt idx="1372">
                  <c:v>2715.8262350300001</c:v>
                </c:pt>
                <c:pt idx="1373">
                  <c:v>2716.8262350300001</c:v>
                </c:pt>
                <c:pt idx="1374">
                  <c:v>2717.8262350300001</c:v>
                </c:pt>
                <c:pt idx="1375">
                  <c:v>2718.8262350300001</c:v>
                </c:pt>
                <c:pt idx="1376">
                  <c:v>2719.8262350300001</c:v>
                </c:pt>
                <c:pt idx="1377">
                  <c:v>2720.8262350300001</c:v>
                </c:pt>
                <c:pt idx="1378">
                  <c:v>2721.8262350300001</c:v>
                </c:pt>
                <c:pt idx="1379">
                  <c:v>2722.8262350300001</c:v>
                </c:pt>
                <c:pt idx="1380">
                  <c:v>2723.8262350300001</c:v>
                </c:pt>
                <c:pt idx="1381">
                  <c:v>2724.8262350300001</c:v>
                </c:pt>
                <c:pt idx="1382">
                  <c:v>2725.8262350300001</c:v>
                </c:pt>
                <c:pt idx="1383">
                  <c:v>2726.8262350300001</c:v>
                </c:pt>
                <c:pt idx="1384">
                  <c:v>2727.8262350300001</c:v>
                </c:pt>
                <c:pt idx="1385">
                  <c:v>2728.8262350300001</c:v>
                </c:pt>
                <c:pt idx="1386">
                  <c:v>2729.8262350300001</c:v>
                </c:pt>
                <c:pt idx="1387">
                  <c:v>2730.8262350300001</c:v>
                </c:pt>
                <c:pt idx="1388">
                  <c:v>2731.8262350300001</c:v>
                </c:pt>
                <c:pt idx="1389">
                  <c:v>2732.8262350300001</c:v>
                </c:pt>
                <c:pt idx="1390">
                  <c:v>2733.8262350300001</c:v>
                </c:pt>
                <c:pt idx="1391">
                  <c:v>2734.8262350300001</c:v>
                </c:pt>
                <c:pt idx="1392">
                  <c:v>2735.8262350300001</c:v>
                </c:pt>
                <c:pt idx="1393">
                  <c:v>2736.8262350300001</c:v>
                </c:pt>
                <c:pt idx="1394">
                  <c:v>2737.8262350300001</c:v>
                </c:pt>
                <c:pt idx="1395">
                  <c:v>2738.8262350300001</c:v>
                </c:pt>
                <c:pt idx="1396">
                  <c:v>2739.8262350300001</c:v>
                </c:pt>
                <c:pt idx="1397">
                  <c:v>2740.8262350300001</c:v>
                </c:pt>
                <c:pt idx="1398">
                  <c:v>2741.8262350300001</c:v>
                </c:pt>
                <c:pt idx="1399">
                  <c:v>2742.8262350300001</c:v>
                </c:pt>
                <c:pt idx="1400">
                  <c:v>2743.8262350300001</c:v>
                </c:pt>
                <c:pt idx="1401">
                  <c:v>2744.8262350300001</c:v>
                </c:pt>
                <c:pt idx="1402">
                  <c:v>2745.8262350300001</c:v>
                </c:pt>
                <c:pt idx="1403">
                  <c:v>2746.8262350300001</c:v>
                </c:pt>
                <c:pt idx="1404">
                  <c:v>2747.8262350300001</c:v>
                </c:pt>
                <c:pt idx="1405">
                  <c:v>2748.8262350300001</c:v>
                </c:pt>
                <c:pt idx="1406">
                  <c:v>2749.8262350300001</c:v>
                </c:pt>
                <c:pt idx="1407">
                  <c:v>2750.8262350300001</c:v>
                </c:pt>
                <c:pt idx="1408">
                  <c:v>2751.8262350300001</c:v>
                </c:pt>
                <c:pt idx="1409">
                  <c:v>2752.8262350300001</c:v>
                </c:pt>
                <c:pt idx="1410">
                  <c:v>2753.8262350300001</c:v>
                </c:pt>
                <c:pt idx="1411">
                  <c:v>2754.8262350300001</c:v>
                </c:pt>
                <c:pt idx="1412">
                  <c:v>2755.8262350300001</c:v>
                </c:pt>
                <c:pt idx="1413">
                  <c:v>2756.8262350300001</c:v>
                </c:pt>
                <c:pt idx="1414">
                  <c:v>2757.8262350300001</c:v>
                </c:pt>
                <c:pt idx="1415">
                  <c:v>2758.8262350300001</c:v>
                </c:pt>
                <c:pt idx="1416">
                  <c:v>2759.8262350300001</c:v>
                </c:pt>
                <c:pt idx="1417">
                  <c:v>2760.8262350300001</c:v>
                </c:pt>
                <c:pt idx="1418">
                  <c:v>2761.8262350300001</c:v>
                </c:pt>
                <c:pt idx="1419">
                  <c:v>2762.8262350300001</c:v>
                </c:pt>
                <c:pt idx="1420">
                  <c:v>2763.8262350300001</c:v>
                </c:pt>
                <c:pt idx="1421">
                  <c:v>2764.8262350300001</c:v>
                </c:pt>
                <c:pt idx="1422">
                  <c:v>2765.8262350300001</c:v>
                </c:pt>
                <c:pt idx="1423">
                  <c:v>2766.8262350300001</c:v>
                </c:pt>
                <c:pt idx="1424">
                  <c:v>2767.8262350300001</c:v>
                </c:pt>
                <c:pt idx="1425">
                  <c:v>2768.8262350300001</c:v>
                </c:pt>
                <c:pt idx="1426">
                  <c:v>2769.8262350300001</c:v>
                </c:pt>
                <c:pt idx="1427">
                  <c:v>2770.8262350300001</c:v>
                </c:pt>
                <c:pt idx="1428">
                  <c:v>2771.8262350300001</c:v>
                </c:pt>
                <c:pt idx="1429">
                  <c:v>2772.8262350300001</c:v>
                </c:pt>
                <c:pt idx="1430">
                  <c:v>2773.8262350300001</c:v>
                </c:pt>
                <c:pt idx="1431">
                  <c:v>2774.8262350300001</c:v>
                </c:pt>
                <c:pt idx="1432">
                  <c:v>2775.8262350300001</c:v>
                </c:pt>
                <c:pt idx="1433">
                  <c:v>2776.8262350300001</c:v>
                </c:pt>
                <c:pt idx="1434">
                  <c:v>2777.8262350300001</c:v>
                </c:pt>
                <c:pt idx="1435">
                  <c:v>2778.8262350300001</c:v>
                </c:pt>
                <c:pt idx="1436">
                  <c:v>2779.8262350300001</c:v>
                </c:pt>
                <c:pt idx="1437">
                  <c:v>2780.8262350300001</c:v>
                </c:pt>
                <c:pt idx="1438">
                  <c:v>2781.8262350300001</c:v>
                </c:pt>
                <c:pt idx="1439">
                  <c:v>2782.8262350300001</c:v>
                </c:pt>
                <c:pt idx="1440">
                  <c:v>2783.8262350300001</c:v>
                </c:pt>
                <c:pt idx="1441">
                  <c:v>2784.8262350300001</c:v>
                </c:pt>
                <c:pt idx="1442">
                  <c:v>2785.8262350300001</c:v>
                </c:pt>
                <c:pt idx="1443">
                  <c:v>2786.8262350300001</c:v>
                </c:pt>
                <c:pt idx="1444">
                  <c:v>2787.8262350300001</c:v>
                </c:pt>
                <c:pt idx="1445">
                  <c:v>2788.8262350300001</c:v>
                </c:pt>
                <c:pt idx="1446">
                  <c:v>2789.8262350300001</c:v>
                </c:pt>
                <c:pt idx="1447">
                  <c:v>2790.8262350300001</c:v>
                </c:pt>
                <c:pt idx="1448">
                  <c:v>2791.8262350300001</c:v>
                </c:pt>
                <c:pt idx="1449">
                  <c:v>2792.8262350300001</c:v>
                </c:pt>
                <c:pt idx="1450">
                  <c:v>2793.8262350300001</c:v>
                </c:pt>
                <c:pt idx="1451">
                  <c:v>2794.8262350300001</c:v>
                </c:pt>
                <c:pt idx="1452">
                  <c:v>2795.8262350300001</c:v>
                </c:pt>
                <c:pt idx="1453">
                  <c:v>2796.8262350300001</c:v>
                </c:pt>
                <c:pt idx="1454">
                  <c:v>2797.8262350300001</c:v>
                </c:pt>
                <c:pt idx="1455">
                  <c:v>2798.8262350300001</c:v>
                </c:pt>
                <c:pt idx="1456">
                  <c:v>2799.8262350300001</c:v>
                </c:pt>
                <c:pt idx="1457">
                  <c:v>2800.8262350300001</c:v>
                </c:pt>
                <c:pt idx="1458">
                  <c:v>2801.8262350300001</c:v>
                </c:pt>
                <c:pt idx="1459">
                  <c:v>2802.8262350300001</c:v>
                </c:pt>
                <c:pt idx="1460">
                  <c:v>2803.8262350300001</c:v>
                </c:pt>
                <c:pt idx="1461">
                  <c:v>2804.8262350300001</c:v>
                </c:pt>
                <c:pt idx="1462">
                  <c:v>2805.8262350300001</c:v>
                </c:pt>
                <c:pt idx="1463">
                  <c:v>2806.8262350300001</c:v>
                </c:pt>
                <c:pt idx="1464">
                  <c:v>2807.8262350300001</c:v>
                </c:pt>
                <c:pt idx="1465">
                  <c:v>2808.8262350300001</c:v>
                </c:pt>
                <c:pt idx="1466">
                  <c:v>2809.8262350300001</c:v>
                </c:pt>
                <c:pt idx="1467">
                  <c:v>2810.8262350300001</c:v>
                </c:pt>
                <c:pt idx="1468">
                  <c:v>2811.8262350300001</c:v>
                </c:pt>
                <c:pt idx="1469">
                  <c:v>2812.8262350300001</c:v>
                </c:pt>
                <c:pt idx="1470">
                  <c:v>2813.8262350300001</c:v>
                </c:pt>
                <c:pt idx="1471">
                  <c:v>2814.8262350300001</c:v>
                </c:pt>
                <c:pt idx="1472">
                  <c:v>2815.8262350300001</c:v>
                </c:pt>
                <c:pt idx="1473">
                  <c:v>2816.8262350300001</c:v>
                </c:pt>
                <c:pt idx="1474">
                  <c:v>2817.8262350300001</c:v>
                </c:pt>
                <c:pt idx="1475">
                  <c:v>2818.8262350300001</c:v>
                </c:pt>
                <c:pt idx="1476">
                  <c:v>2819.8262350300001</c:v>
                </c:pt>
                <c:pt idx="1477">
                  <c:v>2820.8262350300001</c:v>
                </c:pt>
                <c:pt idx="1478">
                  <c:v>2821.8262350300001</c:v>
                </c:pt>
                <c:pt idx="1479">
                  <c:v>2822.8262350300001</c:v>
                </c:pt>
                <c:pt idx="1480">
                  <c:v>2823.8262350300001</c:v>
                </c:pt>
                <c:pt idx="1481">
                  <c:v>2824.8262350300001</c:v>
                </c:pt>
                <c:pt idx="1482">
                  <c:v>2825.8262350300001</c:v>
                </c:pt>
                <c:pt idx="1483">
                  <c:v>2826.8262350300001</c:v>
                </c:pt>
                <c:pt idx="1484">
                  <c:v>2827.8262350300001</c:v>
                </c:pt>
                <c:pt idx="1485">
                  <c:v>2828.8262350300001</c:v>
                </c:pt>
                <c:pt idx="1486">
                  <c:v>2829.8262350300001</c:v>
                </c:pt>
                <c:pt idx="1487">
                  <c:v>2830.8262350300001</c:v>
                </c:pt>
                <c:pt idx="1488">
                  <c:v>2831.8262350300001</c:v>
                </c:pt>
                <c:pt idx="1489">
                  <c:v>2832.8262350300001</c:v>
                </c:pt>
                <c:pt idx="1490">
                  <c:v>2833.8262350300001</c:v>
                </c:pt>
                <c:pt idx="1491">
                  <c:v>2834.8262350300001</c:v>
                </c:pt>
                <c:pt idx="1492">
                  <c:v>2835.8262350300001</c:v>
                </c:pt>
                <c:pt idx="1493">
                  <c:v>2836.8262350300001</c:v>
                </c:pt>
                <c:pt idx="1494">
                  <c:v>2837.8262350300001</c:v>
                </c:pt>
                <c:pt idx="1495">
                  <c:v>2838.8262350300001</c:v>
                </c:pt>
                <c:pt idx="1496">
                  <c:v>2839.8262350300001</c:v>
                </c:pt>
                <c:pt idx="1497">
                  <c:v>2840.8262350300001</c:v>
                </c:pt>
                <c:pt idx="1498">
                  <c:v>2841.8262350300001</c:v>
                </c:pt>
                <c:pt idx="1499">
                  <c:v>2842.8262350300001</c:v>
                </c:pt>
                <c:pt idx="1500">
                  <c:v>2843.8262350300001</c:v>
                </c:pt>
                <c:pt idx="1501">
                  <c:v>2844.8262350300001</c:v>
                </c:pt>
                <c:pt idx="1502">
                  <c:v>2845.8262350300001</c:v>
                </c:pt>
                <c:pt idx="1503">
                  <c:v>2846.8262350300001</c:v>
                </c:pt>
                <c:pt idx="1504">
                  <c:v>2847.8262350300001</c:v>
                </c:pt>
                <c:pt idx="1505">
                  <c:v>2848.8262350300001</c:v>
                </c:pt>
                <c:pt idx="1506">
                  <c:v>2849.8262350300001</c:v>
                </c:pt>
                <c:pt idx="1507">
                  <c:v>2850.8262350300001</c:v>
                </c:pt>
                <c:pt idx="1508">
                  <c:v>2851.8262350300001</c:v>
                </c:pt>
                <c:pt idx="1509">
                  <c:v>2852.8262350300001</c:v>
                </c:pt>
                <c:pt idx="1510">
                  <c:v>2853.8262350300001</c:v>
                </c:pt>
                <c:pt idx="1511">
                  <c:v>2854.8262350300001</c:v>
                </c:pt>
                <c:pt idx="1512">
                  <c:v>2855.8262350300001</c:v>
                </c:pt>
                <c:pt idx="1513">
                  <c:v>2856.8262350300001</c:v>
                </c:pt>
                <c:pt idx="1514">
                  <c:v>2857.8262350300001</c:v>
                </c:pt>
                <c:pt idx="1515">
                  <c:v>2858.8262350300001</c:v>
                </c:pt>
                <c:pt idx="1516">
                  <c:v>2859.8262350300001</c:v>
                </c:pt>
                <c:pt idx="1517">
                  <c:v>2860.8262350300001</c:v>
                </c:pt>
                <c:pt idx="1518">
                  <c:v>2861.8262350300001</c:v>
                </c:pt>
                <c:pt idx="1519">
                  <c:v>2862.8262350300001</c:v>
                </c:pt>
                <c:pt idx="1520">
                  <c:v>2863.8262350300001</c:v>
                </c:pt>
                <c:pt idx="1521">
                  <c:v>2864.8262350300001</c:v>
                </c:pt>
                <c:pt idx="1522">
                  <c:v>2865.8262350300001</c:v>
                </c:pt>
                <c:pt idx="1523">
                  <c:v>2866.8262350300001</c:v>
                </c:pt>
                <c:pt idx="1524">
                  <c:v>2867.8262350300001</c:v>
                </c:pt>
                <c:pt idx="1525">
                  <c:v>2868.8262350300001</c:v>
                </c:pt>
                <c:pt idx="1526">
                  <c:v>2869.8262350300001</c:v>
                </c:pt>
                <c:pt idx="1527">
                  <c:v>2870.8262350300001</c:v>
                </c:pt>
                <c:pt idx="1528">
                  <c:v>2871.8262350300001</c:v>
                </c:pt>
                <c:pt idx="1529">
                  <c:v>2872.8262350300001</c:v>
                </c:pt>
                <c:pt idx="1530">
                  <c:v>2873.8262350300001</c:v>
                </c:pt>
                <c:pt idx="1531">
                  <c:v>2874.8262350300001</c:v>
                </c:pt>
                <c:pt idx="1532">
                  <c:v>2875.8262350300001</c:v>
                </c:pt>
                <c:pt idx="1533">
                  <c:v>2876.8262350300001</c:v>
                </c:pt>
                <c:pt idx="1534">
                  <c:v>2877.8262350300001</c:v>
                </c:pt>
                <c:pt idx="1535">
                  <c:v>2878.8262350300001</c:v>
                </c:pt>
                <c:pt idx="1536">
                  <c:v>2879.8262350300001</c:v>
                </c:pt>
                <c:pt idx="1537">
                  <c:v>2880.8262350300001</c:v>
                </c:pt>
                <c:pt idx="1538">
                  <c:v>2881.8262350300001</c:v>
                </c:pt>
                <c:pt idx="1539">
                  <c:v>2882.8262350300001</c:v>
                </c:pt>
                <c:pt idx="1540">
                  <c:v>2883.8262350300001</c:v>
                </c:pt>
                <c:pt idx="1541">
                  <c:v>2884.8262350300001</c:v>
                </c:pt>
                <c:pt idx="1542">
                  <c:v>2885.8262350300001</c:v>
                </c:pt>
                <c:pt idx="1543">
                  <c:v>2886.8262350300001</c:v>
                </c:pt>
                <c:pt idx="1544">
                  <c:v>2887.8262350300001</c:v>
                </c:pt>
                <c:pt idx="1545">
                  <c:v>2888.8262350300001</c:v>
                </c:pt>
                <c:pt idx="1546">
                  <c:v>2889.8262350300001</c:v>
                </c:pt>
                <c:pt idx="1547">
                  <c:v>2890.8262350300001</c:v>
                </c:pt>
                <c:pt idx="1548">
                  <c:v>2891.8262350300001</c:v>
                </c:pt>
                <c:pt idx="1549">
                  <c:v>2892.8262350300001</c:v>
                </c:pt>
                <c:pt idx="1550">
                  <c:v>2893.8262350300001</c:v>
                </c:pt>
                <c:pt idx="1551">
                  <c:v>2894.8262350300001</c:v>
                </c:pt>
                <c:pt idx="1552">
                  <c:v>2895.8262350300001</c:v>
                </c:pt>
                <c:pt idx="1553">
                  <c:v>2896.8262350300001</c:v>
                </c:pt>
                <c:pt idx="1554">
                  <c:v>2897.8262350300001</c:v>
                </c:pt>
                <c:pt idx="1555">
                  <c:v>2898.8262350300001</c:v>
                </c:pt>
                <c:pt idx="1556">
                  <c:v>2899.8262350300001</c:v>
                </c:pt>
                <c:pt idx="1557">
                  <c:v>2900.8262350300001</c:v>
                </c:pt>
                <c:pt idx="1558">
                  <c:v>2901.8262350300001</c:v>
                </c:pt>
                <c:pt idx="1559">
                  <c:v>2902.8262350300001</c:v>
                </c:pt>
                <c:pt idx="1560">
                  <c:v>2903.8262350300001</c:v>
                </c:pt>
                <c:pt idx="1561">
                  <c:v>2904.8262350300001</c:v>
                </c:pt>
                <c:pt idx="1562">
                  <c:v>2905.8262350300001</c:v>
                </c:pt>
                <c:pt idx="1563">
                  <c:v>2906.8262350300001</c:v>
                </c:pt>
                <c:pt idx="1564">
                  <c:v>2907.8262350300001</c:v>
                </c:pt>
                <c:pt idx="1565">
                  <c:v>2908.8262350300001</c:v>
                </c:pt>
                <c:pt idx="1566">
                  <c:v>2909.8262350300001</c:v>
                </c:pt>
                <c:pt idx="1567">
                  <c:v>2910.8262350300001</c:v>
                </c:pt>
                <c:pt idx="1568">
                  <c:v>2911.8262350300001</c:v>
                </c:pt>
                <c:pt idx="1569">
                  <c:v>2912.8262350300001</c:v>
                </c:pt>
                <c:pt idx="1570">
                  <c:v>2913.8262350300001</c:v>
                </c:pt>
                <c:pt idx="1571">
                  <c:v>2914.8262350300001</c:v>
                </c:pt>
                <c:pt idx="1572">
                  <c:v>2915.8262350300001</c:v>
                </c:pt>
                <c:pt idx="1573">
                  <c:v>2916.8262350300001</c:v>
                </c:pt>
                <c:pt idx="1574">
                  <c:v>2917.8262350300001</c:v>
                </c:pt>
                <c:pt idx="1575">
                  <c:v>2918.8262350300001</c:v>
                </c:pt>
                <c:pt idx="1576">
                  <c:v>2919.8262350300001</c:v>
                </c:pt>
                <c:pt idx="1577">
                  <c:v>2920.8262350300001</c:v>
                </c:pt>
                <c:pt idx="1578">
                  <c:v>2921.8262350300001</c:v>
                </c:pt>
                <c:pt idx="1579">
                  <c:v>2922.8262350300001</c:v>
                </c:pt>
                <c:pt idx="1580">
                  <c:v>2923.8262350300001</c:v>
                </c:pt>
                <c:pt idx="1581">
                  <c:v>2924.8262350300001</c:v>
                </c:pt>
                <c:pt idx="1582">
                  <c:v>2925.8262350300001</c:v>
                </c:pt>
                <c:pt idx="1583">
                  <c:v>2926.8262350300001</c:v>
                </c:pt>
                <c:pt idx="1584">
                  <c:v>2927.8262350300001</c:v>
                </c:pt>
                <c:pt idx="1585">
                  <c:v>2928.8262350300001</c:v>
                </c:pt>
                <c:pt idx="1586">
                  <c:v>2929.8262350300001</c:v>
                </c:pt>
                <c:pt idx="1587">
                  <c:v>2930.8262350300001</c:v>
                </c:pt>
                <c:pt idx="1588">
                  <c:v>2931.8262350300001</c:v>
                </c:pt>
                <c:pt idx="1589">
                  <c:v>2932.8262350300001</c:v>
                </c:pt>
                <c:pt idx="1590">
                  <c:v>2933.8262350300001</c:v>
                </c:pt>
                <c:pt idx="1591">
                  <c:v>2934.8262350300001</c:v>
                </c:pt>
                <c:pt idx="1592">
                  <c:v>2935.8262350300001</c:v>
                </c:pt>
                <c:pt idx="1593">
                  <c:v>2936.8262350300001</c:v>
                </c:pt>
                <c:pt idx="1594">
                  <c:v>2937.8262350300001</c:v>
                </c:pt>
                <c:pt idx="1595">
                  <c:v>2938.8262350300001</c:v>
                </c:pt>
                <c:pt idx="1596">
                  <c:v>2939.8262350300001</c:v>
                </c:pt>
                <c:pt idx="1597">
                  <c:v>2940.8262350300001</c:v>
                </c:pt>
                <c:pt idx="1598">
                  <c:v>2941.8262350300001</c:v>
                </c:pt>
                <c:pt idx="1599">
                  <c:v>2942.8262350300001</c:v>
                </c:pt>
                <c:pt idx="1600">
                  <c:v>2943.8262350300001</c:v>
                </c:pt>
                <c:pt idx="1601">
                  <c:v>2944.8262350300001</c:v>
                </c:pt>
                <c:pt idx="1602">
                  <c:v>2945.8262350300001</c:v>
                </c:pt>
                <c:pt idx="1603">
                  <c:v>2946.8262350300001</c:v>
                </c:pt>
                <c:pt idx="1604">
                  <c:v>2947.8262350300001</c:v>
                </c:pt>
                <c:pt idx="1605">
                  <c:v>2948.8262350300001</c:v>
                </c:pt>
                <c:pt idx="1606">
                  <c:v>2949.8262350300001</c:v>
                </c:pt>
                <c:pt idx="1607">
                  <c:v>2950.8262350300001</c:v>
                </c:pt>
                <c:pt idx="1608">
                  <c:v>2951.8262350300001</c:v>
                </c:pt>
                <c:pt idx="1609">
                  <c:v>2952.8262350300001</c:v>
                </c:pt>
                <c:pt idx="1610">
                  <c:v>2953.8262350300001</c:v>
                </c:pt>
                <c:pt idx="1611">
                  <c:v>2954.8262350300001</c:v>
                </c:pt>
                <c:pt idx="1612">
                  <c:v>2955.8262350300001</c:v>
                </c:pt>
                <c:pt idx="1613">
                  <c:v>2956.8262350300001</c:v>
                </c:pt>
                <c:pt idx="1614">
                  <c:v>2957.8262350300001</c:v>
                </c:pt>
                <c:pt idx="1615">
                  <c:v>2958.8262350300001</c:v>
                </c:pt>
                <c:pt idx="1616">
                  <c:v>2959.8262350300001</c:v>
                </c:pt>
                <c:pt idx="1617">
                  <c:v>2960.8262350300001</c:v>
                </c:pt>
                <c:pt idx="1618">
                  <c:v>2961.8262350300001</c:v>
                </c:pt>
                <c:pt idx="1619">
                  <c:v>2962.8262350300001</c:v>
                </c:pt>
                <c:pt idx="1620">
                  <c:v>2963.8262350300001</c:v>
                </c:pt>
                <c:pt idx="1621">
                  <c:v>2964.8262350300001</c:v>
                </c:pt>
                <c:pt idx="1622">
                  <c:v>2965.8262350300001</c:v>
                </c:pt>
                <c:pt idx="1623">
                  <c:v>2966.8262350300001</c:v>
                </c:pt>
                <c:pt idx="1624">
                  <c:v>2967.8262350300001</c:v>
                </c:pt>
                <c:pt idx="1625">
                  <c:v>2968.8262350300001</c:v>
                </c:pt>
                <c:pt idx="1626">
                  <c:v>2969.8262350300001</c:v>
                </c:pt>
                <c:pt idx="1627">
                  <c:v>2970.8262350300001</c:v>
                </c:pt>
                <c:pt idx="1628">
                  <c:v>2971.8262350300001</c:v>
                </c:pt>
                <c:pt idx="1629">
                  <c:v>2972.8262350300001</c:v>
                </c:pt>
                <c:pt idx="1630">
                  <c:v>2973.8262350300001</c:v>
                </c:pt>
                <c:pt idx="1631">
                  <c:v>2974.8262350300001</c:v>
                </c:pt>
                <c:pt idx="1632">
                  <c:v>2975.8262350300001</c:v>
                </c:pt>
                <c:pt idx="1633">
                  <c:v>2976.8262350300001</c:v>
                </c:pt>
                <c:pt idx="1634">
                  <c:v>2977.8262350300001</c:v>
                </c:pt>
                <c:pt idx="1635">
                  <c:v>2978.8262350300001</c:v>
                </c:pt>
                <c:pt idx="1636">
                  <c:v>2979.8262350300001</c:v>
                </c:pt>
                <c:pt idx="1637">
                  <c:v>2980.8262350300001</c:v>
                </c:pt>
                <c:pt idx="1638">
                  <c:v>2981.8262350300001</c:v>
                </c:pt>
                <c:pt idx="1639">
                  <c:v>2982.8262350300001</c:v>
                </c:pt>
                <c:pt idx="1640">
                  <c:v>2983.8262350300001</c:v>
                </c:pt>
                <c:pt idx="1641">
                  <c:v>2984.8262350300001</c:v>
                </c:pt>
                <c:pt idx="1642">
                  <c:v>2985.8262350300001</c:v>
                </c:pt>
                <c:pt idx="1643">
                  <c:v>2986.8262350300001</c:v>
                </c:pt>
                <c:pt idx="1644">
                  <c:v>2987.8262350300001</c:v>
                </c:pt>
                <c:pt idx="1645">
                  <c:v>2988.8262350300001</c:v>
                </c:pt>
                <c:pt idx="1646">
                  <c:v>2989.8262350300001</c:v>
                </c:pt>
                <c:pt idx="1647">
                  <c:v>2990.8262350300001</c:v>
                </c:pt>
                <c:pt idx="1648">
                  <c:v>2991.8262350300001</c:v>
                </c:pt>
                <c:pt idx="1649">
                  <c:v>2992.8262350300001</c:v>
                </c:pt>
                <c:pt idx="1650">
                  <c:v>2993.8262350300001</c:v>
                </c:pt>
                <c:pt idx="1651">
                  <c:v>2994.8262350300001</c:v>
                </c:pt>
                <c:pt idx="1652">
                  <c:v>2995.8262350300001</c:v>
                </c:pt>
                <c:pt idx="1653">
                  <c:v>2996.8262350300001</c:v>
                </c:pt>
                <c:pt idx="1654">
                  <c:v>2997.8262350300001</c:v>
                </c:pt>
                <c:pt idx="1655">
                  <c:v>2998.3673492500002</c:v>
                </c:pt>
                <c:pt idx="1656">
                  <c:v>3052.1357715300001</c:v>
                </c:pt>
                <c:pt idx="1657">
                  <c:v>3101.2908861199999</c:v>
                </c:pt>
                <c:pt idx="1658">
                  <c:v>3101.2908861199999</c:v>
                </c:pt>
                <c:pt idx="1659">
                  <c:v>3102.2908861199999</c:v>
                </c:pt>
                <c:pt idx="1660">
                  <c:v>3103.2908861199999</c:v>
                </c:pt>
                <c:pt idx="1661">
                  <c:v>3104.2908861199999</c:v>
                </c:pt>
                <c:pt idx="1662">
                  <c:v>3105.2908861199999</c:v>
                </c:pt>
                <c:pt idx="1663">
                  <c:v>3106.2908861199999</c:v>
                </c:pt>
                <c:pt idx="1664">
                  <c:v>3107.2908861199999</c:v>
                </c:pt>
                <c:pt idx="1665">
                  <c:v>3108.2908861199999</c:v>
                </c:pt>
                <c:pt idx="1666">
                  <c:v>3109.2908861199999</c:v>
                </c:pt>
                <c:pt idx="1667">
                  <c:v>3110.2908861199999</c:v>
                </c:pt>
                <c:pt idx="1668">
                  <c:v>3111.2908861199999</c:v>
                </c:pt>
                <c:pt idx="1669">
                  <c:v>3112.2908861199999</c:v>
                </c:pt>
                <c:pt idx="1670">
                  <c:v>3113.2908861199999</c:v>
                </c:pt>
                <c:pt idx="1671">
                  <c:v>3114.2908861199999</c:v>
                </c:pt>
                <c:pt idx="1672">
                  <c:v>3115.2908861199999</c:v>
                </c:pt>
                <c:pt idx="1673">
                  <c:v>3116.2908861199999</c:v>
                </c:pt>
                <c:pt idx="1674">
                  <c:v>3117.2908861199999</c:v>
                </c:pt>
                <c:pt idx="1675">
                  <c:v>3118.2908861199999</c:v>
                </c:pt>
                <c:pt idx="1676">
                  <c:v>3119.2908861199999</c:v>
                </c:pt>
                <c:pt idx="1677">
                  <c:v>3120.2908861199999</c:v>
                </c:pt>
                <c:pt idx="1678">
                  <c:v>3121.2908861199999</c:v>
                </c:pt>
                <c:pt idx="1679">
                  <c:v>3122.2908861199999</c:v>
                </c:pt>
                <c:pt idx="1680">
                  <c:v>3123.2908861199999</c:v>
                </c:pt>
                <c:pt idx="1681">
                  <c:v>3124.2908861199999</c:v>
                </c:pt>
                <c:pt idx="1682">
                  <c:v>3125.2908861199999</c:v>
                </c:pt>
                <c:pt idx="1683">
                  <c:v>3126.2908861199999</c:v>
                </c:pt>
                <c:pt idx="1684">
                  <c:v>3127.2908861199999</c:v>
                </c:pt>
                <c:pt idx="1685">
                  <c:v>3128.2908861199999</c:v>
                </c:pt>
                <c:pt idx="1686">
                  <c:v>3129.2908861199999</c:v>
                </c:pt>
                <c:pt idx="1687">
                  <c:v>3130.2908861199999</c:v>
                </c:pt>
                <c:pt idx="1688">
                  <c:v>3131.2908861199999</c:v>
                </c:pt>
                <c:pt idx="1689">
                  <c:v>3132.2908861199999</c:v>
                </c:pt>
                <c:pt idx="1690">
                  <c:v>3133.2908861199999</c:v>
                </c:pt>
                <c:pt idx="1691">
                  <c:v>3134.2908861199999</c:v>
                </c:pt>
                <c:pt idx="1692">
                  <c:v>3135.2908861199999</c:v>
                </c:pt>
                <c:pt idx="1693">
                  <c:v>3136.2908861199999</c:v>
                </c:pt>
                <c:pt idx="1694">
                  <c:v>3137.2908861199999</c:v>
                </c:pt>
                <c:pt idx="1695">
                  <c:v>3138.2908861199999</c:v>
                </c:pt>
                <c:pt idx="1696">
                  <c:v>3139.2908861199999</c:v>
                </c:pt>
                <c:pt idx="1697">
                  <c:v>3140.2908861199999</c:v>
                </c:pt>
                <c:pt idx="1698">
                  <c:v>3141.2908861199999</c:v>
                </c:pt>
                <c:pt idx="1699">
                  <c:v>3142.2908861199999</c:v>
                </c:pt>
                <c:pt idx="1700">
                  <c:v>3143.2908861199999</c:v>
                </c:pt>
                <c:pt idx="1701">
                  <c:v>3144.2908861199999</c:v>
                </c:pt>
                <c:pt idx="1702">
                  <c:v>3145.2908861199999</c:v>
                </c:pt>
                <c:pt idx="1703">
                  <c:v>3146.2908861199999</c:v>
                </c:pt>
                <c:pt idx="1704">
                  <c:v>3147.2908861199999</c:v>
                </c:pt>
                <c:pt idx="1705">
                  <c:v>3148.2908861199999</c:v>
                </c:pt>
                <c:pt idx="1706">
                  <c:v>3149.2908861199999</c:v>
                </c:pt>
                <c:pt idx="1707">
                  <c:v>3150.2908861199999</c:v>
                </c:pt>
                <c:pt idx="1708">
                  <c:v>3151.2908861199999</c:v>
                </c:pt>
                <c:pt idx="1709">
                  <c:v>3152.2908861199999</c:v>
                </c:pt>
                <c:pt idx="1710">
                  <c:v>3153.2908861199999</c:v>
                </c:pt>
                <c:pt idx="1711">
                  <c:v>3154.2908861199999</c:v>
                </c:pt>
                <c:pt idx="1712">
                  <c:v>3155.2908861199999</c:v>
                </c:pt>
                <c:pt idx="1713">
                  <c:v>3156.2908861199999</c:v>
                </c:pt>
                <c:pt idx="1714">
                  <c:v>3157.2908861199999</c:v>
                </c:pt>
                <c:pt idx="1715">
                  <c:v>3158.2908861199999</c:v>
                </c:pt>
                <c:pt idx="1716">
                  <c:v>3159.2908861199999</c:v>
                </c:pt>
                <c:pt idx="1717">
                  <c:v>3160.2908861199999</c:v>
                </c:pt>
                <c:pt idx="1718">
                  <c:v>3161.2908861199999</c:v>
                </c:pt>
                <c:pt idx="1719">
                  <c:v>3162.2908861199999</c:v>
                </c:pt>
                <c:pt idx="1720">
                  <c:v>3163.2908861199999</c:v>
                </c:pt>
                <c:pt idx="1721">
                  <c:v>3164.2908861199999</c:v>
                </c:pt>
                <c:pt idx="1722">
                  <c:v>3165.2908861199999</c:v>
                </c:pt>
                <c:pt idx="1723">
                  <c:v>3166.2908861199999</c:v>
                </c:pt>
                <c:pt idx="1724">
                  <c:v>3167.2908861199999</c:v>
                </c:pt>
                <c:pt idx="1725">
                  <c:v>3168.2908861199999</c:v>
                </c:pt>
                <c:pt idx="1726">
                  <c:v>3169.2908861199999</c:v>
                </c:pt>
                <c:pt idx="1727">
                  <c:v>3170.2908861199999</c:v>
                </c:pt>
                <c:pt idx="1728">
                  <c:v>3171.2908861199999</c:v>
                </c:pt>
                <c:pt idx="1729">
                  <c:v>3172.2908861199999</c:v>
                </c:pt>
                <c:pt idx="1730">
                  <c:v>3173.2908861199999</c:v>
                </c:pt>
                <c:pt idx="1731">
                  <c:v>3174.2908861199999</c:v>
                </c:pt>
                <c:pt idx="1732">
                  <c:v>3175.2908861199999</c:v>
                </c:pt>
                <c:pt idx="1733">
                  <c:v>3176.2908861199999</c:v>
                </c:pt>
                <c:pt idx="1734">
                  <c:v>3177.2908861199999</c:v>
                </c:pt>
                <c:pt idx="1735">
                  <c:v>3178.2908861199999</c:v>
                </c:pt>
                <c:pt idx="1736">
                  <c:v>3179.2908861199999</c:v>
                </c:pt>
                <c:pt idx="1737">
                  <c:v>3180.2908861199999</c:v>
                </c:pt>
                <c:pt idx="1738">
                  <c:v>3181.2908861199999</c:v>
                </c:pt>
                <c:pt idx="1739">
                  <c:v>3182.2908861199999</c:v>
                </c:pt>
                <c:pt idx="1740">
                  <c:v>3183.2908861199999</c:v>
                </c:pt>
                <c:pt idx="1741">
                  <c:v>3184.2908861199999</c:v>
                </c:pt>
                <c:pt idx="1742">
                  <c:v>3185.2908861199999</c:v>
                </c:pt>
                <c:pt idx="1743">
                  <c:v>3186.2908861199999</c:v>
                </c:pt>
                <c:pt idx="1744">
                  <c:v>3187.2908861199999</c:v>
                </c:pt>
                <c:pt idx="1745">
                  <c:v>3188.2908861199999</c:v>
                </c:pt>
                <c:pt idx="1746">
                  <c:v>3189.2908861199999</c:v>
                </c:pt>
                <c:pt idx="1747">
                  <c:v>3190.2908861199999</c:v>
                </c:pt>
                <c:pt idx="1748">
                  <c:v>3191.2908861199999</c:v>
                </c:pt>
                <c:pt idx="1749">
                  <c:v>3192.2908861199999</c:v>
                </c:pt>
                <c:pt idx="1750">
                  <c:v>3193.2908861199999</c:v>
                </c:pt>
                <c:pt idx="1751">
                  <c:v>3194.2908861199999</c:v>
                </c:pt>
                <c:pt idx="1752">
                  <c:v>3195.2908861199999</c:v>
                </c:pt>
                <c:pt idx="1753">
                  <c:v>3196.2908861199999</c:v>
                </c:pt>
                <c:pt idx="1754">
                  <c:v>3197.2908861199999</c:v>
                </c:pt>
                <c:pt idx="1755">
                  <c:v>3198.2908861199999</c:v>
                </c:pt>
                <c:pt idx="1756">
                  <c:v>3199.2908861199999</c:v>
                </c:pt>
                <c:pt idx="1757">
                  <c:v>3200.2908861199999</c:v>
                </c:pt>
                <c:pt idx="1758">
                  <c:v>3201.2908861199999</c:v>
                </c:pt>
                <c:pt idx="1759">
                  <c:v>3202.2908861199999</c:v>
                </c:pt>
                <c:pt idx="1760">
                  <c:v>3203.2908861199999</c:v>
                </c:pt>
                <c:pt idx="1761">
                  <c:v>3204.2908861199999</c:v>
                </c:pt>
                <c:pt idx="1762">
                  <c:v>3205.2908861199999</c:v>
                </c:pt>
                <c:pt idx="1763">
                  <c:v>3206.2908861199999</c:v>
                </c:pt>
                <c:pt idx="1764">
                  <c:v>3207.2908861199999</c:v>
                </c:pt>
                <c:pt idx="1765">
                  <c:v>3208.2908861199999</c:v>
                </c:pt>
                <c:pt idx="1766">
                  <c:v>3209.2908861199999</c:v>
                </c:pt>
                <c:pt idx="1767">
                  <c:v>3210.2908861199999</c:v>
                </c:pt>
                <c:pt idx="1768">
                  <c:v>3211.2908861199999</c:v>
                </c:pt>
                <c:pt idx="1769">
                  <c:v>3212.2908861199999</c:v>
                </c:pt>
                <c:pt idx="1770">
                  <c:v>3213.2908861199999</c:v>
                </c:pt>
                <c:pt idx="1771">
                  <c:v>3214.2908861199999</c:v>
                </c:pt>
                <c:pt idx="1772">
                  <c:v>3215.2908861199999</c:v>
                </c:pt>
                <c:pt idx="1773">
                  <c:v>3216.2908861199999</c:v>
                </c:pt>
                <c:pt idx="1774">
                  <c:v>3217.2908861199999</c:v>
                </c:pt>
                <c:pt idx="1775">
                  <c:v>3218.2908861199999</c:v>
                </c:pt>
                <c:pt idx="1776">
                  <c:v>3219.2908861199999</c:v>
                </c:pt>
                <c:pt idx="1777">
                  <c:v>3220.2908861199999</c:v>
                </c:pt>
                <c:pt idx="1778">
                  <c:v>3221.2908861199999</c:v>
                </c:pt>
                <c:pt idx="1779">
                  <c:v>3222.2908861199999</c:v>
                </c:pt>
                <c:pt idx="1780">
                  <c:v>3223.2908861199999</c:v>
                </c:pt>
                <c:pt idx="1781">
                  <c:v>3224.2908861199999</c:v>
                </c:pt>
                <c:pt idx="1782">
                  <c:v>3225.2908861199999</c:v>
                </c:pt>
                <c:pt idx="1783">
                  <c:v>3226.2908861199999</c:v>
                </c:pt>
                <c:pt idx="1784">
                  <c:v>3227.2908861199999</c:v>
                </c:pt>
                <c:pt idx="1785">
                  <c:v>3228.2908861199999</c:v>
                </c:pt>
                <c:pt idx="1786">
                  <c:v>3229.2908861199999</c:v>
                </c:pt>
                <c:pt idx="1787">
                  <c:v>3230.2908861199999</c:v>
                </c:pt>
                <c:pt idx="1788">
                  <c:v>3231.2908861199999</c:v>
                </c:pt>
                <c:pt idx="1789">
                  <c:v>3232.2908861199999</c:v>
                </c:pt>
                <c:pt idx="1790">
                  <c:v>3233.2908861199999</c:v>
                </c:pt>
                <c:pt idx="1791">
                  <c:v>3234.2908861199999</c:v>
                </c:pt>
                <c:pt idx="1792">
                  <c:v>3235.2908861199999</c:v>
                </c:pt>
                <c:pt idx="1793">
                  <c:v>3236.2908861199999</c:v>
                </c:pt>
                <c:pt idx="1794">
                  <c:v>3237.2908861199999</c:v>
                </c:pt>
                <c:pt idx="1795">
                  <c:v>3238.2908861199999</c:v>
                </c:pt>
                <c:pt idx="1796">
                  <c:v>3239.2908861199999</c:v>
                </c:pt>
                <c:pt idx="1797">
                  <c:v>3240.2908861199999</c:v>
                </c:pt>
                <c:pt idx="1798">
                  <c:v>3241.2908861199999</c:v>
                </c:pt>
                <c:pt idx="1799">
                  <c:v>3242.2908861199999</c:v>
                </c:pt>
                <c:pt idx="1800">
                  <c:v>3243.2908861199999</c:v>
                </c:pt>
                <c:pt idx="1801">
                  <c:v>3244.2908861199999</c:v>
                </c:pt>
                <c:pt idx="1802">
                  <c:v>3245.2908861199999</c:v>
                </c:pt>
                <c:pt idx="1803">
                  <c:v>3246.2908861199999</c:v>
                </c:pt>
                <c:pt idx="1804">
                  <c:v>3247.2908861199999</c:v>
                </c:pt>
                <c:pt idx="1805">
                  <c:v>3248.2908861199999</c:v>
                </c:pt>
                <c:pt idx="1806">
                  <c:v>3249.2908861199999</c:v>
                </c:pt>
                <c:pt idx="1807">
                  <c:v>3250.2908861199999</c:v>
                </c:pt>
                <c:pt idx="1808">
                  <c:v>3251.2908861199999</c:v>
                </c:pt>
                <c:pt idx="1809">
                  <c:v>3252.2908861199999</c:v>
                </c:pt>
                <c:pt idx="1810">
                  <c:v>3253.2908861199999</c:v>
                </c:pt>
                <c:pt idx="1811">
                  <c:v>3254.2908861199999</c:v>
                </c:pt>
                <c:pt idx="1812">
                  <c:v>3255.2908861199999</c:v>
                </c:pt>
                <c:pt idx="1813">
                  <c:v>3256.2908861199999</c:v>
                </c:pt>
                <c:pt idx="1814">
                  <c:v>3257.2908861199999</c:v>
                </c:pt>
                <c:pt idx="1815">
                  <c:v>3258.2908861199999</c:v>
                </c:pt>
                <c:pt idx="1816">
                  <c:v>3259.2908861199999</c:v>
                </c:pt>
                <c:pt idx="1817">
                  <c:v>3260.2908861199999</c:v>
                </c:pt>
                <c:pt idx="1818">
                  <c:v>3261.2908861199999</c:v>
                </c:pt>
                <c:pt idx="1819">
                  <c:v>3262.2908861199999</c:v>
                </c:pt>
                <c:pt idx="1820">
                  <c:v>3263.2908861199999</c:v>
                </c:pt>
                <c:pt idx="1821">
                  <c:v>3264.2908861199999</c:v>
                </c:pt>
                <c:pt idx="1822">
                  <c:v>3265.2908861199999</c:v>
                </c:pt>
                <c:pt idx="1823">
                  <c:v>3266.2908861199999</c:v>
                </c:pt>
                <c:pt idx="1824">
                  <c:v>3267.2908861199999</c:v>
                </c:pt>
                <c:pt idx="1825">
                  <c:v>3268.2908861199999</c:v>
                </c:pt>
                <c:pt idx="1826">
                  <c:v>3269.2908861199999</c:v>
                </c:pt>
                <c:pt idx="1827">
                  <c:v>3270.2908861199999</c:v>
                </c:pt>
                <c:pt idx="1828">
                  <c:v>3271.2908861199999</c:v>
                </c:pt>
                <c:pt idx="1829">
                  <c:v>3272.2908861199999</c:v>
                </c:pt>
                <c:pt idx="1830">
                  <c:v>3273.2908861199999</c:v>
                </c:pt>
                <c:pt idx="1831">
                  <c:v>3274.2908861199999</c:v>
                </c:pt>
                <c:pt idx="1832">
                  <c:v>3275.2908861199999</c:v>
                </c:pt>
                <c:pt idx="1833">
                  <c:v>3276.2908861199999</c:v>
                </c:pt>
                <c:pt idx="1834">
                  <c:v>3277.2908861199999</c:v>
                </c:pt>
                <c:pt idx="1835">
                  <c:v>3278.2908861199999</c:v>
                </c:pt>
                <c:pt idx="1836">
                  <c:v>3279.2908861199999</c:v>
                </c:pt>
                <c:pt idx="1837">
                  <c:v>3280.2908861199999</c:v>
                </c:pt>
                <c:pt idx="1838">
                  <c:v>3281.2908861199999</c:v>
                </c:pt>
                <c:pt idx="1839">
                  <c:v>3282.2908861199999</c:v>
                </c:pt>
                <c:pt idx="1840">
                  <c:v>3283.2908861199999</c:v>
                </c:pt>
                <c:pt idx="1841">
                  <c:v>3284.2908861199999</c:v>
                </c:pt>
                <c:pt idx="1842">
                  <c:v>3285.2908861199999</c:v>
                </c:pt>
                <c:pt idx="1843">
                  <c:v>3286.2908861199999</c:v>
                </c:pt>
                <c:pt idx="1844">
                  <c:v>3287.2908861199999</c:v>
                </c:pt>
                <c:pt idx="1845">
                  <c:v>3288.2908861199999</c:v>
                </c:pt>
                <c:pt idx="1846">
                  <c:v>3289.2908861199999</c:v>
                </c:pt>
                <c:pt idx="1847">
                  <c:v>3290.2908861199999</c:v>
                </c:pt>
                <c:pt idx="1848">
                  <c:v>3291.2908861199999</c:v>
                </c:pt>
                <c:pt idx="1849">
                  <c:v>3292.2908861199999</c:v>
                </c:pt>
                <c:pt idx="1850">
                  <c:v>3293.2908861199999</c:v>
                </c:pt>
                <c:pt idx="1851">
                  <c:v>3294.2908861199999</c:v>
                </c:pt>
                <c:pt idx="1852">
                  <c:v>3295.2908861199999</c:v>
                </c:pt>
                <c:pt idx="1853">
                  <c:v>3296.2908861199999</c:v>
                </c:pt>
                <c:pt idx="1854">
                  <c:v>3297.2908861199999</c:v>
                </c:pt>
                <c:pt idx="1855">
                  <c:v>3298.2908861199999</c:v>
                </c:pt>
                <c:pt idx="1856">
                  <c:v>3299.2908861199999</c:v>
                </c:pt>
                <c:pt idx="1857">
                  <c:v>3300.2908861199999</c:v>
                </c:pt>
                <c:pt idx="1858">
                  <c:v>3301.2908861199999</c:v>
                </c:pt>
                <c:pt idx="1859">
                  <c:v>3302.2908861199999</c:v>
                </c:pt>
                <c:pt idx="1860">
                  <c:v>3303.2908861199999</c:v>
                </c:pt>
                <c:pt idx="1861">
                  <c:v>3304.2908861199999</c:v>
                </c:pt>
                <c:pt idx="1862">
                  <c:v>3305.2908861199999</c:v>
                </c:pt>
                <c:pt idx="1863">
                  <c:v>3306.2908861199999</c:v>
                </c:pt>
                <c:pt idx="1864">
                  <c:v>3307.2908861199999</c:v>
                </c:pt>
                <c:pt idx="1865">
                  <c:v>3308.2908861199999</c:v>
                </c:pt>
                <c:pt idx="1866">
                  <c:v>3309.2908861199999</c:v>
                </c:pt>
                <c:pt idx="1867">
                  <c:v>3310.2908861199999</c:v>
                </c:pt>
                <c:pt idx="1868">
                  <c:v>3311.2908861199999</c:v>
                </c:pt>
                <c:pt idx="1869">
                  <c:v>3312.2908861199999</c:v>
                </c:pt>
                <c:pt idx="1870">
                  <c:v>3313.2908861199999</c:v>
                </c:pt>
                <c:pt idx="1871">
                  <c:v>3314.2908861199999</c:v>
                </c:pt>
                <c:pt idx="1872">
                  <c:v>3315.2908861199999</c:v>
                </c:pt>
                <c:pt idx="1873">
                  <c:v>3316.2908861199999</c:v>
                </c:pt>
                <c:pt idx="1874">
                  <c:v>3317.2908861199999</c:v>
                </c:pt>
                <c:pt idx="1875">
                  <c:v>3318.2908861199999</c:v>
                </c:pt>
                <c:pt idx="1876">
                  <c:v>3319.2908861199999</c:v>
                </c:pt>
                <c:pt idx="1877">
                  <c:v>3320.2908861199999</c:v>
                </c:pt>
                <c:pt idx="1878">
                  <c:v>3321.2908861199999</c:v>
                </c:pt>
                <c:pt idx="1879">
                  <c:v>3322.2908861199999</c:v>
                </c:pt>
                <c:pt idx="1880">
                  <c:v>3323.2908861199999</c:v>
                </c:pt>
                <c:pt idx="1881">
                  <c:v>3324.2908861199999</c:v>
                </c:pt>
                <c:pt idx="1882">
                  <c:v>3325.2908861199999</c:v>
                </c:pt>
                <c:pt idx="1883">
                  <c:v>3326.2908861199999</c:v>
                </c:pt>
                <c:pt idx="1884">
                  <c:v>3327.2908861199999</c:v>
                </c:pt>
                <c:pt idx="1885">
                  <c:v>3328.2908861199999</c:v>
                </c:pt>
                <c:pt idx="1886">
                  <c:v>3329.2908861199999</c:v>
                </c:pt>
                <c:pt idx="1887">
                  <c:v>3330.2908861199999</c:v>
                </c:pt>
                <c:pt idx="1888">
                  <c:v>3331.2908861199999</c:v>
                </c:pt>
                <c:pt idx="1889">
                  <c:v>3332.2908861199999</c:v>
                </c:pt>
                <c:pt idx="1890">
                  <c:v>3333.2908861199999</c:v>
                </c:pt>
                <c:pt idx="1891">
                  <c:v>3334.2908861199999</c:v>
                </c:pt>
                <c:pt idx="1892">
                  <c:v>3335.2908861199999</c:v>
                </c:pt>
                <c:pt idx="1893">
                  <c:v>3336.2908861199999</c:v>
                </c:pt>
                <c:pt idx="1894">
                  <c:v>3337.2908861199999</c:v>
                </c:pt>
                <c:pt idx="1895">
                  <c:v>3338.2908861199999</c:v>
                </c:pt>
                <c:pt idx="1896">
                  <c:v>3339.2908861199999</c:v>
                </c:pt>
                <c:pt idx="1897">
                  <c:v>3340.2908861199999</c:v>
                </c:pt>
                <c:pt idx="1898">
                  <c:v>3341.2908861199999</c:v>
                </c:pt>
                <c:pt idx="1899">
                  <c:v>3342.2908861199999</c:v>
                </c:pt>
                <c:pt idx="1900">
                  <c:v>3343.2908861199999</c:v>
                </c:pt>
                <c:pt idx="1901">
                  <c:v>3344.2908861199999</c:v>
                </c:pt>
                <c:pt idx="1902">
                  <c:v>3345.2908861199999</c:v>
                </c:pt>
                <c:pt idx="1903">
                  <c:v>3346.2908861199999</c:v>
                </c:pt>
                <c:pt idx="1904">
                  <c:v>3347.2908861199999</c:v>
                </c:pt>
                <c:pt idx="1905">
                  <c:v>3348.2908861199999</c:v>
                </c:pt>
                <c:pt idx="1906">
                  <c:v>3349.2908861199999</c:v>
                </c:pt>
                <c:pt idx="1907">
                  <c:v>3350.2908861199999</c:v>
                </c:pt>
                <c:pt idx="1908">
                  <c:v>3351.2908861199999</c:v>
                </c:pt>
                <c:pt idx="1909">
                  <c:v>3352.2908861199999</c:v>
                </c:pt>
                <c:pt idx="1910">
                  <c:v>3353.2908861199999</c:v>
                </c:pt>
                <c:pt idx="1911">
                  <c:v>3354.2908861199999</c:v>
                </c:pt>
                <c:pt idx="1912">
                  <c:v>3355.2908861199999</c:v>
                </c:pt>
                <c:pt idx="1913">
                  <c:v>3356.2908861199999</c:v>
                </c:pt>
                <c:pt idx="1914">
                  <c:v>3357.2908861199999</c:v>
                </c:pt>
                <c:pt idx="1915">
                  <c:v>3358.2908861199999</c:v>
                </c:pt>
                <c:pt idx="1916">
                  <c:v>3359.2908861199999</c:v>
                </c:pt>
                <c:pt idx="1917">
                  <c:v>3360.2908861199999</c:v>
                </c:pt>
                <c:pt idx="1918">
                  <c:v>3361.2908861199999</c:v>
                </c:pt>
                <c:pt idx="1919">
                  <c:v>3362.2908861199999</c:v>
                </c:pt>
                <c:pt idx="1920">
                  <c:v>3363.2908861199999</c:v>
                </c:pt>
                <c:pt idx="1921">
                  <c:v>3364.2908861199999</c:v>
                </c:pt>
                <c:pt idx="1922">
                  <c:v>3365.2908861199999</c:v>
                </c:pt>
                <c:pt idx="1923">
                  <c:v>3366.2908861199999</c:v>
                </c:pt>
                <c:pt idx="1924">
                  <c:v>3367.2908861199999</c:v>
                </c:pt>
                <c:pt idx="1925">
                  <c:v>3368.2908861199999</c:v>
                </c:pt>
                <c:pt idx="1926">
                  <c:v>3369.2908861199999</c:v>
                </c:pt>
                <c:pt idx="1927">
                  <c:v>3370.2908861199999</c:v>
                </c:pt>
                <c:pt idx="1928">
                  <c:v>3371.2908861199999</c:v>
                </c:pt>
                <c:pt idx="1929">
                  <c:v>3372.2908861199999</c:v>
                </c:pt>
                <c:pt idx="1930">
                  <c:v>3373.2908861199999</c:v>
                </c:pt>
                <c:pt idx="1931">
                  <c:v>3374.2908861199999</c:v>
                </c:pt>
                <c:pt idx="1932">
                  <c:v>3375.2908861199999</c:v>
                </c:pt>
                <c:pt idx="1933">
                  <c:v>3376.2908861199999</c:v>
                </c:pt>
                <c:pt idx="1934">
                  <c:v>3377.2908861199999</c:v>
                </c:pt>
                <c:pt idx="1935">
                  <c:v>3378.2908861199999</c:v>
                </c:pt>
                <c:pt idx="1936">
                  <c:v>3379.2908861199999</c:v>
                </c:pt>
                <c:pt idx="1937">
                  <c:v>3380.2908861199999</c:v>
                </c:pt>
                <c:pt idx="1938">
                  <c:v>3381.2908861199999</c:v>
                </c:pt>
                <c:pt idx="1939">
                  <c:v>3382.2908861199999</c:v>
                </c:pt>
                <c:pt idx="1940">
                  <c:v>3383.2908861199999</c:v>
                </c:pt>
                <c:pt idx="1941">
                  <c:v>3384.2908861199999</c:v>
                </c:pt>
                <c:pt idx="1942">
                  <c:v>3385.2908861199999</c:v>
                </c:pt>
                <c:pt idx="1943">
                  <c:v>3386.2908861199999</c:v>
                </c:pt>
                <c:pt idx="1944">
                  <c:v>3387.2908861199999</c:v>
                </c:pt>
                <c:pt idx="1945">
                  <c:v>3388.2908861199999</c:v>
                </c:pt>
                <c:pt idx="1946">
                  <c:v>3389.2908861199999</c:v>
                </c:pt>
                <c:pt idx="1947">
                  <c:v>3390.2908861199999</c:v>
                </c:pt>
                <c:pt idx="1948">
                  <c:v>3391.2908861199999</c:v>
                </c:pt>
                <c:pt idx="1949">
                  <c:v>3392.2908861199999</c:v>
                </c:pt>
                <c:pt idx="1950">
                  <c:v>3393.2908861199999</c:v>
                </c:pt>
                <c:pt idx="1951">
                  <c:v>3394.2908861199999</c:v>
                </c:pt>
                <c:pt idx="1952">
                  <c:v>3395.2908861199999</c:v>
                </c:pt>
                <c:pt idx="1953">
                  <c:v>3396.2908861199999</c:v>
                </c:pt>
                <c:pt idx="1954">
                  <c:v>3397.2908861199999</c:v>
                </c:pt>
                <c:pt idx="1955">
                  <c:v>3398.2908861199999</c:v>
                </c:pt>
                <c:pt idx="1956">
                  <c:v>3399.2908861199999</c:v>
                </c:pt>
                <c:pt idx="1957">
                  <c:v>3400.2908861199999</c:v>
                </c:pt>
                <c:pt idx="1958">
                  <c:v>3401.2908861199999</c:v>
                </c:pt>
                <c:pt idx="1959">
                  <c:v>3402.2908861199999</c:v>
                </c:pt>
                <c:pt idx="1960">
                  <c:v>3403.2908861199999</c:v>
                </c:pt>
                <c:pt idx="1961">
                  <c:v>3404.2908861199999</c:v>
                </c:pt>
                <c:pt idx="1962">
                  <c:v>3405.2908861199999</c:v>
                </c:pt>
                <c:pt idx="1963">
                  <c:v>3406.2908861199999</c:v>
                </c:pt>
                <c:pt idx="1964">
                  <c:v>3407.2908861199999</c:v>
                </c:pt>
                <c:pt idx="1965">
                  <c:v>3408.2908861199999</c:v>
                </c:pt>
                <c:pt idx="1966">
                  <c:v>3409.2908861199999</c:v>
                </c:pt>
                <c:pt idx="1967">
                  <c:v>3410.2908861199999</c:v>
                </c:pt>
                <c:pt idx="1968">
                  <c:v>3411.2908861199999</c:v>
                </c:pt>
                <c:pt idx="1969">
                  <c:v>3412.2908861199999</c:v>
                </c:pt>
                <c:pt idx="1970">
                  <c:v>3413.2908861199999</c:v>
                </c:pt>
                <c:pt idx="1971">
                  <c:v>3414.2908861199999</c:v>
                </c:pt>
                <c:pt idx="1972">
                  <c:v>3415.2908861199999</c:v>
                </c:pt>
                <c:pt idx="1973">
                  <c:v>3416.2908861199999</c:v>
                </c:pt>
                <c:pt idx="1974">
                  <c:v>3417.2908861199999</c:v>
                </c:pt>
                <c:pt idx="1975">
                  <c:v>3418.2908861199999</c:v>
                </c:pt>
                <c:pt idx="1976">
                  <c:v>3419.2908861199999</c:v>
                </c:pt>
                <c:pt idx="1977">
                  <c:v>3420.2908861199999</c:v>
                </c:pt>
                <c:pt idx="1978">
                  <c:v>3421.2908861199999</c:v>
                </c:pt>
                <c:pt idx="1979">
                  <c:v>3422.2908861199999</c:v>
                </c:pt>
                <c:pt idx="1980">
                  <c:v>3423.2908861199999</c:v>
                </c:pt>
                <c:pt idx="1981">
                  <c:v>3424.2908861199999</c:v>
                </c:pt>
                <c:pt idx="1982">
                  <c:v>3425.2908861199999</c:v>
                </c:pt>
                <c:pt idx="1983">
                  <c:v>3426.2908861199999</c:v>
                </c:pt>
                <c:pt idx="1984">
                  <c:v>3427.2908861199999</c:v>
                </c:pt>
                <c:pt idx="1985">
                  <c:v>3428.2908861199999</c:v>
                </c:pt>
                <c:pt idx="1986">
                  <c:v>3429.2908861199999</c:v>
                </c:pt>
                <c:pt idx="1987">
                  <c:v>3430.2908861199999</c:v>
                </c:pt>
                <c:pt idx="1988">
                  <c:v>3431.2908861199999</c:v>
                </c:pt>
                <c:pt idx="1989">
                  <c:v>3432.2908861199999</c:v>
                </c:pt>
                <c:pt idx="1990">
                  <c:v>3433.2908861199999</c:v>
                </c:pt>
                <c:pt idx="1991">
                  <c:v>3434.2908861199999</c:v>
                </c:pt>
                <c:pt idx="1992">
                  <c:v>3435.2908861199999</c:v>
                </c:pt>
                <c:pt idx="1993">
                  <c:v>3436.2908861199999</c:v>
                </c:pt>
                <c:pt idx="1994">
                  <c:v>3437.2908861199999</c:v>
                </c:pt>
                <c:pt idx="1995">
                  <c:v>3438.2908861199999</c:v>
                </c:pt>
                <c:pt idx="1996">
                  <c:v>3439.2908861199999</c:v>
                </c:pt>
                <c:pt idx="1997">
                  <c:v>3440.2908861199999</c:v>
                </c:pt>
                <c:pt idx="1998">
                  <c:v>3441.2908861199999</c:v>
                </c:pt>
                <c:pt idx="1999">
                  <c:v>3442.2908861199999</c:v>
                </c:pt>
                <c:pt idx="2000">
                  <c:v>3443.2908861199999</c:v>
                </c:pt>
                <c:pt idx="2001">
                  <c:v>3444.2908861199999</c:v>
                </c:pt>
                <c:pt idx="2002">
                  <c:v>3445.2908861199999</c:v>
                </c:pt>
                <c:pt idx="2003">
                  <c:v>3446.2908861199999</c:v>
                </c:pt>
                <c:pt idx="2004">
                  <c:v>3447.2908861199999</c:v>
                </c:pt>
                <c:pt idx="2005">
                  <c:v>3448.2908861199999</c:v>
                </c:pt>
                <c:pt idx="2006">
                  <c:v>3449.2908861199999</c:v>
                </c:pt>
                <c:pt idx="2007">
                  <c:v>3450.2908861199999</c:v>
                </c:pt>
                <c:pt idx="2008">
                  <c:v>3451.2908861199999</c:v>
                </c:pt>
                <c:pt idx="2009">
                  <c:v>3452.2908861199999</c:v>
                </c:pt>
                <c:pt idx="2010">
                  <c:v>3453.2908861199999</c:v>
                </c:pt>
                <c:pt idx="2011">
                  <c:v>3454.2908861199999</c:v>
                </c:pt>
                <c:pt idx="2012">
                  <c:v>3455.2908861199999</c:v>
                </c:pt>
                <c:pt idx="2013">
                  <c:v>3456.2908861199999</c:v>
                </c:pt>
                <c:pt idx="2014">
                  <c:v>3457.2908861199999</c:v>
                </c:pt>
                <c:pt idx="2015">
                  <c:v>3458.2908861199999</c:v>
                </c:pt>
                <c:pt idx="2016">
                  <c:v>3459.2908861199999</c:v>
                </c:pt>
                <c:pt idx="2017">
                  <c:v>3460.2908861199999</c:v>
                </c:pt>
                <c:pt idx="2018">
                  <c:v>3461.2908861199999</c:v>
                </c:pt>
                <c:pt idx="2019">
                  <c:v>3462.2908861199999</c:v>
                </c:pt>
                <c:pt idx="2020">
                  <c:v>3463.2908861199999</c:v>
                </c:pt>
                <c:pt idx="2021">
                  <c:v>3464.2908861199999</c:v>
                </c:pt>
                <c:pt idx="2022">
                  <c:v>3465.2908861199999</c:v>
                </c:pt>
                <c:pt idx="2023">
                  <c:v>3466.2908861199999</c:v>
                </c:pt>
                <c:pt idx="2024">
                  <c:v>3467.2908861199999</c:v>
                </c:pt>
                <c:pt idx="2025">
                  <c:v>3468.2908861199999</c:v>
                </c:pt>
                <c:pt idx="2026">
                  <c:v>3469.2908861199999</c:v>
                </c:pt>
                <c:pt idx="2027">
                  <c:v>3470.2908861199999</c:v>
                </c:pt>
                <c:pt idx="2028">
                  <c:v>3471.2908861199999</c:v>
                </c:pt>
                <c:pt idx="2029">
                  <c:v>3472.2908861199999</c:v>
                </c:pt>
                <c:pt idx="2030">
                  <c:v>3473.2908861199999</c:v>
                </c:pt>
                <c:pt idx="2031">
                  <c:v>3474.2908861199999</c:v>
                </c:pt>
                <c:pt idx="2032">
                  <c:v>3475.2908861199999</c:v>
                </c:pt>
                <c:pt idx="2033">
                  <c:v>3476.2908861199999</c:v>
                </c:pt>
                <c:pt idx="2034">
                  <c:v>3477.2908861199999</c:v>
                </c:pt>
                <c:pt idx="2035">
                  <c:v>3478.2908861199999</c:v>
                </c:pt>
                <c:pt idx="2036">
                  <c:v>3479.2908861199999</c:v>
                </c:pt>
                <c:pt idx="2037">
                  <c:v>3480.2908861199999</c:v>
                </c:pt>
                <c:pt idx="2038">
                  <c:v>3481.2908861199999</c:v>
                </c:pt>
                <c:pt idx="2039">
                  <c:v>3482.2908861199999</c:v>
                </c:pt>
                <c:pt idx="2040">
                  <c:v>3483.2908861199999</c:v>
                </c:pt>
                <c:pt idx="2041">
                  <c:v>3484.2908861199999</c:v>
                </c:pt>
                <c:pt idx="2042">
                  <c:v>3484.5027648799996</c:v>
                </c:pt>
                <c:pt idx="2043">
                  <c:v>3556.9248953699998</c:v>
                </c:pt>
                <c:pt idx="2044">
                  <c:v>3556.9248953699998</c:v>
                </c:pt>
                <c:pt idx="2045">
                  <c:v>3557.9248953699998</c:v>
                </c:pt>
                <c:pt idx="2046">
                  <c:v>3558.9248953699998</c:v>
                </c:pt>
                <c:pt idx="2047">
                  <c:v>3559.9248953699998</c:v>
                </c:pt>
                <c:pt idx="2048">
                  <c:v>3560.9248953699998</c:v>
                </c:pt>
                <c:pt idx="2049">
                  <c:v>3561.9248953699998</c:v>
                </c:pt>
                <c:pt idx="2050">
                  <c:v>3562.9248953699998</c:v>
                </c:pt>
                <c:pt idx="2051">
                  <c:v>3563.9248953699998</c:v>
                </c:pt>
                <c:pt idx="2052">
                  <c:v>3564.9248953699998</c:v>
                </c:pt>
                <c:pt idx="2053">
                  <c:v>3565.9248953699998</c:v>
                </c:pt>
                <c:pt idx="2054">
                  <c:v>3566.9248953699998</c:v>
                </c:pt>
                <c:pt idx="2055">
                  <c:v>3567.9248953699998</c:v>
                </c:pt>
                <c:pt idx="2056">
                  <c:v>3568.9248953699998</c:v>
                </c:pt>
                <c:pt idx="2057">
                  <c:v>3569.9248953699998</c:v>
                </c:pt>
                <c:pt idx="2058">
                  <c:v>3570.9248953699998</c:v>
                </c:pt>
                <c:pt idx="2059">
                  <c:v>3571.9248953699998</c:v>
                </c:pt>
                <c:pt idx="2060">
                  <c:v>3572.9248953699998</c:v>
                </c:pt>
                <c:pt idx="2061">
                  <c:v>3573.9248953699998</c:v>
                </c:pt>
                <c:pt idx="2062">
                  <c:v>3574.9248953699998</c:v>
                </c:pt>
                <c:pt idx="2063">
                  <c:v>3575.9248953699998</c:v>
                </c:pt>
                <c:pt idx="2064">
                  <c:v>3576.9248953699998</c:v>
                </c:pt>
                <c:pt idx="2065">
                  <c:v>3577.9248953699998</c:v>
                </c:pt>
                <c:pt idx="2066">
                  <c:v>3578.9248953699998</c:v>
                </c:pt>
                <c:pt idx="2067">
                  <c:v>3579.9248953699998</c:v>
                </c:pt>
                <c:pt idx="2068">
                  <c:v>3580.9248953699998</c:v>
                </c:pt>
                <c:pt idx="2069">
                  <c:v>3581.9248953699998</c:v>
                </c:pt>
                <c:pt idx="2070">
                  <c:v>3582.9248953699998</c:v>
                </c:pt>
                <c:pt idx="2071">
                  <c:v>3583.9248953699998</c:v>
                </c:pt>
                <c:pt idx="2072">
                  <c:v>3584.9248953699998</c:v>
                </c:pt>
                <c:pt idx="2073">
                  <c:v>3585.9248953699998</c:v>
                </c:pt>
                <c:pt idx="2074">
                  <c:v>3586.9248953699998</c:v>
                </c:pt>
                <c:pt idx="2075">
                  <c:v>3587.9248953699998</c:v>
                </c:pt>
                <c:pt idx="2076">
                  <c:v>3588.9248953699998</c:v>
                </c:pt>
                <c:pt idx="2077">
                  <c:v>3589.9248953699998</c:v>
                </c:pt>
                <c:pt idx="2078">
                  <c:v>3590.9248953699998</c:v>
                </c:pt>
                <c:pt idx="2079">
                  <c:v>3591.9248953699998</c:v>
                </c:pt>
                <c:pt idx="2080">
                  <c:v>3592.9248953699998</c:v>
                </c:pt>
                <c:pt idx="2081">
                  <c:v>3593.9248953699998</c:v>
                </c:pt>
                <c:pt idx="2082">
                  <c:v>3594.9248953699998</c:v>
                </c:pt>
                <c:pt idx="2083">
                  <c:v>3595.9248953699998</c:v>
                </c:pt>
                <c:pt idx="2084">
                  <c:v>3596.9248953699998</c:v>
                </c:pt>
                <c:pt idx="2085">
                  <c:v>3597.9248953699998</c:v>
                </c:pt>
                <c:pt idx="2086">
                  <c:v>3598.9248953699998</c:v>
                </c:pt>
                <c:pt idx="2087">
                  <c:v>3599.9248953699998</c:v>
                </c:pt>
                <c:pt idx="2088">
                  <c:v>3600.9248953699998</c:v>
                </c:pt>
                <c:pt idx="2089">
                  <c:v>3601.9248953699998</c:v>
                </c:pt>
                <c:pt idx="2090">
                  <c:v>3602.9248953699998</c:v>
                </c:pt>
                <c:pt idx="2091">
                  <c:v>3603.9248953699998</c:v>
                </c:pt>
                <c:pt idx="2092">
                  <c:v>3604.9248953699998</c:v>
                </c:pt>
                <c:pt idx="2093">
                  <c:v>3605.9248953699998</c:v>
                </c:pt>
                <c:pt idx="2094">
                  <c:v>3606.9248953699998</c:v>
                </c:pt>
                <c:pt idx="2095">
                  <c:v>3607.9248953699998</c:v>
                </c:pt>
                <c:pt idx="2096">
                  <c:v>3608.9248953699998</c:v>
                </c:pt>
                <c:pt idx="2097">
                  <c:v>3609.9248953699998</c:v>
                </c:pt>
                <c:pt idx="2098">
                  <c:v>3610.9248953699998</c:v>
                </c:pt>
                <c:pt idx="2099">
                  <c:v>3611.9248953699998</c:v>
                </c:pt>
                <c:pt idx="2100">
                  <c:v>3612.9248953699998</c:v>
                </c:pt>
                <c:pt idx="2101">
                  <c:v>3613.9248953699998</c:v>
                </c:pt>
                <c:pt idx="2102">
                  <c:v>3614.9248953699998</c:v>
                </c:pt>
                <c:pt idx="2103">
                  <c:v>3615.9248953699998</c:v>
                </c:pt>
                <c:pt idx="2104">
                  <c:v>3616.9248953699998</c:v>
                </c:pt>
                <c:pt idx="2105">
                  <c:v>3617.9248953699998</c:v>
                </c:pt>
                <c:pt idx="2106">
                  <c:v>3618.9248953699998</c:v>
                </c:pt>
                <c:pt idx="2107">
                  <c:v>3619.9248953699998</c:v>
                </c:pt>
                <c:pt idx="2108">
                  <c:v>3620.9248953699998</c:v>
                </c:pt>
                <c:pt idx="2109">
                  <c:v>3621.9248953699998</c:v>
                </c:pt>
                <c:pt idx="2110">
                  <c:v>3622.9248953699998</c:v>
                </c:pt>
                <c:pt idx="2111">
                  <c:v>3623.9248953699998</c:v>
                </c:pt>
                <c:pt idx="2112">
                  <c:v>3624.9248953699998</c:v>
                </c:pt>
                <c:pt idx="2113">
                  <c:v>3625.9248953699998</c:v>
                </c:pt>
                <c:pt idx="2114">
                  <c:v>3626.9248953699998</c:v>
                </c:pt>
                <c:pt idx="2115">
                  <c:v>3627.9248953699998</c:v>
                </c:pt>
                <c:pt idx="2116">
                  <c:v>3628.9248953699998</c:v>
                </c:pt>
                <c:pt idx="2117">
                  <c:v>3629.9248953699998</c:v>
                </c:pt>
                <c:pt idx="2118">
                  <c:v>3630.9248953699998</c:v>
                </c:pt>
                <c:pt idx="2119">
                  <c:v>3631.9248953699998</c:v>
                </c:pt>
                <c:pt idx="2120">
                  <c:v>3632.9248953699998</c:v>
                </c:pt>
                <c:pt idx="2121">
                  <c:v>3633.9248953699998</c:v>
                </c:pt>
                <c:pt idx="2122">
                  <c:v>3634.9248953699998</c:v>
                </c:pt>
                <c:pt idx="2123">
                  <c:v>3635.9248953699998</c:v>
                </c:pt>
                <c:pt idx="2124">
                  <c:v>3636.9248953699998</c:v>
                </c:pt>
                <c:pt idx="2125">
                  <c:v>3637.9248953699998</c:v>
                </c:pt>
                <c:pt idx="2126">
                  <c:v>3638.9248953699998</c:v>
                </c:pt>
                <c:pt idx="2127">
                  <c:v>3639.9248953699998</c:v>
                </c:pt>
                <c:pt idx="2128">
                  <c:v>3640.9248953699998</c:v>
                </c:pt>
                <c:pt idx="2129">
                  <c:v>3641.9248953699998</c:v>
                </c:pt>
                <c:pt idx="2130">
                  <c:v>3642.9248953699998</c:v>
                </c:pt>
                <c:pt idx="2131">
                  <c:v>3643.9248953699998</c:v>
                </c:pt>
                <c:pt idx="2132">
                  <c:v>3644.9248953699998</c:v>
                </c:pt>
                <c:pt idx="2133">
                  <c:v>3645.9248953699998</c:v>
                </c:pt>
                <c:pt idx="2134">
                  <c:v>3646.9248953699998</c:v>
                </c:pt>
                <c:pt idx="2135">
                  <c:v>3647.9248953699998</c:v>
                </c:pt>
                <c:pt idx="2136">
                  <c:v>3648.9248953699998</c:v>
                </c:pt>
                <c:pt idx="2137">
                  <c:v>3649.9248953699998</c:v>
                </c:pt>
                <c:pt idx="2138">
                  <c:v>3650.9248953699998</c:v>
                </c:pt>
                <c:pt idx="2139">
                  <c:v>3651.9248953699998</c:v>
                </c:pt>
                <c:pt idx="2140">
                  <c:v>3652.9248953699998</c:v>
                </c:pt>
                <c:pt idx="2141">
                  <c:v>3653.9248953699998</c:v>
                </c:pt>
                <c:pt idx="2142">
                  <c:v>3654.9248953699998</c:v>
                </c:pt>
                <c:pt idx="2143">
                  <c:v>3655.9248953699998</c:v>
                </c:pt>
                <c:pt idx="2144">
                  <c:v>3656.9248953699998</c:v>
                </c:pt>
                <c:pt idx="2145">
                  <c:v>3657.9248953699998</c:v>
                </c:pt>
                <c:pt idx="2146">
                  <c:v>3658.9248953699998</c:v>
                </c:pt>
                <c:pt idx="2147">
                  <c:v>3659.9248953699998</c:v>
                </c:pt>
                <c:pt idx="2148">
                  <c:v>3660.9248953699998</c:v>
                </c:pt>
                <c:pt idx="2149">
                  <c:v>3661.9248953699998</c:v>
                </c:pt>
                <c:pt idx="2150">
                  <c:v>3662.9248953699998</c:v>
                </c:pt>
                <c:pt idx="2151">
                  <c:v>3663.9248953699998</c:v>
                </c:pt>
                <c:pt idx="2152">
                  <c:v>3664.9248953699998</c:v>
                </c:pt>
                <c:pt idx="2153">
                  <c:v>3665.9248953699998</c:v>
                </c:pt>
                <c:pt idx="2154">
                  <c:v>3666.9248953699998</c:v>
                </c:pt>
                <c:pt idx="2155">
                  <c:v>3667.9248953699998</c:v>
                </c:pt>
                <c:pt idx="2156">
                  <c:v>3668.9248953699998</c:v>
                </c:pt>
                <c:pt idx="2157">
                  <c:v>3669.9248953699998</c:v>
                </c:pt>
                <c:pt idx="2158">
                  <c:v>3670.9248953699998</c:v>
                </c:pt>
                <c:pt idx="2159">
                  <c:v>3671.9248953699998</c:v>
                </c:pt>
                <c:pt idx="2160">
                  <c:v>3672.9248953699998</c:v>
                </c:pt>
                <c:pt idx="2161">
                  <c:v>3673.9248953699998</c:v>
                </c:pt>
                <c:pt idx="2162">
                  <c:v>3674.9248953699998</c:v>
                </c:pt>
                <c:pt idx="2163">
                  <c:v>3675.9248953699998</c:v>
                </c:pt>
                <c:pt idx="2164">
                  <c:v>3676.9248953699998</c:v>
                </c:pt>
                <c:pt idx="2165">
                  <c:v>3677.9248953699998</c:v>
                </c:pt>
                <c:pt idx="2166">
                  <c:v>3678.9248953699998</c:v>
                </c:pt>
                <c:pt idx="2167">
                  <c:v>3679.9248953699998</c:v>
                </c:pt>
                <c:pt idx="2168">
                  <c:v>3680.9248953699998</c:v>
                </c:pt>
                <c:pt idx="2169">
                  <c:v>3681.9248953699998</c:v>
                </c:pt>
                <c:pt idx="2170">
                  <c:v>3682.9248953699998</c:v>
                </c:pt>
                <c:pt idx="2171">
                  <c:v>3683.9248953699998</c:v>
                </c:pt>
                <c:pt idx="2172">
                  <c:v>3684.9248953699998</c:v>
                </c:pt>
                <c:pt idx="2173">
                  <c:v>3685.9248953699998</c:v>
                </c:pt>
                <c:pt idx="2174">
                  <c:v>3686.9248953699998</c:v>
                </c:pt>
                <c:pt idx="2175">
                  <c:v>3687.9248953699998</c:v>
                </c:pt>
                <c:pt idx="2176">
                  <c:v>3688.9248953699998</c:v>
                </c:pt>
                <c:pt idx="2177">
                  <c:v>3689.9248953699998</c:v>
                </c:pt>
                <c:pt idx="2178">
                  <c:v>3690.9248953699998</c:v>
                </c:pt>
                <c:pt idx="2179">
                  <c:v>3691.9248953699998</c:v>
                </c:pt>
                <c:pt idx="2180">
                  <c:v>3692.9248953699998</c:v>
                </c:pt>
                <c:pt idx="2181">
                  <c:v>3693.9248953699998</c:v>
                </c:pt>
                <c:pt idx="2182">
                  <c:v>3694.9248953699998</c:v>
                </c:pt>
                <c:pt idx="2183">
                  <c:v>3695.9248953699998</c:v>
                </c:pt>
                <c:pt idx="2184">
                  <c:v>3696.9248953699998</c:v>
                </c:pt>
                <c:pt idx="2185">
                  <c:v>3697.9248953699998</c:v>
                </c:pt>
                <c:pt idx="2186">
                  <c:v>3698.9248953699998</c:v>
                </c:pt>
                <c:pt idx="2187">
                  <c:v>3699.9248953699998</c:v>
                </c:pt>
                <c:pt idx="2188">
                  <c:v>3700.9248953699998</c:v>
                </c:pt>
                <c:pt idx="2189">
                  <c:v>3701.9248953699998</c:v>
                </c:pt>
                <c:pt idx="2190">
                  <c:v>3702.9248953699998</c:v>
                </c:pt>
                <c:pt idx="2191">
                  <c:v>3703.9248953699998</c:v>
                </c:pt>
                <c:pt idx="2192">
                  <c:v>3704.9248953699998</c:v>
                </c:pt>
                <c:pt idx="2193">
                  <c:v>3705.9248953699998</c:v>
                </c:pt>
                <c:pt idx="2194">
                  <c:v>3706.9248953699998</c:v>
                </c:pt>
                <c:pt idx="2195">
                  <c:v>3707.9248953699998</c:v>
                </c:pt>
                <c:pt idx="2196">
                  <c:v>3708.9248953699998</c:v>
                </c:pt>
                <c:pt idx="2197">
                  <c:v>3709.9248953699998</c:v>
                </c:pt>
                <c:pt idx="2198">
                  <c:v>3710.9248953699998</c:v>
                </c:pt>
                <c:pt idx="2199">
                  <c:v>3711.9248953699998</c:v>
                </c:pt>
                <c:pt idx="2200">
                  <c:v>3712.9248953699998</c:v>
                </c:pt>
                <c:pt idx="2201">
                  <c:v>3713.9248953699998</c:v>
                </c:pt>
                <c:pt idx="2202">
                  <c:v>3714.9248953699998</c:v>
                </c:pt>
                <c:pt idx="2203">
                  <c:v>3715.9248953699998</c:v>
                </c:pt>
                <c:pt idx="2204">
                  <c:v>3716.9248953699998</c:v>
                </c:pt>
                <c:pt idx="2205">
                  <c:v>3717.9248953699998</c:v>
                </c:pt>
                <c:pt idx="2206">
                  <c:v>3718.9248953699998</c:v>
                </c:pt>
                <c:pt idx="2207">
                  <c:v>3719.9248953699998</c:v>
                </c:pt>
                <c:pt idx="2208">
                  <c:v>3720.9248953699998</c:v>
                </c:pt>
                <c:pt idx="2209">
                  <c:v>3721.9248953699998</c:v>
                </c:pt>
                <c:pt idx="2210">
                  <c:v>3722.9248953699998</c:v>
                </c:pt>
                <c:pt idx="2211">
                  <c:v>3723.9248953699998</c:v>
                </c:pt>
                <c:pt idx="2212">
                  <c:v>3724.9248953699998</c:v>
                </c:pt>
                <c:pt idx="2213">
                  <c:v>3725.9248953699998</c:v>
                </c:pt>
                <c:pt idx="2214">
                  <c:v>3726.9248953699998</c:v>
                </c:pt>
                <c:pt idx="2215">
                  <c:v>3727.9248953699998</c:v>
                </c:pt>
                <c:pt idx="2216">
                  <c:v>3728.9248953699998</c:v>
                </c:pt>
                <c:pt idx="2217">
                  <c:v>3729.9248953699998</c:v>
                </c:pt>
                <c:pt idx="2218">
                  <c:v>3730.9248953699998</c:v>
                </c:pt>
                <c:pt idx="2219">
                  <c:v>3731.9248953699998</c:v>
                </c:pt>
                <c:pt idx="2220">
                  <c:v>3732.9248953699998</c:v>
                </c:pt>
                <c:pt idx="2221">
                  <c:v>3733.9248953699998</c:v>
                </c:pt>
                <c:pt idx="2222">
                  <c:v>3734.9248953699998</c:v>
                </c:pt>
                <c:pt idx="2223">
                  <c:v>3735.9248953699998</c:v>
                </c:pt>
                <c:pt idx="2224">
                  <c:v>3736.9248953699998</c:v>
                </c:pt>
                <c:pt idx="2225">
                  <c:v>3737.9248953699998</c:v>
                </c:pt>
                <c:pt idx="2226">
                  <c:v>3738.9248953699998</c:v>
                </c:pt>
                <c:pt idx="2227">
                  <c:v>3739.9248953699998</c:v>
                </c:pt>
                <c:pt idx="2228">
                  <c:v>3740.9248953699998</c:v>
                </c:pt>
                <c:pt idx="2229">
                  <c:v>3741.9248953699998</c:v>
                </c:pt>
                <c:pt idx="2230">
                  <c:v>3742.9248953699998</c:v>
                </c:pt>
                <c:pt idx="2231">
                  <c:v>3743.9248953699998</c:v>
                </c:pt>
                <c:pt idx="2232">
                  <c:v>3744.9248953699998</c:v>
                </c:pt>
                <c:pt idx="2233">
                  <c:v>3745.9248953699998</c:v>
                </c:pt>
                <c:pt idx="2234">
                  <c:v>3746.9248953699998</c:v>
                </c:pt>
                <c:pt idx="2235">
                  <c:v>3747.9248953699998</c:v>
                </c:pt>
                <c:pt idx="2236">
                  <c:v>3748.9248953699998</c:v>
                </c:pt>
                <c:pt idx="2237">
                  <c:v>3749.9248953699998</c:v>
                </c:pt>
                <c:pt idx="2238">
                  <c:v>3750.9248953699998</c:v>
                </c:pt>
                <c:pt idx="2239">
                  <c:v>3751.9248953699998</c:v>
                </c:pt>
                <c:pt idx="2240">
                  <c:v>3752.9248953699998</c:v>
                </c:pt>
                <c:pt idx="2241">
                  <c:v>3753.9248953699998</c:v>
                </c:pt>
                <c:pt idx="2242">
                  <c:v>3754.9248953699998</c:v>
                </c:pt>
                <c:pt idx="2243">
                  <c:v>3755.9248953699998</c:v>
                </c:pt>
                <c:pt idx="2244">
                  <c:v>3756.9248953699998</c:v>
                </c:pt>
                <c:pt idx="2245">
                  <c:v>3757.9248953699998</c:v>
                </c:pt>
                <c:pt idx="2246">
                  <c:v>3758.9248953699998</c:v>
                </c:pt>
                <c:pt idx="2247">
                  <c:v>3759.9248953699998</c:v>
                </c:pt>
                <c:pt idx="2248">
                  <c:v>3760.9248953699998</c:v>
                </c:pt>
                <c:pt idx="2249">
                  <c:v>3761.9248953699998</c:v>
                </c:pt>
                <c:pt idx="2250">
                  <c:v>3762.9248953699998</c:v>
                </c:pt>
                <c:pt idx="2251">
                  <c:v>3763.9248953699998</c:v>
                </c:pt>
                <c:pt idx="2252">
                  <c:v>3764.9248953699998</c:v>
                </c:pt>
                <c:pt idx="2253">
                  <c:v>3765.9248953699998</c:v>
                </c:pt>
                <c:pt idx="2254">
                  <c:v>3766.9248953699998</c:v>
                </c:pt>
                <c:pt idx="2255">
                  <c:v>3767.9248953699998</c:v>
                </c:pt>
                <c:pt idx="2256">
                  <c:v>3768.9248953699998</c:v>
                </c:pt>
                <c:pt idx="2257">
                  <c:v>3769.9248953699998</c:v>
                </c:pt>
                <c:pt idx="2258">
                  <c:v>3770.9248953699998</c:v>
                </c:pt>
                <c:pt idx="2259">
                  <c:v>3771.9248953699998</c:v>
                </c:pt>
                <c:pt idx="2260">
                  <c:v>3772.9248953699998</c:v>
                </c:pt>
                <c:pt idx="2261">
                  <c:v>3773.9248953699998</c:v>
                </c:pt>
                <c:pt idx="2262">
                  <c:v>3774.9248953699998</c:v>
                </c:pt>
                <c:pt idx="2263">
                  <c:v>3775.9248953699998</c:v>
                </c:pt>
                <c:pt idx="2264">
                  <c:v>3776.9248953699998</c:v>
                </c:pt>
                <c:pt idx="2265">
                  <c:v>3777.9248953699998</c:v>
                </c:pt>
                <c:pt idx="2266">
                  <c:v>3778.9248953699998</c:v>
                </c:pt>
                <c:pt idx="2267">
                  <c:v>3779.9248953699998</c:v>
                </c:pt>
                <c:pt idx="2268">
                  <c:v>3780.9248953699998</c:v>
                </c:pt>
                <c:pt idx="2269">
                  <c:v>3781.9248953699998</c:v>
                </c:pt>
                <c:pt idx="2270">
                  <c:v>3782.9248953699998</c:v>
                </c:pt>
                <c:pt idx="2271">
                  <c:v>3783.9248953699998</c:v>
                </c:pt>
                <c:pt idx="2272">
                  <c:v>3784.9248953699998</c:v>
                </c:pt>
                <c:pt idx="2273">
                  <c:v>3785.9248953699998</c:v>
                </c:pt>
                <c:pt idx="2274">
                  <c:v>3786.9248953699998</c:v>
                </c:pt>
                <c:pt idx="2275">
                  <c:v>3787.9248953699998</c:v>
                </c:pt>
                <c:pt idx="2276">
                  <c:v>3788.9248953699998</c:v>
                </c:pt>
                <c:pt idx="2277">
                  <c:v>3789.9248953699998</c:v>
                </c:pt>
                <c:pt idx="2278">
                  <c:v>3790.9248953699998</c:v>
                </c:pt>
                <c:pt idx="2279">
                  <c:v>3791.9248953699998</c:v>
                </c:pt>
                <c:pt idx="2280">
                  <c:v>3792.9248953699998</c:v>
                </c:pt>
                <c:pt idx="2281">
                  <c:v>3793.9248953699998</c:v>
                </c:pt>
                <c:pt idx="2282">
                  <c:v>3794.9248953699998</c:v>
                </c:pt>
                <c:pt idx="2283">
                  <c:v>3795.9248953699998</c:v>
                </c:pt>
                <c:pt idx="2284">
                  <c:v>3796.9248953699998</c:v>
                </c:pt>
                <c:pt idx="2285">
                  <c:v>3797.9248953699998</c:v>
                </c:pt>
                <c:pt idx="2286">
                  <c:v>3798.9248953699998</c:v>
                </c:pt>
                <c:pt idx="2287">
                  <c:v>3799.9248953699998</c:v>
                </c:pt>
                <c:pt idx="2288">
                  <c:v>3800.9248953699998</c:v>
                </c:pt>
                <c:pt idx="2289">
                  <c:v>3801.9248953699998</c:v>
                </c:pt>
                <c:pt idx="2290">
                  <c:v>3802.9248953699998</c:v>
                </c:pt>
                <c:pt idx="2291">
                  <c:v>3803.9248953699998</c:v>
                </c:pt>
                <c:pt idx="2292">
                  <c:v>3804.9248953699998</c:v>
                </c:pt>
                <c:pt idx="2293">
                  <c:v>3805.9248953699998</c:v>
                </c:pt>
                <c:pt idx="2294">
                  <c:v>3806.9248953699998</c:v>
                </c:pt>
                <c:pt idx="2295">
                  <c:v>3807.9248953699998</c:v>
                </c:pt>
                <c:pt idx="2296">
                  <c:v>3808.9248953699998</c:v>
                </c:pt>
                <c:pt idx="2297">
                  <c:v>3809.9248953699998</c:v>
                </c:pt>
                <c:pt idx="2298">
                  <c:v>3810.9248953699998</c:v>
                </c:pt>
                <c:pt idx="2299">
                  <c:v>3811.9248953699998</c:v>
                </c:pt>
                <c:pt idx="2300">
                  <c:v>3812.9248953699998</c:v>
                </c:pt>
                <c:pt idx="2301">
                  <c:v>3813.9248953699998</c:v>
                </c:pt>
                <c:pt idx="2302">
                  <c:v>3814.9248953699998</c:v>
                </c:pt>
                <c:pt idx="2303">
                  <c:v>3815.9248953699998</c:v>
                </c:pt>
                <c:pt idx="2304">
                  <c:v>3816.9248953699998</c:v>
                </c:pt>
                <c:pt idx="2305">
                  <c:v>3817.9248953699998</c:v>
                </c:pt>
                <c:pt idx="2306">
                  <c:v>3818.9248953699998</c:v>
                </c:pt>
                <c:pt idx="2307">
                  <c:v>3819.9248953699998</c:v>
                </c:pt>
                <c:pt idx="2308">
                  <c:v>3820.9248953699998</c:v>
                </c:pt>
                <c:pt idx="2309">
                  <c:v>3821.9248953699998</c:v>
                </c:pt>
                <c:pt idx="2310">
                  <c:v>3822.9248953699998</c:v>
                </c:pt>
                <c:pt idx="2311">
                  <c:v>3823.9248953699998</c:v>
                </c:pt>
                <c:pt idx="2312">
                  <c:v>3824.9248953699998</c:v>
                </c:pt>
                <c:pt idx="2313">
                  <c:v>3825.9248953699998</c:v>
                </c:pt>
                <c:pt idx="2314">
                  <c:v>3826.9248953699998</c:v>
                </c:pt>
                <c:pt idx="2315">
                  <c:v>3827.9248953699998</c:v>
                </c:pt>
                <c:pt idx="2316">
                  <c:v>3828.9248953699998</c:v>
                </c:pt>
                <c:pt idx="2317">
                  <c:v>3829.9248953699998</c:v>
                </c:pt>
                <c:pt idx="2318">
                  <c:v>3830.9248953699998</c:v>
                </c:pt>
                <c:pt idx="2319">
                  <c:v>3831.9248953699998</c:v>
                </c:pt>
                <c:pt idx="2320">
                  <c:v>3832.9248953699998</c:v>
                </c:pt>
                <c:pt idx="2321">
                  <c:v>3833.9248953699998</c:v>
                </c:pt>
                <c:pt idx="2322">
                  <c:v>3834.9248953699998</c:v>
                </c:pt>
                <c:pt idx="2323">
                  <c:v>3835.9248953699998</c:v>
                </c:pt>
                <c:pt idx="2324">
                  <c:v>3836.9248953699998</c:v>
                </c:pt>
                <c:pt idx="2325">
                  <c:v>3837.9248953699998</c:v>
                </c:pt>
                <c:pt idx="2326">
                  <c:v>3838.9248953699998</c:v>
                </c:pt>
                <c:pt idx="2327">
                  <c:v>3839.9248953699998</c:v>
                </c:pt>
                <c:pt idx="2328">
                  <c:v>3840.9248953699998</c:v>
                </c:pt>
                <c:pt idx="2329">
                  <c:v>3841.9248953699998</c:v>
                </c:pt>
                <c:pt idx="2330">
                  <c:v>3842.9248953699998</c:v>
                </c:pt>
                <c:pt idx="2331">
                  <c:v>3843.9248953699998</c:v>
                </c:pt>
                <c:pt idx="2332">
                  <c:v>3844.9248953699998</c:v>
                </c:pt>
                <c:pt idx="2333">
                  <c:v>3845.9248953699998</c:v>
                </c:pt>
                <c:pt idx="2334">
                  <c:v>3846.9248953699998</c:v>
                </c:pt>
                <c:pt idx="2335">
                  <c:v>3847.9248953699998</c:v>
                </c:pt>
                <c:pt idx="2336">
                  <c:v>3848.9248953699998</c:v>
                </c:pt>
                <c:pt idx="2337">
                  <c:v>3849.9248953699998</c:v>
                </c:pt>
                <c:pt idx="2338">
                  <c:v>3850.9248953699998</c:v>
                </c:pt>
                <c:pt idx="2339">
                  <c:v>3851.9248953699998</c:v>
                </c:pt>
                <c:pt idx="2340">
                  <c:v>3852.9248953699998</c:v>
                </c:pt>
                <c:pt idx="2341">
                  <c:v>3853.9248953699998</c:v>
                </c:pt>
                <c:pt idx="2342">
                  <c:v>3854.9248953699998</c:v>
                </c:pt>
                <c:pt idx="2343">
                  <c:v>3855.9248953699998</c:v>
                </c:pt>
                <c:pt idx="2344">
                  <c:v>3856.9248953699998</c:v>
                </c:pt>
                <c:pt idx="2345">
                  <c:v>3857.9248953699998</c:v>
                </c:pt>
                <c:pt idx="2346">
                  <c:v>3858.9248953699998</c:v>
                </c:pt>
                <c:pt idx="2347">
                  <c:v>3859.9248953699998</c:v>
                </c:pt>
                <c:pt idx="2348">
                  <c:v>3860.9248953699998</c:v>
                </c:pt>
                <c:pt idx="2349">
                  <c:v>3861.9248953699998</c:v>
                </c:pt>
                <c:pt idx="2350">
                  <c:v>3862.9248953699998</c:v>
                </c:pt>
                <c:pt idx="2351">
                  <c:v>3863.9248953699998</c:v>
                </c:pt>
                <c:pt idx="2352">
                  <c:v>3864.9248953699998</c:v>
                </c:pt>
                <c:pt idx="2353">
                  <c:v>3865.9248953699998</c:v>
                </c:pt>
                <c:pt idx="2354">
                  <c:v>3866.9248953699998</c:v>
                </c:pt>
                <c:pt idx="2355">
                  <c:v>3867.9248953699998</c:v>
                </c:pt>
                <c:pt idx="2356">
                  <c:v>3868.9248953699998</c:v>
                </c:pt>
                <c:pt idx="2357">
                  <c:v>3869.9248953699998</c:v>
                </c:pt>
                <c:pt idx="2358">
                  <c:v>3870.9248953699998</c:v>
                </c:pt>
                <c:pt idx="2359">
                  <c:v>3871.9248953699998</c:v>
                </c:pt>
                <c:pt idx="2360">
                  <c:v>3872.9248953699998</c:v>
                </c:pt>
                <c:pt idx="2361">
                  <c:v>3873.9248953699998</c:v>
                </c:pt>
                <c:pt idx="2362">
                  <c:v>3874.9248953699998</c:v>
                </c:pt>
                <c:pt idx="2363">
                  <c:v>3875.9248953699998</c:v>
                </c:pt>
                <c:pt idx="2364">
                  <c:v>3876.9248953699998</c:v>
                </c:pt>
                <c:pt idx="2365">
                  <c:v>3877.9248953699998</c:v>
                </c:pt>
                <c:pt idx="2366">
                  <c:v>3878.3468139699999</c:v>
                </c:pt>
                <c:pt idx="2367">
                  <c:v>3961.6068856299999</c:v>
                </c:pt>
              </c:numCache>
            </c:numRef>
          </c:xVal>
          <c:yVal>
            <c:numRef>
              <c:f>'Full Lap Simulation'!$E$30:$E$2397</c:f>
              <c:numCache>
                <c:formatCode>0</c:formatCode>
                <c:ptCount val="2368"/>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1</c:v>
                </c:pt>
                <c:pt idx="31">
                  <c:v>1</c:v>
                </c:pt>
                <c:pt idx="32">
                  <c:v>1</c:v>
                </c:pt>
                <c:pt idx="33">
                  <c:v>1</c:v>
                </c:pt>
                <c:pt idx="34">
                  <c:v>1</c:v>
                </c:pt>
                <c:pt idx="35">
                  <c:v>1</c:v>
                </c:pt>
                <c:pt idx="36">
                  <c:v>1</c:v>
                </c:pt>
                <c:pt idx="37">
                  <c:v>1</c:v>
                </c:pt>
                <c:pt idx="38">
                  <c:v>1</c:v>
                </c:pt>
                <c:pt idx="39">
                  <c:v>1</c:v>
                </c:pt>
                <c:pt idx="40">
                  <c:v>1</c:v>
                </c:pt>
                <c:pt idx="41">
                  <c:v>1</c:v>
                </c:pt>
                <c:pt idx="42">
                  <c:v>1</c:v>
                </c:pt>
                <c:pt idx="43">
                  <c:v>2</c:v>
                </c:pt>
                <c:pt idx="44">
                  <c:v>2</c:v>
                </c:pt>
                <c:pt idx="45">
                  <c:v>2</c:v>
                </c:pt>
                <c:pt idx="46">
                  <c:v>2</c:v>
                </c:pt>
                <c:pt idx="47">
                  <c:v>2</c:v>
                </c:pt>
                <c:pt idx="48">
                  <c:v>2</c:v>
                </c:pt>
                <c:pt idx="49">
                  <c:v>2</c:v>
                </c:pt>
                <c:pt idx="50">
                  <c:v>2</c:v>
                </c:pt>
                <c:pt idx="51">
                  <c:v>2</c:v>
                </c:pt>
                <c:pt idx="52">
                  <c:v>2</c:v>
                </c:pt>
                <c:pt idx="53">
                  <c:v>2</c:v>
                </c:pt>
                <c:pt idx="54">
                  <c:v>2</c:v>
                </c:pt>
                <c:pt idx="55">
                  <c:v>2</c:v>
                </c:pt>
                <c:pt idx="56">
                  <c:v>2</c:v>
                </c:pt>
                <c:pt idx="57">
                  <c:v>2</c:v>
                </c:pt>
                <c:pt idx="58">
                  <c:v>2</c:v>
                </c:pt>
                <c:pt idx="59">
                  <c:v>2</c:v>
                </c:pt>
                <c:pt idx="60">
                  <c:v>2</c:v>
                </c:pt>
                <c:pt idx="61">
                  <c:v>2</c:v>
                </c:pt>
                <c:pt idx="62">
                  <c:v>2</c:v>
                </c:pt>
                <c:pt idx="63">
                  <c:v>2</c:v>
                </c:pt>
                <c:pt idx="64">
                  <c:v>2</c:v>
                </c:pt>
                <c:pt idx="65">
                  <c:v>2</c:v>
                </c:pt>
                <c:pt idx="66">
                  <c:v>2</c:v>
                </c:pt>
                <c:pt idx="67">
                  <c:v>2</c:v>
                </c:pt>
                <c:pt idx="68">
                  <c:v>2</c:v>
                </c:pt>
                <c:pt idx="69">
                  <c:v>2</c:v>
                </c:pt>
                <c:pt idx="70">
                  <c:v>2</c:v>
                </c:pt>
                <c:pt idx="71">
                  <c:v>2</c:v>
                </c:pt>
                <c:pt idx="72">
                  <c:v>2</c:v>
                </c:pt>
                <c:pt idx="73">
                  <c:v>2</c:v>
                </c:pt>
                <c:pt idx="74">
                  <c:v>2</c:v>
                </c:pt>
                <c:pt idx="75">
                  <c:v>2</c:v>
                </c:pt>
                <c:pt idx="76">
                  <c:v>2</c:v>
                </c:pt>
                <c:pt idx="77">
                  <c:v>2</c:v>
                </c:pt>
                <c:pt idx="78">
                  <c:v>2</c:v>
                </c:pt>
                <c:pt idx="79">
                  <c:v>2</c:v>
                </c:pt>
                <c:pt idx="80">
                  <c:v>2</c:v>
                </c:pt>
                <c:pt idx="81">
                  <c:v>2</c:v>
                </c:pt>
                <c:pt idx="82">
                  <c:v>2</c:v>
                </c:pt>
                <c:pt idx="83">
                  <c:v>2</c:v>
                </c:pt>
                <c:pt idx="84">
                  <c:v>2</c:v>
                </c:pt>
                <c:pt idx="85">
                  <c:v>2</c:v>
                </c:pt>
                <c:pt idx="86">
                  <c:v>2</c:v>
                </c:pt>
                <c:pt idx="87">
                  <c:v>2</c:v>
                </c:pt>
                <c:pt idx="88">
                  <c:v>3</c:v>
                </c:pt>
                <c:pt idx="89">
                  <c:v>3</c:v>
                </c:pt>
                <c:pt idx="90">
                  <c:v>3</c:v>
                </c:pt>
                <c:pt idx="91">
                  <c:v>3</c:v>
                </c:pt>
                <c:pt idx="92">
                  <c:v>3</c:v>
                </c:pt>
                <c:pt idx="93">
                  <c:v>3</c:v>
                </c:pt>
                <c:pt idx="94">
                  <c:v>3</c:v>
                </c:pt>
                <c:pt idx="95">
                  <c:v>3</c:v>
                </c:pt>
                <c:pt idx="96">
                  <c:v>3</c:v>
                </c:pt>
                <c:pt idx="97">
                  <c:v>3</c:v>
                </c:pt>
                <c:pt idx="98">
                  <c:v>3</c:v>
                </c:pt>
                <c:pt idx="99">
                  <c:v>3</c:v>
                </c:pt>
                <c:pt idx="100">
                  <c:v>3</c:v>
                </c:pt>
                <c:pt idx="101">
                  <c:v>3</c:v>
                </c:pt>
                <c:pt idx="102">
                  <c:v>3</c:v>
                </c:pt>
                <c:pt idx="103">
                  <c:v>3</c:v>
                </c:pt>
                <c:pt idx="104">
                  <c:v>3</c:v>
                </c:pt>
                <c:pt idx="105">
                  <c:v>3</c:v>
                </c:pt>
                <c:pt idx="106">
                  <c:v>3</c:v>
                </c:pt>
                <c:pt idx="107">
                  <c:v>3</c:v>
                </c:pt>
                <c:pt idx="108">
                  <c:v>3</c:v>
                </c:pt>
                <c:pt idx="109">
                  <c:v>3</c:v>
                </c:pt>
                <c:pt idx="110">
                  <c:v>3</c:v>
                </c:pt>
                <c:pt idx="111">
                  <c:v>3</c:v>
                </c:pt>
                <c:pt idx="112">
                  <c:v>3</c:v>
                </c:pt>
                <c:pt idx="113">
                  <c:v>3</c:v>
                </c:pt>
                <c:pt idx="114">
                  <c:v>3</c:v>
                </c:pt>
                <c:pt idx="115">
                  <c:v>3</c:v>
                </c:pt>
                <c:pt idx="116">
                  <c:v>3</c:v>
                </c:pt>
                <c:pt idx="117">
                  <c:v>3</c:v>
                </c:pt>
                <c:pt idx="118">
                  <c:v>3</c:v>
                </c:pt>
                <c:pt idx="119">
                  <c:v>3</c:v>
                </c:pt>
                <c:pt idx="120">
                  <c:v>3</c:v>
                </c:pt>
                <c:pt idx="121">
                  <c:v>3</c:v>
                </c:pt>
                <c:pt idx="122">
                  <c:v>3</c:v>
                </c:pt>
                <c:pt idx="123">
                  <c:v>3</c:v>
                </c:pt>
                <c:pt idx="124">
                  <c:v>3</c:v>
                </c:pt>
                <c:pt idx="125">
                  <c:v>3</c:v>
                </c:pt>
                <c:pt idx="126">
                  <c:v>3</c:v>
                </c:pt>
                <c:pt idx="127">
                  <c:v>3</c:v>
                </c:pt>
                <c:pt idx="128">
                  <c:v>3</c:v>
                </c:pt>
                <c:pt idx="129">
                  <c:v>3</c:v>
                </c:pt>
                <c:pt idx="130">
                  <c:v>3</c:v>
                </c:pt>
                <c:pt idx="131">
                  <c:v>3</c:v>
                </c:pt>
                <c:pt idx="132">
                  <c:v>3</c:v>
                </c:pt>
                <c:pt idx="133">
                  <c:v>3</c:v>
                </c:pt>
                <c:pt idx="134">
                  <c:v>3</c:v>
                </c:pt>
                <c:pt idx="135">
                  <c:v>3</c:v>
                </c:pt>
                <c:pt idx="136">
                  <c:v>3</c:v>
                </c:pt>
                <c:pt idx="137">
                  <c:v>3</c:v>
                </c:pt>
                <c:pt idx="138">
                  <c:v>3</c:v>
                </c:pt>
                <c:pt idx="139">
                  <c:v>3</c:v>
                </c:pt>
                <c:pt idx="140">
                  <c:v>3</c:v>
                </c:pt>
                <c:pt idx="141">
                  <c:v>3</c:v>
                </c:pt>
                <c:pt idx="142">
                  <c:v>3</c:v>
                </c:pt>
                <c:pt idx="143">
                  <c:v>3</c:v>
                </c:pt>
                <c:pt idx="144">
                  <c:v>3</c:v>
                </c:pt>
                <c:pt idx="145">
                  <c:v>3</c:v>
                </c:pt>
                <c:pt idx="146">
                  <c:v>3</c:v>
                </c:pt>
                <c:pt idx="147">
                  <c:v>3</c:v>
                </c:pt>
                <c:pt idx="148">
                  <c:v>3</c:v>
                </c:pt>
                <c:pt idx="149">
                  <c:v>3</c:v>
                </c:pt>
                <c:pt idx="150">
                  <c:v>3</c:v>
                </c:pt>
                <c:pt idx="151">
                  <c:v>3</c:v>
                </c:pt>
                <c:pt idx="152">
                  <c:v>3</c:v>
                </c:pt>
                <c:pt idx="153">
                  <c:v>3</c:v>
                </c:pt>
                <c:pt idx="154">
                  <c:v>3</c:v>
                </c:pt>
                <c:pt idx="155">
                  <c:v>3</c:v>
                </c:pt>
                <c:pt idx="156">
                  <c:v>3</c:v>
                </c:pt>
                <c:pt idx="157">
                  <c:v>3</c:v>
                </c:pt>
                <c:pt idx="158">
                  <c:v>3</c:v>
                </c:pt>
                <c:pt idx="159">
                  <c:v>3</c:v>
                </c:pt>
                <c:pt idx="160">
                  <c:v>3</c:v>
                </c:pt>
                <c:pt idx="161">
                  <c:v>3</c:v>
                </c:pt>
                <c:pt idx="162">
                  <c:v>3</c:v>
                </c:pt>
                <c:pt idx="163">
                  <c:v>3</c:v>
                </c:pt>
                <c:pt idx="164">
                  <c:v>4</c:v>
                </c:pt>
                <c:pt idx="165">
                  <c:v>4</c:v>
                </c:pt>
                <c:pt idx="166">
                  <c:v>4</c:v>
                </c:pt>
                <c:pt idx="167">
                  <c:v>4</c:v>
                </c:pt>
                <c:pt idx="168">
                  <c:v>4</c:v>
                </c:pt>
                <c:pt idx="169">
                  <c:v>4</c:v>
                </c:pt>
                <c:pt idx="170">
                  <c:v>4</c:v>
                </c:pt>
                <c:pt idx="171">
                  <c:v>4</c:v>
                </c:pt>
                <c:pt idx="172">
                  <c:v>4</c:v>
                </c:pt>
                <c:pt idx="173">
                  <c:v>4</c:v>
                </c:pt>
                <c:pt idx="174">
                  <c:v>4</c:v>
                </c:pt>
                <c:pt idx="175">
                  <c:v>4</c:v>
                </c:pt>
                <c:pt idx="176">
                  <c:v>4</c:v>
                </c:pt>
                <c:pt idx="177">
                  <c:v>4</c:v>
                </c:pt>
                <c:pt idx="178">
                  <c:v>4</c:v>
                </c:pt>
                <c:pt idx="179">
                  <c:v>4</c:v>
                </c:pt>
                <c:pt idx="180">
                  <c:v>4</c:v>
                </c:pt>
                <c:pt idx="181">
                  <c:v>4</c:v>
                </c:pt>
                <c:pt idx="182">
                  <c:v>4</c:v>
                </c:pt>
                <c:pt idx="183">
                  <c:v>4</c:v>
                </c:pt>
                <c:pt idx="184">
                  <c:v>4</c:v>
                </c:pt>
                <c:pt idx="185">
                  <c:v>4</c:v>
                </c:pt>
                <c:pt idx="186">
                  <c:v>4</c:v>
                </c:pt>
                <c:pt idx="187">
                  <c:v>4</c:v>
                </c:pt>
                <c:pt idx="188">
                  <c:v>4</c:v>
                </c:pt>
                <c:pt idx="189">
                  <c:v>4</c:v>
                </c:pt>
                <c:pt idx="190">
                  <c:v>4</c:v>
                </c:pt>
                <c:pt idx="191">
                  <c:v>4</c:v>
                </c:pt>
                <c:pt idx="192">
                  <c:v>4</c:v>
                </c:pt>
                <c:pt idx="193">
                  <c:v>4</c:v>
                </c:pt>
                <c:pt idx="194">
                  <c:v>4</c:v>
                </c:pt>
                <c:pt idx="195">
                  <c:v>4</c:v>
                </c:pt>
                <c:pt idx="196">
                  <c:v>4</c:v>
                </c:pt>
                <c:pt idx="197">
                  <c:v>4</c:v>
                </c:pt>
                <c:pt idx="198">
                  <c:v>4</c:v>
                </c:pt>
                <c:pt idx="199">
                  <c:v>4</c:v>
                </c:pt>
                <c:pt idx="200">
                  <c:v>4</c:v>
                </c:pt>
                <c:pt idx="201">
                  <c:v>4</c:v>
                </c:pt>
                <c:pt idx="202">
                  <c:v>4</c:v>
                </c:pt>
                <c:pt idx="203">
                  <c:v>4</c:v>
                </c:pt>
                <c:pt idx="204">
                  <c:v>4</c:v>
                </c:pt>
                <c:pt idx="205">
                  <c:v>4</c:v>
                </c:pt>
                <c:pt idx="206">
                  <c:v>4</c:v>
                </c:pt>
                <c:pt idx="207">
                  <c:v>4</c:v>
                </c:pt>
                <c:pt idx="208">
                  <c:v>4</c:v>
                </c:pt>
                <c:pt idx="209">
                  <c:v>4</c:v>
                </c:pt>
                <c:pt idx="210">
                  <c:v>4</c:v>
                </c:pt>
                <c:pt idx="211">
                  <c:v>4</c:v>
                </c:pt>
                <c:pt idx="212">
                  <c:v>4</c:v>
                </c:pt>
                <c:pt idx="213">
                  <c:v>4</c:v>
                </c:pt>
                <c:pt idx="214">
                  <c:v>4</c:v>
                </c:pt>
                <c:pt idx="215">
                  <c:v>4</c:v>
                </c:pt>
                <c:pt idx="216">
                  <c:v>4</c:v>
                </c:pt>
                <c:pt idx="217">
                  <c:v>4</c:v>
                </c:pt>
                <c:pt idx="218">
                  <c:v>4</c:v>
                </c:pt>
                <c:pt idx="219">
                  <c:v>4</c:v>
                </c:pt>
                <c:pt idx="220">
                  <c:v>4</c:v>
                </c:pt>
                <c:pt idx="221">
                  <c:v>4</c:v>
                </c:pt>
                <c:pt idx="222">
                  <c:v>4</c:v>
                </c:pt>
                <c:pt idx="223">
                  <c:v>4</c:v>
                </c:pt>
                <c:pt idx="224">
                  <c:v>4</c:v>
                </c:pt>
                <c:pt idx="225">
                  <c:v>4</c:v>
                </c:pt>
                <c:pt idx="226">
                  <c:v>4</c:v>
                </c:pt>
                <c:pt idx="227">
                  <c:v>4</c:v>
                </c:pt>
                <c:pt idx="228">
                  <c:v>4</c:v>
                </c:pt>
                <c:pt idx="229">
                  <c:v>4</c:v>
                </c:pt>
                <c:pt idx="230">
                  <c:v>4</c:v>
                </c:pt>
                <c:pt idx="231">
                  <c:v>4</c:v>
                </c:pt>
                <c:pt idx="232">
                  <c:v>4</c:v>
                </c:pt>
                <c:pt idx="233">
                  <c:v>4</c:v>
                </c:pt>
                <c:pt idx="234">
                  <c:v>4</c:v>
                </c:pt>
                <c:pt idx="235">
                  <c:v>4</c:v>
                </c:pt>
                <c:pt idx="236">
                  <c:v>4</c:v>
                </c:pt>
                <c:pt idx="237">
                  <c:v>4</c:v>
                </c:pt>
                <c:pt idx="238">
                  <c:v>4</c:v>
                </c:pt>
                <c:pt idx="239">
                  <c:v>4</c:v>
                </c:pt>
                <c:pt idx="240">
                  <c:v>4</c:v>
                </c:pt>
                <c:pt idx="241">
                  <c:v>4</c:v>
                </c:pt>
                <c:pt idx="242">
                  <c:v>4</c:v>
                </c:pt>
                <c:pt idx="243">
                  <c:v>4</c:v>
                </c:pt>
                <c:pt idx="244">
                  <c:v>4</c:v>
                </c:pt>
                <c:pt idx="245">
                  <c:v>4</c:v>
                </c:pt>
                <c:pt idx="246">
                  <c:v>4</c:v>
                </c:pt>
                <c:pt idx="247">
                  <c:v>4</c:v>
                </c:pt>
                <c:pt idx="248">
                  <c:v>4</c:v>
                </c:pt>
                <c:pt idx="249">
                  <c:v>4</c:v>
                </c:pt>
                <c:pt idx="250">
                  <c:v>4</c:v>
                </c:pt>
                <c:pt idx="251">
                  <c:v>4</c:v>
                </c:pt>
                <c:pt idx="252">
                  <c:v>4</c:v>
                </c:pt>
                <c:pt idx="253">
                  <c:v>4</c:v>
                </c:pt>
                <c:pt idx="254">
                  <c:v>4</c:v>
                </c:pt>
                <c:pt idx="255">
                  <c:v>4</c:v>
                </c:pt>
                <c:pt idx="256">
                  <c:v>4</c:v>
                </c:pt>
                <c:pt idx="257">
                  <c:v>4</c:v>
                </c:pt>
                <c:pt idx="258">
                  <c:v>4</c:v>
                </c:pt>
                <c:pt idx="259">
                  <c:v>4</c:v>
                </c:pt>
                <c:pt idx="260">
                  <c:v>4</c:v>
                </c:pt>
                <c:pt idx="261">
                  <c:v>4</c:v>
                </c:pt>
                <c:pt idx="262">
                  <c:v>4</c:v>
                </c:pt>
                <c:pt idx="263">
                  <c:v>4</c:v>
                </c:pt>
                <c:pt idx="264">
                  <c:v>4</c:v>
                </c:pt>
                <c:pt idx="265">
                  <c:v>4</c:v>
                </c:pt>
                <c:pt idx="266">
                  <c:v>4</c:v>
                </c:pt>
                <c:pt idx="267">
                  <c:v>4</c:v>
                </c:pt>
                <c:pt idx="268">
                  <c:v>4</c:v>
                </c:pt>
                <c:pt idx="269">
                  <c:v>4</c:v>
                </c:pt>
                <c:pt idx="270">
                  <c:v>4</c:v>
                </c:pt>
                <c:pt idx="271">
                  <c:v>4</c:v>
                </c:pt>
                <c:pt idx="272">
                  <c:v>4</c:v>
                </c:pt>
                <c:pt idx="273">
                  <c:v>4</c:v>
                </c:pt>
                <c:pt idx="274">
                  <c:v>4</c:v>
                </c:pt>
                <c:pt idx="275">
                  <c:v>4</c:v>
                </c:pt>
                <c:pt idx="276">
                  <c:v>4</c:v>
                </c:pt>
                <c:pt idx="277">
                  <c:v>4</c:v>
                </c:pt>
                <c:pt idx="278">
                  <c:v>4</c:v>
                </c:pt>
                <c:pt idx="279">
                  <c:v>4</c:v>
                </c:pt>
                <c:pt idx="280">
                  <c:v>4</c:v>
                </c:pt>
                <c:pt idx="281">
                  <c:v>4</c:v>
                </c:pt>
                <c:pt idx="282">
                  <c:v>4</c:v>
                </c:pt>
                <c:pt idx="283">
                  <c:v>4</c:v>
                </c:pt>
                <c:pt idx="284">
                  <c:v>4</c:v>
                </c:pt>
                <c:pt idx="285">
                  <c:v>4</c:v>
                </c:pt>
                <c:pt idx="286">
                  <c:v>4</c:v>
                </c:pt>
                <c:pt idx="287">
                  <c:v>4</c:v>
                </c:pt>
                <c:pt idx="288">
                  <c:v>4</c:v>
                </c:pt>
                <c:pt idx="289">
                  <c:v>4</c:v>
                </c:pt>
                <c:pt idx="290">
                  <c:v>4</c:v>
                </c:pt>
                <c:pt idx="291">
                  <c:v>4</c:v>
                </c:pt>
                <c:pt idx="292">
                  <c:v>4</c:v>
                </c:pt>
                <c:pt idx="293">
                  <c:v>4</c:v>
                </c:pt>
                <c:pt idx="294">
                  <c:v>4</c:v>
                </c:pt>
                <c:pt idx="295">
                  <c:v>4</c:v>
                </c:pt>
                <c:pt idx="296">
                  <c:v>4</c:v>
                </c:pt>
                <c:pt idx="297">
                  <c:v>4</c:v>
                </c:pt>
                <c:pt idx="298">
                  <c:v>5</c:v>
                </c:pt>
                <c:pt idx="299">
                  <c:v>5</c:v>
                </c:pt>
                <c:pt idx="300">
                  <c:v>5</c:v>
                </c:pt>
                <c:pt idx="301">
                  <c:v>5</c:v>
                </c:pt>
                <c:pt idx="302">
                  <c:v>5</c:v>
                </c:pt>
                <c:pt idx="303">
                  <c:v>5</c:v>
                </c:pt>
                <c:pt idx="304">
                  <c:v>5</c:v>
                </c:pt>
                <c:pt idx="305">
                  <c:v>5</c:v>
                </c:pt>
                <c:pt idx="306">
                  <c:v>5</c:v>
                </c:pt>
                <c:pt idx="307">
                  <c:v>5</c:v>
                </c:pt>
                <c:pt idx="308">
                  <c:v>5</c:v>
                </c:pt>
                <c:pt idx="309">
                  <c:v>5</c:v>
                </c:pt>
                <c:pt idx="310">
                  <c:v>5</c:v>
                </c:pt>
                <c:pt idx="311">
                  <c:v>5</c:v>
                </c:pt>
                <c:pt idx="312">
                  <c:v>5</c:v>
                </c:pt>
                <c:pt idx="313">
                  <c:v>5</c:v>
                </c:pt>
                <c:pt idx="314">
                  <c:v>5</c:v>
                </c:pt>
                <c:pt idx="315">
                  <c:v>5</c:v>
                </c:pt>
                <c:pt idx="316">
                  <c:v>5</c:v>
                </c:pt>
                <c:pt idx="317">
                  <c:v>5</c:v>
                </c:pt>
                <c:pt idx="318">
                  <c:v>4</c:v>
                </c:pt>
                <c:pt idx="319">
                  <c:v>4</c:v>
                </c:pt>
                <c:pt idx="320">
                  <c:v>4</c:v>
                </c:pt>
                <c:pt idx="321">
                  <c:v>4</c:v>
                </c:pt>
                <c:pt idx="322">
                  <c:v>4</c:v>
                </c:pt>
                <c:pt idx="323">
                  <c:v>4</c:v>
                </c:pt>
                <c:pt idx="324">
                  <c:v>4</c:v>
                </c:pt>
                <c:pt idx="325">
                  <c:v>4</c:v>
                </c:pt>
                <c:pt idx="326">
                  <c:v>4</c:v>
                </c:pt>
                <c:pt idx="327">
                  <c:v>4</c:v>
                </c:pt>
                <c:pt idx="328">
                  <c:v>4</c:v>
                </c:pt>
                <c:pt idx="329">
                  <c:v>4</c:v>
                </c:pt>
                <c:pt idx="330">
                  <c:v>4</c:v>
                </c:pt>
                <c:pt idx="331">
                  <c:v>4</c:v>
                </c:pt>
                <c:pt idx="332">
                  <c:v>4</c:v>
                </c:pt>
                <c:pt idx="333">
                  <c:v>4</c:v>
                </c:pt>
                <c:pt idx="334">
                  <c:v>4</c:v>
                </c:pt>
                <c:pt idx="335">
                  <c:v>4</c:v>
                </c:pt>
                <c:pt idx="336">
                  <c:v>4</c:v>
                </c:pt>
                <c:pt idx="337">
                  <c:v>4</c:v>
                </c:pt>
                <c:pt idx="338">
                  <c:v>4</c:v>
                </c:pt>
                <c:pt idx="339">
                  <c:v>4</c:v>
                </c:pt>
                <c:pt idx="340">
                  <c:v>4</c:v>
                </c:pt>
                <c:pt idx="341">
                  <c:v>4</c:v>
                </c:pt>
                <c:pt idx="342">
                  <c:v>4</c:v>
                </c:pt>
                <c:pt idx="343">
                  <c:v>4</c:v>
                </c:pt>
                <c:pt idx="344">
                  <c:v>4</c:v>
                </c:pt>
                <c:pt idx="345">
                  <c:v>4</c:v>
                </c:pt>
                <c:pt idx="346">
                  <c:v>4</c:v>
                </c:pt>
                <c:pt idx="347">
                  <c:v>4</c:v>
                </c:pt>
                <c:pt idx="348">
                  <c:v>4</c:v>
                </c:pt>
                <c:pt idx="349">
                  <c:v>4</c:v>
                </c:pt>
                <c:pt idx="350">
                  <c:v>4</c:v>
                </c:pt>
                <c:pt idx="351">
                  <c:v>4</c:v>
                </c:pt>
                <c:pt idx="352">
                  <c:v>4</c:v>
                </c:pt>
                <c:pt idx="353">
                  <c:v>4</c:v>
                </c:pt>
                <c:pt idx="354">
                  <c:v>4</c:v>
                </c:pt>
                <c:pt idx="355">
                  <c:v>4</c:v>
                </c:pt>
                <c:pt idx="356">
                  <c:v>4</c:v>
                </c:pt>
                <c:pt idx="357">
                  <c:v>4</c:v>
                </c:pt>
                <c:pt idx="358">
                  <c:v>4</c:v>
                </c:pt>
                <c:pt idx="359">
                  <c:v>4</c:v>
                </c:pt>
                <c:pt idx="360">
                  <c:v>4</c:v>
                </c:pt>
                <c:pt idx="361">
                  <c:v>4</c:v>
                </c:pt>
                <c:pt idx="362">
                  <c:v>4</c:v>
                </c:pt>
                <c:pt idx="363">
                  <c:v>4</c:v>
                </c:pt>
                <c:pt idx="364">
                  <c:v>4</c:v>
                </c:pt>
                <c:pt idx="365">
                  <c:v>4</c:v>
                </c:pt>
                <c:pt idx="366">
                  <c:v>4</c:v>
                </c:pt>
                <c:pt idx="367">
                  <c:v>4</c:v>
                </c:pt>
                <c:pt idx="368">
                  <c:v>4</c:v>
                </c:pt>
                <c:pt idx="369">
                  <c:v>4</c:v>
                </c:pt>
                <c:pt idx="370">
                  <c:v>4</c:v>
                </c:pt>
                <c:pt idx="371">
                  <c:v>4</c:v>
                </c:pt>
                <c:pt idx="372">
                  <c:v>4</c:v>
                </c:pt>
                <c:pt idx="373">
                  <c:v>4</c:v>
                </c:pt>
                <c:pt idx="374">
                  <c:v>4</c:v>
                </c:pt>
                <c:pt idx="375">
                  <c:v>4</c:v>
                </c:pt>
                <c:pt idx="376">
                  <c:v>4</c:v>
                </c:pt>
                <c:pt idx="377">
                  <c:v>4</c:v>
                </c:pt>
                <c:pt idx="378">
                  <c:v>4</c:v>
                </c:pt>
                <c:pt idx="379">
                  <c:v>4</c:v>
                </c:pt>
                <c:pt idx="380">
                  <c:v>4</c:v>
                </c:pt>
                <c:pt idx="381">
                  <c:v>4</c:v>
                </c:pt>
                <c:pt idx="382">
                  <c:v>4</c:v>
                </c:pt>
                <c:pt idx="383">
                  <c:v>4</c:v>
                </c:pt>
                <c:pt idx="384">
                  <c:v>4</c:v>
                </c:pt>
                <c:pt idx="385">
                  <c:v>4</c:v>
                </c:pt>
                <c:pt idx="386">
                  <c:v>4</c:v>
                </c:pt>
                <c:pt idx="387">
                  <c:v>4</c:v>
                </c:pt>
                <c:pt idx="388">
                  <c:v>4</c:v>
                </c:pt>
                <c:pt idx="389">
                  <c:v>4</c:v>
                </c:pt>
                <c:pt idx="390">
                  <c:v>4</c:v>
                </c:pt>
                <c:pt idx="391">
                  <c:v>4</c:v>
                </c:pt>
                <c:pt idx="392">
                  <c:v>4</c:v>
                </c:pt>
                <c:pt idx="393">
                  <c:v>4</c:v>
                </c:pt>
                <c:pt idx="394">
                  <c:v>4</c:v>
                </c:pt>
                <c:pt idx="395">
                  <c:v>4</c:v>
                </c:pt>
                <c:pt idx="396">
                  <c:v>4</c:v>
                </c:pt>
                <c:pt idx="397">
                  <c:v>3</c:v>
                </c:pt>
                <c:pt idx="398">
                  <c:v>3</c:v>
                </c:pt>
                <c:pt idx="399">
                  <c:v>3</c:v>
                </c:pt>
                <c:pt idx="400">
                  <c:v>3</c:v>
                </c:pt>
                <c:pt idx="401">
                  <c:v>3</c:v>
                </c:pt>
                <c:pt idx="402">
                  <c:v>3</c:v>
                </c:pt>
                <c:pt idx="403">
                  <c:v>3</c:v>
                </c:pt>
                <c:pt idx="404">
                  <c:v>3</c:v>
                </c:pt>
                <c:pt idx="405">
                  <c:v>3</c:v>
                </c:pt>
                <c:pt idx="406">
                  <c:v>3</c:v>
                </c:pt>
                <c:pt idx="407">
                  <c:v>3</c:v>
                </c:pt>
                <c:pt idx="408">
                  <c:v>3</c:v>
                </c:pt>
                <c:pt idx="409">
                  <c:v>3</c:v>
                </c:pt>
                <c:pt idx="410">
                  <c:v>3</c:v>
                </c:pt>
                <c:pt idx="411">
                  <c:v>3</c:v>
                </c:pt>
                <c:pt idx="412">
                  <c:v>3</c:v>
                </c:pt>
                <c:pt idx="413">
                  <c:v>3</c:v>
                </c:pt>
                <c:pt idx="414">
                  <c:v>3</c:v>
                </c:pt>
                <c:pt idx="415">
                  <c:v>3</c:v>
                </c:pt>
                <c:pt idx="416">
                  <c:v>3</c:v>
                </c:pt>
                <c:pt idx="417">
                  <c:v>3</c:v>
                </c:pt>
                <c:pt idx="418">
                  <c:v>3</c:v>
                </c:pt>
                <c:pt idx="419">
                  <c:v>3</c:v>
                </c:pt>
                <c:pt idx="420">
                  <c:v>3</c:v>
                </c:pt>
                <c:pt idx="421">
                  <c:v>3</c:v>
                </c:pt>
                <c:pt idx="422">
                  <c:v>3</c:v>
                </c:pt>
                <c:pt idx="423">
                  <c:v>3</c:v>
                </c:pt>
                <c:pt idx="424">
                  <c:v>3</c:v>
                </c:pt>
                <c:pt idx="425">
                  <c:v>3</c:v>
                </c:pt>
                <c:pt idx="426">
                  <c:v>3</c:v>
                </c:pt>
                <c:pt idx="427">
                  <c:v>3</c:v>
                </c:pt>
                <c:pt idx="428">
                  <c:v>3</c:v>
                </c:pt>
                <c:pt idx="429">
                  <c:v>3</c:v>
                </c:pt>
                <c:pt idx="430">
                  <c:v>3</c:v>
                </c:pt>
                <c:pt idx="431">
                  <c:v>3</c:v>
                </c:pt>
                <c:pt idx="432">
                  <c:v>3</c:v>
                </c:pt>
                <c:pt idx="433">
                  <c:v>3</c:v>
                </c:pt>
                <c:pt idx="434">
                  <c:v>3</c:v>
                </c:pt>
                <c:pt idx="435">
                  <c:v>3</c:v>
                </c:pt>
                <c:pt idx="436">
                  <c:v>3</c:v>
                </c:pt>
                <c:pt idx="437">
                  <c:v>3</c:v>
                </c:pt>
                <c:pt idx="438">
                  <c:v>3</c:v>
                </c:pt>
                <c:pt idx="439">
                  <c:v>3</c:v>
                </c:pt>
                <c:pt idx="440">
                  <c:v>3</c:v>
                </c:pt>
                <c:pt idx="441">
                  <c:v>3</c:v>
                </c:pt>
                <c:pt idx="442">
                  <c:v>3</c:v>
                </c:pt>
                <c:pt idx="443">
                  <c:v>3</c:v>
                </c:pt>
                <c:pt idx="444">
                  <c:v>3</c:v>
                </c:pt>
                <c:pt idx="445">
                  <c:v>3</c:v>
                </c:pt>
                <c:pt idx="446">
                  <c:v>3</c:v>
                </c:pt>
                <c:pt idx="447">
                  <c:v>3</c:v>
                </c:pt>
                <c:pt idx="448">
                  <c:v>3</c:v>
                </c:pt>
                <c:pt idx="449">
                  <c:v>3</c:v>
                </c:pt>
                <c:pt idx="450">
                  <c:v>3</c:v>
                </c:pt>
                <c:pt idx="451">
                  <c:v>3</c:v>
                </c:pt>
                <c:pt idx="452">
                  <c:v>3</c:v>
                </c:pt>
                <c:pt idx="453">
                  <c:v>3</c:v>
                </c:pt>
                <c:pt idx="454">
                  <c:v>3</c:v>
                </c:pt>
                <c:pt idx="455">
                  <c:v>3</c:v>
                </c:pt>
                <c:pt idx="456">
                  <c:v>2</c:v>
                </c:pt>
                <c:pt idx="457">
                  <c:v>2</c:v>
                </c:pt>
                <c:pt idx="458">
                  <c:v>2</c:v>
                </c:pt>
                <c:pt idx="459">
                  <c:v>2</c:v>
                </c:pt>
                <c:pt idx="460">
                  <c:v>2</c:v>
                </c:pt>
                <c:pt idx="461">
                  <c:v>2</c:v>
                </c:pt>
                <c:pt idx="462">
                  <c:v>2</c:v>
                </c:pt>
                <c:pt idx="463">
                  <c:v>2</c:v>
                </c:pt>
                <c:pt idx="464">
                  <c:v>2</c:v>
                </c:pt>
                <c:pt idx="465">
                  <c:v>2</c:v>
                </c:pt>
                <c:pt idx="466">
                  <c:v>2</c:v>
                </c:pt>
                <c:pt idx="467">
                  <c:v>2</c:v>
                </c:pt>
                <c:pt idx="468">
                  <c:v>2</c:v>
                </c:pt>
                <c:pt idx="469">
                  <c:v>2</c:v>
                </c:pt>
                <c:pt idx="470">
                  <c:v>2</c:v>
                </c:pt>
                <c:pt idx="471">
                  <c:v>2</c:v>
                </c:pt>
                <c:pt idx="472">
                  <c:v>2</c:v>
                </c:pt>
                <c:pt idx="473">
                  <c:v>2</c:v>
                </c:pt>
                <c:pt idx="474">
                  <c:v>2</c:v>
                </c:pt>
                <c:pt idx="475">
                  <c:v>2</c:v>
                </c:pt>
                <c:pt idx="476">
                  <c:v>2</c:v>
                </c:pt>
                <c:pt idx="477">
                  <c:v>2</c:v>
                </c:pt>
                <c:pt idx="478">
                  <c:v>2</c:v>
                </c:pt>
                <c:pt idx="479">
                  <c:v>2</c:v>
                </c:pt>
                <c:pt idx="480">
                  <c:v>2</c:v>
                </c:pt>
                <c:pt idx="481">
                  <c:v>2</c:v>
                </c:pt>
                <c:pt idx="482">
                  <c:v>2</c:v>
                </c:pt>
                <c:pt idx="483">
                  <c:v>2</c:v>
                </c:pt>
                <c:pt idx="484">
                  <c:v>2</c:v>
                </c:pt>
                <c:pt idx="485">
                  <c:v>2</c:v>
                </c:pt>
                <c:pt idx="486">
                  <c:v>2</c:v>
                </c:pt>
                <c:pt idx="487">
                  <c:v>2</c:v>
                </c:pt>
                <c:pt idx="488">
                  <c:v>2</c:v>
                </c:pt>
                <c:pt idx="489">
                  <c:v>2</c:v>
                </c:pt>
                <c:pt idx="490">
                  <c:v>2</c:v>
                </c:pt>
                <c:pt idx="491">
                  <c:v>2</c:v>
                </c:pt>
                <c:pt idx="492">
                  <c:v>2</c:v>
                </c:pt>
                <c:pt idx="493">
                  <c:v>2</c:v>
                </c:pt>
                <c:pt idx="494">
                  <c:v>2</c:v>
                </c:pt>
                <c:pt idx="495">
                  <c:v>2</c:v>
                </c:pt>
                <c:pt idx="496">
                  <c:v>2</c:v>
                </c:pt>
                <c:pt idx="497">
                  <c:v>1</c:v>
                </c:pt>
                <c:pt idx="498">
                  <c:v>1</c:v>
                </c:pt>
                <c:pt idx="499">
                  <c:v>1</c:v>
                </c:pt>
                <c:pt idx="500">
                  <c:v>1</c:v>
                </c:pt>
                <c:pt idx="501">
                  <c:v>1</c:v>
                </c:pt>
                <c:pt idx="502">
                  <c:v>1</c:v>
                </c:pt>
                <c:pt idx="503">
                  <c:v>1</c:v>
                </c:pt>
                <c:pt idx="504">
                  <c:v>1</c:v>
                </c:pt>
                <c:pt idx="505">
                  <c:v>1</c:v>
                </c:pt>
                <c:pt idx="506">
                  <c:v>1</c:v>
                </c:pt>
                <c:pt idx="507">
                  <c:v>1</c:v>
                </c:pt>
                <c:pt idx="508">
                  <c:v>1</c:v>
                </c:pt>
                <c:pt idx="509">
                  <c:v>1</c:v>
                </c:pt>
                <c:pt idx="510">
                  <c:v>1</c:v>
                </c:pt>
                <c:pt idx="511">
                  <c:v>1</c:v>
                </c:pt>
                <c:pt idx="512">
                  <c:v>1</c:v>
                </c:pt>
                <c:pt idx="513">
                  <c:v>1</c:v>
                </c:pt>
                <c:pt idx="514">
                  <c:v>1</c:v>
                </c:pt>
                <c:pt idx="515">
                  <c:v>1</c:v>
                </c:pt>
                <c:pt idx="516">
                  <c:v>2</c:v>
                </c:pt>
                <c:pt idx="517">
                  <c:v>2</c:v>
                </c:pt>
                <c:pt idx="518">
                  <c:v>2</c:v>
                </c:pt>
                <c:pt idx="519">
                  <c:v>2</c:v>
                </c:pt>
                <c:pt idx="520">
                  <c:v>2</c:v>
                </c:pt>
                <c:pt idx="521">
                  <c:v>2</c:v>
                </c:pt>
                <c:pt idx="522">
                  <c:v>2</c:v>
                </c:pt>
                <c:pt idx="523">
                  <c:v>2</c:v>
                </c:pt>
                <c:pt idx="524">
                  <c:v>2</c:v>
                </c:pt>
                <c:pt idx="525">
                  <c:v>2</c:v>
                </c:pt>
                <c:pt idx="526">
                  <c:v>2</c:v>
                </c:pt>
                <c:pt idx="527">
                  <c:v>2</c:v>
                </c:pt>
                <c:pt idx="528">
                  <c:v>2</c:v>
                </c:pt>
                <c:pt idx="529">
                  <c:v>2</c:v>
                </c:pt>
                <c:pt idx="530">
                  <c:v>2</c:v>
                </c:pt>
                <c:pt idx="531">
                  <c:v>2</c:v>
                </c:pt>
                <c:pt idx="532">
                  <c:v>2</c:v>
                </c:pt>
                <c:pt idx="533">
                  <c:v>2</c:v>
                </c:pt>
                <c:pt idx="534">
                  <c:v>2</c:v>
                </c:pt>
                <c:pt idx="535">
                  <c:v>2</c:v>
                </c:pt>
                <c:pt idx="536">
                  <c:v>2</c:v>
                </c:pt>
                <c:pt idx="537">
                  <c:v>2</c:v>
                </c:pt>
                <c:pt idx="538">
                  <c:v>2</c:v>
                </c:pt>
                <c:pt idx="539">
                  <c:v>2</c:v>
                </c:pt>
                <c:pt idx="540">
                  <c:v>2</c:v>
                </c:pt>
                <c:pt idx="541">
                  <c:v>2</c:v>
                </c:pt>
                <c:pt idx="542">
                  <c:v>2</c:v>
                </c:pt>
                <c:pt idx="543">
                  <c:v>2</c:v>
                </c:pt>
                <c:pt idx="544">
                  <c:v>2</c:v>
                </c:pt>
                <c:pt idx="545">
                  <c:v>2</c:v>
                </c:pt>
                <c:pt idx="546">
                  <c:v>2</c:v>
                </c:pt>
                <c:pt idx="547">
                  <c:v>2</c:v>
                </c:pt>
                <c:pt idx="548">
                  <c:v>2</c:v>
                </c:pt>
                <c:pt idx="549">
                  <c:v>2</c:v>
                </c:pt>
                <c:pt idx="550">
                  <c:v>2</c:v>
                </c:pt>
                <c:pt idx="551">
                  <c:v>2</c:v>
                </c:pt>
                <c:pt idx="552">
                  <c:v>2</c:v>
                </c:pt>
                <c:pt idx="553">
                  <c:v>2</c:v>
                </c:pt>
                <c:pt idx="554">
                  <c:v>2</c:v>
                </c:pt>
                <c:pt idx="555">
                  <c:v>2</c:v>
                </c:pt>
                <c:pt idx="556">
                  <c:v>2</c:v>
                </c:pt>
                <c:pt idx="557">
                  <c:v>2</c:v>
                </c:pt>
                <c:pt idx="558">
                  <c:v>2</c:v>
                </c:pt>
                <c:pt idx="559">
                  <c:v>2</c:v>
                </c:pt>
                <c:pt idx="560">
                  <c:v>2</c:v>
                </c:pt>
                <c:pt idx="561">
                  <c:v>3</c:v>
                </c:pt>
                <c:pt idx="562">
                  <c:v>3</c:v>
                </c:pt>
                <c:pt idx="563">
                  <c:v>3</c:v>
                </c:pt>
                <c:pt idx="564">
                  <c:v>3</c:v>
                </c:pt>
                <c:pt idx="565">
                  <c:v>3</c:v>
                </c:pt>
                <c:pt idx="566">
                  <c:v>3</c:v>
                </c:pt>
                <c:pt idx="567">
                  <c:v>3</c:v>
                </c:pt>
                <c:pt idx="568">
                  <c:v>3</c:v>
                </c:pt>
                <c:pt idx="569">
                  <c:v>3</c:v>
                </c:pt>
                <c:pt idx="570">
                  <c:v>3</c:v>
                </c:pt>
                <c:pt idx="571">
                  <c:v>3</c:v>
                </c:pt>
                <c:pt idx="572">
                  <c:v>3</c:v>
                </c:pt>
                <c:pt idx="573">
                  <c:v>3</c:v>
                </c:pt>
                <c:pt idx="574">
                  <c:v>3</c:v>
                </c:pt>
                <c:pt idx="575">
                  <c:v>3</c:v>
                </c:pt>
                <c:pt idx="576">
                  <c:v>3</c:v>
                </c:pt>
                <c:pt idx="577">
                  <c:v>3</c:v>
                </c:pt>
                <c:pt idx="578">
                  <c:v>3</c:v>
                </c:pt>
                <c:pt idx="579">
                  <c:v>3</c:v>
                </c:pt>
                <c:pt idx="580">
                  <c:v>3</c:v>
                </c:pt>
                <c:pt idx="581">
                  <c:v>3</c:v>
                </c:pt>
                <c:pt idx="582">
                  <c:v>3</c:v>
                </c:pt>
                <c:pt idx="583">
                  <c:v>3</c:v>
                </c:pt>
                <c:pt idx="584">
                  <c:v>3</c:v>
                </c:pt>
                <c:pt idx="585">
                  <c:v>3</c:v>
                </c:pt>
                <c:pt idx="586">
                  <c:v>3</c:v>
                </c:pt>
                <c:pt idx="587">
                  <c:v>3</c:v>
                </c:pt>
                <c:pt idx="588">
                  <c:v>3</c:v>
                </c:pt>
                <c:pt idx="589">
                  <c:v>3</c:v>
                </c:pt>
                <c:pt idx="590">
                  <c:v>3</c:v>
                </c:pt>
                <c:pt idx="591">
                  <c:v>3</c:v>
                </c:pt>
                <c:pt idx="592">
                  <c:v>3</c:v>
                </c:pt>
                <c:pt idx="593">
                  <c:v>3</c:v>
                </c:pt>
                <c:pt idx="594">
                  <c:v>3</c:v>
                </c:pt>
                <c:pt idx="595">
                  <c:v>3</c:v>
                </c:pt>
                <c:pt idx="596">
                  <c:v>3</c:v>
                </c:pt>
                <c:pt idx="597">
                  <c:v>3</c:v>
                </c:pt>
                <c:pt idx="598">
                  <c:v>3</c:v>
                </c:pt>
                <c:pt idx="599">
                  <c:v>3</c:v>
                </c:pt>
                <c:pt idx="600">
                  <c:v>3</c:v>
                </c:pt>
                <c:pt idx="601">
                  <c:v>3</c:v>
                </c:pt>
                <c:pt idx="602">
                  <c:v>3</c:v>
                </c:pt>
                <c:pt idx="603">
                  <c:v>3</c:v>
                </c:pt>
                <c:pt idx="604">
                  <c:v>3</c:v>
                </c:pt>
                <c:pt idx="605">
                  <c:v>3</c:v>
                </c:pt>
                <c:pt idx="606">
                  <c:v>3</c:v>
                </c:pt>
                <c:pt idx="607">
                  <c:v>3</c:v>
                </c:pt>
                <c:pt idx="608">
                  <c:v>3</c:v>
                </c:pt>
                <c:pt idx="609">
                  <c:v>3</c:v>
                </c:pt>
                <c:pt idx="610">
                  <c:v>3</c:v>
                </c:pt>
                <c:pt idx="611">
                  <c:v>3</c:v>
                </c:pt>
                <c:pt idx="612">
                  <c:v>3</c:v>
                </c:pt>
                <c:pt idx="613">
                  <c:v>3</c:v>
                </c:pt>
                <c:pt idx="614">
                  <c:v>3</c:v>
                </c:pt>
                <c:pt idx="615">
                  <c:v>3</c:v>
                </c:pt>
                <c:pt idx="616">
                  <c:v>3</c:v>
                </c:pt>
                <c:pt idx="617">
                  <c:v>3</c:v>
                </c:pt>
                <c:pt idx="618">
                  <c:v>3</c:v>
                </c:pt>
                <c:pt idx="619">
                  <c:v>3</c:v>
                </c:pt>
                <c:pt idx="620">
                  <c:v>3</c:v>
                </c:pt>
                <c:pt idx="621">
                  <c:v>3</c:v>
                </c:pt>
                <c:pt idx="622">
                  <c:v>3</c:v>
                </c:pt>
                <c:pt idx="623">
                  <c:v>3</c:v>
                </c:pt>
                <c:pt idx="624">
                  <c:v>3</c:v>
                </c:pt>
                <c:pt idx="625">
                  <c:v>3</c:v>
                </c:pt>
                <c:pt idx="626">
                  <c:v>3</c:v>
                </c:pt>
                <c:pt idx="627">
                  <c:v>3</c:v>
                </c:pt>
                <c:pt idx="628">
                  <c:v>3</c:v>
                </c:pt>
                <c:pt idx="629">
                  <c:v>3</c:v>
                </c:pt>
                <c:pt idx="630">
                  <c:v>3</c:v>
                </c:pt>
                <c:pt idx="631">
                  <c:v>3</c:v>
                </c:pt>
                <c:pt idx="632">
                  <c:v>3</c:v>
                </c:pt>
                <c:pt idx="633">
                  <c:v>3</c:v>
                </c:pt>
                <c:pt idx="634">
                  <c:v>3</c:v>
                </c:pt>
                <c:pt idx="635">
                  <c:v>3</c:v>
                </c:pt>
                <c:pt idx="636">
                  <c:v>3</c:v>
                </c:pt>
                <c:pt idx="637">
                  <c:v>3</c:v>
                </c:pt>
                <c:pt idx="638">
                  <c:v>4</c:v>
                </c:pt>
                <c:pt idx="639">
                  <c:v>4</c:v>
                </c:pt>
                <c:pt idx="640">
                  <c:v>4</c:v>
                </c:pt>
                <c:pt idx="641">
                  <c:v>4</c:v>
                </c:pt>
                <c:pt idx="642">
                  <c:v>4</c:v>
                </c:pt>
                <c:pt idx="643">
                  <c:v>4</c:v>
                </c:pt>
                <c:pt idx="644">
                  <c:v>4</c:v>
                </c:pt>
                <c:pt idx="645">
                  <c:v>4</c:v>
                </c:pt>
                <c:pt idx="646">
                  <c:v>4</c:v>
                </c:pt>
                <c:pt idx="647">
                  <c:v>4</c:v>
                </c:pt>
                <c:pt idx="648">
                  <c:v>4</c:v>
                </c:pt>
                <c:pt idx="649">
                  <c:v>4</c:v>
                </c:pt>
                <c:pt idx="650">
                  <c:v>4</c:v>
                </c:pt>
                <c:pt idx="651">
                  <c:v>4</c:v>
                </c:pt>
                <c:pt idx="652">
                  <c:v>4</c:v>
                </c:pt>
                <c:pt idx="653">
                  <c:v>4</c:v>
                </c:pt>
                <c:pt idx="654">
                  <c:v>4</c:v>
                </c:pt>
                <c:pt idx="655">
                  <c:v>4</c:v>
                </c:pt>
                <c:pt idx="656">
                  <c:v>4</c:v>
                </c:pt>
                <c:pt idx="657">
                  <c:v>4</c:v>
                </c:pt>
                <c:pt idx="658">
                  <c:v>4</c:v>
                </c:pt>
                <c:pt idx="659">
                  <c:v>4</c:v>
                </c:pt>
                <c:pt idx="660">
                  <c:v>4</c:v>
                </c:pt>
                <c:pt idx="661">
                  <c:v>4</c:v>
                </c:pt>
                <c:pt idx="662">
                  <c:v>4</c:v>
                </c:pt>
                <c:pt idx="663">
                  <c:v>4</c:v>
                </c:pt>
                <c:pt idx="664">
                  <c:v>4</c:v>
                </c:pt>
                <c:pt idx="665">
                  <c:v>4</c:v>
                </c:pt>
                <c:pt idx="666">
                  <c:v>4</c:v>
                </c:pt>
                <c:pt idx="667">
                  <c:v>4</c:v>
                </c:pt>
                <c:pt idx="668">
                  <c:v>4</c:v>
                </c:pt>
                <c:pt idx="669">
                  <c:v>4</c:v>
                </c:pt>
                <c:pt idx="670">
                  <c:v>4</c:v>
                </c:pt>
                <c:pt idx="671">
                  <c:v>4</c:v>
                </c:pt>
                <c:pt idx="672">
                  <c:v>4</c:v>
                </c:pt>
                <c:pt idx="673">
                  <c:v>4</c:v>
                </c:pt>
                <c:pt idx="674">
                  <c:v>4</c:v>
                </c:pt>
                <c:pt idx="675">
                  <c:v>4</c:v>
                </c:pt>
                <c:pt idx="676">
                  <c:v>4</c:v>
                </c:pt>
                <c:pt idx="677">
                  <c:v>4</c:v>
                </c:pt>
                <c:pt idx="678">
                  <c:v>4</c:v>
                </c:pt>
                <c:pt idx="679">
                  <c:v>4</c:v>
                </c:pt>
                <c:pt idx="680">
                  <c:v>4</c:v>
                </c:pt>
                <c:pt idx="681">
                  <c:v>4</c:v>
                </c:pt>
                <c:pt idx="682">
                  <c:v>4</c:v>
                </c:pt>
                <c:pt idx="683">
                  <c:v>4</c:v>
                </c:pt>
                <c:pt idx="684">
                  <c:v>4</c:v>
                </c:pt>
                <c:pt idx="685">
                  <c:v>4</c:v>
                </c:pt>
                <c:pt idx="686">
                  <c:v>4</c:v>
                </c:pt>
                <c:pt idx="687">
                  <c:v>4</c:v>
                </c:pt>
                <c:pt idx="688">
                  <c:v>4</c:v>
                </c:pt>
                <c:pt idx="689">
                  <c:v>4</c:v>
                </c:pt>
                <c:pt idx="690">
                  <c:v>4</c:v>
                </c:pt>
                <c:pt idx="691">
                  <c:v>4</c:v>
                </c:pt>
                <c:pt idx="692">
                  <c:v>4</c:v>
                </c:pt>
                <c:pt idx="693">
                  <c:v>4</c:v>
                </c:pt>
                <c:pt idx="694">
                  <c:v>4</c:v>
                </c:pt>
                <c:pt idx="695">
                  <c:v>4</c:v>
                </c:pt>
                <c:pt idx="696">
                  <c:v>4</c:v>
                </c:pt>
                <c:pt idx="697">
                  <c:v>4</c:v>
                </c:pt>
                <c:pt idx="698">
                  <c:v>4</c:v>
                </c:pt>
                <c:pt idx="699">
                  <c:v>4</c:v>
                </c:pt>
                <c:pt idx="700">
                  <c:v>4</c:v>
                </c:pt>
                <c:pt idx="701">
                  <c:v>4</c:v>
                </c:pt>
                <c:pt idx="702">
                  <c:v>4</c:v>
                </c:pt>
                <c:pt idx="703">
                  <c:v>4</c:v>
                </c:pt>
                <c:pt idx="704">
                  <c:v>4</c:v>
                </c:pt>
                <c:pt idx="705">
                  <c:v>4</c:v>
                </c:pt>
                <c:pt idx="706">
                  <c:v>4</c:v>
                </c:pt>
                <c:pt idx="707">
                  <c:v>4</c:v>
                </c:pt>
                <c:pt idx="708">
                  <c:v>4</c:v>
                </c:pt>
                <c:pt idx="709">
                  <c:v>4</c:v>
                </c:pt>
                <c:pt idx="710">
                  <c:v>4</c:v>
                </c:pt>
                <c:pt idx="711">
                  <c:v>4</c:v>
                </c:pt>
                <c:pt idx="712">
                  <c:v>4</c:v>
                </c:pt>
                <c:pt idx="713">
                  <c:v>4</c:v>
                </c:pt>
                <c:pt idx="714">
                  <c:v>4</c:v>
                </c:pt>
                <c:pt idx="715">
                  <c:v>4</c:v>
                </c:pt>
                <c:pt idx="716">
                  <c:v>4</c:v>
                </c:pt>
                <c:pt idx="717">
                  <c:v>4</c:v>
                </c:pt>
                <c:pt idx="718">
                  <c:v>4</c:v>
                </c:pt>
                <c:pt idx="719">
                  <c:v>4</c:v>
                </c:pt>
                <c:pt idx="720">
                  <c:v>4</c:v>
                </c:pt>
                <c:pt idx="721">
                  <c:v>4</c:v>
                </c:pt>
                <c:pt idx="722">
                  <c:v>4</c:v>
                </c:pt>
                <c:pt idx="723">
                  <c:v>4</c:v>
                </c:pt>
                <c:pt idx="724">
                  <c:v>4</c:v>
                </c:pt>
                <c:pt idx="725">
                  <c:v>4</c:v>
                </c:pt>
                <c:pt idx="726">
                  <c:v>4</c:v>
                </c:pt>
                <c:pt idx="727">
                  <c:v>4</c:v>
                </c:pt>
                <c:pt idx="728">
                  <c:v>4</c:v>
                </c:pt>
                <c:pt idx="729">
                  <c:v>4</c:v>
                </c:pt>
                <c:pt idx="730">
                  <c:v>4</c:v>
                </c:pt>
                <c:pt idx="731">
                  <c:v>4</c:v>
                </c:pt>
                <c:pt idx="732">
                  <c:v>4</c:v>
                </c:pt>
                <c:pt idx="733">
                  <c:v>4</c:v>
                </c:pt>
                <c:pt idx="734">
                  <c:v>4</c:v>
                </c:pt>
                <c:pt idx="735">
                  <c:v>4</c:v>
                </c:pt>
                <c:pt idx="736">
                  <c:v>4</c:v>
                </c:pt>
                <c:pt idx="737">
                  <c:v>4</c:v>
                </c:pt>
                <c:pt idx="738">
                  <c:v>4</c:v>
                </c:pt>
                <c:pt idx="739">
                  <c:v>4</c:v>
                </c:pt>
                <c:pt idx="740">
                  <c:v>4</c:v>
                </c:pt>
                <c:pt idx="741">
                  <c:v>4</c:v>
                </c:pt>
                <c:pt idx="742">
                  <c:v>4</c:v>
                </c:pt>
                <c:pt idx="743">
                  <c:v>4</c:v>
                </c:pt>
                <c:pt idx="744">
                  <c:v>4</c:v>
                </c:pt>
                <c:pt idx="745">
                  <c:v>4</c:v>
                </c:pt>
                <c:pt idx="746">
                  <c:v>4</c:v>
                </c:pt>
                <c:pt idx="747">
                  <c:v>4</c:v>
                </c:pt>
                <c:pt idx="748">
                  <c:v>4</c:v>
                </c:pt>
                <c:pt idx="749">
                  <c:v>4</c:v>
                </c:pt>
                <c:pt idx="750">
                  <c:v>4</c:v>
                </c:pt>
                <c:pt idx="751">
                  <c:v>4</c:v>
                </c:pt>
                <c:pt idx="752">
                  <c:v>4</c:v>
                </c:pt>
                <c:pt idx="753">
                  <c:v>4</c:v>
                </c:pt>
                <c:pt idx="754">
                  <c:v>4</c:v>
                </c:pt>
                <c:pt idx="755">
                  <c:v>4</c:v>
                </c:pt>
                <c:pt idx="756">
                  <c:v>4</c:v>
                </c:pt>
                <c:pt idx="757">
                  <c:v>4</c:v>
                </c:pt>
                <c:pt idx="758">
                  <c:v>4</c:v>
                </c:pt>
                <c:pt idx="759">
                  <c:v>4</c:v>
                </c:pt>
                <c:pt idx="760">
                  <c:v>4</c:v>
                </c:pt>
                <c:pt idx="761">
                  <c:v>4</c:v>
                </c:pt>
                <c:pt idx="762">
                  <c:v>4</c:v>
                </c:pt>
                <c:pt idx="763">
                  <c:v>4</c:v>
                </c:pt>
                <c:pt idx="764">
                  <c:v>4</c:v>
                </c:pt>
                <c:pt idx="765">
                  <c:v>4</c:v>
                </c:pt>
                <c:pt idx="766">
                  <c:v>3</c:v>
                </c:pt>
                <c:pt idx="767">
                  <c:v>3</c:v>
                </c:pt>
                <c:pt idx="768">
                  <c:v>3</c:v>
                </c:pt>
                <c:pt idx="769">
                  <c:v>3</c:v>
                </c:pt>
                <c:pt idx="770">
                  <c:v>3</c:v>
                </c:pt>
                <c:pt idx="771">
                  <c:v>3</c:v>
                </c:pt>
                <c:pt idx="772">
                  <c:v>3</c:v>
                </c:pt>
                <c:pt idx="773">
                  <c:v>3</c:v>
                </c:pt>
                <c:pt idx="774">
                  <c:v>3</c:v>
                </c:pt>
                <c:pt idx="775">
                  <c:v>3</c:v>
                </c:pt>
                <c:pt idx="776">
                  <c:v>3</c:v>
                </c:pt>
                <c:pt idx="777">
                  <c:v>3</c:v>
                </c:pt>
                <c:pt idx="778">
                  <c:v>3</c:v>
                </c:pt>
                <c:pt idx="779">
                  <c:v>3</c:v>
                </c:pt>
                <c:pt idx="780">
                  <c:v>3</c:v>
                </c:pt>
                <c:pt idx="781">
                  <c:v>3</c:v>
                </c:pt>
                <c:pt idx="782">
                  <c:v>3</c:v>
                </c:pt>
                <c:pt idx="783">
                  <c:v>3</c:v>
                </c:pt>
                <c:pt idx="784">
                  <c:v>3</c:v>
                </c:pt>
                <c:pt idx="785">
                  <c:v>3</c:v>
                </c:pt>
                <c:pt idx="786">
                  <c:v>3</c:v>
                </c:pt>
                <c:pt idx="787">
                  <c:v>3</c:v>
                </c:pt>
                <c:pt idx="788">
                  <c:v>3</c:v>
                </c:pt>
                <c:pt idx="789">
                  <c:v>3</c:v>
                </c:pt>
                <c:pt idx="790">
                  <c:v>3</c:v>
                </c:pt>
                <c:pt idx="791">
                  <c:v>3</c:v>
                </c:pt>
                <c:pt idx="792">
                  <c:v>3</c:v>
                </c:pt>
                <c:pt idx="793">
                  <c:v>3</c:v>
                </c:pt>
                <c:pt idx="794">
                  <c:v>3</c:v>
                </c:pt>
                <c:pt idx="795">
                  <c:v>3</c:v>
                </c:pt>
                <c:pt idx="796">
                  <c:v>3</c:v>
                </c:pt>
                <c:pt idx="797">
                  <c:v>3</c:v>
                </c:pt>
                <c:pt idx="798">
                  <c:v>3</c:v>
                </c:pt>
                <c:pt idx="799">
                  <c:v>3</c:v>
                </c:pt>
                <c:pt idx="800">
                  <c:v>3</c:v>
                </c:pt>
                <c:pt idx="801">
                  <c:v>3</c:v>
                </c:pt>
                <c:pt idx="802">
                  <c:v>3</c:v>
                </c:pt>
                <c:pt idx="803">
                  <c:v>3</c:v>
                </c:pt>
                <c:pt idx="804">
                  <c:v>3</c:v>
                </c:pt>
                <c:pt idx="805">
                  <c:v>3</c:v>
                </c:pt>
                <c:pt idx="806">
                  <c:v>3</c:v>
                </c:pt>
                <c:pt idx="807">
                  <c:v>3</c:v>
                </c:pt>
                <c:pt idx="808">
                  <c:v>3</c:v>
                </c:pt>
                <c:pt idx="809">
                  <c:v>3</c:v>
                </c:pt>
                <c:pt idx="810">
                  <c:v>3</c:v>
                </c:pt>
                <c:pt idx="811">
                  <c:v>3</c:v>
                </c:pt>
                <c:pt idx="812">
                  <c:v>3</c:v>
                </c:pt>
                <c:pt idx="813">
                  <c:v>3</c:v>
                </c:pt>
                <c:pt idx="814">
                  <c:v>3</c:v>
                </c:pt>
                <c:pt idx="815">
                  <c:v>3</c:v>
                </c:pt>
                <c:pt idx="816">
                  <c:v>3</c:v>
                </c:pt>
                <c:pt idx="817">
                  <c:v>3</c:v>
                </c:pt>
                <c:pt idx="818">
                  <c:v>3</c:v>
                </c:pt>
                <c:pt idx="819">
                  <c:v>3</c:v>
                </c:pt>
                <c:pt idx="820">
                  <c:v>3</c:v>
                </c:pt>
                <c:pt idx="821">
                  <c:v>3</c:v>
                </c:pt>
                <c:pt idx="822">
                  <c:v>3</c:v>
                </c:pt>
                <c:pt idx="823">
                  <c:v>3</c:v>
                </c:pt>
                <c:pt idx="824">
                  <c:v>3</c:v>
                </c:pt>
                <c:pt idx="825">
                  <c:v>2</c:v>
                </c:pt>
                <c:pt idx="826">
                  <c:v>2</c:v>
                </c:pt>
                <c:pt idx="827">
                  <c:v>2</c:v>
                </c:pt>
                <c:pt idx="828">
                  <c:v>2</c:v>
                </c:pt>
                <c:pt idx="829">
                  <c:v>2</c:v>
                </c:pt>
                <c:pt idx="830">
                  <c:v>2</c:v>
                </c:pt>
                <c:pt idx="831">
                  <c:v>2</c:v>
                </c:pt>
                <c:pt idx="832">
                  <c:v>2</c:v>
                </c:pt>
                <c:pt idx="833">
                  <c:v>2</c:v>
                </c:pt>
                <c:pt idx="834">
                  <c:v>2</c:v>
                </c:pt>
                <c:pt idx="835">
                  <c:v>2</c:v>
                </c:pt>
                <c:pt idx="836">
                  <c:v>2</c:v>
                </c:pt>
                <c:pt idx="837">
                  <c:v>2</c:v>
                </c:pt>
                <c:pt idx="838">
                  <c:v>2</c:v>
                </c:pt>
                <c:pt idx="839">
                  <c:v>2</c:v>
                </c:pt>
                <c:pt idx="840">
                  <c:v>2</c:v>
                </c:pt>
                <c:pt idx="841">
                  <c:v>2</c:v>
                </c:pt>
                <c:pt idx="842">
                  <c:v>2</c:v>
                </c:pt>
                <c:pt idx="843">
                  <c:v>2</c:v>
                </c:pt>
                <c:pt idx="844">
                  <c:v>2</c:v>
                </c:pt>
                <c:pt idx="845">
                  <c:v>1</c:v>
                </c:pt>
                <c:pt idx="846">
                  <c:v>1</c:v>
                </c:pt>
                <c:pt idx="847">
                  <c:v>1</c:v>
                </c:pt>
                <c:pt idx="848">
                  <c:v>1</c:v>
                </c:pt>
                <c:pt idx="849">
                  <c:v>1</c:v>
                </c:pt>
                <c:pt idx="850">
                  <c:v>1</c:v>
                </c:pt>
                <c:pt idx="851">
                  <c:v>1</c:v>
                </c:pt>
                <c:pt idx="852">
                  <c:v>1</c:v>
                </c:pt>
                <c:pt idx="853">
                  <c:v>1</c:v>
                </c:pt>
                <c:pt idx="854">
                  <c:v>1</c:v>
                </c:pt>
                <c:pt idx="855">
                  <c:v>1</c:v>
                </c:pt>
                <c:pt idx="856">
                  <c:v>1</c:v>
                </c:pt>
                <c:pt idx="857">
                  <c:v>1</c:v>
                </c:pt>
                <c:pt idx="858">
                  <c:v>1</c:v>
                </c:pt>
                <c:pt idx="859">
                  <c:v>1</c:v>
                </c:pt>
                <c:pt idx="860">
                  <c:v>1</c:v>
                </c:pt>
                <c:pt idx="861">
                  <c:v>1</c:v>
                </c:pt>
                <c:pt idx="862">
                  <c:v>1</c:v>
                </c:pt>
                <c:pt idx="863">
                  <c:v>1</c:v>
                </c:pt>
                <c:pt idx="864">
                  <c:v>1</c:v>
                </c:pt>
                <c:pt idx="865">
                  <c:v>1</c:v>
                </c:pt>
                <c:pt idx="866">
                  <c:v>1</c:v>
                </c:pt>
                <c:pt idx="867">
                  <c:v>1</c:v>
                </c:pt>
                <c:pt idx="868">
                  <c:v>1</c:v>
                </c:pt>
                <c:pt idx="869">
                  <c:v>1</c:v>
                </c:pt>
                <c:pt idx="870">
                  <c:v>1</c:v>
                </c:pt>
                <c:pt idx="871">
                  <c:v>1</c:v>
                </c:pt>
                <c:pt idx="872">
                  <c:v>1</c:v>
                </c:pt>
                <c:pt idx="873">
                  <c:v>1</c:v>
                </c:pt>
                <c:pt idx="874">
                  <c:v>1</c:v>
                </c:pt>
                <c:pt idx="875">
                  <c:v>1</c:v>
                </c:pt>
                <c:pt idx="876">
                  <c:v>1</c:v>
                </c:pt>
                <c:pt idx="877">
                  <c:v>1</c:v>
                </c:pt>
                <c:pt idx="878">
                  <c:v>1</c:v>
                </c:pt>
                <c:pt idx="879">
                  <c:v>1</c:v>
                </c:pt>
                <c:pt idx="880">
                  <c:v>1</c:v>
                </c:pt>
                <c:pt idx="881">
                  <c:v>1</c:v>
                </c:pt>
                <c:pt idx="882">
                  <c:v>1</c:v>
                </c:pt>
                <c:pt idx="883">
                  <c:v>1</c:v>
                </c:pt>
                <c:pt idx="884">
                  <c:v>1</c:v>
                </c:pt>
                <c:pt idx="885">
                  <c:v>1</c:v>
                </c:pt>
                <c:pt idx="886">
                  <c:v>1</c:v>
                </c:pt>
                <c:pt idx="887">
                  <c:v>1</c:v>
                </c:pt>
                <c:pt idx="888">
                  <c:v>1</c:v>
                </c:pt>
                <c:pt idx="889">
                  <c:v>1</c:v>
                </c:pt>
                <c:pt idx="890">
                  <c:v>1</c:v>
                </c:pt>
                <c:pt idx="891">
                  <c:v>1</c:v>
                </c:pt>
                <c:pt idx="892">
                  <c:v>1</c:v>
                </c:pt>
                <c:pt idx="893">
                  <c:v>1</c:v>
                </c:pt>
                <c:pt idx="894">
                  <c:v>1</c:v>
                </c:pt>
                <c:pt idx="895">
                  <c:v>2</c:v>
                </c:pt>
                <c:pt idx="896">
                  <c:v>2</c:v>
                </c:pt>
                <c:pt idx="897">
                  <c:v>2</c:v>
                </c:pt>
                <c:pt idx="898">
                  <c:v>2</c:v>
                </c:pt>
                <c:pt idx="899">
                  <c:v>2</c:v>
                </c:pt>
                <c:pt idx="900">
                  <c:v>2</c:v>
                </c:pt>
                <c:pt idx="901">
                  <c:v>2</c:v>
                </c:pt>
                <c:pt idx="902">
                  <c:v>2</c:v>
                </c:pt>
                <c:pt idx="903">
                  <c:v>2</c:v>
                </c:pt>
                <c:pt idx="904">
                  <c:v>2</c:v>
                </c:pt>
                <c:pt idx="905">
                  <c:v>2</c:v>
                </c:pt>
                <c:pt idx="906">
                  <c:v>2</c:v>
                </c:pt>
                <c:pt idx="907">
                  <c:v>2</c:v>
                </c:pt>
                <c:pt idx="908">
                  <c:v>2</c:v>
                </c:pt>
                <c:pt idx="909">
                  <c:v>2</c:v>
                </c:pt>
                <c:pt idx="910">
                  <c:v>2</c:v>
                </c:pt>
                <c:pt idx="911">
                  <c:v>2</c:v>
                </c:pt>
                <c:pt idx="912">
                  <c:v>2</c:v>
                </c:pt>
                <c:pt idx="913">
                  <c:v>2</c:v>
                </c:pt>
                <c:pt idx="914">
                  <c:v>2</c:v>
                </c:pt>
                <c:pt idx="915">
                  <c:v>2</c:v>
                </c:pt>
                <c:pt idx="916">
                  <c:v>2</c:v>
                </c:pt>
                <c:pt idx="917">
                  <c:v>2</c:v>
                </c:pt>
                <c:pt idx="918">
                  <c:v>2</c:v>
                </c:pt>
                <c:pt idx="919">
                  <c:v>2</c:v>
                </c:pt>
                <c:pt idx="920">
                  <c:v>2</c:v>
                </c:pt>
                <c:pt idx="921">
                  <c:v>2</c:v>
                </c:pt>
                <c:pt idx="922">
                  <c:v>2</c:v>
                </c:pt>
                <c:pt idx="923">
                  <c:v>2</c:v>
                </c:pt>
                <c:pt idx="924">
                  <c:v>2</c:v>
                </c:pt>
                <c:pt idx="925">
                  <c:v>2</c:v>
                </c:pt>
                <c:pt idx="926">
                  <c:v>2</c:v>
                </c:pt>
                <c:pt idx="927">
                  <c:v>2</c:v>
                </c:pt>
                <c:pt idx="928">
                  <c:v>2</c:v>
                </c:pt>
                <c:pt idx="929">
                  <c:v>2</c:v>
                </c:pt>
                <c:pt idx="930">
                  <c:v>2</c:v>
                </c:pt>
                <c:pt idx="931">
                  <c:v>2</c:v>
                </c:pt>
                <c:pt idx="932">
                  <c:v>2</c:v>
                </c:pt>
                <c:pt idx="933">
                  <c:v>2</c:v>
                </c:pt>
                <c:pt idx="934">
                  <c:v>2</c:v>
                </c:pt>
                <c:pt idx="935">
                  <c:v>2</c:v>
                </c:pt>
                <c:pt idx="936">
                  <c:v>2</c:v>
                </c:pt>
                <c:pt idx="937">
                  <c:v>2</c:v>
                </c:pt>
                <c:pt idx="938">
                  <c:v>2</c:v>
                </c:pt>
                <c:pt idx="939">
                  <c:v>2</c:v>
                </c:pt>
                <c:pt idx="940">
                  <c:v>3</c:v>
                </c:pt>
                <c:pt idx="941">
                  <c:v>3</c:v>
                </c:pt>
                <c:pt idx="942">
                  <c:v>3</c:v>
                </c:pt>
                <c:pt idx="943">
                  <c:v>3</c:v>
                </c:pt>
                <c:pt idx="944">
                  <c:v>3</c:v>
                </c:pt>
                <c:pt idx="945">
                  <c:v>3</c:v>
                </c:pt>
                <c:pt idx="946">
                  <c:v>3</c:v>
                </c:pt>
                <c:pt idx="947">
                  <c:v>3</c:v>
                </c:pt>
                <c:pt idx="948">
                  <c:v>3</c:v>
                </c:pt>
                <c:pt idx="949">
                  <c:v>3</c:v>
                </c:pt>
                <c:pt idx="950">
                  <c:v>3</c:v>
                </c:pt>
                <c:pt idx="951">
                  <c:v>3</c:v>
                </c:pt>
                <c:pt idx="952">
                  <c:v>3</c:v>
                </c:pt>
                <c:pt idx="953">
                  <c:v>3</c:v>
                </c:pt>
                <c:pt idx="954">
                  <c:v>3</c:v>
                </c:pt>
                <c:pt idx="955">
                  <c:v>3</c:v>
                </c:pt>
                <c:pt idx="956">
                  <c:v>3</c:v>
                </c:pt>
                <c:pt idx="957">
                  <c:v>3</c:v>
                </c:pt>
                <c:pt idx="958">
                  <c:v>3</c:v>
                </c:pt>
                <c:pt idx="959">
                  <c:v>3</c:v>
                </c:pt>
                <c:pt idx="960">
                  <c:v>3</c:v>
                </c:pt>
                <c:pt idx="961">
                  <c:v>3</c:v>
                </c:pt>
                <c:pt idx="962">
                  <c:v>3</c:v>
                </c:pt>
                <c:pt idx="963">
                  <c:v>3</c:v>
                </c:pt>
                <c:pt idx="964">
                  <c:v>3</c:v>
                </c:pt>
                <c:pt idx="965">
                  <c:v>3</c:v>
                </c:pt>
                <c:pt idx="966">
                  <c:v>3</c:v>
                </c:pt>
                <c:pt idx="967">
                  <c:v>3</c:v>
                </c:pt>
                <c:pt idx="968">
                  <c:v>3</c:v>
                </c:pt>
                <c:pt idx="969">
                  <c:v>3</c:v>
                </c:pt>
                <c:pt idx="970">
                  <c:v>3</c:v>
                </c:pt>
                <c:pt idx="971">
                  <c:v>3</c:v>
                </c:pt>
                <c:pt idx="972">
                  <c:v>3</c:v>
                </c:pt>
                <c:pt idx="973">
                  <c:v>3</c:v>
                </c:pt>
                <c:pt idx="974">
                  <c:v>3</c:v>
                </c:pt>
                <c:pt idx="975">
                  <c:v>3</c:v>
                </c:pt>
                <c:pt idx="976">
                  <c:v>3</c:v>
                </c:pt>
                <c:pt idx="977">
                  <c:v>3</c:v>
                </c:pt>
                <c:pt idx="978">
                  <c:v>3</c:v>
                </c:pt>
                <c:pt idx="979">
                  <c:v>3</c:v>
                </c:pt>
                <c:pt idx="980">
                  <c:v>3</c:v>
                </c:pt>
                <c:pt idx="981">
                  <c:v>3</c:v>
                </c:pt>
                <c:pt idx="982">
                  <c:v>3</c:v>
                </c:pt>
                <c:pt idx="983">
                  <c:v>3</c:v>
                </c:pt>
                <c:pt idx="984">
                  <c:v>3</c:v>
                </c:pt>
                <c:pt idx="985">
                  <c:v>3</c:v>
                </c:pt>
                <c:pt idx="986">
                  <c:v>3</c:v>
                </c:pt>
                <c:pt idx="987">
                  <c:v>3</c:v>
                </c:pt>
                <c:pt idx="988">
                  <c:v>3</c:v>
                </c:pt>
                <c:pt idx="989">
                  <c:v>3</c:v>
                </c:pt>
                <c:pt idx="990">
                  <c:v>3</c:v>
                </c:pt>
                <c:pt idx="991">
                  <c:v>3</c:v>
                </c:pt>
                <c:pt idx="992">
                  <c:v>3</c:v>
                </c:pt>
                <c:pt idx="993">
                  <c:v>3</c:v>
                </c:pt>
                <c:pt idx="994">
                  <c:v>3</c:v>
                </c:pt>
                <c:pt idx="995">
                  <c:v>3</c:v>
                </c:pt>
                <c:pt idx="996">
                  <c:v>3</c:v>
                </c:pt>
                <c:pt idx="997">
                  <c:v>3</c:v>
                </c:pt>
                <c:pt idx="998">
                  <c:v>3</c:v>
                </c:pt>
                <c:pt idx="999">
                  <c:v>3</c:v>
                </c:pt>
                <c:pt idx="1000">
                  <c:v>3</c:v>
                </c:pt>
                <c:pt idx="1001">
                  <c:v>3</c:v>
                </c:pt>
                <c:pt idx="1002">
                  <c:v>3</c:v>
                </c:pt>
                <c:pt idx="1003">
                  <c:v>3</c:v>
                </c:pt>
                <c:pt idx="1004">
                  <c:v>3</c:v>
                </c:pt>
                <c:pt idx="1005">
                  <c:v>3</c:v>
                </c:pt>
                <c:pt idx="1006">
                  <c:v>3</c:v>
                </c:pt>
                <c:pt idx="1007">
                  <c:v>3</c:v>
                </c:pt>
                <c:pt idx="1008">
                  <c:v>3</c:v>
                </c:pt>
                <c:pt idx="1009">
                  <c:v>3</c:v>
                </c:pt>
                <c:pt idx="1010">
                  <c:v>3</c:v>
                </c:pt>
                <c:pt idx="1011">
                  <c:v>3</c:v>
                </c:pt>
                <c:pt idx="1012">
                  <c:v>3</c:v>
                </c:pt>
                <c:pt idx="1013">
                  <c:v>3</c:v>
                </c:pt>
                <c:pt idx="1014">
                  <c:v>3</c:v>
                </c:pt>
                <c:pt idx="1015">
                  <c:v>4</c:v>
                </c:pt>
                <c:pt idx="1016">
                  <c:v>4</c:v>
                </c:pt>
                <c:pt idx="1017">
                  <c:v>4</c:v>
                </c:pt>
                <c:pt idx="1018">
                  <c:v>4</c:v>
                </c:pt>
                <c:pt idx="1019">
                  <c:v>4</c:v>
                </c:pt>
                <c:pt idx="1020">
                  <c:v>4</c:v>
                </c:pt>
                <c:pt idx="1021">
                  <c:v>4</c:v>
                </c:pt>
                <c:pt idx="1022">
                  <c:v>4</c:v>
                </c:pt>
                <c:pt idx="1023">
                  <c:v>4</c:v>
                </c:pt>
                <c:pt idx="1024">
                  <c:v>4</c:v>
                </c:pt>
                <c:pt idx="1025">
                  <c:v>4</c:v>
                </c:pt>
                <c:pt idx="1026">
                  <c:v>4</c:v>
                </c:pt>
                <c:pt idx="1027">
                  <c:v>3</c:v>
                </c:pt>
                <c:pt idx="1028">
                  <c:v>3</c:v>
                </c:pt>
                <c:pt idx="1029">
                  <c:v>3</c:v>
                </c:pt>
                <c:pt idx="1030">
                  <c:v>3</c:v>
                </c:pt>
                <c:pt idx="1031">
                  <c:v>3</c:v>
                </c:pt>
                <c:pt idx="1032">
                  <c:v>3</c:v>
                </c:pt>
                <c:pt idx="1033">
                  <c:v>3</c:v>
                </c:pt>
                <c:pt idx="1034">
                  <c:v>3</c:v>
                </c:pt>
                <c:pt idx="1035">
                  <c:v>3</c:v>
                </c:pt>
                <c:pt idx="1036">
                  <c:v>3</c:v>
                </c:pt>
                <c:pt idx="1037">
                  <c:v>3</c:v>
                </c:pt>
                <c:pt idx="1038">
                  <c:v>3</c:v>
                </c:pt>
                <c:pt idx="1039">
                  <c:v>3</c:v>
                </c:pt>
                <c:pt idx="1040">
                  <c:v>3</c:v>
                </c:pt>
                <c:pt idx="1041">
                  <c:v>3</c:v>
                </c:pt>
                <c:pt idx="1042">
                  <c:v>3</c:v>
                </c:pt>
                <c:pt idx="1043">
                  <c:v>3</c:v>
                </c:pt>
                <c:pt idx="1044">
                  <c:v>3</c:v>
                </c:pt>
                <c:pt idx="1045">
                  <c:v>3</c:v>
                </c:pt>
                <c:pt idx="1046">
                  <c:v>3</c:v>
                </c:pt>
                <c:pt idx="1047">
                  <c:v>3</c:v>
                </c:pt>
                <c:pt idx="1048">
                  <c:v>3</c:v>
                </c:pt>
                <c:pt idx="1049">
                  <c:v>3</c:v>
                </c:pt>
                <c:pt idx="1050">
                  <c:v>3</c:v>
                </c:pt>
                <c:pt idx="1051">
                  <c:v>3</c:v>
                </c:pt>
                <c:pt idx="1052">
                  <c:v>3</c:v>
                </c:pt>
                <c:pt idx="1053">
                  <c:v>3</c:v>
                </c:pt>
                <c:pt idx="1054">
                  <c:v>3</c:v>
                </c:pt>
                <c:pt idx="1055">
                  <c:v>3</c:v>
                </c:pt>
                <c:pt idx="1056">
                  <c:v>3</c:v>
                </c:pt>
                <c:pt idx="1057">
                  <c:v>3</c:v>
                </c:pt>
                <c:pt idx="1058">
                  <c:v>3</c:v>
                </c:pt>
                <c:pt idx="1059">
                  <c:v>3</c:v>
                </c:pt>
                <c:pt idx="1060">
                  <c:v>3</c:v>
                </c:pt>
                <c:pt idx="1061">
                  <c:v>3</c:v>
                </c:pt>
                <c:pt idx="1062">
                  <c:v>3</c:v>
                </c:pt>
                <c:pt idx="1063">
                  <c:v>3</c:v>
                </c:pt>
                <c:pt idx="1064">
                  <c:v>3</c:v>
                </c:pt>
                <c:pt idx="1065">
                  <c:v>3</c:v>
                </c:pt>
                <c:pt idx="1066">
                  <c:v>3</c:v>
                </c:pt>
                <c:pt idx="1067">
                  <c:v>3</c:v>
                </c:pt>
                <c:pt idx="1068">
                  <c:v>3</c:v>
                </c:pt>
                <c:pt idx="1069">
                  <c:v>3</c:v>
                </c:pt>
                <c:pt idx="1070">
                  <c:v>3</c:v>
                </c:pt>
                <c:pt idx="1071">
                  <c:v>3</c:v>
                </c:pt>
                <c:pt idx="1072">
                  <c:v>3</c:v>
                </c:pt>
                <c:pt idx="1073">
                  <c:v>3</c:v>
                </c:pt>
                <c:pt idx="1074">
                  <c:v>3</c:v>
                </c:pt>
                <c:pt idx="1075">
                  <c:v>3</c:v>
                </c:pt>
                <c:pt idx="1076">
                  <c:v>3</c:v>
                </c:pt>
                <c:pt idx="1077">
                  <c:v>3</c:v>
                </c:pt>
                <c:pt idx="1078">
                  <c:v>3</c:v>
                </c:pt>
                <c:pt idx="1079">
                  <c:v>3</c:v>
                </c:pt>
                <c:pt idx="1080">
                  <c:v>3</c:v>
                </c:pt>
                <c:pt idx="1081">
                  <c:v>3</c:v>
                </c:pt>
                <c:pt idx="1082">
                  <c:v>3</c:v>
                </c:pt>
                <c:pt idx="1083">
                  <c:v>3</c:v>
                </c:pt>
                <c:pt idx="1084">
                  <c:v>3</c:v>
                </c:pt>
                <c:pt idx="1085">
                  <c:v>3</c:v>
                </c:pt>
                <c:pt idx="1086">
                  <c:v>2</c:v>
                </c:pt>
                <c:pt idx="1087">
                  <c:v>2</c:v>
                </c:pt>
                <c:pt idx="1088">
                  <c:v>2</c:v>
                </c:pt>
                <c:pt idx="1089">
                  <c:v>2</c:v>
                </c:pt>
                <c:pt idx="1090">
                  <c:v>2</c:v>
                </c:pt>
                <c:pt idx="1091">
                  <c:v>2</c:v>
                </c:pt>
                <c:pt idx="1092">
                  <c:v>2</c:v>
                </c:pt>
                <c:pt idx="1093">
                  <c:v>2</c:v>
                </c:pt>
                <c:pt idx="1094">
                  <c:v>2</c:v>
                </c:pt>
                <c:pt idx="1095">
                  <c:v>2</c:v>
                </c:pt>
                <c:pt idx="1096">
                  <c:v>2</c:v>
                </c:pt>
                <c:pt idx="1097">
                  <c:v>2</c:v>
                </c:pt>
                <c:pt idx="1098">
                  <c:v>2</c:v>
                </c:pt>
                <c:pt idx="1099">
                  <c:v>2</c:v>
                </c:pt>
                <c:pt idx="1100">
                  <c:v>2</c:v>
                </c:pt>
                <c:pt idx="1101">
                  <c:v>2</c:v>
                </c:pt>
                <c:pt idx="1102">
                  <c:v>2</c:v>
                </c:pt>
                <c:pt idx="1103">
                  <c:v>2</c:v>
                </c:pt>
                <c:pt idx="1104">
                  <c:v>2</c:v>
                </c:pt>
                <c:pt idx="1105">
                  <c:v>2</c:v>
                </c:pt>
                <c:pt idx="1106">
                  <c:v>2</c:v>
                </c:pt>
                <c:pt idx="1107">
                  <c:v>2</c:v>
                </c:pt>
                <c:pt idx="1108">
                  <c:v>2</c:v>
                </c:pt>
                <c:pt idx="1109">
                  <c:v>2</c:v>
                </c:pt>
                <c:pt idx="1110">
                  <c:v>2</c:v>
                </c:pt>
                <c:pt idx="1111">
                  <c:v>2</c:v>
                </c:pt>
                <c:pt idx="1112">
                  <c:v>2</c:v>
                </c:pt>
                <c:pt idx="1113">
                  <c:v>2</c:v>
                </c:pt>
                <c:pt idx="1114">
                  <c:v>2</c:v>
                </c:pt>
                <c:pt idx="1115">
                  <c:v>2</c:v>
                </c:pt>
                <c:pt idx="1116">
                  <c:v>2</c:v>
                </c:pt>
                <c:pt idx="1117">
                  <c:v>2</c:v>
                </c:pt>
                <c:pt idx="1118">
                  <c:v>2</c:v>
                </c:pt>
                <c:pt idx="1119">
                  <c:v>2</c:v>
                </c:pt>
                <c:pt idx="1120">
                  <c:v>2</c:v>
                </c:pt>
                <c:pt idx="1121">
                  <c:v>2</c:v>
                </c:pt>
                <c:pt idx="1122">
                  <c:v>2</c:v>
                </c:pt>
                <c:pt idx="1123">
                  <c:v>2</c:v>
                </c:pt>
                <c:pt idx="1124">
                  <c:v>2</c:v>
                </c:pt>
                <c:pt idx="1125">
                  <c:v>2</c:v>
                </c:pt>
                <c:pt idx="1126">
                  <c:v>2</c:v>
                </c:pt>
                <c:pt idx="1127">
                  <c:v>1</c:v>
                </c:pt>
                <c:pt idx="1128">
                  <c:v>1</c:v>
                </c:pt>
                <c:pt idx="1129">
                  <c:v>1</c:v>
                </c:pt>
                <c:pt idx="1130">
                  <c:v>1</c:v>
                </c:pt>
                <c:pt idx="1131">
                  <c:v>1</c:v>
                </c:pt>
                <c:pt idx="1132">
                  <c:v>1</c:v>
                </c:pt>
                <c:pt idx="1133">
                  <c:v>1</c:v>
                </c:pt>
                <c:pt idx="1134">
                  <c:v>1</c:v>
                </c:pt>
                <c:pt idx="1135">
                  <c:v>1</c:v>
                </c:pt>
                <c:pt idx="1136">
                  <c:v>1</c:v>
                </c:pt>
                <c:pt idx="1137">
                  <c:v>1</c:v>
                </c:pt>
                <c:pt idx="1138">
                  <c:v>1</c:v>
                </c:pt>
                <c:pt idx="1139">
                  <c:v>1</c:v>
                </c:pt>
                <c:pt idx="1140">
                  <c:v>1</c:v>
                </c:pt>
                <c:pt idx="1141">
                  <c:v>1</c:v>
                </c:pt>
                <c:pt idx="1142">
                  <c:v>1</c:v>
                </c:pt>
                <c:pt idx="1143">
                  <c:v>1</c:v>
                </c:pt>
                <c:pt idx="1144">
                  <c:v>1</c:v>
                </c:pt>
                <c:pt idx="1145">
                  <c:v>1</c:v>
                </c:pt>
                <c:pt idx="1146">
                  <c:v>1</c:v>
                </c:pt>
                <c:pt idx="1147">
                  <c:v>1</c:v>
                </c:pt>
                <c:pt idx="1148">
                  <c:v>1</c:v>
                </c:pt>
                <c:pt idx="1149">
                  <c:v>1</c:v>
                </c:pt>
                <c:pt idx="1150">
                  <c:v>1</c:v>
                </c:pt>
                <c:pt idx="1151">
                  <c:v>1</c:v>
                </c:pt>
                <c:pt idx="1152">
                  <c:v>1</c:v>
                </c:pt>
                <c:pt idx="1153">
                  <c:v>1</c:v>
                </c:pt>
                <c:pt idx="1154">
                  <c:v>1</c:v>
                </c:pt>
                <c:pt idx="1155">
                  <c:v>1</c:v>
                </c:pt>
                <c:pt idx="1156">
                  <c:v>1</c:v>
                </c:pt>
                <c:pt idx="1157">
                  <c:v>1</c:v>
                </c:pt>
                <c:pt idx="1158">
                  <c:v>1</c:v>
                </c:pt>
                <c:pt idx="1159">
                  <c:v>1</c:v>
                </c:pt>
                <c:pt idx="1160">
                  <c:v>1</c:v>
                </c:pt>
                <c:pt idx="1161">
                  <c:v>2</c:v>
                </c:pt>
                <c:pt idx="1162">
                  <c:v>2</c:v>
                </c:pt>
                <c:pt idx="1163">
                  <c:v>2</c:v>
                </c:pt>
                <c:pt idx="1164">
                  <c:v>2</c:v>
                </c:pt>
                <c:pt idx="1165">
                  <c:v>2</c:v>
                </c:pt>
                <c:pt idx="1166">
                  <c:v>2</c:v>
                </c:pt>
                <c:pt idx="1167">
                  <c:v>2</c:v>
                </c:pt>
                <c:pt idx="1168">
                  <c:v>2</c:v>
                </c:pt>
                <c:pt idx="1169">
                  <c:v>2</c:v>
                </c:pt>
                <c:pt idx="1170">
                  <c:v>2</c:v>
                </c:pt>
                <c:pt idx="1171">
                  <c:v>2</c:v>
                </c:pt>
                <c:pt idx="1172">
                  <c:v>2</c:v>
                </c:pt>
                <c:pt idx="1173">
                  <c:v>2</c:v>
                </c:pt>
                <c:pt idx="1174">
                  <c:v>2</c:v>
                </c:pt>
                <c:pt idx="1175">
                  <c:v>2</c:v>
                </c:pt>
                <c:pt idx="1176">
                  <c:v>2</c:v>
                </c:pt>
                <c:pt idx="1177">
                  <c:v>2</c:v>
                </c:pt>
                <c:pt idx="1178">
                  <c:v>2</c:v>
                </c:pt>
                <c:pt idx="1179">
                  <c:v>2</c:v>
                </c:pt>
                <c:pt idx="1180">
                  <c:v>2</c:v>
                </c:pt>
                <c:pt idx="1181">
                  <c:v>2</c:v>
                </c:pt>
                <c:pt idx="1182">
                  <c:v>2</c:v>
                </c:pt>
                <c:pt idx="1183">
                  <c:v>2</c:v>
                </c:pt>
                <c:pt idx="1184">
                  <c:v>2</c:v>
                </c:pt>
                <c:pt idx="1185">
                  <c:v>2</c:v>
                </c:pt>
                <c:pt idx="1186">
                  <c:v>2</c:v>
                </c:pt>
                <c:pt idx="1187">
                  <c:v>2</c:v>
                </c:pt>
                <c:pt idx="1188">
                  <c:v>2</c:v>
                </c:pt>
                <c:pt idx="1189">
                  <c:v>2</c:v>
                </c:pt>
                <c:pt idx="1190">
                  <c:v>2</c:v>
                </c:pt>
                <c:pt idx="1191">
                  <c:v>2</c:v>
                </c:pt>
                <c:pt idx="1192">
                  <c:v>2</c:v>
                </c:pt>
                <c:pt idx="1193">
                  <c:v>2</c:v>
                </c:pt>
                <c:pt idx="1194">
                  <c:v>2</c:v>
                </c:pt>
                <c:pt idx="1195">
                  <c:v>2</c:v>
                </c:pt>
                <c:pt idx="1196">
                  <c:v>2</c:v>
                </c:pt>
                <c:pt idx="1197">
                  <c:v>2</c:v>
                </c:pt>
                <c:pt idx="1198">
                  <c:v>2</c:v>
                </c:pt>
                <c:pt idx="1199">
                  <c:v>2</c:v>
                </c:pt>
                <c:pt idx="1200">
                  <c:v>2</c:v>
                </c:pt>
                <c:pt idx="1201">
                  <c:v>2</c:v>
                </c:pt>
                <c:pt idx="1202">
                  <c:v>2</c:v>
                </c:pt>
                <c:pt idx="1203">
                  <c:v>2</c:v>
                </c:pt>
                <c:pt idx="1204">
                  <c:v>2</c:v>
                </c:pt>
                <c:pt idx="1205">
                  <c:v>3</c:v>
                </c:pt>
                <c:pt idx="1206">
                  <c:v>3</c:v>
                </c:pt>
                <c:pt idx="1207">
                  <c:v>3</c:v>
                </c:pt>
                <c:pt idx="1208">
                  <c:v>3</c:v>
                </c:pt>
                <c:pt idx="1209">
                  <c:v>3</c:v>
                </c:pt>
                <c:pt idx="1210">
                  <c:v>3</c:v>
                </c:pt>
                <c:pt idx="1211">
                  <c:v>3</c:v>
                </c:pt>
                <c:pt idx="1212">
                  <c:v>3</c:v>
                </c:pt>
                <c:pt idx="1213">
                  <c:v>3</c:v>
                </c:pt>
                <c:pt idx="1214">
                  <c:v>3</c:v>
                </c:pt>
                <c:pt idx="1215">
                  <c:v>3</c:v>
                </c:pt>
                <c:pt idx="1216">
                  <c:v>3</c:v>
                </c:pt>
                <c:pt idx="1217">
                  <c:v>3</c:v>
                </c:pt>
                <c:pt idx="1218">
                  <c:v>3</c:v>
                </c:pt>
                <c:pt idx="1219">
                  <c:v>3</c:v>
                </c:pt>
                <c:pt idx="1220">
                  <c:v>3</c:v>
                </c:pt>
                <c:pt idx="1221">
                  <c:v>3</c:v>
                </c:pt>
                <c:pt idx="1222">
                  <c:v>3</c:v>
                </c:pt>
                <c:pt idx="1223">
                  <c:v>3</c:v>
                </c:pt>
                <c:pt idx="1224">
                  <c:v>3</c:v>
                </c:pt>
                <c:pt idx="1225">
                  <c:v>3</c:v>
                </c:pt>
                <c:pt idx="1226">
                  <c:v>3</c:v>
                </c:pt>
                <c:pt idx="1227">
                  <c:v>3</c:v>
                </c:pt>
                <c:pt idx="1228">
                  <c:v>3</c:v>
                </c:pt>
                <c:pt idx="1229">
                  <c:v>3</c:v>
                </c:pt>
                <c:pt idx="1230">
                  <c:v>3</c:v>
                </c:pt>
                <c:pt idx="1231">
                  <c:v>3</c:v>
                </c:pt>
                <c:pt idx="1232">
                  <c:v>3</c:v>
                </c:pt>
                <c:pt idx="1233">
                  <c:v>3</c:v>
                </c:pt>
                <c:pt idx="1234">
                  <c:v>3</c:v>
                </c:pt>
                <c:pt idx="1235">
                  <c:v>3</c:v>
                </c:pt>
                <c:pt idx="1236">
                  <c:v>3</c:v>
                </c:pt>
                <c:pt idx="1237">
                  <c:v>3</c:v>
                </c:pt>
                <c:pt idx="1238">
                  <c:v>3</c:v>
                </c:pt>
                <c:pt idx="1239">
                  <c:v>3</c:v>
                </c:pt>
                <c:pt idx="1240">
                  <c:v>3</c:v>
                </c:pt>
                <c:pt idx="1241">
                  <c:v>3</c:v>
                </c:pt>
                <c:pt idx="1242">
                  <c:v>3</c:v>
                </c:pt>
                <c:pt idx="1243">
                  <c:v>3</c:v>
                </c:pt>
                <c:pt idx="1244">
                  <c:v>3</c:v>
                </c:pt>
                <c:pt idx="1245">
                  <c:v>3</c:v>
                </c:pt>
                <c:pt idx="1246">
                  <c:v>3</c:v>
                </c:pt>
                <c:pt idx="1247">
                  <c:v>3</c:v>
                </c:pt>
                <c:pt idx="1248">
                  <c:v>3</c:v>
                </c:pt>
                <c:pt idx="1249">
                  <c:v>3</c:v>
                </c:pt>
                <c:pt idx="1250">
                  <c:v>3</c:v>
                </c:pt>
                <c:pt idx="1251">
                  <c:v>3</c:v>
                </c:pt>
                <c:pt idx="1252">
                  <c:v>3</c:v>
                </c:pt>
                <c:pt idx="1253">
                  <c:v>3</c:v>
                </c:pt>
                <c:pt idx="1254">
                  <c:v>3</c:v>
                </c:pt>
                <c:pt idx="1255">
                  <c:v>3</c:v>
                </c:pt>
                <c:pt idx="1256">
                  <c:v>3</c:v>
                </c:pt>
                <c:pt idx="1257">
                  <c:v>3</c:v>
                </c:pt>
                <c:pt idx="1258">
                  <c:v>3</c:v>
                </c:pt>
                <c:pt idx="1259">
                  <c:v>3</c:v>
                </c:pt>
                <c:pt idx="1260">
                  <c:v>3</c:v>
                </c:pt>
                <c:pt idx="1261">
                  <c:v>3</c:v>
                </c:pt>
                <c:pt idx="1262">
                  <c:v>3</c:v>
                </c:pt>
                <c:pt idx="1263">
                  <c:v>3</c:v>
                </c:pt>
                <c:pt idx="1264">
                  <c:v>3</c:v>
                </c:pt>
                <c:pt idx="1265">
                  <c:v>3</c:v>
                </c:pt>
                <c:pt idx="1266">
                  <c:v>3</c:v>
                </c:pt>
                <c:pt idx="1267">
                  <c:v>3</c:v>
                </c:pt>
                <c:pt idx="1268">
                  <c:v>3</c:v>
                </c:pt>
                <c:pt idx="1269">
                  <c:v>3</c:v>
                </c:pt>
                <c:pt idx="1270">
                  <c:v>3</c:v>
                </c:pt>
                <c:pt idx="1271">
                  <c:v>3</c:v>
                </c:pt>
                <c:pt idx="1272">
                  <c:v>3</c:v>
                </c:pt>
                <c:pt idx="1273">
                  <c:v>3</c:v>
                </c:pt>
                <c:pt idx="1274">
                  <c:v>3</c:v>
                </c:pt>
                <c:pt idx="1275">
                  <c:v>3</c:v>
                </c:pt>
                <c:pt idx="1276">
                  <c:v>3</c:v>
                </c:pt>
                <c:pt idx="1277">
                  <c:v>3</c:v>
                </c:pt>
                <c:pt idx="1278">
                  <c:v>3</c:v>
                </c:pt>
                <c:pt idx="1279">
                  <c:v>3</c:v>
                </c:pt>
                <c:pt idx="1280">
                  <c:v>3</c:v>
                </c:pt>
                <c:pt idx="1281">
                  <c:v>4</c:v>
                </c:pt>
                <c:pt idx="1282">
                  <c:v>4</c:v>
                </c:pt>
                <c:pt idx="1283">
                  <c:v>4</c:v>
                </c:pt>
                <c:pt idx="1284">
                  <c:v>4</c:v>
                </c:pt>
                <c:pt idx="1285">
                  <c:v>4</c:v>
                </c:pt>
                <c:pt idx="1286">
                  <c:v>4</c:v>
                </c:pt>
                <c:pt idx="1287">
                  <c:v>4</c:v>
                </c:pt>
                <c:pt idx="1288">
                  <c:v>4</c:v>
                </c:pt>
                <c:pt idx="1289">
                  <c:v>4</c:v>
                </c:pt>
                <c:pt idx="1290">
                  <c:v>4</c:v>
                </c:pt>
                <c:pt idx="1291">
                  <c:v>4</c:v>
                </c:pt>
                <c:pt idx="1292">
                  <c:v>4</c:v>
                </c:pt>
                <c:pt idx="1293">
                  <c:v>4</c:v>
                </c:pt>
                <c:pt idx="1294">
                  <c:v>4</c:v>
                </c:pt>
                <c:pt idx="1295">
                  <c:v>4</c:v>
                </c:pt>
                <c:pt idx="1296">
                  <c:v>4</c:v>
                </c:pt>
                <c:pt idx="1297">
                  <c:v>4</c:v>
                </c:pt>
                <c:pt idx="1298">
                  <c:v>4</c:v>
                </c:pt>
                <c:pt idx="1299">
                  <c:v>4</c:v>
                </c:pt>
                <c:pt idx="1300">
                  <c:v>4</c:v>
                </c:pt>
                <c:pt idx="1301">
                  <c:v>4</c:v>
                </c:pt>
                <c:pt idx="1302">
                  <c:v>4</c:v>
                </c:pt>
                <c:pt idx="1303">
                  <c:v>4</c:v>
                </c:pt>
                <c:pt idx="1304">
                  <c:v>4</c:v>
                </c:pt>
                <c:pt idx="1305">
                  <c:v>4</c:v>
                </c:pt>
                <c:pt idx="1306">
                  <c:v>4</c:v>
                </c:pt>
                <c:pt idx="1307">
                  <c:v>4</c:v>
                </c:pt>
                <c:pt idx="1308">
                  <c:v>4</c:v>
                </c:pt>
                <c:pt idx="1309">
                  <c:v>4</c:v>
                </c:pt>
                <c:pt idx="1310">
                  <c:v>4</c:v>
                </c:pt>
                <c:pt idx="1311">
                  <c:v>4</c:v>
                </c:pt>
                <c:pt idx="1312">
                  <c:v>4</c:v>
                </c:pt>
                <c:pt idx="1313">
                  <c:v>4</c:v>
                </c:pt>
                <c:pt idx="1314">
                  <c:v>4</c:v>
                </c:pt>
                <c:pt idx="1315">
                  <c:v>4</c:v>
                </c:pt>
                <c:pt idx="1316">
                  <c:v>4</c:v>
                </c:pt>
                <c:pt idx="1317">
                  <c:v>4</c:v>
                </c:pt>
                <c:pt idx="1318">
                  <c:v>4</c:v>
                </c:pt>
                <c:pt idx="1319">
                  <c:v>4</c:v>
                </c:pt>
                <c:pt idx="1320">
                  <c:v>4</c:v>
                </c:pt>
                <c:pt idx="1321">
                  <c:v>4</c:v>
                </c:pt>
                <c:pt idx="1322">
                  <c:v>4</c:v>
                </c:pt>
                <c:pt idx="1323">
                  <c:v>4</c:v>
                </c:pt>
                <c:pt idx="1324">
                  <c:v>4</c:v>
                </c:pt>
                <c:pt idx="1325">
                  <c:v>4</c:v>
                </c:pt>
                <c:pt idx="1326">
                  <c:v>4</c:v>
                </c:pt>
                <c:pt idx="1327">
                  <c:v>4</c:v>
                </c:pt>
                <c:pt idx="1328">
                  <c:v>4</c:v>
                </c:pt>
                <c:pt idx="1329">
                  <c:v>4</c:v>
                </c:pt>
                <c:pt idx="1330">
                  <c:v>4</c:v>
                </c:pt>
                <c:pt idx="1331">
                  <c:v>4</c:v>
                </c:pt>
                <c:pt idx="1332">
                  <c:v>4</c:v>
                </c:pt>
                <c:pt idx="1333">
                  <c:v>4</c:v>
                </c:pt>
                <c:pt idx="1334">
                  <c:v>4</c:v>
                </c:pt>
                <c:pt idx="1335">
                  <c:v>4</c:v>
                </c:pt>
                <c:pt idx="1336">
                  <c:v>4</c:v>
                </c:pt>
                <c:pt idx="1337">
                  <c:v>4</c:v>
                </c:pt>
                <c:pt idx="1338">
                  <c:v>4</c:v>
                </c:pt>
                <c:pt idx="1339">
                  <c:v>4</c:v>
                </c:pt>
                <c:pt idx="1340">
                  <c:v>4</c:v>
                </c:pt>
                <c:pt idx="1341">
                  <c:v>4</c:v>
                </c:pt>
                <c:pt idx="1342">
                  <c:v>4</c:v>
                </c:pt>
                <c:pt idx="1343">
                  <c:v>4</c:v>
                </c:pt>
                <c:pt idx="1344">
                  <c:v>4</c:v>
                </c:pt>
                <c:pt idx="1345">
                  <c:v>4</c:v>
                </c:pt>
                <c:pt idx="1346">
                  <c:v>4</c:v>
                </c:pt>
                <c:pt idx="1347">
                  <c:v>4</c:v>
                </c:pt>
                <c:pt idx="1348">
                  <c:v>4</c:v>
                </c:pt>
                <c:pt idx="1349">
                  <c:v>4</c:v>
                </c:pt>
                <c:pt idx="1350">
                  <c:v>4</c:v>
                </c:pt>
                <c:pt idx="1351">
                  <c:v>4</c:v>
                </c:pt>
                <c:pt idx="1352">
                  <c:v>4</c:v>
                </c:pt>
                <c:pt idx="1353">
                  <c:v>4</c:v>
                </c:pt>
                <c:pt idx="1354">
                  <c:v>4</c:v>
                </c:pt>
                <c:pt idx="1355">
                  <c:v>4</c:v>
                </c:pt>
                <c:pt idx="1356">
                  <c:v>4</c:v>
                </c:pt>
                <c:pt idx="1357">
                  <c:v>4</c:v>
                </c:pt>
                <c:pt idx="1358">
                  <c:v>4</c:v>
                </c:pt>
                <c:pt idx="1359">
                  <c:v>4</c:v>
                </c:pt>
                <c:pt idx="1360">
                  <c:v>4</c:v>
                </c:pt>
                <c:pt idx="1361">
                  <c:v>4</c:v>
                </c:pt>
                <c:pt idx="1362">
                  <c:v>4</c:v>
                </c:pt>
                <c:pt idx="1363">
                  <c:v>4</c:v>
                </c:pt>
                <c:pt idx="1364">
                  <c:v>4</c:v>
                </c:pt>
                <c:pt idx="1365">
                  <c:v>4</c:v>
                </c:pt>
                <c:pt idx="1366">
                  <c:v>4</c:v>
                </c:pt>
                <c:pt idx="1367">
                  <c:v>4</c:v>
                </c:pt>
                <c:pt idx="1368">
                  <c:v>4</c:v>
                </c:pt>
                <c:pt idx="1369">
                  <c:v>4</c:v>
                </c:pt>
                <c:pt idx="1370">
                  <c:v>4</c:v>
                </c:pt>
                <c:pt idx="1371">
                  <c:v>4</c:v>
                </c:pt>
                <c:pt idx="1372">
                  <c:v>4</c:v>
                </c:pt>
                <c:pt idx="1373">
                  <c:v>4</c:v>
                </c:pt>
                <c:pt idx="1374">
                  <c:v>4</c:v>
                </c:pt>
                <c:pt idx="1375">
                  <c:v>4</c:v>
                </c:pt>
                <c:pt idx="1376">
                  <c:v>4</c:v>
                </c:pt>
                <c:pt idx="1377">
                  <c:v>4</c:v>
                </c:pt>
                <c:pt idx="1378">
                  <c:v>4</c:v>
                </c:pt>
                <c:pt idx="1379">
                  <c:v>4</c:v>
                </c:pt>
                <c:pt idx="1380">
                  <c:v>4</c:v>
                </c:pt>
                <c:pt idx="1381">
                  <c:v>4</c:v>
                </c:pt>
                <c:pt idx="1382">
                  <c:v>4</c:v>
                </c:pt>
                <c:pt idx="1383">
                  <c:v>4</c:v>
                </c:pt>
                <c:pt idx="1384">
                  <c:v>4</c:v>
                </c:pt>
                <c:pt idx="1385">
                  <c:v>4</c:v>
                </c:pt>
                <c:pt idx="1386">
                  <c:v>4</c:v>
                </c:pt>
                <c:pt idx="1387">
                  <c:v>4</c:v>
                </c:pt>
                <c:pt idx="1388">
                  <c:v>4</c:v>
                </c:pt>
                <c:pt idx="1389">
                  <c:v>4</c:v>
                </c:pt>
                <c:pt idx="1390">
                  <c:v>4</c:v>
                </c:pt>
                <c:pt idx="1391">
                  <c:v>4</c:v>
                </c:pt>
                <c:pt idx="1392">
                  <c:v>4</c:v>
                </c:pt>
                <c:pt idx="1393">
                  <c:v>4</c:v>
                </c:pt>
                <c:pt idx="1394">
                  <c:v>4</c:v>
                </c:pt>
                <c:pt idx="1395">
                  <c:v>4</c:v>
                </c:pt>
                <c:pt idx="1396">
                  <c:v>4</c:v>
                </c:pt>
                <c:pt idx="1397">
                  <c:v>4</c:v>
                </c:pt>
                <c:pt idx="1398">
                  <c:v>4</c:v>
                </c:pt>
                <c:pt idx="1399">
                  <c:v>4</c:v>
                </c:pt>
                <c:pt idx="1400">
                  <c:v>4</c:v>
                </c:pt>
                <c:pt idx="1401">
                  <c:v>4</c:v>
                </c:pt>
                <c:pt idx="1402">
                  <c:v>4</c:v>
                </c:pt>
                <c:pt idx="1403">
                  <c:v>4</c:v>
                </c:pt>
                <c:pt idx="1404">
                  <c:v>4</c:v>
                </c:pt>
                <c:pt idx="1405">
                  <c:v>4</c:v>
                </c:pt>
                <c:pt idx="1406">
                  <c:v>4</c:v>
                </c:pt>
                <c:pt idx="1407">
                  <c:v>4</c:v>
                </c:pt>
                <c:pt idx="1408">
                  <c:v>4</c:v>
                </c:pt>
                <c:pt idx="1409">
                  <c:v>4</c:v>
                </c:pt>
                <c:pt idx="1410">
                  <c:v>4</c:v>
                </c:pt>
                <c:pt idx="1411">
                  <c:v>4</c:v>
                </c:pt>
                <c:pt idx="1412">
                  <c:v>4</c:v>
                </c:pt>
                <c:pt idx="1413">
                  <c:v>4</c:v>
                </c:pt>
                <c:pt idx="1414">
                  <c:v>4</c:v>
                </c:pt>
                <c:pt idx="1415">
                  <c:v>5</c:v>
                </c:pt>
                <c:pt idx="1416">
                  <c:v>5</c:v>
                </c:pt>
                <c:pt idx="1417">
                  <c:v>5</c:v>
                </c:pt>
                <c:pt idx="1418">
                  <c:v>5</c:v>
                </c:pt>
                <c:pt idx="1419">
                  <c:v>5</c:v>
                </c:pt>
                <c:pt idx="1420">
                  <c:v>5</c:v>
                </c:pt>
                <c:pt idx="1421">
                  <c:v>5</c:v>
                </c:pt>
                <c:pt idx="1422">
                  <c:v>5</c:v>
                </c:pt>
                <c:pt idx="1423">
                  <c:v>5</c:v>
                </c:pt>
                <c:pt idx="1424">
                  <c:v>5</c:v>
                </c:pt>
                <c:pt idx="1425">
                  <c:v>5</c:v>
                </c:pt>
                <c:pt idx="1426">
                  <c:v>5</c:v>
                </c:pt>
                <c:pt idx="1427">
                  <c:v>5</c:v>
                </c:pt>
                <c:pt idx="1428">
                  <c:v>5</c:v>
                </c:pt>
                <c:pt idx="1429">
                  <c:v>5</c:v>
                </c:pt>
                <c:pt idx="1430">
                  <c:v>5</c:v>
                </c:pt>
                <c:pt idx="1431">
                  <c:v>5</c:v>
                </c:pt>
                <c:pt idx="1432">
                  <c:v>5</c:v>
                </c:pt>
                <c:pt idx="1433">
                  <c:v>5</c:v>
                </c:pt>
                <c:pt idx="1434">
                  <c:v>5</c:v>
                </c:pt>
                <c:pt idx="1435">
                  <c:v>5</c:v>
                </c:pt>
                <c:pt idx="1436">
                  <c:v>5</c:v>
                </c:pt>
                <c:pt idx="1437">
                  <c:v>5</c:v>
                </c:pt>
                <c:pt idx="1438">
                  <c:v>5</c:v>
                </c:pt>
                <c:pt idx="1439">
                  <c:v>5</c:v>
                </c:pt>
                <c:pt idx="1440">
                  <c:v>5</c:v>
                </c:pt>
                <c:pt idx="1441">
                  <c:v>5</c:v>
                </c:pt>
                <c:pt idx="1442">
                  <c:v>5</c:v>
                </c:pt>
                <c:pt idx="1443">
                  <c:v>5</c:v>
                </c:pt>
                <c:pt idx="1444">
                  <c:v>5</c:v>
                </c:pt>
                <c:pt idx="1445">
                  <c:v>5</c:v>
                </c:pt>
                <c:pt idx="1446">
                  <c:v>5</c:v>
                </c:pt>
                <c:pt idx="1447">
                  <c:v>5</c:v>
                </c:pt>
                <c:pt idx="1448">
                  <c:v>5</c:v>
                </c:pt>
                <c:pt idx="1449">
                  <c:v>5</c:v>
                </c:pt>
                <c:pt idx="1450">
                  <c:v>5</c:v>
                </c:pt>
                <c:pt idx="1451">
                  <c:v>5</c:v>
                </c:pt>
                <c:pt idx="1452">
                  <c:v>4</c:v>
                </c:pt>
                <c:pt idx="1453">
                  <c:v>4</c:v>
                </c:pt>
                <c:pt idx="1454">
                  <c:v>4</c:v>
                </c:pt>
                <c:pt idx="1455">
                  <c:v>4</c:v>
                </c:pt>
                <c:pt idx="1456">
                  <c:v>4</c:v>
                </c:pt>
                <c:pt idx="1457">
                  <c:v>4</c:v>
                </c:pt>
                <c:pt idx="1458">
                  <c:v>4</c:v>
                </c:pt>
                <c:pt idx="1459">
                  <c:v>4</c:v>
                </c:pt>
                <c:pt idx="1460">
                  <c:v>4</c:v>
                </c:pt>
                <c:pt idx="1461">
                  <c:v>4</c:v>
                </c:pt>
                <c:pt idx="1462">
                  <c:v>4</c:v>
                </c:pt>
                <c:pt idx="1463">
                  <c:v>4</c:v>
                </c:pt>
                <c:pt idx="1464">
                  <c:v>4</c:v>
                </c:pt>
                <c:pt idx="1465">
                  <c:v>4</c:v>
                </c:pt>
                <c:pt idx="1466">
                  <c:v>4</c:v>
                </c:pt>
                <c:pt idx="1467">
                  <c:v>4</c:v>
                </c:pt>
                <c:pt idx="1468">
                  <c:v>4</c:v>
                </c:pt>
                <c:pt idx="1469">
                  <c:v>4</c:v>
                </c:pt>
                <c:pt idx="1470">
                  <c:v>4</c:v>
                </c:pt>
                <c:pt idx="1471">
                  <c:v>4</c:v>
                </c:pt>
                <c:pt idx="1472">
                  <c:v>4</c:v>
                </c:pt>
                <c:pt idx="1473">
                  <c:v>4</c:v>
                </c:pt>
                <c:pt idx="1474">
                  <c:v>4</c:v>
                </c:pt>
                <c:pt idx="1475">
                  <c:v>4</c:v>
                </c:pt>
                <c:pt idx="1476">
                  <c:v>4</c:v>
                </c:pt>
                <c:pt idx="1477">
                  <c:v>4</c:v>
                </c:pt>
                <c:pt idx="1478">
                  <c:v>4</c:v>
                </c:pt>
                <c:pt idx="1479">
                  <c:v>4</c:v>
                </c:pt>
                <c:pt idx="1480">
                  <c:v>4</c:v>
                </c:pt>
                <c:pt idx="1481">
                  <c:v>4</c:v>
                </c:pt>
                <c:pt idx="1482">
                  <c:v>4</c:v>
                </c:pt>
                <c:pt idx="1483">
                  <c:v>4</c:v>
                </c:pt>
                <c:pt idx="1484">
                  <c:v>4</c:v>
                </c:pt>
                <c:pt idx="1485">
                  <c:v>4</c:v>
                </c:pt>
                <c:pt idx="1486">
                  <c:v>4</c:v>
                </c:pt>
                <c:pt idx="1487">
                  <c:v>4</c:v>
                </c:pt>
                <c:pt idx="1488">
                  <c:v>4</c:v>
                </c:pt>
                <c:pt idx="1489">
                  <c:v>4</c:v>
                </c:pt>
                <c:pt idx="1490">
                  <c:v>4</c:v>
                </c:pt>
                <c:pt idx="1491">
                  <c:v>4</c:v>
                </c:pt>
                <c:pt idx="1492">
                  <c:v>4</c:v>
                </c:pt>
                <c:pt idx="1493">
                  <c:v>4</c:v>
                </c:pt>
                <c:pt idx="1494">
                  <c:v>4</c:v>
                </c:pt>
                <c:pt idx="1495">
                  <c:v>4</c:v>
                </c:pt>
                <c:pt idx="1496">
                  <c:v>4</c:v>
                </c:pt>
                <c:pt idx="1497">
                  <c:v>4</c:v>
                </c:pt>
                <c:pt idx="1498">
                  <c:v>4</c:v>
                </c:pt>
                <c:pt idx="1499">
                  <c:v>4</c:v>
                </c:pt>
                <c:pt idx="1500">
                  <c:v>4</c:v>
                </c:pt>
                <c:pt idx="1501">
                  <c:v>4</c:v>
                </c:pt>
                <c:pt idx="1502">
                  <c:v>4</c:v>
                </c:pt>
                <c:pt idx="1503">
                  <c:v>4</c:v>
                </c:pt>
                <c:pt idx="1504">
                  <c:v>4</c:v>
                </c:pt>
                <c:pt idx="1505">
                  <c:v>4</c:v>
                </c:pt>
                <c:pt idx="1506">
                  <c:v>4</c:v>
                </c:pt>
                <c:pt idx="1507">
                  <c:v>4</c:v>
                </c:pt>
                <c:pt idx="1508">
                  <c:v>4</c:v>
                </c:pt>
                <c:pt idx="1509">
                  <c:v>4</c:v>
                </c:pt>
                <c:pt idx="1510">
                  <c:v>4</c:v>
                </c:pt>
                <c:pt idx="1511">
                  <c:v>4</c:v>
                </c:pt>
                <c:pt idx="1512">
                  <c:v>4</c:v>
                </c:pt>
                <c:pt idx="1513">
                  <c:v>4</c:v>
                </c:pt>
                <c:pt idx="1514">
                  <c:v>4</c:v>
                </c:pt>
                <c:pt idx="1515">
                  <c:v>4</c:v>
                </c:pt>
                <c:pt idx="1516">
                  <c:v>4</c:v>
                </c:pt>
                <c:pt idx="1517">
                  <c:v>4</c:v>
                </c:pt>
                <c:pt idx="1518">
                  <c:v>4</c:v>
                </c:pt>
                <c:pt idx="1519">
                  <c:v>4</c:v>
                </c:pt>
                <c:pt idx="1520">
                  <c:v>4</c:v>
                </c:pt>
                <c:pt idx="1521">
                  <c:v>4</c:v>
                </c:pt>
                <c:pt idx="1522">
                  <c:v>4</c:v>
                </c:pt>
                <c:pt idx="1523">
                  <c:v>4</c:v>
                </c:pt>
                <c:pt idx="1524">
                  <c:v>4</c:v>
                </c:pt>
                <c:pt idx="1525">
                  <c:v>4</c:v>
                </c:pt>
                <c:pt idx="1526">
                  <c:v>4</c:v>
                </c:pt>
                <c:pt idx="1527">
                  <c:v>4</c:v>
                </c:pt>
                <c:pt idx="1528">
                  <c:v>4</c:v>
                </c:pt>
                <c:pt idx="1529">
                  <c:v>4</c:v>
                </c:pt>
                <c:pt idx="1530">
                  <c:v>4</c:v>
                </c:pt>
                <c:pt idx="1531">
                  <c:v>3</c:v>
                </c:pt>
                <c:pt idx="1532">
                  <c:v>3</c:v>
                </c:pt>
                <c:pt idx="1533">
                  <c:v>3</c:v>
                </c:pt>
                <c:pt idx="1534">
                  <c:v>3</c:v>
                </c:pt>
                <c:pt idx="1535">
                  <c:v>3</c:v>
                </c:pt>
                <c:pt idx="1536">
                  <c:v>3</c:v>
                </c:pt>
                <c:pt idx="1537">
                  <c:v>3</c:v>
                </c:pt>
                <c:pt idx="1538">
                  <c:v>3</c:v>
                </c:pt>
                <c:pt idx="1539">
                  <c:v>3</c:v>
                </c:pt>
                <c:pt idx="1540">
                  <c:v>3</c:v>
                </c:pt>
                <c:pt idx="1541">
                  <c:v>3</c:v>
                </c:pt>
                <c:pt idx="1542">
                  <c:v>3</c:v>
                </c:pt>
                <c:pt idx="1543">
                  <c:v>3</c:v>
                </c:pt>
                <c:pt idx="1544">
                  <c:v>3</c:v>
                </c:pt>
                <c:pt idx="1545">
                  <c:v>3</c:v>
                </c:pt>
                <c:pt idx="1546">
                  <c:v>3</c:v>
                </c:pt>
                <c:pt idx="1547">
                  <c:v>3</c:v>
                </c:pt>
                <c:pt idx="1548">
                  <c:v>3</c:v>
                </c:pt>
                <c:pt idx="1549">
                  <c:v>3</c:v>
                </c:pt>
                <c:pt idx="1550">
                  <c:v>3</c:v>
                </c:pt>
                <c:pt idx="1551">
                  <c:v>3</c:v>
                </c:pt>
                <c:pt idx="1552">
                  <c:v>3</c:v>
                </c:pt>
                <c:pt idx="1553">
                  <c:v>3</c:v>
                </c:pt>
                <c:pt idx="1554">
                  <c:v>3</c:v>
                </c:pt>
                <c:pt idx="1555">
                  <c:v>3</c:v>
                </c:pt>
                <c:pt idx="1556">
                  <c:v>3</c:v>
                </c:pt>
                <c:pt idx="1557">
                  <c:v>3</c:v>
                </c:pt>
                <c:pt idx="1558">
                  <c:v>3</c:v>
                </c:pt>
                <c:pt idx="1559">
                  <c:v>3</c:v>
                </c:pt>
                <c:pt idx="1560">
                  <c:v>3</c:v>
                </c:pt>
                <c:pt idx="1561">
                  <c:v>3</c:v>
                </c:pt>
                <c:pt idx="1562">
                  <c:v>3</c:v>
                </c:pt>
                <c:pt idx="1563">
                  <c:v>3</c:v>
                </c:pt>
                <c:pt idx="1564">
                  <c:v>3</c:v>
                </c:pt>
                <c:pt idx="1565">
                  <c:v>3</c:v>
                </c:pt>
                <c:pt idx="1566">
                  <c:v>3</c:v>
                </c:pt>
                <c:pt idx="1567">
                  <c:v>3</c:v>
                </c:pt>
                <c:pt idx="1568">
                  <c:v>3</c:v>
                </c:pt>
                <c:pt idx="1569">
                  <c:v>3</c:v>
                </c:pt>
                <c:pt idx="1570">
                  <c:v>3</c:v>
                </c:pt>
                <c:pt idx="1571">
                  <c:v>3</c:v>
                </c:pt>
                <c:pt idx="1572">
                  <c:v>3</c:v>
                </c:pt>
                <c:pt idx="1573">
                  <c:v>3</c:v>
                </c:pt>
                <c:pt idx="1574">
                  <c:v>3</c:v>
                </c:pt>
                <c:pt idx="1575">
                  <c:v>3</c:v>
                </c:pt>
                <c:pt idx="1576">
                  <c:v>3</c:v>
                </c:pt>
                <c:pt idx="1577">
                  <c:v>3</c:v>
                </c:pt>
                <c:pt idx="1578">
                  <c:v>3</c:v>
                </c:pt>
                <c:pt idx="1579">
                  <c:v>3</c:v>
                </c:pt>
                <c:pt idx="1580">
                  <c:v>3</c:v>
                </c:pt>
                <c:pt idx="1581">
                  <c:v>3</c:v>
                </c:pt>
                <c:pt idx="1582">
                  <c:v>3</c:v>
                </c:pt>
                <c:pt idx="1583">
                  <c:v>3</c:v>
                </c:pt>
                <c:pt idx="1584">
                  <c:v>3</c:v>
                </c:pt>
                <c:pt idx="1585">
                  <c:v>3</c:v>
                </c:pt>
                <c:pt idx="1586">
                  <c:v>3</c:v>
                </c:pt>
                <c:pt idx="1587">
                  <c:v>3</c:v>
                </c:pt>
                <c:pt idx="1588">
                  <c:v>3</c:v>
                </c:pt>
                <c:pt idx="1589">
                  <c:v>3</c:v>
                </c:pt>
                <c:pt idx="1590">
                  <c:v>2</c:v>
                </c:pt>
                <c:pt idx="1591">
                  <c:v>2</c:v>
                </c:pt>
                <c:pt idx="1592">
                  <c:v>2</c:v>
                </c:pt>
                <c:pt idx="1593">
                  <c:v>2</c:v>
                </c:pt>
                <c:pt idx="1594">
                  <c:v>2</c:v>
                </c:pt>
                <c:pt idx="1595">
                  <c:v>2</c:v>
                </c:pt>
                <c:pt idx="1596">
                  <c:v>2</c:v>
                </c:pt>
                <c:pt idx="1597">
                  <c:v>2</c:v>
                </c:pt>
                <c:pt idx="1598">
                  <c:v>2</c:v>
                </c:pt>
                <c:pt idx="1599">
                  <c:v>2</c:v>
                </c:pt>
                <c:pt idx="1600">
                  <c:v>2</c:v>
                </c:pt>
                <c:pt idx="1601">
                  <c:v>2</c:v>
                </c:pt>
                <c:pt idx="1602">
                  <c:v>2</c:v>
                </c:pt>
                <c:pt idx="1603">
                  <c:v>2</c:v>
                </c:pt>
                <c:pt idx="1604">
                  <c:v>2</c:v>
                </c:pt>
                <c:pt idx="1605">
                  <c:v>2</c:v>
                </c:pt>
                <c:pt idx="1606">
                  <c:v>2</c:v>
                </c:pt>
                <c:pt idx="1607">
                  <c:v>2</c:v>
                </c:pt>
                <c:pt idx="1608">
                  <c:v>2</c:v>
                </c:pt>
                <c:pt idx="1609">
                  <c:v>2</c:v>
                </c:pt>
                <c:pt idx="1610">
                  <c:v>2</c:v>
                </c:pt>
                <c:pt idx="1611">
                  <c:v>2</c:v>
                </c:pt>
                <c:pt idx="1612">
                  <c:v>2</c:v>
                </c:pt>
                <c:pt idx="1613">
                  <c:v>2</c:v>
                </c:pt>
                <c:pt idx="1614">
                  <c:v>2</c:v>
                </c:pt>
                <c:pt idx="1615">
                  <c:v>2</c:v>
                </c:pt>
                <c:pt idx="1616">
                  <c:v>2</c:v>
                </c:pt>
                <c:pt idx="1617">
                  <c:v>2</c:v>
                </c:pt>
                <c:pt idx="1618">
                  <c:v>2</c:v>
                </c:pt>
                <c:pt idx="1619">
                  <c:v>2</c:v>
                </c:pt>
                <c:pt idx="1620">
                  <c:v>2</c:v>
                </c:pt>
                <c:pt idx="1621">
                  <c:v>2</c:v>
                </c:pt>
                <c:pt idx="1622">
                  <c:v>2</c:v>
                </c:pt>
                <c:pt idx="1623">
                  <c:v>2</c:v>
                </c:pt>
                <c:pt idx="1624">
                  <c:v>2</c:v>
                </c:pt>
                <c:pt idx="1625">
                  <c:v>2</c:v>
                </c:pt>
                <c:pt idx="1626">
                  <c:v>2</c:v>
                </c:pt>
                <c:pt idx="1627">
                  <c:v>2</c:v>
                </c:pt>
                <c:pt idx="1628">
                  <c:v>2</c:v>
                </c:pt>
                <c:pt idx="1629">
                  <c:v>2</c:v>
                </c:pt>
                <c:pt idx="1630">
                  <c:v>2</c:v>
                </c:pt>
                <c:pt idx="1631">
                  <c:v>1</c:v>
                </c:pt>
                <c:pt idx="1632">
                  <c:v>1</c:v>
                </c:pt>
                <c:pt idx="1633">
                  <c:v>1</c:v>
                </c:pt>
                <c:pt idx="1634">
                  <c:v>1</c:v>
                </c:pt>
                <c:pt idx="1635">
                  <c:v>1</c:v>
                </c:pt>
                <c:pt idx="1636">
                  <c:v>1</c:v>
                </c:pt>
                <c:pt idx="1637">
                  <c:v>1</c:v>
                </c:pt>
                <c:pt idx="1638">
                  <c:v>1</c:v>
                </c:pt>
                <c:pt idx="1639">
                  <c:v>1</c:v>
                </c:pt>
                <c:pt idx="1640">
                  <c:v>1</c:v>
                </c:pt>
                <c:pt idx="1641">
                  <c:v>1</c:v>
                </c:pt>
                <c:pt idx="1642">
                  <c:v>1</c:v>
                </c:pt>
                <c:pt idx="1643">
                  <c:v>1</c:v>
                </c:pt>
                <c:pt idx="1644">
                  <c:v>1</c:v>
                </c:pt>
                <c:pt idx="1645">
                  <c:v>1</c:v>
                </c:pt>
                <c:pt idx="1646">
                  <c:v>1</c:v>
                </c:pt>
                <c:pt idx="1647">
                  <c:v>1</c:v>
                </c:pt>
                <c:pt idx="1648">
                  <c:v>1</c:v>
                </c:pt>
                <c:pt idx="1649">
                  <c:v>1</c:v>
                </c:pt>
                <c:pt idx="1650">
                  <c:v>1</c:v>
                </c:pt>
                <c:pt idx="1651">
                  <c:v>1</c:v>
                </c:pt>
                <c:pt idx="1652">
                  <c:v>1</c:v>
                </c:pt>
                <c:pt idx="1653">
                  <c:v>1</c:v>
                </c:pt>
                <c:pt idx="1654">
                  <c:v>1</c:v>
                </c:pt>
                <c:pt idx="1655">
                  <c:v>1</c:v>
                </c:pt>
                <c:pt idx="1656">
                  <c:v>1</c:v>
                </c:pt>
                <c:pt idx="1657">
                  <c:v>1</c:v>
                </c:pt>
                <c:pt idx="1658">
                  <c:v>1</c:v>
                </c:pt>
                <c:pt idx="1659">
                  <c:v>1</c:v>
                </c:pt>
                <c:pt idx="1660">
                  <c:v>1</c:v>
                </c:pt>
                <c:pt idx="1661">
                  <c:v>1</c:v>
                </c:pt>
                <c:pt idx="1662">
                  <c:v>1</c:v>
                </c:pt>
                <c:pt idx="1663">
                  <c:v>1</c:v>
                </c:pt>
                <c:pt idx="1664">
                  <c:v>1</c:v>
                </c:pt>
                <c:pt idx="1665">
                  <c:v>1</c:v>
                </c:pt>
                <c:pt idx="1666">
                  <c:v>1</c:v>
                </c:pt>
                <c:pt idx="1667">
                  <c:v>1</c:v>
                </c:pt>
                <c:pt idx="1668">
                  <c:v>1</c:v>
                </c:pt>
                <c:pt idx="1669">
                  <c:v>1</c:v>
                </c:pt>
                <c:pt idx="1670">
                  <c:v>1</c:v>
                </c:pt>
                <c:pt idx="1671">
                  <c:v>1</c:v>
                </c:pt>
                <c:pt idx="1672">
                  <c:v>1</c:v>
                </c:pt>
                <c:pt idx="1673">
                  <c:v>1</c:v>
                </c:pt>
                <c:pt idx="1674">
                  <c:v>1</c:v>
                </c:pt>
                <c:pt idx="1675">
                  <c:v>1</c:v>
                </c:pt>
                <c:pt idx="1676">
                  <c:v>1</c:v>
                </c:pt>
                <c:pt idx="1677">
                  <c:v>1</c:v>
                </c:pt>
                <c:pt idx="1678">
                  <c:v>1</c:v>
                </c:pt>
                <c:pt idx="1679">
                  <c:v>1</c:v>
                </c:pt>
                <c:pt idx="1680">
                  <c:v>1</c:v>
                </c:pt>
                <c:pt idx="1681">
                  <c:v>1</c:v>
                </c:pt>
                <c:pt idx="1682">
                  <c:v>1</c:v>
                </c:pt>
                <c:pt idx="1683">
                  <c:v>1</c:v>
                </c:pt>
                <c:pt idx="1684">
                  <c:v>1</c:v>
                </c:pt>
                <c:pt idx="1685">
                  <c:v>1</c:v>
                </c:pt>
                <c:pt idx="1686">
                  <c:v>1</c:v>
                </c:pt>
                <c:pt idx="1687">
                  <c:v>1</c:v>
                </c:pt>
                <c:pt idx="1688">
                  <c:v>1</c:v>
                </c:pt>
                <c:pt idx="1689">
                  <c:v>1</c:v>
                </c:pt>
                <c:pt idx="1690">
                  <c:v>1</c:v>
                </c:pt>
                <c:pt idx="1691">
                  <c:v>1</c:v>
                </c:pt>
                <c:pt idx="1692">
                  <c:v>1</c:v>
                </c:pt>
                <c:pt idx="1693">
                  <c:v>1</c:v>
                </c:pt>
                <c:pt idx="1694">
                  <c:v>1</c:v>
                </c:pt>
                <c:pt idx="1695">
                  <c:v>1</c:v>
                </c:pt>
                <c:pt idx="1696">
                  <c:v>1</c:v>
                </c:pt>
                <c:pt idx="1697">
                  <c:v>1</c:v>
                </c:pt>
                <c:pt idx="1698">
                  <c:v>1</c:v>
                </c:pt>
                <c:pt idx="1699">
                  <c:v>2</c:v>
                </c:pt>
                <c:pt idx="1700">
                  <c:v>2</c:v>
                </c:pt>
                <c:pt idx="1701">
                  <c:v>2</c:v>
                </c:pt>
                <c:pt idx="1702">
                  <c:v>2</c:v>
                </c:pt>
                <c:pt idx="1703">
                  <c:v>2</c:v>
                </c:pt>
                <c:pt idx="1704">
                  <c:v>2</c:v>
                </c:pt>
                <c:pt idx="1705">
                  <c:v>2</c:v>
                </c:pt>
                <c:pt idx="1706">
                  <c:v>2</c:v>
                </c:pt>
                <c:pt idx="1707">
                  <c:v>2</c:v>
                </c:pt>
                <c:pt idx="1708">
                  <c:v>2</c:v>
                </c:pt>
                <c:pt idx="1709">
                  <c:v>2</c:v>
                </c:pt>
                <c:pt idx="1710">
                  <c:v>2</c:v>
                </c:pt>
                <c:pt idx="1711">
                  <c:v>2</c:v>
                </c:pt>
                <c:pt idx="1712">
                  <c:v>2</c:v>
                </c:pt>
                <c:pt idx="1713">
                  <c:v>2</c:v>
                </c:pt>
                <c:pt idx="1714">
                  <c:v>2</c:v>
                </c:pt>
                <c:pt idx="1715">
                  <c:v>2</c:v>
                </c:pt>
                <c:pt idx="1716">
                  <c:v>2</c:v>
                </c:pt>
                <c:pt idx="1717">
                  <c:v>2</c:v>
                </c:pt>
                <c:pt idx="1718">
                  <c:v>2</c:v>
                </c:pt>
                <c:pt idx="1719">
                  <c:v>2</c:v>
                </c:pt>
                <c:pt idx="1720">
                  <c:v>2</c:v>
                </c:pt>
                <c:pt idx="1721">
                  <c:v>2</c:v>
                </c:pt>
                <c:pt idx="1722">
                  <c:v>2</c:v>
                </c:pt>
                <c:pt idx="1723">
                  <c:v>2</c:v>
                </c:pt>
                <c:pt idx="1724">
                  <c:v>2</c:v>
                </c:pt>
                <c:pt idx="1725">
                  <c:v>2</c:v>
                </c:pt>
                <c:pt idx="1726">
                  <c:v>2</c:v>
                </c:pt>
                <c:pt idx="1727">
                  <c:v>2</c:v>
                </c:pt>
                <c:pt idx="1728">
                  <c:v>2</c:v>
                </c:pt>
                <c:pt idx="1729">
                  <c:v>2</c:v>
                </c:pt>
                <c:pt idx="1730">
                  <c:v>2</c:v>
                </c:pt>
                <c:pt idx="1731">
                  <c:v>2</c:v>
                </c:pt>
                <c:pt idx="1732">
                  <c:v>2</c:v>
                </c:pt>
                <c:pt idx="1733">
                  <c:v>2</c:v>
                </c:pt>
                <c:pt idx="1734">
                  <c:v>2</c:v>
                </c:pt>
                <c:pt idx="1735">
                  <c:v>2</c:v>
                </c:pt>
                <c:pt idx="1736">
                  <c:v>2</c:v>
                </c:pt>
                <c:pt idx="1737">
                  <c:v>2</c:v>
                </c:pt>
                <c:pt idx="1738">
                  <c:v>2</c:v>
                </c:pt>
                <c:pt idx="1739">
                  <c:v>2</c:v>
                </c:pt>
                <c:pt idx="1740">
                  <c:v>2</c:v>
                </c:pt>
                <c:pt idx="1741">
                  <c:v>2</c:v>
                </c:pt>
                <c:pt idx="1742">
                  <c:v>2</c:v>
                </c:pt>
                <c:pt idx="1743">
                  <c:v>2</c:v>
                </c:pt>
                <c:pt idx="1744">
                  <c:v>3</c:v>
                </c:pt>
                <c:pt idx="1745">
                  <c:v>3</c:v>
                </c:pt>
                <c:pt idx="1746">
                  <c:v>3</c:v>
                </c:pt>
                <c:pt idx="1747">
                  <c:v>3</c:v>
                </c:pt>
                <c:pt idx="1748">
                  <c:v>3</c:v>
                </c:pt>
                <c:pt idx="1749">
                  <c:v>3</c:v>
                </c:pt>
                <c:pt idx="1750">
                  <c:v>3</c:v>
                </c:pt>
                <c:pt idx="1751">
                  <c:v>3</c:v>
                </c:pt>
                <c:pt idx="1752">
                  <c:v>3</c:v>
                </c:pt>
                <c:pt idx="1753">
                  <c:v>3</c:v>
                </c:pt>
                <c:pt idx="1754">
                  <c:v>3</c:v>
                </c:pt>
                <c:pt idx="1755">
                  <c:v>3</c:v>
                </c:pt>
                <c:pt idx="1756">
                  <c:v>3</c:v>
                </c:pt>
                <c:pt idx="1757">
                  <c:v>3</c:v>
                </c:pt>
                <c:pt idx="1758">
                  <c:v>3</c:v>
                </c:pt>
                <c:pt idx="1759">
                  <c:v>3</c:v>
                </c:pt>
                <c:pt idx="1760">
                  <c:v>3</c:v>
                </c:pt>
                <c:pt idx="1761">
                  <c:v>3</c:v>
                </c:pt>
                <c:pt idx="1762">
                  <c:v>3</c:v>
                </c:pt>
                <c:pt idx="1763">
                  <c:v>3</c:v>
                </c:pt>
                <c:pt idx="1764">
                  <c:v>3</c:v>
                </c:pt>
                <c:pt idx="1765">
                  <c:v>3</c:v>
                </c:pt>
                <c:pt idx="1766">
                  <c:v>3</c:v>
                </c:pt>
                <c:pt idx="1767">
                  <c:v>3</c:v>
                </c:pt>
                <c:pt idx="1768">
                  <c:v>3</c:v>
                </c:pt>
                <c:pt idx="1769">
                  <c:v>3</c:v>
                </c:pt>
                <c:pt idx="1770">
                  <c:v>3</c:v>
                </c:pt>
                <c:pt idx="1771">
                  <c:v>3</c:v>
                </c:pt>
                <c:pt idx="1772">
                  <c:v>3</c:v>
                </c:pt>
                <c:pt idx="1773">
                  <c:v>3</c:v>
                </c:pt>
                <c:pt idx="1774">
                  <c:v>3</c:v>
                </c:pt>
                <c:pt idx="1775">
                  <c:v>3</c:v>
                </c:pt>
                <c:pt idx="1776">
                  <c:v>3</c:v>
                </c:pt>
                <c:pt idx="1777">
                  <c:v>3</c:v>
                </c:pt>
                <c:pt idx="1778">
                  <c:v>3</c:v>
                </c:pt>
                <c:pt idx="1779">
                  <c:v>3</c:v>
                </c:pt>
                <c:pt idx="1780">
                  <c:v>3</c:v>
                </c:pt>
                <c:pt idx="1781">
                  <c:v>3</c:v>
                </c:pt>
                <c:pt idx="1782">
                  <c:v>3</c:v>
                </c:pt>
                <c:pt idx="1783">
                  <c:v>3</c:v>
                </c:pt>
                <c:pt idx="1784">
                  <c:v>3</c:v>
                </c:pt>
                <c:pt idx="1785">
                  <c:v>3</c:v>
                </c:pt>
                <c:pt idx="1786">
                  <c:v>3</c:v>
                </c:pt>
                <c:pt idx="1787">
                  <c:v>3</c:v>
                </c:pt>
                <c:pt idx="1788">
                  <c:v>3</c:v>
                </c:pt>
                <c:pt idx="1789">
                  <c:v>3</c:v>
                </c:pt>
                <c:pt idx="1790">
                  <c:v>3</c:v>
                </c:pt>
                <c:pt idx="1791">
                  <c:v>3</c:v>
                </c:pt>
                <c:pt idx="1792">
                  <c:v>3</c:v>
                </c:pt>
                <c:pt idx="1793">
                  <c:v>3</c:v>
                </c:pt>
                <c:pt idx="1794">
                  <c:v>3</c:v>
                </c:pt>
                <c:pt idx="1795">
                  <c:v>3</c:v>
                </c:pt>
                <c:pt idx="1796">
                  <c:v>3</c:v>
                </c:pt>
                <c:pt idx="1797">
                  <c:v>3</c:v>
                </c:pt>
                <c:pt idx="1798">
                  <c:v>3</c:v>
                </c:pt>
                <c:pt idx="1799">
                  <c:v>3</c:v>
                </c:pt>
                <c:pt idx="1800">
                  <c:v>3</c:v>
                </c:pt>
                <c:pt idx="1801">
                  <c:v>3</c:v>
                </c:pt>
                <c:pt idx="1802">
                  <c:v>3</c:v>
                </c:pt>
                <c:pt idx="1803">
                  <c:v>3</c:v>
                </c:pt>
                <c:pt idx="1804">
                  <c:v>3</c:v>
                </c:pt>
                <c:pt idx="1805">
                  <c:v>3</c:v>
                </c:pt>
                <c:pt idx="1806">
                  <c:v>3</c:v>
                </c:pt>
                <c:pt idx="1807">
                  <c:v>3</c:v>
                </c:pt>
                <c:pt idx="1808">
                  <c:v>3</c:v>
                </c:pt>
                <c:pt idx="1809">
                  <c:v>3</c:v>
                </c:pt>
                <c:pt idx="1810">
                  <c:v>3</c:v>
                </c:pt>
                <c:pt idx="1811">
                  <c:v>3</c:v>
                </c:pt>
                <c:pt idx="1812">
                  <c:v>3</c:v>
                </c:pt>
                <c:pt idx="1813">
                  <c:v>3</c:v>
                </c:pt>
                <c:pt idx="1814">
                  <c:v>3</c:v>
                </c:pt>
                <c:pt idx="1815">
                  <c:v>3</c:v>
                </c:pt>
                <c:pt idx="1816">
                  <c:v>3</c:v>
                </c:pt>
                <c:pt idx="1817">
                  <c:v>3</c:v>
                </c:pt>
                <c:pt idx="1818">
                  <c:v>3</c:v>
                </c:pt>
                <c:pt idx="1819">
                  <c:v>4</c:v>
                </c:pt>
                <c:pt idx="1820">
                  <c:v>4</c:v>
                </c:pt>
                <c:pt idx="1821">
                  <c:v>4</c:v>
                </c:pt>
                <c:pt idx="1822">
                  <c:v>4</c:v>
                </c:pt>
                <c:pt idx="1823">
                  <c:v>4</c:v>
                </c:pt>
                <c:pt idx="1824">
                  <c:v>4</c:v>
                </c:pt>
                <c:pt idx="1825">
                  <c:v>4</c:v>
                </c:pt>
                <c:pt idx="1826">
                  <c:v>4</c:v>
                </c:pt>
                <c:pt idx="1827">
                  <c:v>4</c:v>
                </c:pt>
                <c:pt idx="1828">
                  <c:v>4</c:v>
                </c:pt>
                <c:pt idx="1829">
                  <c:v>4</c:v>
                </c:pt>
                <c:pt idx="1830">
                  <c:v>4</c:v>
                </c:pt>
                <c:pt idx="1831">
                  <c:v>4</c:v>
                </c:pt>
                <c:pt idx="1832">
                  <c:v>4</c:v>
                </c:pt>
                <c:pt idx="1833">
                  <c:v>4</c:v>
                </c:pt>
                <c:pt idx="1834">
                  <c:v>4</c:v>
                </c:pt>
                <c:pt idx="1835">
                  <c:v>4</c:v>
                </c:pt>
                <c:pt idx="1836">
                  <c:v>4</c:v>
                </c:pt>
                <c:pt idx="1837">
                  <c:v>4</c:v>
                </c:pt>
                <c:pt idx="1838">
                  <c:v>4</c:v>
                </c:pt>
                <c:pt idx="1839">
                  <c:v>4</c:v>
                </c:pt>
                <c:pt idx="1840">
                  <c:v>4</c:v>
                </c:pt>
                <c:pt idx="1841">
                  <c:v>4</c:v>
                </c:pt>
                <c:pt idx="1842">
                  <c:v>4</c:v>
                </c:pt>
                <c:pt idx="1843">
                  <c:v>4</c:v>
                </c:pt>
                <c:pt idx="1844">
                  <c:v>4</c:v>
                </c:pt>
                <c:pt idx="1845">
                  <c:v>4</c:v>
                </c:pt>
                <c:pt idx="1846">
                  <c:v>4</c:v>
                </c:pt>
                <c:pt idx="1847">
                  <c:v>4</c:v>
                </c:pt>
                <c:pt idx="1848">
                  <c:v>4</c:v>
                </c:pt>
                <c:pt idx="1849">
                  <c:v>4</c:v>
                </c:pt>
                <c:pt idx="1850">
                  <c:v>4</c:v>
                </c:pt>
                <c:pt idx="1851">
                  <c:v>4</c:v>
                </c:pt>
                <c:pt idx="1852">
                  <c:v>4</c:v>
                </c:pt>
                <c:pt idx="1853">
                  <c:v>4</c:v>
                </c:pt>
                <c:pt idx="1854">
                  <c:v>4</c:v>
                </c:pt>
                <c:pt idx="1855">
                  <c:v>4</c:v>
                </c:pt>
                <c:pt idx="1856">
                  <c:v>4</c:v>
                </c:pt>
                <c:pt idx="1857">
                  <c:v>4</c:v>
                </c:pt>
                <c:pt idx="1858">
                  <c:v>4</c:v>
                </c:pt>
                <c:pt idx="1859">
                  <c:v>4</c:v>
                </c:pt>
                <c:pt idx="1860">
                  <c:v>4</c:v>
                </c:pt>
                <c:pt idx="1861">
                  <c:v>4</c:v>
                </c:pt>
                <c:pt idx="1862">
                  <c:v>4</c:v>
                </c:pt>
                <c:pt idx="1863">
                  <c:v>4</c:v>
                </c:pt>
                <c:pt idx="1864">
                  <c:v>4</c:v>
                </c:pt>
                <c:pt idx="1865">
                  <c:v>4</c:v>
                </c:pt>
                <c:pt idx="1866">
                  <c:v>4</c:v>
                </c:pt>
                <c:pt idx="1867">
                  <c:v>4</c:v>
                </c:pt>
                <c:pt idx="1868">
                  <c:v>4</c:v>
                </c:pt>
                <c:pt idx="1869">
                  <c:v>4</c:v>
                </c:pt>
                <c:pt idx="1870">
                  <c:v>4</c:v>
                </c:pt>
                <c:pt idx="1871">
                  <c:v>4</c:v>
                </c:pt>
                <c:pt idx="1872">
                  <c:v>4</c:v>
                </c:pt>
                <c:pt idx="1873">
                  <c:v>4</c:v>
                </c:pt>
                <c:pt idx="1874">
                  <c:v>4</c:v>
                </c:pt>
                <c:pt idx="1875">
                  <c:v>4</c:v>
                </c:pt>
                <c:pt idx="1876">
                  <c:v>4</c:v>
                </c:pt>
                <c:pt idx="1877">
                  <c:v>4</c:v>
                </c:pt>
                <c:pt idx="1878">
                  <c:v>4</c:v>
                </c:pt>
                <c:pt idx="1879">
                  <c:v>4</c:v>
                </c:pt>
                <c:pt idx="1880">
                  <c:v>4</c:v>
                </c:pt>
                <c:pt idx="1881">
                  <c:v>4</c:v>
                </c:pt>
                <c:pt idx="1882">
                  <c:v>4</c:v>
                </c:pt>
                <c:pt idx="1883">
                  <c:v>4</c:v>
                </c:pt>
                <c:pt idx="1884">
                  <c:v>4</c:v>
                </c:pt>
                <c:pt idx="1885">
                  <c:v>4</c:v>
                </c:pt>
                <c:pt idx="1886">
                  <c:v>4</c:v>
                </c:pt>
                <c:pt idx="1887">
                  <c:v>4</c:v>
                </c:pt>
                <c:pt idx="1888">
                  <c:v>4</c:v>
                </c:pt>
                <c:pt idx="1889">
                  <c:v>4</c:v>
                </c:pt>
                <c:pt idx="1890">
                  <c:v>4</c:v>
                </c:pt>
                <c:pt idx="1891">
                  <c:v>4</c:v>
                </c:pt>
                <c:pt idx="1892">
                  <c:v>4</c:v>
                </c:pt>
                <c:pt idx="1893">
                  <c:v>4</c:v>
                </c:pt>
                <c:pt idx="1894">
                  <c:v>4</c:v>
                </c:pt>
                <c:pt idx="1895">
                  <c:v>4</c:v>
                </c:pt>
                <c:pt idx="1896">
                  <c:v>4</c:v>
                </c:pt>
                <c:pt idx="1897">
                  <c:v>4</c:v>
                </c:pt>
                <c:pt idx="1898">
                  <c:v>4</c:v>
                </c:pt>
                <c:pt idx="1899">
                  <c:v>4</c:v>
                </c:pt>
                <c:pt idx="1900">
                  <c:v>4</c:v>
                </c:pt>
                <c:pt idx="1901">
                  <c:v>4</c:v>
                </c:pt>
                <c:pt idx="1902">
                  <c:v>4</c:v>
                </c:pt>
                <c:pt idx="1903">
                  <c:v>3</c:v>
                </c:pt>
                <c:pt idx="1904">
                  <c:v>3</c:v>
                </c:pt>
                <c:pt idx="1905">
                  <c:v>3</c:v>
                </c:pt>
                <c:pt idx="1906">
                  <c:v>3</c:v>
                </c:pt>
                <c:pt idx="1907">
                  <c:v>3</c:v>
                </c:pt>
                <c:pt idx="1908">
                  <c:v>3</c:v>
                </c:pt>
                <c:pt idx="1909">
                  <c:v>3</c:v>
                </c:pt>
                <c:pt idx="1910">
                  <c:v>3</c:v>
                </c:pt>
                <c:pt idx="1911">
                  <c:v>3</c:v>
                </c:pt>
                <c:pt idx="1912">
                  <c:v>3</c:v>
                </c:pt>
                <c:pt idx="1913">
                  <c:v>3</c:v>
                </c:pt>
                <c:pt idx="1914">
                  <c:v>3</c:v>
                </c:pt>
                <c:pt idx="1915">
                  <c:v>3</c:v>
                </c:pt>
                <c:pt idx="1916">
                  <c:v>3</c:v>
                </c:pt>
                <c:pt idx="1917">
                  <c:v>3</c:v>
                </c:pt>
                <c:pt idx="1918">
                  <c:v>3</c:v>
                </c:pt>
                <c:pt idx="1919">
                  <c:v>3</c:v>
                </c:pt>
                <c:pt idx="1920">
                  <c:v>3</c:v>
                </c:pt>
                <c:pt idx="1921">
                  <c:v>3</c:v>
                </c:pt>
                <c:pt idx="1922">
                  <c:v>3</c:v>
                </c:pt>
                <c:pt idx="1923">
                  <c:v>3</c:v>
                </c:pt>
                <c:pt idx="1924">
                  <c:v>3</c:v>
                </c:pt>
                <c:pt idx="1925">
                  <c:v>3</c:v>
                </c:pt>
                <c:pt idx="1926">
                  <c:v>3</c:v>
                </c:pt>
                <c:pt idx="1927">
                  <c:v>3</c:v>
                </c:pt>
                <c:pt idx="1928">
                  <c:v>3</c:v>
                </c:pt>
                <c:pt idx="1929">
                  <c:v>3</c:v>
                </c:pt>
                <c:pt idx="1930">
                  <c:v>3</c:v>
                </c:pt>
                <c:pt idx="1931">
                  <c:v>3</c:v>
                </c:pt>
                <c:pt idx="1932">
                  <c:v>3</c:v>
                </c:pt>
                <c:pt idx="1933">
                  <c:v>3</c:v>
                </c:pt>
                <c:pt idx="1934">
                  <c:v>3</c:v>
                </c:pt>
                <c:pt idx="1935">
                  <c:v>3</c:v>
                </c:pt>
                <c:pt idx="1936">
                  <c:v>3</c:v>
                </c:pt>
                <c:pt idx="1937">
                  <c:v>3</c:v>
                </c:pt>
                <c:pt idx="1938">
                  <c:v>3</c:v>
                </c:pt>
                <c:pt idx="1939">
                  <c:v>3</c:v>
                </c:pt>
                <c:pt idx="1940">
                  <c:v>3</c:v>
                </c:pt>
                <c:pt idx="1941">
                  <c:v>3</c:v>
                </c:pt>
                <c:pt idx="1942">
                  <c:v>3</c:v>
                </c:pt>
                <c:pt idx="1943">
                  <c:v>3</c:v>
                </c:pt>
                <c:pt idx="1944">
                  <c:v>3</c:v>
                </c:pt>
                <c:pt idx="1945">
                  <c:v>3</c:v>
                </c:pt>
                <c:pt idx="1946">
                  <c:v>3</c:v>
                </c:pt>
                <c:pt idx="1947">
                  <c:v>3</c:v>
                </c:pt>
                <c:pt idx="1948">
                  <c:v>3</c:v>
                </c:pt>
                <c:pt idx="1949">
                  <c:v>3</c:v>
                </c:pt>
                <c:pt idx="1950">
                  <c:v>3</c:v>
                </c:pt>
                <c:pt idx="1951">
                  <c:v>3</c:v>
                </c:pt>
                <c:pt idx="1952">
                  <c:v>3</c:v>
                </c:pt>
                <c:pt idx="1953">
                  <c:v>3</c:v>
                </c:pt>
                <c:pt idx="1954">
                  <c:v>3</c:v>
                </c:pt>
                <c:pt idx="1955">
                  <c:v>3</c:v>
                </c:pt>
                <c:pt idx="1956">
                  <c:v>3</c:v>
                </c:pt>
                <c:pt idx="1957">
                  <c:v>3</c:v>
                </c:pt>
                <c:pt idx="1958">
                  <c:v>3</c:v>
                </c:pt>
                <c:pt idx="1959">
                  <c:v>3</c:v>
                </c:pt>
                <c:pt idx="1960">
                  <c:v>3</c:v>
                </c:pt>
                <c:pt idx="1961">
                  <c:v>3</c:v>
                </c:pt>
                <c:pt idx="1962">
                  <c:v>2</c:v>
                </c:pt>
                <c:pt idx="1963">
                  <c:v>2</c:v>
                </c:pt>
                <c:pt idx="1964">
                  <c:v>2</c:v>
                </c:pt>
                <c:pt idx="1965">
                  <c:v>2</c:v>
                </c:pt>
                <c:pt idx="1966">
                  <c:v>2</c:v>
                </c:pt>
                <c:pt idx="1967">
                  <c:v>2</c:v>
                </c:pt>
                <c:pt idx="1968">
                  <c:v>2</c:v>
                </c:pt>
                <c:pt idx="1969">
                  <c:v>2</c:v>
                </c:pt>
                <c:pt idx="1970">
                  <c:v>2</c:v>
                </c:pt>
                <c:pt idx="1971">
                  <c:v>2</c:v>
                </c:pt>
                <c:pt idx="1972">
                  <c:v>2</c:v>
                </c:pt>
                <c:pt idx="1973">
                  <c:v>2</c:v>
                </c:pt>
                <c:pt idx="1974">
                  <c:v>2</c:v>
                </c:pt>
                <c:pt idx="1975">
                  <c:v>2</c:v>
                </c:pt>
                <c:pt idx="1976">
                  <c:v>2</c:v>
                </c:pt>
                <c:pt idx="1977">
                  <c:v>2</c:v>
                </c:pt>
                <c:pt idx="1978">
                  <c:v>2</c:v>
                </c:pt>
                <c:pt idx="1979">
                  <c:v>2</c:v>
                </c:pt>
                <c:pt idx="1980">
                  <c:v>2</c:v>
                </c:pt>
                <c:pt idx="1981">
                  <c:v>2</c:v>
                </c:pt>
                <c:pt idx="1982">
                  <c:v>2</c:v>
                </c:pt>
                <c:pt idx="1983">
                  <c:v>2</c:v>
                </c:pt>
                <c:pt idx="1984">
                  <c:v>2</c:v>
                </c:pt>
                <c:pt idx="1985">
                  <c:v>2</c:v>
                </c:pt>
                <c:pt idx="1986">
                  <c:v>2</c:v>
                </c:pt>
                <c:pt idx="1987">
                  <c:v>2</c:v>
                </c:pt>
                <c:pt idx="1988">
                  <c:v>2</c:v>
                </c:pt>
                <c:pt idx="1989">
                  <c:v>2</c:v>
                </c:pt>
                <c:pt idx="1990">
                  <c:v>2</c:v>
                </c:pt>
                <c:pt idx="1991">
                  <c:v>2</c:v>
                </c:pt>
                <c:pt idx="1992">
                  <c:v>2</c:v>
                </c:pt>
                <c:pt idx="1993">
                  <c:v>2</c:v>
                </c:pt>
                <c:pt idx="1994">
                  <c:v>2</c:v>
                </c:pt>
                <c:pt idx="1995">
                  <c:v>2</c:v>
                </c:pt>
                <c:pt idx="1996">
                  <c:v>2</c:v>
                </c:pt>
                <c:pt idx="1997">
                  <c:v>2</c:v>
                </c:pt>
                <c:pt idx="1998">
                  <c:v>2</c:v>
                </c:pt>
                <c:pt idx="1999">
                  <c:v>2</c:v>
                </c:pt>
                <c:pt idx="2000">
                  <c:v>2</c:v>
                </c:pt>
                <c:pt idx="2001">
                  <c:v>2</c:v>
                </c:pt>
                <c:pt idx="2002">
                  <c:v>2</c:v>
                </c:pt>
                <c:pt idx="2003">
                  <c:v>1</c:v>
                </c:pt>
                <c:pt idx="2004">
                  <c:v>1</c:v>
                </c:pt>
                <c:pt idx="2005">
                  <c:v>1</c:v>
                </c:pt>
                <c:pt idx="2006">
                  <c:v>1</c:v>
                </c:pt>
                <c:pt idx="2007">
                  <c:v>1</c:v>
                </c:pt>
                <c:pt idx="2008">
                  <c:v>1</c:v>
                </c:pt>
                <c:pt idx="2009">
                  <c:v>1</c:v>
                </c:pt>
                <c:pt idx="2010">
                  <c:v>1</c:v>
                </c:pt>
                <c:pt idx="2011">
                  <c:v>1</c:v>
                </c:pt>
                <c:pt idx="2012">
                  <c:v>1</c:v>
                </c:pt>
                <c:pt idx="2013">
                  <c:v>1</c:v>
                </c:pt>
                <c:pt idx="2014">
                  <c:v>1</c:v>
                </c:pt>
                <c:pt idx="2015">
                  <c:v>1</c:v>
                </c:pt>
                <c:pt idx="2016">
                  <c:v>1</c:v>
                </c:pt>
                <c:pt idx="2017">
                  <c:v>1</c:v>
                </c:pt>
                <c:pt idx="2018">
                  <c:v>1</c:v>
                </c:pt>
                <c:pt idx="2019">
                  <c:v>1</c:v>
                </c:pt>
                <c:pt idx="2020">
                  <c:v>1</c:v>
                </c:pt>
                <c:pt idx="2021">
                  <c:v>1</c:v>
                </c:pt>
                <c:pt idx="2022">
                  <c:v>1</c:v>
                </c:pt>
                <c:pt idx="2023">
                  <c:v>1</c:v>
                </c:pt>
                <c:pt idx="2024">
                  <c:v>1</c:v>
                </c:pt>
                <c:pt idx="2025">
                  <c:v>1</c:v>
                </c:pt>
                <c:pt idx="2026">
                  <c:v>1</c:v>
                </c:pt>
                <c:pt idx="2027">
                  <c:v>1</c:v>
                </c:pt>
                <c:pt idx="2028">
                  <c:v>1</c:v>
                </c:pt>
                <c:pt idx="2029">
                  <c:v>1</c:v>
                </c:pt>
                <c:pt idx="2030">
                  <c:v>1</c:v>
                </c:pt>
                <c:pt idx="2031">
                  <c:v>1</c:v>
                </c:pt>
                <c:pt idx="2032">
                  <c:v>1</c:v>
                </c:pt>
                <c:pt idx="2033">
                  <c:v>1</c:v>
                </c:pt>
                <c:pt idx="2034">
                  <c:v>1</c:v>
                </c:pt>
                <c:pt idx="2035">
                  <c:v>1</c:v>
                </c:pt>
                <c:pt idx="2036">
                  <c:v>1</c:v>
                </c:pt>
                <c:pt idx="2037">
                  <c:v>1</c:v>
                </c:pt>
                <c:pt idx="2038">
                  <c:v>1</c:v>
                </c:pt>
                <c:pt idx="2039">
                  <c:v>1</c:v>
                </c:pt>
                <c:pt idx="2040">
                  <c:v>1</c:v>
                </c:pt>
                <c:pt idx="2041">
                  <c:v>1</c:v>
                </c:pt>
                <c:pt idx="2042">
                  <c:v>1</c:v>
                </c:pt>
                <c:pt idx="2043">
                  <c:v>1</c:v>
                </c:pt>
                <c:pt idx="2044">
                  <c:v>1</c:v>
                </c:pt>
                <c:pt idx="2045">
                  <c:v>1</c:v>
                </c:pt>
                <c:pt idx="2046">
                  <c:v>1</c:v>
                </c:pt>
                <c:pt idx="2047">
                  <c:v>1</c:v>
                </c:pt>
                <c:pt idx="2048">
                  <c:v>1</c:v>
                </c:pt>
                <c:pt idx="2049">
                  <c:v>1</c:v>
                </c:pt>
                <c:pt idx="2050">
                  <c:v>1</c:v>
                </c:pt>
                <c:pt idx="2051">
                  <c:v>1</c:v>
                </c:pt>
                <c:pt idx="2052">
                  <c:v>1</c:v>
                </c:pt>
                <c:pt idx="2053">
                  <c:v>1</c:v>
                </c:pt>
                <c:pt idx="2054">
                  <c:v>1</c:v>
                </c:pt>
                <c:pt idx="2055">
                  <c:v>1</c:v>
                </c:pt>
                <c:pt idx="2056">
                  <c:v>1</c:v>
                </c:pt>
                <c:pt idx="2057">
                  <c:v>1</c:v>
                </c:pt>
                <c:pt idx="2058">
                  <c:v>1</c:v>
                </c:pt>
                <c:pt idx="2059">
                  <c:v>1</c:v>
                </c:pt>
                <c:pt idx="2060">
                  <c:v>1</c:v>
                </c:pt>
                <c:pt idx="2061">
                  <c:v>1</c:v>
                </c:pt>
                <c:pt idx="2062">
                  <c:v>1</c:v>
                </c:pt>
                <c:pt idx="2063">
                  <c:v>1</c:v>
                </c:pt>
                <c:pt idx="2064">
                  <c:v>1</c:v>
                </c:pt>
                <c:pt idx="2065">
                  <c:v>1</c:v>
                </c:pt>
                <c:pt idx="2066">
                  <c:v>1</c:v>
                </c:pt>
                <c:pt idx="2067">
                  <c:v>1</c:v>
                </c:pt>
                <c:pt idx="2068">
                  <c:v>1</c:v>
                </c:pt>
                <c:pt idx="2069">
                  <c:v>1</c:v>
                </c:pt>
                <c:pt idx="2070">
                  <c:v>1</c:v>
                </c:pt>
                <c:pt idx="2071">
                  <c:v>1</c:v>
                </c:pt>
                <c:pt idx="2072">
                  <c:v>1</c:v>
                </c:pt>
                <c:pt idx="2073">
                  <c:v>1</c:v>
                </c:pt>
                <c:pt idx="2074">
                  <c:v>1</c:v>
                </c:pt>
                <c:pt idx="2075">
                  <c:v>1</c:v>
                </c:pt>
                <c:pt idx="2076">
                  <c:v>1</c:v>
                </c:pt>
                <c:pt idx="2077">
                  <c:v>1</c:v>
                </c:pt>
                <c:pt idx="2078">
                  <c:v>1</c:v>
                </c:pt>
                <c:pt idx="2079">
                  <c:v>1</c:v>
                </c:pt>
                <c:pt idx="2080">
                  <c:v>1</c:v>
                </c:pt>
                <c:pt idx="2081">
                  <c:v>1</c:v>
                </c:pt>
                <c:pt idx="2082">
                  <c:v>1</c:v>
                </c:pt>
                <c:pt idx="2083">
                  <c:v>1</c:v>
                </c:pt>
                <c:pt idx="2084">
                  <c:v>1</c:v>
                </c:pt>
                <c:pt idx="2085">
                  <c:v>1</c:v>
                </c:pt>
                <c:pt idx="2086">
                  <c:v>1</c:v>
                </c:pt>
                <c:pt idx="2087">
                  <c:v>1</c:v>
                </c:pt>
                <c:pt idx="2088">
                  <c:v>1</c:v>
                </c:pt>
                <c:pt idx="2089">
                  <c:v>1</c:v>
                </c:pt>
                <c:pt idx="2090">
                  <c:v>1</c:v>
                </c:pt>
                <c:pt idx="2091">
                  <c:v>1</c:v>
                </c:pt>
                <c:pt idx="2092">
                  <c:v>2</c:v>
                </c:pt>
                <c:pt idx="2093">
                  <c:v>2</c:v>
                </c:pt>
                <c:pt idx="2094">
                  <c:v>2</c:v>
                </c:pt>
                <c:pt idx="2095">
                  <c:v>2</c:v>
                </c:pt>
                <c:pt idx="2096">
                  <c:v>2</c:v>
                </c:pt>
                <c:pt idx="2097">
                  <c:v>2</c:v>
                </c:pt>
                <c:pt idx="2098">
                  <c:v>2</c:v>
                </c:pt>
                <c:pt idx="2099">
                  <c:v>2</c:v>
                </c:pt>
                <c:pt idx="2100">
                  <c:v>2</c:v>
                </c:pt>
                <c:pt idx="2101">
                  <c:v>2</c:v>
                </c:pt>
                <c:pt idx="2102">
                  <c:v>2</c:v>
                </c:pt>
                <c:pt idx="2103">
                  <c:v>2</c:v>
                </c:pt>
                <c:pt idx="2104">
                  <c:v>2</c:v>
                </c:pt>
                <c:pt idx="2105">
                  <c:v>2</c:v>
                </c:pt>
                <c:pt idx="2106">
                  <c:v>2</c:v>
                </c:pt>
                <c:pt idx="2107">
                  <c:v>2</c:v>
                </c:pt>
                <c:pt idx="2108">
                  <c:v>2</c:v>
                </c:pt>
                <c:pt idx="2109">
                  <c:v>2</c:v>
                </c:pt>
                <c:pt idx="2110">
                  <c:v>2</c:v>
                </c:pt>
                <c:pt idx="2111">
                  <c:v>2</c:v>
                </c:pt>
                <c:pt idx="2112">
                  <c:v>2</c:v>
                </c:pt>
                <c:pt idx="2113">
                  <c:v>2</c:v>
                </c:pt>
                <c:pt idx="2114">
                  <c:v>2</c:v>
                </c:pt>
                <c:pt idx="2115">
                  <c:v>2</c:v>
                </c:pt>
                <c:pt idx="2116">
                  <c:v>2</c:v>
                </c:pt>
                <c:pt idx="2117">
                  <c:v>2</c:v>
                </c:pt>
                <c:pt idx="2118">
                  <c:v>2</c:v>
                </c:pt>
                <c:pt idx="2119">
                  <c:v>2</c:v>
                </c:pt>
                <c:pt idx="2120">
                  <c:v>2</c:v>
                </c:pt>
                <c:pt idx="2121">
                  <c:v>2</c:v>
                </c:pt>
                <c:pt idx="2122">
                  <c:v>2</c:v>
                </c:pt>
                <c:pt idx="2123">
                  <c:v>2</c:v>
                </c:pt>
                <c:pt idx="2124">
                  <c:v>2</c:v>
                </c:pt>
                <c:pt idx="2125">
                  <c:v>2</c:v>
                </c:pt>
                <c:pt idx="2126">
                  <c:v>2</c:v>
                </c:pt>
                <c:pt idx="2127">
                  <c:v>2</c:v>
                </c:pt>
                <c:pt idx="2128">
                  <c:v>2</c:v>
                </c:pt>
                <c:pt idx="2129">
                  <c:v>2</c:v>
                </c:pt>
                <c:pt idx="2130">
                  <c:v>2</c:v>
                </c:pt>
                <c:pt idx="2131">
                  <c:v>2</c:v>
                </c:pt>
                <c:pt idx="2132">
                  <c:v>2</c:v>
                </c:pt>
                <c:pt idx="2133">
                  <c:v>2</c:v>
                </c:pt>
                <c:pt idx="2134">
                  <c:v>2</c:v>
                </c:pt>
                <c:pt idx="2135">
                  <c:v>2</c:v>
                </c:pt>
                <c:pt idx="2136">
                  <c:v>2</c:v>
                </c:pt>
                <c:pt idx="2137">
                  <c:v>3</c:v>
                </c:pt>
                <c:pt idx="2138">
                  <c:v>3</c:v>
                </c:pt>
                <c:pt idx="2139">
                  <c:v>3</c:v>
                </c:pt>
                <c:pt idx="2140">
                  <c:v>3</c:v>
                </c:pt>
                <c:pt idx="2141">
                  <c:v>3</c:v>
                </c:pt>
                <c:pt idx="2142">
                  <c:v>3</c:v>
                </c:pt>
                <c:pt idx="2143">
                  <c:v>3</c:v>
                </c:pt>
                <c:pt idx="2144">
                  <c:v>3</c:v>
                </c:pt>
                <c:pt idx="2145">
                  <c:v>3</c:v>
                </c:pt>
                <c:pt idx="2146">
                  <c:v>3</c:v>
                </c:pt>
                <c:pt idx="2147">
                  <c:v>3</c:v>
                </c:pt>
                <c:pt idx="2148">
                  <c:v>3</c:v>
                </c:pt>
                <c:pt idx="2149">
                  <c:v>3</c:v>
                </c:pt>
                <c:pt idx="2150">
                  <c:v>3</c:v>
                </c:pt>
                <c:pt idx="2151">
                  <c:v>3</c:v>
                </c:pt>
                <c:pt idx="2152">
                  <c:v>3</c:v>
                </c:pt>
                <c:pt idx="2153">
                  <c:v>3</c:v>
                </c:pt>
                <c:pt idx="2154">
                  <c:v>3</c:v>
                </c:pt>
                <c:pt idx="2155">
                  <c:v>3</c:v>
                </c:pt>
                <c:pt idx="2156">
                  <c:v>3</c:v>
                </c:pt>
                <c:pt idx="2157">
                  <c:v>3</c:v>
                </c:pt>
                <c:pt idx="2158">
                  <c:v>3</c:v>
                </c:pt>
                <c:pt idx="2159">
                  <c:v>3</c:v>
                </c:pt>
                <c:pt idx="2160">
                  <c:v>3</c:v>
                </c:pt>
                <c:pt idx="2161">
                  <c:v>3</c:v>
                </c:pt>
                <c:pt idx="2162">
                  <c:v>3</c:v>
                </c:pt>
                <c:pt idx="2163">
                  <c:v>3</c:v>
                </c:pt>
                <c:pt idx="2164">
                  <c:v>3</c:v>
                </c:pt>
                <c:pt idx="2165">
                  <c:v>3</c:v>
                </c:pt>
                <c:pt idx="2166">
                  <c:v>3</c:v>
                </c:pt>
                <c:pt idx="2167">
                  <c:v>3</c:v>
                </c:pt>
                <c:pt idx="2168">
                  <c:v>3</c:v>
                </c:pt>
                <c:pt idx="2169">
                  <c:v>3</c:v>
                </c:pt>
                <c:pt idx="2170">
                  <c:v>3</c:v>
                </c:pt>
                <c:pt idx="2171">
                  <c:v>3</c:v>
                </c:pt>
                <c:pt idx="2172">
                  <c:v>3</c:v>
                </c:pt>
                <c:pt idx="2173">
                  <c:v>3</c:v>
                </c:pt>
                <c:pt idx="2174">
                  <c:v>3</c:v>
                </c:pt>
                <c:pt idx="2175">
                  <c:v>3</c:v>
                </c:pt>
                <c:pt idx="2176">
                  <c:v>3</c:v>
                </c:pt>
                <c:pt idx="2177">
                  <c:v>3</c:v>
                </c:pt>
                <c:pt idx="2178">
                  <c:v>3</c:v>
                </c:pt>
                <c:pt idx="2179">
                  <c:v>3</c:v>
                </c:pt>
                <c:pt idx="2180">
                  <c:v>3</c:v>
                </c:pt>
                <c:pt idx="2181">
                  <c:v>3</c:v>
                </c:pt>
                <c:pt idx="2182">
                  <c:v>3</c:v>
                </c:pt>
                <c:pt idx="2183">
                  <c:v>3</c:v>
                </c:pt>
                <c:pt idx="2184">
                  <c:v>3</c:v>
                </c:pt>
                <c:pt idx="2185">
                  <c:v>3</c:v>
                </c:pt>
                <c:pt idx="2186">
                  <c:v>3</c:v>
                </c:pt>
                <c:pt idx="2187">
                  <c:v>3</c:v>
                </c:pt>
                <c:pt idx="2188">
                  <c:v>3</c:v>
                </c:pt>
                <c:pt idx="2189">
                  <c:v>3</c:v>
                </c:pt>
                <c:pt idx="2190">
                  <c:v>3</c:v>
                </c:pt>
                <c:pt idx="2191">
                  <c:v>3</c:v>
                </c:pt>
                <c:pt idx="2192">
                  <c:v>3</c:v>
                </c:pt>
                <c:pt idx="2193">
                  <c:v>3</c:v>
                </c:pt>
                <c:pt idx="2194">
                  <c:v>3</c:v>
                </c:pt>
                <c:pt idx="2195">
                  <c:v>3</c:v>
                </c:pt>
                <c:pt idx="2196">
                  <c:v>3</c:v>
                </c:pt>
                <c:pt idx="2197">
                  <c:v>3</c:v>
                </c:pt>
                <c:pt idx="2198">
                  <c:v>3</c:v>
                </c:pt>
                <c:pt idx="2199">
                  <c:v>3</c:v>
                </c:pt>
                <c:pt idx="2200">
                  <c:v>3</c:v>
                </c:pt>
                <c:pt idx="2201">
                  <c:v>3</c:v>
                </c:pt>
                <c:pt idx="2202">
                  <c:v>3</c:v>
                </c:pt>
                <c:pt idx="2203">
                  <c:v>3</c:v>
                </c:pt>
                <c:pt idx="2204">
                  <c:v>3</c:v>
                </c:pt>
                <c:pt idx="2205">
                  <c:v>3</c:v>
                </c:pt>
                <c:pt idx="2206">
                  <c:v>3</c:v>
                </c:pt>
                <c:pt idx="2207">
                  <c:v>3</c:v>
                </c:pt>
                <c:pt idx="2208">
                  <c:v>3</c:v>
                </c:pt>
                <c:pt idx="2209">
                  <c:v>3</c:v>
                </c:pt>
                <c:pt idx="2210">
                  <c:v>3</c:v>
                </c:pt>
                <c:pt idx="2211">
                  <c:v>3</c:v>
                </c:pt>
                <c:pt idx="2212">
                  <c:v>4</c:v>
                </c:pt>
                <c:pt idx="2213">
                  <c:v>4</c:v>
                </c:pt>
                <c:pt idx="2214">
                  <c:v>4</c:v>
                </c:pt>
                <c:pt idx="2215">
                  <c:v>4</c:v>
                </c:pt>
                <c:pt idx="2216">
                  <c:v>4</c:v>
                </c:pt>
                <c:pt idx="2217">
                  <c:v>4</c:v>
                </c:pt>
                <c:pt idx="2218">
                  <c:v>4</c:v>
                </c:pt>
                <c:pt idx="2219">
                  <c:v>4</c:v>
                </c:pt>
                <c:pt idx="2220">
                  <c:v>4</c:v>
                </c:pt>
                <c:pt idx="2221">
                  <c:v>4</c:v>
                </c:pt>
                <c:pt idx="2222">
                  <c:v>4</c:v>
                </c:pt>
                <c:pt idx="2223">
                  <c:v>4</c:v>
                </c:pt>
                <c:pt idx="2224">
                  <c:v>4</c:v>
                </c:pt>
                <c:pt idx="2225">
                  <c:v>4</c:v>
                </c:pt>
                <c:pt idx="2226">
                  <c:v>4</c:v>
                </c:pt>
                <c:pt idx="2227">
                  <c:v>4</c:v>
                </c:pt>
                <c:pt idx="2228">
                  <c:v>4</c:v>
                </c:pt>
                <c:pt idx="2229">
                  <c:v>4</c:v>
                </c:pt>
                <c:pt idx="2230">
                  <c:v>3</c:v>
                </c:pt>
                <c:pt idx="2231">
                  <c:v>3</c:v>
                </c:pt>
                <c:pt idx="2232">
                  <c:v>3</c:v>
                </c:pt>
                <c:pt idx="2233">
                  <c:v>3</c:v>
                </c:pt>
                <c:pt idx="2234">
                  <c:v>3</c:v>
                </c:pt>
                <c:pt idx="2235">
                  <c:v>3</c:v>
                </c:pt>
                <c:pt idx="2236">
                  <c:v>3</c:v>
                </c:pt>
                <c:pt idx="2237">
                  <c:v>3</c:v>
                </c:pt>
                <c:pt idx="2238">
                  <c:v>3</c:v>
                </c:pt>
                <c:pt idx="2239">
                  <c:v>3</c:v>
                </c:pt>
                <c:pt idx="2240">
                  <c:v>3</c:v>
                </c:pt>
                <c:pt idx="2241">
                  <c:v>3</c:v>
                </c:pt>
                <c:pt idx="2242">
                  <c:v>3</c:v>
                </c:pt>
                <c:pt idx="2243">
                  <c:v>3</c:v>
                </c:pt>
                <c:pt idx="2244">
                  <c:v>3</c:v>
                </c:pt>
                <c:pt idx="2245">
                  <c:v>3</c:v>
                </c:pt>
                <c:pt idx="2246">
                  <c:v>3</c:v>
                </c:pt>
                <c:pt idx="2247">
                  <c:v>3</c:v>
                </c:pt>
                <c:pt idx="2248">
                  <c:v>3</c:v>
                </c:pt>
                <c:pt idx="2249">
                  <c:v>3</c:v>
                </c:pt>
                <c:pt idx="2250">
                  <c:v>3</c:v>
                </c:pt>
                <c:pt idx="2251">
                  <c:v>3</c:v>
                </c:pt>
                <c:pt idx="2252">
                  <c:v>3</c:v>
                </c:pt>
                <c:pt idx="2253">
                  <c:v>3</c:v>
                </c:pt>
                <c:pt idx="2254">
                  <c:v>3</c:v>
                </c:pt>
                <c:pt idx="2255">
                  <c:v>3</c:v>
                </c:pt>
                <c:pt idx="2256">
                  <c:v>3</c:v>
                </c:pt>
                <c:pt idx="2257">
                  <c:v>3</c:v>
                </c:pt>
                <c:pt idx="2258">
                  <c:v>3</c:v>
                </c:pt>
                <c:pt idx="2259">
                  <c:v>3</c:v>
                </c:pt>
                <c:pt idx="2260">
                  <c:v>3</c:v>
                </c:pt>
                <c:pt idx="2261">
                  <c:v>3</c:v>
                </c:pt>
                <c:pt idx="2262">
                  <c:v>3</c:v>
                </c:pt>
                <c:pt idx="2263">
                  <c:v>3</c:v>
                </c:pt>
                <c:pt idx="2264">
                  <c:v>3</c:v>
                </c:pt>
                <c:pt idx="2265">
                  <c:v>3</c:v>
                </c:pt>
                <c:pt idx="2266">
                  <c:v>3</c:v>
                </c:pt>
                <c:pt idx="2267">
                  <c:v>3</c:v>
                </c:pt>
                <c:pt idx="2268">
                  <c:v>3</c:v>
                </c:pt>
                <c:pt idx="2269">
                  <c:v>3</c:v>
                </c:pt>
                <c:pt idx="2270">
                  <c:v>3</c:v>
                </c:pt>
                <c:pt idx="2271">
                  <c:v>3</c:v>
                </c:pt>
                <c:pt idx="2272">
                  <c:v>3</c:v>
                </c:pt>
                <c:pt idx="2273">
                  <c:v>3</c:v>
                </c:pt>
                <c:pt idx="2274">
                  <c:v>3</c:v>
                </c:pt>
                <c:pt idx="2275">
                  <c:v>3</c:v>
                </c:pt>
                <c:pt idx="2276">
                  <c:v>3</c:v>
                </c:pt>
                <c:pt idx="2277">
                  <c:v>3</c:v>
                </c:pt>
                <c:pt idx="2278">
                  <c:v>3</c:v>
                </c:pt>
                <c:pt idx="2279">
                  <c:v>3</c:v>
                </c:pt>
                <c:pt idx="2280">
                  <c:v>3</c:v>
                </c:pt>
                <c:pt idx="2281">
                  <c:v>3</c:v>
                </c:pt>
                <c:pt idx="2282">
                  <c:v>3</c:v>
                </c:pt>
                <c:pt idx="2283">
                  <c:v>3</c:v>
                </c:pt>
                <c:pt idx="2284">
                  <c:v>3</c:v>
                </c:pt>
                <c:pt idx="2285">
                  <c:v>3</c:v>
                </c:pt>
                <c:pt idx="2286">
                  <c:v>3</c:v>
                </c:pt>
                <c:pt idx="2287">
                  <c:v>3</c:v>
                </c:pt>
                <c:pt idx="2288">
                  <c:v>3</c:v>
                </c:pt>
                <c:pt idx="2289">
                  <c:v>2</c:v>
                </c:pt>
                <c:pt idx="2290">
                  <c:v>2</c:v>
                </c:pt>
                <c:pt idx="2291">
                  <c:v>2</c:v>
                </c:pt>
                <c:pt idx="2292">
                  <c:v>2</c:v>
                </c:pt>
                <c:pt idx="2293">
                  <c:v>2</c:v>
                </c:pt>
                <c:pt idx="2294">
                  <c:v>2</c:v>
                </c:pt>
                <c:pt idx="2295">
                  <c:v>2</c:v>
                </c:pt>
                <c:pt idx="2296">
                  <c:v>2</c:v>
                </c:pt>
                <c:pt idx="2297">
                  <c:v>2</c:v>
                </c:pt>
                <c:pt idx="2298">
                  <c:v>2</c:v>
                </c:pt>
                <c:pt idx="2299">
                  <c:v>2</c:v>
                </c:pt>
                <c:pt idx="2300">
                  <c:v>2</c:v>
                </c:pt>
                <c:pt idx="2301">
                  <c:v>2</c:v>
                </c:pt>
                <c:pt idx="2302">
                  <c:v>2</c:v>
                </c:pt>
                <c:pt idx="2303">
                  <c:v>2</c:v>
                </c:pt>
                <c:pt idx="2304">
                  <c:v>2</c:v>
                </c:pt>
                <c:pt idx="2305">
                  <c:v>2</c:v>
                </c:pt>
                <c:pt idx="2306">
                  <c:v>2</c:v>
                </c:pt>
                <c:pt idx="2307">
                  <c:v>2</c:v>
                </c:pt>
                <c:pt idx="2308">
                  <c:v>2</c:v>
                </c:pt>
                <c:pt idx="2309">
                  <c:v>2</c:v>
                </c:pt>
                <c:pt idx="2310">
                  <c:v>2</c:v>
                </c:pt>
                <c:pt idx="2311">
                  <c:v>2</c:v>
                </c:pt>
                <c:pt idx="2312">
                  <c:v>2</c:v>
                </c:pt>
                <c:pt idx="2313">
                  <c:v>2</c:v>
                </c:pt>
                <c:pt idx="2314">
                  <c:v>2</c:v>
                </c:pt>
                <c:pt idx="2315">
                  <c:v>2</c:v>
                </c:pt>
                <c:pt idx="2316">
                  <c:v>2</c:v>
                </c:pt>
                <c:pt idx="2317">
                  <c:v>2</c:v>
                </c:pt>
                <c:pt idx="2318">
                  <c:v>2</c:v>
                </c:pt>
                <c:pt idx="2319">
                  <c:v>2</c:v>
                </c:pt>
                <c:pt idx="2320">
                  <c:v>2</c:v>
                </c:pt>
                <c:pt idx="2321">
                  <c:v>2</c:v>
                </c:pt>
                <c:pt idx="2322">
                  <c:v>2</c:v>
                </c:pt>
                <c:pt idx="2323">
                  <c:v>2</c:v>
                </c:pt>
                <c:pt idx="2324">
                  <c:v>2</c:v>
                </c:pt>
                <c:pt idx="2325">
                  <c:v>2</c:v>
                </c:pt>
                <c:pt idx="2326">
                  <c:v>2</c:v>
                </c:pt>
                <c:pt idx="2327">
                  <c:v>2</c:v>
                </c:pt>
                <c:pt idx="2328">
                  <c:v>2</c:v>
                </c:pt>
                <c:pt idx="2329">
                  <c:v>2</c:v>
                </c:pt>
                <c:pt idx="2330">
                  <c:v>1</c:v>
                </c:pt>
                <c:pt idx="2331">
                  <c:v>1</c:v>
                </c:pt>
                <c:pt idx="2332">
                  <c:v>1</c:v>
                </c:pt>
                <c:pt idx="2333">
                  <c:v>1</c:v>
                </c:pt>
                <c:pt idx="2334">
                  <c:v>1</c:v>
                </c:pt>
                <c:pt idx="2335">
                  <c:v>1</c:v>
                </c:pt>
                <c:pt idx="2336">
                  <c:v>1</c:v>
                </c:pt>
                <c:pt idx="2337">
                  <c:v>1</c:v>
                </c:pt>
                <c:pt idx="2338">
                  <c:v>1</c:v>
                </c:pt>
                <c:pt idx="2339">
                  <c:v>1</c:v>
                </c:pt>
                <c:pt idx="2340">
                  <c:v>1</c:v>
                </c:pt>
                <c:pt idx="2341">
                  <c:v>1</c:v>
                </c:pt>
                <c:pt idx="2342">
                  <c:v>1</c:v>
                </c:pt>
                <c:pt idx="2343">
                  <c:v>1</c:v>
                </c:pt>
                <c:pt idx="2344">
                  <c:v>1</c:v>
                </c:pt>
                <c:pt idx="2345">
                  <c:v>1</c:v>
                </c:pt>
                <c:pt idx="2346">
                  <c:v>1</c:v>
                </c:pt>
                <c:pt idx="2347">
                  <c:v>1</c:v>
                </c:pt>
                <c:pt idx="2348">
                  <c:v>1</c:v>
                </c:pt>
                <c:pt idx="2349">
                  <c:v>1</c:v>
                </c:pt>
                <c:pt idx="2350">
                  <c:v>1</c:v>
                </c:pt>
                <c:pt idx="2351">
                  <c:v>1</c:v>
                </c:pt>
                <c:pt idx="2352">
                  <c:v>1</c:v>
                </c:pt>
                <c:pt idx="2353">
                  <c:v>1</c:v>
                </c:pt>
                <c:pt idx="2354">
                  <c:v>1</c:v>
                </c:pt>
                <c:pt idx="2355">
                  <c:v>1</c:v>
                </c:pt>
                <c:pt idx="2356">
                  <c:v>1</c:v>
                </c:pt>
                <c:pt idx="2357">
                  <c:v>1</c:v>
                </c:pt>
                <c:pt idx="2358">
                  <c:v>1</c:v>
                </c:pt>
                <c:pt idx="2359">
                  <c:v>1</c:v>
                </c:pt>
                <c:pt idx="2360">
                  <c:v>1</c:v>
                </c:pt>
                <c:pt idx="2361">
                  <c:v>1</c:v>
                </c:pt>
                <c:pt idx="2362">
                  <c:v>1</c:v>
                </c:pt>
                <c:pt idx="2363">
                  <c:v>1</c:v>
                </c:pt>
                <c:pt idx="2364">
                  <c:v>1</c:v>
                </c:pt>
                <c:pt idx="2365">
                  <c:v>1</c:v>
                </c:pt>
                <c:pt idx="2366">
                  <c:v>1</c:v>
                </c:pt>
                <c:pt idx="2367">
                  <c:v>1</c:v>
                </c:pt>
              </c:numCache>
            </c:numRef>
          </c:yVal>
          <c:smooth val="1"/>
          <c:extLst>
            <c:ext xmlns:c16="http://schemas.microsoft.com/office/drawing/2014/chart" uri="{C3380CC4-5D6E-409C-BE32-E72D297353CC}">
              <c16:uniqueId val="{00000002-72C1-41C9-8BAF-A61215DE07E1}"/>
            </c:ext>
          </c:extLst>
        </c:ser>
        <c:dLbls>
          <c:showLegendKey val="0"/>
          <c:showVal val="0"/>
          <c:showCatName val="0"/>
          <c:showSerName val="0"/>
          <c:showPercent val="0"/>
          <c:showBubbleSize val="0"/>
        </c:dLbls>
        <c:axId val="1390677280"/>
        <c:axId val="1390668640"/>
      </c:scatterChart>
      <c:valAx>
        <c:axId val="1286340656"/>
        <c:scaling>
          <c:orientation val="minMax"/>
        </c:scaling>
        <c:delete val="0"/>
        <c:axPos val="b"/>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286342576"/>
        <c:crosses val="autoZero"/>
        <c:crossBetween val="midCat"/>
      </c:valAx>
      <c:valAx>
        <c:axId val="1286342576"/>
        <c:scaling>
          <c:orientation val="minMax"/>
        </c:scaling>
        <c:delete val="0"/>
        <c:axPos val="l"/>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286340656"/>
        <c:crosses val="autoZero"/>
        <c:crossBetween val="midCat"/>
      </c:valAx>
      <c:valAx>
        <c:axId val="1390668640"/>
        <c:scaling>
          <c:orientation val="minMax"/>
        </c:scaling>
        <c:delete val="0"/>
        <c:axPos val="r"/>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390677280"/>
        <c:crosses val="max"/>
        <c:crossBetween val="midCat"/>
      </c:valAx>
      <c:valAx>
        <c:axId val="1390677280"/>
        <c:scaling>
          <c:orientation val="minMax"/>
        </c:scaling>
        <c:delete val="0"/>
        <c:axPos val="t"/>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390668640"/>
        <c:crosses val="max"/>
        <c:crossBetween val="midCat"/>
      </c:valAx>
      <c:spPr>
        <a:pattFill prst="ltDnDiag">
          <a:fgClr>
            <a:schemeClr val="dk1">
              <a:lumMod val="15000"/>
              <a:lumOff val="85000"/>
            </a:schemeClr>
          </a:fgClr>
          <a:bgClr>
            <a:schemeClr val="lt1"/>
          </a:bgClr>
        </a:patt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n-GB"/>
              <a:t>Speed vs. Distance</a:t>
            </a:r>
          </a:p>
        </c:rich>
      </c:tx>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US"/>
        </a:p>
      </c:txPr>
    </c:title>
    <c:autoTitleDeleted val="0"/>
    <c:plotArea>
      <c:layout>
        <c:manualLayout>
          <c:layoutTarget val="inner"/>
          <c:xMode val="edge"/>
          <c:yMode val="edge"/>
          <c:x val="3.0179529911313452E-2"/>
          <c:y val="5.9379628339768391E-2"/>
          <c:w val="0.93511250825532277"/>
          <c:h val="0.8603813540207278"/>
        </c:manualLayout>
      </c:layout>
      <c:scatterChart>
        <c:scatterStyle val="smoothMarker"/>
        <c:varyColors val="0"/>
        <c:ser>
          <c:idx val="0"/>
          <c:order val="1"/>
          <c:tx>
            <c:strRef>
              <c:f>'Full Lap Simulation'!$D$28:$D$29</c:f>
              <c:strCache>
                <c:ptCount val="2"/>
                <c:pt idx="0">
                  <c:v>Speed</c:v>
                </c:pt>
                <c:pt idx="1">
                  <c:v>km/h</c:v>
                </c:pt>
              </c:strCache>
            </c:strRef>
          </c:tx>
          <c:spPr>
            <a:ln w="22225" cap="rnd">
              <a:solidFill>
                <a:schemeClr val="accent1"/>
              </a:solidFill>
              <a:round/>
            </a:ln>
            <a:effectLst/>
          </c:spPr>
          <c:marker>
            <c:symbol val="none"/>
          </c:marker>
          <c:xVal>
            <c:numRef>
              <c:f>'Full Lap Simulation'!$B$30:$B$2397</c:f>
              <c:numCache>
                <c:formatCode>0.000</c:formatCode>
                <c:ptCount val="2368"/>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503.2</c:v>
                </c:pt>
                <c:pt idx="505">
                  <c:v>645.67471462999993</c:v>
                </c:pt>
                <c:pt idx="506">
                  <c:v>645.67471462999993</c:v>
                </c:pt>
                <c:pt idx="507">
                  <c:v>646.67471462999993</c:v>
                </c:pt>
                <c:pt idx="508">
                  <c:v>647.67471462999993</c:v>
                </c:pt>
                <c:pt idx="509">
                  <c:v>648.67471462999993</c:v>
                </c:pt>
                <c:pt idx="510">
                  <c:v>649.67471462999993</c:v>
                </c:pt>
                <c:pt idx="511">
                  <c:v>650.67471462999993</c:v>
                </c:pt>
                <c:pt idx="512">
                  <c:v>651.67471462999993</c:v>
                </c:pt>
                <c:pt idx="513">
                  <c:v>652.67471462999993</c:v>
                </c:pt>
                <c:pt idx="514">
                  <c:v>653.67471462999993</c:v>
                </c:pt>
                <c:pt idx="515">
                  <c:v>654.67471462999993</c:v>
                </c:pt>
                <c:pt idx="516">
                  <c:v>655.67471462999993</c:v>
                </c:pt>
                <c:pt idx="517">
                  <c:v>656.67471462999993</c:v>
                </c:pt>
                <c:pt idx="518">
                  <c:v>657.67471462999993</c:v>
                </c:pt>
                <c:pt idx="519">
                  <c:v>658.67471462999993</c:v>
                </c:pt>
                <c:pt idx="520">
                  <c:v>659.67471462999993</c:v>
                </c:pt>
                <c:pt idx="521">
                  <c:v>660.67471462999993</c:v>
                </c:pt>
                <c:pt idx="522">
                  <c:v>661.67471462999993</c:v>
                </c:pt>
                <c:pt idx="523">
                  <c:v>662.67471462999993</c:v>
                </c:pt>
                <c:pt idx="524">
                  <c:v>663.67471462999993</c:v>
                </c:pt>
                <c:pt idx="525">
                  <c:v>664.67471462999993</c:v>
                </c:pt>
                <c:pt idx="526">
                  <c:v>665.67471462999993</c:v>
                </c:pt>
                <c:pt idx="527">
                  <c:v>666.67471462999993</c:v>
                </c:pt>
                <c:pt idx="528">
                  <c:v>667.67471462999993</c:v>
                </c:pt>
                <c:pt idx="529">
                  <c:v>668.67471462999993</c:v>
                </c:pt>
                <c:pt idx="530">
                  <c:v>669.67471462999993</c:v>
                </c:pt>
                <c:pt idx="531">
                  <c:v>670.67471462999993</c:v>
                </c:pt>
                <c:pt idx="532">
                  <c:v>671.67471462999993</c:v>
                </c:pt>
                <c:pt idx="533">
                  <c:v>672.67471462999993</c:v>
                </c:pt>
                <c:pt idx="534">
                  <c:v>673.67471462999993</c:v>
                </c:pt>
                <c:pt idx="535">
                  <c:v>674.67471462999993</c:v>
                </c:pt>
                <c:pt idx="536">
                  <c:v>675.67471462999993</c:v>
                </c:pt>
                <c:pt idx="537">
                  <c:v>676.67471462999993</c:v>
                </c:pt>
                <c:pt idx="538">
                  <c:v>677.67471462999993</c:v>
                </c:pt>
                <c:pt idx="539">
                  <c:v>678.67471462999993</c:v>
                </c:pt>
                <c:pt idx="540">
                  <c:v>679.67471462999993</c:v>
                </c:pt>
                <c:pt idx="541">
                  <c:v>680.67471462999993</c:v>
                </c:pt>
                <c:pt idx="542">
                  <c:v>681.67471462999993</c:v>
                </c:pt>
                <c:pt idx="543">
                  <c:v>682.67471462999993</c:v>
                </c:pt>
                <c:pt idx="544">
                  <c:v>683.67471462999993</c:v>
                </c:pt>
                <c:pt idx="545">
                  <c:v>684.67471462999993</c:v>
                </c:pt>
                <c:pt idx="546">
                  <c:v>685.67471462999993</c:v>
                </c:pt>
                <c:pt idx="547">
                  <c:v>686.67471462999993</c:v>
                </c:pt>
                <c:pt idx="548">
                  <c:v>687.67471462999993</c:v>
                </c:pt>
                <c:pt idx="549">
                  <c:v>688.67471462999993</c:v>
                </c:pt>
                <c:pt idx="550">
                  <c:v>689.67471462999993</c:v>
                </c:pt>
                <c:pt idx="551">
                  <c:v>690.67471462999993</c:v>
                </c:pt>
                <c:pt idx="552">
                  <c:v>691.67471462999993</c:v>
                </c:pt>
                <c:pt idx="553">
                  <c:v>692.67471462999993</c:v>
                </c:pt>
                <c:pt idx="554">
                  <c:v>693.67471462999993</c:v>
                </c:pt>
                <c:pt idx="555">
                  <c:v>694.67471462999993</c:v>
                </c:pt>
                <c:pt idx="556">
                  <c:v>695.67471462999993</c:v>
                </c:pt>
                <c:pt idx="557">
                  <c:v>696.67471462999993</c:v>
                </c:pt>
                <c:pt idx="558">
                  <c:v>697.67471462999993</c:v>
                </c:pt>
                <c:pt idx="559">
                  <c:v>698.67471462999993</c:v>
                </c:pt>
                <c:pt idx="560">
                  <c:v>699.67471462999993</c:v>
                </c:pt>
                <c:pt idx="561">
                  <c:v>700.67471462999993</c:v>
                </c:pt>
                <c:pt idx="562">
                  <c:v>701.67471462999993</c:v>
                </c:pt>
                <c:pt idx="563">
                  <c:v>702.67471462999993</c:v>
                </c:pt>
                <c:pt idx="564">
                  <c:v>703.67471462999993</c:v>
                </c:pt>
                <c:pt idx="565">
                  <c:v>704.67471462999993</c:v>
                </c:pt>
                <c:pt idx="566">
                  <c:v>705.67471462999993</c:v>
                </c:pt>
                <c:pt idx="567">
                  <c:v>706.67471462999993</c:v>
                </c:pt>
                <c:pt idx="568">
                  <c:v>707.67471462999993</c:v>
                </c:pt>
                <c:pt idx="569">
                  <c:v>707.6997146299999</c:v>
                </c:pt>
                <c:pt idx="570">
                  <c:v>985.57094302999985</c:v>
                </c:pt>
                <c:pt idx="571">
                  <c:v>985.57094302999985</c:v>
                </c:pt>
                <c:pt idx="572">
                  <c:v>986.57094302999985</c:v>
                </c:pt>
                <c:pt idx="573">
                  <c:v>987.57094302999985</c:v>
                </c:pt>
                <c:pt idx="574">
                  <c:v>988.57094302999985</c:v>
                </c:pt>
                <c:pt idx="575">
                  <c:v>989.57094302999985</c:v>
                </c:pt>
                <c:pt idx="576">
                  <c:v>990.57094302999985</c:v>
                </c:pt>
                <c:pt idx="577">
                  <c:v>991.57094302999985</c:v>
                </c:pt>
                <c:pt idx="578">
                  <c:v>992.57094302999985</c:v>
                </c:pt>
                <c:pt idx="579">
                  <c:v>993.57094302999985</c:v>
                </c:pt>
                <c:pt idx="580">
                  <c:v>994.57094302999985</c:v>
                </c:pt>
                <c:pt idx="581">
                  <c:v>995.57094302999985</c:v>
                </c:pt>
                <c:pt idx="582">
                  <c:v>996.57094302999985</c:v>
                </c:pt>
                <c:pt idx="583">
                  <c:v>997.57094302999985</c:v>
                </c:pt>
                <c:pt idx="584">
                  <c:v>998.57094302999985</c:v>
                </c:pt>
                <c:pt idx="585">
                  <c:v>999.57094302999985</c:v>
                </c:pt>
                <c:pt idx="586">
                  <c:v>1000.5709430299999</c:v>
                </c:pt>
                <c:pt idx="587">
                  <c:v>1001.5709430299999</c:v>
                </c:pt>
                <c:pt idx="588">
                  <c:v>1002.5709430299999</c:v>
                </c:pt>
                <c:pt idx="589">
                  <c:v>1003.5709430299999</c:v>
                </c:pt>
                <c:pt idx="590">
                  <c:v>1004.5709430299999</c:v>
                </c:pt>
                <c:pt idx="591">
                  <c:v>1005.5709430299999</c:v>
                </c:pt>
                <c:pt idx="592">
                  <c:v>1006.5709430299999</c:v>
                </c:pt>
                <c:pt idx="593">
                  <c:v>1007.5709430299999</c:v>
                </c:pt>
                <c:pt idx="594">
                  <c:v>1008.5709430299999</c:v>
                </c:pt>
                <c:pt idx="595">
                  <c:v>1009.5709430299999</c:v>
                </c:pt>
                <c:pt idx="596">
                  <c:v>1010.5709430299999</c:v>
                </c:pt>
                <c:pt idx="597">
                  <c:v>1011.5709430299999</c:v>
                </c:pt>
                <c:pt idx="598">
                  <c:v>1012.5709430299999</c:v>
                </c:pt>
                <c:pt idx="599">
                  <c:v>1013.5709430299999</c:v>
                </c:pt>
                <c:pt idx="600">
                  <c:v>1014.5709430299999</c:v>
                </c:pt>
                <c:pt idx="601">
                  <c:v>1015.5709430299999</c:v>
                </c:pt>
                <c:pt idx="602">
                  <c:v>1016.5709430299999</c:v>
                </c:pt>
                <c:pt idx="603">
                  <c:v>1017.5709430299999</c:v>
                </c:pt>
                <c:pt idx="604">
                  <c:v>1018.5709430299999</c:v>
                </c:pt>
                <c:pt idx="605">
                  <c:v>1019.5709430299999</c:v>
                </c:pt>
                <c:pt idx="606">
                  <c:v>1020.5709430299999</c:v>
                </c:pt>
                <c:pt idx="607">
                  <c:v>1021.5709430299999</c:v>
                </c:pt>
                <c:pt idx="608">
                  <c:v>1022.5709430299999</c:v>
                </c:pt>
                <c:pt idx="609">
                  <c:v>1023.1942719899998</c:v>
                </c:pt>
                <c:pt idx="610">
                  <c:v>1147.4618960799999</c:v>
                </c:pt>
                <c:pt idx="611">
                  <c:v>1147.4618960799999</c:v>
                </c:pt>
                <c:pt idx="612">
                  <c:v>1148.4618960799999</c:v>
                </c:pt>
                <c:pt idx="613">
                  <c:v>1149.4618960799999</c:v>
                </c:pt>
                <c:pt idx="614">
                  <c:v>1150.4618960799999</c:v>
                </c:pt>
                <c:pt idx="615">
                  <c:v>1151.4618960799999</c:v>
                </c:pt>
                <c:pt idx="616">
                  <c:v>1152.4618960799999</c:v>
                </c:pt>
                <c:pt idx="617">
                  <c:v>1153.4618960799999</c:v>
                </c:pt>
                <c:pt idx="618">
                  <c:v>1154.4618960799999</c:v>
                </c:pt>
                <c:pt idx="619">
                  <c:v>1155.4618960799999</c:v>
                </c:pt>
                <c:pt idx="620">
                  <c:v>1156.4618960799999</c:v>
                </c:pt>
                <c:pt idx="621">
                  <c:v>1157.4618960799999</c:v>
                </c:pt>
                <c:pt idx="622">
                  <c:v>1158.4618960799999</c:v>
                </c:pt>
                <c:pt idx="623">
                  <c:v>1159.4618960799999</c:v>
                </c:pt>
                <c:pt idx="624">
                  <c:v>1160.4618960799999</c:v>
                </c:pt>
                <c:pt idx="625">
                  <c:v>1161.4618960799999</c:v>
                </c:pt>
                <c:pt idx="626">
                  <c:v>1162.4618960799999</c:v>
                </c:pt>
                <c:pt idx="627">
                  <c:v>1163.4618960799999</c:v>
                </c:pt>
                <c:pt idx="628">
                  <c:v>1164.4618960799999</c:v>
                </c:pt>
                <c:pt idx="629">
                  <c:v>1165.4618960799999</c:v>
                </c:pt>
                <c:pt idx="630">
                  <c:v>1166.4618960799999</c:v>
                </c:pt>
                <c:pt idx="631">
                  <c:v>1167.4618960799999</c:v>
                </c:pt>
                <c:pt idx="632">
                  <c:v>1168.4618960799999</c:v>
                </c:pt>
                <c:pt idx="633">
                  <c:v>1169.4618960799999</c:v>
                </c:pt>
                <c:pt idx="634">
                  <c:v>1170.4618960799999</c:v>
                </c:pt>
                <c:pt idx="635">
                  <c:v>1171.4618960799999</c:v>
                </c:pt>
                <c:pt idx="636">
                  <c:v>1172.4618960799999</c:v>
                </c:pt>
                <c:pt idx="637">
                  <c:v>1173.4618960799999</c:v>
                </c:pt>
                <c:pt idx="638">
                  <c:v>1174.4618960799999</c:v>
                </c:pt>
                <c:pt idx="639">
                  <c:v>1175.4618960799999</c:v>
                </c:pt>
                <c:pt idx="640">
                  <c:v>1176.4618960799999</c:v>
                </c:pt>
                <c:pt idx="641">
                  <c:v>1177.4618960799999</c:v>
                </c:pt>
                <c:pt idx="642">
                  <c:v>1178.4618960799999</c:v>
                </c:pt>
                <c:pt idx="643">
                  <c:v>1179.4618960799999</c:v>
                </c:pt>
                <c:pt idx="644">
                  <c:v>1180.4618960799999</c:v>
                </c:pt>
                <c:pt idx="645">
                  <c:v>1181.4618960799999</c:v>
                </c:pt>
                <c:pt idx="646">
                  <c:v>1182.4618960799999</c:v>
                </c:pt>
                <c:pt idx="647">
                  <c:v>1183.4618960799999</c:v>
                </c:pt>
                <c:pt idx="648">
                  <c:v>1184.4618960799999</c:v>
                </c:pt>
                <c:pt idx="649">
                  <c:v>1185.4618960799999</c:v>
                </c:pt>
                <c:pt idx="650">
                  <c:v>1186.4618960799999</c:v>
                </c:pt>
                <c:pt idx="651">
                  <c:v>1187.4618960799999</c:v>
                </c:pt>
                <c:pt idx="652">
                  <c:v>1188.4618960799999</c:v>
                </c:pt>
                <c:pt idx="653">
                  <c:v>1189.4618960799999</c:v>
                </c:pt>
                <c:pt idx="654">
                  <c:v>1190.4618960799999</c:v>
                </c:pt>
                <c:pt idx="655">
                  <c:v>1191.4618960799999</c:v>
                </c:pt>
                <c:pt idx="656">
                  <c:v>1192.4618960799999</c:v>
                </c:pt>
                <c:pt idx="657">
                  <c:v>1193.4618960799999</c:v>
                </c:pt>
                <c:pt idx="658">
                  <c:v>1194.4618960799999</c:v>
                </c:pt>
                <c:pt idx="659">
                  <c:v>1195.4618960799999</c:v>
                </c:pt>
                <c:pt idx="660">
                  <c:v>1196.4618960799999</c:v>
                </c:pt>
                <c:pt idx="661">
                  <c:v>1197.4618960799999</c:v>
                </c:pt>
                <c:pt idx="662">
                  <c:v>1198.4618960799999</c:v>
                </c:pt>
                <c:pt idx="663">
                  <c:v>1199.4618960799999</c:v>
                </c:pt>
                <c:pt idx="664">
                  <c:v>1200.4618960799999</c:v>
                </c:pt>
                <c:pt idx="665">
                  <c:v>1201.4618960799999</c:v>
                </c:pt>
                <c:pt idx="666">
                  <c:v>1202.4618960799999</c:v>
                </c:pt>
                <c:pt idx="667">
                  <c:v>1203.4618960799999</c:v>
                </c:pt>
                <c:pt idx="668">
                  <c:v>1204.4618960799999</c:v>
                </c:pt>
                <c:pt idx="669">
                  <c:v>1205.4618960799999</c:v>
                </c:pt>
                <c:pt idx="670">
                  <c:v>1206.4618960799999</c:v>
                </c:pt>
                <c:pt idx="671">
                  <c:v>1207.4618960799999</c:v>
                </c:pt>
                <c:pt idx="672">
                  <c:v>1208.4618960799999</c:v>
                </c:pt>
                <c:pt idx="673">
                  <c:v>1209.4618960799999</c:v>
                </c:pt>
                <c:pt idx="674">
                  <c:v>1210.4618960799999</c:v>
                </c:pt>
                <c:pt idx="675">
                  <c:v>1211.4618960799999</c:v>
                </c:pt>
                <c:pt idx="676">
                  <c:v>1212.4618960799999</c:v>
                </c:pt>
                <c:pt idx="677">
                  <c:v>1213.4618960799999</c:v>
                </c:pt>
                <c:pt idx="678">
                  <c:v>1214.4618960799999</c:v>
                </c:pt>
                <c:pt idx="679">
                  <c:v>1215.4618960799999</c:v>
                </c:pt>
                <c:pt idx="680">
                  <c:v>1216.4618960799999</c:v>
                </c:pt>
                <c:pt idx="681">
                  <c:v>1217.4618960799999</c:v>
                </c:pt>
                <c:pt idx="682">
                  <c:v>1218.4618960799999</c:v>
                </c:pt>
                <c:pt idx="683">
                  <c:v>1219.4618960799999</c:v>
                </c:pt>
                <c:pt idx="684">
                  <c:v>1220.4618960799999</c:v>
                </c:pt>
                <c:pt idx="685">
                  <c:v>1221.4618960799999</c:v>
                </c:pt>
                <c:pt idx="686">
                  <c:v>1222.4618960799999</c:v>
                </c:pt>
                <c:pt idx="687">
                  <c:v>1223.4618960799999</c:v>
                </c:pt>
                <c:pt idx="688">
                  <c:v>1224.4618960799999</c:v>
                </c:pt>
                <c:pt idx="689">
                  <c:v>1225.4618960799999</c:v>
                </c:pt>
                <c:pt idx="690">
                  <c:v>1226.4618960799999</c:v>
                </c:pt>
                <c:pt idx="691">
                  <c:v>1227.4618960799999</c:v>
                </c:pt>
                <c:pt idx="692">
                  <c:v>1228.4618960799999</c:v>
                </c:pt>
                <c:pt idx="693">
                  <c:v>1229.4618960799999</c:v>
                </c:pt>
                <c:pt idx="694">
                  <c:v>1230.4618960799999</c:v>
                </c:pt>
                <c:pt idx="695">
                  <c:v>1231.4618960799999</c:v>
                </c:pt>
                <c:pt idx="696">
                  <c:v>1232.4618960799999</c:v>
                </c:pt>
                <c:pt idx="697">
                  <c:v>1233.4618960799999</c:v>
                </c:pt>
                <c:pt idx="698">
                  <c:v>1234.4618960799999</c:v>
                </c:pt>
                <c:pt idx="699">
                  <c:v>1235.4618960799999</c:v>
                </c:pt>
                <c:pt idx="700">
                  <c:v>1236.4618960799999</c:v>
                </c:pt>
                <c:pt idx="701">
                  <c:v>1237.4618960799999</c:v>
                </c:pt>
                <c:pt idx="702">
                  <c:v>1238.4618960799999</c:v>
                </c:pt>
                <c:pt idx="703">
                  <c:v>1239.4618960799999</c:v>
                </c:pt>
                <c:pt idx="704">
                  <c:v>1240.4618960799999</c:v>
                </c:pt>
                <c:pt idx="705">
                  <c:v>1241.4618960799999</c:v>
                </c:pt>
                <c:pt idx="706">
                  <c:v>1242.4618960799999</c:v>
                </c:pt>
                <c:pt idx="707">
                  <c:v>1243.4618960799999</c:v>
                </c:pt>
                <c:pt idx="708">
                  <c:v>1244.4618960799999</c:v>
                </c:pt>
                <c:pt idx="709">
                  <c:v>1245.4618960799999</c:v>
                </c:pt>
                <c:pt idx="710">
                  <c:v>1246.4618960799999</c:v>
                </c:pt>
                <c:pt idx="711">
                  <c:v>1247.4618960799999</c:v>
                </c:pt>
                <c:pt idx="712">
                  <c:v>1248.4618960799999</c:v>
                </c:pt>
                <c:pt idx="713">
                  <c:v>1249.4618960799999</c:v>
                </c:pt>
                <c:pt idx="714">
                  <c:v>1250.4618960799999</c:v>
                </c:pt>
                <c:pt idx="715">
                  <c:v>1251.4618960799999</c:v>
                </c:pt>
                <c:pt idx="716">
                  <c:v>1251.5375755499999</c:v>
                </c:pt>
                <c:pt idx="717">
                  <c:v>1375.14301682</c:v>
                </c:pt>
                <c:pt idx="718">
                  <c:v>1375.14301682</c:v>
                </c:pt>
                <c:pt idx="719">
                  <c:v>1376.14301682</c:v>
                </c:pt>
                <c:pt idx="720">
                  <c:v>1377.14301682</c:v>
                </c:pt>
                <c:pt idx="721">
                  <c:v>1378.14301682</c:v>
                </c:pt>
                <c:pt idx="722">
                  <c:v>1379.14301682</c:v>
                </c:pt>
                <c:pt idx="723">
                  <c:v>1380.14301682</c:v>
                </c:pt>
                <c:pt idx="724">
                  <c:v>1381.14301682</c:v>
                </c:pt>
                <c:pt idx="725">
                  <c:v>1382.14301682</c:v>
                </c:pt>
                <c:pt idx="726">
                  <c:v>1383.14301682</c:v>
                </c:pt>
                <c:pt idx="727">
                  <c:v>1384.14301682</c:v>
                </c:pt>
                <c:pt idx="728">
                  <c:v>1385.14301682</c:v>
                </c:pt>
                <c:pt idx="729">
                  <c:v>1386.14301682</c:v>
                </c:pt>
                <c:pt idx="730">
                  <c:v>1387.14301682</c:v>
                </c:pt>
                <c:pt idx="731">
                  <c:v>1388.14301682</c:v>
                </c:pt>
                <c:pt idx="732">
                  <c:v>1389.14301682</c:v>
                </c:pt>
                <c:pt idx="733">
                  <c:v>1390.14301682</c:v>
                </c:pt>
                <c:pt idx="734">
                  <c:v>1391.14301682</c:v>
                </c:pt>
                <c:pt idx="735">
                  <c:v>1392.14301682</c:v>
                </c:pt>
                <c:pt idx="736">
                  <c:v>1393.14301682</c:v>
                </c:pt>
                <c:pt idx="737">
                  <c:v>1394.14301682</c:v>
                </c:pt>
                <c:pt idx="738">
                  <c:v>1395.14301682</c:v>
                </c:pt>
                <c:pt idx="739">
                  <c:v>1396.14301682</c:v>
                </c:pt>
                <c:pt idx="740">
                  <c:v>1397.14301682</c:v>
                </c:pt>
                <c:pt idx="741">
                  <c:v>1398.14301682</c:v>
                </c:pt>
                <c:pt idx="742">
                  <c:v>1399.14301682</c:v>
                </c:pt>
                <c:pt idx="743">
                  <c:v>1400.14301682</c:v>
                </c:pt>
                <c:pt idx="744">
                  <c:v>1401.14301682</c:v>
                </c:pt>
                <c:pt idx="745">
                  <c:v>1402.14301682</c:v>
                </c:pt>
                <c:pt idx="746">
                  <c:v>1403.14301682</c:v>
                </c:pt>
                <c:pt idx="747">
                  <c:v>1404.14301682</c:v>
                </c:pt>
                <c:pt idx="748">
                  <c:v>1405.14301682</c:v>
                </c:pt>
                <c:pt idx="749">
                  <c:v>1406.14301682</c:v>
                </c:pt>
                <c:pt idx="750">
                  <c:v>1407.14301682</c:v>
                </c:pt>
                <c:pt idx="751">
                  <c:v>1408.14301682</c:v>
                </c:pt>
                <c:pt idx="752">
                  <c:v>1409.14301682</c:v>
                </c:pt>
                <c:pt idx="753">
                  <c:v>1410.14301682</c:v>
                </c:pt>
                <c:pt idx="754">
                  <c:v>1411.14301682</c:v>
                </c:pt>
                <c:pt idx="755">
                  <c:v>1412.14301682</c:v>
                </c:pt>
                <c:pt idx="756">
                  <c:v>1413.14301682</c:v>
                </c:pt>
                <c:pt idx="757">
                  <c:v>1414.14301682</c:v>
                </c:pt>
                <c:pt idx="758">
                  <c:v>1415.14301682</c:v>
                </c:pt>
                <c:pt idx="759">
                  <c:v>1416.14301682</c:v>
                </c:pt>
                <c:pt idx="760">
                  <c:v>1417.14301682</c:v>
                </c:pt>
                <c:pt idx="761">
                  <c:v>1418.14301682</c:v>
                </c:pt>
                <c:pt idx="762">
                  <c:v>1419.14301682</c:v>
                </c:pt>
                <c:pt idx="763">
                  <c:v>1420.14301682</c:v>
                </c:pt>
                <c:pt idx="764">
                  <c:v>1421.14301682</c:v>
                </c:pt>
                <c:pt idx="765">
                  <c:v>1422.14301682</c:v>
                </c:pt>
                <c:pt idx="766">
                  <c:v>1423.14301682</c:v>
                </c:pt>
                <c:pt idx="767">
                  <c:v>1424.14301682</c:v>
                </c:pt>
                <c:pt idx="768">
                  <c:v>1425.14301682</c:v>
                </c:pt>
                <c:pt idx="769">
                  <c:v>1426.14301682</c:v>
                </c:pt>
                <c:pt idx="770">
                  <c:v>1427.14301682</c:v>
                </c:pt>
                <c:pt idx="771">
                  <c:v>1428.14301682</c:v>
                </c:pt>
                <c:pt idx="772">
                  <c:v>1429.14301682</c:v>
                </c:pt>
                <c:pt idx="773">
                  <c:v>1430.14301682</c:v>
                </c:pt>
                <c:pt idx="774">
                  <c:v>1431.14301682</c:v>
                </c:pt>
                <c:pt idx="775">
                  <c:v>1432.14301682</c:v>
                </c:pt>
                <c:pt idx="776">
                  <c:v>1433.14301682</c:v>
                </c:pt>
                <c:pt idx="777">
                  <c:v>1434.14301682</c:v>
                </c:pt>
                <c:pt idx="778">
                  <c:v>1435.14301682</c:v>
                </c:pt>
                <c:pt idx="779">
                  <c:v>1436.14301682</c:v>
                </c:pt>
                <c:pt idx="780">
                  <c:v>1437.14301682</c:v>
                </c:pt>
                <c:pt idx="781">
                  <c:v>1438.14301682</c:v>
                </c:pt>
                <c:pt idx="782">
                  <c:v>1439.14301682</c:v>
                </c:pt>
                <c:pt idx="783">
                  <c:v>1440.14301682</c:v>
                </c:pt>
                <c:pt idx="784">
                  <c:v>1441.14301682</c:v>
                </c:pt>
                <c:pt idx="785">
                  <c:v>1442.14301682</c:v>
                </c:pt>
                <c:pt idx="786">
                  <c:v>1443.14301682</c:v>
                </c:pt>
                <c:pt idx="787">
                  <c:v>1444.14301682</c:v>
                </c:pt>
                <c:pt idx="788">
                  <c:v>1445.14301682</c:v>
                </c:pt>
                <c:pt idx="789">
                  <c:v>1446.14301682</c:v>
                </c:pt>
                <c:pt idx="790">
                  <c:v>1447.14301682</c:v>
                </c:pt>
                <c:pt idx="791">
                  <c:v>1447.71077999</c:v>
                </c:pt>
                <c:pt idx="792">
                  <c:v>1651.2020604300001</c:v>
                </c:pt>
                <c:pt idx="793">
                  <c:v>1651.2020604300001</c:v>
                </c:pt>
                <c:pt idx="794">
                  <c:v>1652.2020604300001</c:v>
                </c:pt>
                <c:pt idx="795">
                  <c:v>1653.2020604300001</c:v>
                </c:pt>
                <c:pt idx="796">
                  <c:v>1654.2020604300001</c:v>
                </c:pt>
                <c:pt idx="797">
                  <c:v>1655.2020604300001</c:v>
                </c:pt>
                <c:pt idx="798">
                  <c:v>1656.2020604300001</c:v>
                </c:pt>
                <c:pt idx="799">
                  <c:v>1657.2020604300001</c:v>
                </c:pt>
                <c:pt idx="800">
                  <c:v>1658.2020604300001</c:v>
                </c:pt>
                <c:pt idx="801">
                  <c:v>1659.2020604300001</c:v>
                </c:pt>
                <c:pt idx="802">
                  <c:v>1660.2020604300001</c:v>
                </c:pt>
                <c:pt idx="803">
                  <c:v>1661.2020604300001</c:v>
                </c:pt>
                <c:pt idx="804">
                  <c:v>1662.2020604300001</c:v>
                </c:pt>
                <c:pt idx="805">
                  <c:v>1663.2020604300001</c:v>
                </c:pt>
                <c:pt idx="806">
                  <c:v>1664.2020604300001</c:v>
                </c:pt>
                <c:pt idx="807">
                  <c:v>1665.2020604300001</c:v>
                </c:pt>
                <c:pt idx="808">
                  <c:v>1666.2020604300001</c:v>
                </c:pt>
                <c:pt idx="809">
                  <c:v>1667.2020604300001</c:v>
                </c:pt>
                <c:pt idx="810">
                  <c:v>1668.2020604300001</c:v>
                </c:pt>
                <c:pt idx="811">
                  <c:v>1669.2020604300001</c:v>
                </c:pt>
                <c:pt idx="812">
                  <c:v>1670.2020604300001</c:v>
                </c:pt>
                <c:pt idx="813">
                  <c:v>1671.2020604300001</c:v>
                </c:pt>
                <c:pt idx="814">
                  <c:v>1672.2020604300001</c:v>
                </c:pt>
                <c:pt idx="815">
                  <c:v>1673.2020604300001</c:v>
                </c:pt>
                <c:pt idx="816">
                  <c:v>1674.2020604300001</c:v>
                </c:pt>
                <c:pt idx="817">
                  <c:v>1675.2020604300001</c:v>
                </c:pt>
                <c:pt idx="818">
                  <c:v>1676.2020604300001</c:v>
                </c:pt>
                <c:pt idx="819">
                  <c:v>1677.2020604300001</c:v>
                </c:pt>
                <c:pt idx="820">
                  <c:v>1678.2020604300001</c:v>
                </c:pt>
                <c:pt idx="821">
                  <c:v>1679.2020604300001</c:v>
                </c:pt>
                <c:pt idx="822">
                  <c:v>1680.2020604300001</c:v>
                </c:pt>
                <c:pt idx="823">
                  <c:v>1681.2020604300001</c:v>
                </c:pt>
                <c:pt idx="824">
                  <c:v>1682.2020604300001</c:v>
                </c:pt>
                <c:pt idx="825">
                  <c:v>1683.2020604300001</c:v>
                </c:pt>
                <c:pt idx="826">
                  <c:v>1684.2020604300001</c:v>
                </c:pt>
                <c:pt idx="827">
                  <c:v>1685.2020604300001</c:v>
                </c:pt>
                <c:pt idx="828">
                  <c:v>1686.2020604300001</c:v>
                </c:pt>
                <c:pt idx="829">
                  <c:v>1687.2020604300001</c:v>
                </c:pt>
                <c:pt idx="830">
                  <c:v>1688.2020604300001</c:v>
                </c:pt>
                <c:pt idx="831">
                  <c:v>1689.2020604300001</c:v>
                </c:pt>
                <c:pt idx="832">
                  <c:v>1690.2020604300001</c:v>
                </c:pt>
                <c:pt idx="833">
                  <c:v>1691.2020604300001</c:v>
                </c:pt>
                <c:pt idx="834">
                  <c:v>1692.2020604300001</c:v>
                </c:pt>
                <c:pt idx="835">
                  <c:v>1693.2020604300001</c:v>
                </c:pt>
                <c:pt idx="836">
                  <c:v>1694.2020604300001</c:v>
                </c:pt>
                <c:pt idx="837">
                  <c:v>1695.2020604300001</c:v>
                </c:pt>
                <c:pt idx="838">
                  <c:v>1696.2020604300001</c:v>
                </c:pt>
                <c:pt idx="839">
                  <c:v>1697.2020604300001</c:v>
                </c:pt>
                <c:pt idx="840">
                  <c:v>1698.2020604300001</c:v>
                </c:pt>
                <c:pt idx="841">
                  <c:v>1698.9827539300002</c:v>
                </c:pt>
                <c:pt idx="842">
                  <c:v>1855.9599897600001</c:v>
                </c:pt>
                <c:pt idx="843">
                  <c:v>1855.9599897600001</c:v>
                </c:pt>
                <c:pt idx="844">
                  <c:v>1856.9599897600001</c:v>
                </c:pt>
                <c:pt idx="845">
                  <c:v>1857.9599897600001</c:v>
                </c:pt>
                <c:pt idx="846">
                  <c:v>1858.9599897600001</c:v>
                </c:pt>
                <c:pt idx="847">
                  <c:v>1859.9599897600001</c:v>
                </c:pt>
                <c:pt idx="848">
                  <c:v>1860.9599897600001</c:v>
                </c:pt>
                <c:pt idx="849">
                  <c:v>1861.9599897600001</c:v>
                </c:pt>
                <c:pt idx="850">
                  <c:v>1862.9599897600001</c:v>
                </c:pt>
                <c:pt idx="851">
                  <c:v>1863.9599897600001</c:v>
                </c:pt>
                <c:pt idx="852">
                  <c:v>1864.9599897600001</c:v>
                </c:pt>
                <c:pt idx="853">
                  <c:v>1865.9599897600001</c:v>
                </c:pt>
                <c:pt idx="854">
                  <c:v>1866.9599897600001</c:v>
                </c:pt>
                <c:pt idx="855">
                  <c:v>1867.9599897600001</c:v>
                </c:pt>
                <c:pt idx="856">
                  <c:v>1868.9599897600001</c:v>
                </c:pt>
                <c:pt idx="857">
                  <c:v>1869.9599897600001</c:v>
                </c:pt>
                <c:pt idx="858">
                  <c:v>1870.9599897600001</c:v>
                </c:pt>
                <c:pt idx="859">
                  <c:v>1871.9599897600001</c:v>
                </c:pt>
                <c:pt idx="860">
                  <c:v>1872.9599897600001</c:v>
                </c:pt>
                <c:pt idx="861">
                  <c:v>1873.9599897600001</c:v>
                </c:pt>
                <c:pt idx="862">
                  <c:v>1874.9599897600001</c:v>
                </c:pt>
                <c:pt idx="863">
                  <c:v>1875.9599897600001</c:v>
                </c:pt>
                <c:pt idx="864">
                  <c:v>1876.9599897600001</c:v>
                </c:pt>
                <c:pt idx="865">
                  <c:v>1877.9599897600001</c:v>
                </c:pt>
                <c:pt idx="866">
                  <c:v>1878.9599897600001</c:v>
                </c:pt>
                <c:pt idx="867">
                  <c:v>1879.9599897600001</c:v>
                </c:pt>
                <c:pt idx="868">
                  <c:v>1880.9599897600001</c:v>
                </c:pt>
                <c:pt idx="869">
                  <c:v>1881.9599897600001</c:v>
                </c:pt>
                <c:pt idx="870">
                  <c:v>1882.9599897600001</c:v>
                </c:pt>
                <c:pt idx="871">
                  <c:v>1883.9599897600001</c:v>
                </c:pt>
                <c:pt idx="872">
                  <c:v>1884.9599897600001</c:v>
                </c:pt>
                <c:pt idx="873">
                  <c:v>1885.9599897600001</c:v>
                </c:pt>
                <c:pt idx="874">
                  <c:v>1886.9599897600001</c:v>
                </c:pt>
                <c:pt idx="875">
                  <c:v>1887.9599897600001</c:v>
                </c:pt>
                <c:pt idx="876">
                  <c:v>1888.9599897600001</c:v>
                </c:pt>
                <c:pt idx="877">
                  <c:v>1889.9599897600001</c:v>
                </c:pt>
                <c:pt idx="878">
                  <c:v>1890.9599897600001</c:v>
                </c:pt>
                <c:pt idx="879">
                  <c:v>1891.9599897600001</c:v>
                </c:pt>
                <c:pt idx="880">
                  <c:v>1892.9599897600001</c:v>
                </c:pt>
                <c:pt idx="881">
                  <c:v>1892.9795654900001</c:v>
                </c:pt>
                <c:pt idx="882">
                  <c:v>2003.1880285500001</c:v>
                </c:pt>
                <c:pt idx="883">
                  <c:v>2003.1880285500001</c:v>
                </c:pt>
                <c:pt idx="884">
                  <c:v>2004.1880285500001</c:v>
                </c:pt>
                <c:pt idx="885">
                  <c:v>2005.1880285500001</c:v>
                </c:pt>
                <c:pt idx="886">
                  <c:v>2006.1880285500001</c:v>
                </c:pt>
                <c:pt idx="887">
                  <c:v>2007.1880285500001</c:v>
                </c:pt>
                <c:pt idx="888">
                  <c:v>2008.1880285500001</c:v>
                </c:pt>
                <c:pt idx="889">
                  <c:v>2009.1880285500001</c:v>
                </c:pt>
                <c:pt idx="890">
                  <c:v>2010.1880285500001</c:v>
                </c:pt>
                <c:pt idx="891">
                  <c:v>2011.1880285500001</c:v>
                </c:pt>
                <c:pt idx="892">
                  <c:v>2012.1880285500001</c:v>
                </c:pt>
                <c:pt idx="893">
                  <c:v>2013.1880285500001</c:v>
                </c:pt>
                <c:pt idx="894">
                  <c:v>2014.1880285500001</c:v>
                </c:pt>
                <c:pt idx="895">
                  <c:v>2015.1880285500001</c:v>
                </c:pt>
                <c:pt idx="896">
                  <c:v>2016.1880285500001</c:v>
                </c:pt>
                <c:pt idx="897">
                  <c:v>2017.1880285500001</c:v>
                </c:pt>
                <c:pt idx="898">
                  <c:v>2018.1880285500001</c:v>
                </c:pt>
                <c:pt idx="899">
                  <c:v>2019.1880285500001</c:v>
                </c:pt>
                <c:pt idx="900">
                  <c:v>2020.1880285500001</c:v>
                </c:pt>
                <c:pt idx="901">
                  <c:v>2021.1880285500001</c:v>
                </c:pt>
                <c:pt idx="902">
                  <c:v>2022.1880285500001</c:v>
                </c:pt>
                <c:pt idx="903">
                  <c:v>2023.1880285500001</c:v>
                </c:pt>
                <c:pt idx="904">
                  <c:v>2024.1880285500001</c:v>
                </c:pt>
                <c:pt idx="905">
                  <c:v>2025.1880285500001</c:v>
                </c:pt>
                <c:pt idx="906">
                  <c:v>2026.1880285500001</c:v>
                </c:pt>
                <c:pt idx="907">
                  <c:v>2027.1880285500001</c:v>
                </c:pt>
                <c:pt idx="908">
                  <c:v>2028.1880285500001</c:v>
                </c:pt>
                <c:pt idx="909">
                  <c:v>2029.1880285500001</c:v>
                </c:pt>
                <c:pt idx="910">
                  <c:v>2030.1880285500001</c:v>
                </c:pt>
                <c:pt idx="911">
                  <c:v>2031.1880285500001</c:v>
                </c:pt>
                <c:pt idx="912">
                  <c:v>2032.1880285500001</c:v>
                </c:pt>
                <c:pt idx="913">
                  <c:v>2033.1880285500001</c:v>
                </c:pt>
                <c:pt idx="914">
                  <c:v>2034.1880285500001</c:v>
                </c:pt>
                <c:pt idx="915">
                  <c:v>2035.1880285500001</c:v>
                </c:pt>
                <c:pt idx="916">
                  <c:v>2036.1880285500001</c:v>
                </c:pt>
                <c:pt idx="917">
                  <c:v>2037.1880285500001</c:v>
                </c:pt>
                <c:pt idx="918">
                  <c:v>2038.1880285500001</c:v>
                </c:pt>
                <c:pt idx="919">
                  <c:v>2039.1880285500001</c:v>
                </c:pt>
                <c:pt idx="920">
                  <c:v>2040.1880285500001</c:v>
                </c:pt>
                <c:pt idx="921">
                  <c:v>2041.1880285500001</c:v>
                </c:pt>
                <c:pt idx="922">
                  <c:v>2042.1880285500001</c:v>
                </c:pt>
                <c:pt idx="923">
                  <c:v>2043.1880285500001</c:v>
                </c:pt>
                <c:pt idx="924">
                  <c:v>2044.1880285500001</c:v>
                </c:pt>
                <c:pt idx="925">
                  <c:v>2045.1880285500001</c:v>
                </c:pt>
                <c:pt idx="926">
                  <c:v>2046.1880285500001</c:v>
                </c:pt>
                <c:pt idx="927">
                  <c:v>2047.1880285500001</c:v>
                </c:pt>
                <c:pt idx="928">
                  <c:v>2048.1880285500001</c:v>
                </c:pt>
                <c:pt idx="929">
                  <c:v>2049.1880285500001</c:v>
                </c:pt>
                <c:pt idx="930">
                  <c:v>2050.1880285500001</c:v>
                </c:pt>
                <c:pt idx="931">
                  <c:v>2051.1880285500001</c:v>
                </c:pt>
                <c:pt idx="932">
                  <c:v>2052.1880285500001</c:v>
                </c:pt>
                <c:pt idx="933">
                  <c:v>2053.1880285500001</c:v>
                </c:pt>
                <c:pt idx="934">
                  <c:v>2054.1880285500001</c:v>
                </c:pt>
                <c:pt idx="935">
                  <c:v>2055.1880285500001</c:v>
                </c:pt>
                <c:pt idx="936">
                  <c:v>2056.1880285500001</c:v>
                </c:pt>
                <c:pt idx="937">
                  <c:v>2057.1880285500001</c:v>
                </c:pt>
                <c:pt idx="938">
                  <c:v>2058.1880285500001</c:v>
                </c:pt>
                <c:pt idx="939">
                  <c:v>2059.1880285500001</c:v>
                </c:pt>
                <c:pt idx="940">
                  <c:v>2060.1880285500001</c:v>
                </c:pt>
                <c:pt idx="941">
                  <c:v>2061.1880285500001</c:v>
                </c:pt>
                <c:pt idx="942">
                  <c:v>2062.1880285500001</c:v>
                </c:pt>
                <c:pt idx="943">
                  <c:v>2063.1880285500001</c:v>
                </c:pt>
                <c:pt idx="944">
                  <c:v>2064.1880285500001</c:v>
                </c:pt>
                <c:pt idx="945">
                  <c:v>2065.1880285500001</c:v>
                </c:pt>
                <c:pt idx="946">
                  <c:v>2066.1880285500001</c:v>
                </c:pt>
                <c:pt idx="947">
                  <c:v>2067.1880285500001</c:v>
                </c:pt>
                <c:pt idx="948">
                  <c:v>2068.1880285500001</c:v>
                </c:pt>
                <c:pt idx="949">
                  <c:v>2069.1880285500001</c:v>
                </c:pt>
                <c:pt idx="950">
                  <c:v>2070.1880285500001</c:v>
                </c:pt>
                <c:pt idx="951">
                  <c:v>2071.1880285500001</c:v>
                </c:pt>
                <c:pt idx="952">
                  <c:v>2072.1880285500001</c:v>
                </c:pt>
                <c:pt idx="953">
                  <c:v>2073.1880285500001</c:v>
                </c:pt>
                <c:pt idx="954">
                  <c:v>2074.1880285500001</c:v>
                </c:pt>
                <c:pt idx="955">
                  <c:v>2075.1880285500001</c:v>
                </c:pt>
                <c:pt idx="956">
                  <c:v>2076.1880285500001</c:v>
                </c:pt>
                <c:pt idx="957">
                  <c:v>2077.1880285500001</c:v>
                </c:pt>
                <c:pt idx="958">
                  <c:v>2078.1880285500001</c:v>
                </c:pt>
                <c:pt idx="959">
                  <c:v>2079.1880285500001</c:v>
                </c:pt>
                <c:pt idx="960">
                  <c:v>2080.1880285500001</c:v>
                </c:pt>
                <c:pt idx="961">
                  <c:v>2081.1880285500001</c:v>
                </c:pt>
                <c:pt idx="962">
                  <c:v>2082.1880285500001</c:v>
                </c:pt>
                <c:pt idx="963">
                  <c:v>2083.1880285500001</c:v>
                </c:pt>
                <c:pt idx="964">
                  <c:v>2084.1880285500001</c:v>
                </c:pt>
                <c:pt idx="965">
                  <c:v>2085.1880285500001</c:v>
                </c:pt>
                <c:pt idx="966">
                  <c:v>2086.1880285500001</c:v>
                </c:pt>
                <c:pt idx="967">
                  <c:v>2087.1880285500001</c:v>
                </c:pt>
                <c:pt idx="968">
                  <c:v>2088.1880285500001</c:v>
                </c:pt>
                <c:pt idx="969">
                  <c:v>2089.1880285500001</c:v>
                </c:pt>
                <c:pt idx="970">
                  <c:v>2090.1880285500001</c:v>
                </c:pt>
                <c:pt idx="971">
                  <c:v>2091.1880285500001</c:v>
                </c:pt>
                <c:pt idx="972">
                  <c:v>2092.1880285500001</c:v>
                </c:pt>
                <c:pt idx="973">
                  <c:v>2093.1880285500001</c:v>
                </c:pt>
                <c:pt idx="974">
                  <c:v>2094.1880285500001</c:v>
                </c:pt>
                <c:pt idx="975">
                  <c:v>2095.1880285500001</c:v>
                </c:pt>
                <c:pt idx="976">
                  <c:v>2096.1880285500001</c:v>
                </c:pt>
                <c:pt idx="977">
                  <c:v>2097.1880285500001</c:v>
                </c:pt>
                <c:pt idx="978">
                  <c:v>2098.1880285500001</c:v>
                </c:pt>
                <c:pt idx="979">
                  <c:v>2099.1880285500001</c:v>
                </c:pt>
                <c:pt idx="980">
                  <c:v>2100.1880285500001</c:v>
                </c:pt>
                <c:pt idx="981">
                  <c:v>2101.1880285500001</c:v>
                </c:pt>
                <c:pt idx="982">
                  <c:v>2102.1880285500001</c:v>
                </c:pt>
                <c:pt idx="983">
                  <c:v>2103.1880285500001</c:v>
                </c:pt>
                <c:pt idx="984">
                  <c:v>2104.1880285500001</c:v>
                </c:pt>
                <c:pt idx="985">
                  <c:v>2105.1880285500001</c:v>
                </c:pt>
                <c:pt idx="986">
                  <c:v>2106.1880285500001</c:v>
                </c:pt>
                <c:pt idx="987">
                  <c:v>2107.1880285500001</c:v>
                </c:pt>
                <c:pt idx="988">
                  <c:v>2108.1880285500001</c:v>
                </c:pt>
                <c:pt idx="989">
                  <c:v>2109.1880285500001</c:v>
                </c:pt>
                <c:pt idx="990">
                  <c:v>2110.1880285500001</c:v>
                </c:pt>
                <c:pt idx="991">
                  <c:v>2111.1880285500001</c:v>
                </c:pt>
                <c:pt idx="992">
                  <c:v>2112.1880285500001</c:v>
                </c:pt>
                <c:pt idx="993">
                  <c:v>2113.1880285500001</c:v>
                </c:pt>
                <c:pt idx="994">
                  <c:v>2114.1880285500001</c:v>
                </c:pt>
                <c:pt idx="995">
                  <c:v>2115.1880285500001</c:v>
                </c:pt>
                <c:pt idx="996">
                  <c:v>2116.1880285500001</c:v>
                </c:pt>
                <c:pt idx="997">
                  <c:v>2117.1880285500001</c:v>
                </c:pt>
                <c:pt idx="998">
                  <c:v>2118.1880285500001</c:v>
                </c:pt>
                <c:pt idx="999">
                  <c:v>2119.1880285500001</c:v>
                </c:pt>
                <c:pt idx="1000">
                  <c:v>2120.1880285500001</c:v>
                </c:pt>
                <c:pt idx="1001">
                  <c:v>2121.1880285500001</c:v>
                </c:pt>
                <c:pt idx="1002">
                  <c:v>2122.1880285500001</c:v>
                </c:pt>
                <c:pt idx="1003">
                  <c:v>2123.1880285500001</c:v>
                </c:pt>
                <c:pt idx="1004">
                  <c:v>2124.1880285500001</c:v>
                </c:pt>
                <c:pt idx="1005">
                  <c:v>2125.1880285500001</c:v>
                </c:pt>
                <c:pt idx="1006">
                  <c:v>2126.1880285500001</c:v>
                </c:pt>
                <c:pt idx="1007">
                  <c:v>2127.1880285500001</c:v>
                </c:pt>
                <c:pt idx="1008">
                  <c:v>2128.1880285500001</c:v>
                </c:pt>
                <c:pt idx="1009">
                  <c:v>2129.1880285500001</c:v>
                </c:pt>
                <c:pt idx="1010">
                  <c:v>2130.1880285500001</c:v>
                </c:pt>
                <c:pt idx="1011">
                  <c:v>2131.1880285500001</c:v>
                </c:pt>
                <c:pt idx="1012">
                  <c:v>2132.1880285500001</c:v>
                </c:pt>
                <c:pt idx="1013">
                  <c:v>2133.1880285500001</c:v>
                </c:pt>
                <c:pt idx="1014">
                  <c:v>2134.1880285500001</c:v>
                </c:pt>
                <c:pt idx="1015">
                  <c:v>2135.1880285500001</c:v>
                </c:pt>
                <c:pt idx="1016">
                  <c:v>2136.1880285500001</c:v>
                </c:pt>
                <c:pt idx="1017">
                  <c:v>2137.1880285500001</c:v>
                </c:pt>
                <c:pt idx="1018">
                  <c:v>2138.1880285500001</c:v>
                </c:pt>
                <c:pt idx="1019">
                  <c:v>2139.1880285500001</c:v>
                </c:pt>
                <c:pt idx="1020">
                  <c:v>2140.1880285500001</c:v>
                </c:pt>
                <c:pt idx="1021">
                  <c:v>2141.1880285500001</c:v>
                </c:pt>
                <c:pt idx="1022">
                  <c:v>2142.1880285500001</c:v>
                </c:pt>
                <c:pt idx="1023">
                  <c:v>2143.1880285500001</c:v>
                </c:pt>
                <c:pt idx="1024">
                  <c:v>2144.1880285500001</c:v>
                </c:pt>
                <c:pt idx="1025">
                  <c:v>2145.1880285500001</c:v>
                </c:pt>
                <c:pt idx="1026">
                  <c:v>2146.1880285500001</c:v>
                </c:pt>
                <c:pt idx="1027">
                  <c:v>2147.1880285500001</c:v>
                </c:pt>
                <c:pt idx="1028">
                  <c:v>2148.1880285500001</c:v>
                </c:pt>
                <c:pt idx="1029">
                  <c:v>2149.1880285500001</c:v>
                </c:pt>
                <c:pt idx="1030">
                  <c:v>2150.1880285500001</c:v>
                </c:pt>
                <c:pt idx="1031">
                  <c:v>2151.1880285500001</c:v>
                </c:pt>
                <c:pt idx="1032">
                  <c:v>2152.1880285500001</c:v>
                </c:pt>
                <c:pt idx="1033">
                  <c:v>2153.1880285500001</c:v>
                </c:pt>
                <c:pt idx="1034">
                  <c:v>2154.1880285500001</c:v>
                </c:pt>
                <c:pt idx="1035">
                  <c:v>2155.1880285500001</c:v>
                </c:pt>
                <c:pt idx="1036">
                  <c:v>2156.1880285500001</c:v>
                </c:pt>
                <c:pt idx="1037">
                  <c:v>2157.1880285500001</c:v>
                </c:pt>
                <c:pt idx="1038">
                  <c:v>2158.1880285500001</c:v>
                </c:pt>
                <c:pt idx="1039">
                  <c:v>2159.1880285500001</c:v>
                </c:pt>
                <c:pt idx="1040">
                  <c:v>2160.1880285500001</c:v>
                </c:pt>
                <c:pt idx="1041">
                  <c:v>2161.1880285500001</c:v>
                </c:pt>
                <c:pt idx="1042">
                  <c:v>2162.1880285500001</c:v>
                </c:pt>
                <c:pt idx="1043">
                  <c:v>2163.1880285500001</c:v>
                </c:pt>
                <c:pt idx="1044">
                  <c:v>2164.1880285500001</c:v>
                </c:pt>
                <c:pt idx="1045">
                  <c:v>2165.1880285500001</c:v>
                </c:pt>
                <c:pt idx="1046">
                  <c:v>2166.1880285500001</c:v>
                </c:pt>
                <c:pt idx="1047">
                  <c:v>2167.1880285500001</c:v>
                </c:pt>
                <c:pt idx="1048">
                  <c:v>2168.1880285500001</c:v>
                </c:pt>
                <c:pt idx="1049">
                  <c:v>2169.1880285500001</c:v>
                </c:pt>
                <c:pt idx="1050">
                  <c:v>2170.1880285500001</c:v>
                </c:pt>
                <c:pt idx="1051">
                  <c:v>2171.1880285500001</c:v>
                </c:pt>
                <c:pt idx="1052">
                  <c:v>2172.1880285500001</c:v>
                </c:pt>
                <c:pt idx="1053">
                  <c:v>2173.1880285500001</c:v>
                </c:pt>
                <c:pt idx="1054">
                  <c:v>2174.1880285500001</c:v>
                </c:pt>
                <c:pt idx="1055">
                  <c:v>2175.1880285500001</c:v>
                </c:pt>
                <c:pt idx="1056">
                  <c:v>2176.1880285500001</c:v>
                </c:pt>
                <c:pt idx="1057">
                  <c:v>2177.1880285500001</c:v>
                </c:pt>
                <c:pt idx="1058">
                  <c:v>2178.1880285500001</c:v>
                </c:pt>
                <c:pt idx="1059">
                  <c:v>2179.1880285500001</c:v>
                </c:pt>
                <c:pt idx="1060">
                  <c:v>2180.1880285500001</c:v>
                </c:pt>
                <c:pt idx="1061">
                  <c:v>2181.1880285500001</c:v>
                </c:pt>
                <c:pt idx="1062">
                  <c:v>2182.1880285500001</c:v>
                </c:pt>
                <c:pt idx="1063">
                  <c:v>2183.1880285500001</c:v>
                </c:pt>
                <c:pt idx="1064">
                  <c:v>2184.1880285500001</c:v>
                </c:pt>
                <c:pt idx="1065">
                  <c:v>2185.1880285500001</c:v>
                </c:pt>
                <c:pt idx="1066">
                  <c:v>2186.1880285500001</c:v>
                </c:pt>
                <c:pt idx="1067">
                  <c:v>2187.1880285500001</c:v>
                </c:pt>
                <c:pt idx="1068">
                  <c:v>2188.1880285500001</c:v>
                </c:pt>
                <c:pt idx="1069">
                  <c:v>2189.1880285500001</c:v>
                </c:pt>
                <c:pt idx="1070">
                  <c:v>2190.1880285500001</c:v>
                </c:pt>
                <c:pt idx="1071">
                  <c:v>2191.1880285500001</c:v>
                </c:pt>
                <c:pt idx="1072">
                  <c:v>2192.1880285500001</c:v>
                </c:pt>
                <c:pt idx="1073">
                  <c:v>2193.1880285500001</c:v>
                </c:pt>
                <c:pt idx="1074">
                  <c:v>2194.1880285500001</c:v>
                </c:pt>
                <c:pt idx="1075">
                  <c:v>2195.1880285500001</c:v>
                </c:pt>
                <c:pt idx="1076">
                  <c:v>2196.1880285500001</c:v>
                </c:pt>
                <c:pt idx="1077">
                  <c:v>2197.1880285500001</c:v>
                </c:pt>
                <c:pt idx="1078">
                  <c:v>2198.1880285500001</c:v>
                </c:pt>
                <c:pt idx="1079">
                  <c:v>2199.1880285500001</c:v>
                </c:pt>
                <c:pt idx="1080">
                  <c:v>2200.1880285500001</c:v>
                </c:pt>
                <c:pt idx="1081">
                  <c:v>2201.1880285500001</c:v>
                </c:pt>
                <c:pt idx="1082">
                  <c:v>2202.1880285500001</c:v>
                </c:pt>
                <c:pt idx="1083">
                  <c:v>2203.1880285500001</c:v>
                </c:pt>
                <c:pt idx="1084">
                  <c:v>2204.1880285500001</c:v>
                </c:pt>
                <c:pt idx="1085">
                  <c:v>2205.1880285500001</c:v>
                </c:pt>
                <c:pt idx="1086">
                  <c:v>2206.1880285500001</c:v>
                </c:pt>
                <c:pt idx="1087">
                  <c:v>2207.1880285500001</c:v>
                </c:pt>
                <c:pt idx="1088">
                  <c:v>2208.1880285500001</c:v>
                </c:pt>
                <c:pt idx="1089">
                  <c:v>2209.1880285500001</c:v>
                </c:pt>
                <c:pt idx="1090">
                  <c:v>2210.1880285500001</c:v>
                </c:pt>
                <c:pt idx="1091">
                  <c:v>2211.1880285500001</c:v>
                </c:pt>
                <c:pt idx="1092">
                  <c:v>2212.1880285500001</c:v>
                </c:pt>
                <c:pt idx="1093">
                  <c:v>2213.1880285500001</c:v>
                </c:pt>
                <c:pt idx="1094">
                  <c:v>2214.1880285500001</c:v>
                </c:pt>
                <c:pt idx="1095">
                  <c:v>2215.1880285500001</c:v>
                </c:pt>
                <c:pt idx="1096">
                  <c:v>2216.1880285500001</c:v>
                </c:pt>
                <c:pt idx="1097">
                  <c:v>2217.1880285500001</c:v>
                </c:pt>
                <c:pt idx="1098">
                  <c:v>2218.1880285500001</c:v>
                </c:pt>
                <c:pt idx="1099">
                  <c:v>2219.1880285500001</c:v>
                </c:pt>
                <c:pt idx="1100">
                  <c:v>2220.1880285500001</c:v>
                </c:pt>
                <c:pt idx="1101">
                  <c:v>2221.1880285500001</c:v>
                </c:pt>
                <c:pt idx="1102">
                  <c:v>2222.1880285500001</c:v>
                </c:pt>
                <c:pt idx="1103">
                  <c:v>2223.1880285500001</c:v>
                </c:pt>
                <c:pt idx="1104">
                  <c:v>2224.1880285500001</c:v>
                </c:pt>
                <c:pt idx="1105">
                  <c:v>2225.1880285500001</c:v>
                </c:pt>
                <c:pt idx="1106">
                  <c:v>2226.1880285500001</c:v>
                </c:pt>
                <c:pt idx="1107">
                  <c:v>2227.1880285500001</c:v>
                </c:pt>
                <c:pt idx="1108">
                  <c:v>2228.1880285500001</c:v>
                </c:pt>
                <c:pt idx="1109">
                  <c:v>2229.1880285500001</c:v>
                </c:pt>
                <c:pt idx="1110">
                  <c:v>2230.1880285500001</c:v>
                </c:pt>
                <c:pt idx="1111">
                  <c:v>2231.1880285500001</c:v>
                </c:pt>
                <c:pt idx="1112">
                  <c:v>2232.1880285500001</c:v>
                </c:pt>
                <c:pt idx="1113">
                  <c:v>2233.1880285500001</c:v>
                </c:pt>
                <c:pt idx="1114">
                  <c:v>2234.1880285500001</c:v>
                </c:pt>
                <c:pt idx="1115">
                  <c:v>2235.1880285500001</c:v>
                </c:pt>
                <c:pt idx="1116">
                  <c:v>2236.1880285500001</c:v>
                </c:pt>
                <c:pt idx="1117">
                  <c:v>2237.1880285500001</c:v>
                </c:pt>
                <c:pt idx="1118">
                  <c:v>2238.1880285500001</c:v>
                </c:pt>
                <c:pt idx="1119">
                  <c:v>2239.1880285500001</c:v>
                </c:pt>
                <c:pt idx="1120">
                  <c:v>2240.1880285500001</c:v>
                </c:pt>
                <c:pt idx="1121">
                  <c:v>2241.1880285500001</c:v>
                </c:pt>
                <c:pt idx="1122">
                  <c:v>2242.1880285500001</c:v>
                </c:pt>
                <c:pt idx="1123">
                  <c:v>2243.1880285500001</c:v>
                </c:pt>
                <c:pt idx="1124">
                  <c:v>2244.1880285500001</c:v>
                </c:pt>
                <c:pt idx="1125">
                  <c:v>2245.1880285500001</c:v>
                </c:pt>
                <c:pt idx="1126">
                  <c:v>2246.1880285500001</c:v>
                </c:pt>
                <c:pt idx="1127">
                  <c:v>2247.1880285500001</c:v>
                </c:pt>
                <c:pt idx="1128">
                  <c:v>2248.1880285500001</c:v>
                </c:pt>
                <c:pt idx="1129">
                  <c:v>2249.1880285500001</c:v>
                </c:pt>
                <c:pt idx="1130">
                  <c:v>2250.1880285500001</c:v>
                </c:pt>
                <c:pt idx="1131">
                  <c:v>2251.1880285500001</c:v>
                </c:pt>
                <c:pt idx="1132">
                  <c:v>2252.1880285500001</c:v>
                </c:pt>
                <c:pt idx="1133">
                  <c:v>2253.1880285500001</c:v>
                </c:pt>
                <c:pt idx="1134">
                  <c:v>2254.1880285500001</c:v>
                </c:pt>
                <c:pt idx="1135">
                  <c:v>2255.1880285500001</c:v>
                </c:pt>
                <c:pt idx="1136">
                  <c:v>2256.1880285500001</c:v>
                </c:pt>
                <c:pt idx="1137">
                  <c:v>2256.8163101800001</c:v>
                </c:pt>
                <c:pt idx="1138">
                  <c:v>2322.9830187800003</c:v>
                </c:pt>
                <c:pt idx="1139">
                  <c:v>2483.8262350300001</c:v>
                </c:pt>
                <c:pt idx="1140">
                  <c:v>2483.8262350300001</c:v>
                </c:pt>
                <c:pt idx="1141">
                  <c:v>2484.8262350300001</c:v>
                </c:pt>
                <c:pt idx="1142">
                  <c:v>2485.8262350300001</c:v>
                </c:pt>
                <c:pt idx="1143">
                  <c:v>2486.8262350300001</c:v>
                </c:pt>
                <c:pt idx="1144">
                  <c:v>2487.8262350300001</c:v>
                </c:pt>
                <c:pt idx="1145">
                  <c:v>2488.8262350300001</c:v>
                </c:pt>
                <c:pt idx="1146">
                  <c:v>2489.8262350300001</c:v>
                </c:pt>
                <c:pt idx="1147">
                  <c:v>2490.8262350300001</c:v>
                </c:pt>
                <c:pt idx="1148">
                  <c:v>2491.8262350300001</c:v>
                </c:pt>
                <c:pt idx="1149">
                  <c:v>2492.8262350300001</c:v>
                </c:pt>
                <c:pt idx="1150">
                  <c:v>2493.8262350300001</c:v>
                </c:pt>
                <c:pt idx="1151">
                  <c:v>2494.8262350300001</c:v>
                </c:pt>
                <c:pt idx="1152">
                  <c:v>2495.8262350300001</c:v>
                </c:pt>
                <c:pt idx="1153">
                  <c:v>2496.8262350300001</c:v>
                </c:pt>
                <c:pt idx="1154">
                  <c:v>2497.8262350300001</c:v>
                </c:pt>
                <c:pt idx="1155">
                  <c:v>2498.8262350300001</c:v>
                </c:pt>
                <c:pt idx="1156">
                  <c:v>2499.8262350300001</c:v>
                </c:pt>
                <c:pt idx="1157">
                  <c:v>2500.8262350300001</c:v>
                </c:pt>
                <c:pt idx="1158">
                  <c:v>2501.8262350300001</c:v>
                </c:pt>
                <c:pt idx="1159">
                  <c:v>2502.8262350300001</c:v>
                </c:pt>
                <c:pt idx="1160">
                  <c:v>2503.8262350300001</c:v>
                </c:pt>
                <c:pt idx="1161">
                  <c:v>2504.8262350300001</c:v>
                </c:pt>
                <c:pt idx="1162">
                  <c:v>2505.8262350300001</c:v>
                </c:pt>
                <c:pt idx="1163">
                  <c:v>2506.8262350300001</c:v>
                </c:pt>
                <c:pt idx="1164">
                  <c:v>2507.8262350300001</c:v>
                </c:pt>
                <c:pt idx="1165">
                  <c:v>2508.8262350300001</c:v>
                </c:pt>
                <c:pt idx="1166">
                  <c:v>2509.8262350300001</c:v>
                </c:pt>
                <c:pt idx="1167">
                  <c:v>2510.8262350300001</c:v>
                </c:pt>
                <c:pt idx="1168">
                  <c:v>2511.8262350300001</c:v>
                </c:pt>
                <c:pt idx="1169">
                  <c:v>2512.8262350300001</c:v>
                </c:pt>
                <c:pt idx="1170">
                  <c:v>2513.8262350300001</c:v>
                </c:pt>
                <c:pt idx="1171">
                  <c:v>2514.8262350300001</c:v>
                </c:pt>
                <c:pt idx="1172">
                  <c:v>2515.8262350300001</c:v>
                </c:pt>
                <c:pt idx="1173">
                  <c:v>2516.8262350300001</c:v>
                </c:pt>
                <c:pt idx="1174">
                  <c:v>2517.8262350300001</c:v>
                </c:pt>
                <c:pt idx="1175">
                  <c:v>2518.8262350300001</c:v>
                </c:pt>
                <c:pt idx="1176">
                  <c:v>2519.8262350300001</c:v>
                </c:pt>
                <c:pt idx="1177">
                  <c:v>2520.8262350300001</c:v>
                </c:pt>
                <c:pt idx="1178">
                  <c:v>2521.8262350300001</c:v>
                </c:pt>
                <c:pt idx="1179">
                  <c:v>2522.8262350300001</c:v>
                </c:pt>
                <c:pt idx="1180">
                  <c:v>2523.8262350300001</c:v>
                </c:pt>
                <c:pt idx="1181">
                  <c:v>2524.8262350300001</c:v>
                </c:pt>
                <c:pt idx="1182">
                  <c:v>2525.8262350300001</c:v>
                </c:pt>
                <c:pt idx="1183">
                  <c:v>2526.8262350300001</c:v>
                </c:pt>
                <c:pt idx="1184">
                  <c:v>2527.8262350300001</c:v>
                </c:pt>
                <c:pt idx="1185">
                  <c:v>2528.8262350300001</c:v>
                </c:pt>
                <c:pt idx="1186">
                  <c:v>2529.8262350300001</c:v>
                </c:pt>
                <c:pt idx="1187">
                  <c:v>2530.8262350300001</c:v>
                </c:pt>
                <c:pt idx="1188">
                  <c:v>2531.8262350300001</c:v>
                </c:pt>
                <c:pt idx="1189">
                  <c:v>2532.8262350300001</c:v>
                </c:pt>
                <c:pt idx="1190">
                  <c:v>2533.8262350300001</c:v>
                </c:pt>
                <c:pt idx="1191">
                  <c:v>2534.8262350300001</c:v>
                </c:pt>
                <c:pt idx="1192">
                  <c:v>2535.8262350300001</c:v>
                </c:pt>
                <c:pt idx="1193">
                  <c:v>2536.8262350300001</c:v>
                </c:pt>
                <c:pt idx="1194">
                  <c:v>2537.8262350300001</c:v>
                </c:pt>
                <c:pt idx="1195">
                  <c:v>2538.8262350300001</c:v>
                </c:pt>
                <c:pt idx="1196">
                  <c:v>2539.8262350300001</c:v>
                </c:pt>
                <c:pt idx="1197">
                  <c:v>2540.8262350300001</c:v>
                </c:pt>
                <c:pt idx="1198">
                  <c:v>2541.8262350300001</c:v>
                </c:pt>
                <c:pt idx="1199">
                  <c:v>2542.8262350300001</c:v>
                </c:pt>
                <c:pt idx="1200">
                  <c:v>2543.8262350300001</c:v>
                </c:pt>
                <c:pt idx="1201">
                  <c:v>2544.8262350300001</c:v>
                </c:pt>
                <c:pt idx="1202">
                  <c:v>2545.8262350300001</c:v>
                </c:pt>
                <c:pt idx="1203">
                  <c:v>2546.8262350300001</c:v>
                </c:pt>
                <c:pt idx="1204">
                  <c:v>2547.8262350300001</c:v>
                </c:pt>
                <c:pt idx="1205">
                  <c:v>2548.8262350300001</c:v>
                </c:pt>
                <c:pt idx="1206">
                  <c:v>2549.8262350300001</c:v>
                </c:pt>
                <c:pt idx="1207">
                  <c:v>2550.8262350300001</c:v>
                </c:pt>
                <c:pt idx="1208">
                  <c:v>2551.8262350300001</c:v>
                </c:pt>
                <c:pt idx="1209">
                  <c:v>2552.8262350300001</c:v>
                </c:pt>
                <c:pt idx="1210">
                  <c:v>2553.8262350300001</c:v>
                </c:pt>
                <c:pt idx="1211">
                  <c:v>2554.8262350300001</c:v>
                </c:pt>
                <c:pt idx="1212">
                  <c:v>2555.8262350300001</c:v>
                </c:pt>
                <c:pt idx="1213">
                  <c:v>2556.8262350300001</c:v>
                </c:pt>
                <c:pt idx="1214">
                  <c:v>2557.8262350300001</c:v>
                </c:pt>
                <c:pt idx="1215">
                  <c:v>2558.8262350300001</c:v>
                </c:pt>
                <c:pt idx="1216">
                  <c:v>2559.8262350300001</c:v>
                </c:pt>
                <c:pt idx="1217">
                  <c:v>2560.8262350300001</c:v>
                </c:pt>
                <c:pt idx="1218">
                  <c:v>2561.8262350300001</c:v>
                </c:pt>
                <c:pt idx="1219">
                  <c:v>2562.8262350300001</c:v>
                </c:pt>
                <c:pt idx="1220">
                  <c:v>2563.8262350300001</c:v>
                </c:pt>
                <c:pt idx="1221">
                  <c:v>2564.8262350300001</c:v>
                </c:pt>
                <c:pt idx="1222">
                  <c:v>2565.8262350300001</c:v>
                </c:pt>
                <c:pt idx="1223">
                  <c:v>2566.8262350300001</c:v>
                </c:pt>
                <c:pt idx="1224">
                  <c:v>2567.8262350300001</c:v>
                </c:pt>
                <c:pt idx="1225">
                  <c:v>2568.8262350300001</c:v>
                </c:pt>
                <c:pt idx="1226">
                  <c:v>2569.8262350300001</c:v>
                </c:pt>
                <c:pt idx="1227">
                  <c:v>2570.8262350300001</c:v>
                </c:pt>
                <c:pt idx="1228">
                  <c:v>2571.8262350300001</c:v>
                </c:pt>
                <c:pt idx="1229">
                  <c:v>2572.8262350300001</c:v>
                </c:pt>
                <c:pt idx="1230">
                  <c:v>2573.8262350300001</c:v>
                </c:pt>
                <c:pt idx="1231">
                  <c:v>2574.8262350300001</c:v>
                </c:pt>
                <c:pt idx="1232">
                  <c:v>2575.8262350300001</c:v>
                </c:pt>
                <c:pt idx="1233">
                  <c:v>2576.8262350300001</c:v>
                </c:pt>
                <c:pt idx="1234">
                  <c:v>2577.8262350300001</c:v>
                </c:pt>
                <c:pt idx="1235">
                  <c:v>2578.8262350300001</c:v>
                </c:pt>
                <c:pt idx="1236">
                  <c:v>2579.8262350300001</c:v>
                </c:pt>
                <c:pt idx="1237">
                  <c:v>2580.8262350300001</c:v>
                </c:pt>
                <c:pt idx="1238">
                  <c:v>2581.8262350300001</c:v>
                </c:pt>
                <c:pt idx="1239">
                  <c:v>2582.8262350300001</c:v>
                </c:pt>
                <c:pt idx="1240">
                  <c:v>2583.8262350300001</c:v>
                </c:pt>
                <c:pt idx="1241">
                  <c:v>2584.8262350300001</c:v>
                </c:pt>
                <c:pt idx="1242">
                  <c:v>2585.8262350300001</c:v>
                </c:pt>
                <c:pt idx="1243">
                  <c:v>2586.8262350300001</c:v>
                </c:pt>
                <c:pt idx="1244">
                  <c:v>2587.8262350300001</c:v>
                </c:pt>
                <c:pt idx="1245">
                  <c:v>2588.8262350300001</c:v>
                </c:pt>
                <c:pt idx="1246">
                  <c:v>2589.8262350300001</c:v>
                </c:pt>
                <c:pt idx="1247">
                  <c:v>2590.8262350300001</c:v>
                </c:pt>
                <c:pt idx="1248">
                  <c:v>2591.8262350300001</c:v>
                </c:pt>
                <c:pt idx="1249">
                  <c:v>2592.8262350300001</c:v>
                </c:pt>
                <c:pt idx="1250">
                  <c:v>2593.8262350300001</c:v>
                </c:pt>
                <c:pt idx="1251">
                  <c:v>2594.8262350300001</c:v>
                </c:pt>
                <c:pt idx="1252">
                  <c:v>2595.8262350300001</c:v>
                </c:pt>
                <c:pt idx="1253">
                  <c:v>2596.8262350300001</c:v>
                </c:pt>
                <c:pt idx="1254">
                  <c:v>2597.8262350300001</c:v>
                </c:pt>
                <c:pt idx="1255">
                  <c:v>2598.8262350300001</c:v>
                </c:pt>
                <c:pt idx="1256">
                  <c:v>2599.8262350300001</c:v>
                </c:pt>
                <c:pt idx="1257">
                  <c:v>2600.8262350300001</c:v>
                </c:pt>
                <c:pt idx="1258">
                  <c:v>2601.8262350300001</c:v>
                </c:pt>
                <c:pt idx="1259">
                  <c:v>2602.8262350300001</c:v>
                </c:pt>
                <c:pt idx="1260">
                  <c:v>2603.8262350300001</c:v>
                </c:pt>
                <c:pt idx="1261">
                  <c:v>2604.8262350300001</c:v>
                </c:pt>
                <c:pt idx="1262">
                  <c:v>2605.8262350300001</c:v>
                </c:pt>
                <c:pt idx="1263">
                  <c:v>2606.8262350300001</c:v>
                </c:pt>
                <c:pt idx="1264">
                  <c:v>2607.8262350300001</c:v>
                </c:pt>
                <c:pt idx="1265">
                  <c:v>2608.8262350300001</c:v>
                </c:pt>
                <c:pt idx="1266">
                  <c:v>2609.8262350300001</c:v>
                </c:pt>
                <c:pt idx="1267">
                  <c:v>2610.8262350300001</c:v>
                </c:pt>
                <c:pt idx="1268">
                  <c:v>2611.8262350300001</c:v>
                </c:pt>
                <c:pt idx="1269">
                  <c:v>2612.8262350300001</c:v>
                </c:pt>
                <c:pt idx="1270">
                  <c:v>2613.8262350300001</c:v>
                </c:pt>
                <c:pt idx="1271">
                  <c:v>2614.8262350300001</c:v>
                </c:pt>
                <c:pt idx="1272">
                  <c:v>2615.8262350300001</c:v>
                </c:pt>
                <c:pt idx="1273">
                  <c:v>2616.8262350300001</c:v>
                </c:pt>
                <c:pt idx="1274">
                  <c:v>2617.8262350300001</c:v>
                </c:pt>
                <c:pt idx="1275">
                  <c:v>2618.8262350300001</c:v>
                </c:pt>
                <c:pt idx="1276">
                  <c:v>2619.8262350300001</c:v>
                </c:pt>
                <c:pt idx="1277">
                  <c:v>2620.8262350300001</c:v>
                </c:pt>
                <c:pt idx="1278">
                  <c:v>2621.8262350300001</c:v>
                </c:pt>
                <c:pt idx="1279">
                  <c:v>2622.8262350300001</c:v>
                </c:pt>
                <c:pt idx="1280">
                  <c:v>2623.8262350300001</c:v>
                </c:pt>
                <c:pt idx="1281">
                  <c:v>2624.8262350300001</c:v>
                </c:pt>
                <c:pt idx="1282">
                  <c:v>2625.8262350300001</c:v>
                </c:pt>
                <c:pt idx="1283">
                  <c:v>2626.8262350300001</c:v>
                </c:pt>
                <c:pt idx="1284">
                  <c:v>2627.8262350300001</c:v>
                </c:pt>
                <c:pt idx="1285">
                  <c:v>2628.8262350300001</c:v>
                </c:pt>
                <c:pt idx="1286">
                  <c:v>2629.8262350300001</c:v>
                </c:pt>
                <c:pt idx="1287">
                  <c:v>2630.8262350300001</c:v>
                </c:pt>
                <c:pt idx="1288">
                  <c:v>2631.8262350300001</c:v>
                </c:pt>
                <c:pt idx="1289">
                  <c:v>2632.8262350300001</c:v>
                </c:pt>
                <c:pt idx="1290">
                  <c:v>2633.8262350300001</c:v>
                </c:pt>
                <c:pt idx="1291">
                  <c:v>2634.8262350300001</c:v>
                </c:pt>
                <c:pt idx="1292">
                  <c:v>2635.8262350300001</c:v>
                </c:pt>
                <c:pt idx="1293">
                  <c:v>2636.8262350300001</c:v>
                </c:pt>
                <c:pt idx="1294">
                  <c:v>2637.8262350300001</c:v>
                </c:pt>
                <c:pt idx="1295">
                  <c:v>2638.8262350300001</c:v>
                </c:pt>
                <c:pt idx="1296">
                  <c:v>2639.8262350300001</c:v>
                </c:pt>
                <c:pt idx="1297">
                  <c:v>2640.8262350300001</c:v>
                </c:pt>
                <c:pt idx="1298">
                  <c:v>2641.8262350300001</c:v>
                </c:pt>
                <c:pt idx="1299">
                  <c:v>2642.8262350300001</c:v>
                </c:pt>
                <c:pt idx="1300">
                  <c:v>2643.8262350300001</c:v>
                </c:pt>
                <c:pt idx="1301">
                  <c:v>2644.8262350300001</c:v>
                </c:pt>
                <c:pt idx="1302">
                  <c:v>2645.8262350300001</c:v>
                </c:pt>
                <c:pt idx="1303">
                  <c:v>2646.8262350300001</c:v>
                </c:pt>
                <c:pt idx="1304">
                  <c:v>2647.8262350300001</c:v>
                </c:pt>
                <c:pt idx="1305">
                  <c:v>2648.8262350300001</c:v>
                </c:pt>
                <c:pt idx="1306">
                  <c:v>2649.8262350300001</c:v>
                </c:pt>
                <c:pt idx="1307">
                  <c:v>2650.8262350300001</c:v>
                </c:pt>
                <c:pt idx="1308">
                  <c:v>2651.8262350300001</c:v>
                </c:pt>
                <c:pt idx="1309">
                  <c:v>2652.8262350300001</c:v>
                </c:pt>
                <c:pt idx="1310">
                  <c:v>2653.8262350300001</c:v>
                </c:pt>
                <c:pt idx="1311">
                  <c:v>2654.8262350300001</c:v>
                </c:pt>
                <c:pt idx="1312">
                  <c:v>2655.8262350300001</c:v>
                </c:pt>
                <c:pt idx="1313">
                  <c:v>2656.8262350300001</c:v>
                </c:pt>
                <c:pt idx="1314">
                  <c:v>2657.8262350300001</c:v>
                </c:pt>
                <c:pt idx="1315">
                  <c:v>2658.8262350300001</c:v>
                </c:pt>
                <c:pt idx="1316">
                  <c:v>2659.8262350300001</c:v>
                </c:pt>
                <c:pt idx="1317">
                  <c:v>2660.8262350300001</c:v>
                </c:pt>
                <c:pt idx="1318">
                  <c:v>2661.8262350300001</c:v>
                </c:pt>
                <c:pt idx="1319">
                  <c:v>2662.8262350300001</c:v>
                </c:pt>
                <c:pt idx="1320">
                  <c:v>2663.8262350300001</c:v>
                </c:pt>
                <c:pt idx="1321">
                  <c:v>2664.8262350300001</c:v>
                </c:pt>
                <c:pt idx="1322">
                  <c:v>2665.8262350300001</c:v>
                </c:pt>
                <c:pt idx="1323">
                  <c:v>2666.8262350300001</c:v>
                </c:pt>
                <c:pt idx="1324">
                  <c:v>2667.8262350300001</c:v>
                </c:pt>
                <c:pt idx="1325">
                  <c:v>2668.8262350300001</c:v>
                </c:pt>
                <c:pt idx="1326">
                  <c:v>2669.8262350300001</c:v>
                </c:pt>
                <c:pt idx="1327">
                  <c:v>2670.8262350300001</c:v>
                </c:pt>
                <c:pt idx="1328">
                  <c:v>2671.8262350300001</c:v>
                </c:pt>
                <c:pt idx="1329">
                  <c:v>2672.8262350300001</c:v>
                </c:pt>
                <c:pt idx="1330">
                  <c:v>2673.8262350300001</c:v>
                </c:pt>
                <c:pt idx="1331">
                  <c:v>2674.8262350300001</c:v>
                </c:pt>
                <c:pt idx="1332">
                  <c:v>2675.8262350300001</c:v>
                </c:pt>
                <c:pt idx="1333">
                  <c:v>2676.8262350300001</c:v>
                </c:pt>
                <c:pt idx="1334">
                  <c:v>2677.8262350300001</c:v>
                </c:pt>
                <c:pt idx="1335">
                  <c:v>2678.8262350300001</c:v>
                </c:pt>
                <c:pt idx="1336">
                  <c:v>2679.8262350300001</c:v>
                </c:pt>
                <c:pt idx="1337">
                  <c:v>2680.8262350300001</c:v>
                </c:pt>
                <c:pt idx="1338">
                  <c:v>2681.8262350300001</c:v>
                </c:pt>
                <c:pt idx="1339">
                  <c:v>2682.8262350300001</c:v>
                </c:pt>
                <c:pt idx="1340">
                  <c:v>2683.8262350300001</c:v>
                </c:pt>
                <c:pt idx="1341">
                  <c:v>2684.8262350300001</c:v>
                </c:pt>
                <c:pt idx="1342">
                  <c:v>2685.8262350300001</c:v>
                </c:pt>
                <c:pt idx="1343">
                  <c:v>2686.8262350300001</c:v>
                </c:pt>
                <c:pt idx="1344">
                  <c:v>2687.8262350300001</c:v>
                </c:pt>
                <c:pt idx="1345">
                  <c:v>2688.8262350300001</c:v>
                </c:pt>
                <c:pt idx="1346">
                  <c:v>2689.8262350300001</c:v>
                </c:pt>
                <c:pt idx="1347">
                  <c:v>2690.8262350300001</c:v>
                </c:pt>
                <c:pt idx="1348">
                  <c:v>2691.8262350300001</c:v>
                </c:pt>
                <c:pt idx="1349">
                  <c:v>2692.8262350300001</c:v>
                </c:pt>
                <c:pt idx="1350">
                  <c:v>2693.8262350300001</c:v>
                </c:pt>
                <c:pt idx="1351">
                  <c:v>2694.8262350300001</c:v>
                </c:pt>
                <c:pt idx="1352">
                  <c:v>2695.8262350300001</c:v>
                </c:pt>
                <c:pt idx="1353">
                  <c:v>2696.8262350300001</c:v>
                </c:pt>
                <c:pt idx="1354">
                  <c:v>2697.8262350300001</c:v>
                </c:pt>
                <c:pt idx="1355">
                  <c:v>2698.8262350300001</c:v>
                </c:pt>
                <c:pt idx="1356">
                  <c:v>2699.8262350300001</c:v>
                </c:pt>
                <c:pt idx="1357">
                  <c:v>2700.8262350300001</c:v>
                </c:pt>
                <c:pt idx="1358">
                  <c:v>2701.8262350300001</c:v>
                </c:pt>
                <c:pt idx="1359">
                  <c:v>2702.8262350300001</c:v>
                </c:pt>
                <c:pt idx="1360">
                  <c:v>2703.8262350300001</c:v>
                </c:pt>
                <c:pt idx="1361">
                  <c:v>2704.8262350300001</c:v>
                </c:pt>
                <c:pt idx="1362">
                  <c:v>2705.8262350300001</c:v>
                </c:pt>
                <c:pt idx="1363">
                  <c:v>2706.8262350300001</c:v>
                </c:pt>
                <c:pt idx="1364">
                  <c:v>2707.8262350300001</c:v>
                </c:pt>
                <c:pt idx="1365">
                  <c:v>2708.8262350300001</c:v>
                </c:pt>
                <c:pt idx="1366">
                  <c:v>2709.8262350300001</c:v>
                </c:pt>
                <c:pt idx="1367">
                  <c:v>2710.8262350300001</c:v>
                </c:pt>
                <c:pt idx="1368">
                  <c:v>2711.8262350300001</c:v>
                </c:pt>
                <c:pt idx="1369">
                  <c:v>2712.8262350300001</c:v>
                </c:pt>
                <c:pt idx="1370">
                  <c:v>2713.8262350300001</c:v>
                </c:pt>
                <c:pt idx="1371">
                  <c:v>2714.8262350300001</c:v>
                </c:pt>
                <c:pt idx="1372">
                  <c:v>2715.8262350300001</c:v>
                </c:pt>
                <c:pt idx="1373">
                  <c:v>2716.8262350300001</c:v>
                </c:pt>
                <c:pt idx="1374">
                  <c:v>2717.8262350300001</c:v>
                </c:pt>
                <c:pt idx="1375">
                  <c:v>2718.8262350300001</c:v>
                </c:pt>
                <c:pt idx="1376">
                  <c:v>2719.8262350300001</c:v>
                </c:pt>
                <c:pt idx="1377">
                  <c:v>2720.8262350300001</c:v>
                </c:pt>
                <c:pt idx="1378">
                  <c:v>2721.8262350300001</c:v>
                </c:pt>
                <c:pt idx="1379">
                  <c:v>2722.8262350300001</c:v>
                </c:pt>
                <c:pt idx="1380">
                  <c:v>2723.8262350300001</c:v>
                </c:pt>
                <c:pt idx="1381">
                  <c:v>2724.8262350300001</c:v>
                </c:pt>
                <c:pt idx="1382">
                  <c:v>2725.8262350300001</c:v>
                </c:pt>
                <c:pt idx="1383">
                  <c:v>2726.8262350300001</c:v>
                </c:pt>
                <c:pt idx="1384">
                  <c:v>2727.8262350300001</c:v>
                </c:pt>
                <c:pt idx="1385">
                  <c:v>2728.8262350300001</c:v>
                </c:pt>
                <c:pt idx="1386">
                  <c:v>2729.8262350300001</c:v>
                </c:pt>
                <c:pt idx="1387">
                  <c:v>2730.8262350300001</c:v>
                </c:pt>
                <c:pt idx="1388">
                  <c:v>2731.8262350300001</c:v>
                </c:pt>
                <c:pt idx="1389">
                  <c:v>2732.8262350300001</c:v>
                </c:pt>
                <c:pt idx="1390">
                  <c:v>2733.8262350300001</c:v>
                </c:pt>
                <c:pt idx="1391">
                  <c:v>2734.8262350300001</c:v>
                </c:pt>
                <c:pt idx="1392">
                  <c:v>2735.8262350300001</c:v>
                </c:pt>
                <c:pt idx="1393">
                  <c:v>2736.8262350300001</c:v>
                </c:pt>
                <c:pt idx="1394">
                  <c:v>2737.8262350300001</c:v>
                </c:pt>
                <c:pt idx="1395">
                  <c:v>2738.8262350300001</c:v>
                </c:pt>
                <c:pt idx="1396">
                  <c:v>2739.8262350300001</c:v>
                </c:pt>
                <c:pt idx="1397">
                  <c:v>2740.8262350300001</c:v>
                </c:pt>
                <c:pt idx="1398">
                  <c:v>2741.8262350300001</c:v>
                </c:pt>
                <c:pt idx="1399">
                  <c:v>2742.8262350300001</c:v>
                </c:pt>
                <c:pt idx="1400">
                  <c:v>2743.8262350300001</c:v>
                </c:pt>
                <c:pt idx="1401">
                  <c:v>2744.8262350300001</c:v>
                </c:pt>
                <c:pt idx="1402">
                  <c:v>2745.8262350300001</c:v>
                </c:pt>
                <c:pt idx="1403">
                  <c:v>2746.8262350300001</c:v>
                </c:pt>
                <c:pt idx="1404">
                  <c:v>2747.8262350300001</c:v>
                </c:pt>
                <c:pt idx="1405">
                  <c:v>2748.8262350300001</c:v>
                </c:pt>
                <c:pt idx="1406">
                  <c:v>2749.8262350300001</c:v>
                </c:pt>
                <c:pt idx="1407">
                  <c:v>2750.8262350300001</c:v>
                </c:pt>
                <c:pt idx="1408">
                  <c:v>2751.8262350300001</c:v>
                </c:pt>
                <c:pt idx="1409">
                  <c:v>2752.8262350300001</c:v>
                </c:pt>
                <c:pt idx="1410">
                  <c:v>2753.8262350300001</c:v>
                </c:pt>
                <c:pt idx="1411">
                  <c:v>2754.8262350300001</c:v>
                </c:pt>
                <c:pt idx="1412">
                  <c:v>2755.8262350300001</c:v>
                </c:pt>
                <c:pt idx="1413">
                  <c:v>2756.8262350300001</c:v>
                </c:pt>
                <c:pt idx="1414">
                  <c:v>2757.8262350300001</c:v>
                </c:pt>
                <c:pt idx="1415">
                  <c:v>2758.8262350300001</c:v>
                </c:pt>
                <c:pt idx="1416">
                  <c:v>2759.8262350300001</c:v>
                </c:pt>
                <c:pt idx="1417">
                  <c:v>2760.8262350300001</c:v>
                </c:pt>
                <c:pt idx="1418">
                  <c:v>2761.8262350300001</c:v>
                </c:pt>
                <c:pt idx="1419">
                  <c:v>2762.8262350300001</c:v>
                </c:pt>
                <c:pt idx="1420">
                  <c:v>2763.8262350300001</c:v>
                </c:pt>
                <c:pt idx="1421">
                  <c:v>2764.8262350300001</c:v>
                </c:pt>
                <c:pt idx="1422">
                  <c:v>2765.8262350300001</c:v>
                </c:pt>
                <c:pt idx="1423">
                  <c:v>2766.8262350300001</c:v>
                </c:pt>
                <c:pt idx="1424">
                  <c:v>2767.8262350300001</c:v>
                </c:pt>
                <c:pt idx="1425">
                  <c:v>2768.8262350300001</c:v>
                </c:pt>
                <c:pt idx="1426">
                  <c:v>2769.8262350300001</c:v>
                </c:pt>
                <c:pt idx="1427">
                  <c:v>2770.8262350300001</c:v>
                </c:pt>
                <c:pt idx="1428">
                  <c:v>2771.8262350300001</c:v>
                </c:pt>
                <c:pt idx="1429">
                  <c:v>2772.8262350300001</c:v>
                </c:pt>
                <c:pt idx="1430">
                  <c:v>2773.8262350300001</c:v>
                </c:pt>
                <c:pt idx="1431">
                  <c:v>2774.8262350300001</c:v>
                </c:pt>
                <c:pt idx="1432">
                  <c:v>2775.8262350300001</c:v>
                </c:pt>
                <c:pt idx="1433">
                  <c:v>2776.8262350300001</c:v>
                </c:pt>
                <c:pt idx="1434">
                  <c:v>2777.8262350300001</c:v>
                </c:pt>
                <c:pt idx="1435">
                  <c:v>2778.8262350300001</c:v>
                </c:pt>
                <c:pt idx="1436">
                  <c:v>2779.8262350300001</c:v>
                </c:pt>
                <c:pt idx="1437">
                  <c:v>2780.8262350300001</c:v>
                </c:pt>
                <c:pt idx="1438">
                  <c:v>2781.8262350300001</c:v>
                </c:pt>
                <c:pt idx="1439">
                  <c:v>2782.8262350300001</c:v>
                </c:pt>
                <c:pt idx="1440">
                  <c:v>2783.8262350300001</c:v>
                </c:pt>
                <c:pt idx="1441">
                  <c:v>2784.8262350300001</c:v>
                </c:pt>
                <c:pt idx="1442">
                  <c:v>2785.8262350300001</c:v>
                </c:pt>
                <c:pt idx="1443">
                  <c:v>2786.8262350300001</c:v>
                </c:pt>
                <c:pt idx="1444">
                  <c:v>2787.8262350300001</c:v>
                </c:pt>
                <c:pt idx="1445">
                  <c:v>2788.8262350300001</c:v>
                </c:pt>
                <c:pt idx="1446">
                  <c:v>2789.8262350300001</c:v>
                </c:pt>
                <c:pt idx="1447">
                  <c:v>2790.8262350300001</c:v>
                </c:pt>
                <c:pt idx="1448">
                  <c:v>2791.8262350300001</c:v>
                </c:pt>
                <c:pt idx="1449">
                  <c:v>2792.8262350300001</c:v>
                </c:pt>
                <c:pt idx="1450">
                  <c:v>2793.8262350300001</c:v>
                </c:pt>
                <c:pt idx="1451">
                  <c:v>2794.8262350300001</c:v>
                </c:pt>
                <c:pt idx="1452">
                  <c:v>2795.8262350300001</c:v>
                </c:pt>
                <c:pt idx="1453">
                  <c:v>2796.8262350300001</c:v>
                </c:pt>
                <c:pt idx="1454">
                  <c:v>2797.8262350300001</c:v>
                </c:pt>
                <c:pt idx="1455">
                  <c:v>2798.8262350300001</c:v>
                </c:pt>
                <c:pt idx="1456">
                  <c:v>2799.8262350300001</c:v>
                </c:pt>
                <c:pt idx="1457">
                  <c:v>2800.8262350300001</c:v>
                </c:pt>
                <c:pt idx="1458">
                  <c:v>2801.8262350300001</c:v>
                </c:pt>
                <c:pt idx="1459">
                  <c:v>2802.8262350300001</c:v>
                </c:pt>
                <c:pt idx="1460">
                  <c:v>2803.8262350300001</c:v>
                </c:pt>
                <c:pt idx="1461">
                  <c:v>2804.8262350300001</c:v>
                </c:pt>
                <c:pt idx="1462">
                  <c:v>2805.8262350300001</c:v>
                </c:pt>
                <c:pt idx="1463">
                  <c:v>2806.8262350300001</c:v>
                </c:pt>
                <c:pt idx="1464">
                  <c:v>2807.8262350300001</c:v>
                </c:pt>
                <c:pt idx="1465">
                  <c:v>2808.8262350300001</c:v>
                </c:pt>
                <c:pt idx="1466">
                  <c:v>2809.8262350300001</c:v>
                </c:pt>
                <c:pt idx="1467">
                  <c:v>2810.8262350300001</c:v>
                </c:pt>
                <c:pt idx="1468">
                  <c:v>2811.8262350300001</c:v>
                </c:pt>
                <c:pt idx="1469">
                  <c:v>2812.8262350300001</c:v>
                </c:pt>
                <c:pt idx="1470">
                  <c:v>2813.8262350300001</c:v>
                </c:pt>
                <c:pt idx="1471">
                  <c:v>2814.8262350300001</c:v>
                </c:pt>
                <c:pt idx="1472">
                  <c:v>2815.8262350300001</c:v>
                </c:pt>
                <c:pt idx="1473">
                  <c:v>2816.8262350300001</c:v>
                </c:pt>
                <c:pt idx="1474">
                  <c:v>2817.8262350300001</c:v>
                </c:pt>
                <c:pt idx="1475">
                  <c:v>2818.8262350300001</c:v>
                </c:pt>
                <c:pt idx="1476">
                  <c:v>2819.8262350300001</c:v>
                </c:pt>
                <c:pt idx="1477">
                  <c:v>2820.8262350300001</c:v>
                </c:pt>
                <c:pt idx="1478">
                  <c:v>2821.8262350300001</c:v>
                </c:pt>
                <c:pt idx="1479">
                  <c:v>2822.8262350300001</c:v>
                </c:pt>
                <c:pt idx="1480">
                  <c:v>2823.8262350300001</c:v>
                </c:pt>
                <c:pt idx="1481">
                  <c:v>2824.8262350300001</c:v>
                </c:pt>
                <c:pt idx="1482">
                  <c:v>2825.8262350300001</c:v>
                </c:pt>
                <c:pt idx="1483">
                  <c:v>2826.8262350300001</c:v>
                </c:pt>
                <c:pt idx="1484">
                  <c:v>2827.8262350300001</c:v>
                </c:pt>
                <c:pt idx="1485">
                  <c:v>2828.8262350300001</c:v>
                </c:pt>
                <c:pt idx="1486">
                  <c:v>2829.8262350300001</c:v>
                </c:pt>
                <c:pt idx="1487">
                  <c:v>2830.8262350300001</c:v>
                </c:pt>
                <c:pt idx="1488">
                  <c:v>2831.8262350300001</c:v>
                </c:pt>
                <c:pt idx="1489">
                  <c:v>2832.8262350300001</c:v>
                </c:pt>
                <c:pt idx="1490">
                  <c:v>2833.8262350300001</c:v>
                </c:pt>
                <c:pt idx="1491">
                  <c:v>2834.8262350300001</c:v>
                </c:pt>
                <c:pt idx="1492">
                  <c:v>2835.8262350300001</c:v>
                </c:pt>
                <c:pt idx="1493">
                  <c:v>2836.8262350300001</c:v>
                </c:pt>
                <c:pt idx="1494">
                  <c:v>2837.8262350300001</c:v>
                </c:pt>
                <c:pt idx="1495">
                  <c:v>2838.8262350300001</c:v>
                </c:pt>
                <c:pt idx="1496">
                  <c:v>2839.8262350300001</c:v>
                </c:pt>
                <c:pt idx="1497">
                  <c:v>2840.8262350300001</c:v>
                </c:pt>
                <c:pt idx="1498">
                  <c:v>2841.8262350300001</c:v>
                </c:pt>
                <c:pt idx="1499">
                  <c:v>2842.8262350300001</c:v>
                </c:pt>
                <c:pt idx="1500">
                  <c:v>2843.8262350300001</c:v>
                </c:pt>
                <c:pt idx="1501">
                  <c:v>2844.8262350300001</c:v>
                </c:pt>
                <c:pt idx="1502">
                  <c:v>2845.8262350300001</c:v>
                </c:pt>
                <c:pt idx="1503">
                  <c:v>2846.8262350300001</c:v>
                </c:pt>
                <c:pt idx="1504">
                  <c:v>2847.8262350300001</c:v>
                </c:pt>
                <c:pt idx="1505">
                  <c:v>2848.8262350300001</c:v>
                </c:pt>
                <c:pt idx="1506">
                  <c:v>2849.8262350300001</c:v>
                </c:pt>
                <c:pt idx="1507">
                  <c:v>2850.8262350300001</c:v>
                </c:pt>
                <c:pt idx="1508">
                  <c:v>2851.8262350300001</c:v>
                </c:pt>
                <c:pt idx="1509">
                  <c:v>2852.8262350300001</c:v>
                </c:pt>
                <c:pt idx="1510">
                  <c:v>2853.8262350300001</c:v>
                </c:pt>
                <c:pt idx="1511">
                  <c:v>2854.8262350300001</c:v>
                </c:pt>
                <c:pt idx="1512">
                  <c:v>2855.8262350300001</c:v>
                </c:pt>
                <c:pt idx="1513">
                  <c:v>2856.8262350300001</c:v>
                </c:pt>
                <c:pt idx="1514">
                  <c:v>2857.8262350300001</c:v>
                </c:pt>
                <c:pt idx="1515">
                  <c:v>2858.8262350300001</c:v>
                </c:pt>
                <c:pt idx="1516">
                  <c:v>2859.8262350300001</c:v>
                </c:pt>
                <c:pt idx="1517">
                  <c:v>2860.8262350300001</c:v>
                </c:pt>
                <c:pt idx="1518">
                  <c:v>2861.8262350300001</c:v>
                </c:pt>
                <c:pt idx="1519">
                  <c:v>2862.8262350300001</c:v>
                </c:pt>
                <c:pt idx="1520">
                  <c:v>2863.8262350300001</c:v>
                </c:pt>
                <c:pt idx="1521">
                  <c:v>2864.8262350300001</c:v>
                </c:pt>
                <c:pt idx="1522">
                  <c:v>2865.8262350300001</c:v>
                </c:pt>
                <c:pt idx="1523">
                  <c:v>2866.8262350300001</c:v>
                </c:pt>
                <c:pt idx="1524">
                  <c:v>2867.8262350300001</c:v>
                </c:pt>
                <c:pt idx="1525">
                  <c:v>2868.8262350300001</c:v>
                </c:pt>
                <c:pt idx="1526">
                  <c:v>2869.8262350300001</c:v>
                </c:pt>
                <c:pt idx="1527">
                  <c:v>2870.8262350300001</c:v>
                </c:pt>
                <c:pt idx="1528">
                  <c:v>2871.8262350300001</c:v>
                </c:pt>
                <c:pt idx="1529">
                  <c:v>2872.8262350300001</c:v>
                </c:pt>
                <c:pt idx="1530">
                  <c:v>2873.8262350300001</c:v>
                </c:pt>
                <c:pt idx="1531">
                  <c:v>2874.8262350300001</c:v>
                </c:pt>
                <c:pt idx="1532">
                  <c:v>2875.8262350300001</c:v>
                </c:pt>
                <c:pt idx="1533">
                  <c:v>2876.8262350300001</c:v>
                </c:pt>
                <c:pt idx="1534">
                  <c:v>2877.8262350300001</c:v>
                </c:pt>
                <c:pt idx="1535">
                  <c:v>2878.8262350300001</c:v>
                </c:pt>
                <c:pt idx="1536">
                  <c:v>2879.8262350300001</c:v>
                </c:pt>
                <c:pt idx="1537">
                  <c:v>2880.8262350300001</c:v>
                </c:pt>
                <c:pt idx="1538">
                  <c:v>2881.8262350300001</c:v>
                </c:pt>
                <c:pt idx="1539">
                  <c:v>2882.8262350300001</c:v>
                </c:pt>
                <c:pt idx="1540">
                  <c:v>2883.8262350300001</c:v>
                </c:pt>
                <c:pt idx="1541">
                  <c:v>2884.8262350300001</c:v>
                </c:pt>
                <c:pt idx="1542">
                  <c:v>2885.8262350300001</c:v>
                </c:pt>
                <c:pt idx="1543">
                  <c:v>2886.8262350300001</c:v>
                </c:pt>
                <c:pt idx="1544">
                  <c:v>2887.8262350300001</c:v>
                </c:pt>
                <c:pt idx="1545">
                  <c:v>2888.8262350300001</c:v>
                </c:pt>
                <c:pt idx="1546">
                  <c:v>2889.8262350300001</c:v>
                </c:pt>
                <c:pt idx="1547">
                  <c:v>2890.8262350300001</c:v>
                </c:pt>
                <c:pt idx="1548">
                  <c:v>2891.8262350300001</c:v>
                </c:pt>
                <c:pt idx="1549">
                  <c:v>2892.8262350300001</c:v>
                </c:pt>
                <c:pt idx="1550">
                  <c:v>2893.8262350300001</c:v>
                </c:pt>
                <c:pt idx="1551">
                  <c:v>2894.8262350300001</c:v>
                </c:pt>
                <c:pt idx="1552">
                  <c:v>2895.8262350300001</c:v>
                </c:pt>
                <c:pt idx="1553">
                  <c:v>2896.8262350300001</c:v>
                </c:pt>
                <c:pt idx="1554">
                  <c:v>2897.8262350300001</c:v>
                </c:pt>
                <c:pt idx="1555">
                  <c:v>2898.8262350300001</c:v>
                </c:pt>
                <c:pt idx="1556">
                  <c:v>2899.8262350300001</c:v>
                </c:pt>
                <c:pt idx="1557">
                  <c:v>2900.8262350300001</c:v>
                </c:pt>
                <c:pt idx="1558">
                  <c:v>2901.8262350300001</c:v>
                </c:pt>
                <c:pt idx="1559">
                  <c:v>2902.8262350300001</c:v>
                </c:pt>
                <c:pt idx="1560">
                  <c:v>2903.8262350300001</c:v>
                </c:pt>
                <c:pt idx="1561">
                  <c:v>2904.8262350300001</c:v>
                </c:pt>
                <c:pt idx="1562">
                  <c:v>2905.8262350300001</c:v>
                </c:pt>
                <c:pt idx="1563">
                  <c:v>2906.8262350300001</c:v>
                </c:pt>
                <c:pt idx="1564">
                  <c:v>2907.8262350300001</c:v>
                </c:pt>
                <c:pt idx="1565">
                  <c:v>2908.8262350300001</c:v>
                </c:pt>
                <c:pt idx="1566">
                  <c:v>2909.8262350300001</c:v>
                </c:pt>
                <c:pt idx="1567">
                  <c:v>2910.8262350300001</c:v>
                </c:pt>
                <c:pt idx="1568">
                  <c:v>2911.8262350300001</c:v>
                </c:pt>
                <c:pt idx="1569">
                  <c:v>2912.8262350300001</c:v>
                </c:pt>
                <c:pt idx="1570">
                  <c:v>2913.8262350300001</c:v>
                </c:pt>
                <c:pt idx="1571">
                  <c:v>2914.8262350300001</c:v>
                </c:pt>
                <c:pt idx="1572">
                  <c:v>2915.8262350300001</c:v>
                </c:pt>
                <c:pt idx="1573">
                  <c:v>2916.8262350300001</c:v>
                </c:pt>
                <c:pt idx="1574">
                  <c:v>2917.8262350300001</c:v>
                </c:pt>
                <c:pt idx="1575">
                  <c:v>2918.8262350300001</c:v>
                </c:pt>
                <c:pt idx="1576">
                  <c:v>2919.8262350300001</c:v>
                </c:pt>
                <c:pt idx="1577">
                  <c:v>2920.8262350300001</c:v>
                </c:pt>
                <c:pt idx="1578">
                  <c:v>2921.8262350300001</c:v>
                </c:pt>
                <c:pt idx="1579">
                  <c:v>2922.8262350300001</c:v>
                </c:pt>
                <c:pt idx="1580">
                  <c:v>2923.8262350300001</c:v>
                </c:pt>
                <c:pt idx="1581">
                  <c:v>2924.8262350300001</c:v>
                </c:pt>
                <c:pt idx="1582">
                  <c:v>2925.8262350300001</c:v>
                </c:pt>
                <c:pt idx="1583">
                  <c:v>2926.8262350300001</c:v>
                </c:pt>
                <c:pt idx="1584">
                  <c:v>2927.8262350300001</c:v>
                </c:pt>
                <c:pt idx="1585">
                  <c:v>2928.8262350300001</c:v>
                </c:pt>
                <c:pt idx="1586">
                  <c:v>2929.8262350300001</c:v>
                </c:pt>
                <c:pt idx="1587">
                  <c:v>2930.8262350300001</c:v>
                </c:pt>
                <c:pt idx="1588">
                  <c:v>2931.8262350300001</c:v>
                </c:pt>
                <c:pt idx="1589">
                  <c:v>2932.8262350300001</c:v>
                </c:pt>
                <c:pt idx="1590">
                  <c:v>2933.8262350300001</c:v>
                </c:pt>
                <c:pt idx="1591">
                  <c:v>2934.8262350300001</c:v>
                </c:pt>
                <c:pt idx="1592">
                  <c:v>2935.8262350300001</c:v>
                </c:pt>
                <c:pt idx="1593">
                  <c:v>2936.8262350300001</c:v>
                </c:pt>
                <c:pt idx="1594">
                  <c:v>2937.8262350300001</c:v>
                </c:pt>
                <c:pt idx="1595">
                  <c:v>2938.8262350300001</c:v>
                </c:pt>
                <c:pt idx="1596">
                  <c:v>2939.8262350300001</c:v>
                </c:pt>
                <c:pt idx="1597">
                  <c:v>2940.8262350300001</c:v>
                </c:pt>
                <c:pt idx="1598">
                  <c:v>2941.8262350300001</c:v>
                </c:pt>
                <c:pt idx="1599">
                  <c:v>2942.8262350300001</c:v>
                </c:pt>
                <c:pt idx="1600">
                  <c:v>2943.8262350300001</c:v>
                </c:pt>
                <c:pt idx="1601">
                  <c:v>2944.8262350300001</c:v>
                </c:pt>
                <c:pt idx="1602">
                  <c:v>2945.8262350300001</c:v>
                </c:pt>
                <c:pt idx="1603">
                  <c:v>2946.8262350300001</c:v>
                </c:pt>
                <c:pt idx="1604">
                  <c:v>2947.8262350300001</c:v>
                </c:pt>
                <c:pt idx="1605">
                  <c:v>2948.8262350300001</c:v>
                </c:pt>
                <c:pt idx="1606">
                  <c:v>2949.8262350300001</c:v>
                </c:pt>
                <c:pt idx="1607">
                  <c:v>2950.8262350300001</c:v>
                </c:pt>
                <c:pt idx="1608">
                  <c:v>2951.8262350300001</c:v>
                </c:pt>
                <c:pt idx="1609">
                  <c:v>2952.8262350300001</c:v>
                </c:pt>
                <c:pt idx="1610">
                  <c:v>2953.8262350300001</c:v>
                </c:pt>
                <c:pt idx="1611">
                  <c:v>2954.8262350300001</c:v>
                </c:pt>
                <c:pt idx="1612">
                  <c:v>2955.8262350300001</c:v>
                </c:pt>
                <c:pt idx="1613">
                  <c:v>2956.8262350300001</c:v>
                </c:pt>
                <c:pt idx="1614">
                  <c:v>2957.8262350300001</c:v>
                </c:pt>
                <c:pt idx="1615">
                  <c:v>2958.8262350300001</c:v>
                </c:pt>
                <c:pt idx="1616">
                  <c:v>2959.8262350300001</c:v>
                </c:pt>
                <c:pt idx="1617">
                  <c:v>2960.8262350300001</c:v>
                </c:pt>
                <c:pt idx="1618">
                  <c:v>2961.8262350300001</c:v>
                </c:pt>
                <c:pt idx="1619">
                  <c:v>2962.8262350300001</c:v>
                </c:pt>
                <c:pt idx="1620">
                  <c:v>2963.8262350300001</c:v>
                </c:pt>
                <c:pt idx="1621">
                  <c:v>2964.8262350300001</c:v>
                </c:pt>
                <c:pt idx="1622">
                  <c:v>2965.8262350300001</c:v>
                </c:pt>
                <c:pt idx="1623">
                  <c:v>2966.8262350300001</c:v>
                </c:pt>
                <c:pt idx="1624">
                  <c:v>2967.8262350300001</c:v>
                </c:pt>
                <c:pt idx="1625">
                  <c:v>2968.8262350300001</c:v>
                </c:pt>
                <c:pt idx="1626">
                  <c:v>2969.8262350300001</c:v>
                </c:pt>
                <c:pt idx="1627">
                  <c:v>2970.8262350300001</c:v>
                </c:pt>
                <c:pt idx="1628">
                  <c:v>2971.8262350300001</c:v>
                </c:pt>
                <c:pt idx="1629">
                  <c:v>2972.8262350300001</c:v>
                </c:pt>
                <c:pt idx="1630">
                  <c:v>2973.8262350300001</c:v>
                </c:pt>
                <c:pt idx="1631">
                  <c:v>2974.8262350300001</c:v>
                </c:pt>
                <c:pt idx="1632">
                  <c:v>2975.8262350300001</c:v>
                </c:pt>
                <c:pt idx="1633">
                  <c:v>2976.8262350300001</c:v>
                </c:pt>
                <c:pt idx="1634">
                  <c:v>2977.8262350300001</c:v>
                </c:pt>
                <c:pt idx="1635">
                  <c:v>2978.8262350300001</c:v>
                </c:pt>
                <c:pt idx="1636">
                  <c:v>2979.8262350300001</c:v>
                </c:pt>
                <c:pt idx="1637">
                  <c:v>2980.8262350300001</c:v>
                </c:pt>
                <c:pt idx="1638">
                  <c:v>2981.8262350300001</c:v>
                </c:pt>
                <c:pt idx="1639">
                  <c:v>2982.8262350300001</c:v>
                </c:pt>
                <c:pt idx="1640">
                  <c:v>2983.8262350300001</c:v>
                </c:pt>
                <c:pt idx="1641">
                  <c:v>2984.8262350300001</c:v>
                </c:pt>
                <c:pt idx="1642">
                  <c:v>2985.8262350300001</c:v>
                </c:pt>
                <c:pt idx="1643">
                  <c:v>2986.8262350300001</c:v>
                </c:pt>
                <c:pt idx="1644">
                  <c:v>2987.8262350300001</c:v>
                </c:pt>
                <c:pt idx="1645">
                  <c:v>2988.8262350300001</c:v>
                </c:pt>
                <c:pt idx="1646">
                  <c:v>2989.8262350300001</c:v>
                </c:pt>
                <c:pt idx="1647">
                  <c:v>2990.8262350300001</c:v>
                </c:pt>
                <c:pt idx="1648">
                  <c:v>2991.8262350300001</c:v>
                </c:pt>
                <c:pt idx="1649">
                  <c:v>2992.8262350300001</c:v>
                </c:pt>
                <c:pt idx="1650">
                  <c:v>2993.8262350300001</c:v>
                </c:pt>
                <c:pt idx="1651">
                  <c:v>2994.8262350300001</c:v>
                </c:pt>
                <c:pt idx="1652">
                  <c:v>2995.8262350300001</c:v>
                </c:pt>
                <c:pt idx="1653">
                  <c:v>2996.8262350300001</c:v>
                </c:pt>
                <c:pt idx="1654">
                  <c:v>2997.8262350300001</c:v>
                </c:pt>
                <c:pt idx="1655">
                  <c:v>2998.3673492500002</c:v>
                </c:pt>
                <c:pt idx="1656">
                  <c:v>3052.1357715300001</c:v>
                </c:pt>
                <c:pt idx="1657">
                  <c:v>3101.2908861199999</c:v>
                </c:pt>
                <c:pt idx="1658">
                  <c:v>3101.2908861199999</c:v>
                </c:pt>
                <c:pt idx="1659">
                  <c:v>3102.2908861199999</c:v>
                </c:pt>
                <c:pt idx="1660">
                  <c:v>3103.2908861199999</c:v>
                </c:pt>
                <c:pt idx="1661">
                  <c:v>3104.2908861199999</c:v>
                </c:pt>
                <c:pt idx="1662">
                  <c:v>3105.2908861199999</c:v>
                </c:pt>
                <c:pt idx="1663">
                  <c:v>3106.2908861199999</c:v>
                </c:pt>
                <c:pt idx="1664">
                  <c:v>3107.2908861199999</c:v>
                </c:pt>
                <c:pt idx="1665">
                  <c:v>3108.2908861199999</c:v>
                </c:pt>
                <c:pt idx="1666">
                  <c:v>3109.2908861199999</c:v>
                </c:pt>
                <c:pt idx="1667">
                  <c:v>3110.2908861199999</c:v>
                </c:pt>
                <c:pt idx="1668">
                  <c:v>3111.2908861199999</c:v>
                </c:pt>
                <c:pt idx="1669">
                  <c:v>3112.2908861199999</c:v>
                </c:pt>
                <c:pt idx="1670">
                  <c:v>3113.2908861199999</c:v>
                </c:pt>
                <c:pt idx="1671">
                  <c:v>3114.2908861199999</c:v>
                </c:pt>
                <c:pt idx="1672">
                  <c:v>3115.2908861199999</c:v>
                </c:pt>
                <c:pt idx="1673">
                  <c:v>3116.2908861199999</c:v>
                </c:pt>
                <c:pt idx="1674">
                  <c:v>3117.2908861199999</c:v>
                </c:pt>
                <c:pt idx="1675">
                  <c:v>3118.2908861199999</c:v>
                </c:pt>
                <c:pt idx="1676">
                  <c:v>3119.2908861199999</c:v>
                </c:pt>
                <c:pt idx="1677">
                  <c:v>3120.2908861199999</c:v>
                </c:pt>
                <c:pt idx="1678">
                  <c:v>3121.2908861199999</c:v>
                </c:pt>
                <c:pt idx="1679">
                  <c:v>3122.2908861199999</c:v>
                </c:pt>
                <c:pt idx="1680">
                  <c:v>3123.2908861199999</c:v>
                </c:pt>
                <c:pt idx="1681">
                  <c:v>3124.2908861199999</c:v>
                </c:pt>
                <c:pt idx="1682">
                  <c:v>3125.2908861199999</c:v>
                </c:pt>
                <c:pt idx="1683">
                  <c:v>3126.2908861199999</c:v>
                </c:pt>
                <c:pt idx="1684">
                  <c:v>3127.2908861199999</c:v>
                </c:pt>
                <c:pt idx="1685">
                  <c:v>3128.2908861199999</c:v>
                </c:pt>
                <c:pt idx="1686">
                  <c:v>3129.2908861199999</c:v>
                </c:pt>
                <c:pt idx="1687">
                  <c:v>3130.2908861199999</c:v>
                </c:pt>
                <c:pt idx="1688">
                  <c:v>3131.2908861199999</c:v>
                </c:pt>
                <c:pt idx="1689">
                  <c:v>3132.2908861199999</c:v>
                </c:pt>
                <c:pt idx="1690">
                  <c:v>3133.2908861199999</c:v>
                </c:pt>
                <c:pt idx="1691">
                  <c:v>3134.2908861199999</c:v>
                </c:pt>
                <c:pt idx="1692">
                  <c:v>3135.2908861199999</c:v>
                </c:pt>
                <c:pt idx="1693">
                  <c:v>3136.2908861199999</c:v>
                </c:pt>
                <c:pt idx="1694">
                  <c:v>3137.2908861199999</c:v>
                </c:pt>
                <c:pt idx="1695">
                  <c:v>3138.2908861199999</c:v>
                </c:pt>
                <c:pt idx="1696">
                  <c:v>3139.2908861199999</c:v>
                </c:pt>
                <c:pt idx="1697">
                  <c:v>3140.2908861199999</c:v>
                </c:pt>
                <c:pt idx="1698">
                  <c:v>3141.2908861199999</c:v>
                </c:pt>
                <c:pt idx="1699">
                  <c:v>3142.2908861199999</c:v>
                </c:pt>
                <c:pt idx="1700">
                  <c:v>3143.2908861199999</c:v>
                </c:pt>
                <c:pt idx="1701">
                  <c:v>3144.2908861199999</c:v>
                </c:pt>
                <c:pt idx="1702">
                  <c:v>3145.2908861199999</c:v>
                </c:pt>
                <c:pt idx="1703">
                  <c:v>3146.2908861199999</c:v>
                </c:pt>
                <c:pt idx="1704">
                  <c:v>3147.2908861199999</c:v>
                </c:pt>
                <c:pt idx="1705">
                  <c:v>3148.2908861199999</c:v>
                </c:pt>
                <c:pt idx="1706">
                  <c:v>3149.2908861199999</c:v>
                </c:pt>
                <c:pt idx="1707">
                  <c:v>3150.2908861199999</c:v>
                </c:pt>
                <c:pt idx="1708">
                  <c:v>3151.2908861199999</c:v>
                </c:pt>
                <c:pt idx="1709">
                  <c:v>3152.2908861199999</c:v>
                </c:pt>
                <c:pt idx="1710">
                  <c:v>3153.2908861199999</c:v>
                </c:pt>
                <c:pt idx="1711">
                  <c:v>3154.2908861199999</c:v>
                </c:pt>
                <c:pt idx="1712">
                  <c:v>3155.2908861199999</c:v>
                </c:pt>
                <c:pt idx="1713">
                  <c:v>3156.2908861199999</c:v>
                </c:pt>
                <c:pt idx="1714">
                  <c:v>3157.2908861199999</c:v>
                </c:pt>
                <c:pt idx="1715">
                  <c:v>3158.2908861199999</c:v>
                </c:pt>
                <c:pt idx="1716">
                  <c:v>3159.2908861199999</c:v>
                </c:pt>
                <c:pt idx="1717">
                  <c:v>3160.2908861199999</c:v>
                </c:pt>
                <c:pt idx="1718">
                  <c:v>3161.2908861199999</c:v>
                </c:pt>
                <c:pt idx="1719">
                  <c:v>3162.2908861199999</c:v>
                </c:pt>
                <c:pt idx="1720">
                  <c:v>3163.2908861199999</c:v>
                </c:pt>
                <c:pt idx="1721">
                  <c:v>3164.2908861199999</c:v>
                </c:pt>
                <c:pt idx="1722">
                  <c:v>3165.2908861199999</c:v>
                </c:pt>
                <c:pt idx="1723">
                  <c:v>3166.2908861199999</c:v>
                </c:pt>
                <c:pt idx="1724">
                  <c:v>3167.2908861199999</c:v>
                </c:pt>
                <c:pt idx="1725">
                  <c:v>3168.2908861199999</c:v>
                </c:pt>
                <c:pt idx="1726">
                  <c:v>3169.2908861199999</c:v>
                </c:pt>
                <c:pt idx="1727">
                  <c:v>3170.2908861199999</c:v>
                </c:pt>
                <c:pt idx="1728">
                  <c:v>3171.2908861199999</c:v>
                </c:pt>
                <c:pt idx="1729">
                  <c:v>3172.2908861199999</c:v>
                </c:pt>
                <c:pt idx="1730">
                  <c:v>3173.2908861199999</c:v>
                </c:pt>
                <c:pt idx="1731">
                  <c:v>3174.2908861199999</c:v>
                </c:pt>
                <c:pt idx="1732">
                  <c:v>3175.2908861199999</c:v>
                </c:pt>
                <c:pt idx="1733">
                  <c:v>3176.2908861199999</c:v>
                </c:pt>
                <c:pt idx="1734">
                  <c:v>3177.2908861199999</c:v>
                </c:pt>
                <c:pt idx="1735">
                  <c:v>3178.2908861199999</c:v>
                </c:pt>
                <c:pt idx="1736">
                  <c:v>3179.2908861199999</c:v>
                </c:pt>
                <c:pt idx="1737">
                  <c:v>3180.2908861199999</c:v>
                </c:pt>
                <c:pt idx="1738">
                  <c:v>3181.2908861199999</c:v>
                </c:pt>
                <c:pt idx="1739">
                  <c:v>3182.2908861199999</c:v>
                </c:pt>
                <c:pt idx="1740">
                  <c:v>3183.2908861199999</c:v>
                </c:pt>
                <c:pt idx="1741">
                  <c:v>3184.2908861199999</c:v>
                </c:pt>
                <c:pt idx="1742">
                  <c:v>3185.2908861199999</c:v>
                </c:pt>
                <c:pt idx="1743">
                  <c:v>3186.2908861199999</c:v>
                </c:pt>
                <c:pt idx="1744">
                  <c:v>3187.2908861199999</c:v>
                </c:pt>
                <c:pt idx="1745">
                  <c:v>3188.2908861199999</c:v>
                </c:pt>
                <c:pt idx="1746">
                  <c:v>3189.2908861199999</c:v>
                </c:pt>
                <c:pt idx="1747">
                  <c:v>3190.2908861199999</c:v>
                </c:pt>
                <c:pt idx="1748">
                  <c:v>3191.2908861199999</c:v>
                </c:pt>
                <c:pt idx="1749">
                  <c:v>3192.2908861199999</c:v>
                </c:pt>
                <c:pt idx="1750">
                  <c:v>3193.2908861199999</c:v>
                </c:pt>
                <c:pt idx="1751">
                  <c:v>3194.2908861199999</c:v>
                </c:pt>
                <c:pt idx="1752">
                  <c:v>3195.2908861199999</c:v>
                </c:pt>
                <c:pt idx="1753">
                  <c:v>3196.2908861199999</c:v>
                </c:pt>
                <c:pt idx="1754">
                  <c:v>3197.2908861199999</c:v>
                </c:pt>
                <c:pt idx="1755">
                  <c:v>3198.2908861199999</c:v>
                </c:pt>
                <c:pt idx="1756">
                  <c:v>3199.2908861199999</c:v>
                </c:pt>
                <c:pt idx="1757">
                  <c:v>3200.2908861199999</c:v>
                </c:pt>
                <c:pt idx="1758">
                  <c:v>3201.2908861199999</c:v>
                </c:pt>
                <c:pt idx="1759">
                  <c:v>3202.2908861199999</c:v>
                </c:pt>
                <c:pt idx="1760">
                  <c:v>3203.2908861199999</c:v>
                </c:pt>
                <c:pt idx="1761">
                  <c:v>3204.2908861199999</c:v>
                </c:pt>
                <c:pt idx="1762">
                  <c:v>3205.2908861199999</c:v>
                </c:pt>
                <c:pt idx="1763">
                  <c:v>3206.2908861199999</c:v>
                </c:pt>
                <c:pt idx="1764">
                  <c:v>3207.2908861199999</c:v>
                </c:pt>
                <c:pt idx="1765">
                  <c:v>3208.2908861199999</c:v>
                </c:pt>
                <c:pt idx="1766">
                  <c:v>3209.2908861199999</c:v>
                </c:pt>
                <c:pt idx="1767">
                  <c:v>3210.2908861199999</c:v>
                </c:pt>
                <c:pt idx="1768">
                  <c:v>3211.2908861199999</c:v>
                </c:pt>
                <c:pt idx="1769">
                  <c:v>3212.2908861199999</c:v>
                </c:pt>
                <c:pt idx="1770">
                  <c:v>3213.2908861199999</c:v>
                </c:pt>
                <c:pt idx="1771">
                  <c:v>3214.2908861199999</c:v>
                </c:pt>
                <c:pt idx="1772">
                  <c:v>3215.2908861199999</c:v>
                </c:pt>
                <c:pt idx="1773">
                  <c:v>3216.2908861199999</c:v>
                </c:pt>
                <c:pt idx="1774">
                  <c:v>3217.2908861199999</c:v>
                </c:pt>
                <c:pt idx="1775">
                  <c:v>3218.2908861199999</c:v>
                </c:pt>
                <c:pt idx="1776">
                  <c:v>3219.2908861199999</c:v>
                </c:pt>
                <c:pt idx="1777">
                  <c:v>3220.2908861199999</c:v>
                </c:pt>
                <c:pt idx="1778">
                  <c:v>3221.2908861199999</c:v>
                </c:pt>
                <c:pt idx="1779">
                  <c:v>3222.2908861199999</c:v>
                </c:pt>
                <c:pt idx="1780">
                  <c:v>3223.2908861199999</c:v>
                </c:pt>
                <c:pt idx="1781">
                  <c:v>3224.2908861199999</c:v>
                </c:pt>
                <c:pt idx="1782">
                  <c:v>3225.2908861199999</c:v>
                </c:pt>
                <c:pt idx="1783">
                  <c:v>3226.2908861199999</c:v>
                </c:pt>
                <c:pt idx="1784">
                  <c:v>3227.2908861199999</c:v>
                </c:pt>
                <c:pt idx="1785">
                  <c:v>3228.2908861199999</c:v>
                </c:pt>
                <c:pt idx="1786">
                  <c:v>3229.2908861199999</c:v>
                </c:pt>
                <c:pt idx="1787">
                  <c:v>3230.2908861199999</c:v>
                </c:pt>
                <c:pt idx="1788">
                  <c:v>3231.2908861199999</c:v>
                </c:pt>
                <c:pt idx="1789">
                  <c:v>3232.2908861199999</c:v>
                </c:pt>
                <c:pt idx="1790">
                  <c:v>3233.2908861199999</c:v>
                </c:pt>
                <c:pt idx="1791">
                  <c:v>3234.2908861199999</c:v>
                </c:pt>
                <c:pt idx="1792">
                  <c:v>3235.2908861199999</c:v>
                </c:pt>
                <c:pt idx="1793">
                  <c:v>3236.2908861199999</c:v>
                </c:pt>
                <c:pt idx="1794">
                  <c:v>3237.2908861199999</c:v>
                </c:pt>
                <c:pt idx="1795">
                  <c:v>3238.2908861199999</c:v>
                </c:pt>
                <c:pt idx="1796">
                  <c:v>3239.2908861199999</c:v>
                </c:pt>
                <c:pt idx="1797">
                  <c:v>3240.2908861199999</c:v>
                </c:pt>
                <c:pt idx="1798">
                  <c:v>3241.2908861199999</c:v>
                </c:pt>
                <c:pt idx="1799">
                  <c:v>3242.2908861199999</c:v>
                </c:pt>
                <c:pt idx="1800">
                  <c:v>3243.2908861199999</c:v>
                </c:pt>
                <c:pt idx="1801">
                  <c:v>3244.2908861199999</c:v>
                </c:pt>
                <c:pt idx="1802">
                  <c:v>3245.2908861199999</c:v>
                </c:pt>
                <c:pt idx="1803">
                  <c:v>3246.2908861199999</c:v>
                </c:pt>
                <c:pt idx="1804">
                  <c:v>3247.2908861199999</c:v>
                </c:pt>
                <c:pt idx="1805">
                  <c:v>3248.2908861199999</c:v>
                </c:pt>
                <c:pt idx="1806">
                  <c:v>3249.2908861199999</c:v>
                </c:pt>
                <c:pt idx="1807">
                  <c:v>3250.2908861199999</c:v>
                </c:pt>
                <c:pt idx="1808">
                  <c:v>3251.2908861199999</c:v>
                </c:pt>
                <c:pt idx="1809">
                  <c:v>3252.2908861199999</c:v>
                </c:pt>
                <c:pt idx="1810">
                  <c:v>3253.2908861199999</c:v>
                </c:pt>
                <c:pt idx="1811">
                  <c:v>3254.2908861199999</c:v>
                </c:pt>
                <c:pt idx="1812">
                  <c:v>3255.2908861199999</c:v>
                </c:pt>
                <c:pt idx="1813">
                  <c:v>3256.2908861199999</c:v>
                </c:pt>
                <c:pt idx="1814">
                  <c:v>3257.2908861199999</c:v>
                </c:pt>
                <c:pt idx="1815">
                  <c:v>3258.2908861199999</c:v>
                </c:pt>
                <c:pt idx="1816">
                  <c:v>3259.2908861199999</c:v>
                </c:pt>
                <c:pt idx="1817">
                  <c:v>3260.2908861199999</c:v>
                </c:pt>
                <c:pt idx="1818">
                  <c:v>3261.2908861199999</c:v>
                </c:pt>
                <c:pt idx="1819">
                  <c:v>3262.2908861199999</c:v>
                </c:pt>
                <c:pt idx="1820">
                  <c:v>3263.2908861199999</c:v>
                </c:pt>
                <c:pt idx="1821">
                  <c:v>3264.2908861199999</c:v>
                </c:pt>
                <c:pt idx="1822">
                  <c:v>3265.2908861199999</c:v>
                </c:pt>
                <c:pt idx="1823">
                  <c:v>3266.2908861199999</c:v>
                </c:pt>
                <c:pt idx="1824">
                  <c:v>3267.2908861199999</c:v>
                </c:pt>
                <c:pt idx="1825">
                  <c:v>3268.2908861199999</c:v>
                </c:pt>
                <c:pt idx="1826">
                  <c:v>3269.2908861199999</c:v>
                </c:pt>
                <c:pt idx="1827">
                  <c:v>3270.2908861199999</c:v>
                </c:pt>
                <c:pt idx="1828">
                  <c:v>3271.2908861199999</c:v>
                </c:pt>
                <c:pt idx="1829">
                  <c:v>3272.2908861199999</c:v>
                </c:pt>
                <c:pt idx="1830">
                  <c:v>3273.2908861199999</c:v>
                </c:pt>
                <c:pt idx="1831">
                  <c:v>3274.2908861199999</c:v>
                </c:pt>
                <c:pt idx="1832">
                  <c:v>3275.2908861199999</c:v>
                </c:pt>
                <c:pt idx="1833">
                  <c:v>3276.2908861199999</c:v>
                </c:pt>
                <c:pt idx="1834">
                  <c:v>3277.2908861199999</c:v>
                </c:pt>
                <c:pt idx="1835">
                  <c:v>3278.2908861199999</c:v>
                </c:pt>
                <c:pt idx="1836">
                  <c:v>3279.2908861199999</c:v>
                </c:pt>
                <c:pt idx="1837">
                  <c:v>3280.2908861199999</c:v>
                </c:pt>
                <c:pt idx="1838">
                  <c:v>3281.2908861199999</c:v>
                </c:pt>
                <c:pt idx="1839">
                  <c:v>3282.2908861199999</c:v>
                </c:pt>
                <c:pt idx="1840">
                  <c:v>3283.2908861199999</c:v>
                </c:pt>
                <c:pt idx="1841">
                  <c:v>3284.2908861199999</c:v>
                </c:pt>
                <c:pt idx="1842">
                  <c:v>3285.2908861199999</c:v>
                </c:pt>
                <c:pt idx="1843">
                  <c:v>3286.2908861199999</c:v>
                </c:pt>
                <c:pt idx="1844">
                  <c:v>3287.2908861199999</c:v>
                </c:pt>
                <c:pt idx="1845">
                  <c:v>3288.2908861199999</c:v>
                </c:pt>
                <c:pt idx="1846">
                  <c:v>3289.2908861199999</c:v>
                </c:pt>
                <c:pt idx="1847">
                  <c:v>3290.2908861199999</c:v>
                </c:pt>
                <c:pt idx="1848">
                  <c:v>3291.2908861199999</c:v>
                </c:pt>
                <c:pt idx="1849">
                  <c:v>3292.2908861199999</c:v>
                </c:pt>
                <c:pt idx="1850">
                  <c:v>3293.2908861199999</c:v>
                </c:pt>
                <c:pt idx="1851">
                  <c:v>3294.2908861199999</c:v>
                </c:pt>
                <c:pt idx="1852">
                  <c:v>3295.2908861199999</c:v>
                </c:pt>
                <c:pt idx="1853">
                  <c:v>3296.2908861199999</c:v>
                </c:pt>
                <c:pt idx="1854">
                  <c:v>3297.2908861199999</c:v>
                </c:pt>
                <c:pt idx="1855">
                  <c:v>3298.2908861199999</c:v>
                </c:pt>
                <c:pt idx="1856">
                  <c:v>3299.2908861199999</c:v>
                </c:pt>
                <c:pt idx="1857">
                  <c:v>3300.2908861199999</c:v>
                </c:pt>
                <c:pt idx="1858">
                  <c:v>3301.2908861199999</c:v>
                </c:pt>
                <c:pt idx="1859">
                  <c:v>3302.2908861199999</c:v>
                </c:pt>
                <c:pt idx="1860">
                  <c:v>3303.2908861199999</c:v>
                </c:pt>
                <c:pt idx="1861">
                  <c:v>3304.2908861199999</c:v>
                </c:pt>
                <c:pt idx="1862">
                  <c:v>3305.2908861199999</c:v>
                </c:pt>
                <c:pt idx="1863">
                  <c:v>3306.2908861199999</c:v>
                </c:pt>
                <c:pt idx="1864">
                  <c:v>3307.2908861199999</c:v>
                </c:pt>
                <c:pt idx="1865">
                  <c:v>3308.2908861199999</c:v>
                </c:pt>
                <c:pt idx="1866">
                  <c:v>3309.2908861199999</c:v>
                </c:pt>
                <c:pt idx="1867">
                  <c:v>3310.2908861199999</c:v>
                </c:pt>
                <c:pt idx="1868">
                  <c:v>3311.2908861199999</c:v>
                </c:pt>
                <c:pt idx="1869">
                  <c:v>3312.2908861199999</c:v>
                </c:pt>
                <c:pt idx="1870">
                  <c:v>3313.2908861199999</c:v>
                </c:pt>
                <c:pt idx="1871">
                  <c:v>3314.2908861199999</c:v>
                </c:pt>
                <c:pt idx="1872">
                  <c:v>3315.2908861199999</c:v>
                </c:pt>
                <c:pt idx="1873">
                  <c:v>3316.2908861199999</c:v>
                </c:pt>
                <c:pt idx="1874">
                  <c:v>3317.2908861199999</c:v>
                </c:pt>
                <c:pt idx="1875">
                  <c:v>3318.2908861199999</c:v>
                </c:pt>
                <c:pt idx="1876">
                  <c:v>3319.2908861199999</c:v>
                </c:pt>
                <c:pt idx="1877">
                  <c:v>3320.2908861199999</c:v>
                </c:pt>
                <c:pt idx="1878">
                  <c:v>3321.2908861199999</c:v>
                </c:pt>
                <c:pt idx="1879">
                  <c:v>3322.2908861199999</c:v>
                </c:pt>
                <c:pt idx="1880">
                  <c:v>3323.2908861199999</c:v>
                </c:pt>
                <c:pt idx="1881">
                  <c:v>3324.2908861199999</c:v>
                </c:pt>
                <c:pt idx="1882">
                  <c:v>3325.2908861199999</c:v>
                </c:pt>
                <c:pt idx="1883">
                  <c:v>3326.2908861199999</c:v>
                </c:pt>
                <c:pt idx="1884">
                  <c:v>3327.2908861199999</c:v>
                </c:pt>
                <c:pt idx="1885">
                  <c:v>3328.2908861199999</c:v>
                </c:pt>
                <c:pt idx="1886">
                  <c:v>3329.2908861199999</c:v>
                </c:pt>
                <c:pt idx="1887">
                  <c:v>3330.2908861199999</c:v>
                </c:pt>
                <c:pt idx="1888">
                  <c:v>3331.2908861199999</c:v>
                </c:pt>
                <c:pt idx="1889">
                  <c:v>3332.2908861199999</c:v>
                </c:pt>
                <c:pt idx="1890">
                  <c:v>3333.2908861199999</c:v>
                </c:pt>
                <c:pt idx="1891">
                  <c:v>3334.2908861199999</c:v>
                </c:pt>
                <c:pt idx="1892">
                  <c:v>3335.2908861199999</c:v>
                </c:pt>
                <c:pt idx="1893">
                  <c:v>3336.2908861199999</c:v>
                </c:pt>
                <c:pt idx="1894">
                  <c:v>3337.2908861199999</c:v>
                </c:pt>
                <c:pt idx="1895">
                  <c:v>3338.2908861199999</c:v>
                </c:pt>
                <c:pt idx="1896">
                  <c:v>3339.2908861199999</c:v>
                </c:pt>
                <c:pt idx="1897">
                  <c:v>3340.2908861199999</c:v>
                </c:pt>
                <c:pt idx="1898">
                  <c:v>3341.2908861199999</c:v>
                </c:pt>
                <c:pt idx="1899">
                  <c:v>3342.2908861199999</c:v>
                </c:pt>
                <c:pt idx="1900">
                  <c:v>3343.2908861199999</c:v>
                </c:pt>
                <c:pt idx="1901">
                  <c:v>3344.2908861199999</c:v>
                </c:pt>
                <c:pt idx="1902">
                  <c:v>3345.2908861199999</c:v>
                </c:pt>
                <c:pt idx="1903">
                  <c:v>3346.2908861199999</c:v>
                </c:pt>
                <c:pt idx="1904">
                  <c:v>3347.2908861199999</c:v>
                </c:pt>
                <c:pt idx="1905">
                  <c:v>3348.2908861199999</c:v>
                </c:pt>
                <c:pt idx="1906">
                  <c:v>3349.2908861199999</c:v>
                </c:pt>
                <c:pt idx="1907">
                  <c:v>3350.2908861199999</c:v>
                </c:pt>
                <c:pt idx="1908">
                  <c:v>3351.2908861199999</c:v>
                </c:pt>
                <c:pt idx="1909">
                  <c:v>3352.2908861199999</c:v>
                </c:pt>
                <c:pt idx="1910">
                  <c:v>3353.2908861199999</c:v>
                </c:pt>
                <c:pt idx="1911">
                  <c:v>3354.2908861199999</c:v>
                </c:pt>
                <c:pt idx="1912">
                  <c:v>3355.2908861199999</c:v>
                </c:pt>
                <c:pt idx="1913">
                  <c:v>3356.2908861199999</c:v>
                </c:pt>
                <c:pt idx="1914">
                  <c:v>3357.2908861199999</c:v>
                </c:pt>
                <c:pt idx="1915">
                  <c:v>3358.2908861199999</c:v>
                </c:pt>
                <c:pt idx="1916">
                  <c:v>3359.2908861199999</c:v>
                </c:pt>
                <c:pt idx="1917">
                  <c:v>3360.2908861199999</c:v>
                </c:pt>
                <c:pt idx="1918">
                  <c:v>3361.2908861199999</c:v>
                </c:pt>
                <c:pt idx="1919">
                  <c:v>3362.2908861199999</c:v>
                </c:pt>
                <c:pt idx="1920">
                  <c:v>3363.2908861199999</c:v>
                </c:pt>
                <c:pt idx="1921">
                  <c:v>3364.2908861199999</c:v>
                </c:pt>
                <c:pt idx="1922">
                  <c:v>3365.2908861199999</c:v>
                </c:pt>
                <c:pt idx="1923">
                  <c:v>3366.2908861199999</c:v>
                </c:pt>
                <c:pt idx="1924">
                  <c:v>3367.2908861199999</c:v>
                </c:pt>
                <c:pt idx="1925">
                  <c:v>3368.2908861199999</c:v>
                </c:pt>
                <c:pt idx="1926">
                  <c:v>3369.2908861199999</c:v>
                </c:pt>
                <c:pt idx="1927">
                  <c:v>3370.2908861199999</c:v>
                </c:pt>
                <c:pt idx="1928">
                  <c:v>3371.2908861199999</c:v>
                </c:pt>
                <c:pt idx="1929">
                  <c:v>3372.2908861199999</c:v>
                </c:pt>
                <c:pt idx="1930">
                  <c:v>3373.2908861199999</c:v>
                </c:pt>
                <c:pt idx="1931">
                  <c:v>3374.2908861199999</c:v>
                </c:pt>
                <c:pt idx="1932">
                  <c:v>3375.2908861199999</c:v>
                </c:pt>
                <c:pt idx="1933">
                  <c:v>3376.2908861199999</c:v>
                </c:pt>
                <c:pt idx="1934">
                  <c:v>3377.2908861199999</c:v>
                </c:pt>
                <c:pt idx="1935">
                  <c:v>3378.2908861199999</c:v>
                </c:pt>
                <c:pt idx="1936">
                  <c:v>3379.2908861199999</c:v>
                </c:pt>
                <c:pt idx="1937">
                  <c:v>3380.2908861199999</c:v>
                </c:pt>
                <c:pt idx="1938">
                  <c:v>3381.2908861199999</c:v>
                </c:pt>
                <c:pt idx="1939">
                  <c:v>3382.2908861199999</c:v>
                </c:pt>
                <c:pt idx="1940">
                  <c:v>3383.2908861199999</c:v>
                </c:pt>
                <c:pt idx="1941">
                  <c:v>3384.2908861199999</c:v>
                </c:pt>
                <c:pt idx="1942">
                  <c:v>3385.2908861199999</c:v>
                </c:pt>
                <c:pt idx="1943">
                  <c:v>3386.2908861199999</c:v>
                </c:pt>
                <c:pt idx="1944">
                  <c:v>3387.2908861199999</c:v>
                </c:pt>
                <c:pt idx="1945">
                  <c:v>3388.2908861199999</c:v>
                </c:pt>
                <c:pt idx="1946">
                  <c:v>3389.2908861199999</c:v>
                </c:pt>
                <c:pt idx="1947">
                  <c:v>3390.2908861199999</c:v>
                </c:pt>
                <c:pt idx="1948">
                  <c:v>3391.2908861199999</c:v>
                </c:pt>
                <c:pt idx="1949">
                  <c:v>3392.2908861199999</c:v>
                </c:pt>
                <c:pt idx="1950">
                  <c:v>3393.2908861199999</c:v>
                </c:pt>
                <c:pt idx="1951">
                  <c:v>3394.2908861199999</c:v>
                </c:pt>
                <c:pt idx="1952">
                  <c:v>3395.2908861199999</c:v>
                </c:pt>
                <c:pt idx="1953">
                  <c:v>3396.2908861199999</c:v>
                </c:pt>
                <c:pt idx="1954">
                  <c:v>3397.2908861199999</c:v>
                </c:pt>
                <c:pt idx="1955">
                  <c:v>3398.2908861199999</c:v>
                </c:pt>
                <c:pt idx="1956">
                  <c:v>3399.2908861199999</c:v>
                </c:pt>
                <c:pt idx="1957">
                  <c:v>3400.2908861199999</c:v>
                </c:pt>
                <c:pt idx="1958">
                  <c:v>3401.2908861199999</c:v>
                </c:pt>
                <c:pt idx="1959">
                  <c:v>3402.2908861199999</c:v>
                </c:pt>
                <c:pt idx="1960">
                  <c:v>3403.2908861199999</c:v>
                </c:pt>
                <c:pt idx="1961">
                  <c:v>3404.2908861199999</c:v>
                </c:pt>
                <c:pt idx="1962">
                  <c:v>3405.2908861199999</c:v>
                </c:pt>
                <c:pt idx="1963">
                  <c:v>3406.2908861199999</c:v>
                </c:pt>
                <c:pt idx="1964">
                  <c:v>3407.2908861199999</c:v>
                </c:pt>
                <c:pt idx="1965">
                  <c:v>3408.2908861199999</c:v>
                </c:pt>
                <c:pt idx="1966">
                  <c:v>3409.2908861199999</c:v>
                </c:pt>
                <c:pt idx="1967">
                  <c:v>3410.2908861199999</c:v>
                </c:pt>
                <c:pt idx="1968">
                  <c:v>3411.2908861199999</c:v>
                </c:pt>
                <c:pt idx="1969">
                  <c:v>3412.2908861199999</c:v>
                </c:pt>
                <c:pt idx="1970">
                  <c:v>3413.2908861199999</c:v>
                </c:pt>
                <c:pt idx="1971">
                  <c:v>3414.2908861199999</c:v>
                </c:pt>
                <c:pt idx="1972">
                  <c:v>3415.2908861199999</c:v>
                </c:pt>
                <c:pt idx="1973">
                  <c:v>3416.2908861199999</c:v>
                </c:pt>
                <c:pt idx="1974">
                  <c:v>3417.2908861199999</c:v>
                </c:pt>
                <c:pt idx="1975">
                  <c:v>3418.2908861199999</c:v>
                </c:pt>
                <c:pt idx="1976">
                  <c:v>3419.2908861199999</c:v>
                </c:pt>
                <c:pt idx="1977">
                  <c:v>3420.2908861199999</c:v>
                </c:pt>
                <c:pt idx="1978">
                  <c:v>3421.2908861199999</c:v>
                </c:pt>
                <c:pt idx="1979">
                  <c:v>3422.2908861199999</c:v>
                </c:pt>
                <c:pt idx="1980">
                  <c:v>3423.2908861199999</c:v>
                </c:pt>
                <c:pt idx="1981">
                  <c:v>3424.2908861199999</c:v>
                </c:pt>
                <c:pt idx="1982">
                  <c:v>3425.2908861199999</c:v>
                </c:pt>
                <c:pt idx="1983">
                  <c:v>3426.2908861199999</c:v>
                </c:pt>
                <c:pt idx="1984">
                  <c:v>3427.2908861199999</c:v>
                </c:pt>
                <c:pt idx="1985">
                  <c:v>3428.2908861199999</c:v>
                </c:pt>
                <c:pt idx="1986">
                  <c:v>3429.2908861199999</c:v>
                </c:pt>
                <c:pt idx="1987">
                  <c:v>3430.2908861199999</c:v>
                </c:pt>
                <c:pt idx="1988">
                  <c:v>3431.2908861199999</c:v>
                </c:pt>
                <c:pt idx="1989">
                  <c:v>3432.2908861199999</c:v>
                </c:pt>
                <c:pt idx="1990">
                  <c:v>3433.2908861199999</c:v>
                </c:pt>
                <c:pt idx="1991">
                  <c:v>3434.2908861199999</c:v>
                </c:pt>
                <c:pt idx="1992">
                  <c:v>3435.2908861199999</c:v>
                </c:pt>
                <c:pt idx="1993">
                  <c:v>3436.2908861199999</c:v>
                </c:pt>
                <c:pt idx="1994">
                  <c:v>3437.2908861199999</c:v>
                </c:pt>
                <c:pt idx="1995">
                  <c:v>3438.2908861199999</c:v>
                </c:pt>
                <c:pt idx="1996">
                  <c:v>3439.2908861199999</c:v>
                </c:pt>
                <c:pt idx="1997">
                  <c:v>3440.2908861199999</c:v>
                </c:pt>
                <c:pt idx="1998">
                  <c:v>3441.2908861199999</c:v>
                </c:pt>
                <c:pt idx="1999">
                  <c:v>3442.2908861199999</c:v>
                </c:pt>
                <c:pt idx="2000">
                  <c:v>3443.2908861199999</c:v>
                </c:pt>
                <c:pt idx="2001">
                  <c:v>3444.2908861199999</c:v>
                </c:pt>
                <c:pt idx="2002">
                  <c:v>3445.2908861199999</c:v>
                </c:pt>
                <c:pt idx="2003">
                  <c:v>3446.2908861199999</c:v>
                </c:pt>
                <c:pt idx="2004">
                  <c:v>3447.2908861199999</c:v>
                </c:pt>
                <c:pt idx="2005">
                  <c:v>3448.2908861199999</c:v>
                </c:pt>
                <c:pt idx="2006">
                  <c:v>3449.2908861199999</c:v>
                </c:pt>
                <c:pt idx="2007">
                  <c:v>3450.2908861199999</c:v>
                </c:pt>
                <c:pt idx="2008">
                  <c:v>3451.2908861199999</c:v>
                </c:pt>
                <c:pt idx="2009">
                  <c:v>3452.2908861199999</c:v>
                </c:pt>
                <c:pt idx="2010">
                  <c:v>3453.2908861199999</c:v>
                </c:pt>
                <c:pt idx="2011">
                  <c:v>3454.2908861199999</c:v>
                </c:pt>
                <c:pt idx="2012">
                  <c:v>3455.2908861199999</c:v>
                </c:pt>
                <c:pt idx="2013">
                  <c:v>3456.2908861199999</c:v>
                </c:pt>
                <c:pt idx="2014">
                  <c:v>3457.2908861199999</c:v>
                </c:pt>
                <c:pt idx="2015">
                  <c:v>3458.2908861199999</c:v>
                </c:pt>
                <c:pt idx="2016">
                  <c:v>3459.2908861199999</c:v>
                </c:pt>
                <c:pt idx="2017">
                  <c:v>3460.2908861199999</c:v>
                </c:pt>
                <c:pt idx="2018">
                  <c:v>3461.2908861199999</c:v>
                </c:pt>
                <c:pt idx="2019">
                  <c:v>3462.2908861199999</c:v>
                </c:pt>
                <c:pt idx="2020">
                  <c:v>3463.2908861199999</c:v>
                </c:pt>
                <c:pt idx="2021">
                  <c:v>3464.2908861199999</c:v>
                </c:pt>
                <c:pt idx="2022">
                  <c:v>3465.2908861199999</c:v>
                </c:pt>
                <c:pt idx="2023">
                  <c:v>3466.2908861199999</c:v>
                </c:pt>
                <c:pt idx="2024">
                  <c:v>3467.2908861199999</c:v>
                </c:pt>
                <c:pt idx="2025">
                  <c:v>3468.2908861199999</c:v>
                </c:pt>
                <c:pt idx="2026">
                  <c:v>3469.2908861199999</c:v>
                </c:pt>
                <c:pt idx="2027">
                  <c:v>3470.2908861199999</c:v>
                </c:pt>
                <c:pt idx="2028">
                  <c:v>3471.2908861199999</c:v>
                </c:pt>
                <c:pt idx="2029">
                  <c:v>3472.2908861199999</c:v>
                </c:pt>
                <c:pt idx="2030">
                  <c:v>3473.2908861199999</c:v>
                </c:pt>
                <c:pt idx="2031">
                  <c:v>3474.2908861199999</c:v>
                </c:pt>
                <c:pt idx="2032">
                  <c:v>3475.2908861199999</c:v>
                </c:pt>
                <c:pt idx="2033">
                  <c:v>3476.2908861199999</c:v>
                </c:pt>
                <c:pt idx="2034">
                  <c:v>3477.2908861199999</c:v>
                </c:pt>
                <c:pt idx="2035">
                  <c:v>3478.2908861199999</c:v>
                </c:pt>
                <c:pt idx="2036">
                  <c:v>3479.2908861199999</c:v>
                </c:pt>
                <c:pt idx="2037">
                  <c:v>3480.2908861199999</c:v>
                </c:pt>
                <c:pt idx="2038">
                  <c:v>3481.2908861199999</c:v>
                </c:pt>
                <c:pt idx="2039">
                  <c:v>3482.2908861199999</c:v>
                </c:pt>
                <c:pt idx="2040">
                  <c:v>3483.2908861199999</c:v>
                </c:pt>
                <c:pt idx="2041">
                  <c:v>3484.2908861199999</c:v>
                </c:pt>
                <c:pt idx="2042">
                  <c:v>3484.5027648799996</c:v>
                </c:pt>
                <c:pt idx="2043">
                  <c:v>3556.9248953699998</c:v>
                </c:pt>
                <c:pt idx="2044">
                  <c:v>3556.9248953699998</c:v>
                </c:pt>
                <c:pt idx="2045">
                  <c:v>3557.9248953699998</c:v>
                </c:pt>
                <c:pt idx="2046">
                  <c:v>3558.9248953699998</c:v>
                </c:pt>
                <c:pt idx="2047">
                  <c:v>3559.9248953699998</c:v>
                </c:pt>
                <c:pt idx="2048">
                  <c:v>3560.9248953699998</c:v>
                </c:pt>
                <c:pt idx="2049">
                  <c:v>3561.9248953699998</c:v>
                </c:pt>
                <c:pt idx="2050">
                  <c:v>3562.9248953699998</c:v>
                </c:pt>
                <c:pt idx="2051">
                  <c:v>3563.9248953699998</c:v>
                </c:pt>
                <c:pt idx="2052">
                  <c:v>3564.9248953699998</c:v>
                </c:pt>
                <c:pt idx="2053">
                  <c:v>3565.9248953699998</c:v>
                </c:pt>
                <c:pt idx="2054">
                  <c:v>3566.9248953699998</c:v>
                </c:pt>
                <c:pt idx="2055">
                  <c:v>3567.9248953699998</c:v>
                </c:pt>
                <c:pt idx="2056">
                  <c:v>3568.9248953699998</c:v>
                </c:pt>
                <c:pt idx="2057">
                  <c:v>3569.9248953699998</c:v>
                </c:pt>
                <c:pt idx="2058">
                  <c:v>3570.9248953699998</c:v>
                </c:pt>
                <c:pt idx="2059">
                  <c:v>3571.9248953699998</c:v>
                </c:pt>
                <c:pt idx="2060">
                  <c:v>3572.9248953699998</c:v>
                </c:pt>
                <c:pt idx="2061">
                  <c:v>3573.9248953699998</c:v>
                </c:pt>
                <c:pt idx="2062">
                  <c:v>3574.9248953699998</c:v>
                </c:pt>
                <c:pt idx="2063">
                  <c:v>3575.9248953699998</c:v>
                </c:pt>
                <c:pt idx="2064">
                  <c:v>3576.9248953699998</c:v>
                </c:pt>
                <c:pt idx="2065">
                  <c:v>3577.9248953699998</c:v>
                </c:pt>
                <c:pt idx="2066">
                  <c:v>3578.9248953699998</c:v>
                </c:pt>
                <c:pt idx="2067">
                  <c:v>3579.9248953699998</c:v>
                </c:pt>
                <c:pt idx="2068">
                  <c:v>3580.9248953699998</c:v>
                </c:pt>
                <c:pt idx="2069">
                  <c:v>3581.9248953699998</c:v>
                </c:pt>
                <c:pt idx="2070">
                  <c:v>3582.9248953699998</c:v>
                </c:pt>
                <c:pt idx="2071">
                  <c:v>3583.9248953699998</c:v>
                </c:pt>
                <c:pt idx="2072">
                  <c:v>3584.9248953699998</c:v>
                </c:pt>
                <c:pt idx="2073">
                  <c:v>3585.9248953699998</c:v>
                </c:pt>
                <c:pt idx="2074">
                  <c:v>3586.9248953699998</c:v>
                </c:pt>
                <c:pt idx="2075">
                  <c:v>3587.9248953699998</c:v>
                </c:pt>
                <c:pt idx="2076">
                  <c:v>3588.9248953699998</c:v>
                </c:pt>
                <c:pt idx="2077">
                  <c:v>3589.9248953699998</c:v>
                </c:pt>
                <c:pt idx="2078">
                  <c:v>3590.9248953699998</c:v>
                </c:pt>
                <c:pt idx="2079">
                  <c:v>3591.9248953699998</c:v>
                </c:pt>
                <c:pt idx="2080">
                  <c:v>3592.9248953699998</c:v>
                </c:pt>
                <c:pt idx="2081">
                  <c:v>3593.9248953699998</c:v>
                </c:pt>
                <c:pt idx="2082">
                  <c:v>3594.9248953699998</c:v>
                </c:pt>
                <c:pt idx="2083">
                  <c:v>3595.9248953699998</c:v>
                </c:pt>
                <c:pt idx="2084">
                  <c:v>3596.9248953699998</c:v>
                </c:pt>
                <c:pt idx="2085">
                  <c:v>3597.9248953699998</c:v>
                </c:pt>
                <c:pt idx="2086">
                  <c:v>3598.9248953699998</c:v>
                </c:pt>
                <c:pt idx="2087">
                  <c:v>3599.9248953699998</c:v>
                </c:pt>
                <c:pt idx="2088">
                  <c:v>3600.9248953699998</c:v>
                </c:pt>
                <c:pt idx="2089">
                  <c:v>3601.9248953699998</c:v>
                </c:pt>
                <c:pt idx="2090">
                  <c:v>3602.9248953699998</c:v>
                </c:pt>
                <c:pt idx="2091">
                  <c:v>3603.9248953699998</c:v>
                </c:pt>
                <c:pt idx="2092">
                  <c:v>3604.9248953699998</c:v>
                </c:pt>
                <c:pt idx="2093">
                  <c:v>3605.9248953699998</c:v>
                </c:pt>
                <c:pt idx="2094">
                  <c:v>3606.9248953699998</c:v>
                </c:pt>
                <c:pt idx="2095">
                  <c:v>3607.9248953699998</c:v>
                </c:pt>
                <c:pt idx="2096">
                  <c:v>3608.9248953699998</c:v>
                </c:pt>
                <c:pt idx="2097">
                  <c:v>3609.9248953699998</c:v>
                </c:pt>
                <c:pt idx="2098">
                  <c:v>3610.9248953699998</c:v>
                </c:pt>
                <c:pt idx="2099">
                  <c:v>3611.9248953699998</c:v>
                </c:pt>
                <c:pt idx="2100">
                  <c:v>3612.9248953699998</c:v>
                </c:pt>
                <c:pt idx="2101">
                  <c:v>3613.9248953699998</c:v>
                </c:pt>
                <c:pt idx="2102">
                  <c:v>3614.9248953699998</c:v>
                </c:pt>
                <c:pt idx="2103">
                  <c:v>3615.9248953699998</c:v>
                </c:pt>
                <c:pt idx="2104">
                  <c:v>3616.9248953699998</c:v>
                </c:pt>
                <c:pt idx="2105">
                  <c:v>3617.9248953699998</c:v>
                </c:pt>
                <c:pt idx="2106">
                  <c:v>3618.9248953699998</c:v>
                </c:pt>
                <c:pt idx="2107">
                  <c:v>3619.9248953699998</c:v>
                </c:pt>
                <c:pt idx="2108">
                  <c:v>3620.9248953699998</c:v>
                </c:pt>
                <c:pt idx="2109">
                  <c:v>3621.9248953699998</c:v>
                </c:pt>
                <c:pt idx="2110">
                  <c:v>3622.9248953699998</c:v>
                </c:pt>
                <c:pt idx="2111">
                  <c:v>3623.9248953699998</c:v>
                </c:pt>
                <c:pt idx="2112">
                  <c:v>3624.9248953699998</c:v>
                </c:pt>
                <c:pt idx="2113">
                  <c:v>3625.9248953699998</c:v>
                </c:pt>
                <c:pt idx="2114">
                  <c:v>3626.9248953699998</c:v>
                </c:pt>
                <c:pt idx="2115">
                  <c:v>3627.9248953699998</c:v>
                </c:pt>
                <c:pt idx="2116">
                  <c:v>3628.9248953699998</c:v>
                </c:pt>
                <c:pt idx="2117">
                  <c:v>3629.9248953699998</c:v>
                </c:pt>
                <c:pt idx="2118">
                  <c:v>3630.9248953699998</c:v>
                </c:pt>
                <c:pt idx="2119">
                  <c:v>3631.9248953699998</c:v>
                </c:pt>
                <c:pt idx="2120">
                  <c:v>3632.9248953699998</c:v>
                </c:pt>
                <c:pt idx="2121">
                  <c:v>3633.9248953699998</c:v>
                </c:pt>
                <c:pt idx="2122">
                  <c:v>3634.9248953699998</c:v>
                </c:pt>
                <c:pt idx="2123">
                  <c:v>3635.9248953699998</c:v>
                </c:pt>
                <c:pt idx="2124">
                  <c:v>3636.9248953699998</c:v>
                </c:pt>
                <c:pt idx="2125">
                  <c:v>3637.9248953699998</c:v>
                </c:pt>
                <c:pt idx="2126">
                  <c:v>3638.9248953699998</c:v>
                </c:pt>
                <c:pt idx="2127">
                  <c:v>3639.9248953699998</c:v>
                </c:pt>
                <c:pt idx="2128">
                  <c:v>3640.9248953699998</c:v>
                </c:pt>
                <c:pt idx="2129">
                  <c:v>3641.9248953699998</c:v>
                </c:pt>
                <c:pt idx="2130">
                  <c:v>3642.9248953699998</c:v>
                </c:pt>
                <c:pt idx="2131">
                  <c:v>3643.9248953699998</c:v>
                </c:pt>
                <c:pt idx="2132">
                  <c:v>3644.9248953699998</c:v>
                </c:pt>
                <c:pt idx="2133">
                  <c:v>3645.9248953699998</c:v>
                </c:pt>
                <c:pt idx="2134">
                  <c:v>3646.9248953699998</c:v>
                </c:pt>
                <c:pt idx="2135">
                  <c:v>3647.9248953699998</c:v>
                </c:pt>
                <c:pt idx="2136">
                  <c:v>3648.9248953699998</c:v>
                </c:pt>
                <c:pt idx="2137">
                  <c:v>3649.9248953699998</c:v>
                </c:pt>
                <c:pt idx="2138">
                  <c:v>3650.9248953699998</c:v>
                </c:pt>
                <c:pt idx="2139">
                  <c:v>3651.9248953699998</c:v>
                </c:pt>
                <c:pt idx="2140">
                  <c:v>3652.9248953699998</c:v>
                </c:pt>
                <c:pt idx="2141">
                  <c:v>3653.9248953699998</c:v>
                </c:pt>
                <c:pt idx="2142">
                  <c:v>3654.9248953699998</c:v>
                </c:pt>
                <c:pt idx="2143">
                  <c:v>3655.9248953699998</c:v>
                </c:pt>
                <c:pt idx="2144">
                  <c:v>3656.9248953699998</c:v>
                </c:pt>
                <c:pt idx="2145">
                  <c:v>3657.9248953699998</c:v>
                </c:pt>
                <c:pt idx="2146">
                  <c:v>3658.9248953699998</c:v>
                </c:pt>
                <c:pt idx="2147">
                  <c:v>3659.9248953699998</c:v>
                </c:pt>
                <c:pt idx="2148">
                  <c:v>3660.9248953699998</c:v>
                </c:pt>
                <c:pt idx="2149">
                  <c:v>3661.9248953699998</c:v>
                </c:pt>
                <c:pt idx="2150">
                  <c:v>3662.9248953699998</c:v>
                </c:pt>
                <c:pt idx="2151">
                  <c:v>3663.9248953699998</c:v>
                </c:pt>
                <c:pt idx="2152">
                  <c:v>3664.9248953699998</c:v>
                </c:pt>
                <c:pt idx="2153">
                  <c:v>3665.9248953699998</c:v>
                </c:pt>
                <c:pt idx="2154">
                  <c:v>3666.9248953699998</c:v>
                </c:pt>
                <c:pt idx="2155">
                  <c:v>3667.9248953699998</c:v>
                </c:pt>
                <c:pt idx="2156">
                  <c:v>3668.9248953699998</c:v>
                </c:pt>
                <c:pt idx="2157">
                  <c:v>3669.9248953699998</c:v>
                </c:pt>
                <c:pt idx="2158">
                  <c:v>3670.9248953699998</c:v>
                </c:pt>
                <c:pt idx="2159">
                  <c:v>3671.9248953699998</c:v>
                </c:pt>
                <c:pt idx="2160">
                  <c:v>3672.9248953699998</c:v>
                </c:pt>
                <c:pt idx="2161">
                  <c:v>3673.9248953699998</c:v>
                </c:pt>
                <c:pt idx="2162">
                  <c:v>3674.9248953699998</c:v>
                </c:pt>
                <c:pt idx="2163">
                  <c:v>3675.9248953699998</c:v>
                </c:pt>
                <c:pt idx="2164">
                  <c:v>3676.9248953699998</c:v>
                </c:pt>
                <c:pt idx="2165">
                  <c:v>3677.9248953699998</c:v>
                </c:pt>
                <c:pt idx="2166">
                  <c:v>3678.9248953699998</c:v>
                </c:pt>
                <c:pt idx="2167">
                  <c:v>3679.9248953699998</c:v>
                </c:pt>
                <c:pt idx="2168">
                  <c:v>3680.9248953699998</c:v>
                </c:pt>
                <c:pt idx="2169">
                  <c:v>3681.9248953699998</c:v>
                </c:pt>
                <c:pt idx="2170">
                  <c:v>3682.9248953699998</c:v>
                </c:pt>
                <c:pt idx="2171">
                  <c:v>3683.9248953699998</c:v>
                </c:pt>
                <c:pt idx="2172">
                  <c:v>3684.9248953699998</c:v>
                </c:pt>
                <c:pt idx="2173">
                  <c:v>3685.9248953699998</c:v>
                </c:pt>
                <c:pt idx="2174">
                  <c:v>3686.9248953699998</c:v>
                </c:pt>
                <c:pt idx="2175">
                  <c:v>3687.9248953699998</c:v>
                </c:pt>
                <c:pt idx="2176">
                  <c:v>3688.9248953699998</c:v>
                </c:pt>
                <c:pt idx="2177">
                  <c:v>3689.9248953699998</c:v>
                </c:pt>
                <c:pt idx="2178">
                  <c:v>3690.9248953699998</c:v>
                </c:pt>
                <c:pt idx="2179">
                  <c:v>3691.9248953699998</c:v>
                </c:pt>
                <c:pt idx="2180">
                  <c:v>3692.9248953699998</c:v>
                </c:pt>
                <c:pt idx="2181">
                  <c:v>3693.9248953699998</c:v>
                </c:pt>
                <c:pt idx="2182">
                  <c:v>3694.9248953699998</c:v>
                </c:pt>
                <c:pt idx="2183">
                  <c:v>3695.9248953699998</c:v>
                </c:pt>
                <c:pt idx="2184">
                  <c:v>3696.9248953699998</c:v>
                </c:pt>
                <c:pt idx="2185">
                  <c:v>3697.9248953699998</c:v>
                </c:pt>
                <c:pt idx="2186">
                  <c:v>3698.9248953699998</c:v>
                </c:pt>
                <c:pt idx="2187">
                  <c:v>3699.9248953699998</c:v>
                </c:pt>
                <c:pt idx="2188">
                  <c:v>3700.9248953699998</c:v>
                </c:pt>
                <c:pt idx="2189">
                  <c:v>3701.9248953699998</c:v>
                </c:pt>
                <c:pt idx="2190">
                  <c:v>3702.9248953699998</c:v>
                </c:pt>
                <c:pt idx="2191">
                  <c:v>3703.9248953699998</c:v>
                </c:pt>
                <c:pt idx="2192">
                  <c:v>3704.9248953699998</c:v>
                </c:pt>
                <c:pt idx="2193">
                  <c:v>3705.9248953699998</c:v>
                </c:pt>
                <c:pt idx="2194">
                  <c:v>3706.9248953699998</c:v>
                </c:pt>
                <c:pt idx="2195">
                  <c:v>3707.9248953699998</c:v>
                </c:pt>
                <c:pt idx="2196">
                  <c:v>3708.9248953699998</c:v>
                </c:pt>
                <c:pt idx="2197">
                  <c:v>3709.9248953699998</c:v>
                </c:pt>
                <c:pt idx="2198">
                  <c:v>3710.9248953699998</c:v>
                </c:pt>
                <c:pt idx="2199">
                  <c:v>3711.9248953699998</c:v>
                </c:pt>
                <c:pt idx="2200">
                  <c:v>3712.9248953699998</c:v>
                </c:pt>
                <c:pt idx="2201">
                  <c:v>3713.9248953699998</c:v>
                </c:pt>
                <c:pt idx="2202">
                  <c:v>3714.9248953699998</c:v>
                </c:pt>
                <c:pt idx="2203">
                  <c:v>3715.9248953699998</c:v>
                </c:pt>
                <c:pt idx="2204">
                  <c:v>3716.9248953699998</c:v>
                </c:pt>
                <c:pt idx="2205">
                  <c:v>3717.9248953699998</c:v>
                </c:pt>
                <c:pt idx="2206">
                  <c:v>3718.9248953699998</c:v>
                </c:pt>
                <c:pt idx="2207">
                  <c:v>3719.9248953699998</c:v>
                </c:pt>
                <c:pt idx="2208">
                  <c:v>3720.9248953699998</c:v>
                </c:pt>
                <c:pt idx="2209">
                  <c:v>3721.9248953699998</c:v>
                </c:pt>
                <c:pt idx="2210">
                  <c:v>3722.9248953699998</c:v>
                </c:pt>
                <c:pt idx="2211">
                  <c:v>3723.9248953699998</c:v>
                </c:pt>
                <c:pt idx="2212">
                  <c:v>3724.9248953699998</c:v>
                </c:pt>
                <c:pt idx="2213">
                  <c:v>3725.9248953699998</c:v>
                </c:pt>
                <c:pt idx="2214">
                  <c:v>3726.9248953699998</c:v>
                </c:pt>
                <c:pt idx="2215">
                  <c:v>3727.9248953699998</c:v>
                </c:pt>
                <c:pt idx="2216">
                  <c:v>3728.9248953699998</c:v>
                </c:pt>
                <c:pt idx="2217">
                  <c:v>3729.9248953699998</c:v>
                </c:pt>
                <c:pt idx="2218">
                  <c:v>3730.9248953699998</c:v>
                </c:pt>
                <c:pt idx="2219">
                  <c:v>3731.9248953699998</c:v>
                </c:pt>
                <c:pt idx="2220">
                  <c:v>3732.9248953699998</c:v>
                </c:pt>
                <c:pt idx="2221">
                  <c:v>3733.9248953699998</c:v>
                </c:pt>
                <c:pt idx="2222">
                  <c:v>3734.9248953699998</c:v>
                </c:pt>
                <c:pt idx="2223">
                  <c:v>3735.9248953699998</c:v>
                </c:pt>
                <c:pt idx="2224">
                  <c:v>3736.9248953699998</c:v>
                </c:pt>
                <c:pt idx="2225">
                  <c:v>3737.9248953699998</c:v>
                </c:pt>
                <c:pt idx="2226">
                  <c:v>3738.9248953699998</c:v>
                </c:pt>
                <c:pt idx="2227">
                  <c:v>3739.9248953699998</c:v>
                </c:pt>
                <c:pt idx="2228">
                  <c:v>3740.9248953699998</c:v>
                </c:pt>
                <c:pt idx="2229">
                  <c:v>3741.9248953699998</c:v>
                </c:pt>
                <c:pt idx="2230">
                  <c:v>3742.9248953699998</c:v>
                </c:pt>
                <c:pt idx="2231">
                  <c:v>3743.9248953699998</c:v>
                </c:pt>
                <c:pt idx="2232">
                  <c:v>3744.9248953699998</c:v>
                </c:pt>
                <c:pt idx="2233">
                  <c:v>3745.9248953699998</c:v>
                </c:pt>
                <c:pt idx="2234">
                  <c:v>3746.9248953699998</c:v>
                </c:pt>
                <c:pt idx="2235">
                  <c:v>3747.9248953699998</c:v>
                </c:pt>
                <c:pt idx="2236">
                  <c:v>3748.9248953699998</c:v>
                </c:pt>
                <c:pt idx="2237">
                  <c:v>3749.9248953699998</c:v>
                </c:pt>
                <c:pt idx="2238">
                  <c:v>3750.9248953699998</c:v>
                </c:pt>
                <c:pt idx="2239">
                  <c:v>3751.9248953699998</c:v>
                </c:pt>
                <c:pt idx="2240">
                  <c:v>3752.9248953699998</c:v>
                </c:pt>
                <c:pt idx="2241">
                  <c:v>3753.9248953699998</c:v>
                </c:pt>
                <c:pt idx="2242">
                  <c:v>3754.9248953699998</c:v>
                </c:pt>
                <c:pt idx="2243">
                  <c:v>3755.9248953699998</c:v>
                </c:pt>
                <c:pt idx="2244">
                  <c:v>3756.9248953699998</c:v>
                </c:pt>
                <c:pt idx="2245">
                  <c:v>3757.9248953699998</c:v>
                </c:pt>
                <c:pt idx="2246">
                  <c:v>3758.9248953699998</c:v>
                </c:pt>
                <c:pt idx="2247">
                  <c:v>3759.9248953699998</c:v>
                </c:pt>
                <c:pt idx="2248">
                  <c:v>3760.9248953699998</c:v>
                </c:pt>
                <c:pt idx="2249">
                  <c:v>3761.9248953699998</c:v>
                </c:pt>
                <c:pt idx="2250">
                  <c:v>3762.9248953699998</c:v>
                </c:pt>
                <c:pt idx="2251">
                  <c:v>3763.9248953699998</c:v>
                </c:pt>
                <c:pt idx="2252">
                  <c:v>3764.9248953699998</c:v>
                </c:pt>
                <c:pt idx="2253">
                  <c:v>3765.9248953699998</c:v>
                </c:pt>
                <c:pt idx="2254">
                  <c:v>3766.9248953699998</c:v>
                </c:pt>
                <c:pt idx="2255">
                  <c:v>3767.9248953699998</c:v>
                </c:pt>
                <c:pt idx="2256">
                  <c:v>3768.9248953699998</c:v>
                </c:pt>
                <c:pt idx="2257">
                  <c:v>3769.9248953699998</c:v>
                </c:pt>
                <c:pt idx="2258">
                  <c:v>3770.9248953699998</c:v>
                </c:pt>
                <c:pt idx="2259">
                  <c:v>3771.9248953699998</c:v>
                </c:pt>
                <c:pt idx="2260">
                  <c:v>3772.9248953699998</c:v>
                </c:pt>
                <c:pt idx="2261">
                  <c:v>3773.9248953699998</c:v>
                </c:pt>
                <c:pt idx="2262">
                  <c:v>3774.9248953699998</c:v>
                </c:pt>
                <c:pt idx="2263">
                  <c:v>3775.9248953699998</c:v>
                </c:pt>
                <c:pt idx="2264">
                  <c:v>3776.9248953699998</c:v>
                </c:pt>
                <c:pt idx="2265">
                  <c:v>3777.9248953699998</c:v>
                </c:pt>
                <c:pt idx="2266">
                  <c:v>3778.9248953699998</c:v>
                </c:pt>
                <c:pt idx="2267">
                  <c:v>3779.9248953699998</c:v>
                </c:pt>
                <c:pt idx="2268">
                  <c:v>3780.9248953699998</c:v>
                </c:pt>
                <c:pt idx="2269">
                  <c:v>3781.9248953699998</c:v>
                </c:pt>
                <c:pt idx="2270">
                  <c:v>3782.9248953699998</c:v>
                </c:pt>
                <c:pt idx="2271">
                  <c:v>3783.9248953699998</c:v>
                </c:pt>
                <c:pt idx="2272">
                  <c:v>3784.9248953699998</c:v>
                </c:pt>
                <c:pt idx="2273">
                  <c:v>3785.9248953699998</c:v>
                </c:pt>
                <c:pt idx="2274">
                  <c:v>3786.9248953699998</c:v>
                </c:pt>
                <c:pt idx="2275">
                  <c:v>3787.9248953699998</c:v>
                </c:pt>
                <c:pt idx="2276">
                  <c:v>3788.9248953699998</c:v>
                </c:pt>
                <c:pt idx="2277">
                  <c:v>3789.9248953699998</c:v>
                </c:pt>
                <c:pt idx="2278">
                  <c:v>3790.9248953699998</c:v>
                </c:pt>
                <c:pt idx="2279">
                  <c:v>3791.9248953699998</c:v>
                </c:pt>
                <c:pt idx="2280">
                  <c:v>3792.9248953699998</c:v>
                </c:pt>
                <c:pt idx="2281">
                  <c:v>3793.9248953699998</c:v>
                </c:pt>
                <c:pt idx="2282">
                  <c:v>3794.9248953699998</c:v>
                </c:pt>
                <c:pt idx="2283">
                  <c:v>3795.9248953699998</c:v>
                </c:pt>
                <c:pt idx="2284">
                  <c:v>3796.9248953699998</c:v>
                </c:pt>
                <c:pt idx="2285">
                  <c:v>3797.9248953699998</c:v>
                </c:pt>
                <c:pt idx="2286">
                  <c:v>3798.9248953699998</c:v>
                </c:pt>
                <c:pt idx="2287">
                  <c:v>3799.9248953699998</c:v>
                </c:pt>
                <c:pt idx="2288">
                  <c:v>3800.9248953699998</c:v>
                </c:pt>
                <c:pt idx="2289">
                  <c:v>3801.9248953699998</c:v>
                </c:pt>
                <c:pt idx="2290">
                  <c:v>3802.9248953699998</c:v>
                </c:pt>
                <c:pt idx="2291">
                  <c:v>3803.9248953699998</c:v>
                </c:pt>
                <c:pt idx="2292">
                  <c:v>3804.9248953699998</c:v>
                </c:pt>
                <c:pt idx="2293">
                  <c:v>3805.9248953699998</c:v>
                </c:pt>
                <c:pt idx="2294">
                  <c:v>3806.9248953699998</c:v>
                </c:pt>
                <c:pt idx="2295">
                  <c:v>3807.9248953699998</c:v>
                </c:pt>
                <c:pt idx="2296">
                  <c:v>3808.9248953699998</c:v>
                </c:pt>
                <c:pt idx="2297">
                  <c:v>3809.9248953699998</c:v>
                </c:pt>
                <c:pt idx="2298">
                  <c:v>3810.9248953699998</c:v>
                </c:pt>
                <c:pt idx="2299">
                  <c:v>3811.9248953699998</c:v>
                </c:pt>
                <c:pt idx="2300">
                  <c:v>3812.9248953699998</c:v>
                </c:pt>
                <c:pt idx="2301">
                  <c:v>3813.9248953699998</c:v>
                </c:pt>
                <c:pt idx="2302">
                  <c:v>3814.9248953699998</c:v>
                </c:pt>
                <c:pt idx="2303">
                  <c:v>3815.9248953699998</c:v>
                </c:pt>
                <c:pt idx="2304">
                  <c:v>3816.9248953699998</c:v>
                </c:pt>
                <c:pt idx="2305">
                  <c:v>3817.9248953699998</c:v>
                </c:pt>
                <c:pt idx="2306">
                  <c:v>3818.9248953699998</c:v>
                </c:pt>
                <c:pt idx="2307">
                  <c:v>3819.9248953699998</c:v>
                </c:pt>
                <c:pt idx="2308">
                  <c:v>3820.9248953699998</c:v>
                </c:pt>
                <c:pt idx="2309">
                  <c:v>3821.9248953699998</c:v>
                </c:pt>
                <c:pt idx="2310">
                  <c:v>3822.9248953699998</c:v>
                </c:pt>
                <c:pt idx="2311">
                  <c:v>3823.9248953699998</c:v>
                </c:pt>
                <c:pt idx="2312">
                  <c:v>3824.9248953699998</c:v>
                </c:pt>
                <c:pt idx="2313">
                  <c:v>3825.9248953699998</c:v>
                </c:pt>
                <c:pt idx="2314">
                  <c:v>3826.9248953699998</c:v>
                </c:pt>
                <c:pt idx="2315">
                  <c:v>3827.9248953699998</c:v>
                </c:pt>
                <c:pt idx="2316">
                  <c:v>3828.9248953699998</c:v>
                </c:pt>
                <c:pt idx="2317">
                  <c:v>3829.9248953699998</c:v>
                </c:pt>
                <c:pt idx="2318">
                  <c:v>3830.9248953699998</c:v>
                </c:pt>
                <c:pt idx="2319">
                  <c:v>3831.9248953699998</c:v>
                </c:pt>
                <c:pt idx="2320">
                  <c:v>3832.9248953699998</c:v>
                </c:pt>
                <c:pt idx="2321">
                  <c:v>3833.9248953699998</c:v>
                </c:pt>
                <c:pt idx="2322">
                  <c:v>3834.9248953699998</c:v>
                </c:pt>
                <c:pt idx="2323">
                  <c:v>3835.9248953699998</c:v>
                </c:pt>
                <c:pt idx="2324">
                  <c:v>3836.9248953699998</c:v>
                </c:pt>
                <c:pt idx="2325">
                  <c:v>3837.9248953699998</c:v>
                </c:pt>
                <c:pt idx="2326">
                  <c:v>3838.9248953699998</c:v>
                </c:pt>
                <c:pt idx="2327">
                  <c:v>3839.9248953699998</c:v>
                </c:pt>
                <c:pt idx="2328">
                  <c:v>3840.9248953699998</c:v>
                </c:pt>
                <c:pt idx="2329">
                  <c:v>3841.9248953699998</c:v>
                </c:pt>
                <c:pt idx="2330">
                  <c:v>3842.9248953699998</c:v>
                </c:pt>
                <c:pt idx="2331">
                  <c:v>3843.9248953699998</c:v>
                </c:pt>
                <c:pt idx="2332">
                  <c:v>3844.9248953699998</c:v>
                </c:pt>
                <c:pt idx="2333">
                  <c:v>3845.9248953699998</c:v>
                </c:pt>
                <c:pt idx="2334">
                  <c:v>3846.9248953699998</c:v>
                </c:pt>
                <c:pt idx="2335">
                  <c:v>3847.9248953699998</c:v>
                </c:pt>
                <c:pt idx="2336">
                  <c:v>3848.9248953699998</c:v>
                </c:pt>
                <c:pt idx="2337">
                  <c:v>3849.9248953699998</c:v>
                </c:pt>
                <c:pt idx="2338">
                  <c:v>3850.9248953699998</c:v>
                </c:pt>
                <c:pt idx="2339">
                  <c:v>3851.9248953699998</c:v>
                </c:pt>
                <c:pt idx="2340">
                  <c:v>3852.9248953699998</c:v>
                </c:pt>
                <c:pt idx="2341">
                  <c:v>3853.9248953699998</c:v>
                </c:pt>
                <c:pt idx="2342">
                  <c:v>3854.9248953699998</c:v>
                </c:pt>
                <c:pt idx="2343">
                  <c:v>3855.9248953699998</c:v>
                </c:pt>
                <c:pt idx="2344">
                  <c:v>3856.9248953699998</c:v>
                </c:pt>
                <c:pt idx="2345">
                  <c:v>3857.9248953699998</c:v>
                </c:pt>
                <c:pt idx="2346">
                  <c:v>3858.9248953699998</c:v>
                </c:pt>
                <c:pt idx="2347">
                  <c:v>3859.9248953699998</c:v>
                </c:pt>
                <c:pt idx="2348">
                  <c:v>3860.9248953699998</c:v>
                </c:pt>
                <c:pt idx="2349">
                  <c:v>3861.9248953699998</c:v>
                </c:pt>
                <c:pt idx="2350">
                  <c:v>3862.9248953699998</c:v>
                </c:pt>
                <c:pt idx="2351">
                  <c:v>3863.9248953699998</c:v>
                </c:pt>
                <c:pt idx="2352">
                  <c:v>3864.9248953699998</c:v>
                </c:pt>
                <c:pt idx="2353">
                  <c:v>3865.9248953699998</c:v>
                </c:pt>
                <c:pt idx="2354">
                  <c:v>3866.9248953699998</c:v>
                </c:pt>
                <c:pt idx="2355">
                  <c:v>3867.9248953699998</c:v>
                </c:pt>
                <c:pt idx="2356">
                  <c:v>3868.9248953699998</c:v>
                </c:pt>
                <c:pt idx="2357">
                  <c:v>3869.9248953699998</c:v>
                </c:pt>
                <c:pt idx="2358">
                  <c:v>3870.9248953699998</c:v>
                </c:pt>
                <c:pt idx="2359">
                  <c:v>3871.9248953699998</c:v>
                </c:pt>
                <c:pt idx="2360">
                  <c:v>3872.9248953699998</c:v>
                </c:pt>
                <c:pt idx="2361">
                  <c:v>3873.9248953699998</c:v>
                </c:pt>
                <c:pt idx="2362">
                  <c:v>3874.9248953699998</c:v>
                </c:pt>
                <c:pt idx="2363">
                  <c:v>3875.9248953699998</c:v>
                </c:pt>
                <c:pt idx="2364">
                  <c:v>3876.9248953699998</c:v>
                </c:pt>
                <c:pt idx="2365">
                  <c:v>3877.9248953699998</c:v>
                </c:pt>
                <c:pt idx="2366">
                  <c:v>3878.3468139699999</c:v>
                </c:pt>
                <c:pt idx="2367">
                  <c:v>3961.6068856299999</c:v>
                </c:pt>
              </c:numCache>
            </c:numRef>
          </c:xVal>
          <c:yVal>
            <c:numRef>
              <c:f>'Full Lap Simulation'!$D$30:$D$2397</c:f>
              <c:numCache>
                <c:formatCode>0.000</c:formatCode>
                <c:ptCount val="2368"/>
                <c:pt idx="0">
                  <c:v>64.525972005006409</c:v>
                </c:pt>
                <c:pt idx="1">
                  <c:v>66.238122910929576</c:v>
                </c:pt>
                <c:pt idx="2">
                  <c:v>67.907118848733063</c:v>
                </c:pt>
                <c:pt idx="3">
                  <c:v>69.536067288195852</c:v>
                </c:pt>
                <c:pt idx="4">
                  <c:v>71.127719754544671</c:v>
                </c:pt>
                <c:pt idx="5">
                  <c:v>72.684526421058749</c:v>
                </c:pt>
                <c:pt idx="6">
                  <c:v>74.208680385963817</c:v>
                </c:pt>
                <c:pt idx="7">
                  <c:v>75.702153920470934</c:v>
                </c:pt>
                <c:pt idx="8">
                  <c:v>77.16672839878089</c:v>
                </c:pt>
                <c:pt idx="9">
                  <c:v>78.604019206041627</c:v>
                </c:pt>
                <c:pt idx="10">
                  <c:v>80.015496617319727</c:v>
                </c:pt>
                <c:pt idx="11">
                  <c:v>81.40250341659555</c:v>
                </c:pt>
                <c:pt idx="12">
                  <c:v>82.766269857118701</c:v>
                </c:pt>
                <c:pt idx="13">
                  <c:v>84.107926437607162</c:v>
                </c:pt>
                <c:pt idx="14">
                  <c:v>85.428514871830018</c:v>
                </c:pt>
                <c:pt idx="15">
                  <c:v>86.728997554330263</c:v>
                </c:pt>
                <c:pt idx="16">
                  <c:v>88.010265766849997</c:v>
                </c:pt>
                <c:pt idx="17">
                  <c:v>89.273146824362101</c:v>
                </c:pt>
                <c:pt idx="18">
                  <c:v>90.518410323517358</c:v>
                </c:pt>
                <c:pt idx="19">
                  <c:v>91.74677362757339</c:v>
                </c:pt>
                <c:pt idx="20">
                  <c:v>92.958906698829779</c:v>
                </c:pt>
                <c:pt idx="21">
                  <c:v>94.155436371004527</c:v>
                </c:pt>
                <c:pt idx="22">
                  <c:v>95.33695013889853</c:v>
                </c:pt>
                <c:pt idx="23">
                  <c:v>96.503999530378891</c:v>
                </c:pt>
                <c:pt idx="24">
                  <c:v>97.657103115605025</c:v>
                </c:pt>
                <c:pt idx="25">
                  <c:v>98.796749200084804</c:v>
                </c:pt>
                <c:pt idx="26">
                  <c:v>99.923398241237777</c:v>
                </c:pt>
                <c:pt idx="27">
                  <c:v>101.0374850223893</c:v>
                </c:pt>
                <c:pt idx="28">
                  <c:v>102.13942061330721</c:v>
                </c:pt>
                <c:pt idx="29">
                  <c:v>103.22959414235159</c:v>
                </c:pt>
                <c:pt idx="30">
                  <c:v>104.30837440190109</c:v>
                </c:pt>
                <c:pt idx="31">
                  <c:v>105.37611130583495</c:v>
                </c:pt>
                <c:pt idx="32">
                  <c:v>106.43313721540045</c:v>
                </c:pt>
                <c:pt idx="33">
                  <c:v>107.47976814770678</c:v>
                </c:pt>
                <c:pt idx="34">
                  <c:v>108.51630487930073</c:v>
                </c:pt>
                <c:pt idx="35">
                  <c:v>109.54303395574676</c:v>
                </c:pt>
                <c:pt idx="36">
                  <c:v>110.56022861681515</c:v>
                </c:pt>
                <c:pt idx="37">
                  <c:v>111.56814964574332</c:v>
                </c:pt>
                <c:pt idx="38">
                  <c:v>112.56704615005015</c:v>
                </c:pt>
                <c:pt idx="39">
                  <c:v>113.55715628052712</c:v>
                </c:pt>
                <c:pt idx="40">
                  <c:v>114.53870789428613</c:v>
                </c:pt>
                <c:pt idx="41">
                  <c:v>115.51191916709352</c:v>
                </c:pt>
                <c:pt idx="42">
                  <c:v>116.47699915965251</c:v>
                </c:pt>
                <c:pt idx="43">
                  <c:v>117.43414834199733</c:v>
                </c:pt>
                <c:pt idx="44">
                  <c:v>118.38355907972516</c:v>
                </c:pt>
                <c:pt idx="45">
                  <c:v>119.32541608540622</c:v>
                </c:pt>
                <c:pt idx="46">
                  <c:v>120.25989683817239</c:v>
                </c:pt>
                <c:pt idx="47">
                  <c:v>121.18717197418385</c:v>
                </c:pt>
                <c:pt idx="48">
                  <c:v>122.10740565040663</c:v>
                </c:pt>
                <c:pt idx="49">
                  <c:v>123.02075588389751</c:v>
                </c:pt>
                <c:pt idx="50">
                  <c:v>123.92737486858199</c:v>
                </c:pt>
                <c:pt idx="51">
                  <c:v>124.82740927132387</c:v>
                </c:pt>
                <c:pt idx="52">
                  <c:v>125.72100050891711</c:v>
                </c:pt>
                <c:pt idx="53">
                  <c:v>126.60828500748157</c:v>
                </c:pt>
                <c:pt idx="54">
                  <c:v>127.48939444560959</c:v>
                </c:pt>
                <c:pt idx="55">
                  <c:v>128.36445598249063</c:v>
                </c:pt>
                <c:pt idx="56">
                  <c:v>129.2335924721329</c:v>
                </c:pt>
                <c:pt idx="57">
                  <c:v>130.09692266470358</c:v>
                </c:pt>
                <c:pt idx="58">
                  <c:v>130.95456139592241</c:v>
                </c:pt>
                <c:pt idx="59">
                  <c:v>131.80661976536291</c:v>
                </c:pt>
                <c:pt idx="60">
                  <c:v>132.653205304446</c:v>
                </c:pt>
                <c:pt idx="61">
                  <c:v>133.49442213484446</c:v>
                </c:pt>
                <c:pt idx="62">
                  <c:v>134.330371117959</c:v>
                </c:pt>
                <c:pt idx="63">
                  <c:v>135.16114999607373</c:v>
                </c:pt>
                <c:pt idx="64">
                  <c:v>135.98685352574961</c:v>
                </c:pt>
                <c:pt idx="65">
                  <c:v>136.80757360397203</c:v>
                </c:pt>
                <c:pt idx="66">
                  <c:v>137.62339938752703</c:v>
                </c:pt>
                <c:pt idx="67">
                  <c:v>138.43441740604581</c:v>
                </c:pt>
                <c:pt idx="68">
                  <c:v>139.24071166912307</c:v>
                </c:pt>
                <c:pt idx="69">
                  <c:v>140.04236376788421</c:v>
                </c:pt>
                <c:pt idx="70">
                  <c:v>140.83945297134946</c:v>
                </c:pt>
                <c:pt idx="71">
                  <c:v>141.63205631791661</c:v>
                </c:pt>
                <c:pt idx="72">
                  <c:v>142.4202487022616</c:v>
                </c:pt>
                <c:pt idx="73">
                  <c:v>143.20410295793408</c:v>
                </c:pt>
                <c:pt idx="74">
                  <c:v>143.98368993590606</c:v>
                </c:pt>
                <c:pt idx="75">
                  <c:v>144.75907857931287</c:v>
                </c:pt>
                <c:pt idx="76">
                  <c:v>145.53033599461048</c:v>
                </c:pt>
                <c:pt idx="77">
                  <c:v>146.29752751935615</c:v>
                </c:pt>
                <c:pt idx="78">
                  <c:v>147.06071678680649</c:v>
                </c:pt>
                <c:pt idx="79">
                  <c:v>147.81996578751415</c:v>
                </c:pt>
                <c:pt idx="80">
                  <c:v>148.57533492809094</c:v>
                </c:pt>
                <c:pt idx="81">
                  <c:v>149.3268830872959</c:v>
                </c:pt>
                <c:pt idx="82">
                  <c:v>150.07466766959533</c:v>
                </c:pt>
                <c:pt idx="83">
                  <c:v>150.81874465633251</c:v>
                </c:pt>
                <c:pt idx="84">
                  <c:v>151.55916865463658</c:v>
                </c:pt>
                <c:pt idx="85">
                  <c:v>152.29599294419114</c:v>
                </c:pt>
                <c:pt idx="86">
                  <c:v>153.02926952197629</c:v>
                </c:pt>
                <c:pt idx="87">
                  <c:v>153.75904914508999</c:v>
                </c:pt>
                <c:pt idx="88">
                  <c:v>154.48538137174904</c:v>
                </c:pt>
                <c:pt idx="89">
                  <c:v>155.05966167086771</c:v>
                </c:pt>
                <c:pt idx="90">
                  <c:v>155.63182289426922</c:v>
                </c:pt>
                <c:pt idx="91">
                  <c:v>156.2018883282222</c:v>
                </c:pt>
                <c:pt idx="92">
                  <c:v>156.76988083561082</c:v>
                </c:pt>
                <c:pt idx="93">
                  <c:v>157.33582286663403</c:v>
                </c:pt>
                <c:pt idx="94">
                  <c:v>157.89973646915962</c:v>
                </c:pt>
                <c:pt idx="95">
                  <c:v>158.46164329874685</c:v>
                </c:pt>
                <c:pt idx="96">
                  <c:v>159.02156462835001</c:v>
                </c:pt>
                <c:pt idx="97">
                  <c:v>159.57952135771595</c:v>
                </c:pt>
                <c:pt idx="98">
                  <c:v>160.13553402248652</c:v>
                </c:pt>
                <c:pt idx="99">
                  <c:v>160.68962280301787</c:v>
                </c:pt>
                <c:pt idx="100">
                  <c:v>161.24180753292671</c:v>
                </c:pt>
                <c:pt idx="101">
                  <c:v>161.79210770737427</c:v>
                </c:pt>
                <c:pt idx="102">
                  <c:v>162.34054249109747</c:v>
                </c:pt>
                <c:pt idx="103">
                  <c:v>162.88713072619655</c:v>
                </c:pt>
                <c:pt idx="104">
                  <c:v>163.43189093968857</c:v>
                </c:pt>
                <c:pt idx="105">
                  <c:v>163.97484135083491</c:v>
                </c:pt>
                <c:pt idx="106">
                  <c:v>164.51599987825105</c:v>
                </c:pt>
                <c:pt idx="107">
                  <c:v>165.05538414680666</c:v>
                </c:pt>
                <c:pt idx="108">
                  <c:v>165.59301149432343</c:v>
                </c:pt>
                <c:pt idx="109">
                  <c:v>166.1288989780777</c:v>
                </c:pt>
                <c:pt idx="110">
                  <c:v>166.66306338111502</c:v>
                </c:pt>
                <c:pt idx="111">
                  <c:v>167.19552121838305</c:v>
                </c:pt>
                <c:pt idx="112">
                  <c:v>167.72628874268932</c:v>
                </c:pt>
                <c:pt idx="113">
                  <c:v>168.25538195048978</c:v>
                </c:pt>
                <c:pt idx="114">
                  <c:v>168.78281658751408</c:v>
                </c:pt>
                <c:pt idx="115">
                  <c:v>169.30860815423307</c:v>
                </c:pt>
                <c:pt idx="116">
                  <c:v>169.83277191117404</c:v>
                </c:pt>
                <c:pt idx="117">
                  <c:v>170.35532288408862</c:v>
                </c:pt>
                <c:pt idx="118">
                  <c:v>170.87627586897867</c:v>
                </c:pt>
                <c:pt idx="119">
                  <c:v>171.39564543698455</c:v>
                </c:pt>
                <c:pt idx="120">
                  <c:v>171.91344593914039</c:v>
                </c:pt>
                <c:pt idx="121">
                  <c:v>172.42969151100098</c:v>
                </c:pt>
                <c:pt idx="122">
                  <c:v>172.94439607714435</c:v>
                </c:pt>
                <c:pt idx="123">
                  <c:v>173.45757335555402</c:v>
                </c:pt>
                <c:pt idx="124">
                  <c:v>173.96923686188495</c:v>
                </c:pt>
                <c:pt idx="125">
                  <c:v>174.4793999136169</c:v>
                </c:pt>
                <c:pt idx="126">
                  <c:v>174.98807563409878</c:v>
                </c:pt>
                <c:pt idx="127">
                  <c:v>175.49527695648763</c:v>
                </c:pt>
                <c:pt idx="128">
                  <c:v>176.00101662758519</c:v>
                </c:pt>
                <c:pt idx="129">
                  <c:v>176.50530721157574</c:v>
                </c:pt>
                <c:pt idx="130">
                  <c:v>177.00816109366806</c:v>
                </c:pt>
                <c:pt idx="131">
                  <c:v>177.50959048364447</c:v>
                </c:pt>
                <c:pt idx="132">
                  <c:v>178.00960741931988</c:v>
                </c:pt>
                <c:pt idx="133">
                  <c:v>178.50822376991374</c:v>
                </c:pt>
                <c:pt idx="134">
                  <c:v>179.00545123933745</c:v>
                </c:pt>
                <c:pt idx="135">
                  <c:v>179.50130136939967</c:v>
                </c:pt>
                <c:pt idx="136">
                  <c:v>179.99578554293225</c:v>
                </c:pt>
                <c:pt idx="137">
                  <c:v>180.48891498683923</c:v>
                </c:pt>
                <c:pt idx="138">
                  <c:v>180.98070077507074</c:v>
                </c:pt>
                <c:pt idx="139">
                  <c:v>181.47115383152473</c:v>
                </c:pt>
                <c:pt idx="140">
                  <c:v>181.96028493287795</c:v>
                </c:pt>
                <c:pt idx="141">
                  <c:v>182.44810471134898</c:v>
                </c:pt>
                <c:pt idx="142">
                  <c:v>182.93462365739455</c:v>
                </c:pt>
                <c:pt idx="143">
                  <c:v>183.41985212234198</c:v>
                </c:pt>
                <c:pt idx="144">
                  <c:v>183.9038003209586</c:v>
                </c:pt>
                <c:pt idx="145">
                  <c:v>184.38647833396089</c:v>
                </c:pt>
                <c:pt idx="146">
                  <c:v>184.86789611046436</c:v>
                </c:pt>
                <c:pt idx="147">
                  <c:v>185.34806347037636</c:v>
                </c:pt>
                <c:pt idx="148">
                  <c:v>185.82699010673312</c:v>
                </c:pt>
                <c:pt idx="149">
                  <c:v>186.30468558798273</c:v>
                </c:pt>
                <c:pt idx="150">
                  <c:v>186.78115936021578</c:v>
                </c:pt>
                <c:pt idx="151">
                  <c:v>187.25642074934453</c:v>
                </c:pt>
                <c:pt idx="152">
                  <c:v>187.73047896323271</c:v>
                </c:pt>
                <c:pt idx="153">
                  <c:v>188.20334309377711</c:v>
                </c:pt>
                <c:pt idx="154">
                  <c:v>188.67502211894185</c:v>
                </c:pt>
                <c:pt idx="155">
                  <c:v>189.14552490474739</c:v>
                </c:pt>
                <c:pt idx="156">
                  <c:v>189.61486020721486</c:v>
                </c:pt>
                <c:pt idx="157">
                  <c:v>190.0830366742673</c:v>
                </c:pt>
                <c:pt idx="158">
                  <c:v>190.55006284758886</c:v>
                </c:pt>
                <c:pt idx="159">
                  <c:v>191.01594716444299</c:v>
                </c:pt>
                <c:pt idx="160">
                  <c:v>191.48069795945099</c:v>
                </c:pt>
                <c:pt idx="161">
                  <c:v>191.94432346633153</c:v>
                </c:pt>
                <c:pt idx="162">
                  <c:v>192.40683181960284</c:v>
                </c:pt>
                <c:pt idx="163">
                  <c:v>192.86823105624771</c:v>
                </c:pt>
                <c:pt idx="164">
                  <c:v>193.32852911734309</c:v>
                </c:pt>
                <c:pt idx="165">
                  <c:v>193.64404292359987</c:v>
                </c:pt>
                <c:pt idx="166">
                  <c:v>193.95904348320187</c:v>
                </c:pt>
                <c:pt idx="167">
                  <c:v>194.27353329272671</c:v>
                </c:pt>
                <c:pt idx="168">
                  <c:v>194.58751482857733</c:v>
                </c:pt>
                <c:pt idx="169">
                  <c:v>194.90099054720937</c:v>
                </c:pt>
                <c:pt idx="170">
                  <c:v>195.21396288535564</c:v>
                </c:pt>
                <c:pt idx="171">
                  <c:v>195.52643426024682</c:v>
                </c:pt>
                <c:pt idx="172">
                  <c:v>195.83840706982946</c:v>
                </c:pt>
                <c:pt idx="173">
                  <c:v>196.14988369298067</c:v>
                </c:pt>
                <c:pt idx="174">
                  <c:v>196.46086648971965</c:v>
                </c:pt>
                <c:pt idx="175">
                  <c:v>196.77135780141643</c:v>
                </c:pt>
                <c:pt idx="176">
                  <c:v>197.08135995099755</c:v>
                </c:pt>
                <c:pt idx="177">
                  <c:v>197.39087524314866</c:v>
                </c:pt>
                <c:pt idx="178">
                  <c:v>197.69990596451453</c:v>
                </c:pt>
                <c:pt idx="179">
                  <c:v>198.00845438389618</c:v>
                </c:pt>
                <c:pt idx="180">
                  <c:v>198.31652275244517</c:v>
                </c:pt>
                <c:pt idx="181">
                  <c:v>198.62411330385521</c:v>
                </c:pt>
                <c:pt idx="182">
                  <c:v>198.93122825455112</c:v>
                </c:pt>
                <c:pt idx="183">
                  <c:v>199.23786980387521</c:v>
                </c:pt>
                <c:pt idx="184">
                  <c:v>199.54404013427097</c:v>
                </c:pt>
                <c:pt idx="185">
                  <c:v>199.84974141146429</c:v>
                </c:pt>
                <c:pt idx="186">
                  <c:v>200.15497578464232</c:v>
                </c:pt>
                <c:pt idx="187">
                  <c:v>200.45974538662961</c:v>
                </c:pt>
                <c:pt idx="188">
                  <c:v>200.764052334062</c:v>
                </c:pt>
                <c:pt idx="189">
                  <c:v>201.06789872755817</c:v>
                </c:pt>
                <c:pt idx="190">
                  <c:v>201.37128665188888</c:v>
                </c:pt>
                <c:pt idx="191">
                  <c:v>201.67421817614368</c:v>
                </c:pt>
                <c:pt idx="192">
                  <c:v>201.97669535389574</c:v>
                </c:pt>
                <c:pt idx="193">
                  <c:v>202.27872022336413</c:v>
                </c:pt>
                <c:pt idx="194">
                  <c:v>202.58029480757412</c:v>
                </c:pt>
                <c:pt idx="195">
                  <c:v>202.88142111451518</c:v>
                </c:pt>
                <c:pt idx="196">
                  <c:v>203.18210113729717</c:v>
                </c:pt>
                <c:pt idx="197">
                  <c:v>203.48233685430404</c:v>
                </c:pt>
                <c:pt idx="198">
                  <c:v>203.78213022934585</c:v>
                </c:pt>
                <c:pt idx="199">
                  <c:v>204.08148321180852</c:v>
                </c:pt>
                <c:pt idx="200">
                  <c:v>204.38039773680177</c:v>
                </c:pt>
                <c:pt idx="201">
                  <c:v>204.67887572530509</c:v>
                </c:pt>
                <c:pt idx="202">
                  <c:v>204.97691908431179</c:v>
                </c:pt>
                <c:pt idx="203">
                  <c:v>205.27452970697098</c:v>
                </c:pt>
                <c:pt idx="204">
                  <c:v>205.57170947272806</c:v>
                </c:pt>
                <c:pt idx="205">
                  <c:v>205.86846024746316</c:v>
                </c:pt>
                <c:pt idx="206">
                  <c:v>206.16478388362771</c:v>
                </c:pt>
                <c:pt idx="207">
                  <c:v>206.46068222037951</c:v>
                </c:pt>
                <c:pt idx="208">
                  <c:v>206.75615708371575</c:v>
                </c:pt>
                <c:pt idx="209">
                  <c:v>207.05121028660457</c:v>
                </c:pt>
                <c:pt idx="210">
                  <c:v>207.34584362911488</c:v>
                </c:pt>
                <c:pt idx="211">
                  <c:v>207.64005889854434</c:v>
                </c:pt>
                <c:pt idx="212">
                  <c:v>207.93385786954602</c:v>
                </c:pt>
                <c:pt idx="213">
                  <c:v>208.2272423042532</c:v>
                </c:pt>
                <c:pt idx="214">
                  <c:v>208.52021395240266</c:v>
                </c:pt>
                <c:pt idx="215">
                  <c:v>208.81277455145647</c:v>
                </c:pt>
                <c:pt idx="216">
                  <c:v>209.10492582672219</c:v>
                </c:pt>
                <c:pt idx="217">
                  <c:v>209.39666949147161</c:v>
                </c:pt>
                <c:pt idx="218">
                  <c:v>209.68800724705787</c:v>
                </c:pt>
                <c:pt idx="219">
                  <c:v>209.97894078303139</c:v>
                </c:pt>
                <c:pt idx="220">
                  <c:v>210.26947177725398</c:v>
                </c:pt>
                <c:pt idx="221">
                  <c:v>210.55960189601191</c:v>
                </c:pt>
                <c:pt idx="222">
                  <c:v>210.84933279412726</c:v>
                </c:pt>
                <c:pt idx="223">
                  <c:v>211.13866611506816</c:v>
                </c:pt>
                <c:pt idx="224">
                  <c:v>211.42760349105754</c:v>
                </c:pt>
                <c:pt idx="225">
                  <c:v>211.71614654318043</c:v>
                </c:pt>
                <c:pt idx="226">
                  <c:v>212.00429688149026</c:v>
                </c:pt>
                <c:pt idx="227">
                  <c:v>212.29205610511352</c:v>
                </c:pt>
                <c:pt idx="228">
                  <c:v>212.57942580235337</c:v>
                </c:pt>
                <c:pt idx="229">
                  <c:v>212.86640755079199</c:v>
                </c:pt>
                <c:pt idx="230">
                  <c:v>213.15300291739143</c:v>
                </c:pt>
                <c:pt idx="231">
                  <c:v>213.43921345859363</c:v>
                </c:pt>
                <c:pt idx="232">
                  <c:v>213.72504072041886</c:v>
                </c:pt>
                <c:pt idx="233">
                  <c:v>214.01048623856335</c:v>
                </c:pt>
                <c:pt idx="234">
                  <c:v>214.29555153849537</c:v>
                </c:pt>
                <c:pt idx="235">
                  <c:v>214.58023813555042</c:v>
                </c:pt>
                <c:pt idx="236">
                  <c:v>214.86454753502528</c:v>
                </c:pt>
                <c:pt idx="237">
                  <c:v>215.14848123227071</c:v>
                </c:pt>
                <c:pt idx="238">
                  <c:v>215.43204071278336</c:v>
                </c:pt>
                <c:pt idx="239">
                  <c:v>215.71522745229638</c:v>
                </c:pt>
                <c:pt idx="240">
                  <c:v>215.99804291686897</c:v>
                </c:pt>
                <c:pt idx="241">
                  <c:v>216.28048856297502</c:v>
                </c:pt>
                <c:pt idx="242">
                  <c:v>216.56256583759065</c:v>
                </c:pt>
                <c:pt idx="243">
                  <c:v>216.8442761782805</c:v>
                </c:pt>
                <c:pt idx="244">
                  <c:v>217.12562101328345</c:v>
                </c:pt>
                <c:pt idx="245">
                  <c:v>217.40660176159693</c:v>
                </c:pt>
                <c:pt idx="246">
                  <c:v>217.68721983306051</c:v>
                </c:pt>
                <c:pt idx="247">
                  <c:v>217.96747662843833</c:v>
                </c:pt>
                <c:pt idx="248">
                  <c:v>218.24737353950084</c:v>
                </c:pt>
                <c:pt idx="249">
                  <c:v>218.52691194910528</c:v>
                </c:pt>
                <c:pt idx="250">
                  <c:v>218.8060932312755</c:v>
                </c:pt>
                <c:pt idx="251">
                  <c:v>219.08491875128064</c:v>
                </c:pt>
                <c:pt idx="252">
                  <c:v>219.36338986571312</c:v>
                </c:pt>
                <c:pt idx="253">
                  <c:v>219.64150792256561</c:v>
                </c:pt>
                <c:pt idx="254">
                  <c:v>219.91927426130721</c:v>
                </c:pt>
                <c:pt idx="255">
                  <c:v>220.19669021295863</c:v>
                </c:pt>
                <c:pt idx="256">
                  <c:v>220.47375710016664</c:v>
                </c:pt>
                <c:pt idx="257">
                  <c:v>220.75047623727767</c:v>
                </c:pt>
                <c:pt idx="258">
                  <c:v>221.02684893041049</c:v>
                </c:pt>
                <c:pt idx="259">
                  <c:v>221.3028764775282</c:v>
                </c:pt>
                <c:pt idx="260">
                  <c:v>221.57856016850934</c:v>
                </c:pt>
                <c:pt idx="261">
                  <c:v>221.85390128521817</c:v>
                </c:pt>
                <c:pt idx="262">
                  <c:v>222.1289011015742</c:v>
                </c:pt>
                <c:pt idx="263">
                  <c:v>222.40356088362105</c:v>
                </c:pt>
                <c:pt idx="264">
                  <c:v>222.67788188959437</c:v>
                </c:pt>
                <c:pt idx="265">
                  <c:v>222.95186536998909</c:v>
                </c:pt>
                <c:pt idx="266">
                  <c:v>223.225512567626</c:v>
                </c:pt>
                <c:pt idx="267">
                  <c:v>223.49882471771738</c:v>
                </c:pt>
                <c:pt idx="268">
                  <c:v>223.77180304793222</c:v>
                </c:pt>
                <c:pt idx="269">
                  <c:v>224.04444877846041</c:v>
                </c:pt>
                <c:pt idx="270">
                  <c:v>224.31676312207648</c:v>
                </c:pt>
                <c:pt idx="271">
                  <c:v>224.58874728420253</c:v>
                </c:pt>
                <c:pt idx="272">
                  <c:v>224.86040246297034</c:v>
                </c:pt>
                <c:pt idx="273">
                  <c:v>225.13172984928315</c:v>
                </c:pt>
                <c:pt idx="274">
                  <c:v>225.40273062687643</c:v>
                </c:pt>
                <c:pt idx="275">
                  <c:v>225.67340597237819</c:v>
                </c:pt>
                <c:pt idx="276">
                  <c:v>225.94375705536859</c:v>
                </c:pt>
                <c:pt idx="277">
                  <c:v>226.21378503843889</c:v>
                </c:pt>
                <c:pt idx="278">
                  <c:v>226.48349107724971</c:v>
                </c:pt>
                <c:pt idx="279">
                  <c:v>226.75287632058883</c:v>
                </c:pt>
                <c:pt idx="280">
                  <c:v>227.02194191042824</c:v>
                </c:pt>
                <c:pt idx="281">
                  <c:v>227.29068898198065</c:v>
                </c:pt>
                <c:pt idx="282">
                  <c:v>227.5591186637553</c:v>
                </c:pt>
                <c:pt idx="283">
                  <c:v>227.8272320776133</c:v>
                </c:pt>
                <c:pt idx="284">
                  <c:v>228.09503033882234</c:v>
                </c:pt>
                <c:pt idx="285">
                  <c:v>228.36251455611074</c:v>
                </c:pt>
                <c:pt idx="286">
                  <c:v>228.6296858317211</c:v>
                </c:pt>
                <c:pt idx="287">
                  <c:v>228.89654526146327</c:v>
                </c:pt>
                <c:pt idx="288">
                  <c:v>229.16309393476672</c:v>
                </c:pt>
                <c:pt idx="289">
                  <c:v>229.42933293473249</c:v>
                </c:pt>
                <c:pt idx="290">
                  <c:v>229.69526333818453</c:v>
                </c:pt>
                <c:pt idx="291">
                  <c:v>229.96088621572048</c:v>
                </c:pt>
                <c:pt idx="292">
                  <c:v>230.22620263176202</c:v>
                </c:pt>
                <c:pt idx="293">
                  <c:v>230.49121364460458</c:v>
                </c:pt>
                <c:pt idx="294">
                  <c:v>230.75592030646661</c:v>
                </c:pt>
                <c:pt idx="295">
                  <c:v>231.02032366353825</c:v>
                </c:pt>
                <c:pt idx="296">
                  <c:v>231.28442475602975</c:v>
                </c:pt>
                <c:pt idx="297">
                  <c:v>231.54822461821897</c:v>
                </c:pt>
                <c:pt idx="298">
                  <c:v>231.81172427849887</c:v>
                </c:pt>
                <c:pt idx="299">
                  <c:v>231.97737904780647</c:v>
                </c:pt>
                <c:pt idx="300">
                  <c:v>232.14291560762427</c:v>
                </c:pt>
                <c:pt idx="301">
                  <c:v>232.30833421065086</c:v>
                </c:pt>
                <c:pt idx="302">
                  <c:v>232.47363510868567</c:v>
                </c:pt>
                <c:pt idx="303">
                  <c:v>232.63881855263367</c:v>
                </c:pt>
                <c:pt idx="304">
                  <c:v>232.80388479250962</c:v>
                </c:pt>
                <c:pt idx="305">
                  <c:v>232.96883407744258</c:v>
                </c:pt>
                <c:pt idx="306">
                  <c:v>233.13366665568029</c:v>
                </c:pt>
                <c:pt idx="307">
                  <c:v>233.29838277459348</c:v>
                </c:pt>
                <c:pt idx="308">
                  <c:v>233.46298268068026</c:v>
                </c:pt>
                <c:pt idx="309">
                  <c:v>233.62746661957038</c:v>
                </c:pt>
                <c:pt idx="310">
                  <c:v>233.79183483602961</c:v>
                </c:pt>
                <c:pt idx="311">
                  <c:v>233.9560875739638</c:v>
                </c:pt>
                <c:pt idx="312">
                  <c:v>234.12022507642331</c:v>
                </c:pt>
                <c:pt idx="313">
                  <c:v>233.70187468803482</c:v>
                </c:pt>
                <c:pt idx="314">
                  <c:v>233.28220205031798</c:v>
                </c:pt>
                <c:pt idx="315">
                  <c:v>232.86119923279469</c:v>
                </c:pt>
                <c:pt idx="316">
                  <c:v>232.43885822371709</c:v>
                </c:pt>
                <c:pt idx="317">
                  <c:v>232.01517092886809</c:v>
                </c:pt>
                <c:pt idx="318">
                  <c:v>231.5901291703386</c:v>
                </c:pt>
                <c:pt idx="319">
                  <c:v>231.16372468528166</c:v>
                </c:pt>
                <c:pt idx="320">
                  <c:v>230.73594912464191</c:v>
                </c:pt>
                <c:pt idx="321">
                  <c:v>230.30679405186049</c:v>
                </c:pt>
                <c:pt idx="322">
                  <c:v>229.87625094155476</c:v>
                </c:pt>
                <c:pt idx="323">
                  <c:v>229.44431117817177</c:v>
                </c:pt>
                <c:pt idx="324">
                  <c:v>229.01096605461549</c:v>
                </c:pt>
                <c:pt idx="325">
                  <c:v>228.57620677084665</c:v>
                </c:pt>
                <c:pt idx="326">
                  <c:v>228.14002443245465</c:v>
                </c:pt>
                <c:pt idx="327">
                  <c:v>227.70241004920098</c:v>
                </c:pt>
                <c:pt idx="328">
                  <c:v>227.26335453353346</c:v>
                </c:pt>
                <c:pt idx="329">
                  <c:v>226.82284869907031</c:v>
                </c:pt>
                <c:pt idx="330">
                  <c:v>226.38088325905358</c:v>
                </c:pt>
                <c:pt idx="331">
                  <c:v>225.93744882477105</c:v>
                </c:pt>
                <c:pt idx="332">
                  <c:v>225.49253590394591</c:v>
                </c:pt>
                <c:pt idx="333">
                  <c:v>225.04613489909312</c:v>
                </c:pt>
                <c:pt idx="334">
                  <c:v>224.59823610584215</c:v>
                </c:pt>
                <c:pt idx="335">
                  <c:v>224.14882971122455</c:v>
                </c:pt>
                <c:pt idx="336">
                  <c:v>223.69790579192613</c:v>
                </c:pt>
                <c:pt idx="337">
                  <c:v>223.24545431250229</c:v>
                </c:pt>
                <c:pt idx="338">
                  <c:v>222.79146512355581</c:v>
                </c:pt>
                <c:pt idx="339">
                  <c:v>222.3359279598763</c:v>
                </c:pt>
                <c:pt idx="340">
                  <c:v>221.87883243853994</c:v>
                </c:pt>
                <c:pt idx="341">
                  <c:v>221.42016805696858</c:v>
                </c:pt>
                <c:pt idx="342">
                  <c:v>220.95992419094739</c:v>
                </c:pt>
                <c:pt idx="343">
                  <c:v>220.4980900925996</c:v>
                </c:pt>
                <c:pt idx="344">
                  <c:v>220.03465488831745</c:v>
                </c:pt>
                <c:pt idx="345">
                  <c:v>219.56960757664805</c:v>
                </c:pt>
                <c:pt idx="346">
                  <c:v>219.10293702613293</c:v>
                </c:pt>
                <c:pt idx="347">
                  <c:v>218.63463197310028</c:v>
                </c:pt>
                <c:pt idx="348">
                  <c:v>218.16468101940802</c:v>
                </c:pt>
                <c:pt idx="349">
                  <c:v>217.69307263013732</c:v>
                </c:pt>
                <c:pt idx="350">
                  <c:v>217.21979513123387</c:v>
                </c:pt>
                <c:pt idx="351">
                  <c:v>216.74483670709702</c:v>
                </c:pt>
                <c:pt idx="352">
                  <c:v>216.26818539811396</c:v>
                </c:pt>
                <c:pt idx="353">
                  <c:v>215.78982909813834</c:v>
                </c:pt>
                <c:pt idx="354">
                  <c:v>215.30975555191131</c:v>
                </c:pt>
                <c:pt idx="355">
                  <c:v>214.82795235242352</c:v>
                </c:pt>
                <c:pt idx="356">
                  <c:v>214.34440693821648</c:v>
                </c:pt>
                <c:pt idx="357">
                  <c:v>213.85910659062134</c:v>
                </c:pt>
                <c:pt idx="358">
                  <c:v>213.37203843093357</c:v>
                </c:pt>
                <c:pt idx="359">
                  <c:v>212.88318941752149</c:v>
                </c:pt>
                <c:pt idx="360">
                  <c:v>212.39254634286695</c:v>
                </c:pt>
                <c:pt idx="361">
                  <c:v>211.90009583053592</c:v>
                </c:pt>
                <c:pt idx="362">
                  <c:v>211.40582433207715</c:v>
                </c:pt>
                <c:pt idx="363">
                  <c:v>210.90971812384689</c:v>
                </c:pt>
                <c:pt idx="364">
                  <c:v>210.4117633037572</c:v>
                </c:pt>
                <c:pt idx="365">
                  <c:v>209.91194578794574</c:v>
                </c:pt>
                <c:pt idx="366">
                  <c:v>209.41025130736489</c:v>
                </c:pt>
                <c:pt idx="367">
                  <c:v>208.90666540428734</c:v>
                </c:pt>
                <c:pt idx="368">
                  <c:v>208.4011734287262</c:v>
                </c:pt>
                <c:pt idx="369">
                  <c:v>207.89376053476636</c:v>
                </c:pt>
                <c:pt idx="370">
                  <c:v>207.38441167680531</c:v>
                </c:pt>
                <c:pt idx="371">
                  <c:v>206.87311160569962</c:v>
                </c:pt>
                <c:pt idx="372">
                  <c:v>206.35984486481499</c:v>
                </c:pt>
                <c:pt idx="373">
                  <c:v>205.84459578597651</c:v>
                </c:pt>
                <c:pt idx="374">
                  <c:v>205.32734848531604</c:v>
                </c:pt>
                <c:pt idx="375">
                  <c:v>204.80808685901368</c:v>
                </c:pt>
                <c:pt idx="376">
                  <c:v>204.28679457892977</c:v>
                </c:pt>
                <c:pt idx="377">
                  <c:v>203.76345508812412</c:v>
                </c:pt>
                <c:pt idx="378">
                  <c:v>203.23805159625877</c:v>
                </c:pt>
                <c:pt idx="379">
                  <c:v>202.71056707488054</c:v>
                </c:pt>
                <c:pt idx="380">
                  <c:v>202.18098425257972</c:v>
                </c:pt>
                <c:pt idx="381">
                  <c:v>201.64928561002063</c:v>
                </c:pt>
                <c:pt idx="382">
                  <c:v>201.11545337483989</c:v>
                </c:pt>
                <c:pt idx="383">
                  <c:v>200.57946951640827</c:v>
                </c:pt>
                <c:pt idx="384">
                  <c:v>200.04131574045149</c:v>
                </c:pt>
                <c:pt idx="385">
                  <c:v>199.50097348352514</c:v>
                </c:pt>
                <c:pt idx="386">
                  <c:v>198.95842390733907</c:v>
                </c:pt>
                <c:pt idx="387">
                  <c:v>198.41364789292635</c:v>
                </c:pt>
                <c:pt idx="388">
                  <c:v>197.86662603465081</c:v>
                </c:pt>
                <c:pt idx="389">
                  <c:v>197.3173386340487</c:v>
                </c:pt>
                <c:pt idx="390">
                  <c:v>196.76576569349803</c:v>
                </c:pt>
                <c:pt idx="391">
                  <c:v>196.21188690970973</c:v>
                </c:pt>
                <c:pt idx="392">
                  <c:v>195.655681667035</c:v>
                </c:pt>
                <c:pt idx="393">
                  <c:v>195.09712903058167</c:v>
                </c:pt>
                <c:pt idx="394">
                  <c:v>194.53620773913363</c:v>
                </c:pt>
                <c:pt idx="395">
                  <c:v>193.97289619786557</c:v>
                </c:pt>
                <c:pt idx="396">
                  <c:v>193.40717247084652</c:v>
                </c:pt>
                <c:pt idx="397">
                  <c:v>192.83901427332415</c:v>
                </c:pt>
                <c:pt idx="398">
                  <c:v>192.268398963782</c:v>
                </c:pt>
                <c:pt idx="399">
                  <c:v>191.69530353576161</c:v>
                </c:pt>
                <c:pt idx="400">
                  <c:v>191.11970460944059</c:v>
                </c:pt>
                <c:pt idx="401">
                  <c:v>190.54157842295817</c:v>
                </c:pt>
                <c:pt idx="402">
                  <c:v>189.96090082347845</c:v>
                </c:pt>
                <c:pt idx="403">
                  <c:v>189.37764725798175</c:v>
                </c:pt>
                <c:pt idx="404">
                  <c:v>188.79179276377363</c:v>
                </c:pt>
                <c:pt idx="405">
                  <c:v>188.20331195870162</c:v>
                </c:pt>
                <c:pt idx="406">
                  <c:v>187.61217903106757</c:v>
                </c:pt>
                <c:pt idx="407">
                  <c:v>187.01836772922456</c:v>
                </c:pt>
                <c:pt idx="408">
                  <c:v>186.42185135084625</c:v>
                </c:pt>
                <c:pt idx="409">
                  <c:v>185.82260273185545</c:v>
                </c:pt>
                <c:pt idx="410">
                  <c:v>185.22059423499931</c:v>
                </c:pt>
                <c:pt idx="411">
                  <c:v>184.61579773805627</c:v>
                </c:pt>
                <c:pt idx="412">
                  <c:v>184.00818462166103</c:v>
                </c:pt>
                <c:pt idx="413">
                  <c:v>183.39772575673194</c:v>
                </c:pt>
                <c:pt idx="414">
                  <c:v>182.7843914914844</c:v>
                </c:pt>
                <c:pt idx="415">
                  <c:v>182.16815163801417</c:v>
                </c:pt>
                <c:pt idx="416">
                  <c:v>181.54897545843238</c:v>
                </c:pt>
                <c:pt idx="417">
                  <c:v>180.92683165053435</c:v>
                </c:pt>
                <c:pt idx="418">
                  <c:v>180.30168833298231</c:v>
                </c:pt>
                <c:pt idx="419">
                  <c:v>179.67351302998196</c:v>
                </c:pt>
                <c:pt idx="420">
                  <c:v>179.04227265543173</c:v>
                </c:pt>
                <c:pt idx="421">
                  <c:v>178.40793349652196</c:v>
                </c:pt>
                <c:pt idx="422">
                  <c:v>177.77046119676055</c:v>
                </c:pt>
                <c:pt idx="423">
                  <c:v>177.12982073840067</c:v>
                </c:pt>
                <c:pt idx="424">
                  <c:v>176.48597642424411</c:v>
                </c:pt>
                <c:pt idx="425">
                  <c:v>175.83889185879295</c:v>
                </c:pt>
                <c:pt idx="426">
                  <c:v>175.1885299287211</c:v>
                </c:pt>
                <c:pt idx="427">
                  <c:v>174.534852782635</c:v>
                </c:pt>
                <c:pt idx="428">
                  <c:v>173.87782181009172</c:v>
                </c:pt>
                <c:pt idx="429">
                  <c:v>173.21739761984094</c:v>
                </c:pt>
                <c:pt idx="430">
                  <c:v>172.55354001725513</c:v>
                </c:pt>
                <c:pt idx="431">
                  <c:v>171.88620798091077</c:v>
                </c:pt>
                <c:pt idx="432">
                  <c:v>171.21535963828086</c:v>
                </c:pt>
                <c:pt idx="433">
                  <c:v>170.54095224049769</c:v>
                </c:pt>
                <c:pt idx="434">
                  <c:v>169.86294213614127</c:v>
                </c:pt>
                <c:pt idx="435">
                  <c:v>169.18128474400726</c:v>
                </c:pt>
                <c:pt idx="436">
                  <c:v>168.49593452480565</c:v>
                </c:pt>
                <c:pt idx="437">
                  <c:v>167.80684495173767</c:v>
                </c:pt>
                <c:pt idx="438">
                  <c:v>167.11396847989673</c:v>
                </c:pt>
                <c:pt idx="439">
                  <c:v>166.41725651443477</c:v>
                </c:pt>
                <c:pt idx="440">
                  <c:v>165.71665937743293</c:v>
                </c:pt>
                <c:pt idx="441">
                  <c:v>165.01212627341087</c:v>
                </c:pt>
                <c:pt idx="442">
                  <c:v>164.30360525340652</c:v>
                </c:pt>
                <c:pt idx="443">
                  <c:v>163.59104317755188</c:v>
                </c:pt>
                <c:pt idx="444">
                  <c:v>162.8743856760681</c:v>
                </c:pt>
                <c:pt idx="445">
                  <c:v>162.15357710859681</c:v>
                </c:pt>
                <c:pt idx="446">
                  <c:v>161.42856052178013</c:v>
                </c:pt>
                <c:pt idx="447">
                  <c:v>160.69927760499618</c:v>
                </c:pt>
                <c:pt idx="448">
                  <c:v>159.96566864415084</c:v>
                </c:pt>
                <c:pt idx="449">
                  <c:v>159.2276724734206</c:v>
                </c:pt>
                <c:pt idx="450">
                  <c:v>158.48522642483371</c:v>
                </c:pt>
                <c:pt idx="451">
                  <c:v>157.73826627557042</c:v>
                </c:pt>
                <c:pt idx="452">
                  <c:v>156.98672619285426</c:v>
                </c:pt>
                <c:pt idx="453">
                  <c:v>156.23053867629864</c:v>
                </c:pt>
                <c:pt idx="454">
                  <c:v>155.46963449756316</c:v>
                </c:pt>
                <c:pt idx="455">
                  <c:v>154.70394263716457</c:v>
                </c:pt>
                <c:pt idx="456">
                  <c:v>153.93339021827649</c:v>
                </c:pt>
                <c:pt idx="457">
                  <c:v>153.15790243733983</c:v>
                </c:pt>
                <c:pt idx="458">
                  <c:v>152.37740249129502</c:v>
                </c:pt>
                <c:pt idx="459">
                  <c:v>151.59181150123115</c:v>
                </c:pt>
                <c:pt idx="460">
                  <c:v>150.80104843223481</c:v>
                </c:pt>
                <c:pt idx="461">
                  <c:v>150.00503000920423</c:v>
                </c:pt>
                <c:pt idx="462">
                  <c:v>149.20367062837698</c:v>
                </c:pt>
                <c:pt idx="463">
                  <c:v>148.39688226430178</c:v>
                </c:pt>
                <c:pt idx="464">
                  <c:v>147.58457437196336</c:v>
                </c:pt>
                <c:pt idx="465">
                  <c:v>146.76665378374832</c:v>
                </c:pt>
                <c:pt idx="466">
                  <c:v>145.94302460091492</c:v>
                </c:pt>
                <c:pt idx="467">
                  <c:v>145.11358807920351</c:v>
                </c:pt>
                <c:pt idx="468">
                  <c:v>144.27824250819666</c:v>
                </c:pt>
                <c:pt idx="469">
                  <c:v>143.43688308400522</c:v>
                </c:pt>
                <c:pt idx="470">
                  <c:v>142.58940177482293</c:v>
                </c:pt>
                <c:pt idx="471">
                  <c:v>141.73568717885533</c:v>
                </c:pt>
                <c:pt idx="472">
                  <c:v>140.87562437408593</c:v>
                </c:pt>
                <c:pt idx="473">
                  <c:v>140.00909475929942</c:v>
                </c:pt>
                <c:pt idx="474">
                  <c:v>139.13597588573057</c:v>
                </c:pt>
                <c:pt idx="475">
                  <c:v>138.25614127865356</c:v>
                </c:pt>
                <c:pt idx="476">
                  <c:v>137.36946024816686</c:v>
                </c:pt>
                <c:pt idx="477">
                  <c:v>136.47579768836144</c:v>
                </c:pt>
                <c:pt idx="478">
                  <c:v>135.5750138639886</c:v>
                </c:pt>
                <c:pt idx="479">
                  <c:v>134.66696418366126</c:v>
                </c:pt>
                <c:pt idx="480">
                  <c:v>133.75149895853423</c:v>
                </c:pt>
                <c:pt idx="481">
                  <c:v>132.82846314531008</c:v>
                </c:pt>
                <c:pt idx="482">
                  <c:v>131.89769607230571</c:v>
                </c:pt>
                <c:pt idx="483">
                  <c:v>130.95903114719462</c:v>
                </c:pt>
                <c:pt idx="484">
                  <c:v>130.01229554490166</c:v>
                </c:pt>
                <c:pt idx="485">
                  <c:v>129.05730987397655</c:v>
                </c:pt>
                <c:pt idx="486">
                  <c:v>128.0938878196024</c:v>
                </c:pt>
                <c:pt idx="487">
                  <c:v>127.12183576120565</c:v>
                </c:pt>
                <c:pt idx="488">
                  <c:v>126.14095236242142</c:v>
                </c:pt>
                <c:pt idx="489">
                  <c:v>125.15102813092969</c:v>
                </c:pt>
                <c:pt idx="490">
                  <c:v>124.15184494540883</c:v>
                </c:pt>
                <c:pt idx="491">
                  <c:v>123.14317554655079</c:v>
                </c:pt>
                <c:pt idx="492">
                  <c:v>122.1247829887409</c:v>
                </c:pt>
                <c:pt idx="493">
                  <c:v>121.09642004861843</c:v>
                </c:pt>
                <c:pt idx="494">
                  <c:v>120.05782858629652</c:v>
                </c:pt>
                <c:pt idx="495">
                  <c:v>119.00873885452221</c:v>
                </c:pt>
                <c:pt idx="496">
                  <c:v>117.94886875049103</c:v>
                </c:pt>
                <c:pt idx="497">
                  <c:v>116.87792300438423</c:v>
                </c:pt>
                <c:pt idx="498">
                  <c:v>115.7955922979569</c:v>
                </c:pt>
                <c:pt idx="499">
                  <c:v>114.70155230565786</c:v>
                </c:pt>
                <c:pt idx="500">
                  <c:v>113.59546264978697</c:v>
                </c:pt>
                <c:pt idx="501">
                  <c:v>112.47696576007235</c:v>
                </c:pt>
                <c:pt idx="502">
                  <c:v>111.34568562675092</c:v>
                </c:pt>
                <c:pt idx="503">
                  <c:v>110.20122643473066</c:v>
                </c:pt>
                <c:pt idx="504">
                  <c:v>109.04317106466253</c:v>
                </c:pt>
                <c:pt idx="505">
                  <c:v>107.81042468357987</c:v>
                </c:pt>
                <c:pt idx="506">
                  <c:v>107.87107944470939</c:v>
                </c:pt>
                <c:pt idx="507">
                  <c:v>108.86614446813921</c:v>
                </c:pt>
                <c:pt idx="508">
                  <c:v>109.85111649866269</c:v>
                </c:pt>
                <c:pt idx="509">
                  <c:v>110.82626581945952</c:v>
                </c:pt>
                <c:pt idx="510">
                  <c:v>111.79185064441225</c:v>
                </c:pt>
                <c:pt idx="511">
                  <c:v>112.7481178621789</c:v>
                </c:pt>
                <c:pt idx="512">
                  <c:v>113.69530372224037</c:v>
                </c:pt>
                <c:pt idx="513">
                  <c:v>114.63363446836128</c:v>
                </c:pt>
                <c:pt idx="514">
                  <c:v>115.56332692431147</c:v>
                </c:pt>
                <c:pt idx="515">
                  <c:v>116.48458903617514</c:v>
                </c:pt>
                <c:pt idx="516">
                  <c:v>117.39762037511856</c:v>
                </c:pt>
                <c:pt idx="517">
                  <c:v>118.38222136062573</c:v>
                </c:pt>
                <c:pt idx="518">
                  <c:v>119.35753626742462</c:v>
                </c:pt>
                <c:pt idx="519">
                  <c:v>120.32379229043487</c:v>
                </c:pt>
                <c:pt idx="520">
                  <c:v>121.28120731834463</c:v>
                </c:pt>
                <c:pt idx="521">
                  <c:v>122.22999046107766</c:v>
                </c:pt>
                <c:pt idx="522">
                  <c:v>123.17034253938172</c:v>
                </c:pt>
                <c:pt idx="523">
                  <c:v>124.10245653981312</c:v>
                </c:pt>
                <c:pt idx="524">
                  <c:v>125.02651803806192</c:v>
                </c:pt>
                <c:pt idx="525">
                  <c:v>125.94270559327148</c:v>
                </c:pt>
                <c:pt idx="526">
                  <c:v>126.85119111574608</c:v>
                </c:pt>
                <c:pt idx="527">
                  <c:v>127.75214021021118</c:v>
                </c:pt>
                <c:pt idx="528">
                  <c:v>128.64571249658505</c:v>
                </c:pt>
                <c:pt idx="529">
                  <c:v>129.53206191003801</c:v>
                </c:pt>
                <c:pt idx="530">
                  <c:v>130.41133698195196</c:v>
                </c:pt>
                <c:pt idx="531">
                  <c:v>131.28368110324627</c:v>
                </c:pt>
                <c:pt idx="532">
                  <c:v>132.14923277140511</c:v>
                </c:pt>
                <c:pt idx="533">
                  <c:v>133.00812582242364</c:v>
                </c:pt>
                <c:pt idx="534">
                  <c:v>133.86048964878356</c:v>
                </c:pt>
                <c:pt idx="535">
                  <c:v>134.70644940447434</c:v>
                </c:pt>
                <c:pt idx="536">
                  <c:v>135.54612619798897</c:v>
                </c:pt>
                <c:pt idx="537">
                  <c:v>136.37963727414635</c:v>
                </c:pt>
                <c:pt idx="538">
                  <c:v>137.20709618552112</c:v>
                </c:pt>
                <c:pt idx="539">
                  <c:v>138.02861295419868</c:v>
                </c:pt>
                <c:pt idx="540">
                  <c:v>138.84429422451507</c:v>
                </c:pt>
                <c:pt idx="541">
                  <c:v>139.65424340738835</c:v>
                </c:pt>
                <c:pt idx="542">
                  <c:v>140.45856081680157</c:v>
                </c:pt>
                <c:pt idx="543">
                  <c:v>141.25734379895229</c:v>
                </c:pt>
                <c:pt idx="544">
                  <c:v>142.05068685454597</c:v>
                </c:pt>
                <c:pt idx="545">
                  <c:v>142.83868175467228</c:v>
                </c:pt>
                <c:pt idx="546">
                  <c:v>143.62141765067224</c:v>
                </c:pt>
                <c:pt idx="547">
                  <c:v>144.39898117837279</c:v>
                </c:pt>
                <c:pt idx="548">
                  <c:v>145.17145655703783</c:v>
                </c:pt>
                <c:pt idx="549">
                  <c:v>145.93892568336022</c:v>
                </c:pt>
                <c:pt idx="550">
                  <c:v>146.70146822079488</c:v>
                </c:pt>
                <c:pt idx="551">
                  <c:v>147.45916168451296</c:v>
                </c:pt>
                <c:pt idx="552">
                  <c:v>148.21208152223625</c:v>
                </c:pt>
                <c:pt idx="553">
                  <c:v>148.96030119119425</c:v>
                </c:pt>
                <c:pt idx="554">
                  <c:v>149.70389223142857</c:v>
                </c:pt>
                <c:pt idx="555">
                  <c:v>150.44292433565471</c:v>
                </c:pt>
                <c:pt idx="556">
                  <c:v>151.17746541587707</c:v>
                </c:pt>
                <c:pt idx="557">
                  <c:v>151.90758166693971</c:v>
                </c:pt>
                <c:pt idx="558">
                  <c:v>152.63333762718372</c:v>
                </c:pt>
                <c:pt idx="559">
                  <c:v>153.35479623637082</c:v>
                </c:pt>
                <c:pt idx="560">
                  <c:v>154.07201889102211</c:v>
                </c:pt>
                <c:pt idx="561">
                  <c:v>154.78506549731216</c:v>
                </c:pt>
                <c:pt idx="562">
                  <c:v>155.35823802076425</c:v>
                </c:pt>
                <c:pt idx="563">
                  <c:v>155.92930366299225</c:v>
                </c:pt>
                <c:pt idx="564">
                  <c:v>156.49828548816396</c:v>
                </c:pt>
                <c:pt idx="565">
                  <c:v>157.06520614268487</c:v>
                </c:pt>
                <c:pt idx="566">
                  <c:v>157.63008786571589</c:v>
                </c:pt>
                <c:pt idx="567">
                  <c:v>158.19295249935291</c:v>
                </c:pt>
                <c:pt idx="568">
                  <c:v>158.75382149848156</c:v>
                </c:pt>
                <c:pt idx="569">
                  <c:v>159.31271594031961</c:v>
                </c:pt>
                <c:pt idx="570">
                  <c:v>159.86965653365925</c:v>
                </c:pt>
                <c:pt idx="571">
                  <c:v>159.86965653365925</c:v>
                </c:pt>
                <c:pt idx="572">
                  <c:v>160.42466362782068</c:v>
                </c:pt>
                <c:pt idx="573">
                  <c:v>160.97775722132741</c:v>
                </c:pt>
                <c:pt idx="574">
                  <c:v>161.52895697031491</c:v>
                </c:pt>
                <c:pt idx="575">
                  <c:v>162.07828219668133</c:v>
                </c:pt>
                <c:pt idx="576">
                  <c:v>162.62575189599059</c:v>
                </c:pt>
                <c:pt idx="577">
                  <c:v>163.17138474513692</c:v>
                </c:pt>
                <c:pt idx="578">
                  <c:v>163.71519910977943</c:v>
                </c:pt>
                <c:pt idx="579">
                  <c:v>164.25721305155503</c:v>
                </c:pt>
                <c:pt idx="580">
                  <c:v>164.79744433507807</c:v>
                </c:pt>
                <c:pt idx="581">
                  <c:v>165.33591043473399</c:v>
                </c:pt>
                <c:pt idx="582">
                  <c:v>165.87262854127439</c:v>
                </c:pt>
                <c:pt idx="583">
                  <c:v>166.40761556822096</c:v>
                </c:pt>
                <c:pt idx="584">
                  <c:v>166.94088815808436</c:v>
                </c:pt>
                <c:pt idx="585">
                  <c:v>167.47246268840516</c:v>
                </c:pt>
                <c:pt idx="586">
                  <c:v>168.00235527762246</c:v>
                </c:pt>
                <c:pt idx="587">
                  <c:v>168.53058179077678</c:v>
                </c:pt>
                <c:pt idx="588">
                  <c:v>169.05715784505227</c:v>
                </c:pt>
                <c:pt idx="589">
                  <c:v>169.5820988151643</c:v>
                </c:pt>
                <c:pt idx="590">
                  <c:v>170.10541983859704</c:v>
                </c:pt>
                <c:pt idx="591">
                  <c:v>170.62713582069702</c:v>
                </c:pt>
                <c:pt idx="592">
                  <c:v>171.14726143962633</c:v>
                </c:pt>
                <c:pt idx="593">
                  <c:v>171.66581115118123</c:v>
                </c:pt>
                <c:pt idx="594">
                  <c:v>172.18279919347995</c:v>
                </c:pt>
                <c:pt idx="595">
                  <c:v>172.6982395915241</c:v>
                </c:pt>
                <c:pt idx="596">
                  <c:v>173.21214616163809</c:v>
                </c:pt>
                <c:pt idx="597">
                  <c:v>173.72453251579034</c:v>
                </c:pt>
                <c:pt idx="598">
                  <c:v>174.23541206579998</c:v>
                </c:pt>
                <c:pt idx="599">
                  <c:v>174.74479802743295</c:v>
                </c:pt>
                <c:pt idx="600">
                  <c:v>175.252703424391</c:v>
                </c:pt>
                <c:pt idx="601">
                  <c:v>175.7591410921969</c:v>
                </c:pt>
                <c:pt idx="602">
                  <c:v>176.26412368197899</c:v>
                </c:pt>
                <c:pt idx="603">
                  <c:v>176.7676636641589</c:v>
                </c:pt>
                <c:pt idx="604">
                  <c:v>177.26977333204445</c:v>
                </c:pt>
                <c:pt idx="605">
                  <c:v>177.77046480533161</c:v>
                </c:pt>
                <c:pt idx="606">
                  <c:v>178.26975003351762</c:v>
                </c:pt>
                <c:pt idx="607">
                  <c:v>178.76764079922876</c:v>
                </c:pt>
                <c:pt idx="608">
                  <c:v>179.26414872146438</c:v>
                </c:pt>
                <c:pt idx="609">
                  <c:v>179.75928525876074</c:v>
                </c:pt>
                <c:pt idx="610">
                  <c:v>179.75928525876074</c:v>
                </c:pt>
                <c:pt idx="611">
                  <c:v>180.25306171227646</c:v>
                </c:pt>
                <c:pt idx="612">
                  <c:v>180.74548922880197</c:v>
                </c:pt>
                <c:pt idx="613">
                  <c:v>181.23657880369566</c:v>
                </c:pt>
                <c:pt idx="614">
                  <c:v>181.72634128374844</c:v>
                </c:pt>
                <c:pt idx="615">
                  <c:v>182.21478736997892</c:v>
                </c:pt>
                <c:pt idx="616">
                  <c:v>182.7019276203616</c:v>
                </c:pt>
                <c:pt idx="617">
                  <c:v>183.1877724524895</c:v>
                </c:pt>
                <c:pt idx="618">
                  <c:v>183.67233214617352</c:v>
                </c:pt>
                <c:pt idx="619">
                  <c:v>184.15561684598032</c:v>
                </c:pt>
                <c:pt idx="620">
                  <c:v>184.63763656371017</c:v>
                </c:pt>
                <c:pt idx="621">
                  <c:v>185.1184011808171</c:v>
                </c:pt>
                <c:pt idx="622">
                  <c:v>185.59792045077219</c:v>
                </c:pt>
                <c:pt idx="623">
                  <c:v>186.07620400137247</c:v>
                </c:pt>
                <c:pt idx="624">
                  <c:v>186.55326133699623</c:v>
                </c:pt>
                <c:pt idx="625">
                  <c:v>187.02910184080667</c:v>
                </c:pt>
                <c:pt idx="626">
                  <c:v>187.5037347769053</c:v>
                </c:pt>
                <c:pt idx="627">
                  <c:v>187.97716929243634</c:v>
                </c:pt>
                <c:pt idx="628">
                  <c:v>188.44941441964338</c:v>
                </c:pt>
                <c:pt idx="629">
                  <c:v>188.92047907788003</c:v>
                </c:pt>
                <c:pt idx="630">
                  <c:v>189.3903720755755</c:v>
                </c:pt>
                <c:pt idx="631">
                  <c:v>189.85910211215617</c:v>
                </c:pt>
                <c:pt idx="632">
                  <c:v>190.32667777992492</c:v>
                </c:pt>
                <c:pt idx="633">
                  <c:v>190.79310756589868</c:v>
                </c:pt>
                <c:pt idx="634">
                  <c:v>191.25839985360594</c:v>
                </c:pt>
                <c:pt idx="635">
                  <c:v>191.72256292484468</c:v>
                </c:pt>
                <c:pt idx="636">
                  <c:v>192.18560496140248</c:v>
                </c:pt>
                <c:pt idx="637">
                  <c:v>192.64753404673903</c:v>
                </c:pt>
                <c:pt idx="638">
                  <c:v>193.10835816763262</c:v>
                </c:pt>
                <c:pt idx="639">
                  <c:v>193.42423111730415</c:v>
                </c:pt>
                <c:pt idx="640">
                  <c:v>193.73958906852749</c:v>
                </c:pt>
                <c:pt idx="641">
                  <c:v>194.05443453207531</c:v>
                </c:pt>
                <c:pt idx="642">
                  <c:v>194.36876999838506</c:v>
                </c:pt>
                <c:pt idx="643">
                  <c:v>194.68259793778876</c:v>
                </c:pt>
                <c:pt idx="644">
                  <c:v>194.99592080073964</c:v>
                </c:pt>
                <c:pt idx="645">
                  <c:v>195.30874101803516</c:v>
                </c:pt>
                <c:pt idx="646">
                  <c:v>195.62106100103725</c:v>
                </c:pt>
                <c:pt idx="647">
                  <c:v>195.93288314188905</c:v>
                </c:pt>
                <c:pt idx="648">
                  <c:v>196.24420981372865</c:v>
                </c:pt>
                <c:pt idx="649">
                  <c:v>196.55504337089997</c:v>
                </c:pt>
                <c:pt idx="650">
                  <c:v>196.86538614916023</c:v>
                </c:pt>
                <c:pt idx="651">
                  <c:v>197.17524046588503</c:v>
                </c:pt>
                <c:pt idx="652">
                  <c:v>197.48460862026991</c:v>
                </c:pt>
                <c:pt idx="653">
                  <c:v>197.79349289352973</c:v>
                </c:pt>
                <c:pt idx="654">
                  <c:v>198.10189554909465</c:v>
                </c:pt>
                <c:pt idx="655">
                  <c:v>198.40981883280375</c:v>
                </c:pt>
                <c:pt idx="656">
                  <c:v>198.71726497309592</c:v>
                </c:pt>
                <c:pt idx="657">
                  <c:v>199.02423618119784</c:v>
                </c:pt>
                <c:pt idx="658">
                  <c:v>199.33073465130968</c:v>
                </c:pt>
                <c:pt idx="659">
                  <c:v>199.63676256078799</c:v>
                </c:pt>
                <c:pt idx="660">
                  <c:v>199.94232207032618</c:v>
                </c:pt>
                <c:pt idx="661">
                  <c:v>200.24741532413259</c:v>
                </c:pt>
                <c:pt idx="662">
                  <c:v>200.55204445010594</c:v>
                </c:pt>
                <c:pt idx="663">
                  <c:v>200.85621156000843</c:v>
                </c:pt>
                <c:pt idx="664">
                  <c:v>201.15991874963677</c:v>
                </c:pt>
                <c:pt idx="665">
                  <c:v>201.46316809899045</c:v>
                </c:pt>
                <c:pt idx="666">
                  <c:v>201.76596167243792</c:v>
                </c:pt>
                <c:pt idx="667">
                  <c:v>202.06830151888073</c:v>
                </c:pt>
                <c:pt idx="668">
                  <c:v>202.37018967191514</c:v>
                </c:pt>
                <c:pt idx="669">
                  <c:v>202.67162814999173</c:v>
                </c:pt>
                <c:pt idx="670">
                  <c:v>202.97261895657286</c:v>
                </c:pt>
                <c:pt idx="671">
                  <c:v>203.2731640802881</c:v>
                </c:pt>
                <c:pt idx="672">
                  <c:v>203.57326549508738</c:v>
                </c:pt>
                <c:pt idx="673">
                  <c:v>203.87292516039236</c:v>
                </c:pt>
                <c:pt idx="674">
                  <c:v>204.1721450212456</c:v>
                </c:pt>
                <c:pt idx="675">
                  <c:v>204.47092700845798</c:v>
                </c:pt>
                <c:pt idx="676">
                  <c:v>204.76927303875394</c:v>
                </c:pt>
                <c:pt idx="677">
                  <c:v>205.06718501491497</c:v>
                </c:pt>
                <c:pt idx="678">
                  <c:v>205.36466482592124</c:v>
                </c:pt>
                <c:pt idx="679">
                  <c:v>205.6617143470913</c:v>
                </c:pt>
                <c:pt idx="680">
                  <c:v>205.95833544022003</c:v>
                </c:pt>
                <c:pt idx="681">
                  <c:v>206.25452995371472</c:v>
                </c:pt>
                <c:pt idx="682">
                  <c:v>206.55029972272953</c:v>
                </c:pt>
                <c:pt idx="683">
                  <c:v>206.84564656929817</c:v>
                </c:pt>
                <c:pt idx="684">
                  <c:v>207.14057230246476</c:v>
                </c:pt>
                <c:pt idx="685">
                  <c:v>207.43507871841311</c:v>
                </c:pt>
                <c:pt idx="686">
                  <c:v>207.72916760059442</c:v>
                </c:pt>
                <c:pt idx="687">
                  <c:v>208.02284071985329</c:v>
                </c:pt>
                <c:pt idx="688">
                  <c:v>208.31609983455206</c:v>
                </c:pt>
                <c:pt idx="689">
                  <c:v>208.60894669069367</c:v>
                </c:pt>
                <c:pt idx="690">
                  <c:v>208.90138302204289</c:v>
                </c:pt>
                <c:pt idx="691">
                  <c:v>209.19341055024628</c:v>
                </c:pt>
                <c:pt idx="692">
                  <c:v>209.4850309849501</c:v>
                </c:pt>
                <c:pt idx="693">
                  <c:v>209.77624602391737</c:v>
                </c:pt>
                <c:pt idx="694">
                  <c:v>210.0670573531431</c:v>
                </c:pt>
                <c:pt idx="695">
                  <c:v>210.35746664696819</c:v>
                </c:pt>
                <c:pt idx="696">
                  <c:v>210.64747556819174</c:v>
                </c:pt>
                <c:pt idx="697">
                  <c:v>210.93708576818241</c:v>
                </c:pt>
                <c:pt idx="698">
                  <c:v>211.22629888698793</c:v>
                </c:pt>
                <c:pt idx="699">
                  <c:v>211.51511655344345</c:v>
                </c:pt>
                <c:pt idx="700">
                  <c:v>211.80354038527867</c:v>
                </c:pt>
                <c:pt idx="701">
                  <c:v>212.09157198922352</c:v>
                </c:pt>
                <c:pt idx="702">
                  <c:v>212.37921296111256</c:v>
                </c:pt>
                <c:pt idx="703">
                  <c:v>212.66646488598809</c:v>
                </c:pt>
                <c:pt idx="704">
                  <c:v>212.9533293382022</c:v>
                </c:pt>
                <c:pt idx="705">
                  <c:v>213.23980788151732</c:v>
                </c:pt>
                <c:pt idx="706">
                  <c:v>213.5259020692057</c:v>
                </c:pt>
                <c:pt idx="707">
                  <c:v>213.81161344414767</c:v>
                </c:pt>
                <c:pt idx="708">
                  <c:v>214.09694353892874</c:v>
                </c:pt>
                <c:pt idx="709">
                  <c:v>214.38189387593545</c:v>
                </c:pt>
                <c:pt idx="710">
                  <c:v>214.66646596745019</c:v>
                </c:pt>
                <c:pt idx="711">
                  <c:v>214.9506613157449</c:v>
                </c:pt>
                <c:pt idx="712">
                  <c:v>215.23448141317337</c:v>
                </c:pt>
                <c:pt idx="713">
                  <c:v>215.51792774226294</c:v>
                </c:pt>
                <c:pt idx="714">
                  <c:v>215.80100177580474</c:v>
                </c:pt>
                <c:pt idx="715">
                  <c:v>216.08370497694287</c:v>
                </c:pt>
                <c:pt idx="716">
                  <c:v>216.36603879926275</c:v>
                </c:pt>
                <c:pt idx="717">
                  <c:v>216.64800468687841</c:v>
                </c:pt>
                <c:pt idx="718">
                  <c:v>216.64800468687841</c:v>
                </c:pt>
                <c:pt idx="719">
                  <c:v>216.92960407451838</c:v>
                </c:pt>
                <c:pt idx="720">
                  <c:v>216.45361204377059</c:v>
                </c:pt>
                <c:pt idx="721">
                  <c:v>215.97591974400044</c:v>
                </c:pt>
                <c:pt idx="722">
                  <c:v>215.49651497820363</c:v>
                </c:pt>
                <c:pt idx="723">
                  <c:v>215.01538539865768</c:v>
                </c:pt>
                <c:pt idx="724">
                  <c:v>214.53251850424698</c:v>
                </c:pt>
                <c:pt idx="725">
                  <c:v>214.04790163772597</c:v>
                </c:pt>
                <c:pt idx="726">
                  <c:v>213.56152198291926</c:v>
                </c:pt>
                <c:pt idx="727">
                  <c:v>213.07336656185575</c:v>
                </c:pt>
                <c:pt idx="728">
                  <c:v>212.58342223183607</c:v>
                </c:pt>
                <c:pt idx="729">
                  <c:v>212.09167568243058</c:v>
                </c:pt>
                <c:pt idx="730">
                  <c:v>211.59811343240639</c:v>
                </c:pt>
                <c:pt idx="731">
                  <c:v>211.10272182658085</c:v>
                </c:pt>
                <c:pt idx="732">
                  <c:v>210.60548703259994</c:v>
                </c:pt>
                <c:pt idx="733">
                  <c:v>210.10639503763883</c:v>
                </c:pt>
                <c:pt idx="734">
                  <c:v>209.60543164502266</c:v>
                </c:pt>
                <c:pt idx="735">
                  <c:v>209.10258247076479</c:v>
                </c:pt>
                <c:pt idx="736">
                  <c:v>208.59783294002045</c:v>
                </c:pt>
                <c:pt idx="737">
                  <c:v>208.09116828345304</c:v>
                </c:pt>
                <c:pt idx="738">
                  <c:v>207.58257353351027</c:v>
                </c:pt>
                <c:pt idx="739">
                  <c:v>207.0720335206077</c:v>
                </c:pt>
                <c:pt idx="740">
                  <c:v>206.55953286921672</c:v>
                </c:pt>
                <c:pt idx="741">
                  <c:v>206.04505599385385</c:v>
                </c:pt>
                <c:pt idx="742">
                  <c:v>205.5285870949684</c:v>
                </c:pt>
                <c:pt idx="743">
                  <c:v>205.01011015472571</c:v>
                </c:pt>
                <c:pt idx="744">
                  <c:v>204.48960893268185</c:v>
                </c:pt>
                <c:pt idx="745">
                  <c:v>203.96706696134723</c:v>
                </c:pt>
                <c:pt idx="746">
                  <c:v>203.44246754163504</c:v>
                </c:pt>
                <c:pt idx="747">
                  <c:v>202.91579373819093</c:v>
                </c:pt>
                <c:pt idx="748">
                  <c:v>202.38702837460031</c:v>
                </c:pt>
                <c:pt idx="749">
                  <c:v>201.85615402846921</c:v>
                </c:pt>
                <c:pt idx="750">
                  <c:v>201.32315302637448</c:v>
                </c:pt>
                <c:pt idx="751">
                  <c:v>200.78800743867913</c:v>
                </c:pt>
                <c:pt idx="752">
                  <c:v>200.25069907420846</c:v>
                </c:pt>
                <c:pt idx="753">
                  <c:v>199.71120947478232</c:v>
                </c:pt>
                <c:pt idx="754">
                  <c:v>199.16951990959862</c:v>
                </c:pt>
                <c:pt idx="755">
                  <c:v>198.62561136946306</c:v>
                </c:pt>
                <c:pt idx="756">
                  <c:v>198.07946456086037</c:v>
                </c:pt>
                <c:pt idx="757">
                  <c:v>197.53105989986088</c:v>
                </c:pt>
                <c:pt idx="758">
                  <c:v>196.98037750585752</c:v>
                </c:pt>
                <c:pt idx="759">
                  <c:v>196.42739719512704</c:v>
                </c:pt>
                <c:pt idx="760">
                  <c:v>195.87209847420948</c:v>
                </c:pt>
                <c:pt idx="761">
                  <c:v>195.31446053309946</c:v>
                </c:pt>
                <c:pt idx="762">
                  <c:v>194.75446223824312</c:v>
                </c:pt>
                <c:pt idx="763">
                  <c:v>194.192082125333</c:v>
                </c:pt>
                <c:pt idx="764">
                  <c:v>193.6272983918949</c:v>
                </c:pt>
                <c:pt idx="765">
                  <c:v>193.06008888965789</c:v>
                </c:pt>
                <c:pt idx="766">
                  <c:v>192.49043111670096</c:v>
                </c:pt>
                <c:pt idx="767">
                  <c:v>191.91830220936751</c:v>
                </c:pt>
                <c:pt idx="768">
                  <c:v>191.34367893393926</c:v>
                </c:pt>
                <c:pt idx="769">
                  <c:v>190.76653767806104</c:v>
                </c:pt>
                <c:pt idx="770">
                  <c:v>190.18685444190703</c:v>
                </c:pt>
                <c:pt idx="771">
                  <c:v>189.60460482907908</c:v>
                </c:pt>
                <c:pt idx="772">
                  <c:v>189.01976403722657</c:v>
                </c:pt>
                <c:pt idx="773">
                  <c:v>188.43230684837812</c:v>
                </c:pt>
                <c:pt idx="774">
                  <c:v>187.84220761897353</c:v>
                </c:pt>
                <c:pt idx="775">
                  <c:v>187.24944026958465</c:v>
                </c:pt>
                <c:pt idx="776">
                  <c:v>186.65397827431349</c:v>
                </c:pt>
                <c:pt idx="777">
                  <c:v>186.0557946498549</c:v>
                </c:pt>
                <c:pt idx="778">
                  <c:v>185.45486194421053</c:v>
                </c:pt>
                <c:pt idx="779">
                  <c:v>184.85115222504066</c:v>
                </c:pt>
                <c:pt idx="780">
                  <c:v>184.24463706763947</c:v>
                </c:pt>
                <c:pt idx="781">
                  <c:v>183.63528754251857</c:v>
                </c:pt>
                <c:pt idx="782">
                  <c:v>183.02307420258344</c:v>
                </c:pt>
                <c:pt idx="783">
                  <c:v>182.40796706988581</c:v>
                </c:pt>
                <c:pt idx="784">
                  <c:v>181.789935621935</c:v>
                </c:pt>
                <c:pt idx="785">
                  <c:v>181.16894877755024</c:v>
                </c:pt>
                <c:pt idx="786">
                  <c:v>180.54497488223458</c:v>
                </c:pt>
                <c:pt idx="787">
                  <c:v>179.91798169305059</c:v>
                </c:pt>
                <c:pt idx="788">
                  <c:v>179.28793636297723</c:v>
                </c:pt>
                <c:pt idx="789">
                  <c:v>178.65480542472545</c:v>
                </c:pt>
                <c:pt idx="790">
                  <c:v>178.01855477398962</c:v>
                </c:pt>
                <c:pt idx="791">
                  <c:v>177.37914965211056</c:v>
                </c:pt>
                <c:pt idx="792">
                  <c:v>176.39197613062717</c:v>
                </c:pt>
                <c:pt idx="793">
                  <c:v>176.39197613062717</c:v>
                </c:pt>
                <c:pt idx="794">
                  <c:v>175.74441677133967</c:v>
                </c:pt>
                <c:pt idx="795">
                  <c:v>175.09357458341154</c:v>
                </c:pt>
                <c:pt idx="796">
                  <c:v>174.43941160626963</c:v>
                </c:pt>
                <c:pt idx="797">
                  <c:v>173.78188911717305</c:v>
                </c:pt>
                <c:pt idx="798">
                  <c:v>173.12096760933912</c:v>
                </c:pt>
                <c:pt idx="799">
                  <c:v>172.45660676925229</c:v>
                </c:pt>
                <c:pt idx="800">
                  <c:v>171.7887654531186</c:v>
                </c:pt>
                <c:pt idx="801">
                  <c:v>171.11740166242552</c:v>
                </c:pt>
                <c:pt idx="802">
                  <c:v>170.44247251856552</c:v>
                </c:pt>
                <c:pt idx="803">
                  <c:v>169.76393423647883</c:v>
                </c:pt>
                <c:pt idx="804">
                  <c:v>169.08174209726914</c:v>
                </c:pt>
                <c:pt idx="805">
                  <c:v>168.39585041974189</c:v>
                </c:pt>
                <c:pt idx="806">
                  <c:v>167.70621253081379</c:v>
                </c:pt>
                <c:pt idx="807">
                  <c:v>167.01278073473745</c:v>
                </c:pt>
                <c:pt idx="808">
                  <c:v>166.31550628108312</c:v>
                </c:pt>
                <c:pt idx="809">
                  <c:v>165.61433933141544</c:v>
                </c:pt>
                <c:pt idx="810">
                  <c:v>164.90922892459895</c:v>
                </c:pt>
                <c:pt idx="811">
                  <c:v>164.20012294066342</c:v>
                </c:pt>
                <c:pt idx="812">
                  <c:v>163.48696806315459</c:v>
                </c:pt>
                <c:pt idx="813">
                  <c:v>162.76970973989236</c:v>
                </c:pt>
                <c:pt idx="814">
                  <c:v>162.04829214205267</c:v>
                </c:pt>
                <c:pt idx="815">
                  <c:v>161.32265812148486</c:v>
                </c:pt>
                <c:pt idx="816">
                  <c:v>160.59274916617062</c:v>
                </c:pt>
                <c:pt idx="817">
                  <c:v>159.85850535372415</c:v>
                </c:pt>
                <c:pt idx="818">
                  <c:v>159.11986530282752</c:v>
                </c:pt>
                <c:pt idx="819">
                  <c:v>158.37676612248717</c:v>
                </c:pt>
                <c:pt idx="820">
                  <c:v>157.62914335899185</c:v>
                </c:pt>
                <c:pt idx="821">
                  <c:v>156.87693094044207</c:v>
                </c:pt>
                <c:pt idx="822">
                  <c:v>156.12006111871412</c:v>
                </c:pt>
                <c:pt idx="823">
                  <c:v>155.35846440871234</c:v>
                </c:pt>
                <c:pt idx="824">
                  <c:v>154.59206952475202</c:v>
                </c:pt>
                <c:pt idx="825">
                  <c:v>153.82080331390637</c:v>
                </c:pt>
                <c:pt idx="826">
                  <c:v>153.04459068613707</c:v>
                </c:pt>
                <c:pt idx="827">
                  <c:v>152.26335454101806</c:v>
                </c:pt>
                <c:pt idx="828">
                  <c:v>151.47701569084518</c:v>
                </c:pt>
                <c:pt idx="829">
                  <c:v>150.68549277991281</c:v>
                </c:pt>
                <c:pt idx="830">
                  <c:v>149.88870219971977</c:v>
                </c:pt>
                <c:pt idx="831">
                  <c:v>149.08655799985127</c:v>
                </c:pt>
                <c:pt idx="832">
                  <c:v>148.27897179426364</c:v>
                </c:pt>
                <c:pt idx="833">
                  <c:v>147.46585266267803</c:v>
                </c:pt>
                <c:pt idx="834">
                  <c:v>146.64710704676776</c:v>
                </c:pt>
                <c:pt idx="835">
                  <c:v>145.82263864079823</c:v>
                </c:pt>
                <c:pt idx="836">
                  <c:v>144.99234827635277</c:v>
                </c:pt>
                <c:pt idx="837">
                  <c:v>144.15613380074799</c:v>
                </c:pt>
                <c:pt idx="838">
                  <c:v>143.31388994871108</c:v>
                </c:pt>
                <c:pt idx="839">
                  <c:v>142.46550820685587</c:v>
                </c:pt>
                <c:pt idx="840">
                  <c:v>141.61087667045786</c:v>
                </c:pt>
                <c:pt idx="841">
                  <c:v>140.7498798919849</c:v>
                </c:pt>
                <c:pt idx="842">
                  <c:v>139.88239872079609</c:v>
                </c:pt>
                <c:pt idx="843">
                  <c:v>139.88239872079609</c:v>
                </c:pt>
                <c:pt idx="844">
                  <c:v>140.68514036845684</c:v>
                </c:pt>
                <c:pt idx="845">
                  <c:v>141.48237461213381</c:v>
                </c:pt>
                <c:pt idx="846">
                  <c:v>142.21009211086195</c:v>
                </c:pt>
                <c:pt idx="847">
                  <c:v>142.93331020602687</c:v>
                </c:pt>
                <c:pt idx="848">
                  <c:v>143.65209772409301</c:v>
                </c:pt>
                <c:pt idx="849">
                  <c:v>142.80618860356648</c:v>
                </c:pt>
                <c:pt idx="850">
                  <c:v>141.95407494406936</c:v>
                </c:pt>
                <c:pt idx="851">
                  <c:v>141.09564273636806</c:v>
                </c:pt>
                <c:pt idx="852">
                  <c:v>140.23077433345114</c:v>
                </c:pt>
                <c:pt idx="853">
                  <c:v>139.35934828463238</c:v>
                </c:pt>
                <c:pt idx="854">
                  <c:v>138.48123915977487</c:v>
                </c:pt>
                <c:pt idx="855">
                  <c:v>137.59631736290643</c:v>
                </c:pt>
                <c:pt idx="856">
                  <c:v>136.70444893443243</c:v>
                </c:pt>
                <c:pt idx="857">
                  <c:v>135.80549534108087</c:v>
                </c:pt>
                <c:pt idx="858">
                  <c:v>134.89931325263558</c:v>
                </c:pt>
                <c:pt idx="859">
                  <c:v>133.98575430442654</c:v>
                </c:pt>
                <c:pt idx="860">
                  <c:v>133.06466484444971</c:v>
                </c:pt>
                <c:pt idx="861">
                  <c:v>132.13588566388185</c:v>
                </c:pt>
                <c:pt idx="862">
                  <c:v>131.19925170963614</c:v>
                </c:pt>
                <c:pt idx="863">
                  <c:v>130.25459177747319</c:v>
                </c:pt>
                <c:pt idx="864">
                  <c:v>129.30172818403273</c:v>
                </c:pt>
                <c:pt idx="865">
                  <c:v>128.34047641598801</c:v>
                </c:pt>
                <c:pt idx="866">
                  <c:v>127.37064475433969</c:v>
                </c:pt>
                <c:pt idx="867">
                  <c:v>126.39203387165979</c:v>
                </c:pt>
                <c:pt idx="868">
                  <c:v>125.40443639986421</c:v>
                </c:pt>
                <c:pt idx="869">
                  <c:v>124.40763646583264</c:v>
                </c:pt>
                <c:pt idx="870">
                  <c:v>123.40140919190038</c:v>
                </c:pt>
                <c:pt idx="871">
                  <c:v>122.38552015791622</c:v>
                </c:pt>
                <c:pt idx="872">
                  <c:v>121.35972482118575</c:v>
                </c:pt>
                <c:pt idx="873">
                  <c:v>120.32376789019578</c:v>
                </c:pt>
                <c:pt idx="874">
                  <c:v>119.27738264753363</c:v>
                </c:pt>
                <c:pt idx="875">
                  <c:v>118.2202902168674</c:v>
                </c:pt>
                <c:pt idx="876">
                  <c:v>117.15219876822853</c:v>
                </c:pt>
                <c:pt idx="877">
                  <c:v>116.07280265512313</c:v>
                </c:pt>
                <c:pt idx="878">
                  <c:v>114.98178147618053</c:v>
                </c:pt>
                <c:pt idx="879">
                  <c:v>113.87879905310672</c:v>
                </c:pt>
                <c:pt idx="880">
                  <c:v>112.76350231562701</c:v>
                </c:pt>
                <c:pt idx="881">
                  <c:v>111.63552008285119</c:v>
                </c:pt>
                <c:pt idx="882">
                  <c:v>106.30445248102102</c:v>
                </c:pt>
                <c:pt idx="883">
                  <c:v>106.30445248102102</c:v>
                </c:pt>
                <c:pt idx="884">
                  <c:v>107.31576469859387</c:v>
                </c:pt>
                <c:pt idx="885">
                  <c:v>108.3165381473068</c:v>
                </c:pt>
                <c:pt idx="886">
                  <c:v>109.30706349014696</c:v>
                </c:pt>
                <c:pt idx="887">
                  <c:v>110.28761803508532</c:v>
                </c:pt>
                <c:pt idx="888">
                  <c:v>111.25846658171247</c:v>
                </c:pt>
                <c:pt idx="889">
                  <c:v>112.21986220001796</c:v>
                </c:pt>
                <c:pt idx="890">
                  <c:v>113.17204694784722</c:v>
                </c:pt>
                <c:pt idx="891">
                  <c:v>114.11525253283959</c:v>
                </c:pt>
                <c:pt idx="892">
                  <c:v>115.04970092401211</c:v>
                </c:pt>
                <c:pt idx="893">
                  <c:v>115.97560491759567</c:v>
                </c:pt>
                <c:pt idx="894">
                  <c:v>116.89316866123987</c:v>
                </c:pt>
                <c:pt idx="895">
                  <c:v>117.80258814027191</c:v>
                </c:pt>
                <c:pt idx="896">
                  <c:v>118.78335238181651</c:v>
                </c:pt>
                <c:pt idx="897">
                  <c:v>119.75492488879628</c:v>
                </c:pt>
                <c:pt idx="898">
                  <c:v>120.71752897284433</c:v>
                </c:pt>
                <c:pt idx="899">
                  <c:v>121.67137886050713</c:v>
                </c:pt>
                <c:pt idx="900">
                  <c:v>122.61668020475699</c:v>
                </c:pt>
                <c:pt idx="901">
                  <c:v>123.5536305600114</c:v>
                </c:pt>
                <c:pt idx="902">
                  <c:v>124.48241982379375</c:v>
                </c:pt>
                <c:pt idx="903">
                  <c:v>125.40323064785656</c:v>
                </c:pt>
                <c:pt idx="904">
                  <c:v>126.31623882131021</c:v>
                </c:pt>
                <c:pt idx="905">
                  <c:v>127.22161362805411</c:v>
                </c:pt>
                <c:pt idx="906">
                  <c:v>128.11951818058728</c:v>
                </c:pt>
                <c:pt idx="907">
                  <c:v>129.01010973207963</c:v>
                </c:pt>
                <c:pt idx="908">
                  <c:v>129.89353996841132</c:v>
                </c:pt>
                <c:pt idx="909">
                  <c:v>130.76995528173018</c:v>
                </c:pt>
                <c:pt idx="910">
                  <c:v>131.63949702693844</c:v>
                </c:pt>
                <c:pt idx="911">
                  <c:v>132.50230176239364</c:v>
                </c:pt>
                <c:pt idx="912">
                  <c:v>133.35850147599609</c:v>
                </c:pt>
                <c:pt idx="913">
                  <c:v>134.20822379773341</c:v>
                </c:pt>
                <c:pt idx="914">
                  <c:v>135.05159219966185</c:v>
                </c:pt>
                <c:pt idx="915">
                  <c:v>135.88872618422047</c:v>
                </c:pt>
                <c:pt idx="916">
                  <c:v>136.71974146170029</c:v>
                </c:pt>
                <c:pt idx="917">
                  <c:v>137.54475011762264</c:v>
                </c:pt>
                <c:pt idx="918">
                  <c:v>138.36386077072012</c:v>
                </c:pt>
                <c:pt idx="919">
                  <c:v>139.17717872215704</c:v>
                </c:pt>
                <c:pt idx="920">
                  <c:v>139.98480609657668</c:v>
                </c:pt>
                <c:pt idx="921">
                  <c:v>140.78684197551647</c:v>
                </c:pt>
                <c:pt idx="922">
                  <c:v>141.58338252369012</c:v>
                </c:pt>
                <c:pt idx="923">
                  <c:v>142.37452110859755</c:v>
                </c:pt>
                <c:pt idx="924">
                  <c:v>143.16034841388932</c:v>
                </c:pt>
                <c:pt idx="925">
                  <c:v>143.94095254687952</c:v>
                </c:pt>
                <c:pt idx="926">
                  <c:v>144.71641914057253</c:v>
                </c:pt>
                <c:pt idx="927">
                  <c:v>145.48683145054238</c:v>
                </c:pt>
                <c:pt idx="928">
                  <c:v>146.25227044697888</c:v>
                </c:pt>
                <c:pt idx="929">
                  <c:v>147.01281490219193</c:v>
                </c:pt>
                <c:pt idx="930">
                  <c:v>147.76854147384563</c:v>
                </c:pt>
                <c:pt idx="931">
                  <c:v>148.51952478417428</c:v>
                </c:pt>
                <c:pt idx="932">
                  <c:v>149.26583749541487</c:v>
                </c:pt>
                <c:pt idx="933">
                  <c:v>150.00755038167492</c:v>
                </c:pt>
                <c:pt idx="934">
                  <c:v>150.74473239743978</c:v>
                </c:pt>
                <c:pt idx="935">
                  <c:v>151.4774507429095</c:v>
                </c:pt>
                <c:pt idx="936">
                  <c:v>152.20577092634272</c:v>
                </c:pt>
                <c:pt idx="937">
                  <c:v>152.92975682357431</c:v>
                </c:pt>
                <c:pt idx="938">
                  <c:v>153.64947073486107</c:v>
                </c:pt>
                <c:pt idx="939">
                  <c:v>154.36497343920166</c:v>
                </c:pt>
                <c:pt idx="940">
                  <c:v>155.07632424626595</c:v>
                </c:pt>
                <c:pt idx="941">
                  <c:v>155.64842421830755</c:v>
                </c:pt>
                <c:pt idx="942">
                  <c:v>156.21842907144932</c:v>
                </c:pt>
                <c:pt idx="943">
                  <c:v>156.78636165642936</c:v>
                </c:pt>
                <c:pt idx="944">
                  <c:v>157.35224441160628</c:v>
                </c:pt>
                <c:pt idx="945">
                  <c:v>157.91609937330361</c:v>
                </c:pt>
                <c:pt idx="946">
                  <c:v>158.47794818582275</c:v>
                </c:pt>
                <c:pt idx="947">
                  <c:v>159.0378121111377</c:v>
                </c:pt>
                <c:pt idx="948">
                  <c:v>159.59571203828366</c:v>
                </c:pt>
                <c:pt idx="949">
                  <c:v>160.15166849245117</c:v>
                </c:pt>
                <c:pt idx="950">
                  <c:v>160.70570164379728</c:v>
                </c:pt>
                <c:pt idx="951">
                  <c:v>161.25783131598419</c:v>
                </c:pt>
                <c:pt idx="952">
                  <c:v>161.80807699445549</c:v>
                </c:pt>
                <c:pt idx="953">
                  <c:v>162.3564578344602</c:v>
                </c:pt>
                <c:pt idx="954">
                  <c:v>162.90299266883366</c:v>
                </c:pt>
                <c:pt idx="955">
                  <c:v>163.44770001554411</c:v>
                </c:pt>
                <c:pt idx="956">
                  <c:v>163.99059808501377</c:v>
                </c:pt>
                <c:pt idx="957">
                  <c:v>164.53170478722248</c:v>
                </c:pt>
                <c:pt idx="958">
                  <c:v>165.07103773860197</c:v>
                </c:pt>
                <c:pt idx="959">
                  <c:v>165.60861426872748</c:v>
                </c:pt>
                <c:pt idx="960">
                  <c:v>166.14445142681529</c:v>
                </c:pt>
                <c:pt idx="961">
                  <c:v>166.67856598803164</c:v>
                </c:pt>
                <c:pt idx="962">
                  <c:v>167.21097445962042</c:v>
                </c:pt>
                <c:pt idx="963">
                  <c:v>167.74169308685617</c:v>
                </c:pt>
                <c:pt idx="964">
                  <c:v>168.27073785882757</c:v>
                </c:pt>
                <c:pt idx="965">
                  <c:v>168.79812451405817</c:v>
                </c:pt>
                <c:pt idx="966">
                  <c:v>169.32386854596936</c:v>
                </c:pt>
                <c:pt idx="967">
                  <c:v>169.84798520819118</c:v>
                </c:pt>
                <c:pt idx="968">
                  <c:v>170.37048951972625</c:v>
                </c:pt>
                <c:pt idx="969">
                  <c:v>170.89139626997132</c:v>
                </c:pt>
                <c:pt idx="970">
                  <c:v>171.41072002360175</c:v>
                </c:pt>
                <c:pt idx="971">
                  <c:v>171.92847512532299</c:v>
                </c:pt>
                <c:pt idx="972">
                  <c:v>172.44467570449376</c:v>
                </c:pt>
                <c:pt idx="973">
                  <c:v>172.95933567962513</c:v>
                </c:pt>
                <c:pt idx="974">
                  <c:v>173.47246876275918</c:v>
                </c:pt>
                <c:pt idx="975">
                  <c:v>173.98408846373187</c:v>
                </c:pt>
                <c:pt idx="976">
                  <c:v>174.494208094323</c:v>
                </c:pt>
                <c:pt idx="977">
                  <c:v>175.0028407722975</c:v>
                </c:pt>
                <c:pt idx="978">
                  <c:v>175.50999942534139</c:v>
                </c:pt>
                <c:pt idx="979">
                  <c:v>176.0156967948954</c:v>
                </c:pt>
                <c:pt idx="980">
                  <c:v>176.51994543989008</c:v>
                </c:pt>
                <c:pt idx="981">
                  <c:v>177.02275774038486</c:v>
                </c:pt>
                <c:pt idx="982">
                  <c:v>177.52414590111457</c:v>
                </c:pt>
                <c:pt idx="983">
                  <c:v>178.02412195494585</c:v>
                </c:pt>
                <c:pt idx="984">
                  <c:v>178.52269776624669</c:v>
                </c:pt>
                <c:pt idx="985">
                  <c:v>179.01988503417121</c:v>
                </c:pt>
                <c:pt idx="986">
                  <c:v>179.51569529586288</c:v>
                </c:pt>
                <c:pt idx="987">
                  <c:v>180.01013992957817</c:v>
                </c:pt>
                <c:pt idx="988">
                  <c:v>180.50323015773301</c:v>
                </c:pt>
                <c:pt idx="989">
                  <c:v>180.99497704987496</c:v>
                </c:pt>
                <c:pt idx="990">
                  <c:v>181.48539152558251</c:v>
                </c:pt>
                <c:pt idx="991">
                  <c:v>181.97448435729444</c:v>
                </c:pt>
                <c:pt idx="992">
                  <c:v>182.46226617307047</c:v>
                </c:pt>
                <c:pt idx="993">
                  <c:v>182.9487474592861</c:v>
                </c:pt>
                <c:pt idx="994">
                  <c:v>183.43393856326276</c:v>
                </c:pt>
                <c:pt idx="995">
                  <c:v>183.91784969583588</c:v>
                </c:pt>
                <c:pt idx="996">
                  <c:v>184.40049093386193</c:v>
                </c:pt>
                <c:pt idx="997">
                  <c:v>184.88187222266686</c:v>
                </c:pt>
                <c:pt idx="998">
                  <c:v>185.36200337843709</c:v>
                </c:pt>
                <c:pt idx="999">
                  <c:v>185.8408940905552</c:v>
                </c:pt>
                <c:pt idx="1000">
                  <c:v>186.31855392388107</c:v>
                </c:pt>
                <c:pt idx="1001">
                  <c:v>186.79499232098112</c:v>
                </c:pt>
                <c:pt idx="1002">
                  <c:v>187.27021860430614</c:v>
                </c:pt>
                <c:pt idx="1003">
                  <c:v>187.74424197831962</c:v>
                </c:pt>
                <c:pt idx="1004">
                  <c:v>188.21707153157777</c:v>
                </c:pt>
                <c:pt idx="1005">
                  <c:v>188.68871623876262</c:v>
                </c:pt>
                <c:pt idx="1006">
                  <c:v>189.15918496266974</c:v>
                </c:pt>
                <c:pt idx="1007">
                  <c:v>189.62848645615117</c:v>
                </c:pt>
                <c:pt idx="1008">
                  <c:v>190.09662936401563</c:v>
                </c:pt>
                <c:pt idx="1009">
                  <c:v>190.56362222488622</c:v>
                </c:pt>
                <c:pt idx="1010">
                  <c:v>191.02947347301767</c:v>
                </c:pt>
                <c:pt idx="1011">
                  <c:v>191.49419144007368</c:v>
                </c:pt>
                <c:pt idx="1012">
                  <c:v>191.95778435686532</c:v>
                </c:pt>
                <c:pt idx="1013">
                  <c:v>192.42026035505208</c:v>
                </c:pt>
                <c:pt idx="1014">
                  <c:v>192.88162746880599</c:v>
                </c:pt>
                <c:pt idx="1015">
                  <c:v>193.34189363643998</c:v>
                </c:pt>
                <c:pt idx="1016">
                  <c:v>193.65738566872702</c:v>
                </c:pt>
                <c:pt idx="1017">
                  <c:v>193.97236456043856</c:v>
                </c:pt>
                <c:pt idx="1018">
                  <c:v>194.28683280729371</c:v>
                </c:pt>
                <c:pt idx="1019">
                  <c:v>194.60079288484644</c:v>
                </c:pt>
                <c:pt idx="1020">
                  <c:v>194.9142472487132</c:v>
                </c:pt>
                <c:pt idx="1021">
                  <c:v>195.22719833479684</c:v>
                </c:pt>
                <c:pt idx="1022">
                  <c:v>195.53964855950753</c:v>
                </c:pt>
                <c:pt idx="1023">
                  <c:v>194.98060480086031</c:v>
                </c:pt>
                <c:pt idx="1024">
                  <c:v>194.41918792136119</c:v>
                </c:pt>
                <c:pt idx="1025">
                  <c:v>193.85537625583024</c:v>
                </c:pt>
                <c:pt idx="1026">
                  <c:v>193.28914779639464</c:v>
                </c:pt>
                <c:pt idx="1027">
                  <c:v>192.7204801847264</c:v>
                </c:pt>
                <c:pt idx="1028">
                  <c:v>192.14935070405136</c:v>
                </c:pt>
                <c:pt idx="1029">
                  <c:v>191.5757362709212</c:v>
                </c:pt>
                <c:pt idx="1030">
                  <c:v>190.99961342673987</c:v>
                </c:pt>
                <c:pt idx="1031">
                  <c:v>190.42095832903519</c:v>
                </c:pt>
                <c:pt idx="1032">
                  <c:v>189.83974674246636</c:v>
                </c:pt>
                <c:pt idx="1033">
                  <c:v>189.25595402955744</c:v>
                </c:pt>
                <c:pt idx="1034">
                  <c:v>188.66955514114659</c:v>
                </c:pt>
                <c:pt idx="1035">
                  <c:v>188.08052460654005</c:v>
                </c:pt>
                <c:pt idx="1036">
                  <c:v>187.48883652336019</c:v>
                </c:pt>
                <c:pt idx="1037">
                  <c:v>186.89446454707507</c:v>
                </c:pt>
                <c:pt idx="1038">
                  <c:v>186.29738188019797</c:v>
                </c:pt>
                <c:pt idx="1039">
                  <c:v>185.69756126114368</c:v>
                </c:pt>
                <c:pt idx="1040">
                  <c:v>185.09497495272794</c:v>
                </c:pt>
                <c:pt idx="1041">
                  <c:v>184.48959473029652</c:v>
                </c:pt>
                <c:pt idx="1042">
                  <c:v>183.88139186946844</c:v>
                </c:pt>
                <c:pt idx="1043">
                  <c:v>183.27033713347873</c:v>
                </c:pt>
                <c:pt idx="1044">
                  <c:v>182.65640076010359</c:v>
                </c:pt>
                <c:pt idx="1045">
                  <c:v>182.03955244815199</c:v>
                </c:pt>
                <c:pt idx="1046">
                  <c:v>181.41976134350529</c:v>
                </c:pt>
                <c:pt idx="1047">
                  <c:v>180.79699602468636</c:v>
                </c:pt>
                <c:pt idx="1048">
                  <c:v>180.17122448793882</c:v>
                </c:pt>
                <c:pt idx="1049">
                  <c:v>179.54241413179565</c:v>
                </c:pt>
                <c:pt idx="1050">
                  <c:v>178.91053174111585</c:v>
                </c:pt>
                <c:pt idx="1051">
                  <c:v>178.27554347056611</c:v>
                </c:pt>
                <c:pt idx="1052">
                  <c:v>177.63741482752448</c:v>
                </c:pt>
                <c:pt idx="1053">
                  <c:v>176.99611065437995</c:v>
                </c:pt>
                <c:pt idx="1054">
                  <c:v>176.35159511020274</c:v>
                </c:pt>
                <c:pt idx="1055">
                  <c:v>175.70383165175679</c:v>
                </c:pt>
                <c:pt idx="1056">
                  <c:v>175.05278301382594</c:v>
                </c:pt>
                <c:pt idx="1057">
                  <c:v>174.39841118882276</c:v>
                </c:pt>
                <c:pt idx="1058">
                  <c:v>173.740677405648</c:v>
                </c:pt>
                <c:pt idx="1059">
                  <c:v>173.07954210776668</c:v>
                </c:pt>
                <c:pt idx="1060">
                  <c:v>172.41496493046466</c:v>
                </c:pt>
                <c:pt idx="1061">
                  <c:v>171.74690467724832</c:v>
                </c:pt>
                <c:pt idx="1062">
                  <c:v>171.07531929534713</c:v>
                </c:pt>
                <c:pt idx="1063">
                  <c:v>170.40016585027732</c:v>
                </c:pt>
                <c:pt idx="1064">
                  <c:v>169.72140049942186</c:v>
                </c:pt>
                <c:pt idx="1065">
                  <c:v>169.03897846458005</c:v>
                </c:pt>
                <c:pt idx="1066">
                  <c:v>168.35285400343722</c:v>
                </c:pt>
                <c:pt idx="1067">
                  <c:v>167.66298037990137</c:v>
                </c:pt>
                <c:pt idx="1068">
                  <c:v>166.96930983325234</c:v>
                </c:pt>
                <c:pt idx="1069">
                  <c:v>166.27179354604345</c:v>
                </c:pt>
                <c:pt idx="1070">
                  <c:v>165.57038161069474</c:v>
                </c:pt>
                <c:pt idx="1071">
                  <c:v>164.86502299471036</c:v>
                </c:pt>
                <c:pt idx="1072">
                  <c:v>164.15566550445155</c:v>
                </c:pt>
                <c:pt idx="1073">
                  <c:v>163.44225574739033</c:v>
                </c:pt>
                <c:pt idx="1074">
                  <c:v>162.72473909276511</c:v>
                </c:pt>
                <c:pt idx="1075">
                  <c:v>162.00305963055501</c:v>
                </c:pt>
                <c:pt idx="1076">
                  <c:v>161.27716012868405</c:v>
                </c:pt>
                <c:pt idx="1077">
                  <c:v>160.54698198836044</c:v>
                </c:pt>
                <c:pt idx="1078">
                  <c:v>159.81246519745096</c:v>
                </c:pt>
                <c:pt idx="1079">
                  <c:v>159.07354828178353</c:v>
                </c:pt>
                <c:pt idx="1080">
                  <c:v>158.33016825426367</c:v>
                </c:pt>
                <c:pt idx="1081">
                  <c:v>157.58226056168442</c:v>
                </c:pt>
                <c:pt idx="1082">
                  <c:v>156.82975902909965</c:v>
                </c:pt>
                <c:pt idx="1083">
                  <c:v>156.07259580162292</c:v>
                </c:pt>
                <c:pt idx="1084">
                  <c:v>155.31070128350513</c:v>
                </c:pt>
                <c:pt idx="1085">
                  <c:v>154.54400407433266</c:v>
                </c:pt>
                <c:pt idx="1086">
                  <c:v>153.77243090217863</c:v>
                </c:pt>
                <c:pt idx="1087">
                  <c:v>152.9959065535264</c:v>
                </c:pt>
                <c:pt idx="1088">
                  <c:v>152.21435379977345</c:v>
                </c:pt>
                <c:pt idx="1089">
                  <c:v>151.42769332010829</c:v>
                </c:pt>
                <c:pt idx="1090">
                  <c:v>150.63584362053942</c:v>
                </c:pt>
                <c:pt idx="1091">
                  <c:v>149.8387209488389</c:v>
                </c:pt>
                <c:pt idx="1092">
                  <c:v>149.03623920514505</c:v>
                </c:pt>
                <c:pt idx="1093">
                  <c:v>148.22830984795013</c:v>
                </c:pt>
                <c:pt idx="1094">
                  <c:v>147.4148417951784</c:v>
                </c:pt>
                <c:pt idx="1095">
                  <c:v>146.59574132003667</c:v>
                </c:pt>
                <c:pt idx="1096">
                  <c:v>145.77091194129582</c:v>
                </c:pt>
                <c:pt idx="1097">
                  <c:v>144.94025430763398</c:v>
                </c:pt>
                <c:pt idx="1098">
                  <c:v>144.10366607564362</c:v>
                </c:pt>
                <c:pt idx="1099">
                  <c:v>143.26104178107266</c:v>
                </c:pt>
                <c:pt idx="1100">
                  <c:v>142.41227270283437</c:v>
                </c:pt>
                <c:pt idx="1101">
                  <c:v>141.55724671928328</c:v>
                </c:pt>
                <c:pt idx="1102">
                  <c:v>140.69584815621153</c:v>
                </c:pt>
                <c:pt idx="1103">
                  <c:v>139.8279576259751</c:v>
                </c:pt>
                <c:pt idx="1104">
                  <c:v>138.95345185710789</c:v>
                </c:pt>
                <c:pt idx="1105">
                  <c:v>138.07220351372621</c:v>
                </c:pt>
                <c:pt idx="1106">
                  <c:v>137.18408100396564</c:v>
                </c:pt>
                <c:pt idx="1107">
                  <c:v>136.28894827662347</c:v>
                </c:pt>
                <c:pt idx="1108">
                  <c:v>135.38666460510677</c:v>
                </c:pt>
                <c:pt idx="1109">
                  <c:v>134.47708435770193</c:v>
                </c:pt>
                <c:pt idx="1110">
                  <c:v>133.56005675309208</c:v>
                </c:pt>
                <c:pt idx="1111">
                  <c:v>132.63542559994596</c:v>
                </c:pt>
                <c:pt idx="1112">
                  <c:v>131.70302901929003</c:v>
                </c:pt>
                <c:pt idx="1113">
                  <c:v>130.7626991482509</c:v>
                </c:pt>
                <c:pt idx="1114">
                  <c:v>129.8142618236152</c:v>
                </c:pt>
                <c:pt idx="1115">
                  <c:v>128.85753624349886</c:v>
                </c:pt>
                <c:pt idx="1116">
                  <c:v>127.89233460524503</c:v>
                </c:pt>
                <c:pt idx="1117">
                  <c:v>126.91846171747386</c:v>
                </c:pt>
                <c:pt idx="1118">
                  <c:v>125.9357145839918</c:v>
                </c:pt>
                <c:pt idx="1119">
                  <c:v>124.94388195702146</c:v>
                </c:pt>
                <c:pt idx="1120">
                  <c:v>123.9427438569395</c:v>
                </c:pt>
                <c:pt idx="1121">
                  <c:v>122.93207105539862</c:v>
                </c:pt>
                <c:pt idx="1122">
                  <c:v>121.91162451836028</c:v>
                </c:pt>
                <c:pt idx="1123">
                  <c:v>120.88115480516781</c:v>
                </c:pt>
                <c:pt idx="1124">
                  <c:v>119.84040141933974</c:v>
                </c:pt>
                <c:pt idx="1125">
                  <c:v>118.78909210625284</c:v>
                </c:pt>
                <c:pt idx="1126">
                  <c:v>117.7269420923014</c:v>
                </c:pt>
                <c:pt idx="1127">
                  <c:v>116.6536532594549</c:v>
                </c:pt>
                <c:pt idx="1128">
                  <c:v>115.56891324837616</c:v>
                </c:pt>
                <c:pt idx="1129">
                  <c:v>114.47239448238811</c:v>
                </c:pt>
                <c:pt idx="1130">
                  <c:v>113.36375310357514</c:v>
                </c:pt>
                <c:pt idx="1131">
                  <c:v>112.2426278111457</c:v>
                </c:pt>
                <c:pt idx="1132">
                  <c:v>111.1086385908453</c:v>
                </c:pt>
                <c:pt idx="1133">
                  <c:v>109.96138532265522</c:v>
                </c:pt>
                <c:pt idx="1134">
                  <c:v>108.80044625220593</c:v>
                </c:pt>
                <c:pt idx="1135">
                  <c:v>107.62537630922633</c:v>
                </c:pt>
                <c:pt idx="1136">
                  <c:v>106.435705253881</c:v>
                </c:pt>
                <c:pt idx="1137">
                  <c:v>105.23093562894816</c:v>
                </c:pt>
                <c:pt idx="1138">
                  <c:v>96.998994589738871</c:v>
                </c:pt>
                <c:pt idx="1139">
                  <c:v>96.998994589738871</c:v>
                </c:pt>
                <c:pt idx="1140">
                  <c:v>96.998994589738871</c:v>
                </c:pt>
                <c:pt idx="1141">
                  <c:v>98.116883383523529</c:v>
                </c:pt>
                <c:pt idx="1142">
                  <c:v>99.220969138823165</c:v>
                </c:pt>
                <c:pt idx="1143">
                  <c:v>100.31170894378668</c:v>
                </c:pt>
                <c:pt idx="1144">
                  <c:v>101.38953482328128</c:v>
                </c:pt>
                <c:pt idx="1145">
                  <c:v>102.45485562720219</c:v>
                </c:pt>
                <c:pt idx="1146">
                  <c:v>103.50805873954953</c:v>
                </c:pt>
                <c:pt idx="1147">
                  <c:v>104.54951162864499</c:v>
                </c:pt>
                <c:pt idx="1148">
                  <c:v>105.57956325617859</c:v>
                </c:pt>
                <c:pt idx="1149">
                  <c:v>106.59854536049329</c:v>
                </c:pt>
                <c:pt idx="1150">
                  <c:v>107.60677362756633</c:v>
                </c:pt>
                <c:pt idx="1151">
                  <c:v>108.60454876147547</c:v>
                </c:pt>
                <c:pt idx="1152">
                  <c:v>109.59215746470339</c:v>
                </c:pt>
                <c:pt idx="1153">
                  <c:v>110.56987333739569</c:v>
                </c:pt>
                <c:pt idx="1154">
                  <c:v>111.53795770361845</c:v>
                </c:pt>
                <c:pt idx="1155">
                  <c:v>112.49666037173348</c:v>
                </c:pt>
                <c:pt idx="1156">
                  <c:v>113.44622033520362</c:v>
                </c:pt>
                <c:pt idx="1157">
                  <c:v>114.38686641943687</c:v>
                </c:pt>
                <c:pt idx="1158">
                  <c:v>115.31881787966567</c:v>
                </c:pt>
                <c:pt idx="1159">
                  <c:v>116.24228495431831</c:v>
                </c:pt>
                <c:pt idx="1160">
                  <c:v>117.15746937786882</c:v>
                </c:pt>
                <c:pt idx="1161">
                  <c:v>118.06456485673591</c:v>
                </c:pt>
                <c:pt idx="1162">
                  <c:v>119.04286004070605</c:v>
                </c:pt>
                <c:pt idx="1163">
                  <c:v>120.01202385029275</c:v>
                </c:pt>
                <c:pt idx="1164">
                  <c:v>120.97227712665547</c:v>
                </c:pt>
                <c:pt idx="1165">
                  <c:v>121.92383176577891</c:v>
                </c:pt>
                <c:pt idx="1166">
                  <c:v>122.86689121994615</c:v>
                </c:pt>
                <c:pt idx="1167">
                  <c:v>123.801650963586</c:v>
                </c:pt>
                <c:pt idx="1168">
                  <c:v>124.72829892654136</c:v>
                </c:pt>
                <c:pt idx="1169">
                  <c:v>125.64701589750322</c:v>
                </c:pt>
                <c:pt idx="1170">
                  <c:v>126.55797590008416</c:v>
                </c:pt>
                <c:pt idx="1171">
                  <c:v>127.46134654376763</c:v>
                </c:pt>
                <c:pt idx="1172">
                  <c:v>128.35728935175567</c:v>
                </c:pt>
                <c:pt idx="1173">
                  <c:v>129.24596006754797</c:v>
                </c:pt>
                <c:pt idx="1174">
                  <c:v>130.12750894191615</c:v>
                </c:pt>
                <c:pt idx="1175">
                  <c:v>131.00208100178492</c:v>
                </c:pt>
                <c:pt idx="1176">
                  <c:v>131.86981630239623</c:v>
                </c:pt>
                <c:pt idx="1177">
                  <c:v>132.73085016401001</c:v>
                </c:pt>
                <c:pt idx="1178">
                  <c:v>133.5853133942862</c:v>
                </c:pt>
                <c:pt idx="1179">
                  <c:v>134.43333249739297</c:v>
                </c:pt>
                <c:pt idx="1180">
                  <c:v>135.27502987079808</c:v>
                </c:pt>
                <c:pt idx="1181">
                  <c:v>136.11052399061893</c:v>
                </c:pt>
                <c:pt idx="1182">
                  <c:v>136.93992958633456</c:v>
                </c:pt>
                <c:pt idx="1183">
                  <c:v>137.76335780559739</c:v>
                </c:pt>
                <c:pt idx="1184">
                  <c:v>138.58091636982201</c:v>
                </c:pt>
                <c:pt idx="1185">
                  <c:v>139.39270972117464</c:v>
                </c:pt>
                <c:pt idx="1186">
                  <c:v>140.19883916153799</c:v>
                </c:pt>
                <c:pt idx="1187">
                  <c:v>140.99940298398053</c:v>
                </c:pt>
                <c:pt idx="1188">
                  <c:v>141.79449659721885</c:v>
                </c:pt>
                <c:pt idx="1189">
                  <c:v>142.58421264352509</c:v>
                </c:pt>
                <c:pt idx="1190">
                  <c:v>143.36864111049647</c:v>
                </c:pt>
                <c:pt idx="1191">
                  <c:v>144.1478694370731</c:v>
                </c:pt>
                <c:pt idx="1192">
                  <c:v>144.92198261416289</c:v>
                </c:pt>
                <c:pt idx="1193">
                  <c:v>145.69106328020428</c:v>
                </c:pt>
                <c:pt idx="1194">
                  <c:v>146.45519181197608</c:v>
                </c:pt>
                <c:pt idx="1195">
                  <c:v>147.21444641093925</c:v>
                </c:pt>
                <c:pt idx="1196">
                  <c:v>147.96890318537768</c:v>
                </c:pt>
                <c:pt idx="1197">
                  <c:v>148.71863622858476</c:v>
                </c:pt>
                <c:pt idx="1198">
                  <c:v>149.46371769332623</c:v>
                </c:pt>
                <c:pt idx="1199">
                  <c:v>150.20421786279431</c:v>
                </c:pt>
                <c:pt idx="1200">
                  <c:v>150.94020521825288</c:v>
                </c:pt>
                <c:pt idx="1201">
                  <c:v>151.6717465035608</c:v>
                </c:pt>
                <c:pt idx="1202">
                  <c:v>152.39890678674786</c:v>
                </c:pt>
                <c:pt idx="1203">
                  <c:v>153.12174951880633</c:v>
                </c:pt>
                <c:pt idx="1204">
                  <c:v>153.84033658985064</c:v>
                </c:pt>
                <c:pt idx="1205">
                  <c:v>154.55472838278791</c:v>
                </c:pt>
                <c:pt idx="1206">
                  <c:v>155.1287519623186</c:v>
                </c:pt>
                <c:pt idx="1207">
                  <c:v>155.70065929627845</c:v>
                </c:pt>
                <c:pt idx="1208">
                  <c:v>156.27047361931491</c:v>
                </c:pt>
                <c:pt idx="1209">
                  <c:v>156.83821774399956</c:v>
                </c:pt>
                <c:pt idx="1210">
                  <c:v>157.40391407148499</c:v>
                </c:pt>
                <c:pt idx="1211">
                  <c:v>157.9675846018184</c:v>
                </c:pt>
                <c:pt idx="1212">
                  <c:v>158.52925094392475</c:v>
                </c:pt>
                <c:pt idx="1213">
                  <c:v>159.08893432527319</c:v>
                </c:pt>
                <c:pt idx="1214">
                  <c:v>159.64665560123802</c:v>
                </c:pt>
                <c:pt idx="1215">
                  <c:v>160.20243526416672</c:v>
                </c:pt>
                <c:pt idx="1216">
                  <c:v>160.75629345216549</c:v>
                </c:pt>
                <c:pt idx="1217">
                  <c:v>161.30824995761364</c:v>
                </c:pt>
                <c:pt idx="1218">
                  <c:v>161.85832423541638</c:v>
                </c:pt>
                <c:pt idx="1219">
                  <c:v>162.40653541100616</c:v>
                </c:pt>
                <c:pt idx="1220">
                  <c:v>162.95290228810168</c:v>
                </c:pt>
                <c:pt idx="1221">
                  <c:v>163.49744335623367</c:v>
                </c:pt>
                <c:pt idx="1222">
                  <c:v>164.04017679804559</c:v>
                </c:pt>
                <c:pt idx="1223">
                  <c:v>164.58112049637793</c:v>
                </c:pt>
                <c:pt idx="1224">
                  <c:v>165.12029204114341</c:v>
                </c:pt>
                <c:pt idx="1225">
                  <c:v>165.6577087360009</c:v>
                </c:pt>
                <c:pt idx="1226">
                  <c:v>166.19338760483501</c:v>
                </c:pt>
                <c:pt idx="1227">
                  <c:v>166.72734539804844</c:v>
                </c:pt>
                <c:pt idx="1228">
                  <c:v>167.25959859867345</c:v>
                </c:pt>
                <c:pt idx="1229">
                  <c:v>167.79016342830883</c:v>
                </c:pt>
                <c:pt idx="1230">
                  <c:v>168.31905585288851</c:v>
                </c:pt>
                <c:pt idx="1231">
                  <c:v>168.84629158828753</c:v>
                </c:pt>
                <c:pt idx="1232">
                  <c:v>169.37188610577093</c:v>
                </c:pt>
                <c:pt idx="1233">
                  <c:v>169.89585463729085</c:v>
                </c:pt>
                <c:pt idx="1234">
                  <c:v>170.4182121806372</c:v>
                </c:pt>
                <c:pt idx="1235">
                  <c:v>170.93897350444661</c:v>
                </c:pt>
                <c:pt idx="1236">
                  <c:v>171.45815315307442</c:v>
                </c:pt>
                <c:pt idx="1237">
                  <c:v>171.9757654513343</c:v>
                </c:pt>
                <c:pt idx="1238">
                  <c:v>172.4918245091099</c:v>
                </c:pt>
                <c:pt idx="1239">
                  <c:v>173.00634422584275</c:v>
                </c:pt>
                <c:pt idx="1240">
                  <c:v>173.51933829490019</c:v>
                </c:pt>
                <c:pt idx="1241">
                  <c:v>174.03082020782765</c:v>
                </c:pt>
                <c:pt idx="1242">
                  <c:v>174.54080325848869</c:v>
                </c:pt>
                <c:pt idx="1243">
                  <c:v>175.04930054709641</c:v>
                </c:pt>
                <c:pt idx="1244">
                  <c:v>175.55632498413979</c:v>
                </c:pt>
                <c:pt idx="1245">
                  <c:v>176.06188929420847</c:v>
                </c:pt>
                <c:pt idx="1246">
                  <c:v>176.56600601971871</c:v>
                </c:pt>
                <c:pt idx="1247">
                  <c:v>177.06868752454389</c:v>
                </c:pt>
                <c:pt idx="1248">
                  <c:v>177.56994599755271</c:v>
                </c:pt>
                <c:pt idx="1249">
                  <c:v>178.06979345605757</c:v>
                </c:pt>
                <c:pt idx="1250">
                  <c:v>178.56824174917617</c:v>
                </c:pt>
                <c:pt idx="1251">
                  <c:v>179.06530256110878</c:v>
                </c:pt>
                <c:pt idx="1252">
                  <c:v>179.56098741433411</c:v>
                </c:pt>
                <c:pt idx="1253">
                  <c:v>180.0553076727256</c:v>
                </c:pt>
                <c:pt idx="1254">
                  <c:v>180.54827454459124</c:v>
                </c:pt>
                <c:pt idx="1255">
                  <c:v>181.03989908563889</c:v>
                </c:pt>
                <c:pt idx="1256">
                  <c:v>181.53019220186908</c:v>
                </c:pt>
                <c:pt idx="1257">
                  <c:v>182.01916465239793</c:v>
                </c:pt>
                <c:pt idx="1258">
                  <c:v>182.50682705221186</c:v>
                </c:pt>
                <c:pt idx="1259">
                  <c:v>182.99318987485626</c:v>
                </c:pt>
                <c:pt idx="1260">
                  <c:v>183.47826345506002</c:v>
                </c:pt>
                <c:pt idx="1261">
                  <c:v>183.96205799129785</c:v>
                </c:pt>
                <c:pt idx="1262">
                  <c:v>184.44458354829194</c:v>
                </c:pt>
                <c:pt idx="1263">
                  <c:v>184.92585005945512</c:v>
                </c:pt>
                <c:pt idx="1264">
                  <c:v>185.4058673292765</c:v>
                </c:pt>
                <c:pt idx="1265">
                  <c:v>185.88464503565243</c:v>
                </c:pt>
                <c:pt idx="1266">
                  <c:v>186.36219273216261</c:v>
                </c:pt>
                <c:pt idx="1267">
                  <c:v>186.83851985029463</c:v>
                </c:pt>
                <c:pt idx="1268">
                  <c:v>187.31363570161719</c:v>
                </c:pt>
                <c:pt idx="1269">
                  <c:v>187.78754947990396</c:v>
                </c:pt>
                <c:pt idx="1270">
                  <c:v>188.26027026320926</c:v>
                </c:pt>
                <c:pt idx="1271">
                  <c:v>188.73180701589706</c:v>
                </c:pt>
                <c:pt idx="1272">
                  <c:v>189.20216859062432</c:v>
                </c:pt>
                <c:pt idx="1273">
                  <c:v>189.67136373028018</c:v>
                </c:pt>
                <c:pt idx="1274">
                  <c:v>190.13940106988204</c:v>
                </c:pt>
                <c:pt idx="1275">
                  <c:v>190.60628913842976</c:v>
                </c:pt>
                <c:pt idx="1276">
                  <c:v>191.07203636071895</c:v>
                </c:pt>
                <c:pt idx="1277">
                  <c:v>191.53665105911486</c:v>
                </c:pt>
                <c:pt idx="1278">
                  <c:v>192.00014145528732</c:v>
                </c:pt>
                <c:pt idx="1279">
                  <c:v>192.46251567190836</c:v>
                </c:pt>
                <c:pt idx="1280">
                  <c:v>192.92378173431285</c:v>
                </c:pt>
                <c:pt idx="1281">
                  <c:v>193.38394757212399</c:v>
                </c:pt>
                <c:pt idx="1282">
                  <c:v>193.69937110816755</c:v>
                </c:pt>
                <c:pt idx="1283">
                  <c:v>194.01428183724317</c:v>
                </c:pt>
                <c:pt idx="1284">
                  <c:v>194.32868225237064</c:v>
                </c:pt>
                <c:pt idx="1285">
                  <c:v>194.64257482643524</c:v>
                </c:pt>
                <c:pt idx="1286">
                  <c:v>194.9559620124146</c:v>
                </c:pt>
                <c:pt idx="1287">
                  <c:v>195.26884624360244</c:v>
                </c:pt>
                <c:pt idx="1288">
                  <c:v>195.58122993382892</c:v>
                </c:pt>
                <c:pt idx="1289">
                  <c:v>195.89311547767795</c:v>
                </c:pt>
                <c:pt idx="1290">
                  <c:v>196.20450525070129</c:v>
                </c:pt>
                <c:pt idx="1291">
                  <c:v>196.51540160962975</c:v>
                </c:pt>
                <c:pt idx="1292">
                  <c:v>196.82580689258123</c:v>
                </c:pt>
                <c:pt idx="1293">
                  <c:v>197.13572341926584</c:v>
                </c:pt>
                <c:pt idx="1294">
                  <c:v>197.44515349118825</c:v>
                </c:pt>
                <c:pt idx="1295">
                  <c:v>197.75409939184698</c:v>
                </c:pt>
                <c:pt idx="1296">
                  <c:v>198.06256338693109</c:v>
                </c:pt>
                <c:pt idx="1297">
                  <c:v>198.37054772451407</c:v>
                </c:pt>
                <c:pt idx="1298">
                  <c:v>198.67805463524479</c:v>
                </c:pt>
                <c:pt idx="1299">
                  <c:v>198.98508633253627</c:v>
                </c:pt>
                <c:pt idx="1300">
                  <c:v>199.29164501275142</c:v>
                </c:pt>
                <c:pt idx="1301">
                  <c:v>199.59773285538623</c:v>
                </c:pt>
                <c:pt idx="1302">
                  <c:v>199.90335202325082</c:v>
                </c:pt>
                <c:pt idx="1303">
                  <c:v>200.2085046626475</c:v>
                </c:pt>
                <c:pt idx="1304">
                  <c:v>200.51319290354675</c:v>
                </c:pt>
                <c:pt idx="1305">
                  <c:v>200.81741885976066</c:v>
                </c:pt>
                <c:pt idx="1306">
                  <c:v>201.12118462911403</c:v>
                </c:pt>
                <c:pt idx="1307">
                  <c:v>201.42449229361304</c:v>
                </c:pt>
                <c:pt idx="1308">
                  <c:v>201.72734391961191</c:v>
                </c:pt>
                <c:pt idx="1309">
                  <c:v>202.02974155797702</c:v>
                </c:pt>
                <c:pt idx="1310">
                  <c:v>202.331687244249</c:v>
                </c:pt>
                <c:pt idx="1311">
                  <c:v>202.63318299880254</c:v>
                </c:pt>
                <c:pt idx="1312">
                  <c:v>202.93423082700414</c:v>
                </c:pt>
                <c:pt idx="1313">
                  <c:v>203.2348327193678</c:v>
                </c:pt>
                <c:pt idx="1314">
                  <c:v>203.5349906517084</c:v>
                </c:pt>
                <c:pt idx="1315">
                  <c:v>203.83470658529333</c:v>
                </c:pt>
                <c:pt idx="1316">
                  <c:v>204.13398246699211</c:v>
                </c:pt>
                <c:pt idx="1317">
                  <c:v>204.43282022942364</c:v>
                </c:pt>
                <c:pt idx="1318">
                  <c:v>204.73122179110212</c:v>
                </c:pt>
                <c:pt idx="1319">
                  <c:v>205.02918905658058</c:v>
                </c:pt>
                <c:pt idx="1320">
                  <c:v>205.32672391659267</c:v>
                </c:pt>
                <c:pt idx="1321">
                  <c:v>205.62382824819275</c:v>
                </c:pt>
                <c:pt idx="1322">
                  <c:v>205.920503914894</c:v>
                </c:pt>
                <c:pt idx="1323">
                  <c:v>206.21675276680477</c:v>
                </c:pt>
                <c:pt idx="1324">
                  <c:v>206.5125766407632</c:v>
                </c:pt>
                <c:pt idx="1325">
                  <c:v>206.80797736047006</c:v>
                </c:pt>
                <c:pt idx="1326">
                  <c:v>207.10295673662003</c:v>
                </c:pt>
                <c:pt idx="1327">
                  <c:v>207.39751656703103</c:v>
                </c:pt>
                <c:pt idx="1328">
                  <c:v>207.69165863677222</c:v>
                </c:pt>
                <c:pt idx="1329">
                  <c:v>207.98538471829008</c:v>
                </c:pt>
                <c:pt idx="1330">
                  <c:v>208.27869657153303</c:v>
                </c:pt>
                <c:pt idx="1331">
                  <c:v>208.57159594407466</c:v>
                </c:pt>
                <c:pt idx="1332">
                  <c:v>208.86408457123486</c:v>
                </c:pt>
                <c:pt idx="1333">
                  <c:v>209.15616417620006</c:v>
                </c:pt>
                <c:pt idx="1334">
                  <c:v>209.44783647014154</c:v>
                </c:pt>
                <c:pt idx="1335">
                  <c:v>209.73910315233246</c:v>
                </c:pt>
                <c:pt idx="1336">
                  <c:v>210.02996591026331</c:v>
                </c:pt>
                <c:pt idx="1337">
                  <c:v>210.32042641975593</c:v>
                </c:pt>
                <c:pt idx="1338">
                  <c:v>210.61048634507634</c:v>
                </c:pt>
                <c:pt idx="1339">
                  <c:v>210.9001473390457</c:v>
                </c:pt>
                <c:pt idx="1340">
                  <c:v>211.18941104315053</c:v>
                </c:pt>
                <c:pt idx="1341">
                  <c:v>211.478279087651</c:v>
                </c:pt>
                <c:pt idx="1342">
                  <c:v>211.76675309168814</c:v>
                </c:pt>
                <c:pt idx="1343">
                  <c:v>212.05483466338987</c:v>
                </c:pt>
                <c:pt idx="1344">
                  <c:v>212.34252539997544</c:v>
                </c:pt>
                <c:pt idx="1345">
                  <c:v>212.62982688785885</c:v>
                </c:pt>
                <c:pt idx="1346">
                  <c:v>212.91674070275084</c:v>
                </c:pt>
                <c:pt idx="1347">
                  <c:v>213.20326840975972</c:v>
                </c:pt>
                <c:pt idx="1348">
                  <c:v>213.48941156349102</c:v>
                </c:pt>
                <c:pt idx="1349">
                  <c:v>213.77517170814588</c:v>
                </c:pt>
                <c:pt idx="1350">
                  <c:v>214.06055037761831</c:v>
                </c:pt>
                <c:pt idx="1351">
                  <c:v>214.34554909559117</c:v>
                </c:pt>
                <c:pt idx="1352">
                  <c:v>214.63016937563108</c:v>
                </c:pt>
                <c:pt idx="1353">
                  <c:v>214.91441272128236</c:v>
                </c:pt>
                <c:pt idx="1354">
                  <c:v>215.19828062615949</c:v>
                </c:pt>
                <c:pt idx="1355">
                  <c:v>215.48177457403884</c:v>
                </c:pt>
                <c:pt idx="1356">
                  <c:v>215.76489603894908</c:v>
                </c:pt>
                <c:pt idx="1357">
                  <c:v>216.04764648526054</c:v>
                </c:pt>
                <c:pt idx="1358">
                  <c:v>216.33002736777371</c:v>
                </c:pt>
                <c:pt idx="1359">
                  <c:v>216.61204013180645</c:v>
                </c:pt>
                <c:pt idx="1360">
                  <c:v>216.8936862132804</c:v>
                </c:pt>
                <c:pt idx="1361">
                  <c:v>217.17496703880616</c:v>
                </c:pt>
                <c:pt idx="1362">
                  <c:v>217.45588402576774</c:v>
                </c:pt>
                <c:pt idx="1363">
                  <c:v>217.73643858240575</c:v>
                </c:pt>
                <c:pt idx="1364">
                  <c:v>218.01663210789988</c:v>
                </c:pt>
                <c:pt idx="1365">
                  <c:v>218.29646599245021</c:v>
                </c:pt>
                <c:pt idx="1366">
                  <c:v>218.57594161735773</c:v>
                </c:pt>
                <c:pt idx="1367">
                  <c:v>218.85506035510392</c:v>
                </c:pt>
                <c:pt idx="1368">
                  <c:v>219.13382356942935</c:v>
                </c:pt>
                <c:pt idx="1369">
                  <c:v>219.4122326154114</c:v>
                </c:pt>
                <c:pt idx="1370">
                  <c:v>219.6902888395411</c:v>
                </c:pt>
                <c:pt idx="1371">
                  <c:v>219.96799357979927</c:v>
                </c:pt>
                <c:pt idx="1372">
                  <c:v>220.24534816573134</c:v>
                </c:pt>
                <c:pt idx="1373">
                  <c:v>220.52235391852187</c:v>
                </c:pt>
                <c:pt idx="1374">
                  <c:v>220.7990121510679</c:v>
                </c:pt>
                <c:pt idx="1375">
                  <c:v>221.07532416805148</c:v>
                </c:pt>
                <c:pt idx="1376">
                  <c:v>221.35129126601149</c:v>
                </c:pt>
                <c:pt idx="1377">
                  <c:v>221.62691473341468</c:v>
                </c:pt>
                <c:pt idx="1378">
                  <c:v>221.90219585072578</c:v>
                </c:pt>
                <c:pt idx="1379">
                  <c:v>222.17713589047693</c:v>
                </c:pt>
                <c:pt idx="1380">
                  <c:v>222.4517361173364</c:v>
                </c:pt>
                <c:pt idx="1381">
                  <c:v>222.72599778817622</c:v>
                </c:pt>
                <c:pt idx="1382">
                  <c:v>222.9999221521395</c:v>
                </c:pt>
                <c:pt idx="1383">
                  <c:v>223.27351045070682</c:v>
                </c:pt>
                <c:pt idx="1384">
                  <c:v>223.54676391776172</c:v>
                </c:pt>
                <c:pt idx="1385">
                  <c:v>223.81968377965578</c:v>
                </c:pt>
                <c:pt idx="1386">
                  <c:v>224.09227125527269</c:v>
                </c:pt>
                <c:pt idx="1387">
                  <c:v>224.3645275560919</c:v>
                </c:pt>
                <c:pt idx="1388">
                  <c:v>224.63645388625136</c:v>
                </c:pt>
                <c:pt idx="1389">
                  <c:v>224.9080514426096</c:v>
                </c:pt>
                <c:pt idx="1390">
                  <c:v>225.17932141480739</c:v>
                </c:pt>
                <c:pt idx="1391">
                  <c:v>225.45026498532829</c:v>
                </c:pt>
                <c:pt idx="1392">
                  <c:v>225.72088332955894</c:v>
                </c:pt>
                <c:pt idx="1393">
                  <c:v>225.99117761584847</c:v>
                </c:pt>
                <c:pt idx="1394">
                  <c:v>226.2611490055674</c:v>
                </c:pt>
                <c:pt idx="1395">
                  <c:v>226.5307986531659</c:v>
                </c:pt>
                <c:pt idx="1396">
                  <c:v>226.80012770623122</c:v>
                </c:pt>
                <c:pt idx="1397">
                  <c:v>227.0691373055449</c:v>
                </c:pt>
                <c:pt idx="1398">
                  <c:v>227.33782858513894</c:v>
                </c:pt>
                <c:pt idx="1399">
                  <c:v>227.60620267235166</c:v>
                </c:pt>
                <c:pt idx="1400">
                  <c:v>227.87426068788292</c:v>
                </c:pt>
                <c:pt idx="1401">
                  <c:v>228.14200374584868</c:v>
                </c:pt>
                <c:pt idx="1402">
                  <c:v>228.40943295383499</c:v>
                </c:pt>
                <c:pt idx="1403">
                  <c:v>228.67654941295152</c:v>
                </c:pt>
                <c:pt idx="1404">
                  <c:v>228.94335421788435</c:v>
                </c:pt>
                <c:pt idx="1405">
                  <c:v>229.20984845694844</c:v>
                </c:pt>
                <c:pt idx="1406">
                  <c:v>229.47603321213933</c:v>
                </c:pt>
                <c:pt idx="1407">
                  <c:v>229.74190955918442</c:v>
                </c:pt>
                <c:pt idx="1408">
                  <c:v>230.00747856759372</c:v>
                </c:pt>
                <c:pt idx="1409">
                  <c:v>230.27274130070998</c:v>
                </c:pt>
                <c:pt idx="1410">
                  <c:v>230.53769881575835</c:v>
                </c:pt>
                <c:pt idx="1411">
                  <c:v>230.80235216389568</c:v>
                </c:pt>
                <c:pt idx="1412">
                  <c:v>231.06670239025902</c:v>
                </c:pt>
                <c:pt idx="1413">
                  <c:v>231.33075053401382</c:v>
                </c:pt>
                <c:pt idx="1414">
                  <c:v>231.59449762840165</c:v>
                </c:pt>
                <c:pt idx="1415">
                  <c:v>231.8579447007873</c:v>
                </c:pt>
                <c:pt idx="1416">
                  <c:v>232.02356647071915</c:v>
                </c:pt>
                <c:pt idx="1417">
                  <c:v>232.18907010174081</c:v>
                </c:pt>
                <c:pt idx="1418">
                  <c:v>232.35445584629963</c:v>
                </c:pt>
                <c:pt idx="1419">
                  <c:v>232.51972395594507</c:v>
                </c:pt>
                <c:pt idx="1420">
                  <c:v>232.68487468133327</c:v>
                </c:pt>
                <c:pt idx="1421">
                  <c:v>232.8499082722316</c:v>
                </c:pt>
                <c:pt idx="1422">
                  <c:v>233.01482497752272</c:v>
                </c:pt>
                <c:pt idx="1423">
                  <c:v>233.17962504520932</c:v>
                </c:pt>
                <c:pt idx="1424">
                  <c:v>233.34430872241836</c:v>
                </c:pt>
                <c:pt idx="1425">
                  <c:v>233.50887625540528</c:v>
                </c:pt>
                <c:pt idx="1426">
                  <c:v>233.67332788955838</c:v>
                </c:pt>
                <c:pt idx="1427">
                  <c:v>233.83766386940309</c:v>
                </c:pt>
                <c:pt idx="1428">
                  <c:v>234.00188443860623</c:v>
                </c:pt>
                <c:pt idx="1429">
                  <c:v>234.1659898399802</c:v>
                </c:pt>
                <c:pt idx="1430">
                  <c:v>234.32998031548718</c:v>
                </c:pt>
                <c:pt idx="1431">
                  <c:v>234.49385610624319</c:v>
                </c:pt>
                <c:pt idx="1432">
                  <c:v>234.65761745252246</c:v>
                </c:pt>
                <c:pt idx="1433">
                  <c:v>234.8212645937613</c:v>
                </c:pt>
                <c:pt idx="1434">
                  <c:v>234.98479776856234</c:v>
                </c:pt>
                <c:pt idx="1435">
                  <c:v>235.14821721469849</c:v>
                </c:pt>
                <c:pt idx="1436">
                  <c:v>235.31152316911707</c:v>
                </c:pt>
                <c:pt idx="1437">
                  <c:v>235.47471586794364</c:v>
                </c:pt>
                <c:pt idx="1438">
                  <c:v>235.6377955464863</c:v>
                </c:pt>
                <c:pt idx="1439">
                  <c:v>235.80076243923926</c:v>
                </c:pt>
                <c:pt idx="1440">
                  <c:v>235.96361677988716</c:v>
                </c:pt>
                <c:pt idx="1441">
                  <c:v>236.12635880130861</c:v>
                </c:pt>
                <c:pt idx="1442">
                  <c:v>235.71429780040276</c:v>
                </c:pt>
                <c:pt idx="1443">
                  <c:v>235.30095181788076</c:v>
                </c:pt>
                <c:pt idx="1444">
                  <c:v>234.8863133003226</c:v>
                </c:pt>
                <c:pt idx="1445">
                  <c:v>234.47037461853455</c:v>
                </c:pt>
                <c:pt idx="1446">
                  <c:v>234.05312806645358</c:v>
                </c:pt>
                <c:pt idx="1447">
                  <c:v>233.63456586003198</c:v>
                </c:pt>
                <c:pt idx="1448">
                  <c:v>233.21468013610013</c:v>
                </c:pt>
                <c:pt idx="1449">
                  <c:v>232.79346295120817</c:v>
                </c:pt>
                <c:pt idx="1450">
                  <c:v>232.37090628044533</c:v>
                </c:pt>
                <c:pt idx="1451">
                  <c:v>231.94700201623684</c:v>
                </c:pt>
                <c:pt idx="1452">
                  <c:v>231.52174196711755</c:v>
                </c:pt>
                <c:pt idx="1453">
                  <c:v>231.09511785648192</c:v>
                </c:pt>
                <c:pt idx="1454">
                  <c:v>230.66712132130971</c:v>
                </c:pt>
                <c:pt idx="1455">
                  <c:v>230.23774391086693</c:v>
                </c:pt>
                <c:pt idx="1456">
                  <c:v>229.80697708538122</c:v>
                </c:pt>
                <c:pt idx="1457">
                  <c:v>229.37481221469142</c:v>
                </c:pt>
                <c:pt idx="1458">
                  <c:v>228.94124057687017</c:v>
                </c:pt>
                <c:pt idx="1459">
                  <c:v>228.50625335681943</c:v>
                </c:pt>
                <c:pt idx="1460">
                  <c:v>228.06984164483785</c:v>
                </c:pt>
                <c:pt idx="1461">
                  <c:v>227.63199643515958</c:v>
                </c:pt>
                <c:pt idx="1462">
                  <c:v>227.19270862446368</c:v>
                </c:pt>
                <c:pt idx="1463">
                  <c:v>226.75196901035326</c:v>
                </c:pt>
                <c:pt idx="1464">
                  <c:v>226.30976828980405</c:v>
                </c:pt>
                <c:pt idx="1465">
                  <c:v>225.8660970575811</c:v>
                </c:pt>
                <c:pt idx="1466">
                  <c:v>225.42094580462305</c:v>
                </c:pt>
                <c:pt idx="1467">
                  <c:v>224.97430491639344</c:v>
                </c:pt>
                <c:pt idx="1468">
                  <c:v>224.52616467119753</c:v>
                </c:pt>
                <c:pt idx="1469">
                  <c:v>224.07651523846445</c:v>
                </c:pt>
                <c:pt idx="1470">
                  <c:v>223.62534667699339</c:v>
                </c:pt>
                <c:pt idx="1471">
                  <c:v>223.17264893316317</c:v>
                </c:pt>
                <c:pt idx="1472">
                  <c:v>222.71841183910374</c:v>
                </c:pt>
                <c:pt idx="1473">
                  <c:v>222.26262511082948</c:v>
                </c:pt>
                <c:pt idx="1474">
                  <c:v>221.80527834633227</c:v>
                </c:pt>
                <c:pt idx="1475">
                  <c:v>221.34636102363424</c:v>
                </c:pt>
                <c:pt idx="1476">
                  <c:v>220.88586249879839</c:v>
                </c:pt>
                <c:pt idx="1477">
                  <c:v>220.42377200389663</c:v>
                </c:pt>
                <c:pt idx="1478">
                  <c:v>219.9600786449333</c:v>
                </c:pt>
                <c:pt idx="1479">
                  <c:v>219.49477139972387</c:v>
                </c:pt>
                <c:pt idx="1480">
                  <c:v>219.02783911572692</c:v>
                </c:pt>
                <c:pt idx="1481">
                  <c:v>218.55927050782842</c:v>
                </c:pt>
                <c:pt idx="1482">
                  <c:v>218.08905415607728</c:v>
                </c:pt>
                <c:pt idx="1483">
                  <c:v>217.61717850337013</c:v>
                </c:pt>
                <c:pt idx="1484">
                  <c:v>217.1436318530848</c:v>
                </c:pt>
                <c:pt idx="1485">
                  <c:v>216.66840236666025</c:v>
                </c:pt>
                <c:pt idx="1486">
                  <c:v>216.19147806112235</c:v>
                </c:pt>
                <c:pt idx="1487">
                  <c:v>215.71284680655302</c:v>
                </c:pt>
                <c:pt idx="1488">
                  <c:v>215.23249632350209</c:v>
                </c:pt>
                <c:pt idx="1489">
                  <c:v>214.75041418033973</c:v>
                </c:pt>
                <c:pt idx="1490">
                  <c:v>214.26658779054762</c:v>
                </c:pt>
                <c:pt idx="1491">
                  <c:v>213.78100440994783</c:v>
                </c:pt>
                <c:pt idx="1492">
                  <c:v>213.29365113386686</c:v>
                </c:pt>
                <c:pt idx="1493">
                  <c:v>212.80451489423351</c:v>
                </c:pt>
                <c:pt idx="1494">
                  <c:v>212.3135824566082</c:v>
                </c:pt>
                <c:pt idx="1495">
                  <c:v>211.82084041714239</c:v>
                </c:pt>
                <c:pt idx="1496">
                  <c:v>211.32627519946547</c:v>
                </c:pt>
                <c:pt idx="1497">
                  <c:v>210.82987305149729</c:v>
                </c:pt>
                <c:pt idx="1498">
                  <c:v>210.33162004218397</c:v>
                </c:pt>
                <c:pt idx="1499">
                  <c:v>209.83150205815511</c:v>
                </c:pt>
                <c:pt idx="1500">
                  <c:v>209.32950480029942</c:v>
                </c:pt>
                <c:pt idx="1501">
                  <c:v>208.82561378025679</c:v>
                </c:pt>
                <c:pt idx="1502">
                  <c:v>208.31981431682453</c:v>
                </c:pt>
                <c:pt idx="1503">
                  <c:v>207.81209153227417</c:v>
                </c:pt>
                <c:pt idx="1504">
                  <c:v>207.30243034857725</c:v>
                </c:pt>
                <c:pt idx="1505">
                  <c:v>206.79081548353679</c:v>
                </c:pt>
                <c:pt idx="1506">
                  <c:v>206.27723144682133</c:v>
                </c:pt>
                <c:pt idx="1507">
                  <c:v>205.76166253589886</c:v>
                </c:pt>
                <c:pt idx="1508">
                  <c:v>205.24409283186756</c:v>
                </c:pt>
                <c:pt idx="1509">
                  <c:v>204.72450619517971</c:v>
                </c:pt>
                <c:pt idx="1510">
                  <c:v>204.20288626125608</c:v>
                </c:pt>
                <c:pt idx="1511">
                  <c:v>203.6792164359864</c:v>
                </c:pt>
                <c:pt idx="1512">
                  <c:v>203.15347989111325</c:v>
                </c:pt>
                <c:pt idx="1513">
                  <c:v>202.62565955949501</c:v>
                </c:pt>
                <c:pt idx="1514">
                  <c:v>202.09573813024411</c:v>
                </c:pt>
                <c:pt idx="1515">
                  <c:v>201.56369804373682</c:v>
                </c:pt>
                <c:pt idx="1516">
                  <c:v>201.02952148648973</c:v>
                </c:pt>
                <c:pt idx="1517">
                  <c:v>200.49319038589931</c:v>
                </c:pt>
                <c:pt idx="1518">
                  <c:v>199.95468640483963</c:v>
                </c:pt>
                <c:pt idx="1519">
                  <c:v>199.41399093611346</c:v>
                </c:pt>
                <c:pt idx="1520">
                  <c:v>198.87108509675195</c:v>
                </c:pt>
                <c:pt idx="1521">
                  <c:v>198.32594972215816</c:v>
                </c:pt>
                <c:pt idx="1522">
                  <c:v>197.77856536008818</c:v>
                </c:pt>
                <c:pt idx="1523">
                  <c:v>197.22891226446569</c:v>
                </c:pt>
                <c:pt idx="1524">
                  <c:v>196.67697038902284</c:v>
                </c:pt>
                <c:pt idx="1525">
                  <c:v>196.12271938076256</c:v>
                </c:pt>
                <c:pt idx="1526">
                  <c:v>195.56613857323561</c:v>
                </c:pt>
                <c:pt idx="1527">
                  <c:v>195.00720697962564</c:v>
                </c:pt>
                <c:pt idx="1528">
                  <c:v>194.44590328563635</c:v>
                </c:pt>
                <c:pt idx="1529">
                  <c:v>193.88220584217285</c:v>
                </c:pt>
                <c:pt idx="1530">
                  <c:v>193.31609265781037</c:v>
                </c:pt>
                <c:pt idx="1531">
                  <c:v>192.74754139104277</c:v>
                </c:pt>
                <c:pt idx="1532">
                  <c:v>192.17652934230242</c:v>
                </c:pt>
                <c:pt idx="1533">
                  <c:v>191.60303344574388</c:v>
                </c:pt>
                <c:pt idx="1534">
                  <c:v>191.02703026078197</c:v>
                </c:pt>
                <c:pt idx="1535">
                  <c:v>190.4484959633759</c:v>
                </c:pt>
                <c:pt idx="1536">
                  <c:v>189.86740633704937</c:v>
                </c:pt>
                <c:pt idx="1537">
                  <c:v>189.28373676363728</c:v>
                </c:pt>
                <c:pt idx="1538">
                  <c:v>188.69746221374882</c:v>
                </c:pt>
                <c:pt idx="1539">
                  <c:v>188.10855723693578</c:v>
                </c:pt>
                <c:pt idx="1540">
                  <c:v>187.51699595155509</c:v>
                </c:pt>
                <c:pt idx="1541">
                  <c:v>186.92275203431416</c:v>
                </c:pt>
                <c:pt idx="1542">
                  <c:v>186.32579870948612</c:v>
                </c:pt>
                <c:pt idx="1543">
                  <c:v>185.72610873778279</c:v>
                </c:pt>
                <c:pt idx="1544">
                  <c:v>185.1236544048713</c:v>
                </c:pt>
                <c:pt idx="1545">
                  <c:v>184.51840750952124</c:v>
                </c:pt>
                <c:pt idx="1546">
                  <c:v>183.91033935136645</c:v>
                </c:pt>
                <c:pt idx="1547">
                  <c:v>183.29942071826704</c:v>
                </c:pt>
                <c:pt idx="1548">
                  <c:v>182.68562187325506</c:v>
                </c:pt>
                <c:pt idx="1549">
                  <c:v>182.06891254104684</c:v>
                </c:pt>
                <c:pt idx="1550">
                  <c:v>181.44926189410452</c:v>
                </c:pt>
                <c:pt idx="1551">
                  <c:v>180.82663853822808</c:v>
                </c:pt>
                <c:pt idx="1552">
                  <c:v>180.2010104976581</c:v>
                </c:pt>
                <c:pt idx="1553">
                  <c:v>179.57234519966929</c:v>
                </c:pt>
                <c:pt idx="1554">
                  <c:v>178.94060945863276</c:v>
                </c:pt>
                <c:pt idx="1555">
                  <c:v>178.30576945952475</c:v>
                </c:pt>
                <c:pt idx="1556">
                  <c:v>177.66779074085815</c:v>
                </c:pt>
                <c:pt idx="1557">
                  <c:v>177.02663817701136</c:v>
                </c:pt>
                <c:pt idx="1558">
                  <c:v>176.38227595992922</c:v>
                </c:pt>
                <c:pt idx="1559">
                  <c:v>175.73466758016716</c:v>
                </c:pt>
                <c:pt idx="1560">
                  <c:v>175.0837758072509</c:v>
                </c:pt>
                <c:pt idx="1561">
                  <c:v>174.42956266931984</c:v>
                </c:pt>
                <c:pt idx="1562">
                  <c:v>173.77198943202308</c:v>
                </c:pt>
                <c:pt idx="1563">
                  <c:v>173.11101657663329</c:v>
                </c:pt>
                <c:pt idx="1564">
                  <c:v>172.44660377734317</c:v>
                </c:pt>
                <c:pt idx="1565">
                  <c:v>171.77870987770666</c:v>
                </c:pt>
                <c:pt idx="1566">
                  <c:v>171.10729286618505</c:v>
                </c:pt>
                <c:pt idx="1567">
                  <c:v>170.43230985075624</c:v>
                </c:pt>
                <c:pt idx="1568">
                  <c:v>169.75371703254248</c:v>
                </c:pt>
                <c:pt idx="1569">
                  <c:v>169.07146967840998</c:v>
                </c:pt>
                <c:pt idx="1570">
                  <c:v>168.38552209249093</c:v>
                </c:pt>
                <c:pt idx="1571">
                  <c:v>167.69582758657555</c:v>
                </c:pt>
                <c:pt idx="1572">
                  <c:v>167.00233844931847</c:v>
                </c:pt>
                <c:pt idx="1573">
                  <c:v>166.30500591420144</c:v>
                </c:pt>
                <c:pt idx="1574">
                  <c:v>165.60378012618983</c:v>
                </c:pt>
                <c:pt idx="1575">
                  <c:v>164.89861010701708</c:v>
                </c:pt>
                <c:pt idx="1576">
                  <c:v>164.18944371902793</c:v>
                </c:pt>
                <c:pt idx="1577">
                  <c:v>163.47622762750586</c:v>
                </c:pt>
                <c:pt idx="1578">
                  <c:v>162.75890726140653</c:v>
                </c:pt>
                <c:pt idx="1579">
                  <c:v>162.03742677241405</c:v>
                </c:pt>
                <c:pt idx="1580">
                  <c:v>161.311728992231</c:v>
                </c:pt>
                <c:pt idx="1581">
                  <c:v>160.58175538800879</c:v>
                </c:pt>
                <c:pt idx="1582">
                  <c:v>159.84744601581761</c:v>
                </c:pt>
                <c:pt idx="1583">
                  <c:v>159.1087394720499</c:v>
                </c:pt>
                <c:pt idx="1584">
                  <c:v>158.36557284264336</c:v>
                </c:pt>
                <c:pt idx="1585">
                  <c:v>157.6178816500032</c:v>
                </c:pt>
                <c:pt idx="1586">
                  <c:v>156.86559979749413</c:v>
                </c:pt>
                <c:pt idx="1587">
                  <c:v>156.10865951136506</c:v>
                </c:pt>
                <c:pt idx="1588">
                  <c:v>155.34699127995904</c:v>
                </c:pt>
                <c:pt idx="1589">
                  <c:v>154.58052379005224</c:v>
                </c:pt>
                <c:pt idx="1590">
                  <c:v>153.8091838601535</c:v>
                </c:pt>
                <c:pt idx="1591">
                  <c:v>153.03289637058577</c:v>
                </c:pt>
                <c:pt idx="1592">
                  <c:v>152.25158419015668</c:v>
                </c:pt>
                <c:pt idx="1593">
                  <c:v>151.46516809921249</c:v>
                </c:pt>
                <c:pt idx="1594">
                  <c:v>150.67356670885542</c:v>
                </c:pt>
                <c:pt idx="1595">
                  <c:v>149.87669637608653</c:v>
                </c:pt>
                <c:pt idx="1596">
                  <c:v>149.07447111462065</c:v>
                </c:pt>
                <c:pt idx="1597">
                  <c:v>148.26680250109982</c:v>
                </c:pt>
                <c:pt idx="1598">
                  <c:v>147.45359957641145</c:v>
                </c:pt>
                <c:pt idx="1599">
                  <c:v>146.63476874179466</c:v>
                </c:pt>
                <c:pt idx="1600">
                  <c:v>145.8102136493944</c:v>
                </c:pt>
                <c:pt idx="1601">
                  <c:v>144.97983508689538</c:v>
                </c:pt>
                <c:pt idx="1602">
                  <c:v>144.14353085583954</c:v>
                </c:pt>
                <c:pt idx="1603">
                  <c:v>143.3011956431987</c:v>
                </c:pt>
                <c:pt idx="1604">
                  <c:v>142.45272088573887</c:v>
                </c:pt>
                <c:pt idx="1605">
                  <c:v>141.59799462667547</c:v>
                </c:pt>
                <c:pt idx="1606">
                  <c:v>140.73690136407595</c:v>
                </c:pt>
                <c:pt idx="1607">
                  <c:v>139.86932189042125</c:v>
                </c:pt>
                <c:pt idx="1608">
                  <c:v>138.99513312268684</c:v>
                </c:pt>
                <c:pt idx="1609">
                  <c:v>138.11420792224888</c:v>
                </c:pt>
                <c:pt idx="1610">
                  <c:v>137.22641490385993</c:v>
                </c:pt>
                <c:pt idx="1611">
                  <c:v>136.33161823287142</c:v>
                </c:pt>
                <c:pt idx="1612">
                  <c:v>135.42967740980581</c:v>
                </c:pt>
                <c:pt idx="1613">
                  <c:v>134.52044704129963</c:v>
                </c:pt>
                <c:pt idx="1614">
                  <c:v>133.60377659634696</c:v>
                </c:pt>
                <c:pt idx="1615">
                  <c:v>132.67951014667295</c:v>
                </c:pt>
                <c:pt idx="1616">
                  <c:v>131.74748608995469</c:v>
                </c:pt>
                <c:pt idx="1617">
                  <c:v>130.80753685448212</c:v>
                </c:pt>
                <c:pt idx="1618">
                  <c:v>129.85948858371364</c:v>
                </c:pt>
                <c:pt idx="1619">
                  <c:v>128.90316079902632</c:v>
                </c:pt>
                <c:pt idx="1620">
                  <c:v>127.93836603878773</c:v>
                </c:pt>
                <c:pt idx="1621">
                  <c:v>126.96490947168354</c:v>
                </c:pt>
                <c:pt idx="1622">
                  <c:v>125.98258848201839</c:v>
                </c:pt>
                <c:pt idx="1623">
                  <c:v>124.99119222446417</c:v>
                </c:pt>
                <c:pt idx="1624">
                  <c:v>123.99050114545628</c:v>
                </c:pt>
                <c:pt idx="1625">
                  <c:v>122.98028646813032</c:v>
                </c:pt>
                <c:pt idx="1626">
                  <c:v>121.96030963734272</c:v>
                </c:pt>
                <c:pt idx="1627">
                  <c:v>120.93032172092536</c:v>
                </c:pt>
                <c:pt idx="1628">
                  <c:v>119.89006276287682</c:v>
                </c:pt>
                <c:pt idx="1629">
                  <c:v>118.83926108368502</c:v>
                </c:pt>
                <c:pt idx="1630">
                  <c:v>117.77763252239752</c:v>
                </c:pt>
                <c:pt idx="1631">
                  <c:v>116.70487961439559</c:v>
                </c:pt>
                <c:pt idx="1632">
                  <c:v>115.62069069807173</c:v>
                </c:pt>
                <c:pt idx="1633">
                  <c:v>114.52473894274421</c:v>
                </c:pt>
                <c:pt idx="1634">
                  <c:v>113.41668128914436</c:v>
                </c:pt>
                <c:pt idx="1635">
                  <c:v>112.29615729266314</c:v>
                </c:pt>
                <c:pt idx="1636">
                  <c:v>111.16278785821348</c:v>
                </c:pt>
                <c:pt idx="1637">
                  <c:v>110.01617385402332</c:v>
                </c:pt>
                <c:pt idx="1638">
                  <c:v>108.85589458988062</c:v>
                </c:pt>
                <c:pt idx="1639">
                  <c:v>107.68150614325864</c:v>
                </c:pt>
                <c:pt idx="1640">
                  <c:v>106.49253951430067</c:v>
                </c:pt>
                <c:pt idx="1641">
                  <c:v>105.28849858776526</c:v>
                </c:pt>
                <c:pt idx="1642">
                  <c:v>104.06885787664154</c:v>
                </c:pt>
                <c:pt idx="1643">
                  <c:v>102.83306001813128</c:v>
                </c:pt>
                <c:pt idx="1644">
                  <c:v>101.58051298792785</c:v>
                </c:pt>
                <c:pt idx="1645">
                  <c:v>100.3105869930384</c:v>
                </c:pt>
                <c:pt idx="1646">
                  <c:v>99.022610996588227</c:v>
                </c:pt>
                <c:pt idx="1647">
                  <c:v>97.715868819856837</c:v>
                </c:pt>
                <c:pt idx="1648">
                  <c:v>96.389594756898362</c:v>
                </c:pt>
                <c:pt idx="1649">
                  <c:v>95.04296862507573</c:v>
                </c:pt>
                <c:pt idx="1650">
                  <c:v>93.67511016016131</c:v>
                </c:pt>
                <c:pt idx="1651">
                  <c:v>92.285072646635228</c:v>
                </c:pt>
                <c:pt idx="1652">
                  <c:v>90.871835651562563</c:v>
                </c:pt>
                <c:pt idx="1653">
                  <c:v>89.434296702784351</c:v>
                </c:pt>
                <c:pt idx="1654">
                  <c:v>87.971261717587282</c:v>
                </c:pt>
                <c:pt idx="1655">
                  <c:v>86.481433944484621</c:v>
                </c:pt>
                <c:pt idx="1656">
                  <c:v>70.225397097426409</c:v>
                </c:pt>
                <c:pt idx="1657">
                  <c:v>70.225397097426409</c:v>
                </c:pt>
                <c:pt idx="1658">
                  <c:v>70.225397097426409</c:v>
                </c:pt>
                <c:pt idx="1659">
                  <c:v>71.795887161773919</c:v>
                </c:pt>
                <c:pt idx="1660">
                  <c:v>73.331078471066434</c:v>
                </c:pt>
                <c:pt idx="1661">
                  <c:v>74.833145307080358</c:v>
                </c:pt>
                <c:pt idx="1662">
                  <c:v>76.30404565565803</c:v>
                </c:pt>
                <c:pt idx="1663">
                  <c:v>77.745550224147351</c:v>
                </c:pt>
                <c:pt idx="1664">
                  <c:v>79.159266635521888</c:v>
                </c:pt>
                <c:pt idx="1665">
                  <c:v>80.546659744514059</c:v>
                </c:pt>
                <c:pt idx="1666">
                  <c:v>81.909068809610588</c:v>
                </c:pt>
                <c:pt idx="1667">
                  <c:v>83.247722096060016</c:v>
                </c:pt>
                <c:pt idx="1668">
                  <c:v>84.563749364675829</c:v>
                </c:pt>
                <c:pt idx="1669">
                  <c:v>85.858192609015106</c:v>
                </c:pt>
                <c:pt idx="1670">
                  <c:v>87.132015332231333</c:v>
                </c:pt>
                <c:pt idx="1671">
                  <c:v>88.386110599315316</c:v>
                </c:pt>
                <c:pt idx="1672">
                  <c:v>89.621308056744951</c:v>
                </c:pt>
                <c:pt idx="1673">
                  <c:v>90.838380076959893</c:v>
                </c:pt>
                <c:pt idx="1674">
                  <c:v>92.03804715747404</c:v>
                </c:pt>
                <c:pt idx="1675">
                  <c:v>93.220982682275618</c:v>
                </c:pt>
                <c:pt idx="1676">
                  <c:v>94.387817135256256</c:v>
                </c:pt>
                <c:pt idx="1677">
                  <c:v>95.539141840854441</c:v>
                </c:pt>
                <c:pt idx="1678">
                  <c:v>96.675512295200875</c:v>
                </c:pt>
                <c:pt idx="1679">
                  <c:v>97.797451141277108</c:v>
                </c:pt>
                <c:pt idx="1680">
                  <c:v>98.905450833524185</c:v>
                </c:pt>
                <c:pt idx="1681">
                  <c:v>99.999976030638322</c:v>
                </c:pt>
                <c:pt idx="1682">
                  <c:v>101.08146574970557</c:v>
                </c:pt>
                <c:pt idx="1683">
                  <c:v>102.15033531015072</c:v>
                </c:pt>
                <c:pt idx="1684">
                  <c:v>103.20697809204555</c:v>
                </c:pt>
                <c:pt idx="1685">
                  <c:v>104.25176713000316</c:v>
                </c:pt>
                <c:pt idx="1686">
                  <c:v>105.28505656107436</c:v>
                </c:pt>
                <c:pt idx="1687">
                  <c:v>106.30718294267264</c:v>
                </c:pt>
                <c:pt idx="1688">
                  <c:v>107.31846645451488</c:v>
                </c:pt>
                <c:pt idx="1689">
                  <c:v>108.31921199681986</c:v>
                </c:pt>
                <c:pt idx="1690">
                  <c:v>109.30971019550805</c:v>
                </c:pt>
                <c:pt idx="1691">
                  <c:v>110.29023832385475</c:v>
                </c:pt>
                <c:pt idx="1692">
                  <c:v>111.26106114893427</c:v>
                </c:pt>
                <c:pt idx="1693">
                  <c:v>112.2224317102261</c:v>
                </c:pt>
                <c:pt idx="1694">
                  <c:v>113.1745920369153</c:v>
                </c:pt>
                <c:pt idx="1695">
                  <c:v>114.11777380968859</c:v>
                </c:pt>
                <c:pt idx="1696">
                  <c:v>115.0521989721894</c:v>
                </c:pt>
                <c:pt idx="1697">
                  <c:v>115.97808029673689</c:v>
                </c:pt>
                <c:pt idx="1698">
                  <c:v>116.89562190842412</c:v>
                </c:pt>
                <c:pt idx="1699">
                  <c:v>117.80501977127969</c:v>
                </c:pt>
                <c:pt idx="1700">
                  <c:v>118.78576104872158</c:v>
                </c:pt>
                <c:pt idx="1701">
                  <c:v>119.7573111542662</c:v>
                </c:pt>
                <c:pt idx="1702">
                  <c:v>120.7198933764668</c:v>
                </c:pt>
                <c:pt idx="1703">
                  <c:v>121.67372192009985</c:v>
                </c:pt>
                <c:pt idx="1704">
                  <c:v>122.61900241758343</c:v>
                </c:pt>
                <c:pt idx="1705">
                  <c:v>123.55593240391045</c:v>
                </c:pt>
                <c:pt idx="1706">
                  <c:v>124.4847017582307</c:v>
                </c:pt>
                <c:pt idx="1707">
                  <c:v>125.40549311490192</c:v>
                </c:pt>
                <c:pt idx="1708">
                  <c:v>126.31848224655248</c:v>
                </c:pt>
                <c:pt idx="1709">
                  <c:v>127.22383842145176</c:v>
                </c:pt>
                <c:pt idx="1710">
                  <c:v>128.12172473726483</c:v>
                </c:pt>
                <c:pt idx="1711">
                  <c:v>129.01229843307229</c:v>
                </c:pt>
                <c:pt idx="1712">
                  <c:v>129.89571118136203</c:v>
                </c:pt>
                <c:pt idx="1713">
                  <c:v>130.77210936154316</c:v>
                </c:pt>
                <c:pt idx="1714">
                  <c:v>131.64163431639193</c:v>
                </c:pt>
                <c:pt idx="1715">
                  <c:v>132.5044225927154</c:v>
                </c:pt>
                <c:pt idx="1716">
                  <c:v>133.36060616740406</c:v>
                </c:pt>
                <c:pt idx="1717">
                  <c:v>134.21031265994432</c:v>
                </c:pt>
                <c:pt idx="1718">
                  <c:v>135.05366553236985</c:v>
                </c:pt>
                <c:pt idx="1719">
                  <c:v>135.89078427754808</c:v>
                </c:pt>
                <c:pt idx="1720">
                  <c:v>136.72178459662354</c:v>
                </c:pt>
                <c:pt idx="1721">
                  <c:v>137.5467785663723</c:v>
                </c:pt>
                <c:pt idx="1722">
                  <c:v>138.36587479716039</c:v>
                </c:pt>
                <c:pt idx="1723">
                  <c:v>139.17917858214327</c:v>
                </c:pt>
                <c:pt idx="1724">
                  <c:v>139.986792038294</c:v>
                </c:pt>
                <c:pt idx="1725">
                  <c:v>140.78881423979985</c:v>
                </c:pt>
                <c:pt idx="1726">
                  <c:v>141.58534134432759</c:v>
                </c:pt>
                <c:pt idx="1727">
                  <c:v>142.37646671261746</c:v>
                </c:pt>
                <c:pt idx="1728">
                  <c:v>143.16228102183265</c:v>
                </c:pt>
                <c:pt idx="1729">
                  <c:v>143.94287237305826</c:v>
                </c:pt>
                <c:pt idx="1730">
                  <c:v>144.71832639331498</c:v>
                </c:pt>
                <c:pt idx="1731">
                  <c:v>145.48872633242607</c:v>
                </c:pt>
                <c:pt idx="1732">
                  <c:v>146.25415315505197</c:v>
                </c:pt>
                <c:pt idx="1733">
                  <c:v>147.01468562818371</c:v>
                </c:pt>
                <c:pt idx="1734">
                  <c:v>147.77040040436697</c:v>
                </c:pt>
                <c:pt idx="1735">
                  <c:v>148.52137210090814</c:v>
                </c:pt>
                <c:pt idx="1736">
                  <c:v>149.2676733752981</c:v>
                </c:pt>
                <c:pt idx="1737">
                  <c:v>150.00937499707132</c:v>
                </c:pt>
                <c:pt idx="1738">
                  <c:v>150.74654591630514</c:v>
                </c:pt>
                <c:pt idx="1739">
                  <c:v>151.47925332894897</c:v>
                </c:pt>
                <c:pt idx="1740">
                  <c:v>152.20756273916123</c:v>
                </c:pt>
                <c:pt idx="1741">
                  <c:v>152.93153801882002</c:v>
                </c:pt>
                <c:pt idx="1742">
                  <c:v>153.65124146436239</c:v>
                </c:pt>
                <c:pt idx="1743">
                  <c:v>154.36673385109836</c:v>
                </c:pt>
                <c:pt idx="1744">
                  <c:v>155.07807448513441</c:v>
                </c:pt>
                <c:pt idx="1745">
                  <c:v>155.65016802408573</c:v>
                </c:pt>
                <c:pt idx="1746">
                  <c:v>156.22016651455513</c:v>
                </c:pt>
                <c:pt idx="1747">
                  <c:v>156.78809280600535</c:v>
                </c:pt>
                <c:pt idx="1748">
                  <c:v>157.35396933555177</c:v>
                </c:pt>
                <c:pt idx="1749">
                  <c:v>157.91781813830568</c:v>
                </c:pt>
                <c:pt idx="1750">
                  <c:v>158.47966085738636</c:v>
                </c:pt>
                <c:pt idx="1751">
                  <c:v>159.03951875361489</c:v>
                </c:pt>
                <c:pt idx="1752">
                  <c:v>159.59741271490162</c:v>
                </c:pt>
                <c:pt idx="1753">
                  <c:v>160.15336326533972</c:v>
                </c:pt>
                <c:pt idx="1754">
                  <c:v>160.70739057401525</c:v>
                </c:pt>
                <c:pt idx="1755">
                  <c:v>161.25951446354509</c:v>
                </c:pt>
                <c:pt idx="1756">
                  <c:v>161.80975441835244</c:v>
                </c:pt>
                <c:pt idx="1757">
                  <c:v>162.35812959269009</c:v>
                </c:pt>
                <c:pt idx="1758">
                  <c:v>162.90465881842044</c:v>
                </c:pt>
                <c:pt idx="1759">
                  <c:v>163.44936061256158</c:v>
                </c:pt>
                <c:pt idx="1760">
                  <c:v>163.99225318460753</c:v>
                </c:pt>
                <c:pt idx="1761">
                  <c:v>164.53335444363137</c:v>
                </c:pt>
                <c:pt idx="1762">
                  <c:v>165.07268200517871</c:v>
                </c:pt>
                <c:pt idx="1763">
                  <c:v>165.61025319795894</c:v>
                </c:pt>
                <c:pt idx="1764">
                  <c:v>166.14608507034191</c:v>
                </c:pt>
                <c:pt idx="1765">
                  <c:v>166.68019439666642</c:v>
                </c:pt>
                <c:pt idx="1766">
                  <c:v>167.21259768336751</c:v>
                </c:pt>
                <c:pt idx="1767">
                  <c:v>167.74331117492864</c:v>
                </c:pt>
                <c:pt idx="1768">
                  <c:v>168.27235085966487</c:v>
                </c:pt>
                <c:pt idx="1769">
                  <c:v>168.79973247534303</c:v>
                </c:pt>
                <c:pt idx="1770">
                  <c:v>169.32547151464425</c:v>
                </c:pt>
                <c:pt idx="1771">
                  <c:v>169.84958323047428</c:v>
                </c:pt>
                <c:pt idx="1772">
                  <c:v>170.37208264112709</c:v>
                </c:pt>
                <c:pt idx="1773">
                  <c:v>170.8929845353058</c:v>
                </c:pt>
                <c:pt idx="1774">
                  <c:v>171.41230347700682</c:v>
                </c:pt>
                <c:pt idx="1775">
                  <c:v>171.93005381027103</c:v>
                </c:pt>
                <c:pt idx="1776">
                  <c:v>172.44624966380658</c:v>
                </c:pt>
                <c:pt idx="1777">
                  <c:v>172.96090495548734</c:v>
                </c:pt>
                <c:pt idx="1778">
                  <c:v>173.47403339673158</c:v>
                </c:pt>
                <c:pt idx="1779">
                  <c:v>173.98564849676413</c:v>
                </c:pt>
                <c:pt idx="1780">
                  <c:v>174.49576356676621</c:v>
                </c:pt>
                <c:pt idx="1781">
                  <c:v>175.00439172391643</c:v>
                </c:pt>
                <c:pt idx="1782">
                  <c:v>175.51154589532626</c:v>
                </c:pt>
                <c:pt idx="1783">
                  <c:v>176.01723882187343</c:v>
                </c:pt>
                <c:pt idx="1784">
                  <c:v>176.52148306193683</c:v>
                </c:pt>
                <c:pt idx="1785">
                  <c:v>177.02429099503513</c:v>
                </c:pt>
                <c:pt idx="1786">
                  <c:v>177.52567482537304</c:v>
                </c:pt>
                <c:pt idx="1787">
                  <c:v>178.02564658529769</c:v>
                </c:pt>
                <c:pt idx="1788">
                  <c:v>178.52421813866746</c:v>
                </c:pt>
                <c:pt idx="1789">
                  <c:v>179.02140118413703</c:v>
                </c:pt>
                <c:pt idx="1790">
                  <c:v>179.51720725835995</c:v>
                </c:pt>
                <c:pt idx="1791">
                  <c:v>180.01164773911208</c:v>
                </c:pt>
                <c:pt idx="1792">
                  <c:v>180.50473384833816</c:v>
                </c:pt>
                <c:pt idx="1793">
                  <c:v>180.99647665512336</c:v>
                </c:pt>
                <c:pt idx="1794">
                  <c:v>181.48688707859262</c:v>
                </c:pt>
                <c:pt idx="1795">
                  <c:v>181.97597589073962</c:v>
                </c:pt>
                <c:pt idx="1796">
                  <c:v>182.46375371918737</c:v>
                </c:pt>
                <c:pt idx="1797">
                  <c:v>182.95023104988275</c:v>
                </c:pt>
                <c:pt idx="1798">
                  <c:v>183.43541822972654</c:v>
                </c:pt>
                <c:pt idx="1799">
                  <c:v>183.91932546914123</c:v>
                </c:pt>
                <c:pt idx="1800">
                  <c:v>184.40196284457801</c:v>
                </c:pt>
                <c:pt idx="1801">
                  <c:v>184.88334030096476</c:v>
                </c:pt>
                <c:pt idx="1802">
                  <c:v>185.36346765409729</c:v>
                </c:pt>
                <c:pt idx="1803">
                  <c:v>185.84235459297429</c:v>
                </c:pt>
                <c:pt idx="1804">
                  <c:v>186.3200106820789</c:v>
                </c:pt>
                <c:pt idx="1805">
                  <c:v>186.79644536360752</c:v>
                </c:pt>
                <c:pt idx="1806">
                  <c:v>187.2716679596474</c:v>
                </c:pt>
                <c:pt idx="1807">
                  <c:v>187.74568767430492</c:v>
                </c:pt>
                <c:pt idx="1808">
                  <c:v>188.21851359578542</c:v>
                </c:pt>
                <c:pt idx="1809">
                  <c:v>188.6901546984264</c:v>
                </c:pt>
                <c:pt idx="1810">
                  <c:v>189.16061984468465</c:v>
                </c:pt>
                <c:pt idx="1811">
                  <c:v>189.62991778707948</c:v>
                </c:pt>
                <c:pt idx="1812">
                  <c:v>190.09805717009246</c:v>
                </c:pt>
                <c:pt idx="1813">
                  <c:v>190.56504653202529</c:v>
                </c:pt>
                <c:pt idx="1814">
                  <c:v>191.03089430681672</c:v>
                </c:pt>
                <c:pt idx="1815">
                  <c:v>191.4956088258198</c:v>
                </c:pt>
                <c:pt idx="1816">
                  <c:v>191.95919831954035</c:v>
                </c:pt>
                <c:pt idx="1817">
                  <c:v>192.42167091933754</c:v>
                </c:pt>
                <c:pt idx="1818">
                  <c:v>192.88303465908828</c:v>
                </c:pt>
                <c:pt idx="1819">
                  <c:v>193.34329747681525</c:v>
                </c:pt>
                <c:pt idx="1820">
                  <c:v>193.6587872220878</c:v>
                </c:pt>
                <c:pt idx="1821">
                  <c:v>193.97376383792599</c:v>
                </c:pt>
                <c:pt idx="1822">
                  <c:v>194.2882298199587</c:v>
                </c:pt>
                <c:pt idx="1823">
                  <c:v>194.60218764365086</c:v>
                </c:pt>
                <c:pt idx="1824">
                  <c:v>194.91563976453071</c:v>
                </c:pt>
                <c:pt idx="1825">
                  <c:v>195.22858861841397</c:v>
                </c:pt>
                <c:pt idx="1826">
                  <c:v>195.54103662162458</c:v>
                </c:pt>
                <c:pt idx="1827">
                  <c:v>195.85298617121245</c:v>
                </c:pt>
                <c:pt idx="1828">
                  <c:v>196.16443964516796</c:v>
                </c:pt>
                <c:pt idx="1829">
                  <c:v>196.47539940263349</c:v>
                </c:pt>
                <c:pt idx="1830">
                  <c:v>196.78586778411187</c:v>
                </c:pt>
                <c:pt idx="1831">
                  <c:v>197.09584711167196</c:v>
                </c:pt>
                <c:pt idx="1832">
                  <c:v>197.40533968915119</c:v>
                </c:pt>
                <c:pt idx="1833">
                  <c:v>197.71434780235546</c:v>
                </c:pt>
                <c:pt idx="1834">
                  <c:v>198.02287371925595</c:v>
                </c:pt>
                <c:pt idx="1835">
                  <c:v>198.33091969018346</c:v>
                </c:pt>
                <c:pt idx="1836">
                  <c:v>198.63848794801982</c:v>
                </c:pt>
                <c:pt idx="1837">
                  <c:v>198.94558070838673</c:v>
                </c:pt>
                <c:pt idx="1838">
                  <c:v>199.25220016983207</c:v>
                </c:pt>
                <c:pt idx="1839">
                  <c:v>199.5583485140134</c:v>
                </c:pt>
                <c:pt idx="1840">
                  <c:v>199.86402790587917</c:v>
                </c:pt>
                <c:pt idx="1841">
                  <c:v>200.16924049384724</c:v>
                </c:pt>
                <c:pt idx="1842">
                  <c:v>200.47398840998119</c:v>
                </c:pt>
                <c:pt idx="1843">
                  <c:v>200.77827377016391</c:v>
                </c:pt>
                <c:pt idx="1844">
                  <c:v>201.0820986742691</c:v>
                </c:pt>
                <c:pt idx="1845">
                  <c:v>201.38546520633037</c:v>
                </c:pt>
                <c:pt idx="1846">
                  <c:v>201.68837543470798</c:v>
                </c:pt>
                <c:pt idx="1847">
                  <c:v>201.99083141225327</c:v>
                </c:pt>
                <c:pt idx="1848">
                  <c:v>202.29283517647119</c:v>
                </c:pt>
                <c:pt idx="1849">
                  <c:v>202.59438874968018</c:v>
                </c:pt>
                <c:pt idx="1850">
                  <c:v>202.89549413917044</c:v>
                </c:pt>
                <c:pt idx="1851">
                  <c:v>203.19615333735962</c:v>
                </c:pt>
                <c:pt idx="1852">
                  <c:v>203.49636832194662</c:v>
                </c:pt>
                <c:pt idx="1853">
                  <c:v>203.79614105606359</c:v>
                </c:pt>
                <c:pt idx="1854">
                  <c:v>204.09547348842545</c:v>
                </c:pt>
                <c:pt idx="1855">
                  <c:v>204.39436755347779</c:v>
                </c:pt>
                <c:pt idx="1856">
                  <c:v>204.69282517154278</c:v>
                </c:pt>
                <c:pt idx="1857">
                  <c:v>204.99084824896303</c:v>
                </c:pt>
                <c:pt idx="1858">
                  <c:v>205.28843867824364</c:v>
                </c:pt>
                <c:pt idx="1859">
                  <c:v>205.58559833819245</c:v>
                </c:pt>
                <c:pt idx="1860">
                  <c:v>205.88232909405852</c:v>
                </c:pt>
                <c:pt idx="1861">
                  <c:v>206.17863279766851</c:v>
                </c:pt>
                <c:pt idx="1862">
                  <c:v>206.47451128756168</c:v>
                </c:pt>
                <c:pt idx="1863">
                  <c:v>206.76996638912297</c:v>
                </c:pt>
                <c:pt idx="1864">
                  <c:v>207.06499991471435</c:v>
                </c:pt>
                <c:pt idx="1865">
                  <c:v>207.35961366380451</c:v>
                </c:pt>
                <c:pt idx="1866">
                  <c:v>207.65380942309696</c:v>
                </c:pt>
                <c:pt idx="1867">
                  <c:v>207.94758896665638</c:v>
                </c:pt>
                <c:pt idx="1868">
                  <c:v>208.24095405603356</c:v>
                </c:pt>
                <c:pt idx="1869">
                  <c:v>208.53390644038845</c:v>
                </c:pt>
                <c:pt idx="1870">
                  <c:v>208.82644785661199</c:v>
                </c:pt>
                <c:pt idx="1871">
                  <c:v>209.11858002944618</c:v>
                </c:pt>
                <c:pt idx="1872">
                  <c:v>209.41030467160277</c:v>
                </c:pt>
                <c:pt idx="1873">
                  <c:v>208.90671897010873</c:v>
                </c:pt>
                <c:pt idx="1874">
                  <c:v>208.40122719769673</c:v>
                </c:pt>
                <c:pt idx="1875">
                  <c:v>207.89381450847276</c:v>
                </c:pt>
                <c:pt idx="1876">
                  <c:v>207.38446585685568</c:v>
                </c:pt>
                <c:pt idx="1877">
                  <c:v>206.87316599372392</c:v>
                </c:pt>
                <c:pt idx="1878">
                  <c:v>206.35989946246534</c:v>
                </c:pt>
                <c:pt idx="1879">
                  <c:v>205.84465059492771</c:v>
                </c:pt>
                <c:pt idx="1880">
                  <c:v>205.32740350726607</c:v>
                </c:pt>
                <c:pt idx="1881">
                  <c:v>204.8081420956841</c:v>
                </c:pt>
                <c:pt idx="1882">
                  <c:v>204.28685003206618</c:v>
                </c:pt>
                <c:pt idx="1883">
                  <c:v>203.76351075949671</c:v>
                </c:pt>
                <c:pt idx="1884">
                  <c:v>203.23810748766266</c:v>
                </c:pt>
                <c:pt idx="1885">
                  <c:v>202.7106231881364</c:v>
                </c:pt>
                <c:pt idx="1886">
                  <c:v>202.18104058953432</c:v>
                </c:pt>
                <c:pt idx="1887">
                  <c:v>201.64934217254728</c:v>
                </c:pt>
                <c:pt idx="1888">
                  <c:v>201.11551016483907</c:v>
                </c:pt>
                <c:pt idx="1889">
                  <c:v>200.57952653580818</c:v>
                </c:pt>
                <c:pt idx="1890">
                  <c:v>200.04137299120859</c:v>
                </c:pt>
                <c:pt idx="1891">
                  <c:v>199.50103096762473</c:v>
                </c:pt>
                <c:pt idx="1892">
                  <c:v>198.95848162679604</c:v>
                </c:pt>
                <c:pt idx="1893">
                  <c:v>198.41370584978557</c:v>
                </c:pt>
                <c:pt idx="1894">
                  <c:v>197.86668423098803</c:v>
                </c:pt>
                <c:pt idx="1895">
                  <c:v>197.31739707197104</c:v>
                </c:pt>
                <c:pt idx="1896">
                  <c:v>196.76582437514469</c:v>
                </c:pt>
                <c:pt idx="1897">
                  <c:v>196.21194583725273</c:v>
                </c:pt>
                <c:pt idx="1898">
                  <c:v>195.65574084267988</c:v>
                </c:pt>
                <c:pt idx="1899">
                  <c:v>195.09718845656829</c:v>
                </c:pt>
                <c:pt idx="1900">
                  <c:v>194.53626741773684</c:v>
                </c:pt>
                <c:pt idx="1901">
                  <c:v>193.97295613139599</c:v>
                </c:pt>
                <c:pt idx="1902">
                  <c:v>193.40723266165145</c:v>
                </c:pt>
                <c:pt idx="1903">
                  <c:v>192.83907472378831</c:v>
                </c:pt>
                <c:pt idx="1904">
                  <c:v>192.26845967632849</c:v>
                </c:pt>
                <c:pt idx="1905">
                  <c:v>191.69536451285256</c:v>
                </c:pt>
                <c:pt idx="1906">
                  <c:v>191.11976585357834</c:v>
                </c:pt>
                <c:pt idx="1907">
                  <c:v>190.54163993668612</c:v>
                </c:pt>
                <c:pt idx="1908">
                  <c:v>189.96096260938197</c:v>
                </c:pt>
                <c:pt idx="1909">
                  <c:v>189.37770931868909</c:v>
                </c:pt>
                <c:pt idx="1910">
                  <c:v>188.79185510195717</c:v>
                </c:pt>
                <c:pt idx="1911">
                  <c:v>188.20337457707876</c:v>
                </c:pt>
                <c:pt idx="1912">
                  <c:v>187.61224193240184</c:v>
                </c:pt>
                <c:pt idx="1913">
                  <c:v>187.01843091632682</c:v>
                </c:pt>
                <c:pt idx="1914">
                  <c:v>186.42191482657569</c:v>
                </c:pt>
                <c:pt idx="1915">
                  <c:v>185.82266649912103</c:v>
                </c:pt>
                <c:pt idx="1916">
                  <c:v>185.22065829676069</c:v>
                </c:pt>
                <c:pt idx="1917">
                  <c:v>184.61586209732531</c:v>
                </c:pt>
                <c:pt idx="1918">
                  <c:v>184.00824928150308</c:v>
                </c:pt>
                <c:pt idx="1919">
                  <c:v>183.39779072026707</c:v>
                </c:pt>
                <c:pt idx="1920">
                  <c:v>182.78445676188895</c:v>
                </c:pt>
                <c:pt idx="1921">
                  <c:v>182.16821721852205</c:v>
                </c:pt>
                <c:pt idx="1922">
                  <c:v>181.5490413523367</c:v>
                </c:pt>
                <c:pt idx="1923">
                  <c:v>180.92689786118888</c:v>
                </c:pt>
                <c:pt idx="1924">
                  <c:v>180.3017548638031</c:v>
                </c:pt>
                <c:pt idx="1925">
                  <c:v>179.673579884449</c:v>
                </c:pt>
                <c:pt idx="1926">
                  <c:v>179.04233983709074</c:v>
                </c:pt>
                <c:pt idx="1927">
                  <c:v>178.40800100898596</c:v>
                </c:pt>
                <c:pt idx="1928">
                  <c:v>177.77052904371192</c:v>
                </c:pt>
                <c:pt idx="1929">
                  <c:v>177.12988892359297</c:v>
                </c:pt>
                <c:pt idx="1930">
                  <c:v>176.48604495150394</c:v>
                </c:pt>
                <c:pt idx="1931">
                  <c:v>175.83896073202212</c:v>
                </c:pt>
                <c:pt idx="1932">
                  <c:v>175.1885991518987</c:v>
                </c:pt>
                <c:pt idx="1933">
                  <c:v>174.53492235981955</c:v>
                </c:pt>
                <c:pt idx="1934">
                  <c:v>173.87789174542348</c:v>
                </c:pt>
                <c:pt idx="1935">
                  <c:v>173.21746791754427</c:v>
                </c:pt>
                <c:pt idx="1936">
                  <c:v>172.55361068164086</c:v>
                </c:pt>
                <c:pt idx="1937">
                  <c:v>171.88627901637881</c:v>
                </c:pt>
                <c:pt idx="1938">
                  <c:v>171.21543104932283</c:v>
                </c:pt>
                <c:pt idx="1939">
                  <c:v>170.54102403169961</c:v>
                </c:pt>
                <c:pt idx="1940">
                  <c:v>169.86301431218638</c:v>
                </c:pt>
                <c:pt idx="1941">
                  <c:v>169.18135730967904</c:v>
                </c:pt>
                <c:pt idx="1942">
                  <c:v>168.4960074849908</c:v>
                </c:pt>
                <c:pt idx="1943">
                  <c:v>167.8069183114294</c:v>
                </c:pt>
                <c:pt idx="1944">
                  <c:v>167.11404224419792</c:v>
                </c:pt>
                <c:pt idx="1945">
                  <c:v>166.41733068856158</c:v>
                </c:pt>
                <c:pt idx="1946">
                  <c:v>165.71673396671824</c:v>
                </c:pt>
                <c:pt idx="1947">
                  <c:v>165.01220128330817</c:v>
                </c:pt>
                <c:pt idx="1948">
                  <c:v>164.30368068949369</c:v>
                </c:pt>
                <c:pt idx="1949">
                  <c:v>163.59111904553524</c:v>
                </c:pt>
                <c:pt idx="1950">
                  <c:v>162.87446198178674</c:v>
                </c:pt>
                <c:pt idx="1951">
                  <c:v>162.1536538580269</c:v>
                </c:pt>
                <c:pt idx="1952">
                  <c:v>161.42863772103954</c:v>
                </c:pt>
                <c:pt idx="1953">
                  <c:v>160.69935526034928</c:v>
                </c:pt>
                <c:pt idx="1954">
                  <c:v>159.96574676201357</c:v>
                </c:pt>
                <c:pt idx="1955">
                  <c:v>159.22775106036568</c:v>
                </c:pt>
                <c:pt idx="1956">
                  <c:v>158.48530548759609</c:v>
                </c:pt>
                <c:pt idx="1957">
                  <c:v>157.73834582105297</c:v>
                </c:pt>
                <c:pt idx="1958">
                  <c:v>156.98680622813382</c:v>
                </c:pt>
                <c:pt idx="1959">
                  <c:v>156.23061920863225</c:v>
                </c:pt>
                <c:pt idx="1960">
                  <c:v>155.46971553439457</c:v>
                </c:pt>
                <c:pt idx="1961">
                  <c:v>154.70402418613125</c:v>
                </c:pt>
                <c:pt idx="1962">
                  <c:v>153.93347228721663</c:v>
                </c:pt>
                <c:pt idx="1963">
                  <c:v>153.15798503430003</c:v>
                </c:pt>
                <c:pt idx="1964">
                  <c:v>152.37748562453811</c:v>
                </c:pt>
                <c:pt idx="1965">
                  <c:v>151.59189517924457</c:v>
                </c:pt>
                <c:pt idx="1966">
                  <c:v>150.80113266373934</c:v>
                </c:pt>
                <c:pt idx="1967">
                  <c:v>150.00511480316302</c:v>
                </c:pt>
                <c:pt idx="1968">
                  <c:v>149.20375599400532</c:v>
                </c:pt>
                <c:pt idx="1969">
                  <c:v>148.39696821107711</c:v>
                </c:pt>
                <c:pt idx="1970">
                  <c:v>147.58466090963603</c:v>
                </c:pt>
                <c:pt idx="1971">
                  <c:v>146.76674092235285</c:v>
                </c:pt>
                <c:pt idx="1972">
                  <c:v>145.9431123507816</c:v>
                </c:pt>
                <c:pt idx="1973">
                  <c:v>145.1136764509711</c:v>
                </c:pt>
                <c:pt idx="1974">
                  <c:v>144.27833151282553</c:v>
                </c:pt>
                <c:pt idx="1975">
                  <c:v>143.43697273279108</c:v>
                </c:pt>
                <c:pt idx="1976">
                  <c:v>142.58949207941166</c:v>
                </c:pt>
                <c:pt idx="1977">
                  <c:v>141.73577815125836</c:v>
                </c:pt>
                <c:pt idx="1978">
                  <c:v>140.87571602669678</c:v>
                </c:pt>
                <c:pt idx="1979">
                  <c:v>140.00918710491095</c:v>
                </c:pt>
                <c:pt idx="1980">
                  <c:v>139.1360689375534</c:v>
                </c:pt>
                <c:pt idx="1981">
                  <c:v>138.25623505033562</c:v>
                </c:pt>
                <c:pt idx="1982">
                  <c:v>137.36955475381399</c:v>
                </c:pt>
                <c:pt idx="1983">
                  <c:v>136.47589294255948</c:v>
                </c:pt>
                <c:pt idx="1984">
                  <c:v>135.57510988182662</c:v>
                </c:pt>
                <c:pt idx="1985">
                  <c:v>134.66706098075645</c:v>
                </c:pt>
                <c:pt idx="1986">
                  <c:v>133.75159655105836</c:v>
                </c:pt>
                <c:pt idx="1987">
                  <c:v>132.82856155001753</c:v>
                </c:pt>
                <c:pt idx="1988">
                  <c:v>131.89779530656369</c:v>
                </c:pt>
                <c:pt idx="1989">
                  <c:v>130.9591312290151</c:v>
                </c:pt>
                <c:pt idx="1990">
                  <c:v>130.01239649297565</c:v>
                </c:pt>
                <c:pt idx="1991">
                  <c:v>129.05741170771068</c:v>
                </c:pt>
                <c:pt idx="1992">
                  <c:v>128.09399055915819</c:v>
                </c:pt>
                <c:pt idx="1993">
                  <c:v>127.12193942754146</c:v>
                </c:pt>
                <c:pt idx="1994">
                  <c:v>126.1410569773377</c:v>
                </c:pt>
                <c:pt idx="1995">
                  <c:v>125.15113371711723</c:v>
                </c:pt>
                <c:pt idx="1996">
                  <c:v>124.15195152650094</c:v>
                </c:pt>
                <c:pt idx="1997">
                  <c:v>123.1432831471793</c:v>
                </c:pt>
                <c:pt idx="1998">
                  <c:v>122.12489163459661</c:v>
                </c:pt>
                <c:pt idx="1999">
                  <c:v>121.09652976651633</c:v>
                </c:pt>
                <c:pt idx="2000">
                  <c:v>120.05793940424628</c:v>
                </c:pt>
                <c:pt idx="2001">
                  <c:v>119.0088508018045</c:v>
                </c:pt>
                <c:pt idx="2002">
                  <c:v>117.94898185774018</c:v>
                </c:pt>
                <c:pt idx="2003">
                  <c:v>116.878037303678</c:v>
                </c:pt>
                <c:pt idx="2004">
                  <c:v>115.79570782291397</c:v>
                </c:pt>
                <c:pt idx="2005">
                  <c:v>114.70166909154409</c:v>
                </c:pt>
                <c:pt idx="2006">
                  <c:v>113.59558073363119</c:v>
                </c:pt>
                <c:pt idx="2007">
                  <c:v>112.4770851807929</c:v>
                </c:pt>
                <c:pt idx="2008">
                  <c:v>111.34580642529411</c:v>
                </c:pt>
                <c:pt idx="2009">
                  <c:v>110.20134865422256</c:v>
                </c:pt>
                <c:pt idx="2010">
                  <c:v>109.04329475057574</c:v>
                </c:pt>
                <c:pt idx="2011">
                  <c:v>107.87120464504657</c:v>
                </c:pt>
                <c:pt idx="2012">
                  <c:v>106.68461349990693</c:v>
                </c:pt>
                <c:pt idx="2013">
                  <c:v>105.4830297035851</c:v>
                </c:pt>
                <c:pt idx="2014">
                  <c:v>104.26593265123073</c:v>
                </c:pt>
                <c:pt idx="2015">
                  <c:v>103.03277028265536</c:v>
                </c:pt>
                <c:pt idx="2016">
                  <c:v>101.78295634440251</c:v>
                </c:pt>
                <c:pt idx="2017">
                  <c:v>100.51586733717608</c:v>
                </c:pt>
                <c:pt idx="2018">
                  <c:v>99.230839103246453</c:v>
                </c:pt>
                <c:pt idx="2019">
                  <c:v>97.927163000505232</c:v>
                </c:pt>
                <c:pt idx="2020">
                  <c:v>96.604081600242807</c:v>
                </c:pt>
                <c:pt idx="2021">
                  <c:v>95.260783834074502</c:v>
                </c:pt>
                <c:pt idx="2022">
                  <c:v>93.896399501231087</c:v>
                </c:pt>
                <c:pt idx="2023">
                  <c:v>92.509993030001212</c:v>
                </c:pt>
                <c:pt idx="2024">
                  <c:v>91.10055636561134</c:v>
                </c:pt>
                <c:pt idx="2025">
                  <c:v>89.667000830143536</c:v>
                </c:pt>
                <c:pt idx="2026">
                  <c:v>88.208147766754792</c:v>
                </c:pt>
                <c:pt idx="2027">
                  <c:v>86.7227177385342</c:v>
                </c:pt>
                <c:pt idx="2028">
                  <c:v>85.209317999211933</c:v>
                </c:pt>
                <c:pt idx="2029">
                  <c:v>83.666427885108618</c:v>
                </c:pt>
                <c:pt idx="2030">
                  <c:v>82.092381690390397</c:v>
                </c:pt>
                <c:pt idx="2031">
                  <c:v>80.485348474269003</c:v>
                </c:pt>
                <c:pt idx="2032">
                  <c:v>78.843308100043657</c:v>
                </c:pt>
                <c:pt idx="2033">
                  <c:v>77.164022608815898</c:v>
                </c:pt>
                <c:pt idx="2034">
                  <c:v>75.445001766715919</c:v>
                </c:pt>
                <c:pt idx="2035">
                  <c:v>73.683461266567093</c:v>
                </c:pt>
                <c:pt idx="2036">
                  <c:v>71.876271573314483</c:v>
                </c:pt>
                <c:pt idx="2037">
                  <c:v>70.019894717667796</c:v>
                </c:pt>
                <c:pt idx="2038">
                  <c:v>68.110305373334512</c:v>
                </c:pt>
                <c:pt idx="2039">
                  <c:v>66.142891158389304</c:v>
                </c:pt>
                <c:pt idx="2040">
                  <c:v>64.112325055430659</c:v>
                </c:pt>
                <c:pt idx="2041">
                  <c:v>62.012399780713139</c:v>
                </c:pt>
                <c:pt idx="2042">
                  <c:v>59.835809233403502</c:v>
                </c:pt>
                <c:pt idx="2043">
                  <c:v>57.573854757855884</c:v>
                </c:pt>
                <c:pt idx="2044">
                  <c:v>57.573854757855884</c:v>
                </c:pt>
                <c:pt idx="2045">
                  <c:v>59.494288793540861</c:v>
                </c:pt>
                <c:pt idx="2046">
                  <c:v>61.352626108071298</c:v>
                </c:pt>
                <c:pt idx="2047">
                  <c:v>63.154350742149823</c:v>
                </c:pt>
                <c:pt idx="2048">
                  <c:v>64.904179624490851</c:v>
                </c:pt>
                <c:pt idx="2049">
                  <c:v>66.606205018877787</c:v>
                </c:pt>
                <c:pt idx="2050">
                  <c:v>68.264004656133309</c:v>
                </c:pt>
                <c:pt idx="2051">
                  <c:v>69.880728084512626</c:v>
                </c:pt>
                <c:pt idx="2052">
                  <c:v>71.459165230023572</c:v>
                </c:pt>
                <c:pt idx="2053">
                  <c:v>73.001801451838375</c:v>
                </c:pt>
                <c:pt idx="2054">
                  <c:v>74.510862208943237</c:v>
                </c:pt>
                <c:pt idx="2055">
                  <c:v>75.98834963839775</c:v>
                </c:pt>
                <c:pt idx="2056">
                  <c:v>77.436072766733389</c:v>
                </c:pt>
                <c:pt idx="2057">
                  <c:v>78.855672659013976</c:v>
                </c:pt>
                <c:pt idx="2058">
                  <c:v>80.248643505461672</c:v>
                </c:pt>
                <c:pt idx="2059">
                  <c:v>81.616350420179771</c:v>
                </c:pt>
                <c:pt idx="2060">
                  <c:v>82.960044557788919</c:v>
                </c:pt>
                <c:pt idx="2061">
                  <c:v>84.280876026118392</c:v>
                </c:pt>
                <c:pt idx="2062">
                  <c:v>85.579904975494927</c:v>
                </c:pt>
                <c:pt idx="2063">
                  <c:v>86.858111169865253</c:v>
                </c:pt>
                <c:pt idx="2064">
                  <c:v>88.116402286371212</c:v>
                </c:pt>
                <c:pt idx="2065">
                  <c:v>89.355621143997936</c:v>
                </c:pt>
                <c:pt idx="2066">
                  <c:v>90.576552025541716</c:v>
                </c:pt>
                <c:pt idx="2067">
                  <c:v>91.779926228174588</c:v>
                </c:pt>
                <c:pt idx="2068">
                  <c:v>92.966426954654381</c:v>
                </c:pt>
                <c:pt idx="2069">
                  <c:v>94.136693638484331</c:v>
                </c:pt>
                <c:pt idx="2070">
                  <c:v>95.2913257811108</c:v>
                </c:pt>
                <c:pt idx="2071">
                  <c:v>96.43088636682441</c:v>
                </c:pt>
                <c:pt idx="2072">
                  <c:v>97.555904910834187</c:v>
                </c:pt>
                <c:pt idx="2073">
                  <c:v>98.666880187571721</c:v>
                </c:pt>
                <c:pt idx="2074">
                  <c:v>99.76428267930946</c:v>
                </c:pt>
                <c:pt idx="2075">
                  <c:v>100.8485567793701</c:v>
                </c:pt>
                <c:pt idx="2076">
                  <c:v>101.920122779346</c:v>
                </c:pt>
                <c:pt idx="2077">
                  <c:v>102.97937866566774</c:v>
                </c:pt>
                <c:pt idx="2078">
                  <c:v>104.02670174742047</c:v>
                </c:pt>
                <c:pt idx="2079">
                  <c:v>105.06245013439371</c:v>
                </c:pt>
                <c:pt idx="2080">
                  <c:v>106.08696408187612</c:v>
                </c:pt>
                <c:pt idx="2081">
                  <c:v>107.10056721659693</c:v>
                </c:pt>
                <c:pt idx="2082">
                  <c:v>108.10356765641154</c:v>
                </c:pt>
                <c:pt idx="2083">
                  <c:v>109.09625903477978</c:v>
                </c:pt>
                <c:pt idx="2084">
                  <c:v>110.07892143975268</c:v>
                </c:pt>
                <c:pt idx="2085">
                  <c:v>111.05182227603299</c:v>
                </c:pt>
                <c:pt idx="2086">
                  <c:v>112.01521705767802</c:v>
                </c:pt>
                <c:pt idx="2087">
                  <c:v>112.96935013814883</c:v>
                </c:pt>
                <c:pt idx="2088">
                  <c:v>113.914455383657</c:v>
                </c:pt>
                <c:pt idx="2089">
                  <c:v>114.85075679510307</c:v>
                </c:pt>
                <c:pt idx="2090">
                  <c:v>115.77846908332634</c:v>
                </c:pt>
                <c:pt idx="2091">
                  <c:v>116.69779820188182</c:v>
                </c:pt>
                <c:pt idx="2092">
                  <c:v>117.60894184111753</c:v>
                </c:pt>
                <c:pt idx="2093">
                  <c:v>118.59153767849256</c:v>
                </c:pt>
                <c:pt idx="2094">
                  <c:v>119.56489682641765</c:v>
                </c:pt>
                <c:pt idx="2095">
                  <c:v>120.52924444358298</c:v>
                </c:pt>
                <c:pt idx="2096">
                  <c:v>121.48479649859129</c:v>
                </c:pt>
                <c:pt idx="2097">
                  <c:v>122.43176028903277</c:v>
                </c:pt>
                <c:pt idx="2098">
                  <c:v>123.37033492341089</c:v>
                </c:pt>
                <c:pt idx="2099">
                  <c:v>124.3007117691204</c:v>
                </c:pt>
                <c:pt idx="2100">
                  <c:v>125.22307486935679</c:v>
                </c:pt>
                <c:pt idx="2101">
                  <c:v>126.13760133155257</c:v>
                </c:pt>
                <c:pt idx="2102">
                  <c:v>127.04446168968309</c:v>
                </c:pt>
                <c:pt idx="2103">
                  <c:v>127.94382024255994</c:v>
                </c:pt>
                <c:pt idx="2104">
                  <c:v>128.83583537003051</c:v>
                </c:pt>
                <c:pt idx="2105">
                  <c:v>129.7206598288229</c:v>
                </c:pt>
                <c:pt idx="2106">
                  <c:v>130.59844102961642</c:v>
                </c:pt>
                <c:pt idx="2107">
                  <c:v>131.46932129677455</c:v>
                </c:pt>
                <c:pt idx="2108">
                  <c:v>132.33343811204901</c:v>
                </c:pt>
                <c:pt idx="2109">
                  <c:v>133.19092434344878</c:v>
                </c:pt>
                <c:pt idx="2110">
                  <c:v>134.04190846036337</c:v>
                </c:pt>
                <c:pt idx="2111">
                  <c:v>134.88651473593742</c:v>
                </c:pt>
                <c:pt idx="2112">
                  <c:v>135.72486343760832</c:v>
                </c:pt>
                <c:pt idx="2113">
                  <c:v>136.55707100664287</c:v>
                </c:pt>
                <c:pt idx="2114">
                  <c:v>137.38325022744036</c:v>
                </c:pt>
                <c:pt idx="2115">
                  <c:v>138.20351038730635</c:v>
                </c:pt>
                <c:pt idx="2116">
                  <c:v>139.01795742734515</c:v>
                </c:pt>
                <c:pt idx="2117">
                  <c:v>139.82669408506771</c:v>
                </c:pt>
                <c:pt idx="2118">
                  <c:v>140.62982002926455</c:v>
                </c:pt>
                <c:pt idx="2119">
                  <c:v>141.42743198765052</c:v>
                </c:pt>
                <c:pt idx="2120">
                  <c:v>142.21962386775022</c:v>
                </c:pt>
                <c:pt idx="2121">
                  <c:v>143.00648687145633</c:v>
                </c:pt>
                <c:pt idx="2122">
                  <c:v>143.78810960366167</c:v>
                </c:pt>
                <c:pt idx="2123">
                  <c:v>144.56457817533553</c:v>
                </c:pt>
                <c:pt idx="2124">
                  <c:v>145.335976301388</c:v>
                </c:pt>
                <c:pt idx="2125">
                  <c:v>146.10238539364119</c:v>
                </c:pt>
                <c:pt idx="2126">
                  <c:v>146.86388464920344</c:v>
                </c:pt>
                <c:pt idx="2127">
                  <c:v>147.62055113452107</c:v>
                </c:pt>
                <c:pt idx="2128">
                  <c:v>148.37245986536425</c:v>
                </c:pt>
                <c:pt idx="2129">
                  <c:v>149.11968388298465</c:v>
                </c:pt>
                <c:pt idx="2130">
                  <c:v>149.86229432666639</c:v>
                </c:pt>
                <c:pt idx="2131">
                  <c:v>150.60036050287775</c:v>
                </c:pt>
                <c:pt idx="2132">
                  <c:v>151.33394995121606</c:v>
                </c:pt>
                <c:pt idx="2133">
                  <c:v>152.06312850732579</c:v>
                </c:pt>
                <c:pt idx="2134">
                  <c:v>152.78796036295833</c:v>
                </c:pt>
                <c:pt idx="2135">
                  <c:v>153.50850812333064</c:v>
                </c:pt>
                <c:pt idx="2136">
                  <c:v>154.22483286192997</c:v>
                </c:pt>
                <c:pt idx="2137">
                  <c:v>154.93699417290227</c:v>
                </c:pt>
                <c:pt idx="2138">
                  <c:v>155.50960672332485</c:v>
                </c:pt>
                <c:pt idx="2139">
                  <c:v>156.08011853901311</c:v>
                </c:pt>
                <c:pt idx="2140">
                  <c:v>156.64855257250733</c:v>
                </c:pt>
                <c:pt idx="2141">
                  <c:v>157.2149313614035</c:v>
                </c:pt>
                <c:pt idx="2142">
                  <c:v>157.77927703877981</c:v>
                </c:pt>
                <c:pt idx="2143">
                  <c:v>158.3416113432892</c:v>
                </c:pt>
                <c:pt idx="2144">
                  <c:v>158.9019556289301</c:v>
                </c:pt>
                <c:pt idx="2145">
                  <c:v>159.4603308745084</c:v>
                </c:pt>
                <c:pt idx="2146">
                  <c:v>160.01675769280203</c:v>
                </c:pt>
                <c:pt idx="2147">
                  <c:v>160.57125633943994</c:v>
                </c:pt>
                <c:pt idx="2148">
                  <c:v>161.12384672150597</c:v>
                </c:pt>
                <c:pt idx="2149">
                  <c:v>161.67454840587794</c:v>
                </c:pt>
                <c:pt idx="2150">
                  <c:v>162.22338062731214</c:v>
                </c:pt>
                <c:pt idx="2151">
                  <c:v>162.77036229628234</c:v>
                </c:pt>
                <c:pt idx="2152">
                  <c:v>163.31551200658262</c:v>
                </c:pt>
                <c:pt idx="2153">
                  <c:v>163.85884804270245</c:v>
                </c:pt>
                <c:pt idx="2154">
                  <c:v>164.40038838698246</c:v>
                </c:pt>
                <c:pt idx="2155">
                  <c:v>164.94015072655867</c:v>
                </c:pt>
                <c:pt idx="2156">
                  <c:v>165.47815246010308</c:v>
                </c:pt>
                <c:pt idx="2157">
                  <c:v>166.01441070436726</c:v>
                </c:pt>
                <c:pt idx="2158">
                  <c:v>166.54894230053685</c:v>
                </c:pt>
                <c:pt idx="2159">
                  <c:v>167.08176382040253</c:v>
                </c:pt>
                <c:pt idx="2160">
                  <c:v>167.61289157235487</c:v>
                </c:pt>
                <c:pt idx="2161">
                  <c:v>168.14234160720852</c:v>
                </c:pt>
                <c:pt idx="2162">
                  <c:v>168.67012972386198</c:v>
                </c:pt>
                <c:pt idx="2163">
                  <c:v>169.19627147479832</c:v>
                </c:pt>
                <c:pt idx="2164">
                  <c:v>169.7207821714326</c:v>
                </c:pt>
                <c:pt idx="2165">
                  <c:v>170.2436768893109</c:v>
                </c:pt>
                <c:pt idx="2166">
                  <c:v>170.76497047316616</c:v>
                </c:pt>
                <c:pt idx="2167">
                  <c:v>171.28467754183538</c:v>
                </c:pt>
                <c:pt idx="2168">
                  <c:v>171.80281249304318</c:v>
                </c:pt>
                <c:pt idx="2169">
                  <c:v>172.31938950805554</c:v>
                </c:pt>
                <c:pt idx="2170">
                  <c:v>172.83442255620892</c:v>
                </c:pt>
                <c:pt idx="2171">
                  <c:v>173.34792539931766</c:v>
                </c:pt>
                <c:pt idx="2172">
                  <c:v>173.85991159596458</c:v>
                </c:pt>
                <c:pt idx="2173">
                  <c:v>174.37039450567818</c:v>
                </c:pt>
                <c:pt idx="2174">
                  <c:v>174.87938729299992</c:v>
                </c:pt>
                <c:pt idx="2175">
                  <c:v>175.38690293144552</c:v>
                </c:pt>
                <c:pt idx="2176">
                  <c:v>175.89295420736303</c:v>
                </c:pt>
                <c:pt idx="2177">
                  <c:v>176.39755372369177</c:v>
                </c:pt>
                <c:pt idx="2178">
                  <c:v>176.90071390362431</c:v>
                </c:pt>
                <c:pt idx="2179">
                  <c:v>177.40244699417528</c:v>
                </c:pt>
                <c:pt idx="2180">
                  <c:v>177.9027650696593</c:v>
                </c:pt>
                <c:pt idx="2181">
                  <c:v>178.40168003508154</c:v>
                </c:pt>
                <c:pt idx="2182">
                  <c:v>178.89920362944275</c:v>
                </c:pt>
                <c:pt idx="2183">
                  <c:v>179.39534742896217</c:v>
                </c:pt>
                <c:pt idx="2184">
                  <c:v>179.89012285022008</c:v>
                </c:pt>
                <c:pt idx="2185">
                  <c:v>180.38354115322298</c:v>
                </c:pt>
                <c:pt idx="2186">
                  <c:v>180.87561344439362</c:v>
                </c:pt>
                <c:pt idx="2187">
                  <c:v>181.36635067948777</c:v>
                </c:pt>
                <c:pt idx="2188">
                  <c:v>181.8557636664402</c:v>
                </c:pt>
                <c:pt idx="2189">
                  <c:v>182.34386306814213</c:v>
                </c:pt>
                <c:pt idx="2190">
                  <c:v>182.83065940515169</c:v>
                </c:pt>
                <c:pt idx="2191">
                  <c:v>183.31616305833975</c:v>
                </c:pt>
                <c:pt idx="2192">
                  <c:v>183.80038427147269</c:v>
                </c:pt>
                <c:pt idx="2193">
                  <c:v>184.28333315373433</c:v>
                </c:pt>
                <c:pt idx="2194">
                  <c:v>184.76501968218838</c:v>
                </c:pt>
                <c:pt idx="2195">
                  <c:v>185.24545370418321</c:v>
                </c:pt>
                <c:pt idx="2196">
                  <c:v>185.72464493970071</c:v>
                </c:pt>
                <c:pt idx="2197">
                  <c:v>186.20260298365091</c:v>
                </c:pt>
                <c:pt idx="2198">
                  <c:v>186.6793373081133</c:v>
                </c:pt>
                <c:pt idx="2199">
                  <c:v>187.15485726452724</c:v>
                </c:pt>
                <c:pt idx="2200">
                  <c:v>187.62917208583207</c:v>
                </c:pt>
                <c:pt idx="2201">
                  <c:v>188.10229088855885</c:v>
                </c:pt>
                <c:pt idx="2202">
                  <c:v>188.5742226748747</c:v>
                </c:pt>
                <c:pt idx="2203">
                  <c:v>189.04497633458141</c:v>
                </c:pt>
                <c:pt idx="2204">
                  <c:v>189.51456064706917</c:v>
                </c:pt>
                <c:pt idx="2205">
                  <c:v>189.98298428322701</c:v>
                </c:pt>
                <c:pt idx="2206">
                  <c:v>190.45025580731073</c:v>
                </c:pt>
                <c:pt idx="2207">
                  <c:v>190.91638367876999</c:v>
                </c:pt>
                <c:pt idx="2208">
                  <c:v>191.38137625403505</c:v>
                </c:pt>
                <c:pt idx="2209">
                  <c:v>191.84524178826473</c:v>
                </c:pt>
                <c:pt idx="2210">
                  <c:v>192.30798843705628</c:v>
                </c:pt>
                <c:pt idx="2211">
                  <c:v>192.76962425811851</c:v>
                </c:pt>
                <c:pt idx="2212">
                  <c:v>193.23015721290869</c:v>
                </c:pt>
                <c:pt idx="2213">
                  <c:v>193.5458313827684</c:v>
                </c:pt>
                <c:pt idx="2214">
                  <c:v>193.86099152425851</c:v>
                </c:pt>
                <c:pt idx="2215">
                  <c:v>194.17564014028699</c:v>
                </c:pt>
                <c:pt idx="2216">
                  <c:v>194.48977971351565</c:v>
                </c:pt>
                <c:pt idx="2217">
                  <c:v>194.80341270658852</c:v>
                </c:pt>
                <c:pt idx="2218">
                  <c:v>195.11654156235718</c:v>
                </c:pt>
                <c:pt idx="2219">
                  <c:v>195.42916870410275</c:v>
                </c:pt>
                <c:pt idx="2220">
                  <c:v>195.74129653575474</c:v>
                </c:pt>
                <c:pt idx="2221">
                  <c:v>196.05292744210649</c:v>
                </c:pt>
                <c:pt idx="2222">
                  <c:v>196.36406378902808</c:v>
                </c:pt>
                <c:pt idx="2223">
                  <c:v>196.67470792367556</c:v>
                </c:pt>
                <c:pt idx="2224">
                  <c:v>196.12044742760284</c:v>
                </c:pt>
                <c:pt idx="2225">
                  <c:v>195.56385704707344</c:v>
                </c:pt>
                <c:pt idx="2226">
                  <c:v>195.00491579394617</c:v>
                </c:pt>
                <c:pt idx="2227">
                  <c:v>194.4436023525702</c:v>
                </c:pt>
                <c:pt idx="2228">
                  <c:v>193.87989507246581</c:v>
                </c:pt>
                <c:pt idx="2229">
                  <c:v>193.31377196079222</c:v>
                </c:pt>
                <c:pt idx="2230">
                  <c:v>192.745210674595</c:v>
                </c:pt>
                <c:pt idx="2231">
                  <c:v>192.17418851282514</c:v>
                </c:pt>
                <c:pt idx="2232">
                  <c:v>191.60068240812177</c:v>
                </c:pt>
                <c:pt idx="2233">
                  <c:v>191.02466891834908</c:v>
                </c:pt>
                <c:pt idx="2234">
                  <c:v>190.44612421787946</c:v>
                </c:pt>
                <c:pt idx="2235">
                  <c:v>189.86502408861247</c:v>
                </c:pt>
                <c:pt idx="2236">
                  <c:v>189.28134391072061</c:v>
                </c:pt>
                <c:pt idx="2237">
                  <c:v>188.69505865311089</c:v>
                </c:pt>
                <c:pt idx="2238">
                  <c:v>188.10614286359217</c:v>
                </c:pt>
                <c:pt idx="2239">
                  <c:v>187.51457065873629</c:v>
                </c:pt>
                <c:pt idx="2240">
                  <c:v>186.92031571342218</c:v>
                </c:pt>
                <c:pt idx="2241">
                  <c:v>186.32335125004965</c:v>
                </c:pt>
                <c:pt idx="2242">
                  <c:v>185.72365002741094</c:v>
                </c:pt>
                <c:pt idx="2243">
                  <c:v>185.12118432920599</c:v>
                </c:pt>
                <c:pt idx="2244">
                  <c:v>184.51592595218779</c:v>
                </c:pt>
                <c:pt idx="2245">
                  <c:v>183.90784619392275</c:v>
                </c:pt>
                <c:pt idx="2246">
                  <c:v>183.29691584015112</c:v>
                </c:pt>
                <c:pt idx="2247">
                  <c:v>182.68310515173064</c:v>
                </c:pt>
                <c:pt idx="2248">
                  <c:v>182.06638385114735</c:v>
                </c:pt>
                <c:pt idx="2249">
                  <c:v>181.44672110857513</c:v>
                </c:pt>
                <c:pt idx="2250">
                  <c:v>180.82408552746577</c:v>
                </c:pt>
                <c:pt idx="2251">
                  <c:v>180.19844512964966</c:v>
                </c:pt>
                <c:pt idx="2252">
                  <c:v>179.56976733992721</c:v>
                </c:pt>
                <c:pt idx="2253">
                  <c:v>178.93801897012898</c:v>
                </c:pt>
                <c:pt idx="2254">
                  <c:v>178.30316620262204</c:v>
                </c:pt>
                <c:pt idx="2255">
                  <c:v>177.66517457323894</c:v>
                </c:pt>
                <c:pt idx="2256">
                  <c:v>177.02400895360435</c:v>
                </c:pt>
                <c:pt idx="2257">
                  <c:v>176.37963353283303</c:v>
                </c:pt>
                <c:pt idx="2258">
                  <c:v>175.73201179857159</c:v>
                </c:pt>
                <c:pt idx="2259">
                  <c:v>175.08110651735498</c:v>
                </c:pt>
                <c:pt idx="2260">
                  <c:v>174.42687971424718</c:v>
                </c:pt>
                <c:pt idx="2261">
                  <c:v>173.76929265173385</c:v>
                </c:pt>
                <c:pt idx="2262">
                  <c:v>173.10830580783312</c:v>
                </c:pt>
                <c:pt idx="2263">
                  <c:v>172.44387885338844</c:v>
                </c:pt>
                <c:pt idx="2264">
                  <c:v>171.77597062850649</c:v>
                </c:pt>
                <c:pt idx="2265">
                  <c:v>171.10453911809924</c:v>
                </c:pt>
                <c:pt idx="2266">
                  <c:v>170.42954142648946</c:v>
                </c:pt>
                <c:pt idx="2267">
                  <c:v>169.75093375103432</c:v>
                </c:pt>
                <c:pt idx="2268">
                  <c:v>169.06867135472069</c:v>
                </c:pt>
                <c:pt idx="2269">
                  <c:v>168.38270853768273</c:v>
                </c:pt>
                <c:pt idx="2270">
                  <c:v>167.69299860758895</c:v>
                </c:pt>
                <c:pt idx="2271">
                  <c:v>166.99949384884394</c:v>
                </c:pt>
                <c:pt idx="2272">
                  <c:v>166.30214549054566</c:v>
                </c:pt>
                <c:pt idx="2273">
                  <c:v>165.60090367313646</c:v>
                </c:pt>
                <c:pt idx="2274">
                  <c:v>164.89571741368195</c:v>
                </c:pt>
                <c:pt idx="2275">
                  <c:v>164.1865345697081</c:v>
                </c:pt>
                <c:pt idx="2276">
                  <c:v>163.47330180152215</c:v>
                </c:pt>
                <c:pt idx="2277">
                  <c:v>162.75596453293974</c:v>
                </c:pt>
                <c:pt idx="2278">
                  <c:v>162.03446691033363</c:v>
                </c:pt>
                <c:pt idx="2279">
                  <c:v>161.30875175991687</c:v>
                </c:pt>
                <c:pt idx="2280">
                  <c:v>160.57876054316486</c:v>
                </c:pt>
                <c:pt idx="2281">
                  <c:v>159.84443331027745</c:v>
                </c:pt>
                <c:pt idx="2282">
                  <c:v>159.10570865157337</c:v>
                </c:pt>
                <c:pt idx="2283">
                  <c:v>158.3625236467044</c:v>
                </c:pt>
                <c:pt idx="2284">
                  <c:v>157.61481381156776</c:v>
                </c:pt>
                <c:pt idx="2285">
                  <c:v>156.86251304278798</c:v>
                </c:pt>
                <c:pt idx="2286">
                  <c:v>156.10555355963072</c:v>
                </c:pt>
                <c:pt idx="2287">
                  <c:v>155.34386584320134</c:v>
                </c:pt>
                <c:pt idx="2288">
                  <c:v>154.57737857277178</c:v>
                </c:pt>
                <c:pt idx="2289">
                  <c:v>153.80601855906738</c:v>
                </c:pt>
                <c:pt idx="2290">
                  <c:v>153.02971067433467</c:v>
                </c:pt>
                <c:pt idx="2291">
                  <c:v>152.24837777899756</c:v>
                </c:pt>
                <c:pt idx="2292">
                  <c:v>151.46194064469626</c:v>
                </c:pt>
                <c:pt idx="2293">
                  <c:v>150.67031787348822</c:v>
                </c:pt>
                <c:pt idx="2294">
                  <c:v>149.87342581297386</c:v>
                </c:pt>
                <c:pt idx="2295">
                  <c:v>149.07117846709338</c:v>
                </c:pt>
                <c:pt idx="2296">
                  <c:v>148.26348740232066</c:v>
                </c:pt>
                <c:pt idx="2297">
                  <c:v>147.4502616489608</c:v>
                </c:pt>
                <c:pt idx="2298">
                  <c:v>146.63140759723458</c:v>
                </c:pt>
                <c:pt idx="2299">
                  <c:v>145.80682888780882</c:v>
                </c:pt>
                <c:pt idx="2300">
                  <c:v>144.97642629640566</c:v>
                </c:pt>
                <c:pt idx="2301">
                  <c:v>144.14009761209317</c:v>
                </c:pt>
                <c:pt idx="2302">
                  <c:v>143.29773750882939</c:v>
                </c:pt>
                <c:pt idx="2303">
                  <c:v>142.44923740979635</c:v>
                </c:pt>
                <c:pt idx="2304">
                  <c:v>141.59448534402253</c:v>
                </c:pt>
                <c:pt idx="2305">
                  <c:v>140.73336579475057</c:v>
                </c:pt>
                <c:pt idx="2306">
                  <c:v>139.8657595389613</c:v>
                </c:pt>
                <c:pt idx="2307">
                  <c:v>138.99154347741469</c:v>
                </c:pt>
                <c:pt idx="2308">
                  <c:v>138.11059045451276</c:v>
                </c:pt>
                <c:pt idx="2309">
                  <c:v>137.22276906722894</c:v>
                </c:pt>
                <c:pt idx="2310">
                  <c:v>136.32794346228079</c:v>
                </c:pt>
                <c:pt idx="2311">
                  <c:v>135.42597312064839</c:v>
                </c:pt>
                <c:pt idx="2312">
                  <c:v>134.51671262845946</c:v>
                </c:pt>
                <c:pt idx="2313">
                  <c:v>133.60001143317044</c:v>
                </c:pt>
                <c:pt idx="2314">
                  <c:v>132.67571358387255</c:v>
                </c:pt>
                <c:pt idx="2315">
                  <c:v>131.74365745443961</c:v>
                </c:pt>
                <c:pt idx="2316">
                  <c:v>130.80367544811003</c:v>
                </c:pt>
                <c:pt idx="2317">
                  <c:v>129.8555936819568</c:v>
                </c:pt>
                <c:pt idx="2318">
                  <c:v>128.89923164954473</c:v>
                </c:pt>
                <c:pt idx="2319">
                  <c:v>127.93440185990136</c:v>
                </c:pt>
                <c:pt idx="2320">
                  <c:v>126.96090945073473</c:v>
                </c:pt>
                <c:pt idx="2321">
                  <c:v>125.97855177361456</c:v>
                </c:pt>
                <c:pt idx="2322">
                  <c:v>124.98711794859</c:v>
                </c:pt>
                <c:pt idx="2323">
                  <c:v>123.98638838544339</c:v>
                </c:pt>
                <c:pt idx="2324">
                  <c:v>122.97613426847082</c:v>
                </c:pt>
                <c:pt idx="2325">
                  <c:v>121.95611700133199</c:v>
                </c:pt>
                <c:pt idx="2326">
                  <c:v>120.92608760811721</c:v>
                </c:pt>
                <c:pt idx="2327">
                  <c:v>119.88578608633264</c:v>
                </c:pt>
                <c:pt idx="2328">
                  <c:v>118.83494070699588</c:v>
                </c:pt>
                <c:pt idx="2329">
                  <c:v>117.77326725645629</c:v>
                </c:pt>
                <c:pt idx="2330">
                  <c:v>116.70046821389241</c:v>
                </c:pt>
                <c:pt idx="2331">
                  <c:v>115.61623185768369</c:v>
                </c:pt>
                <c:pt idx="2332">
                  <c:v>114.52023129298573</c:v>
                </c:pt>
                <c:pt idx="2333">
                  <c:v>113.41212339184061</c:v>
                </c:pt>
                <c:pt idx="2334">
                  <c:v>112.29154763600381</c:v>
                </c:pt>
                <c:pt idx="2335">
                  <c:v>111.15812485133831</c:v>
                </c:pt>
                <c:pt idx="2336">
                  <c:v>110.01145582108394</c:v>
                </c:pt>
                <c:pt idx="2337">
                  <c:v>108.85111976351541</c:v>
                </c:pt>
                <c:pt idx="2338">
                  <c:v>107.67667265740818</c:v>
                </c:pt>
                <c:pt idx="2339">
                  <c:v>106.48764539628017</c:v>
                </c:pt>
                <c:pt idx="2340">
                  <c:v>105.28354174949799</c:v>
                </c:pt>
                <c:pt idx="2341">
                  <c:v>104.06383610494194</c:v>
                </c:pt>
                <c:pt idx="2342">
                  <c:v>102.82797096390873</c:v>
                </c:pt>
                <c:pt idx="2343">
                  <c:v>101.57535415416066</c:v>
                </c:pt>
                <c:pt idx="2344">
                  <c:v>100.30535572134241</c:v>
                </c:pt>
                <c:pt idx="2345">
                  <c:v>99.017304452173533</c:v>
                </c:pt>
                <c:pt idx="2346">
                  <c:v>97.710483974630037</c:v>
                </c:pt>
                <c:pt idx="2347">
                  <c:v>96.384128370422346</c:v>
                </c:pt>
                <c:pt idx="2348">
                  <c:v>95.037417223045722</c:v>
                </c:pt>
                <c:pt idx="2349">
                  <c:v>93.669470009988672</c:v>
                </c:pt>
                <c:pt idx="2350">
                  <c:v>92.279339729649408</c:v>
                </c:pt>
                <c:pt idx="2351">
                  <c:v>90.866005631240114</c:v>
                </c:pt>
                <c:pt idx="2352">
                  <c:v>89.428364888287845</c:v>
                </c:pt>
                <c:pt idx="2353">
                  <c:v>87.96522302173878</c:v>
                </c:pt>
                <c:pt idx="2354">
                  <c:v>86.475282835098511</c:v>
                </c:pt>
                <c:pt idx="2355">
                  <c:v>84.957131568767579</c:v>
                </c:pt>
                <c:pt idx="2356">
                  <c:v>83.409225910062958</c:v>
                </c:pt>
                <c:pt idx="2357">
                  <c:v>81.829874404304263</c:v>
                </c:pt>
                <c:pt idx="2358">
                  <c:v>80.217216693816098</c:v>
                </c:pt>
                <c:pt idx="2359">
                  <c:v>78.569198856010289</c:v>
                </c:pt>
                <c:pt idx="2360">
                  <c:v>76.883543905080458</c:v>
                </c:pt>
                <c:pt idx="2361">
                  <c:v>75.157716244506489</c:v>
                </c:pt>
                <c:pt idx="2362">
                  <c:v>73.388878480784641</c:v>
                </c:pt>
                <c:pt idx="2363">
                  <c:v>71.573838490114284</c:v>
                </c:pt>
                <c:pt idx="2364">
                  <c:v>69.708983905382226</c:v>
                </c:pt>
                <c:pt idx="2365">
                  <c:v>67.790200163025389</c:v>
                </c:pt>
                <c:pt idx="2366">
                  <c:v>65.812766765639537</c:v>
                </c:pt>
                <c:pt idx="2367">
                  <c:v>64.525972005006409</c:v>
                </c:pt>
              </c:numCache>
            </c:numRef>
          </c:yVal>
          <c:smooth val="1"/>
          <c:extLst>
            <c:ext xmlns:c16="http://schemas.microsoft.com/office/drawing/2014/chart" uri="{C3380CC4-5D6E-409C-BE32-E72D297353CC}">
              <c16:uniqueId val="{00000002-A802-4E4B-823E-78C08E98CA91}"/>
            </c:ext>
          </c:extLst>
        </c:ser>
        <c:dLbls>
          <c:showLegendKey val="0"/>
          <c:showVal val="0"/>
          <c:showCatName val="0"/>
          <c:showSerName val="0"/>
          <c:showPercent val="0"/>
          <c:showBubbleSize val="0"/>
        </c:dLbls>
        <c:axId val="1055931200"/>
        <c:axId val="1055932160"/>
      </c:scatterChart>
      <c:scatterChart>
        <c:scatterStyle val="smoothMarker"/>
        <c:varyColors val="0"/>
        <c:ser>
          <c:idx val="1"/>
          <c:order val="0"/>
          <c:tx>
            <c:strRef>
              <c:f>'Full Lap Simulation'!$B$28</c:f>
              <c:strCache>
                <c:ptCount val="1"/>
                <c:pt idx="0">
                  <c:v>Distance</c:v>
                </c:pt>
              </c:strCache>
            </c:strRef>
          </c:tx>
          <c:spPr>
            <a:ln w="22225" cap="rnd">
              <a:solidFill>
                <a:schemeClr val="accent2"/>
              </a:solidFill>
              <a:round/>
            </a:ln>
            <a:effectLst/>
          </c:spPr>
          <c:marker>
            <c:symbol val="none"/>
          </c:marker>
          <c:xVal>
            <c:numRef>
              <c:f>'Full Lap Simulation'!$B$30:$B$2397</c:f>
              <c:numCache>
                <c:formatCode>0.000</c:formatCode>
                <c:ptCount val="2368"/>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503.2</c:v>
                </c:pt>
                <c:pt idx="505">
                  <c:v>645.67471462999993</c:v>
                </c:pt>
                <c:pt idx="506">
                  <c:v>645.67471462999993</c:v>
                </c:pt>
                <c:pt idx="507">
                  <c:v>646.67471462999993</c:v>
                </c:pt>
                <c:pt idx="508">
                  <c:v>647.67471462999993</c:v>
                </c:pt>
                <c:pt idx="509">
                  <c:v>648.67471462999993</c:v>
                </c:pt>
                <c:pt idx="510">
                  <c:v>649.67471462999993</c:v>
                </c:pt>
                <c:pt idx="511">
                  <c:v>650.67471462999993</c:v>
                </c:pt>
                <c:pt idx="512">
                  <c:v>651.67471462999993</c:v>
                </c:pt>
                <c:pt idx="513">
                  <c:v>652.67471462999993</c:v>
                </c:pt>
                <c:pt idx="514">
                  <c:v>653.67471462999993</c:v>
                </c:pt>
                <c:pt idx="515">
                  <c:v>654.67471462999993</c:v>
                </c:pt>
                <c:pt idx="516">
                  <c:v>655.67471462999993</c:v>
                </c:pt>
                <c:pt idx="517">
                  <c:v>656.67471462999993</c:v>
                </c:pt>
                <c:pt idx="518">
                  <c:v>657.67471462999993</c:v>
                </c:pt>
                <c:pt idx="519">
                  <c:v>658.67471462999993</c:v>
                </c:pt>
                <c:pt idx="520">
                  <c:v>659.67471462999993</c:v>
                </c:pt>
                <c:pt idx="521">
                  <c:v>660.67471462999993</c:v>
                </c:pt>
                <c:pt idx="522">
                  <c:v>661.67471462999993</c:v>
                </c:pt>
                <c:pt idx="523">
                  <c:v>662.67471462999993</c:v>
                </c:pt>
                <c:pt idx="524">
                  <c:v>663.67471462999993</c:v>
                </c:pt>
                <c:pt idx="525">
                  <c:v>664.67471462999993</c:v>
                </c:pt>
                <c:pt idx="526">
                  <c:v>665.67471462999993</c:v>
                </c:pt>
                <c:pt idx="527">
                  <c:v>666.67471462999993</c:v>
                </c:pt>
                <c:pt idx="528">
                  <c:v>667.67471462999993</c:v>
                </c:pt>
                <c:pt idx="529">
                  <c:v>668.67471462999993</c:v>
                </c:pt>
                <c:pt idx="530">
                  <c:v>669.67471462999993</c:v>
                </c:pt>
                <c:pt idx="531">
                  <c:v>670.67471462999993</c:v>
                </c:pt>
                <c:pt idx="532">
                  <c:v>671.67471462999993</c:v>
                </c:pt>
                <c:pt idx="533">
                  <c:v>672.67471462999993</c:v>
                </c:pt>
                <c:pt idx="534">
                  <c:v>673.67471462999993</c:v>
                </c:pt>
                <c:pt idx="535">
                  <c:v>674.67471462999993</c:v>
                </c:pt>
                <c:pt idx="536">
                  <c:v>675.67471462999993</c:v>
                </c:pt>
                <c:pt idx="537">
                  <c:v>676.67471462999993</c:v>
                </c:pt>
                <c:pt idx="538">
                  <c:v>677.67471462999993</c:v>
                </c:pt>
                <c:pt idx="539">
                  <c:v>678.67471462999993</c:v>
                </c:pt>
                <c:pt idx="540">
                  <c:v>679.67471462999993</c:v>
                </c:pt>
                <c:pt idx="541">
                  <c:v>680.67471462999993</c:v>
                </c:pt>
                <c:pt idx="542">
                  <c:v>681.67471462999993</c:v>
                </c:pt>
                <c:pt idx="543">
                  <c:v>682.67471462999993</c:v>
                </c:pt>
                <c:pt idx="544">
                  <c:v>683.67471462999993</c:v>
                </c:pt>
                <c:pt idx="545">
                  <c:v>684.67471462999993</c:v>
                </c:pt>
                <c:pt idx="546">
                  <c:v>685.67471462999993</c:v>
                </c:pt>
                <c:pt idx="547">
                  <c:v>686.67471462999993</c:v>
                </c:pt>
                <c:pt idx="548">
                  <c:v>687.67471462999993</c:v>
                </c:pt>
                <c:pt idx="549">
                  <c:v>688.67471462999993</c:v>
                </c:pt>
                <c:pt idx="550">
                  <c:v>689.67471462999993</c:v>
                </c:pt>
                <c:pt idx="551">
                  <c:v>690.67471462999993</c:v>
                </c:pt>
                <c:pt idx="552">
                  <c:v>691.67471462999993</c:v>
                </c:pt>
                <c:pt idx="553">
                  <c:v>692.67471462999993</c:v>
                </c:pt>
                <c:pt idx="554">
                  <c:v>693.67471462999993</c:v>
                </c:pt>
                <c:pt idx="555">
                  <c:v>694.67471462999993</c:v>
                </c:pt>
                <c:pt idx="556">
                  <c:v>695.67471462999993</c:v>
                </c:pt>
                <c:pt idx="557">
                  <c:v>696.67471462999993</c:v>
                </c:pt>
                <c:pt idx="558">
                  <c:v>697.67471462999993</c:v>
                </c:pt>
                <c:pt idx="559">
                  <c:v>698.67471462999993</c:v>
                </c:pt>
                <c:pt idx="560">
                  <c:v>699.67471462999993</c:v>
                </c:pt>
                <c:pt idx="561">
                  <c:v>700.67471462999993</c:v>
                </c:pt>
                <c:pt idx="562">
                  <c:v>701.67471462999993</c:v>
                </c:pt>
                <c:pt idx="563">
                  <c:v>702.67471462999993</c:v>
                </c:pt>
                <c:pt idx="564">
                  <c:v>703.67471462999993</c:v>
                </c:pt>
                <c:pt idx="565">
                  <c:v>704.67471462999993</c:v>
                </c:pt>
                <c:pt idx="566">
                  <c:v>705.67471462999993</c:v>
                </c:pt>
                <c:pt idx="567">
                  <c:v>706.67471462999993</c:v>
                </c:pt>
                <c:pt idx="568">
                  <c:v>707.67471462999993</c:v>
                </c:pt>
                <c:pt idx="569">
                  <c:v>707.6997146299999</c:v>
                </c:pt>
                <c:pt idx="570">
                  <c:v>985.57094302999985</c:v>
                </c:pt>
                <c:pt idx="571">
                  <c:v>985.57094302999985</c:v>
                </c:pt>
                <c:pt idx="572">
                  <c:v>986.57094302999985</c:v>
                </c:pt>
                <c:pt idx="573">
                  <c:v>987.57094302999985</c:v>
                </c:pt>
                <c:pt idx="574">
                  <c:v>988.57094302999985</c:v>
                </c:pt>
                <c:pt idx="575">
                  <c:v>989.57094302999985</c:v>
                </c:pt>
                <c:pt idx="576">
                  <c:v>990.57094302999985</c:v>
                </c:pt>
                <c:pt idx="577">
                  <c:v>991.57094302999985</c:v>
                </c:pt>
                <c:pt idx="578">
                  <c:v>992.57094302999985</c:v>
                </c:pt>
                <c:pt idx="579">
                  <c:v>993.57094302999985</c:v>
                </c:pt>
                <c:pt idx="580">
                  <c:v>994.57094302999985</c:v>
                </c:pt>
                <c:pt idx="581">
                  <c:v>995.57094302999985</c:v>
                </c:pt>
                <c:pt idx="582">
                  <c:v>996.57094302999985</c:v>
                </c:pt>
                <c:pt idx="583">
                  <c:v>997.57094302999985</c:v>
                </c:pt>
                <c:pt idx="584">
                  <c:v>998.57094302999985</c:v>
                </c:pt>
                <c:pt idx="585">
                  <c:v>999.57094302999985</c:v>
                </c:pt>
                <c:pt idx="586">
                  <c:v>1000.5709430299999</c:v>
                </c:pt>
                <c:pt idx="587">
                  <c:v>1001.5709430299999</c:v>
                </c:pt>
                <c:pt idx="588">
                  <c:v>1002.5709430299999</c:v>
                </c:pt>
                <c:pt idx="589">
                  <c:v>1003.5709430299999</c:v>
                </c:pt>
                <c:pt idx="590">
                  <c:v>1004.5709430299999</c:v>
                </c:pt>
                <c:pt idx="591">
                  <c:v>1005.5709430299999</c:v>
                </c:pt>
                <c:pt idx="592">
                  <c:v>1006.5709430299999</c:v>
                </c:pt>
                <c:pt idx="593">
                  <c:v>1007.5709430299999</c:v>
                </c:pt>
                <c:pt idx="594">
                  <c:v>1008.5709430299999</c:v>
                </c:pt>
                <c:pt idx="595">
                  <c:v>1009.5709430299999</c:v>
                </c:pt>
                <c:pt idx="596">
                  <c:v>1010.5709430299999</c:v>
                </c:pt>
                <c:pt idx="597">
                  <c:v>1011.5709430299999</c:v>
                </c:pt>
                <c:pt idx="598">
                  <c:v>1012.5709430299999</c:v>
                </c:pt>
                <c:pt idx="599">
                  <c:v>1013.5709430299999</c:v>
                </c:pt>
                <c:pt idx="600">
                  <c:v>1014.5709430299999</c:v>
                </c:pt>
                <c:pt idx="601">
                  <c:v>1015.5709430299999</c:v>
                </c:pt>
                <c:pt idx="602">
                  <c:v>1016.5709430299999</c:v>
                </c:pt>
                <c:pt idx="603">
                  <c:v>1017.5709430299999</c:v>
                </c:pt>
                <c:pt idx="604">
                  <c:v>1018.5709430299999</c:v>
                </c:pt>
                <c:pt idx="605">
                  <c:v>1019.5709430299999</c:v>
                </c:pt>
                <c:pt idx="606">
                  <c:v>1020.5709430299999</c:v>
                </c:pt>
                <c:pt idx="607">
                  <c:v>1021.5709430299999</c:v>
                </c:pt>
                <c:pt idx="608">
                  <c:v>1022.5709430299999</c:v>
                </c:pt>
                <c:pt idx="609">
                  <c:v>1023.1942719899998</c:v>
                </c:pt>
                <c:pt idx="610">
                  <c:v>1147.4618960799999</c:v>
                </c:pt>
                <c:pt idx="611">
                  <c:v>1147.4618960799999</c:v>
                </c:pt>
                <c:pt idx="612">
                  <c:v>1148.4618960799999</c:v>
                </c:pt>
                <c:pt idx="613">
                  <c:v>1149.4618960799999</c:v>
                </c:pt>
                <c:pt idx="614">
                  <c:v>1150.4618960799999</c:v>
                </c:pt>
                <c:pt idx="615">
                  <c:v>1151.4618960799999</c:v>
                </c:pt>
                <c:pt idx="616">
                  <c:v>1152.4618960799999</c:v>
                </c:pt>
                <c:pt idx="617">
                  <c:v>1153.4618960799999</c:v>
                </c:pt>
                <c:pt idx="618">
                  <c:v>1154.4618960799999</c:v>
                </c:pt>
                <c:pt idx="619">
                  <c:v>1155.4618960799999</c:v>
                </c:pt>
                <c:pt idx="620">
                  <c:v>1156.4618960799999</c:v>
                </c:pt>
                <c:pt idx="621">
                  <c:v>1157.4618960799999</c:v>
                </c:pt>
                <c:pt idx="622">
                  <c:v>1158.4618960799999</c:v>
                </c:pt>
                <c:pt idx="623">
                  <c:v>1159.4618960799999</c:v>
                </c:pt>
                <c:pt idx="624">
                  <c:v>1160.4618960799999</c:v>
                </c:pt>
                <c:pt idx="625">
                  <c:v>1161.4618960799999</c:v>
                </c:pt>
                <c:pt idx="626">
                  <c:v>1162.4618960799999</c:v>
                </c:pt>
                <c:pt idx="627">
                  <c:v>1163.4618960799999</c:v>
                </c:pt>
                <c:pt idx="628">
                  <c:v>1164.4618960799999</c:v>
                </c:pt>
                <c:pt idx="629">
                  <c:v>1165.4618960799999</c:v>
                </c:pt>
                <c:pt idx="630">
                  <c:v>1166.4618960799999</c:v>
                </c:pt>
                <c:pt idx="631">
                  <c:v>1167.4618960799999</c:v>
                </c:pt>
                <c:pt idx="632">
                  <c:v>1168.4618960799999</c:v>
                </c:pt>
                <c:pt idx="633">
                  <c:v>1169.4618960799999</c:v>
                </c:pt>
                <c:pt idx="634">
                  <c:v>1170.4618960799999</c:v>
                </c:pt>
                <c:pt idx="635">
                  <c:v>1171.4618960799999</c:v>
                </c:pt>
                <c:pt idx="636">
                  <c:v>1172.4618960799999</c:v>
                </c:pt>
                <c:pt idx="637">
                  <c:v>1173.4618960799999</c:v>
                </c:pt>
                <c:pt idx="638">
                  <c:v>1174.4618960799999</c:v>
                </c:pt>
                <c:pt idx="639">
                  <c:v>1175.4618960799999</c:v>
                </c:pt>
                <c:pt idx="640">
                  <c:v>1176.4618960799999</c:v>
                </c:pt>
                <c:pt idx="641">
                  <c:v>1177.4618960799999</c:v>
                </c:pt>
                <c:pt idx="642">
                  <c:v>1178.4618960799999</c:v>
                </c:pt>
                <c:pt idx="643">
                  <c:v>1179.4618960799999</c:v>
                </c:pt>
                <c:pt idx="644">
                  <c:v>1180.4618960799999</c:v>
                </c:pt>
                <c:pt idx="645">
                  <c:v>1181.4618960799999</c:v>
                </c:pt>
                <c:pt idx="646">
                  <c:v>1182.4618960799999</c:v>
                </c:pt>
                <c:pt idx="647">
                  <c:v>1183.4618960799999</c:v>
                </c:pt>
                <c:pt idx="648">
                  <c:v>1184.4618960799999</c:v>
                </c:pt>
                <c:pt idx="649">
                  <c:v>1185.4618960799999</c:v>
                </c:pt>
                <c:pt idx="650">
                  <c:v>1186.4618960799999</c:v>
                </c:pt>
                <c:pt idx="651">
                  <c:v>1187.4618960799999</c:v>
                </c:pt>
                <c:pt idx="652">
                  <c:v>1188.4618960799999</c:v>
                </c:pt>
                <c:pt idx="653">
                  <c:v>1189.4618960799999</c:v>
                </c:pt>
                <c:pt idx="654">
                  <c:v>1190.4618960799999</c:v>
                </c:pt>
                <c:pt idx="655">
                  <c:v>1191.4618960799999</c:v>
                </c:pt>
                <c:pt idx="656">
                  <c:v>1192.4618960799999</c:v>
                </c:pt>
                <c:pt idx="657">
                  <c:v>1193.4618960799999</c:v>
                </c:pt>
                <c:pt idx="658">
                  <c:v>1194.4618960799999</c:v>
                </c:pt>
                <c:pt idx="659">
                  <c:v>1195.4618960799999</c:v>
                </c:pt>
                <c:pt idx="660">
                  <c:v>1196.4618960799999</c:v>
                </c:pt>
                <c:pt idx="661">
                  <c:v>1197.4618960799999</c:v>
                </c:pt>
                <c:pt idx="662">
                  <c:v>1198.4618960799999</c:v>
                </c:pt>
                <c:pt idx="663">
                  <c:v>1199.4618960799999</c:v>
                </c:pt>
                <c:pt idx="664">
                  <c:v>1200.4618960799999</c:v>
                </c:pt>
                <c:pt idx="665">
                  <c:v>1201.4618960799999</c:v>
                </c:pt>
                <c:pt idx="666">
                  <c:v>1202.4618960799999</c:v>
                </c:pt>
                <c:pt idx="667">
                  <c:v>1203.4618960799999</c:v>
                </c:pt>
                <c:pt idx="668">
                  <c:v>1204.4618960799999</c:v>
                </c:pt>
                <c:pt idx="669">
                  <c:v>1205.4618960799999</c:v>
                </c:pt>
                <c:pt idx="670">
                  <c:v>1206.4618960799999</c:v>
                </c:pt>
                <c:pt idx="671">
                  <c:v>1207.4618960799999</c:v>
                </c:pt>
                <c:pt idx="672">
                  <c:v>1208.4618960799999</c:v>
                </c:pt>
                <c:pt idx="673">
                  <c:v>1209.4618960799999</c:v>
                </c:pt>
                <c:pt idx="674">
                  <c:v>1210.4618960799999</c:v>
                </c:pt>
                <c:pt idx="675">
                  <c:v>1211.4618960799999</c:v>
                </c:pt>
                <c:pt idx="676">
                  <c:v>1212.4618960799999</c:v>
                </c:pt>
                <c:pt idx="677">
                  <c:v>1213.4618960799999</c:v>
                </c:pt>
                <c:pt idx="678">
                  <c:v>1214.4618960799999</c:v>
                </c:pt>
                <c:pt idx="679">
                  <c:v>1215.4618960799999</c:v>
                </c:pt>
                <c:pt idx="680">
                  <c:v>1216.4618960799999</c:v>
                </c:pt>
                <c:pt idx="681">
                  <c:v>1217.4618960799999</c:v>
                </c:pt>
                <c:pt idx="682">
                  <c:v>1218.4618960799999</c:v>
                </c:pt>
                <c:pt idx="683">
                  <c:v>1219.4618960799999</c:v>
                </c:pt>
                <c:pt idx="684">
                  <c:v>1220.4618960799999</c:v>
                </c:pt>
                <c:pt idx="685">
                  <c:v>1221.4618960799999</c:v>
                </c:pt>
                <c:pt idx="686">
                  <c:v>1222.4618960799999</c:v>
                </c:pt>
                <c:pt idx="687">
                  <c:v>1223.4618960799999</c:v>
                </c:pt>
                <c:pt idx="688">
                  <c:v>1224.4618960799999</c:v>
                </c:pt>
                <c:pt idx="689">
                  <c:v>1225.4618960799999</c:v>
                </c:pt>
                <c:pt idx="690">
                  <c:v>1226.4618960799999</c:v>
                </c:pt>
                <c:pt idx="691">
                  <c:v>1227.4618960799999</c:v>
                </c:pt>
                <c:pt idx="692">
                  <c:v>1228.4618960799999</c:v>
                </c:pt>
                <c:pt idx="693">
                  <c:v>1229.4618960799999</c:v>
                </c:pt>
                <c:pt idx="694">
                  <c:v>1230.4618960799999</c:v>
                </c:pt>
                <c:pt idx="695">
                  <c:v>1231.4618960799999</c:v>
                </c:pt>
                <c:pt idx="696">
                  <c:v>1232.4618960799999</c:v>
                </c:pt>
                <c:pt idx="697">
                  <c:v>1233.4618960799999</c:v>
                </c:pt>
                <c:pt idx="698">
                  <c:v>1234.4618960799999</c:v>
                </c:pt>
                <c:pt idx="699">
                  <c:v>1235.4618960799999</c:v>
                </c:pt>
                <c:pt idx="700">
                  <c:v>1236.4618960799999</c:v>
                </c:pt>
                <c:pt idx="701">
                  <c:v>1237.4618960799999</c:v>
                </c:pt>
                <c:pt idx="702">
                  <c:v>1238.4618960799999</c:v>
                </c:pt>
                <c:pt idx="703">
                  <c:v>1239.4618960799999</c:v>
                </c:pt>
                <c:pt idx="704">
                  <c:v>1240.4618960799999</c:v>
                </c:pt>
                <c:pt idx="705">
                  <c:v>1241.4618960799999</c:v>
                </c:pt>
                <c:pt idx="706">
                  <c:v>1242.4618960799999</c:v>
                </c:pt>
                <c:pt idx="707">
                  <c:v>1243.4618960799999</c:v>
                </c:pt>
                <c:pt idx="708">
                  <c:v>1244.4618960799999</c:v>
                </c:pt>
                <c:pt idx="709">
                  <c:v>1245.4618960799999</c:v>
                </c:pt>
                <c:pt idx="710">
                  <c:v>1246.4618960799999</c:v>
                </c:pt>
                <c:pt idx="711">
                  <c:v>1247.4618960799999</c:v>
                </c:pt>
                <c:pt idx="712">
                  <c:v>1248.4618960799999</c:v>
                </c:pt>
                <c:pt idx="713">
                  <c:v>1249.4618960799999</c:v>
                </c:pt>
                <c:pt idx="714">
                  <c:v>1250.4618960799999</c:v>
                </c:pt>
                <c:pt idx="715">
                  <c:v>1251.4618960799999</c:v>
                </c:pt>
                <c:pt idx="716">
                  <c:v>1251.5375755499999</c:v>
                </c:pt>
                <c:pt idx="717">
                  <c:v>1375.14301682</c:v>
                </c:pt>
                <c:pt idx="718">
                  <c:v>1375.14301682</c:v>
                </c:pt>
                <c:pt idx="719">
                  <c:v>1376.14301682</c:v>
                </c:pt>
                <c:pt idx="720">
                  <c:v>1377.14301682</c:v>
                </c:pt>
                <c:pt idx="721">
                  <c:v>1378.14301682</c:v>
                </c:pt>
                <c:pt idx="722">
                  <c:v>1379.14301682</c:v>
                </c:pt>
                <c:pt idx="723">
                  <c:v>1380.14301682</c:v>
                </c:pt>
                <c:pt idx="724">
                  <c:v>1381.14301682</c:v>
                </c:pt>
                <c:pt idx="725">
                  <c:v>1382.14301682</c:v>
                </c:pt>
                <c:pt idx="726">
                  <c:v>1383.14301682</c:v>
                </c:pt>
                <c:pt idx="727">
                  <c:v>1384.14301682</c:v>
                </c:pt>
                <c:pt idx="728">
                  <c:v>1385.14301682</c:v>
                </c:pt>
                <c:pt idx="729">
                  <c:v>1386.14301682</c:v>
                </c:pt>
                <c:pt idx="730">
                  <c:v>1387.14301682</c:v>
                </c:pt>
                <c:pt idx="731">
                  <c:v>1388.14301682</c:v>
                </c:pt>
                <c:pt idx="732">
                  <c:v>1389.14301682</c:v>
                </c:pt>
                <c:pt idx="733">
                  <c:v>1390.14301682</c:v>
                </c:pt>
                <c:pt idx="734">
                  <c:v>1391.14301682</c:v>
                </c:pt>
                <c:pt idx="735">
                  <c:v>1392.14301682</c:v>
                </c:pt>
                <c:pt idx="736">
                  <c:v>1393.14301682</c:v>
                </c:pt>
                <c:pt idx="737">
                  <c:v>1394.14301682</c:v>
                </c:pt>
                <c:pt idx="738">
                  <c:v>1395.14301682</c:v>
                </c:pt>
                <c:pt idx="739">
                  <c:v>1396.14301682</c:v>
                </c:pt>
                <c:pt idx="740">
                  <c:v>1397.14301682</c:v>
                </c:pt>
                <c:pt idx="741">
                  <c:v>1398.14301682</c:v>
                </c:pt>
                <c:pt idx="742">
                  <c:v>1399.14301682</c:v>
                </c:pt>
                <c:pt idx="743">
                  <c:v>1400.14301682</c:v>
                </c:pt>
                <c:pt idx="744">
                  <c:v>1401.14301682</c:v>
                </c:pt>
                <c:pt idx="745">
                  <c:v>1402.14301682</c:v>
                </c:pt>
                <c:pt idx="746">
                  <c:v>1403.14301682</c:v>
                </c:pt>
                <c:pt idx="747">
                  <c:v>1404.14301682</c:v>
                </c:pt>
                <c:pt idx="748">
                  <c:v>1405.14301682</c:v>
                </c:pt>
                <c:pt idx="749">
                  <c:v>1406.14301682</c:v>
                </c:pt>
                <c:pt idx="750">
                  <c:v>1407.14301682</c:v>
                </c:pt>
                <c:pt idx="751">
                  <c:v>1408.14301682</c:v>
                </c:pt>
                <c:pt idx="752">
                  <c:v>1409.14301682</c:v>
                </c:pt>
                <c:pt idx="753">
                  <c:v>1410.14301682</c:v>
                </c:pt>
                <c:pt idx="754">
                  <c:v>1411.14301682</c:v>
                </c:pt>
                <c:pt idx="755">
                  <c:v>1412.14301682</c:v>
                </c:pt>
                <c:pt idx="756">
                  <c:v>1413.14301682</c:v>
                </c:pt>
                <c:pt idx="757">
                  <c:v>1414.14301682</c:v>
                </c:pt>
                <c:pt idx="758">
                  <c:v>1415.14301682</c:v>
                </c:pt>
                <c:pt idx="759">
                  <c:v>1416.14301682</c:v>
                </c:pt>
                <c:pt idx="760">
                  <c:v>1417.14301682</c:v>
                </c:pt>
                <c:pt idx="761">
                  <c:v>1418.14301682</c:v>
                </c:pt>
                <c:pt idx="762">
                  <c:v>1419.14301682</c:v>
                </c:pt>
                <c:pt idx="763">
                  <c:v>1420.14301682</c:v>
                </c:pt>
                <c:pt idx="764">
                  <c:v>1421.14301682</c:v>
                </c:pt>
                <c:pt idx="765">
                  <c:v>1422.14301682</c:v>
                </c:pt>
                <c:pt idx="766">
                  <c:v>1423.14301682</c:v>
                </c:pt>
                <c:pt idx="767">
                  <c:v>1424.14301682</c:v>
                </c:pt>
                <c:pt idx="768">
                  <c:v>1425.14301682</c:v>
                </c:pt>
                <c:pt idx="769">
                  <c:v>1426.14301682</c:v>
                </c:pt>
                <c:pt idx="770">
                  <c:v>1427.14301682</c:v>
                </c:pt>
                <c:pt idx="771">
                  <c:v>1428.14301682</c:v>
                </c:pt>
                <c:pt idx="772">
                  <c:v>1429.14301682</c:v>
                </c:pt>
                <c:pt idx="773">
                  <c:v>1430.14301682</c:v>
                </c:pt>
                <c:pt idx="774">
                  <c:v>1431.14301682</c:v>
                </c:pt>
                <c:pt idx="775">
                  <c:v>1432.14301682</c:v>
                </c:pt>
                <c:pt idx="776">
                  <c:v>1433.14301682</c:v>
                </c:pt>
                <c:pt idx="777">
                  <c:v>1434.14301682</c:v>
                </c:pt>
                <c:pt idx="778">
                  <c:v>1435.14301682</c:v>
                </c:pt>
                <c:pt idx="779">
                  <c:v>1436.14301682</c:v>
                </c:pt>
                <c:pt idx="780">
                  <c:v>1437.14301682</c:v>
                </c:pt>
                <c:pt idx="781">
                  <c:v>1438.14301682</c:v>
                </c:pt>
                <c:pt idx="782">
                  <c:v>1439.14301682</c:v>
                </c:pt>
                <c:pt idx="783">
                  <c:v>1440.14301682</c:v>
                </c:pt>
                <c:pt idx="784">
                  <c:v>1441.14301682</c:v>
                </c:pt>
                <c:pt idx="785">
                  <c:v>1442.14301682</c:v>
                </c:pt>
                <c:pt idx="786">
                  <c:v>1443.14301682</c:v>
                </c:pt>
                <c:pt idx="787">
                  <c:v>1444.14301682</c:v>
                </c:pt>
                <c:pt idx="788">
                  <c:v>1445.14301682</c:v>
                </c:pt>
                <c:pt idx="789">
                  <c:v>1446.14301682</c:v>
                </c:pt>
                <c:pt idx="790">
                  <c:v>1447.14301682</c:v>
                </c:pt>
                <c:pt idx="791">
                  <c:v>1447.71077999</c:v>
                </c:pt>
                <c:pt idx="792">
                  <c:v>1651.2020604300001</c:v>
                </c:pt>
                <c:pt idx="793">
                  <c:v>1651.2020604300001</c:v>
                </c:pt>
                <c:pt idx="794">
                  <c:v>1652.2020604300001</c:v>
                </c:pt>
                <c:pt idx="795">
                  <c:v>1653.2020604300001</c:v>
                </c:pt>
                <c:pt idx="796">
                  <c:v>1654.2020604300001</c:v>
                </c:pt>
                <c:pt idx="797">
                  <c:v>1655.2020604300001</c:v>
                </c:pt>
                <c:pt idx="798">
                  <c:v>1656.2020604300001</c:v>
                </c:pt>
                <c:pt idx="799">
                  <c:v>1657.2020604300001</c:v>
                </c:pt>
                <c:pt idx="800">
                  <c:v>1658.2020604300001</c:v>
                </c:pt>
                <c:pt idx="801">
                  <c:v>1659.2020604300001</c:v>
                </c:pt>
                <c:pt idx="802">
                  <c:v>1660.2020604300001</c:v>
                </c:pt>
                <c:pt idx="803">
                  <c:v>1661.2020604300001</c:v>
                </c:pt>
                <c:pt idx="804">
                  <c:v>1662.2020604300001</c:v>
                </c:pt>
                <c:pt idx="805">
                  <c:v>1663.2020604300001</c:v>
                </c:pt>
                <c:pt idx="806">
                  <c:v>1664.2020604300001</c:v>
                </c:pt>
                <c:pt idx="807">
                  <c:v>1665.2020604300001</c:v>
                </c:pt>
                <c:pt idx="808">
                  <c:v>1666.2020604300001</c:v>
                </c:pt>
                <c:pt idx="809">
                  <c:v>1667.2020604300001</c:v>
                </c:pt>
                <c:pt idx="810">
                  <c:v>1668.2020604300001</c:v>
                </c:pt>
                <c:pt idx="811">
                  <c:v>1669.2020604300001</c:v>
                </c:pt>
                <c:pt idx="812">
                  <c:v>1670.2020604300001</c:v>
                </c:pt>
                <c:pt idx="813">
                  <c:v>1671.2020604300001</c:v>
                </c:pt>
                <c:pt idx="814">
                  <c:v>1672.2020604300001</c:v>
                </c:pt>
                <c:pt idx="815">
                  <c:v>1673.2020604300001</c:v>
                </c:pt>
                <c:pt idx="816">
                  <c:v>1674.2020604300001</c:v>
                </c:pt>
                <c:pt idx="817">
                  <c:v>1675.2020604300001</c:v>
                </c:pt>
                <c:pt idx="818">
                  <c:v>1676.2020604300001</c:v>
                </c:pt>
                <c:pt idx="819">
                  <c:v>1677.2020604300001</c:v>
                </c:pt>
                <c:pt idx="820">
                  <c:v>1678.2020604300001</c:v>
                </c:pt>
                <c:pt idx="821">
                  <c:v>1679.2020604300001</c:v>
                </c:pt>
                <c:pt idx="822">
                  <c:v>1680.2020604300001</c:v>
                </c:pt>
                <c:pt idx="823">
                  <c:v>1681.2020604300001</c:v>
                </c:pt>
                <c:pt idx="824">
                  <c:v>1682.2020604300001</c:v>
                </c:pt>
                <c:pt idx="825">
                  <c:v>1683.2020604300001</c:v>
                </c:pt>
                <c:pt idx="826">
                  <c:v>1684.2020604300001</c:v>
                </c:pt>
                <c:pt idx="827">
                  <c:v>1685.2020604300001</c:v>
                </c:pt>
                <c:pt idx="828">
                  <c:v>1686.2020604300001</c:v>
                </c:pt>
                <c:pt idx="829">
                  <c:v>1687.2020604300001</c:v>
                </c:pt>
                <c:pt idx="830">
                  <c:v>1688.2020604300001</c:v>
                </c:pt>
                <c:pt idx="831">
                  <c:v>1689.2020604300001</c:v>
                </c:pt>
                <c:pt idx="832">
                  <c:v>1690.2020604300001</c:v>
                </c:pt>
                <c:pt idx="833">
                  <c:v>1691.2020604300001</c:v>
                </c:pt>
                <c:pt idx="834">
                  <c:v>1692.2020604300001</c:v>
                </c:pt>
                <c:pt idx="835">
                  <c:v>1693.2020604300001</c:v>
                </c:pt>
                <c:pt idx="836">
                  <c:v>1694.2020604300001</c:v>
                </c:pt>
                <c:pt idx="837">
                  <c:v>1695.2020604300001</c:v>
                </c:pt>
                <c:pt idx="838">
                  <c:v>1696.2020604300001</c:v>
                </c:pt>
                <c:pt idx="839">
                  <c:v>1697.2020604300001</c:v>
                </c:pt>
                <c:pt idx="840">
                  <c:v>1698.2020604300001</c:v>
                </c:pt>
                <c:pt idx="841">
                  <c:v>1698.9827539300002</c:v>
                </c:pt>
                <c:pt idx="842">
                  <c:v>1855.9599897600001</c:v>
                </c:pt>
                <c:pt idx="843">
                  <c:v>1855.9599897600001</c:v>
                </c:pt>
                <c:pt idx="844">
                  <c:v>1856.9599897600001</c:v>
                </c:pt>
                <c:pt idx="845">
                  <c:v>1857.9599897600001</c:v>
                </c:pt>
                <c:pt idx="846">
                  <c:v>1858.9599897600001</c:v>
                </c:pt>
                <c:pt idx="847">
                  <c:v>1859.9599897600001</c:v>
                </c:pt>
                <c:pt idx="848">
                  <c:v>1860.9599897600001</c:v>
                </c:pt>
                <c:pt idx="849">
                  <c:v>1861.9599897600001</c:v>
                </c:pt>
                <c:pt idx="850">
                  <c:v>1862.9599897600001</c:v>
                </c:pt>
                <c:pt idx="851">
                  <c:v>1863.9599897600001</c:v>
                </c:pt>
                <c:pt idx="852">
                  <c:v>1864.9599897600001</c:v>
                </c:pt>
                <c:pt idx="853">
                  <c:v>1865.9599897600001</c:v>
                </c:pt>
                <c:pt idx="854">
                  <c:v>1866.9599897600001</c:v>
                </c:pt>
                <c:pt idx="855">
                  <c:v>1867.9599897600001</c:v>
                </c:pt>
                <c:pt idx="856">
                  <c:v>1868.9599897600001</c:v>
                </c:pt>
                <c:pt idx="857">
                  <c:v>1869.9599897600001</c:v>
                </c:pt>
                <c:pt idx="858">
                  <c:v>1870.9599897600001</c:v>
                </c:pt>
                <c:pt idx="859">
                  <c:v>1871.9599897600001</c:v>
                </c:pt>
                <c:pt idx="860">
                  <c:v>1872.9599897600001</c:v>
                </c:pt>
                <c:pt idx="861">
                  <c:v>1873.9599897600001</c:v>
                </c:pt>
                <c:pt idx="862">
                  <c:v>1874.9599897600001</c:v>
                </c:pt>
                <c:pt idx="863">
                  <c:v>1875.9599897600001</c:v>
                </c:pt>
                <c:pt idx="864">
                  <c:v>1876.9599897600001</c:v>
                </c:pt>
                <c:pt idx="865">
                  <c:v>1877.9599897600001</c:v>
                </c:pt>
                <c:pt idx="866">
                  <c:v>1878.9599897600001</c:v>
                </c:pt>
                <c:pt idx="867">
                  <c:v>1879.9599897600001</c:v>
                </c:pt>
                <c:pt idx="868">
                  <c:v>1880.9599897600001</c:v>
                </c:pt>
                <c:pt idx="869">
                  <c:v>1881.9599897600001</c:v>
                </c:pt>
                <c:pt idx="870">
                  <c:v>1882.9599897600001</c:v>
                </c:pt>
                <c:pt idx="871">
                  <c:v>1883.9599897600001</c:v>
                </c:pt>
                <c:pt idx="872">
                  <c:v>1884.9599897600001</c:v>
                </c:pt>
                <c:pt idx="873">
                  <c:v>1885.9599897600001</c:v>
                </c:pt>
                <c:pt idx="874">
                  <c:v>1886.9599897600001</c:v>
                </c:pt>
                <c:pt idx="875">
                  <c:v>1887.9599897600001</c:v>
                </c:pt>
                <c:pt idx="876">
                  <c:v>1888.9599897600001</c:v>
                </c:pt>
                <c:pt idx="877">
                  <c:v>1889.9599897600001</c:v>
                </c:pt>
                <c:pt idx="878">
                  <c:v>1890.9599897600001</c:v>
                </c:pt>
                <c:pt idx="879">
                  <c:v>1891.9599897600001</c:v>
                </c:pt>
                <c:pt idx="880">
                  <c:v>1892.9599897600001</c:v>
                </c:pt>
                <c:pt idx="881">
                  <c:v>1892.9795654900001</c:v>
                </c:pt>
                <c:pt idx="882">
                  <c:v>2003.1880285500001</c:v>
                </c:pt>
                <c:pt idx="883">
                  <c:v>2003.1880285500001</c:v>
                </c:pt>
                <c:pt idx="884">
                  <c:v>2004.1880285500001</c:v>
                </c:pt>
                <c:pt idx="885">
                  <c:v>2005.1880285500001</c:v>
                </c:pt>
                <c:pt idx="886">
                  <c:v>2006.1880285500001</c:v>
                </c:pt>
                <c:pt idx="887">
                  <c:v>2007.1880285500001</c:v>
                </c:pt>
                <c:pt idx="888">
                  <c:v>2008.1880285500001</c:v>
                </c:pt>
                <c:pt idx="889">
                  <c:v>2009.1880285500001</c:v>
                </c:pt>
                <c:pt idx="890">
                  <c:v>2010.1880285500001</c:v>
                </c:pt>
                <c:pt idx="891">
                  <c:v>2011.1880285500001</c:v>
                </c:pt>
                <c:pt idx="892">
                  <c:v>2012.1880285500001</c:v>
                </c:pt>
                <c:pt idx="893">
                  <c:v>2013.1880285500001</c:v>
                </c:pt>
                <c:pt idx="894">
                  <c:v>2014.1880285500001</c:v>
                </c:pt>
                <c:pt idx="895">
                  <c:v>2015.1880285500001</c:v>
                </c:pt>
                <c:pt idx="896">
                  <c:v>2016.1880285500001</c:v>
                </c:pt>
                <c:pt idx="897">
                  <c:v>2017.1880285500001</c:v>
                </c:pt>
                <c:pt idx="898">
                  <c:v>2018.1880285500001</c:v>
                </c:pt>
                <c:pt idx="899">
                  <c:v>2019.1880285500001</c:v>
                </c:pt>
                <c:pt idx="900">
                  <c:v>2020.1880285500001</c:v>
                </c:pt>
                <c:pt idx="901">
                  <c:v>2021.1880285500001</c:v>
                </c:pt>
                <c:pt idx="902">
                  <c:v>2022.1880285500001</c:v>
                </c:pt>
                <c:pt idx="903">
                  <c:v>2023.1880285500001</c:v>
                </c:pt>
                <c:pt idx="904">
                  <c:v>2024.1880285500001</c:v>
                </c:pt>
                <c:pt idx="905">
                  <c:v>2025.1880285500001</c:v>
                </c:pt>
                <c:pt idx="906">
                  <c:v>2026.1880285500001</c:v>
                </c:pt>
                <c:pt idx="907">
                  <c:v>2027.1880285500001</c:v>
                </c:pt>
                <c:pt idx="908">
                  <c:v>2028.1880285500001</c:v>
                </c:pt>
                <c:pt idx="909">
                  <c:v>2029.1880285500001</c:v>
                </c:pt>
                <c:pt idx="910">
                  <c:v>2030.1880285500001</c:v>
                </c:pt>
                <c:pt idx="911">
                  <c:v>2031.1880285500001</c:v>
                </c:pt>
                <c:pt idx="912">
                  <c:v>2032.1880285500001</c:v>
                </c:pt>
                <c:pt idx="913">
                  <c:v>2033.1880285500001</c:v>
                </c:pt>
                <c:pt idx="914">
                  <c:v>2034.1880285500001</c:v>
                </c:pt>
                <c:pt idx="915">
                  <c:v>2035.1880285500001</c:v>
                </c:pt>
                <c:pt idx="916">
                  <c:v>2036.1880285500001</c:v>
                </c:pt>
                <c:pt idx="917">
                  <c:v>2037.1880285500001</c:v>
                </c:pt>
                <c:pt idx="918">
                  <c:v>2038.1880285500001</c:v>
                </c:pt>
                <c:pt idx="919">
                  <c:v>2039.1880285500001</c:v>
                </c:pt>
                <c:pt idx="920">
                  <c:v>2040.1880285500001</c:v>
                </c:pt>
                <c:pt idx="921">
                  <c:v>2041.1880285500001</c:v>
                </c:pt>
                <c:pt idx="922">
                  <c:v>2042.1880285500001</c:v>
                </c:pt>
                <c:pt idx="923">
                  <c:v>2043.1880285500001</c:v>
                </c:pt>
                <c:pt idx="924">
                  <c:v>2044.1880285500001</c:v>
                </c:pt>
                <c:pt idx="925">
                  <c:v>2045.1880285500001</c:v>
                </c:pt>
                <c:pt idx="926">
                  <c:v>2046.1880285500001</c:v>
                </c:pt>
                <c:pt idx="927">
                  <c:v>2047.1880285500001</c:v>
                </c:pt>
                <c:pt idx="928">
                  <c:v>2048.1880285500001</c:v>
                </c:pt>
                <c:pt idx="929">
                  <c:v>2049.1880285500001</c:v>
                </c:pt>
                <c:pt idx="930">
                  <c:v>2050.1880285500001</c:v>
                </c:pt>
                <c:pt idx="931">
                  <c:v>2051.1880285500001</c:v>
                </c:pt>
                <c:pt idx="932">
                  <c:v>2052.1880285500001</c:v>
                </c:pt>
                <c:pt idx="933">
                  <c:v>2053.1880285500001</c:v>
                </c:pt>
                <c:pt idx="934">
                  <c:v>2054.1880285500001</c:v>
                </c:pt>
                <c:pt idx="935">
                  <c:v>2055.1880285500001</c:v>
                </c:pt>
                <c:pt idx="936">
                  <c:v>2056.1880285500001</c:v>
                </c:pt>
                <c:pt idx="937">
                  <c:v>2057.1880285500001</c:v>
                </c:pt>
                <c:pt idx="938">
                  <c:v>2058.1880285500001</c:v>
                </c:pt>
                <c:pt idx="939">
                  <c:v>2059.1880285500001</c:v>
                </c:pt>
                <c:pt idx="940">
                  <c:v>2060.1880285500001</c:v>
                </c:pt>
                <c:pt idx="941">
                  <c:v>2061.1880285500001</c:v>
                </c:pt>
                <c:pt idx="942">
                  <c:v>2062.1880285500001</c:v>
                </c:pt>
                <c:pt idx="943">
                  <c:v>2063.1880285500001</c:v>
                </c:pt>
                <c:pt idx="944">
                  <c:v>2064.1880285500001</c:v>
                </c:pt>
                <c:pt idx="945">
                  <c:v>2065.1880285500001</c:v>
                </c:pt>
                <c:pt idx="946">
                  <c:v>2066.1880285500001</c:v>
                </c:pt>
                <c:pt idx="947">
                  <c:v>2067.1880285500001</c:v>
                </c:pt>
                <c:pt idx="948">
                  <c:v>2068.1880285500001</c:v>
                </c:pt>
                <c:pt idx="949">
                  <c:v>2069.1880285500001</c:v>
                </c:pt>
                <c:pt idx="950">
                  <c:v>2070.1880285500001</c:v>
                </c:pt>
                <c:pt idx="951">
                  <c:v>2071.1880285500001</c:v>
                </c:pt>
                <c:pt idx="952">
                  <c:v>2072.1880285500001</c:v>
                </c:pt>
                <c:pt idx="953">
                  <c:v>2073.1880285500001</c:v>
                </c:pt>
                <c:pt idx="954">
                  <c:v>2074.1880285500001</c:v>
                </c:pt>
                <c:pt idx="955">
                  <c:v>2075.1880285500001</c:v>
                </c:pt>
                <c:pt idx="956">
                  <c:v>2076.1880285500001</c:v>
                </c:pt>
                <c:pt idx="957">
                  <c:v>2077.1880285500001</c:v>
                </c:pt>
                <c:pt idx="958">
                  <c:v>2078.1880285500001</c:v>
                </c:pt>
                <c:pt idx="959">
                  <c:v>2079.1880285500001</c:v>
                </c:pt>
                <c:pt idx="960">
                  <c:v>2080.1880285500001</c:v>
                </c:pt>
                <c:pt idx="961">
                  <c:v>2081.1880285500001</c:v>
                </c:pt>
                <c:pt idx="962">
                  <c:v>2082.1880285500001</c:v>
                </c:pt>
                <c:pt idx="963">
                  <c:v>2083.1880285500001</c:v>
                </c:pt>
                <c:pt idx="964">
                  <c:v>2084.1880285500001</c:v>
                </c:pt>
                <c:pt idx="965">
                  <c:v>2085.1880285500001</c:v>
                </c:pt>
                <c:pt idx="966">
                  <c:v>2086.1880285500001</c:v>
                </c:pt>
                <c:pt idx="967">
                  <c:v>2087.1880285500001</c:v>
                </c:pt>
                <c:pt idx="968">
                  <c:v>2088.1880285500001</c:v>
                </c:pt>
                <c:pt idx="969">
                  <c:v>2089.1880285500001</c:v>
                </c:pt>
                <c:pt idx="970">
                  <c:v>2090.1880285500001</c:v>
                </c:pt>
                <c:pt idx="971">
                  <c:v>2091.1880285500001</c:v>
                </c:pt>
                <c:pt idx="972">
                  <c:v>2092.1880285500001</c:v>
                </c:pt>
                <c:pt idx="973">
                  <c:v>2093.1880285500001</c:v>
                </c:pt>
                <c:pt idx="974">
                  <c:v>2094.1880285500001</c:v>
                </c:pt>
                <c:pt idx="975">
                  <c:v>2095.1880285500001</c:v>
                </c:pt>
                <c:pt idx="976">
                  <c:v>2096.1880285500001</c:v>
                </c:pt>
                <c:pt idx="977">
                  <c:v>2097.1880285500001</c:v>
                </c:pt>
                <c:pt idx="978">
                  <c:v>2098.1880285500001</c:v>
                </c:pt>
                <c:pt idx="979">
                  <c:v>2099.1880285500001</c:v>
                </c:pt>
                <c:pt idx="980">
                  <c:v>2100.1880285500001</c:v>
                </c:pt>
                <c:pt idx="981">
                  <c:v>2101.1880285500001</c:v>
                </c:pt>
                <c:pt idx="982">
                  <c:v>2102.1880285500001</c:v>
                </c:pt>
                <c:pt idx="983">
                  <c:v>2103.1880285500001</c:v>
                </c:pt>
                <c:pt idx="984">
                  <c:v>2104.1880285500001</c:v>
                </c:pt>
                <c:pt idx="985">
                  <c:v>2105.1880285500001</c:v>
                </c:pt>
                <c:pt idx="986">
                  <c:v>2106.1880285500001</c:v>
                </c:pt>
                <c:pt idx="987">
                  <c:v>2107.1880285500001</c:v>
                </c:pt>
                <c:pt idx="988">
                  <c:v>2108.1880285500001</c:v>
                </c:pt>
                <c:pt idx="989">
                  <c:v>2109.1880285500001</c:v>
                </c:pt>
                <c:pt idx="990">
                  <c:v>2110.1880285500001</c:v>
                </c:pt>
                <c:pt idx="991">
                  <c:v>2111.1880285500001</c:v>
                </c:pt>
                <c:pt idx="992">
                  <c:v>2112.1880285500001</c:v>
                </c:pt>
                <c:pt idx="993">
                  <c:v>2113.1880285500001</c:v>
                </c:pt>
                <c:pt idx="994">
                  <c:v>2114.1880285500001</c:v>
                </c:pt>
                <c:pt idx="995">
                  <c:v>2115.1880285500001</c:v>
                </c:pt>
                <c:pt idx="996">
                  <c:v>2116.1880285500001</c:v>
                </c:pt>
                <c:pt idx="997">
                  <c:v>2117.1880285500001</c:v>
                </c:pt>
                <c:pt idx="998">
                  <c:v>2118.1880285500001</c:v>
                </c:pt>
                <c:pt idx="999">
                  <c:v>2119.1880285500001</c:v>
                </c:pt>
                <c:pt idx="1000">
                  <c:v>2120.1880285500001</c:v>
                </c:pt>
                <c:pt idx="1001">
                  <c:v>2121.1880285500001</c:v>
                </c:pt>
                <c:pt idx="1002">
                  <c:v>2122.1880285500001</c:v>
                </c:pt>
                <c:pt idx="1003">
                  <c:v>2123.1880285500001</c:v>
                </c:pt>
                <c:pt idx="1004">
                  <c:v>2124.1880285500001</c:v>
                </c:pt>
                <c:pt idx="1005">
                  <c:v>2125.1880285500001</c:v>
                </c:pt>
                <c:pt idx="1006">
                  <c:v>2126.1880285500001</c:v>
                </c:pt>
                <c:pt idx="1007">
                  <c:v>2127.1880285500001</c:v>
                </c:pt>
                <c:pt idx="1008">
                  <c:v>2128.1880285500001</c:v>
                </c:pt>
                <c:pt idx="1009">
                  <c:v>2129.1880285500001</c:v>
                </c:pt>
                <c:pt idx="1010">
                  <c:v>2130.1880285500001</c:v>
                </c:pt>
                <c:pt idx="1011">
                  <c:v>2131.1880285500001</c:v>
                </c:pt>
                <c:pt idx="1012">
                  <c:v>2132.1880285500001</c:v>
                </c:pt>
                <c:pt idx="1013">
                  <c:v>2133.1880285500001</c:v>
                </c:pt>
                <c:pt idx="1014">
                  <c:v>2134.1880285500001</c:v>
                </c:pt>
                <c:pt idx="1015">
                  <c:v>2135.1880285500001</c:v>
                </c:pt>
                <c:pt idx="1016">
                  <c:v>2136.1880285500001</c:v>
                </c:pt>
                <c:pt idx="1017">
                  <c:v>2137.1880285500001</c:v>
                </c:pt>
                <c:pt idx="1018">
                  <c:v>2138.1880285500001</c:v>
                </c:pt>
                <c:pt idx="1019">
                  <c:v>2139.1880285500001</c:v>
                </c:pt>
                <c:pt idx="1020">
                  <c:v>2140.1880285500001</c:v>
                </c:pt>
                <c:pt idx="1021">
                  <c:v>2141.1880285500001</c:v>
                </c:pt>
                <c:pt idx="1022">
                  <c:v>2142.1880285500001</c:v>
                </c:pt>
                <c:pt idx="1023">
                  <c:v>2143.1880285500001</c:v>
                </c:pt>
                <c:pt idx="1024">
                  <c:v>2144.1880285500001</c:v>
                </c:pt>
                <c:pt idx="1025">
                  <c:v>2145.1880285500001</c:v>
                </c:pt>
                <c:pt idx="1026">
                  <c:v>2146.1880285500001</c:v>
                </c:pt>
                <c:pt idx="1027">
                  <c:v>2147.1880285500001</c:v>
                </c:pt>
                <c:pt idx="1028">
                  <c:v>2148.1880285500001</c:v>
                </c:pt>
                <c:pt idx="1029">
                  <c:v>2149.1880285500001</c:v>
                </c:pt>
                <c:pt idx="1030">
                  <c:v>2150.1880285500001</c:v>
                </c:pt>
                <c:pt idx="1031">
                  <c:v>2151.1880285500001</c:v>
                </c:pt>
                <c:pt idx="1032">
                  <c:v>2152.1880285500001</c:v>
                </c:pt>
                <c:pt idx="1033">
                  <c:v>2153.1880285500001</c:v>
                </c:pt>
                <c:pt idx="1034">
                  <c:v>2154.1880285500001</c:v>
                </c:pt>
                <c:pt idx="1035">
                  <c:v>2155.1880285500001</c:v>
                </c:pt>
                <c:pt idx="1036">
                  <c:v>2156.1880285500001</c:v>
                </c:pt>
                <c:pt idx="1037">
                  <c:v>2157.1880285500001</c:v>
                </c:pt>
                <c:pt idx="1038">
                  <c:v>2158.1880285500001</c:v>
                </c:pt>
                <c:pt idx="1039">
                  <c:v>2159.1880285500001</c:v>
                </c:pt>
                <c:pt idx="1040">
                  <c:v>2160.1880285500001</c:v>
                </c:pt>
                <c:pt idx="1041">
                  <c:v>2161.1880285500001</c:v>
                </c:pt>
                <c:pt idx="1042">
                  <c:v>2162.1880285500001</c:v>
                </c:pt>
                <c:pt idx="1043">
                  <c:v>2163.1880285500001</c:v>
                </c:pt>
                <c:pt idx="1044">
                  <c:v>2164.1880285500001</c:v>
                </c:pt>
                <c:pt idx="1045">
                  <c:v>2165.1880285500001</c:v>
                </c:pt>
                <c:pt idx="1046">
                  <c:v>2166.1880285500001</c:v>
                </c:pt>
                <c:pt idx="1047">
                  <c:v>2167.1880285500001</c:v>
                </c:pt>
                <c:pt idx="1048">
                  <c:v>2168.1880285500001</c:v>
                </c:pt>
                <c:pt idx="1049">
                  <c:v>2169.1880285500001</c:v>
                </c:pt>
                <c:pt idx="1050">
                  <c:v>2170.1880285500001</c:v>
                </c:pt>
                <c:pt idx="1051">
                  <c:v>2171.1880285500001</c:v>
                </c:pt>
                <c:pt idx="1052">
                  <c:v>2172.1880285500001</c:v>
                </c:pt>
                <c:pt idx="1053">
                  <c:v>2173.1880285500001</c:v>
                </c:pt>
                <c:pt idx="1054">
                  <c:v>2174.1880285500001</c:v>
                </c:pt>
                <c:pt idx="1055">
                  <c:v>2175.1880285500001</c:v>
                </c:pt>
                <c:pt idx="1056">
                  <c:v>2176.1880285500001</c:v>
                </c:pt>
                <c:pt idx="1057">
                  <c:v>2177.1880285500001</c:v>
                </c:pt>
                <c:pt idx="1058">
                  <c:v>2178.1880285500001</c:v>
                </c:pt>
                <c:pt idx="1059">
                  <c:v>2179.1880285500001</c:v>
                </c:pt>
                <c:pt idx="1060">
                  <c:v>2180.1880285500001</c:v>
                </c:pt>
                <c:pt idx="1061">
                  <c:v>2181.1880285500001</c:v>
                </c:pt>
                <c:pt idx="1062">
                  <c:v>2182.1880285500001</c:v>
                </c:pt>
                <c:pt idx="1063">
                  <c:v>2183.1880285500001</c:v>
                </c:pt>
                <c:pt idx="1064">
                  <c:v>2184.1880285500001</c:v>
                </c:pt>
                <c:pt idx="1065">
                  <c:v>2185.1880285500001</c:v>
                </c:pt>
                <c:pt idx="1066">
                  <c:v>2186.1880285500001</c:v>
                </c:pt>
                <c:pt idx="1067">
                  <c:v>2187.1880285500001</c:v>
                </c:pt>
                <c:pt idx="1068">
                  <c:v>2188.1880285500001</c:v>
                </c:pt>
                <c:pt idx="1069">
                  <c:v>2189.1880285500001</c:v>
                </c:pt>
                <c:pt idx="1070">
                  <c:v>2190.1880285500001</c:v>
                </c:pt>
                <c:pt idx="1071">
                  <c:v>2191.1880285500001</c:v>
                </c:pt>
                <c:pt idx="1072">
                  <c:v>2192.1880285500001</c:v>
                </c:pt>
                <c:pt idx="1073">
                  <c:v>2193.1880285500001</c:v>
                </c:pt>
                <c:pt idx="1074">
                  <c:v>2194.1880285500001</c:v>
                </c:pt>
                <c:pt idx="1075">
                  <c:v>2195.1880285500001</c:v>
                </c:pt>
                <c:pt idx="1076">
                  <c:v>2196.1880285500001</c:v>
                </c:pt>
                <c:pt idx="1077">
                  <c:v>2197.1880285500001</c:v>
                </c:pt>
                <c:pt idx="1078">
                  <c:v>2198.1880285500001</c:v>
                </c:pt>
                <c:pt idx="1079">
                  <c:v>2199.1880285500001</c:v>
                </c:pt>
                <c:pt idx="1080">
                  <c:v>2200.1880285500001</c:v>
                </c:pt>
                <c:pt idx="1081">
                  <c:v>2201.1880285500001</c:v>
                </c:pt>
                <c:pt idx="1082">
                  <c:v>2202.1880285500001</c:v>
                </c:pt>
                <c:pt idx="1083">
                  <c:v>2203.1880285500001</c:v>
                </c:pt>
                <c:pt idx="1084">
                  <c:v>2204.1880285500001</c:v>
                </c:pt>
                <c:pt idx="1085">
                  <c:v>2205.1880285500001</c:v>
                </c:pt>
                <c:pt idx="1086">
                  <c:v>2206.1880285500001</c:v>
                </c:pt>
                <c:pt idx="1087">
                  <c:v>2207.1880285500001</c:v>
                </c:pt>
                <c:pt idx="1088">
                  <c:v>2208.1880285500001</c:v>
                </c:pt>
                <c:pt idx="1089">
                  <c:v>2209.1880285500001</c:v>
                </c:pt>
                <c:pt idx="1090">
                  <c:v>2210.1880285500001</c:v>
                </c:pt>
                <c:pt idx="1091">
                  <c:v>2211.1880285500001</c:v>
                </c:pt>
                <c:pt idx="1092">
                  <c:v>2212.1880285500001</c:v>
                </c:pt>
                <c:pt idx="1093">
                  <c:v>2213.1880285500001</c:v>
                </c:pt>
                <c:pt idx="1094">
                  <c:v>2214.1880285500001</c:v>
                </c:pt>
                <c:pt idx="1095">
                  <c:v>2215.1880285500001</c:v>
                </c:pt>
                <c:pt idx="1096">
                  <c:v>2216.1880285500001</c:v>
                </c:pt>
                <c:pt idx="1097">
                  <c:v>2217.1880285500001</c:v>
                </c:pt>
                <c:pt idx="1098">
                  <c:v>2218.1880285500001</c:v>
                </c:pt>
                <c:pt idx="1099">
                  <c:v>2219.1880285500001</c:v>
                </c:pt>
                <c:pt idx="1100">
                  <c:v>2220.1880285500001</c:v>
                </c:pt>
                <c:pt idx="1101">
                  <c:v>2221.1880285500001</c:v>
                </c:pt>
                <c:pt idx="1102">
                  <c:v>2222.1880285500001</c:v>
                </c:pt>
                <c:pt idx="1103">
                  <c:v>2223.1880285500001</c:v>
                </c:pt>
                <c:pt idx="1104">
                  <c:v>2224.1880285500001</c:v>
                </c:pt>
                <c:pt idx="1105">
                  <c:v>2225.1880285500001</c:v>
                </c:pt>
                <c:pt idx="1106">
                  <c:v>2226.1880285500001</c:v>
                </c:pt>
                <c:pt idx="1107">
                  <c:v>2227.1880285500001</c:v>
                </c:pt>
                <c:pt idx="1108">
                  <c:v>2228.1880285500001</c:v>
                </c:pt>
                <c:pt idx="1109">
                  <c:v>2229.1880285500001</c:v>
                </c:pt>
                <c:pt idx="1110">
                  <c:v>2230.1880285500001</c:v>
                </c:pt>
                <c:pt idx="1111">
                  <c:v>2231.1880285500001</c:v>
                </c:pt>
                <c:pt idx="1112">
                  <c:v>2232.1880285500001</c:v>
                </c:pt>
                <c:pt idx="1113">
                  <c:v>2233.1880285500001</c:v>
                </c:pt>
                <c:pt idx="1114">
                  <c:v>2234.1880285500001</c:v>
                </c:pt>
                <c:pt idx="1115">
                  <c:v>2235.1880285500001</c:v>
                </c:pt>
                <c:pt idx="1116">
                  <c:v>2236.1880285500001</c:v>
                </c:pt>
                <c:pt idx="1117">
                  <c:v>2237.1880285500001</c:v>
                </c:pt>
                <c:pt idx="1118">
                  <c:v>2238.1880285500001</c:v>
                </c:pt>
                <c:pt idx="1119">
                  <c:v>2239.1880285500001</c:v>
                </c:pt>
                <c:pt idx="1120">
                  <c:v>2240.1880285500001</c:v>
                </c:pt>
                <c:pt idx="1121">
                  <c:v>2241.1880285500001</c:v>
                </c:pt>
                <c:pt idx="1122">
                  <c:v>2242.1880285500001</c:v>
                </c:pt>
                <c:pt idx="1123">
                  <c:v>2243.1880285500001</c:v>
                </c:pt>
                <c:pt idx="1124">
                  <c:v>2244.1880285500001</c:v>
                </c:pt>
                <c:pt idx="1125">
                  <c:v>2245.1880285500001</c:v>
                </c:pt>
                <c:pt idx="1126">
                  <c:v>2246.1880285500001</c:v>
                </c:pt>
                <c:pt idx="1127">
                  <c:v>2247.1880285500001</c:v>
                </c:pt>
                <c:pt idx="1128">
                  <c:v>2248.1880285500001</c:v>
                </c:pt>
                <c:pt idx="1129">
                  <c:v>2249.1880285500001</c:v>
                </c:pt>
                <c:pt idx="1130">
                  <c:v>2250.1880285500001</c:v>
                </c:pt>
                <c:pt idx="1131">
                  <c:v>2251.1880285500001</c:v>
                </c:pt>
                <c:pt idx="1132">
                  <c:v>2252.1880285500001</c:v>
                </c:pt>
                <c:pt idx="1133">
                  <c:v>2253.1880285500001</c:v>
                </c:pt>
                <c:pt idx="1134">
                  <c:v>2254.1880285500001</c:v>
                </c:pt>
                <c:pt idx="1135">
                  <c:v>2255.1880285500001</c:v>
                </c:pt>
                <c:pt idx="1136">
                  <c:v>2256.1880285500001</c:v>
                </c:pt>
                <c:pt idx="1137">
                  <c:v>2256.8163101800001</c:v>
                </c:pt>
                <c:pt idx="1138">
                  <c:v>2322.9830187800003</c:v>
                </c:pt>
                <c:pt idx="1139">
                  <c:v>2483.8262350300001</c:v>
                </c:pt>
                <c:pt idx="1140">
                  <c:v>2483.8262350300001</c:v>
                </c:pt>
                <c:pt idx="1141">
                  <c:v>2484.8262350300001</c:v>
                </c:pt>
                <c:pt idx="1142">
                  <c:v>2485.8262350300001</c:v>
                </c:pt>
                <c:pt idx="1143">
                  <c:v>2486.8262350300001</c:v>
                </c:pt>
                <c:pt idx="1144">
                  <c:v>2487.8262350300001</c:v>
                </c:pt>
                <c:pt idx="1145">
                  <c:v>2488.8262350300001</c:v>
                </c:pt>
                <c:pt idx="1146">
                  <c:v>2489.8262350300001</c:v>
                </c:pt>
                <c:pt idx="1147">
                  <c:v>2490.8262350300001</c:v>
                </c:pt>
                <c:pt idx="1148">
                  <c:v>2491.8262350300001</c:v>
                </c:pt>
                <c:pt idx="1149">
                  <c:v>2492.8262350300001</c:v>
                </c:pt>
                <c:pt idx="1150">
                  <c:v>2493.8262350300001</c:v>
                </c:pt>
                <c:pt idx="1151">
                  <c:v>2494.8262350300001</c:v>
                </c:pt>
                <c:pt idx="1152">
                  <c:v>2495.8262350300001</c:v>
                </c:pt>
                <c:pt idx="1153">
                  <c:v>2496.8262350300001</c:v>
                </c:pt>
                <c:pt idx="1154">
                  <c:v>2497.8262350300001</c:v>
                </c:pt>
                <c:pt idx="1155">
                  <c:v>2498.8262350300001</c:v>
                </c:pt>
                <c:pt idx="1156">
                  <c:v>2499.8262350300001</c:v>
                </c:pt>
                <c:pt idx="1157">
                  <c:v>2500.8262350300001</c:v>
                </c:pt>
                <c:pt idx="1158">
                  <c:v>2501.8262350300001</c:v>
                </c:pt>
                <c:pt idx="1159">
                  <c:v>2502.8262350300001</c:v>
                </c:pt>
                <c:pt idx="1160">
                  <c:v>2503.8262350300001</c:v>
                </c:pt>
                <c:pt idx="1161">
                  <c:v>2504.8262350300001</c:v>
                </c:pt>
                <c:pt idx="1162">
                  <c:v>2505.8262350300001</c:v>
                </c:pt>
                <c:pt idx="1163">
                  <c:v>2506.8262350300001</c:v>
                </c:pt>
                <c:pt idx="1164">
                  <c:v>2507.8262350300001</c:v>
                </c:pt>
                <c:pt idx="1165">
                  <c:v>2508.8262350300001</c:v>
                </c:pt>
                <c:pt idx="1166">
                  <c:v>2509.8262350300001</c:v>
                </c:pt>
                <c:pt idx="1167">
                  <c:v>2510.8262350300001</c:v>
                </c:pt>
                <c:pt idx="1168">
                  <c:v>2511.8262350300001</c:v>
                </c:pt>
                <c:pt idx="1169">
                  <c:v>2512.8262350300001</c:v>
                </c:pt>
                <c:pt idx="1170">
                  <c:v>2513.8262350300001</c:v>
                </c:pt>
                <c:pt idx="1171">
                  <c:v>2514.8262350300001</c:v>
                </c:pt>
                <c:pt idx="1172">
                  <c:v>2515.8262350300001</c:v>
                </c:pt>
                <c:pt idx="1173">
                  <c:v>2516.8262350300001</c:v>
                </c:pt>
                <c:pt idx="1174">
                  <c:v>2517.8262350300001</c:v>
                </c:pt>
                <c:pt idx="1175">
                  <c:v>2518.8262350300001</c:v>
                </c:pt>
                <c:pt idx="1176">
                  <c:v>2519.8262350300001</c:v>
                </c:pt>
                <c:pt idx="1177">
                  <c:v>2520.8262350300001</c:v>
                </c:pt>
                <c:pt idx="1178">
                  <c:v>2521.8262350300001</c:v>
                </c:pt>
                <c:pt idx="1179">
                  <c:v>2522.8262350300001</c:v>
                </c:pt>
                <c:pt idx="1180">
                  <c:v>2523.8262350300001</c:v>
                </c:pt>
                <c:pt idx="1181">
                  <c:v>2524.8262350300001</c:v>
                </c:pt>
                <c:pt idx="1182">
                  <c:v>2525.8262350300001</c:v>
                </c:pt>
                <c:pt idx="1183">
                  <c:v>2526.8262350300001</c:v>
                </c:pt>
                <c:pt idx="1184">
                  <c:v>2527.8262350300001</c:v>
                </c:pt>
                <c:pt idx="1185">
                  <c:v>2528.8262350300001</c:v>
                </c:pt>
                <c:pt idx="1186">
                  <c:v>2529.8262350300001</c:v>
                </c:pt>
                <c:pt idx="1187">
                  <c:v>2530.8262350300001</c:v>
                </c:pt>
                <c:pt idx="1188">
                  <c:v>2531.8262350300001</c:v>
                </c:pt>
                <c:pt idx="1189">
                  <c:v>2532.8262350300001</c:v>
                </c:pt>
                <c:pt idx="1190">
                  <c:v>2533.8262350300001</c:v>
                </c:pt>
                <c:pt idx="1191">
                  <c:v>2534.8262350300001</c:v>
                </c:pt>
                <c:pt idx="1192">
                  <c:v>2535.8262350300001</c:v>
                </c:pt>
                <c:pt idx="1193">
                  <c:v>2536.8262350300001</c:v>
                </c:pt>
                <c:pt idx="1194">
                  <c:v>2537.8262350300001</c:v>
                </c:pt>
                <c:pt idx="1195">
                  <c:v>2538.8262350300001</c:v>
                </c:pt>
                <c:pt idx="1196">
                  <c:v>2539.8262350300001</c:v>
                </c:pt>
                <c:pt idx="1197">
                  <c:v>2540.8262350300001</c:v>
                </c:pt>
                <c:pt idx="1198">
                  <c:v>2541.8262350300001</c:v>
                </c:pt>
                <c:pt idx="1199">
                  <c:v>2542.8262350300001</c:v>
                </c:pt>
                <c:pt idx="1200">
                  <c:v>2543.8262350300001</c:v>
                </c:pt>
                <c:pt idx="1201">
                  <c:v>2544.8262350300001</c:v>
                </c:pt>
                <c:pt idx="1202">
                  <c:v>2545.8262350300001</c:v>
                </c:pt>
                <c:pt idx="1203">
                  <c:v>2546.8262350300001</c:v>
                </c:pt>
                <c:pt idx="1204">
                  <c:v>2547.8262350300001</c:v>
                </c:pt>
                <c:pt idx="1205">
                  <c:v>2548.8262350300001</c:v>
                </c:pt>
                <c:pt idx="1206">
                  <c:v>2549.8262350300001</c:v>
                </c:pt>
                <c:pt idx="1207">
                  <c:v>2550.8262350300001</c:v>
                </c:pt>
                <c:pt idx="1208">
                  <c:v>2551.8262350300001</c:v>
                </c:pt>
                <c:pt idx="1209">
                  <c:v>2552.8262350300001</c:v>
                </c:pt>
                <c:pt idx="1210">
                  <c:v>2553.8262350300001</c:v>
                </c:pt>
                <c:pt idx="1211">
                  <c:v>2554.8262350300001</c:v>
                </c:pt>
                <c:pt idx="1212">
                  <c:v>2555.8262350300001</c:v>
                </c:pt>
                <c:pt idx="1213">
                  <c:v>2556.8262350300001</c:v>
                </c:pt>
                <c:pt idx="1214">
                  <c:v>2557.8262350300001</c:v>
                </c:pt>
                <c:pt idx="1215">
                  <c:v>2558.8262350300001</c:v>
                </c:pt>
                <c:pt idx="1216">
                  <c:v>2559.8262350300001</c:v>
                </c:pt>
                <c:pt idx="1217">
                  <c:v>2560.8262350300001</c:v>
                </c:pt>
                <c:pt idx="1218">
                  <c:v>2561.8262350300001</c:v>
                </c:pt>
                <c:pt idx="1219">
                  <c:v>2562.8262350300001</c:v>
                </c:pt>
                <c:pt idx="1220">
                  <c:v>2563.8262350300001</c:v>
                </c:pt>
                <c:pt idx="1221">
                  <c:v>2564.8262350300001</c:v>
                </c:pt>
                <c:pt idx="1222">
                  <c:v>2565.8262350300001</c:v>
                </c:pt>
                <c:pt idx="1223">
                  <c:v>2566.8262350300001</c:v>
                </c:pt>
                <c:pt idx="1224">
                  <c:v>2567.8262350300001</c:v>
                </c:pt>
                <c:pt idx="1225">
                  <c:v>2568.8262350300001</c:v>
                </c:pt>
                <c:pt idx="1226">
                  <c:v>2569.8262350300001</c:v>
                </c:pt>
                <c:pt idx="1227">
                  <c:v>2570.8262350300001</c:v>
                </c:pt>
                <c:pt idx="1228">
                  <c:v>2571.8262350300001</c:v>
                </c:pt>
                <c:pt idx="1229">
                  <c:v>2572.8262350300001</c:v>
                </c:pt>
                <c:pt idx="1230">
                  <c:v>2573.8262350300001</c:v>
                </c:pt>
                <c:pt idx="1231">
                  <c:v>2574.8262350300001</c:v>
                </c:pt>
                <c:pt idx="1232">
                  <c:v>2575.8262350300001</c:v>
                </c:pt>
                <c:pt idx="1233">
                  <c:v>2576.8262350300001</c:v>
                </c:pt>
                <c:pt idx="1234">
                  <c:v>2577.8262350300001</c:v>
                </c:pt>
                <c:pt idx="1235">
                  <c:v>2578.8262350300001</c:v>
                </c:pt>
                <c:pt idx="1236">
                  <c:v>2579.8262350300001</c:v>
                </c:pt>
                <c:pt idx="1237">
                  <c:v>2580.8262350300001</c:v>
                </c:pt>
                <c:pt idx="1238">
                  <c:v>2581.8262350300001</c:v>
                </c:pt>
                <c:pt idx="1239">
                  <c:v>2582.8262350300001</c:v>
                </c:pt>
                <c:pt idx="1240">
                  <c:v>2583.8262350300001</c:v>
                </c:pt>
                <c:pt idx="1241">
                  <c:v>2584.8262350300001</c:v>
                </c:pt>
                <c:pt idx="1242">
                  <c:v>2585.8262350300001</c:v>
                </c:pt>
                <c:pt idx="1243">
                  <c:v>2586.8262350300001</c:v>
                </c:pt>
                <c:pt idx="1244">
                  <c:v>2587.8262350300001</c:v>
                </c:pt>
                <c:pt idx="1245">
                  <c:v>2588.8262350300001</c:v>
                </c:pt>
                <c:pt idx="1246">
                  <c:v>2589.8262350300001</c:v>
                </c:pt>
                <c:pt idx="1247">
                  <c:v>2590.8262350300001</c:v>
                </c:pt>
                <c:pt idx="1248">
                  <c:v>2591.8262350300001</c:v>
                </c:pt>
                <c:pt idx="1249">
                  <c:v>2592.8262350300001</c:v>
                </c:pt>
                <c:pt idx="1250">
                  <c:v>2593.8262350300001</c:v>
                </c:pt>
                <c:pt idx="1251">
                  <c:v>2594.8262350300001</c:v>
                </c:pt>
                <c:pt idx="1252">
                  <c:v>2595.8262350300001</c:v>
                </c:pt>
                <c:pt idx="1253">
                  <c:v>2596.8262350300001</c:v>
                </c:pt>
                <c:pt idx="1254">
                  <c:v>2597.8262350300001</c:v>
                </c:pt>
                <c:pt idx="1255">
                  <c:v>2598.8262350300001</c:v>
                </c:pt>
                <c:pt idx="1256">
                  <c:v>2599.8262350300001</c:v>
                </c:pt>
                <c:pt idx="1257">
                  <c:v>2600.8262350300001</c:v>
                </c:pt>
                <c:pt idx="1258">
                  <c:v>2601.8262350300001</c:v>
                </c:pt>
                <c:pt idx="1259">
                  <c:v>2602.8262350300001</c:v>
                </c:pt>
                <c:pt idx="1260">
                  <c:v>2603.8262350300001</c:v>
                </c:pt>
                <c:pt idx="1261">
                  <c:v>2604.8262350300001</c:v>
                </c:pt>
                <c:pt idx="1262">
                  <c:v>2605.8262350300001</c:v>
                </c:pt>
                <c:pt idx="1263">
                  <c:v>2606.8262350300001</c:v>
                </c:pt>
                <c:pt idx="1264">
                  <c:v>2607.8262350300001</c:v>
                </c:pt>
                <c:pt idx="1265">
                  <c:v>2608.8262350300001</c:v>
                </c:pt>
                <c:pt idx="1266">
                  <c:v>2609.8262350300001</c:v>
                </c:pt>
                <c:pt idx="1267">
                  <c:v>2610.8262350300001</c:v>
                </c:pt>
                <c:pt idx="1268">
                  <c:v>2611.8262350300001</c:v>
                </c:pt>
                <c:pt idx="1269">
                  <c:v>2612.8262350300001</c:v>
                </c:pt>
                <c:pt idx="1270">
                  <c:v>2613.8262350300001</c:v>
                </c:pt>
                <c:pt idx="1271">
                  <c:v>2614.8262350300001</c:v>
                </c:pt>
                <c:pt idx="1272">
                  <c:v>2615.8262350300001</c:v>
                </c:pt>
                <c:pt idx="1273">
                  <c:v>2616.8262350300001</c:v>
                </c:pt>
                <c:pt idx="1274">
                  <c:v>2617.8262350300001</c:v>
                </c:pt>
                <c:pt idx="1275">
                  <c:v>2618.8262350300001</c:v>
                </c:pt>
                <c:pt idx="1276">
                  <c:v>2619.8262350300001</c:v>
                </c:pt>
                <c:pt idx="1277">
                  <c:v>2620.8262350300001</c:v>
                </c:pt>
                <c:pt idx="1278">
                  <c:v>2621.8262350300001</c:v>
                </c:pt>
                <c:pt idx="1279">
                  <c:v>2622.8262350300001</c:v>
                </c:pt>
                <c:pt idx="1280">
                  <c:v>2623.8262350300001</c:v>
                </c:pt>
                <c:pt idx="1281">
                  <c:v>2624.8262350300001</c:v>
                </c:pt>
                <c:pt idx="1282">
                  <c:v>2625.8262350300001</c:v>
                </c:pt>
                <c:pt idx="1283">
                  <c:v>2626.8262350300001</c:v>
                </c:pt>
                <c:pt idx="1284">
                  <c:v>2627.8262350300001</c:v>
                </c:pt>
                <c:pt idx="1285">
                  <c:v>2628.8262350300001</c:v>
                </c:pt>
                <c:pt idx="1286">
                  <c:v>2629.8262350300001</c:v>
                </c:pt>
                <c:pt idx="1287">
                  <c:v>2630.8262350300001</c:v>
                </c:pt>
                <c:pt idx="1288">
                  <c:v>2631.8262350300001</c:v>
                </c:pt>
                <c:pt idx="1289">
                  <c:v>2632.8262350300001</c:v>
                </c:pt>
                <c:pt idx="1290">
                  <c:v>2633.8262350300001</c:v>
                </c:pt>
                <c:pt idx="1291">
                  <c:v>2634.8262350300001</c:v>
                </c:pt>
                <c:pt idx="1292">
                  <c:v>2635.8262350300001</c:v>
                </c:pt>
                <c:pt idx="1293">
                  <c:v>2636.8262350300001</c:v>
                </c:pt>
                <c:pt idx="1294">
                  <c:v>2637.8262350300001</c:v>
                </c:pt>
                <c:pt idx="1295">
                  <c:v>2638.8262350300001</c:v>
                </c:pt>
                <c:pt idx="1296">
                  <c:v>2639.8262350300001</c:v>
                </c:pt>
                <c:pt idx="1297">
                  <c:v>2640.8262350300001</c:v>
                </c:pt>
                <c:pt idx="1298">
                  <c:v>2641.8262350300001</c:v>
                </c:pt>
                <c:pt idx="1299">
                  <c:v>2642.8262350300001</c:v>
                </c:pt>
                <c:pt idx="1300">
                  <c:v>2643.8262350300001</c:v>
                </c:pt>
                <c:pt idx="1301">
                  <c:v>2644.8262350300001</c:v>
                </c:pt>
                <c:pt idx="1302">
                  <c:v>2645.8262350300001</c:v>
                </c:pt>
                <c:pt idx="1303">
                  <c:v>2646.8262350300001</c:v>
                </c:pt>
                <c:pt idx="1304">
                  <c:v>2647.8262350300001</c:v>
                </c:pt>
                <c:pt idx="1305">
                  <c:v>2648.8262350300001</c:v>
                </c:pt>
                <c:pt idx="1306">
                  <c:v>2649.8262350300001</c:v>
                </c:pt>
                <c:pt idx="1307">
                  <c:v>2650.8262350300001</c:v>
                </c:pt>
                <c:pt idx="1308">
                  <c:v>2651.8262350300001</c:v>
                </c:pt>
                <c:pt idx="1309">
                  <c:v>2652.8262350300001</c:v>
                </c:pt>
                <c:pt idx="1310">
                  <c:v>2653.8262350300001</c:v>
                </c:pt>
                <c:pt idx="1311">
                  <c:v>2654.8262350300001</c:v>
                </c:pt>
                <c:pt idx="1312">
                  <c:v>2655.8262350300001</c:v>
                </c:pt>
                <c:pt idx="1313">
                  <c:v>2656.8262350300001</c:v>
                </c:pt>
                <c:pt idx="1314">
                  <c:v>2657.8262350300001</c:v>
                </c:pt>
                <c:pt idx="1315">
                  <c:v>2658.8262350300001</c:v>
                </c:pt>
                <c:pt idx="1316">
                  <c:v>2659.8262350300001</c:v>
                </c:pt>
                <c:pt idx="1317">
                  <c:v>2660.8262350300001</c:v>
                </c:pt>
                <c:pt idx="1318">
                  <c:v>2661.8262350300001</c:v>
                </c:pt>
                <c:pt idx="1319">
                  <c:v>2662.8262350300001</c:v>
                </c:pt>
                <c:pt idx="1320">
                  <c:v>2663.8262350300001</c:v>
                </c:pt>
                <c:pt idx="1321">
                  <c:v>2664.8262350300001</c:v>
                </c:pt>
                <c:pt idx="1322">
                  <c:v>2665.8262350300001</c:v>
                </c:pt>
                <c:pt idx="1323">
                  <c:v>2666.8262350300001</c:v>
                </c:pt>
                <c:pt idx="1324">
                  <c:v>2667.8262350300001</c:v>
                </c:pt>
                <c:pt idx="1325">
                  <c:v>2668.8262350300001</c:v>
                </c:pt>
                <c:pt idx="1326">
                  <c:v>2669.8262350300001</c:v>
                </c:pt>
                <c:pt idx="1327">
                  <c:v>2670.8262350300001</c:v>
                </c:pt>
                <c:pt idx="1328">
                  <c:v>2671.8262350300001</c:v>
                </c:pt>
                <c:pt idx="1329">
                  <c:v>2672.8262350300001</c:v>
                </c:pt>
                <c:pt idx="1330">
                  <c:v>2673.8262350300001</c:v>
                </c:pt>
                <c:pt idx="1331">
                  <c:v>2674.8262350300001</c:v>
                </c:pt>
                <c:pt idx="1332">
                  <c:v>2675.8262350300001</c:v>
                </c:pt>
                <c:pt idx="1333">
                  <c:v>2676.8262350300001</c:v>
                </c:pt>
                <c:pt idx="1334">
                  <c:v>2677.8262350300001</c:v>
                </c:pt>
                <c:pt idx="1335">
                  <c:v>2678.8262350300001</c:v>
                </c:pt>
                <c:pt idx="1336">
                  <c:v>2679.8262350300001</c:v>
                </c:pt>
                <c:pt idx="1337">
                  <c:v>2680.8262350300001</c:v>
                </c:pt>
                <c:pt idx="1338">
                  <c:v>2681.8262350300001</c:v>
                </c:pt>
                <c:pt idx="1339">
                  <c:v>2682.8262350300001</c:v>
                </c:pt>
                <c:pt idx="1340">
                  <c:v>2683.8262350300001</c:v>
                </c:pt>
                <c:pt idx="1341">
                  <c:v>2684.8262350300001</c:v>
                </c:pt>
                <c:pt idx="1342">
                  <c:v>2685.8262350300001</c:v>
                </c:pt>
                <c:pt idx="1343">
                  <c:v>2686.8262350300001</c:v>
                </c:pt>
                <c:pt idx="1344">
                  <c:v>2687.8262350300001</c:v>
                </c:pt>
                <c:pt idx="1345">
                  <c:v>2688.8262350300001</c:v>
                </c:pt>
                <c:pt idx="1346">
                  <c:v>2689.8262350300001</c:v>
                </c:pt>
                <c:pt idx="1347">
                  <c:v>2690.8262350300001</c:v>
                </c:pt>
                <c:pt idx="1348">
                  <c:v>2691.8262350300001</c:v>
                </c:pt>
                <c:pt idx="1349">
                  <c:v>2692.8262350300001</c:v>
                </c:pt>
                <c:pt idx="1350">
                  <c:v>2693.8262350300001</c:v>
                </c:pt>
                <c:pt idx="1351">
                  <c:v>2694.8262350300001</c:v>
                </c:pt>
                <c:pt idx="1352">
                  <c:v>2695.8262350300001</c:v>
                </c:pt>
                <c:pt idx="1353">
                  <c:v>2696.8262350300001</c:v>
                </c:pt>
                <c:pt idx="1354">
                  <c:v>2697.8262350300001</c:v>
                </c:pt>
                <c:pt idx="1355">
                  <c:v>2698.8262350300001</c:v>
                </c:pt>
                <c:pt idx="1356">
                  <c:v>2699.8262350300001</c:v>
                </c:pt>
                <c:pt idx="1357">
                  <c:v>2700.8262350300001</c:v>
                </c:pt>
                <c:pt idx="1358">
                  <c:v>2701.8262350300001</c:v>
                </c:pt>
                <c:pt idx="1359">
                  <c:v>2702.8262350300001</c:v>
                </c:pt>
                <c:pt idx="1360">
                  <c:v>2703.8262350300001</c:v>
                </c:pt>
                <c:pt idx="1361">
                  <c:v>2704.8262350300001</c:v>
                </c:pt>
                <c:pt idx="1362">
                  <c:v>2705.8262350300001</c:v>
                </c:pt>
                <c:pt idx="1363">
                  <c:v>2706.8262350300001</c:v>
                </c:pt>
                <c:pt idx="1364">
                  <c:v>2707.8262350300001</c:v>
                </c:pt>
                <c:pt idx="1365">
                  <c:v>2708.8262350300001</c:v>
                </c:pt>
                <c:pt idx="1366">
                  <c:v>2709.8262350300001</c:v>
                </c:pt>
                <c:pt idx="1367">
                  <c:v>2710.8262350300001</c:v>
                </c:pt>
                <c:pt idx="1368">
                  <c:v>2711.8262350300001</c:v>
                </c:pt>
                <c:pt idx="1369">
                  <c:v>2712.8262350300001</c:v>
                </c:pt>
                <c:pt idx="1370">
                  <c:v>2713.8262350300001</c:v>
                </c:pt>
                <c:pt idx="1371">
                  <c:v>2714.8262350300001</c:v>
                </c:pt>
                <c:pt idx="1372">
                  <c:v>2715.8262350300001</c:v>
                </c:pt>
                <c:pt idx="1373">
                  <c:v>2716.8262350300001</c:v>
                </c:pt>
                <c:pt idx="1374">
                  <c:v>2717.8262350300001</c:v>
                </c:pt>
                <c:pt idx="1375">
                  <c:v>2718.8262350300001</c:v>
                </c:pt>
                <c:pt idx="1376">
                  <c:v>2719.8262350300001</c:v>
                </c:pt>
                <c:pt idx="1377">
                  <c:v>2720.8262350300001</c:v>
                </c:pt>
                <c:pt idx="1378">
                  <c:v>2721.8262350300001</c:v>
                </c:pt>
                <c:pt idx="1379">
                  <c:v>2722.8262350300001</c:v>
                </c:pt>
                <c:pt idx="1380">
                  <c:v>2723.8262350300001</c:v>
                </c:pt>
                <c:pt idx="1381">
                  <c:v>2724.8262350300001</c:v>
                </c:pt>
                <c:pt idx="1382">
                  <c:v>2725.8262350300001</c:v>
                </c:pt>
                <c:pt idx="1383">
                  <c:v>2726.8262350300001</c:v>
                </c:pt>
                <c:pt idx="1384">
                  <c:v>2727.8262350300001</c:v>
                </c:pt>
                <c:pt idx="1385">
                  <c:v>2728.8262350300001</c:v>
                </c:pt>
                <c:pt idx="1386">
                  <c:v>2729.8262350300001</c:v>
                </c:pt>
                <c:pt idx="1387">
                  <c:v>2730.8262350300001</c:v>
                </c:pt>
                <c:pt idx="1388">
                  <c:v>2731.8262350300001</c:v>
                </c:pt>
                <c:pt idx="1389">
                  <c:v>2732.8262350300001</c:v>
                </c:pt>
                <c:pt idx="1390">
                  <c:v>2733.8262350300001</c:v>
                </c:pt>
                <c:pt idx="1391">
                  <c:v>2734.8262350300001</c:v>
                </c:pt>
                <c:pt idx="1392">
                  <c:v>2735.8262350300001</c:v>
                </c:pt>
                <c:pt idx="1393">
                  <c:v>2736.8262350300001</c:v>
                </c:pt>
                <c:pt idx="1394">
                  <c:v>2737.8262350300001</c:v>
                </c:pt>
                <c:pt idx="1395">
                  <c:v>2738.8262350300001</c:v>
                </c:pt>
                <c:pt idx="1396">
                  <c:v>2739.8262350300001</c:v>
                </c:pt>
                <c:pt idx="1397">
                  <c:v>2740.8262350300001</c:v>
                </c:pt>
                <c:pt idx="1398">
                  <c:v>2741.8262350300001</c:v>
                </c:pt>
                <c:pt idx="1399">
                  <c:v>2742.8262350300001</c:v>
                </c:pt>
                <c:pt idx="1400">
                  <c:v>2743.8262350300001</c:v>
                </c:pt>
                <c:pt idx="1401">
                  <c:v>2744.8262350300001</c:v>
                </c:pt>
                <c:pt idx="1402">
                  <c:v>2745.8262350300001</c:v>
                </c:pt>
                <c:pt idx="1403">
                  <c:v>2746.8262350300001</c:v>
                </c:pt>
                <c:pt idx="1404">
                  <c:v>2747.8262350300001</c:v>
                </c:pt>
                <c:pt idx="1405">
                  <c:v>2748.8262350300001</c:v>
                </c:pt>
                <c:pt idx="1406">
                  <c:v>2749.8262350300001</c:v>
                </c:pt>
                <c:pt idx="1407">
                  <c:v>2750.8262350300001</c:v>
                </c:pt>
                <c:pt idx="1408">
                  <c:v>2751.8262350300001</c:v>
                </c:pt>
                <c:pt idx="1409">
                  <c:v>2752.8262350300001</c:v>
                </c:pt>
                <c:pt idx="1410">
                  <c:v>2753.8262350300001</c:v>
                </c:pt>
                <c:pt idx="1411">
                  <c:v>2754.8262350300001</c:v>
                </c:pt>
                <c:pt idx="1412">
                  <c:v>2755.8262350300001</c:v>
                </c:pt>
                <c:pt idx="1413">
                  <c:v>2756.8262350300001</c:v>
                </c:pt>
                <c:pt idx="1414">
                  <c:v>2757.8262350300001</c:v>
                </c:pt>
                <c:pt idx="1415">
                  <c:v>2758.8262350300001</c:v>
                </c:pt>
                <c:pt idx="1416">
                  <c:v>2759.8262350300001</c:v>
                </c:pt>
                <c:pt idx="1417">
                  <c:v>2760.8262350300001</c:v>
                </c:pt>
                <c:pt idx="1418">
                  <c:v>2761.8262350300001</c:v>
                </c:pt>
                <c:pt idx="1419">
                  <c:v>2762.8262350300001</c:v>
                </c:pt>
                <c:pt idx="1420">
                  <c:v>2763.8262350300001</c:v>
                </c:pt>
                <c:pt idx="1421">
                  <c:v>2764.8262350300001</c:v>
                </c:pt>
                <c:pt idx="1422">
                  <c:v>2765.8262350300001</c:v>
                </c:pt>
                <c:pt idx="1423">
                  <c:v>2766.8262350300001</c:v>
                </c:pt>
                <c:pt idx="1424">
                  <c:v>2767.8262350300001</c:v>
                </c:pt>
                <c:pt idx="1425">
                  <c:v>2768.8262350300001</c:v>
                </c:pt>
                <c:pt idx="1426">
                  <c:v>2769.8262350300001</c:v>
                </c:pt>
                <c:pt idx="1427">
                  <c:v>2770.8262350300001</c:v>
                </c:pt>
                <c:pt idx="1428">
                  <c:v>2771.8262350300001</c:v>
                </c:pt>
                <c:pt idx="1429">
                  <c:v>2772.8262350300001</c:v>
                </c:pt>
                <c:pt idx="1430">
                  <c:v>2773.8262350300001</c:v>
                </c:pt>
                <c:pt idx="1431">
                  <c:v>2774.8262350300001</c:v>
                </c:pt>
                <c:pt idx="1432">
                  <c:v>2775.8262350300001</c:v>
                </c:pt>
                <c:pt idx="1433">
                  <c:v>2776.8262350300001</c:v>
                </c:pt>
                <c:pt idx="1434">
                  <c:v>2777.8262350300001</c:v>
                </c:pt>
                <c:pt idx="1435">
                  <c:v>2778.8262350300001</c:v>
                </c:pt>
                <c:pt idx="1436">
                  <c:v>2779.8262350300001</c:v>
                </c:pt>
                <c:pt idx="1437">
                  <c:v>2780.8262350300001</c:v>
                </c:pt>
                <c:pt idx="1438">
                  <c:v>2781.8262350300001</c:v>
                </c:pt>
                <c:pt idx="1439">
                  <c:v>2782.8262350300001</c:v>
                </c:pt>
                <c:pt idx="1440">
                  <c:v>2783.8262350300001</c:v>
                </c:pt>
                <c:pt idx="1441">
                  <c:v>2784.8262350300001</c:v>
                </c:pt>
                <c:pt idx="1442">
                  <c:v>2785.8262350300001</c:v>
                </c:pt>
                <c:pt idx="1443">
                  <c:v>2786.8262350300001</c:v>
                </c:pt>
                <c:pt idx="1444">
                  <c:v>2787.8262350300001</c:v>
                </c:pt>
                <c:pt idx="1445">
                  <c:v>2788.8262350300001</c:v>
                </c:pt>
                <c:pt idx="1446">
                  <c:v>2789.8262350300001</c:v>
                </c:pt>
                <c:pt idx="1447">
                  <c:v>2790.8262350300001</c:v>
                </c:pt>
                <c:pt idx="1448">
                  <c:v>2791.8262350300001</c:v>
                </c:pt>
                <c:pt idx="1449">
                  <c:v>2792.8262350300001</c:v>
                </c:pt>
                <c:pt idx="1450">
                  <c:v>2793.8262350300001</c:v>
                </c:pt>
                <c:pt idx="1451">
                  <c:v>2794.8262350300001</c:v>
                </c:pt>
                <c:pt idx="1452">
                  <c:v>2795.8262350300001</c:v>
                </c:pt>
                <c:pt idx="1453">
                  <c:v>2796.8262350300001</c:v>
                </c:pt>
                <c:pt idx="1454">
                  <c:v>2797.8262350300001</c:v>
                </c:pt>
                <c:pt idx="1455">
                  <c:v>2798.8262350300001</c:v>
                </c:pt>
                <c:pt idx="1456">
                  <c:v>2799.8262350300001</c:v>
                </c:pt>
                <c:pt idx="1457">
                  <c:v>2800.8262350300001</c:v>
                </c:pt>
                <c:pt idx="1458">
                  <c:v>2801.8262350300001</c:v>
                </c:pt>
                <c:pt idx="1459">
                  <c:v>2802.8262350300001</c:v>
                </c:pt>
                <c:pt idx="1460">
                  <c:v>2803.8262350300001</c:v>
                </c:pt>
                <c:pt idx="1461">
                  <c:v>2804.8262350300001</c:v>
                </c:pt>
                <c:pt idx="1462">
                  <c:v>2805.8262350300001</c:v>
                </c:pt>
                <c:pt idx="1463">
                  <c:v>2806.8262350300001</c:v>
                </c:pt>
                <c:pt idx="1464">
                  <c:v>2807.8262350300001</c:v>
                </c:pt>
                <c:pt idx="1465">
                  <c:v>2808.8262350300001</c:v>
                </c:pt>
                <c:pt idx="1466">
                  <c:v>2809.8262350300001</c:v>
                </c:pt>
                <c:pt idx="1467">
                  <c:v>2810.8262350300001</c:v>
                </c:pt>
                <c:pt idx="1468">
                  <c:v>2811.8262350300001</c:v>
                </c:pt>
                <c:pt idx="1469">
                  <c:v>2812.8262350300001</c:v>
                </c:pt>
                <c:pt idx="1470">
                  <c:v>2813.8262350300001</c:v>
                </c:pt>
                <c:pt idx="1471">
                  <c:v>2814.8262350300001</c:v>
                </c:pt>
                <c:pt idx="1472">
                  <c:v>2815.8262350300001</c:v>
                </c:pt>
                <c:pt idx="1473">
                  <c:v>2816.8262350300001</c:v>
                </c:pt>
                <c:pt idx="1474">
                  <c:v>2817.8262350300001</c:v>
                </c:pt>
                <c:pt idx="1475">
                  <c:v>2818.8262350300001</c:v>
                </c:pt>
                <c:pt idx="1476">
                  <c:v>2819.8262350300001</c:v>
                </c:pt>
                <c:pt idx="1477">
                  <c:v>2820.8262350300001</c:v>
                </c:pt>
                <c:pt idx="1478">
                  <c:v>2821.8262350300001</c:v>
                </c:pt>
                <c:pt idx="1479">
                  <c:v>2822.8262350300001</c:v>
                </c:pt>
                <c:pt idx="1480">
                  <c:v>2823.8262350300001</c:v>
                </c:pt>
                <c:pt idx="1481">
                  <c:v>2824.8262350300001</c:v>
                </c:pt>
                <c:pt idx="1482">
                  <c:v>2825.8262350300001</c:v>
                </c:pt>
                <c:pt idx="1483">
                  <c:v>2826.8262350300001</c:v>
                </c:pt>
                <c:pt idx="1484">
                  <c:v>2827.8262350300001</c:v>
                </c:pt>
                <c:pt idx="1485">
                  <c:v>2828.8262350300001</c:v>
                </c:pt>
                <c:pt idx="1486">
                  <c:v>2829.8262350300001</c:v>
                </c:pt>
                <c:pt idx="1487">
                  <c:v>2830.8262350300001</c:v>
                </c:pt>
                <c:pt idx="1488">
                  <c:v>2831.8262350300001</c:v>
                </c:pt>
                <c:pt idx="1489">
                  <c:v>2832.8262350300001</c:v>
                </c:pt>
                <c:pt idx="1490">
                  <c:v>2833.8262350300001</c:v>
                </c:pt>
                <c:pt idx="1491">
                  <c:v>2834.8262350300001</c:v>
                </c:pt>
                <c:pt idx="1492">
                  <c:v>2835.8262350300001</c:v>
                </c:pt>
                <c:pt idx="1493">
                  <c:v>2836.8262350300001</c:v>
                </c:pt>
                <c:pt idx="1494">
                  <c:v>2837.8262350300001</c:v>
                </c:pt>
                <c:pt idx="1495">
                  <c:v>2838.8262350300001</c:v>
                </c:pt>
                <c:pt idx="1496">
                  <c:v>2839.8262350300001</c:v>
                </c:pt>
                <c:pt idx="1497">
                  <c:v>2840.8262350300001</c:v>
                </c:pt>
                <c:pt idx="1498">
                  <c:v>2841.8262350300001</c:v>
                </c:pt>
                <c:pt idx="1499">
                  <c:v>2842.8262350300001</c:v>
                </c:pt>
                <c:pt idx="1500">
                  <c:v>2843.8262350300001</c:v>
                </c:pt>
                <c:pt idx="1501">
                  <c:v>2844.8262350300001</c:v>
                </c:pt>
                <c:pt idx="1502">
                  <c:v>2845.8262350300001</c:v>
                </c:pt>
                <c:pt idx="1503">
                  <c:v>2846.8262350300001</c:v>
                </c:pt>
                <c:pt idx="1504">
                  <c:v>2847.8262350300001</c:v>
                </c:pt>
                <c:pt idx="1505">
                  <c:v>2848.8262350300001</c:v>
                </c:pt>
                <c:pt idx="1506">
                  <c:v>2849.8262350300001</c:v>
                </c:pt>
                <c:pt idx="1507">
                  <c:v>2850.8262350300001</c:v>
                </c:pt>
                <c:pt idx="1508">
                  <c:v>2851.8262350300001</c:v>
                </c:pt>
                <c:pt idx="1509">
                  <c:v>2852.8262350300001</c:v>
                </c:pt>
                <c:pt idx="1510">
                  <c:v>2853.8262350300001</c:v>
                </c:pt>
                <c:pt idx="1511">
                  <c:v>2854.8262350300001</c:v>
                </c:pt>
                <c:pt idx="1512">
                  <c:v>2855.8262350300001</c:v>
                </c:pt>
                <c:pt idx="1513">
                  <c:v>2856.8262350300001</c:v>
                </c:pt>
                <c:pt idx="1514">
                  <c:v>2857.8262350300001</c:v>
                </c:pt>
                <c:pt idx="1515">
                  <c:v>2858.8262350300001</c:v>
                </c:pt>
                <c:pt idx="1516">
                  <c:v>2859.8262350300001</c:v>
                </c:pt>
                <c:pt idx="1517">
                  <c:v>2860.8262350300001</c:v>
                </c:pt>
                <c:pt idx="1518">
                  <c:v>2861.8262350300001</c:v>
                </c:pt>
                <c:pt idx="1519">
                  <c:v>2862.8262350300001</c:v>
                </c:pt>
                <c:pt idx="1520">
                  <c:v>2863.8262350300001</c:v>
                </c:pt>
                <c:pt idx="1521">
                  <c:v>2864.8262350300001</c:v>
                </c:pt>
                <c:pt idx="1522">
                  <c:v>2865.8262350300001</c:v>
                </c:pt>
                <c:pt idx="1523">
                  <c:v>2866.8262350300001</c:v>
                </c:pt>
                <c:pt idx="1524">
                  <c:v>2867.8262350300001</c:v>
                </c:pt>
                <c:pt idx="1525">
                  <c:v>2868.8262350300001</c:v>
                </c:pt>
                <c:pt idx="1526">
                  <c:v>2869.8262350300001</c:v>
                </c:pt>
                <c:pt idx="1527">
                  <c:v>2870.8262350300001</c:v>
                </c:pt>
                <c:pt idx="1528">
                  <c:v>2871.8262350300001</c:v>
                </c:pt>
                <c:pt idx="1529">
                  <c:v>2872.8262350300001</c:v>
                </c:pt>
                <c:pt idx="1530">
                  <c:v>2873.8262350300001</c:v>
                </c:pt>
                <c:pt idx="1531">
                  <c:v>2874.8262350300001</c:v>
                </c:pt>
                <c:pt idx="1532">
                  <c:v>2875.8262350300001</c:v>
                </c:pt>
                <c:pt idx="1533">
                  <c:v>2876.8262350300001</c:v>
                </c:pt>
                <c:pt idx="1534">
                  <c:v>2877.8262350300001</c:v>
                </c:pt>
                <c:pt idx="1535">
                  <c:v>2878.8262350300001</c:v>
                </c:pt>
                <c:pt idx="1536">
                  <c:v>2879.8262350300001</c:v>
                </c:pt>
                <c:pt idx="1537">
                  <c:v>2880.8262350300001</c:v>
                </c:pt>
                <c:pt idx="1538">
                  <c:v>2881.8262350300001</c:v>
                </c:pt>
                <c:pt idx="1539">
                  <c:v>2882.8262350300001</c:v>
                </c:pt>
                <c:pt idx="1540">
                  <c:v>2883.8262350300001</c:v>
                </c:pt>
                <c:pt idx="1541">
                  <c:v>2884.8262350300001</c:v>
                </c:pt>
                <c:pt idx="1542">
                  <c:v>2885.8262350300001</c:v>
                </c:pt>
                <c:pt idx="1543">
                  <c:v>2886.8262350300001</c:v>
                </c:pt>
                <c:pt idx="1544">
                  <c:v>2887.8262350300001</c:v>
                </c:pt>
                <c:pt idx="1545">
                  <c:v>2888.8262350300001</c:v>
                </c:pt>
                <c:pt idx="1546">
                  <c:v>2889.8262350300001</c:v>
                </c:pt>
                <c:pt idx="1547">
                  <c:v>2890.8262350300001</c:v>
                </c:pt>
                <c:pt idx="1548">
                  <c:v>2891.8262350300001</c:v>
                </c:pt>
                <c:pt idx="1549">
                  <c:v>2892.8262350300001</c:v>
                </c:pt>
                <c:pt idx="1550">
                  <c:v>2893.8262350300001</c:v>
                </c:pt>
                <c:pt idx="1551">
                  <c:v>2894.8262350300001</c:v>
                </c:pt>
                <c:pt idx="1552">
                  <c:v>2895.8262350300001</c:v>
                </c:pt>
                <c:pt idx="1553">
                  <c:v>2896.8262350300001</c:v>
                </c:pt>
                <c:pt idx="1554">
                  <c:v>2897.8262350300001</c:v>
                </c:pt>
                <c:pt idx="1555">
                  <c:v>2898.8262350300001</c:v>
                </c:pt>
                <c:pt idx="1556">
                  <c:v>2899.8262350300001</c:v>
                </c:pt>
                <c:pt idx="1557">
                  <c:v>2900.8262350300001</c:v>
                </c:pt>
                <c:pt idx="1558">
                  <c:v>2901.8262350300001</c:v>
                </c:pt>
                <c:pt idx="1559">
                  <c:v>2902.8262350300001</c:v>
                </c:pt>
                <c:pt idx="1560">
                  <c:v>2903.8262350300001</c:v>
                </c:pt>
                <c:pt idx="1561">
                  <c:v>2904.8262350300001</c:v>
                </c:pt>
                <c:pt idx="1562">
                  <c:v>2905.8262350300001</c:v>
                </c:pt>
                <c:pt idx="1563">
                  <c:v>2906.8262350300001</c:v>
                </c:pt>
                <c:pt idx="1564">
                  <c:v>2907.8262350300001</c:v>
                </c:pt>
                <c:pt idx="1565">
                  <c:v>2908.8262350300001</c:v>
                </c:pt>
                <c:pt idx="1566">
                  <c:v>2909.8262350300001</c:v>
                </c:pt>
                <c:pt idx="1567">
                  <c:v>2910.8262350300001</c:v>
                </c:pt>
                <c:pt idx="1568">
                  <c:v>2911.8262350300001</c:v>
                </c:pt>
                <c:pt idx="1569">
                  <c:v>2912.8262350300001</c:v>
                </c:pt>
                <c:pt idx="1570">
                  <c:v>2913.8262350300001</c:v>
                </c:pt>
                <c:pt idx="1571">
                  <c:v>2914.8262350300001</c:v>
                </c:pt>
                <c:pt idx="1572">
                  <c:v>2915.8262350300001</c:v>
                </c:pt>
                <c:pt idx="1573">
                  <c:v>2916.8262350300001</c:v>
                </c:pt>
                <c:pt idx="1574">
                  <c:v>2917.8262350300001</c:v>
                </c:pt>
                <c:pt idx="1575">
                  <c:v>2918.8262350300001</c:v>
                </c:pt>
                <c:pt idx="1576">
                  <c:v>2919.8262350300001</c:v>
                </c:pt>
                <c:pt idx="1577">
                  <c:v>2920.8262350300001</c:v>
                </c:pt>
                <c:pt idx="1578">
                  <c:v>2921.8262350300001</c:v>
                </c:pt>
                <c:pt idx="1579">
                  <c:v>2922.8262350300001</c:v>
                </c:pt>
                <c:pt idx="1580">
                  <c:v>2923.8262350300001</c:v>
                </c:pt>
                <c:pt idx="1581">
                  <c:v>2924.8262350300001</c:v>
                </c:pt>
                <c:pt idx="1582">
                  <c:v>2925.8262350300001</c:v>
                </c:pt>
                <c:pt idx="1583">
                  <c:v>2926.8262350300001</c:v>
                </c:pt>
                <c:pt idx="1584">
                  <c:v>2927.8262350300001</c:v>
                </c:pt>
                <c:pt idx="1585">
                  <c:v>2928.8262350300001</c:v>
                </c:pt>
                <c:pt idx="1586">
                  <c:v>2929.8262350300001</c:v>
                </c:pt>
                <c:pt idx="1587">
                  <c:v>2930.8262350300001</c:v>
                </c:pt>
                <c:pt idx="1588">
                  <c:v>2931.8262350300001</c:v>
                </c:pt>
                <c:pt idx="1589">
                  <c:v>2932.8262350300001</c:v>
                </c:pt>
                <c:pt idx="1590">
                  <c:v>2933.8262350300001</c:v>
                </c:pt>
                <c:pt idx="1591">
                  <c:v>2934.8262350300001</c:v>
                </c:pt>
                <c:pt idx="1592">
                  <c:v>2935.8262350300001</c:v>
                </c:pt>
                <c:pt idx="1593">
                  <c:v>2936.8262350300001</c:v>
                </c:pt>
                <c:pt idx="1594">
                  <c:v>2937.8262350300001</c:v>
                </c:pt>
                <c:pt idx="1595">
                  <c:v>2938.8262350300001</c:v>
                </c:pt>
                <c:pt idx="1596">
                  <c:v>2939.8262350300001</c:v>
                </c:pt>
                <c:pt idx="1597">
                  <c:v>2940.8262350300001</c:v>
                </c:pt>
                <c:pt idx="1598">
                  <c:v>2941.8262350300001</c:v>
                </c:pt>
                <c:pt idx="1599">
                  <c:v>2942.8262350300001</c:v>
                </c:pt>
                <c:pt idx="1600">
                  <c:v>2943.8262350300001</c:v>
                </c:pt>
                <c:pt idx="1601">
                  <c:v>2944.8262350300001</c:v>
                </c:pt>
                <c:pt idx="1602">
                  <c:v>2945.8262350300001</c:v>
                </c:pt>
                <c:pt idx="1603">
                  <c:v>2946.8262350300001</c:v>
                </c:pt>
                <c:pt idx="1604">
                  <c:v>2947.8262350300001</c:v>
                </c:pt>
                <c:pt idx="1605">
                  <c:v>2948.8262350300001</c:v>
                </c:pt>
                <c:pt idx="1606">
                  <c:v>2949.8262350300001</c:v>
                </c:pt>
                <c:pt idx="1607">
                  <c:v>2950.8262350300001</c:v>
                </c:pt>
                <c:pt idx="1608">
                  <c:v>2951.8262350300001</c:v>
                </c:pt>
                <c:pt idx="1609">
                  <c:v>2952.8262350300001</c:v>
                </c:pt>
                <c:pt idx="1610">
                  <c:v>2953.8262350300001</c:v>
                </c:pt>
                <c:pt idx="1611">
                  <c:v>2954.8262350300001</c:v>
                </c:pt>
                <c:pt idx="1612">
                  <c:v>2955.8262350300001</c:v>
                </c:pt>
                <c:pt idx="1613">
                  <c:v>2956.8262350300001</c:v>
                </c:pt>
                <c:pt idx="1614">
                  <c:v>2957.8262350300001</c:v>
                </c:pt>
                <c:pt idx="1615">
                  <c:v>2958.8262350300001</c:v>
                </c:pt>
                <c:pt idx="1616">
                  <c:v>2959.8262350300001</c:v>
                </c:pt>
                <c:pt idx="1617">
                  <c:v>2960.8262350300001</c:v>
                </c:pt>
                <c:pt idx="1618">
                  <c:v>2961.8262350300001</c:v>
                </c:pt>
                <c:pt idx="1619">
                  <c:v>2962.8262350300001</c:v>
                </c:pt>
                <c:pt idx="1620">
                  <c:v>2963.8262350300001</c:v>
                </c:pt>
                <c:pt idx="1621">
                  <c:v>2964.8262350300001</c:v>
                </c:pt>
                <c:pt idx="1622">
                  <c:v>2965.8262350300001</c:v>
                </c:pt>
                <c:pt idx="1623">
                  <c:v>2966.8262350300001</c:v>
                </c:pt>
                <c:pt idx="1624">
                  <c:v>2967.8262350300001</c:v>
                </c:pt>
                <c:pt idx="1625">
                  <c:v>2968.8262350300001</c:v>
                </c:pt>
                <c:pt idx="1626">
                  <c:v>2969.8262350300001</c:v>
                </c:pt>
                <c:pt idx="1627">
                  <c:v>2970.8262350300001</c:v>
                </c:pt>
                <c:pt idx="1628">
                  <c:v>2971.8262350300001</c:v>
                </c:pt>
                <c:pt idx="1629">
                  <c:v>2972.8262350300001</c:v>
                </c:pt>
                <c:pt idx="1630">
                  <c:v>2973.8262350300001</c:v>
                </c:pt>
                <c:pt idx="1631">
                  <c:v>2974.8262350300001</c:v>
                </c:pt>
                <c:pt idx="1632">
                  <c:v>2975.8262350300001</c:v>
                </c:pt>
                <c:pt idx="1633">
                  <c:v>2976.8262350300001</c:v>
                </c:pt>
                <c:pt idx="1634">
                  <c:v>2977.8262350300001</c:v>
                </c:pt>
                <c:pt idx="1635">
                  <c:v>2978.8262350300001</c:v>
                </c:pt>
                <c:pt idx="1636">
                  <c:v>2979.8262350300001</c:v>
                </c:pt>
                <c:pt idx="1637">
                  <c:v>2980.8262350300001</c:v>
                </c:pt>
                <c:pt idx="1638">
                  <c:v>2981.8262350300001</c:v>
                </c:pt>
                <c:pt idx="1639">
                  <c:v>2982.8262350300001</c:v>
                </c:pt>
                <c:pt idx="1640">
                  <c:v>2983.8262350300001</c:v>
                </c:pt>
                <c:pt idx="1641">
                  <c:v>2984.8262350300001</c:v>
                </c:pt>
                <c:pt idx="1642">
                  <c:v>2985.8262350300001</c:v>
                </c:pt>
                <c:pt idx="1643">
                  <c:v>2986.8262350300001</c:v>
                </c:pt>
                <c:pt idx="1644">
                  <c:v>2987.8262350300001</c:v>
                </c:pt>
                <c:pt idx="1645">
                  <c:v>2988.8262350300001</c:v>
                </c:pt>
                <c:pt idx="1646">
                  <c:v>2989.8262350300001</c:v>
                </c:pt>
                <c:pt idx="1647">
                  <c:v>2990.8262350300001</c:v>
                </c:pt>
                <c:pt idx="1648">
                  <c:v>2991.8262350300001</c:v>
                </c:pt>
                <c:pt idx="1649">
                  <c:v>2992.8262350300001</c:v>
                </c:pt>
                <c:pt idx="1650">
                  <c:v>2993.8262350300001</c:v>
                </c:pt>
                <c:pt idx="1651">
                  <c:v>2994.8262350300001</c:v>
                </c:pt>
                <c:pt idx="1652">
                  <c:v>2995.8262350300001</c:v>
                </c:pt>
                <c:pt idx="1653">
                  <c:v>2996.8262350300001</c:v>
                </c:pt>
                <c:pt idx="1654">
                  <c:v>2997.8262350300001</c:v>
                </c:pt>
                <c:pt idx="1655">
                  <c:v>2998.3673492500002</c:v>
                </c:pt>
                <c:pt idx="1656">
                  <c:v>3052.1357715300001</c:v>
                </c:pt>
                <c:pt idx="1657">
                  <c:v>3101.2908861199999</c:v>
                </c:pt>
                <c:pt idx="1658">
                  <c:v>3101.2908861199999</c:v>
                </c:pt>
                <c:pt idx="1659">
                  <c:v>3102.2908861199999</c:v>
                </c:pt>
                <c:pt idx="1660">
                  <c:v>3103.2908861199999</c:v>
                </c:pt>
                <c:pt idx="1661">
                  <c:v>3104.2908861199999</c:v>
                </c:pt>
                <c:pt idx="1662">
                  <c:v>3105.2908861199999</c:v>
                </c:pt>
                <c:pt idx="1663">
                  <c:v>3106.2908861199999</c:v>
                </c:pt>
                <c:pt idx="1664">
                  <c:v>3107.2908861199999</c:v>
                </c:pt>
                <c:pt idx="1665">
                  <c:v>3108.2908861199999</c:v>
                </c:pt>
                <c:pt idx="1666">
                  <c:v>3109.2908861199999</c:v>
                </c:pt>
                <c:pt idx="1667">
                  <c:v>3110.2908861199999</c:v>
                </c:pt>
                <c:pt idx="1668">
                  <c:v>3111.2908861199999</c:v>
                </c:pt>
                <c:pt idx="1669">
                  <c:v>3112.2908861199999</c:v>
                </c:pt>
                <c:pt idx="1670">
                  <c:v>3113.2908861199999</c:v>
                </c:pt>
                <c:pt idx="1671">
                  <c:v>3114.2908861199999</c:v>
                </c:pt>
                <c:pt idx="1672">
                  <c:v>3115.2908861199999</c:v>
                </c:pt>
                <c:pt idx="1673">
                  <c:v>3116.2908861199999</c:v>
                </c:pt>
                <c:pt idx="1674">
                  <c:v>3117.2908861199999</c:v>
                </c:pt>
                <c:pt idx="1675">
                  <c:v>3118.2908861199999</c:v>
                </c:pt>
                <c:pt idx="1676">
                  <c:v>3119.2908861199999</c:v>
                </c:pt>
                <c:pt idx="1677">
                  <c:v>3120.2908861199999</c:v>
                </c:pt>
                <c:pt idx="1678">
                  <c:v>3121.2908861199999</c:v>
                </c:pt>
                <c:pt idx="1679">
                  <c:v>3122.2908861199999</c:v>
                </c:pt>
                <c:pt idx="1680">
                  <c:v>3123.2908861199999</c:v>
                </c:pt>
                <c:pt idx="1681">
                  <c:v>3124.2908861199999</c:v>
                </c:pt>
                <c:pt idx="1682">
                  <c:v>3125.2908861199999</c:v>
                </c:pt>
                <c:pt idx="1683">
                  <c:v>3126.2908861199999</c:v>
                </c:pt>
                <c:pt idx="1684">
                  <c:v>3127.2908861199999</c:v>
                </c:pt>
                <c:pt idx="1685">
                  <c:v>3128.2908861199999</c:v>
                </c:pt>
                <c:pt idx="1686">
                  <c:v>3129.2908861199999</c:v>
                </c:pt>
                <c:pt idx="1687">
                  <c:v>3130.2908861199999</c:v>
                </c:pt>
                <c:pt idx="1688">
                  <c:v>3131.2908861199999</c:v>
                </c:pt>
                <c:pt idx="1689">
                  <c:v>3132.2908861199999</c:v>
                </c:pt>
                <c:pt idx="1690">
                  <c:v>3133.2908861199999</c:v>
                </c:pt>
                <c:pt idx="1691">
                  <c:v>3134.2908861199999</c:v>
                </c:pt>
                <c:pt idx="1692">
                  <c:v>3135.2908861199999</c:v>
                </c:pt>
                <c:pt idx="1693">
                  <c:v>3136.2908861199999</c:v>
                </c:pt>
                <c:pt idx="1694">
                  <c:v>3137.2908861199999</c:v>
                </c:pt>
                <c:pt idx="1695">
                  <c:v>3138.2908861199999</c:v>
                </c:pt>
                <c:pt idx="1696">
                  <c:v>3139.2908861199999</c:v>
                </c:pt>
                <c:pt idx="1697">
                  <c:v>3140.2908861199999</c:v>
                </c:pt>
                <c:pt idx="1698">
                  <c:v>3141.2908861199999</c:v>
                </c:pt>
                <c:pt idx="1699">
                  <c:v>3142.2908861199999</c:v>
                </c:pt>
                <c:pt idx="1700">
                  <c:v>3143.2908861199999</c:v>
                </c:pt>
                <c:pt idx="1701">
                  <c:v>3144.2908861199999</c:v>
                </c:pt>
                <c:pt idx="1702">
                  <c:v>3145.2908861199999</c:v>
                </c:pt>
                <c:pt idx="1703">
                  <c:v>3146.2908861199999</c:v>
                </c:pt>
                <c:pt idx="1704">
                  <c:v>3147.2908861199999</c:v>
                </c:pt>
                <c:pt idx="1705">
                  <c:v>3148.2908861199999</c:v>
                </c:pt>
                <c:pt idx="1706">
                  <c:v>3149.2908861199999</c:v>
                </c:pt>
                <c:pt idx="1707">
                  <c:v>3150.2908861199999</c:v>
                </c:pt>
                <c:pt idx="1708">
                  <c:v>3151.2908861199999</c:v>
                </c:pt>
                <c:pt idx="1709">
                  <c:v>3152.2908861199999</c:v>
                </c:pt>
                <c:pt idx="1710">
                  <c:v>3153.2908861199999</c:v>
                </c:pt>
                <c:pt idx="1711">
                  <c:v>3154.2908861199999</c:v>
                </c:pt>
                <c:pt idx="1712">
                  <c:v>3155.2908861199999</c:v>
                </c:pt>
                <c:pt idx="1713">
                  <c:v>3156.2908861199999</c:v>
                </c:pt>
                <c:pt idx="1714">
                  <c:v>3157.2908861199999</c:v>
                </c:pt>
                <c:pt idx="1715">
                  <c:v>3158.2908861199999</c:v>
                </c:pt>
                <c:pt idx="1716">
                  <c:v>3159.2908861199999</c:v>
                </c:pt>
                <c:pt idx="1717">
                  <c:v>3160.2908861199999</c:v>
                </c:pt>
                <c:pt idx="1718">
                  <c:v>3161.2908861199999</c:v>
                </c:pt>
                <c:pt idx="1719">
                  <c:v>3162.2908861199999</c:v>
                </c:pt>
                <c:pt idx="1720">
                  <c:v>3163.2908861199999</c:v>
                </c:pt>
                <c:pt idx="1721">
                  <c:v>3164.2908861199999</c:v>
                </c:pt>
                <c:pt idx="1722">
                  <c:v>3165.2908861199999</c:v>
                </c:pt>
                <c:pt idx="1723">
                  <c:v>3166.2908861199999</c:v>
                </c:pt>
                <c:pt idx="1724">
                  <c:v>3167.2908861199999</c:v>
                </c:pt>
                <c:pt idx="1725">
                  <c:v>3168.2908861199999</c:v>
                </c:pt>
                <c:pt idx="1726">
                  <c:v>3169.2908861199999</c:v>
                </c:pt>
                <c:pt idx="1727">
                  <c:v>3170.2908861199999</c:v>
                </c:pt>
                <c:pt idx="1728">
                  <c:v>3171.2908861199999</c:v>
                </c:pt>
                <c:pt idx="1729">
                  <c:v>3172.2908861199999</c:v>
                </c:pt>
                <c:pt idx="1730">
                  <c:v>3173.2908861199999</c:v>
                </c:pt>
                <c:pt idx="1731">
                  <c:v>3174.2908861199999</c:v>
                </c:pt>
                <c:pt idx="1732">
                  <c:v>3175.2908861199999</c:v>
                </c:pt>
                <c:pt idx="1733">
                  <c:v>3176.2908861199999</c:v>
                </c:pt>
                <c:pt idx="1734">
                  <c:v>3177.2908861199999</c:v>
                </c:pt>
                <c:pt idx="1735">
                  <c:v>3178.2908861199999</c:v>
                </c:pt>
                <c:pt idx="1736">
                  <c:v>3179.2908861199999</c:v>
                </c:pt>
                <c:pt idx="1737">
                  <c:v>3180.2908861199999</c:v>
                </c:pt>
                <c:pt idx="1738">
                  <c:v>3181.2908861199999</c:v>
                </c:pt>
                <c:pt idx="1739">
                  <c:v>3182.2908861199999</c:v>
                </c:pt>
                <c:pt idx="1740">
                  <c:v>3183.2908861199999</c:v>
                </c:pt>
                <c:pt idx="1741">
                  <c:v>3184.2908861199999</c:v>
                </c:pt>
                <c:pt idx="1742">
                  <c:v>3185.2908861199999</c:v>
                </c:pt>
                <c:pt idx="1743">
                  <c:v>3186.2908861199999</c:v>
                </c:pt>
                <c:pt idx="1744">
                  <c:v>3187.2908861199999</c:v>
                </c:pt>
                <c:pt idx="1745">
                  <c:v>3188.2908861199999</c:v>
                </c:pt>
                <c:pt idx="1746">
                  <c:v>3189.2908861199999</c:v>
                </c:pt>
                <c:pt idx="1747">
                  <c:v>3190.2908861199999</c:v>
                </c:pt>
                <c:pt idx="1748">
                  <c:v>3191.2908861199999</c:v>
                </c:pt>
                <c:pt idx="1749">
                  <c:v>3192.2908861199999</c:v>
                </c:pt>
                <c:pt idx="1750">
                  <c:v>3193.2908861199999</c:v>
                </c:pt>
                <c:pt idx="1751">
                  <c:v>3194.2908861199999</c:v>
                </c:pt>
                <c:pt idx="1752">
                  <c:v>3195.2908861199999</c:v>
                </c:pt>
                <c:pt idx="1753">
                  <c:v>3196.2908861199999</c:v>
                </c:pt>
                <c:pt idx="1754">
                  <c:v>3197.2908861199999</c:v>
                </c:pt>
                <c:pt idx="1755">
                  <c:v>3198.2908861199999</c:v>
                </c:pt>
                <c:pt idx="1756">
                  <c:v>3199.2908861199999</c:v>
                </c:pt>
                <c:pt idx="1757">
                  <c:v>3200.2908861199999</c:v>
                </c:pt>
                <c:pt idx="1758">
                  <c:v>3201.2908861199999</c:v>
                </c:pt>
                <c:pt idx="1759">
                  <c:v>3202.2908861199999</c:v>
                </c:pt>
                <c:pt idx="1760">
                  <c:v>3203.2908861199999</c:v>
                </c:pt>
                <c:pt idx="1761">
                  <c:v>3204.2908861199999</c:v>
                </c:pt>
                <c:pt idx="1762">
                  <c:v>3205.2908861199999</c:v>
                </c:pt>
                <c:pt idx="1763">
                  <c:v>3206.2908861199999</c:v>
                </c:pt>
                <c:pt idx="1764">
                  <c:v>3207.2908861199999</c:v>
                </c:pt>
                <c:pt idx="1765">
                  <c:v>3208.2908861199999</c:v>
                </c:pt>
                <c:pt idx="1766">
                  <c:v>3209.2908861199999</c:v>
                </c:pt>
                <c:pt idx="1767">
                  <c:v>3210.2908861199999</c:v>
                </c:pt>
                <c:pt idx="1768">
                  <c:v>3211.2908861199999</c:v>
                </c:pt>
                <c:pt idx="1769">
                  <c:v>3212.2908861199999</c:v>
                </c:pt>
                <c:pt idx="1770">
                  <c:v>3213.2908861199999</c:v>
                </c:pt>
                <c:pt idx="1771">
                  <c:v>3214.2908861199999</c:v>
                </c:pt>
                <c:pt idx="1772">
                  <c:v>3215.2908861199999</c:v>
                </c:pt>
                <c:pt idx="1773">
                  <c:v>3216.2908861199999</c:v>
                </c:pt>
                <c:pt idx="1774">
                  <c:v>3217.2908861199999</c:v>
                </c:pt>
                <c:pt idx="1775">
                  <c:v>3218.2908861199999</c:v>
                </c:pt>
                <c:pt idx="1776">
                  <c:v>3219.2908861199999</c:v>
                </c:pt>
                <c:pt idx="1777">
                  <c:v>3220.2908861199999</c:v>
                </c:pt>
                <c:pt idx="1778">
                  <c:v>3221.2908861199999</c:v>
                </c:pt>
                <c:pt idx="1779">
                  <c:v>3222.2908861199999</c:v>
                </c:pt>
                <c:pt idx="1780">
                  <c:v>3223.2908861199999</c:v>
                </c:pt>
                <c:pt idx="1781">
                  <c:v>3224.2908861199999</c:v>
                </c:pt>
                <c:pt idx="1782">
                  <c:v>3225.2908861199999</c:v>
                </c:pt>
                <c:pt idx="1783">
                  <c:v>3226.2908861199999</c:v>
                </c:pt>
                <c:pt idx="1784">
                  <c:v>3227.2908861199999</c:v>
                </c:pt>
                <c:pt idx="1785">
                  <c:v>3228.2908861199999</c:v>
                </c:pt>
                <c:pt idx="1786">
                  <c:v>3229.2908861199999</c:v>
                </c:pt>
                <c:pt idx="1787">
                  <c:v>3230.2908861199999</c:v>
                </c:pt>
                <c:pt idx="1788">
                  <c:v>3231.2908861199999</c:v>
                </c:pt>
                <c:pt idx="1789">
                  <c:v>3232.2908861199999</c:v>
                </c:pt>
                <c:pt idx="1790">
                  <c:v>3233.2908861199999</c:v>
                </c:pt>
                <c:pt idx="1791">
                  <c:v>3234.2908861199999</c:v>
                </c:pt>
                <c:pt idx="1792">
                  <c:v>3235.2908861199999</c:v>
                </c:pt>
                <c:pt idx="1793">
                  <c:v>3236.2908861199999</c:v>
                </c:pt>
                <c:pt idx="1794">
                  <c:v>3237.2908861199999</c:v>
                </c:pt>
                <c:pt idx="1795">
                  <c:v>3238.2908861199999</c:v>
                </c:pt>
                <c:pt idx="1796">
                  <c:v>3239.2908861199999</c:v>
                </c:pt>
                <c:pt idx="1797">
                  <c:v>3240.2908861199999</c:v>
                </c:pt>
                <c:pt idx="1798">
                  <c:v>3241.2908861199999</c:v>
                </c:pt>
                <c:pt idx="1799">
                  <c:v>3242.2908861199999</c:v>
                </c:pt>
                <c:pt idx="1800">
                  <c:v>3243.2908861199999</c:v>
                </c:pt>
                <c:pt idx="1801">
                  <c:v>3244.2908861199999</c:v>
                </c:pt>
                <c:pt idx="1802">
                  <c:v>3245.2908861199999</c:v>
                </c:pt>
                <c:pt idx="1803">
                  <c:v>3246.2908861199999</c:v>
                </c:pt>
                <c:pt idx="1804">
                  <c:v>3247.2908861199999</c:v>
                </c:pt>
                <c:pt idx="1805">
                  <c:v>3248.2908861199999</c:v>
                </c:pt>
                <c:pt idx="1806">
                  <c:v>3249.2908861199999</c:v>
                </c:pt>
                <c:pt idx="1807">
                  <c:v>3250.2908861199999</c:v>
                </c:pt>
                <c:pt idx="1808">
                  <c:v>3251.2908861199999</c:v>
                </c:pt>
                <c:pt idx="1809">
                  <c:v>3252.2908861199999</c:v>
                </c:pt>
                <c:pt idx="1810">
                  <c:v>3253.2908861199999</c:v>
                </c:pt>
                <c:pt idx="1811">
                  <c:v>3254.2908861199999</c:v>
                </c:pt>
                <c:pt idx="1812">
                  <c:v>3255.2908861199999</c:v>
                </c:pt>
                <c:pt idx="1813">
                  <c:v>3256.2908861199999</c:v>
                </c:pt>
                <c:pt idx="1814">
                  <c:v>3257.2908861199999</c:v>
                </c:pt>
                <c:pt idx="1815">
                  <c:v>3258.2908861199999</c:v>
                </c:pt>
                <c:pt idx="1816">
                  <c:v>3259.2908861199999</c:v>
                </c:pt>
                <c:pt idx="1817">
                  <c:v>3260.2908861199999</c:v>
                </c:pt>
                <c:pt idx="1818">
                  <c:v>3261.2908861199999</c:v>
                </c:pt>
                <c:pt idx="1819">
                  <c:v>3262.2908861199999</c:v>
                </c:pt>
                <c:pt idx="1820">
                  <c:v>3263.2908861199999</c:v>
                </c:pt>
                <c:pt idx="1821">
                  <c:v>3264.2908861199999</c:v>
                </c:pt>
                <c:pt idx="1822">
                  <c:v>3265.2908861199999</c:v>
                </c:pt>
                <c:pt idx="1823">
                  <c:v>3266.2908861199999</c:v>
                </c:pt>
                <c:pt idx="1824">
                  <c:v>3267.2908861199999</c:v>
                </c:pt>
                <c:pt idx="1825">
                  <c:v>3268.2908861199999</c:v>
                </c:pt>
                <c:pt idx="1826">
                  <c:v>3269.2908861199999</c:v>
                </c:pt>
                <c:pt idx="1827">
                  <c:v>3270.2908861199999</c:v>
                </c:pt>
                <c:pt idx="1828">
                  <c:v>3271.2908861199999</c:v>
                </c:pt>
                <c:pt idx="1829">
                  <c:v>3272.2908861199999</c:v>
                </c:pt>
                <c:pt idx="1830">
                  <c:v>3273.2908861199999</c:v>
                </c:pt>
                <c:pt idx="1831">
                  <c:v>3274.2908861199999</c:v>
                </c:pt>
                <c:pt idx="1832">
                  <c:v>3275.2908861199999</c:v>
                </c:pt>
                <c:pt idx="1833">
                  <c:v>3276.2908861199999</c:v>
                </c:pt>
                <c:pt idx="1834">
                  <c:v>3277.2908861199999</c:v>
                </c:pt>
                <c:pt idx="1835">
                  <c:v>3278.2908861199999</c:v>
                </c:pt>
                <c:pt idx="1836">
                  <c:v>3279.2908861199999</c:v>
                </c:pt>
                <c:pt idx="1837">
                  <c:v>3280.2908861199999</c:v>
                </c:pt>
                <c:pt idx="1838">
                  <c:v>3281.2908861199999</c:v>
                </c:pt>
                <c:pt idx="1839">
                  <c:v>3282.2908861199999</c:v>
                </c:pt>
                <c:pt idx="1840">
                  <c:v>3283.2908861199999</c:v>
                </c:pt>
                <c:pt idx="1841">
                  <c:v>3284.2908861199999</c:v>
                </c:pt>
                <c:pt idx="1842">
                  <c:v>3285.2908861199999</c:v>
                </c:pt>
                <c:pt idx="1843">
                  <c:v>3286.2908861199999</c:v>
                </c:pt>
                <c:pt idx="1844">
                  <c:v>3287.2908861199999</c:v>
                </c:pt>
                <c:pt idx="1845">
                  <c:v>3288.2908861199999</c:v>
                </c:pt>
                <c:pt idx="1846">
                  <c:v>3289.2908861199999</c:v>
                </c:pt>
                <c:pt idx="1847">
                  <c:v>3290.2908861199999</c:v>
                </c:pt>
                <c:pt idx="1848">
                  <c:v>3291.2908861199999</c:v>
                </c:pt>
                <c:pt idx="1849">
                  <c:v>3292.2908861199999</c:v>
                </c:pt>
                <c:pt idx="1850">
                  <c:v>3293.2908861199999</c:v>
                </c:pt>
                <c:pt idx="1851">
                  <c:v>3294.2908861199999</c:v>
                </c:pt>
                <c:pt idx="1852">
                  <c:v>3295.2908861199999</c:v>
                </c:pt>
                <c:pt idx="1853">
                  <c:v>3296.2908861199999</c:v>
                </c:pt>
                <c:pt idx="1854">
                  <c:v>3297.2908861199999</c:v>
                </c:pt>
                <c:pt idx="1855">
                  <c:v>3298.2908861199999</c:v>
                </c:pt>
                <c:pt idx="1856">
                  <c:v>3299.2908861199999</c:v>
                </c:pt>
                <c:pt idx="1857">
                  <c:v>3300.2908861199999</c:v>
                </c:pt>
                <c:pt idx="1858">
                  <c:v>3301.2908861199999</c:v>
                </c:pt>
                <c:pt idx="1859">
                  <c:v>3302.2908861199999</c:v>
                </c:pt>
                <c:pt idx="1860">
                  <c:v>3303.2908861199999</c:v>
                </c:pt>
                <c:pt idx="1861">
                  <c:v>3304.2908861199999</c:v>
                </c:pt>
                <c:pt idx="1862">
                  <c:v>3305.2908861199999</c:v>
                </c:pt>
                <c:pt idx="1863">
                  <c:v>3306.2908861199999</c:v>
                </c:pt>
                <c:pt idx="1864">
                  <c:v>3307.2908861199999</c:v>
                </c:pt>
                <c:pt idx="1865">
                  <c:v>3308.2908861199999</c:v>
                </c:pt>
                <c:pt idx="1866">
                  <c:v>3309.2908861199999</c:v>
                </c:pt>
                <c:pt idx="1867">
                  <c:v>3310.2908861199999</c:v>
                </c:pt>
                <c:pt idx="1868">
                  <c:v>3311.2908861199999</c:v>
                </c:pt>
                <c:pt idx="1869">
                  <c:v>3312.2908861199999</c:v>
                </c:pt>
                <c:pt idx="1870">
                  <c:v>3313.2908861199999</c:v>
                </c:pt>
                <c:pt idx="1871">
                  <c:v>3314.2908861199999</c:v>
                </c:pt>
                <c:pt idx="1872">
                  <c:v>3315.2908861199999</c:v>
                </c:pt>
                <c:pt idx="1873">
                  <c:v>3316.2908861199999</c:v>
                </c:pt>
                <c:pt idx="1874">
                  <c:v>3317.2908861199999</c:v>
                </c:pt>
                <c:pt idx="1875">
                  <c:v>3318.2908861199999</c:v>
                </c:pt>
                <c:pt idx="1876">
                  <c:v>3319.2908861199999</c:v>
                </c:pt>
                <c:pt idx="1877">
                  <c:v>3320.2908861199999</c:v>
                </c:pt>
                <c:pt idx="1878">
                  <c:v>3321.2908861199999</c:v>
                </c:pt>
                <c:pt idx="1879">
                  <c:v>3322.2908861199999</c:v>
                </c:pt>
                <c:pt idx="1880">
                  <c:v>3323.2908861199999</c:v>
                </c:pt>
                <c:pt idx="1881">
                  <c:v>3324.2908861199999</c:v>
                </c:pt>
                <c:pt idx="1882">
                  <c:v>3325.2908861199999</c:v>
                </c:pt>
                <c:pt idx="1883">
                  <c:v>3326.2908861199999</c:v>
                </c:pt>
                <c:pt idx="1884">
                  <c:v>3327.2908861199999</c:v>
                </c:pt>
                <c:pt idx="1885">
                  <c:v>3328.2908861199999</c:v>
                </c:pt>
                <c:pt idx="1886">
                  <c:v>3329.2908861199999</c:v>
                </c:pt>
                <c:pt idx="1887">
                  <c:v>3330.2908861199999</c:v>
                </c:pt>
                <c:pt idx="1888">
                  <c:v>3331.2908861199999</c:v>
                </c:pt>
                <c:pt idx="1889">
                  <c:v>3332.2908861199999</c:v>
                </c:pt>
                <c:pt idx="1890">
                  <c:v>3333.2908861199999</c:v>
                </c:pt>
                <c:pt idx="1891">
                  <c:v>3334.2908861199999</c:v>
                </c:pt>
                <c:pt idx="1892">
                  <c:v>3335.2908861199999</c:v>
                </c:pt>
                <c:pt idx="1893">
                  <c:v>3336.2908861199999</c:v>
                </c:pt>
                <c:pt idx="1894">
                  <c:v>3337.2908861199999</c:v>
                </c:pt>
                <c:pt idx="1895">
                  <c:v>3338.2908861199999</c:v>
                </c:pt>
                <c:pt idx="1896">
                  <c:v>3339.2908861199999</c:v>
                </c:pt>
                <c:pt idx="1897">
                  <c:v>3340.2908861199999</c:v>
                </c:pt>
                <c:pt idx="1898">
                  <c:v>3341.2908861199999</c:v>
                </c:pt>
                <c:pt idx="1899">
                  <c:v>3342.2908861199999</c:v>
                </c:pt>
                <c:pt idx="1900">
                  <c:v>3343.2908861199999</c:v>
                </c:pt>
                <c:pt idx="1901">
                  <c:v>3344.2908861199999</c:v>
                </c:pt>
                <c:pt idx="1902">
                  <c:v>3345.2908861199999</c:v>
                </c:pt>
                <c:pt idx="1903">
                  <c:v>3346.2908861199999</c:v>
                </c:pt>
                <c:pt idx="1904">
                  <c:v>3347.2908861199999</c:v>
                </c:pt>
                <c:pt idx="1905">
                  <c:v>3348.2908861199999</c:v>
                </c:pt>
                <c:pt idx="1906">
                  <c:v>3349.2908861199999</c:v>
                </c:pt>
                <c:pt idx="1907">
                  <c:v>3350.2908861199999</c:v>
                </c:pt>
                <c:pt idx="1908">
                  <c:v>3351.2908861199999</c:v>
                </c:pt>
                <c:pt idx="1909">
                  <c:v>3352.2908861199999</c:v>
                </c:pt>
                <c:pt idx="1910">
                  <c:v>3353.2908861199999</c:v>
                </c:pt>
                <c:pt idx="1911">
                  <c:v>3354.2908861199999</c:v>
                </c:pt>
                <c:pt idx="1912">
                  <c:v>3355.2908861199999</c:v>
                </c:pt>
                <c:pt idx="1913">
                  <c:v>3356.2908861199999</c:v>
                </c:pt>
                <c:pt idx="1914">
                  <c:v>3357.2908861199999</c:v>
                </c:pt>
                <c:pt idx="1915">
                  <c:v>3358.2908861199999</c:v>
                </c:pt>
                <c:pt idx="1916">
                  <c:v>3359.2908861199999</c:v>
                </c:pt>
                <c:pt idx="1917">
                  <c:v>3360.2908861199999</c:v>
                </c:pt>
                <c:pt idx="1918">
                  <c:v>3361.2908861199999</c:v>
                </c:pt>
                <c:pt idx="1919">
                  <c:v>3362.2908861199999</c:v>
                </c:pt>
                <c:pt idx="1920">
                  <c:v>3363.2908861199999</c:v>
                </c:pt>
                <c:pt idx="1921">
                  <c:v>3364.2908861199999</c:v>
                </c:pt>
                <c:pt idx="1922">
                  <c:v>3365.2908861199999</c:v>
                </c:pt>
                <c:pt idx="1923">
                  <c:v>3366.2908861199999</c:v>
                </c:pt>
                <c:pt idx="1924">
                  <c:v>3367.2908861199999</c:v>
                </c:pt>
                <c:pt idx="1925">
                  <c:v>3368.2908861199999</c:v>
                </c:pt>
                <c:pt idx="1926">
                  <c:v>3369.2908861199999</c:v>
                </c:pt>
                <c:pt idx="1927">
                  <c:v>3370.2908861199999</c:v>
                </c:pt>
                <c:pt idx="1928">
                  <c:v>3371.2908861199999</c:v>
                </c:pt>
                <c:pt idx="1929">
                  <c:v>3372.2908861199999</c:v>
                </c:pt>
                <c:pt idx="1930">
                  <c:v>3373.2908861199999</c:v>
                </c:pt>
                <c:pt idx="1931">
                  <c:v>3374.2908861199999</c:v>
                </c:pt>
                <c:pt idx="1932">
                  <c:v>3375.2908861199999</c:v>
                </c:pt>
                <c:pt idx="1933">
                  <c:v>3376.2908861199999</c:v>
                </c:pt>
                <c:pt idx="1934">
                  <c:v>3377.2908861199999</c:v>
                </c:pt>
                <c:pt idx="1935">
                  <c:v>3378.2908861199999</c:v>
                </c:pt>
                <c:pt idx="1936">
                  <c:v>3379.2908861199999</c:v>
                </c:pt>
                <c:pt idx="1937">
                  <c:v>3380.2908861199999</c:v>
                </c:pt>
                <c:pt idx="1938">
                  <c:v>3381.2908861199999</c:v>
                </c:pt>
                <c:pt idx="1939">
                  <c:v>3382.2908861199999</c:v>
                </c:pt>
                <c:pt idx="1940">
                  <c:v>3383.2908861199999</c:v>
                </c:pt>
                <c:pt idx="1941">
                  <c:v>3384.2908861199999</c:v>
                </c:pt>
                <c:pt idx="1942">
                  <c:v>3385.2908861199999</c:v>
                </c:pt>
                <c:pt idx="1943">
                  <c:v>3386.2908861199999</c:v>
                </c:pt>
                <c:pt idx="1944">
                  <c:v>3387.2908861199999</c:v>
                </c:pt>
                <c:pt idx="1945">
                  <c:v>3388.2908861199999</c:v>
                </c:pt>
                <c:pt idx="1946">
                  <c:v>3389.2908861199999</c:v>
                </c:pt>
                <c:pt idx="1947">
                  <c:v>3390.2908861199999</c:v>
                </c:pt>
                <c:pt idx="1948">
                  <c:v>3391.2908861199999</c:v>
                </c:pt>
                <c:pt idx="1949">
                  <c:v>3392.2908861199999</c:v>
                </c:pt>
                <c:pt idx="1950">
                  <c:v>3393.2908861199999</c:v>
                </c:pt>
                <c:pt idx="1951">
                  <c:v>3394.2908861199999</c:v>
                </c:pt>
                <c:pt idx="1952">
                  <c:v>3395.2908861199999</c:v>
                </c:pt>
                <c:pt idx="1953">
                  <c:v>3396.2908861199999</c:v>
                </c:pt>
                <c:pt idx="1954">
                  <c:v>3397.2908861199999</c:v>
                </c:pt>
                <c:pt idx="1955">
                  <c:v>3398.2908861199999</c:v>
                </c:pt>
                <c:pt idx="1956">
                  <c:v>3399.2908861199999</c:v>
                </c:pt>
                <c:pt idx="1957">
                  <c:v>3400.2908861199999</c:v>
                </c:pt>
                <c:pt idx="1958">
                  <c:v>3401.2908861199999</c:v>
                </c:pt>
                <c:pt idx="1959">
                  <c:v>3402.2908861199999</c:v>
                </c:pt>
                <c:pt idx="1960">
                  <c:v>3403.2908861199999</c:v>
                </c:pt>
                <c:pt idx="1961">
                  <c:v>3404.2908861199999</c:v>
                </c:pt>
                <c:pt idx="1962">
                  <c:v>3405.2908861199999</c:v>
                </c:pt>
                <c:pt idx="1963">
                  <c:v>3406.2908861199999</c:v>
                </c:pt>
                <c:pt idx="1964">
                  <c:v>3407.2908861199999</c:v>
                </c:pt>
                <c:pt idx="1965">
                  <c:v>3408.2908861199999</c:v>
                </c:pt>
                <c:pt idx="1966">
                  <c:v>3409.2908861199999</c:v>
                </c:pt>
                <c:pt idx="1967">
                  <c:v>3410.2908861199999</c:v>
                </c:pt>
                <c:pt idx="1968">
                  <c:v>3411.2908861199999</c:v>
                </c:pt>
                <c:pt idx="1969">
                  <c:v>3412.2908861199999</c:v>
                </c:pt>
                <c:pt idx="1970">
                  <c:v>3413.2908861199999</c:v>
                </c:pt>
                <c:pt idx="1971">
                  <c:v>3414.2908861199999</c:v>
                </c:pt>
                <c:pt idx="1972">
                  <c:v>3415.2908861199999</c:v>
                </c:pt>
                <c:pt idx="1973">
                  <c:v>3416.2908861199999</c:v>
                </c:pt>
                <c:pt idx="1974">
                  <c:v>3417.2908861199999</c:v>
                </c:pt>
                <c:pt idx="1975">
                  <c:v>3418.2908861199999</c:v>
                </c:pt>
                <c:pt idx="1976">
                  <c:v>3419.2908861199999</c:v>
                </c:pt>
                <c:pt idx="1977">
                  <c:v>3420.2908861199999</c:v>
                </c:pt>
                <c:pt idx="1978">
                  <c:v>3421.2908861199999</c:v>
                </c:pt>
                <c:pt idx="1979">
                  <c:v>3422.2908861199999</c:v>
                </c:pt>
                <c:pt idx="1980">
                  <c:v>3423.2908861199999</c:v>
                </c:pt>
                <c:pt idx="1981">
                  <c:v>3424.2908861199999</c:v>
                </c:pt>
                <c:pt idx="1982">
                  <c:v>3425.2908861199999</c:v>
                </c:pt>
                <c:pt idx="1983">
                  <c:v>3426.2908861199999</c:v>
                </c:pt>
                <c:pt idx="1984">
                  <c:v>3427.2908861199999</c:v>
                </c:pt>
                <c:pt idx="1985">
                  <c:v>3428.2908861199999</c:v>
                </c:pt>
                <c:pt idx="1986">
                  <c:v>3429.2908861199999</c:v>
                </c:pt>
                <c:pt idx="1987">
                  <c:v>3430.2908861199999</c:v>
                </c:pt>
                <c:pt idx="1988">
                  <c:v>3431.2908861199999</c:v>
                </c:pt>
                <c:pt idx="1989">
                  <c:v>3432.2908861199999</c:v>
                </c:pt>
                <c:pt idx="1990">
                  <c:v>3433.2908861199999</c:v>
                </c:pt>
                <c:pt idx="1991">
                  <c:v>3434.2908861199999</c:v>
                </c:pt>
                <c:pt idx="1992">
                  <c:v>3435.2908861199999</c:v>
                </c:pt>
                <c:pt idx="1993">
                  <c:v>3436.2908861199999</c:v>
                </c:pt>
                <c:pt idx="1994">
                  <c:v>3437.2908861199999</c:v>
                </c:pt>
                <c:pt idx="1995">
                  <c:v>3438.2908861199999</c:v>
                </c:pt>
                <c:pt idx="1996">
                  <c:v>3439.2908861199999</c:v>
                </c:pt>
                <c:pt idx="1997">
                  <c:v>3440.2908861199999</c:v>
                </c:pt>
                <c:pt idx="1998">
                  <c:v>3441.2908861199999</c:v>
                </c:pt>
                <c:pt idx="1999">
                  <c:v>3442.2908861199999</c:v>
                </c:pt>
                <c:pt idx="2000">
                  <c:v>3443.2908861199999</c:v>
                </c:pt>
                <c:pt idx="2001">
                  <c:v>3444.2908861199999</c:v>
                </c:pt>
                <c:pt idx="2002">
                  <c:v>3445.2908861199999</c:v>
                </c:pt>
                <c:pt idx="2003">
                  <c:v>3446.2908861199999</c:v>
                </c:pt>
                <c:pt idx="2004">
                  <c:v>3447.2908861199999</c:v>
                </c:pt>
                <c:pt idx="2005">
                  <c:v>3448.2908861199999</c:v>
                </c:pt>
                <c:pt idx="2006">
                  <c:v>3449.2908861199999</c:v>
                </c:pt>
                <c:pt idx="2007">
                  <c:v>3450.2908861199999</c:v>
                </c:pt>
                <c:pt idx="2008">
                  <c:v>3451.2908861199999</c:v>
                </c:pt>
                <c:pt idx="2009">
                  <c:v>3452.2908861199999</c:v>
                </c:pt>
                <c:pt idx="2010">
                  <c:v>3453.2908861199999</c:v>
                </c:pt>
                <c:pt idx="2011">
                  <c:v>3454.2908861199999</c:v>
                </c:pt>
                <c:pt idx="2012">
                  <c:v>3455.2908861199999</c:v>
                </c:pt>
                <c:pt idx="2013">
                  <c:v>3456.2908861199999</c:v>
                </c:pt>
                <c:pt idx="2014">
                  <c:v>3457.2908861199999</c:v>
                </c:pt>
                <c:pt idx="2015">
                  <c:v>3458.2908861199999</c:v>
                </c:pt>
                <c:pt idx="2016">
                  <c:v>3459.2908861199999</c:v>
                </c:pt>
                <c:pt idx="2017">
                  <c:v>3460.2908861199999</c:v>
                </c:pt>
                <c:pt idx="2018">
                  <c:v>3461.2908861199999</c:v>
                </c:pt>
                <c:pt idx="2019">
                  <c:v>3462.2908861199999</c:v>
                </c:pt>
                <c:pt idx="2020">
                  <c:v>3463.2908861199999</c:v>
                </c:pt>
                <c:pt idx="2021">
                  <c:v>3464.2908861199999</c:v>
                </c:pt>
                <c:pt idx="2022">
                  <c:v>3465.2908861199999</c:v>
                </c:pt>
                <c:pt idx="2023">
                  <c:v>3466.2908861199999</c:v>
                </c:pt>
                <c:pt idx="2024">
                  <c:v>3467.2908861199999</c:v>
                </c:pt>
                <c:pt idx="2025">
                  <c:v>3468.2908861199999</c:v>
                </c:pt>
                <c:pt idx="2026">
                  <c:v>3469.2908861199999</c:v>
                </c:pt>
                <c:pt idx="2027">
                  <c:v>3470.2908861199999</c:v>
                </c:pt>
                <c:pt idx="2028">
                  <c:v>3471.2908861199999</c:v>
                </c:pt>
                <c:pt idx="2029">
                  <c:v>3472.2908861199999</c:v>
                </c:pt>
                <c:pt idx="2030">
                  <c:v>3473.2908861199999</c:v>
                </c:pt>
                <c:pt idx="2031">
                  <c:v>3474.2908861199999</c:v>
                </c:pt>
                <c:pt idx="2032">
                  <c:v>3475.2908861199999</c:v>
                </c:pt>
                <c:pt idx="2033">
                  <c:v>3476.2908861199999</c:v>
                </c:pt>
                <c:pt idx="2034">
                  <c:v>3477.2908861199999</c:v>
                </c:pt>
                <c:pt idx="2035">
                  <c:v>3478.2908861199999</c:v>
                </c:pt>
                <c:pt idx="2036">
                  <c:v>3479.2908861199999</c:v>
                </c:pt>
                <c:pt idx="2037">
                  <c:v>3480.2908861199999</c:v>
                </c:pt>
                <c:pt idx="2038">
                  <c:v>3481.2908861199999</c:v>
                </c:pt>
                <c:pt idx="2039">
                  <c:v>3482.2908861199999</c:v>
                </c:pt>
                <c:pt idx="2040">
                  <c:v>3483.2908861199999</c:v>
                </c:pt>
                <c:pt idx="2041">
                  <c:v>3484.2908861199999</c:v>
                </c:pt>
                <c:pt idx="2042">
                  <c:v>3484.5027648799996</c:v>
                </c:pt>
                <c:pt idx="2043">
                  <c:v>3556.9248953699998</c:v>
                </c:pt>
                <c:pt idx="2044">
                  <c:v>3556.9248953699998</c:v>
                </c:pt>
                <c:pt idx="2045">
                  <c:v>3557.9248953699998</c:v>
                </c:pt>
                <c:pt idx="2046">
                  <c:v>3558.9248953699998</c:v>
                </c:pt>
                <c:pt idx="2047">
                  <c:v>3559.9248953699998</c:v>
                </c:pt>
                <c:pt idx="2048">
                  <c:v>3560.9248953699998</c:v>
                </c:pt>
                <c:pt idx="2049">
                  <c:v>3561.9248953699998</c:v>
                </c:pt>
                <c:pt idx="2050">
                  <c:v>3562.9248953699998</c:v>
                </c:pt>
                <c:pt idx="2051">
                  <c:v>3563.9248953699998</c:v>
                </c:pt>
                <c:pt idx="2052">
                  <c:v>3564.9248953699998</c:v>
                </c:pt>
                <c:pt idx="2053">
                  <c:v>3565.9248953699998</c:v>
                </c:pt>
                <c:pt idx="2054">
                  <c:v>3566.9248953699998</c:v>
                </c:pt>
                <c:pt idx="2055">
                  <c:v>3567.9248953699998</c:v>
                </c:pt>
                <c:pt idx="2056">
                  <c:v>3568.9248953699998</c:v>
                </c:pt>
                <c:pt idx="2057">
                  <c:v>3569.9248953699998</c:v>
                </c:pt>
                <c:pt idx="2058">
                  <c:v>3570.9248953699998</c:v>
                </c:pt>
                <c:pt idx="2059">
                  <c:v>3571.9248953699998</c:v>
                </c:pt>
                <c:pt idx="2060">
                  <c:v>3572.9248953699998</c:v>
                </c:pt>
                <c:pt idx="2061">
                  <c:v>3573.9248953699998</c:v>
                </c:pt>
                <c:pt idx="2062">
                  <c:v>3574.9248953699998</c:v>
                </c:pt>
                <c:pt idx="2063">
                  <c:v>3575.9248953699998</c:v>
                </c:pt>
                <c:pt idx="2064">
                  <c:v>3576.9248953699998</c:v>
                </c:pt>
                <c:pt idx="2065">
                  <c:v>3577.9248953699998</c:v>
                </c:pt>
                <c:pt idx="2066">
                  <c:v>3578.9248953699998</c:v>
                </c:pt>
                <c:pt idx="2067">
                  <c:v>3579.9248953699998</c:v>
                </c:pt>
                <c:pt idx="2068">
                  <c:v>3580.9248953699998</c:v>
                </c:pt>
                <c:pt idx="2069">
                  <c:v>3581.9248953699998</c:v>
                </c:pt>
                <c:pt idx="2070">
                  <c:v>3582.9248953699998</c:v>
                </c:pt>
                <c:pt idx="2071">
                  <c:v>3583.9248953699998</c:v>
                </c:pt>
                <c:pt idx="2072">
                  <c:v>3584.9248953699998</c:v>
                </c:pt>
                <c:pt idx="2073">
                  <c:v>3585.9248953699998</c:v>
                </c:pt>
                <c:pt idx="2074">
                  <c:v>3586.9248953699998</c:v>
                </c:pt>
                <c:pt idx="2075">
                  <c:v>3587.9248953699998</c:v>
                </c:pt>
                <c:pt idx="2076">
                  <c:v>3588.9248953699998</c:v>
                </c:pt>
                <c:pt idx="2077">
                  <c:v>3589.9248953699998</c:v>
                </c:pt>
                <c:pt idx="2078">
                  <c:v>3590.9248953699998</c:v>
                </c:pt>
                <c:pt idx="2079">
                  <c:v>3591.9248953699998</c:v>
                </c:pt>
                <c:pt idx="2080">
                  <c:v>3592.9248953699998</c:v>
                </c:pt>
                <c:pt idx="2081">
                  <c:v>3593.9248953699998</c:v>
                </c:pt>
                <c:pt idx="2082">
                  <c:v>3594.9248953699998</c:v>
                </c:pt>
                <c:pt idx="2083">
                  <c:v>3595.9248953699998</c:v>
                </c:pt>
                <c:pt idx="2084">
                  <c:v>3596.9248953699998</c:v>
                </c:pt>
                <c:pt idx="2085">
                  <c:v>3597.9248953699998</c:v>
                </c:pt>
                <c:pt idx="2086">
                  <c:v>3598.9248953699998</c:v>
                </c:pt>
                <c:pt idx="2087">
                  <c:v>3599.9248953699998</c:v>
                </c:pt>
                <c:pt idx="2088">
                  <c:v>3600.9248953699998</c:v>
                </c:pt>
                <c:pt idx="2089">
                  <c:v>3601.9248953699998</c:v>
                </c:pt>
                <c:pt idx="2090">
                  <c:v>3602.9248953699998</c:v>
                </c:pt>
                <c:pt idx="2091">
                  <c:v>3603.9248953699998</c:v>
                </c:pt>
                <c:pt idx="2092">
                  <c:v>3604.9248953699998</c:v>
                </c:pt>
                <c:pt idx="2093">
                  <c:v>3605.9248953699998</c:v>
                </c:pt>
                <c:pt idx="2094">
                  <c:v>3606.9248953699998</c:v>
                </c:pt>
                <c:pt idx="2095">
                  <c:v>3607.9248953699998</c:v>
                </c:pt>
                <c:pt idx="2096">
                  <c:v>3608.9248953699998</c:v>
                </c:pt>
                <c:pt idx="2097">
                  <c:v>3609.9248953699998</c:v>
                </c:pt>
                <c:pt idx="2098">
                  <c:v>3610.9248953699998</c:v>
                </c:pt>
                <c:pt idx="2099">
                  <c:v>3611.9248953699998</c:v>
                </c:pt>
                <c:pt idx="2100">
                  <c:v>3612.9248953699998</c:v>
                </c:pt>
                <c:pt idx="2101">
                  <c:v>3613.9248953699998</c:v>
                </c:pt>
                <c:pt idx="2102">
                  <c:v>3614.9248953699998</c:v>
                </c:pt>
                <c:pt idx="2103">
                  <c:v>3615.9248953699998</c:v>
                </c:pt>
                <c:pt idx="2104">
                  <c:v>3616.9248953699998</c:v>
                </c:pt>
                <c:pt idx="2105">
                  <c:v>3617.9248953699998</c:v>
                </c:pt>
                <c:pt idx="2106">
                  <c:v>3618.9248953699998</c:v>
                </c:pt>
                <c:pt idx="2107">
                  <c:v>3619.9248953699998</c:v>
                </c:pt>
                <c:pt idx="2108">
                  <c:v>3620.9248953699998</c:v>
                </c:pt>
                <c:pt idx="2109">
                  <c:v>3621.9248953699998</c:v>
                </c:pt>
                <c:pt idx="2110">
                  <c:v>3622.9248953699998</c:v>
                </c:pt>
                <c:pt idx="2111">
                  <c:v>3623.9248953699998</c:v>
                </c:pt>
                <c:pt idx="2112">
                  <c:v>3624.9248953699998</c:v>
                </c:pt>
                <c:pt idx="2113">
                  <c:v>3625.9248953699998</c:v>
                </c:pt>
                <c:pt idx="2114">
                  <c:v>3626.9248953699998</c:v>
                </c:pt>
                <c:pt idx="2115">
                  <c:v>3627.9248953699998</c:v>
                </c:pt>
                <c:pt idx="2116">
                  <c:v>3628.9248953699998</c:v>
                </c:pt>
                <c:pt idx="2117">
                  <c:v>3629.9248953699998</c:v>
                </c:pt>
                <c:pt idx="2118">
                  <c:v>3630.9248953699998</c:v>
                </c:pt>
                <c:pt idx="2119">
                  <c:v>3631.9248953699998</c:v>
                </c:pt>
                <c:pt idx="2120">
                  <c:v>3632.9248953699998</c:v>
                </c:pt>
                <c:pt idx="2121">
                  <c:v>3633.9248953699998</c:v>
                </c:pt>
                <c:pt idx="2122">
                  <c:v>3634.9248953699998</c:v>
                </c:pt>
                <c:pt idx="2123">
                  <c:v>3635.9248953699998</c:v>
                </c:pt>
                <c:pt idx="2124">
                  <c:v>3636.9248953699998</c:v>
                </c:pt>
                <c:pt idx="2125">
                  <c:v>3637.9248953699998</c:v>
                </c:pt>
                <c:pt idx="2126">
                  <c:v>3638.9248953699998</c:v>
                </c:pt>
                <c:pt idx="2127">
                  <c:v>3639.9248953699998</c:v>
                </c:pt>
                <c:pt idx="2128">
                  <c:v>3640.9248953699998</c:v>
                </c:pt>
                <c:pt idx="2129">
                  <c:v>3641.9248953699998</c:v>
                </c:pt>
                <c:pt idx="2130">
                  <c:v>3642.9248953699998</c:v>
                </c:pt>
                <c:pt idx="2131">
                  <c:v>3643.9248953699998</c:v>
                </c:pt>
                <c:pt idx="2132">
                  <c:v>3644.9248953699998</c:v>
                </c:pt>
                <c:pt idx="2133">
                  <c:v>3645.9248953699998</c:v>
                </c:pt>
                <c:pt idx="2134">
                  <c:v>3646.9248953699998</c:v>
                </c:pt>
                <c:pt idx="2135">
                  <c:v>3647.9248953699998</c:v>
                </c:pt>
                <c:pt idx="2136">
                  <c:v>3648.9248953699998</c:v>
                </c:pt>
                <c:pt idx="2137">
                  <c:v>3649.9248953699998</c:v>
                </c:pt>
                <c:pt idx="2138">
                  <c:v>3650.9248953699998</c:v>
                </c:pt>
                <c:pt idx="2139">
                  <c:v>3651.9248953699998</c:v>
                </c:pt>
                <c:pt idx="2140">
                  <c:v>3652.9248953699998</c:v>
                </c:pt>
                <c:pt idx="2141">
                  <c:v>3653.9248953699998</c:v>
                </c:pt>
                <c:pt idx="2142">
                  <c:v>3654.9248953699998</c:v>
                </c:pt>
                <c:pt idx="2143">
                  <c:v>3655.9248953699998</c:v>
                </c:pt>
                <c:pt idx="2144">
                  <c:v>3656.9248953699998</c:v>
                </c:pt>
                <c:pt idx="2145">
                  <c:v>3657.9248953699998</c:v>
                </c:pt>
                <c:pt idx="2146">
                  <c:v>3658.9248953699998</c:v>
                </c:pt>
                <c:pt idx="2147">
                  <c:v>3659.9248953699998</c:v>
                </c:pt>
                <c:pt idx="2148">
                  <c:v>3660.9248953699998</c:v>
                </c:pt>
                <c:pt idx="2149">
                  <c:v>3661.9248953699998</c:v>
                </c:pt>
                <c:pt idx="2150">
                  <c:v>3662.9248953699998</c:v>
                </c:pt>
                <c:pt idx="2151">
                  <c:v>3663.9248953699998</c:v>
                </c:pt>
                <c:pt idx="2152">
                  <c:v>3664.9248953699998</c:v>
                </c:pt>
                <c:pt idx="2153">
                  <c:v>3665.9248953699998</c:v>
                </c:pt>
                <c:pt idx="2154">
                  <c:v>3666.9248953699998</c:v>
                </c:pt>
                <c:pt idx="2155">
                  <c:v>3667.9248953699998</c:v>
                </c:pt>
                <c:pt idx="2156">
                  <c:v>3668.9248953699998</c:v>
                </c:pt>
                <c:pt idx="2157">
                  <c:v>3669.9248953699998</c:v>
                </c:pt>
                <c:pt idx="2158">
                  <c:v>3670.9248953699998</c:v>
                </c:pt>
                <c:pt idx="2159">
                  <c:v>3671.9248953699998</c:v>
                </c:pt>
                <c:pt idx="2160">
                  <c:v>3672.9248953699998</c:v>
                </c:pt>
                <c:pt idx="2161">
                  <c:v>3673.9248953699998</c:v>
                </c:pt>
                <c:pt idx="2162">
                  <c:v>3674.9248953699998</c:v>
                </c:pt>
                <c:pt idx="2163">
                  <c:v>3675.9248953699998</c:v>
                </c:pt>
                <c:pt idx="2164">
                  <c:v>3676.9248953699998</c:v>
                </c:pt>
                <c:pt idx="2165">
                  <c:v>3677.9248953699998</c:v>
                </c:pt>
                <c:pt idx="2166">
                  <c:v>3678.9248953699998</c:v>
                </c:pt>
                <c:pt idx="2167">
                  <c:v>3679.9248953699998</c:v>
                </c:pt>
                <c:pt idx="2168">
                  <c:v>3680.9248953699998</c:v>
                </c:pt>
                <c:pt idx="2169">
                  <c:v>3681.9248953699998</c:v>
                </c:pt>
                <c:pt idx="2170">
                  <c:v>3682.9248953699998</c:v>
                </c:pt>
                <c:pt idx="2171">
                  <c:v>3683.9248953699998</c:v>
                </c:pt>
                <c:pt idx="2172">
                  <c:v>3684.9248953699998</c:v>
                </c:pt>
                <c:pt idx="2173">
                  <c:v>3685.9248953699998</c:v>
                </c:pt>
                <c:pt idx="2174">
                  <c:v>3686.9248953699998</c:v>
                </c:pt>
                <c:pt idx="2175">
                  <c:v>3687.9248953699998</c:v>
                </c:pt>
                <c:pt idx="2176">
                  <c:v>3688.9248953699998</c:v>
                </c:pt>
                <c:pt idx="2177">
                  <c:v>3689.9248953699998</c:v>
                </c:pt>
                <c:pt idx="2178">
                  <c:v>3690.9248953699998</c:v>
                </c:pt>
                <c:pt idx="2179">
                  <c:v>3691.9248953699998</c:v>
                </c:pt>
                <c:pt idx="2180">
                  <c:v>3692.9248953699998</c:v>
                </c:pt>
                <c:pt idx="2181">
                  <c:v>3693.9248953699998</c:v>
                </c:pt>
                <c:pt idx="2182">
                  <c:v>3694.9248953699998</c:v>
                </c:pt>
                <c:pt idx="2183">
                  <c:v>3695.9248953699998</c:v>
                </c:pt>
                <c:pt idx="2184">
                  <c:v>3696.9248953699998</c:v>
                </c:pt>
                <c:pt idx="2185">
                  <c:v>3697.9248953699998</c:v>
                </c:pt>
                <c:pt idx="2186">
                  <c:v>3698.9248953699998</c:v>
                </c:pt>
                <c:pt idx="2187">
                  <c:v>3699.9248953699998</c:v>
                </c:pt>
                <c:pt idx="2188">
                  <c:v>3700.9248953699998</c:v>
                </c:pt>
                <c:pt idx="2189">
                  <c:v>3701.9248953699998</c:v>
                </c:pt>
                <c:pt idx="2190">
                  <c:v>3702.9248953699998</c:v>
                </c:pt>
                <c:pt idx="2191">
                  <c:v>3703.9248953699998</c:v>
                </c:pt>
                <c:pt idx="2192">
                  <c:v>3704.9248953699998</c:v>
                </c:pt>
                <c:pt idx="2193">
                  <c:v>3705.9248953699998</c:v>
                </c:pt>
                <c:pt idx="2194">
                  <c:v>3706.9248953699998</c:v>
                </c:pt>
                <c:pt idx="2195">
                  <c:v>3707.9248953699998</c:v>
                </c:pt>
                <c:pt idx="2196">
                  <c:v>3708.9248953699998</c:v>
                </c:pt>
                <c:pt idx="2197">
                  <c:v>3709.9248953699998</c:v>
                </c:pt>
                <c:pt idx="2198">
                  <c:v>3710.9248953699998</c:v>
                </c:pt>
                <c:pt idx="2199">
                  <c:v>3711.9248953699998</c:v>
                </c:pt>
                <c:pt idx="2200">
                  <c:v>3712.9248953699998</c:v>
                </c:pt>
                <c:pt idx="2201">
                  <c:v>3713.9248953699998</c:v>
                </c:pt>
                <c:pt idx="2202">
                  <c:v>3714.9248953699998</c:v>
                </c:pt>
                <c:pt idx="2203">
                  <c:v>3715.9248953699998</c:v>
                </c:pt>
                <c:pt idx="2204">
                  <c:v>3716.9248953699998</c:v>
                </c:pt>
                <c:pt idx="2205">
                  <c:v>3717.9248953699998</c:v>
                </c:pt>
                <c:pt idx="2206">
                  <c:v>3718.9248953699998</c:v>
                </c:pt>
                <c:pt idx="2207">
                  <c:v>3719.9248953699998</c:v>
                </c:pt>
                <c:pt idx="2208">
                  <c:v>3720.9248953699998</c:v>
                </c:pt>
                <c:pt idx="2209">
                  <c:v>3721.9248953699998</c:v>
                </c:pt>
                <c:pt idx="2210">
                  <c:v>3722.9248953699998</c:v>
                </c:pt>
                <c:pt idx="2211">
                  <c:v>3723.9248953699998</c:v>
                </c:pt>
                <c:pt idx="2212">
                  <c:v>3724.9248953699998</c:v>
                </c:pt>
                <c:pt idx="2213">
                  <c:v>3725.9248953699998</c:v>
                </c:pt>
                <c:pt idx="2214">
                  <c:v>3726.9248953699998</c:v>
                </c:pt>
                <c:pt idx="2215">
                  <c:v>3727.9248953699998</c:v>
                </c:pt>
                <c:pt idx="2216">
                  <c:v>3728.9248953699998</c:v>
                </c:pt>
                <c:pt idx="2217">
                  <c:v>3729.9248953699998</c:v>
                </c:pt>
                <c:pt idx="2218">
                  <c:v>3730.9248953699998</c:v>
                </c:pt>
                <c:pt idx="2219">
                  <c:v>3731.9248953699998</c:v>
                </c:pt>
                <c:pt idx="2220">
                  <c:v>3732.9248953699998</c:v>
                </c:pt>
                <c:pt idx="2221">
                  <c:v>3733.9248953699998</c:v>
                </c:pt>
                <c:pt idx="2222">
                  <c:v>3734.9248953699998</c:v>
                </c:pt>
                <c:pt idx="2223">
                  <c:v>3735.9248953699998</c:v>
                </c:pt>
                <c:pt idx="2224">
                  <c:v>3736.9248953699998</c:v>
                </c:pt>
                <c:pt idx="2225">
                  <c:v>3737.9248953699998</c:v>
                </c:pt>
                <c:pt idx="2226">
                  <c:v>3738.9248953699998</c:v>
                </c:pt>
                <c:pt idx="2227">
                  <c:v>3739.9248953699998</c:v>
                </c:pt>
                <c:pt idx="2228">
                  <c:v>3740.9248953699998</c:v>
                </c:pt>
                <c:pt idx="2229">
                  <c:v>3741.9248953699998</c:v>
                </c:pt>
                <c:pt idx="2230">
                  <c:v>3742.9248953699998</c:v>
                </c:pt>
                <c:pt idx="2231">
                  <c:v>3743.9248953699998</c:v>
                </c:pt>
                <c:pt idx="2232">
                  <c:v>3744.9248953699998</c:v>
                </c:pt>
                <c:pt idx="2233">
                  <c:v>3745.9248953699998</c:v>
                </c:pt>
                <c:pt idx="2234">
                  <c:v>3746.9248953699998</c:v>
                </c:pt>
                <c:pt idx="2235">
                  <c:v>3747.9248953699998</c:v>
                </c:pt>
                <c:pt idx="2236">
                  <c:v>3748.9248953699998</c:v>
                </c:pt>
                <c:pt idx="2237">
                  <c:v>3749.9248953699998</c:v>
                </c:pt>
                <c:pt idx="2238">
                  <c:v>3750.9248953699998</c:v>
                </c:pt>
                <c:pt idx="2239">
                  <c:v>3751.9248953699998</c:v>
                </c:pt>
                <c:pt idx="2240">
                  <c:v>3752.9248953699998</c:v>
                </c:pt>
                <c:pt idx="2241">
                  <c:v>3753.9248953699998</c:v>
                </c:pt>
                <c:pt idx="2242">
                  <c:v>3754.9248953699998</c:v>
                </c:pt>
                <c:pt idx="2243">
                  <c:v>3755.9248953699998</c:v>
                </c:pt>
                <c:pt idx="2244">
                  <c:v>3756.9248953699998</c:v>
                </c:pt>
                <c:pt idx="2245">
                  <c:v>3757.9248953699998</c:v>
                </c:pt>
                <c:pt idx="2246">
                  <c:v>3758.9248953699998</c:v>
                </c:pt>
                <c:pt idx="2247">
                  <c:v>3759.9248953699998</c:v>
                </c:pt>
                <c:pt idx="2248">
                  <c:v>3760.9248953699998</c:v>
                </c:pt>
                <c:pt idx="2249">
                  <c:v>3761.9248953699998</c:v>
                </c:pt>
                <c:pt idx="2250">
                  <c:v>3762.9248953699998</c:v>
                </c:pt>
                <c:pt idx="2251">
                  <c:v>3763.9248953699998</c:v>
                </c:pt>
                <c:pt idx="2252">
                  <c:v>3764.9248953699998</c:v>
                </c:pt>
                <c:pt idx="2253">
                  <c:v>3765.9248953699998</c:v>
                </c:pt>
                <c:pt idx="2254">
                  <c:v>3766.9248953699998</c:v>
                </c:pt>
                <c:pt idx="2255">
                  <c:v>3767.9248953699998</c:v>
                </c:pt>
                <c:pt idx="2256">
                  <c:v>3768.9248953699998</c:v>
                </c:pt>
                <c:pt idx="2257">
                  <c:v>3769.9248953699998</c:v>
                </c:pt>
                <c:pt idx="2258">
                  <c:v>3770.9248953699998</c:v>
                </c:pt>
                <c:pt idx="2259">
                  <c:v>3771.9248953699998</c:v>
                </c:pt>
                <c:pt idx="2260">
                  <c:v>3772.9248953699998</c:v>
                </c:pt>
                <c:pt idx="2261">
                  <c:v>3773.9248953699998</c:v>
                </c:pt>
                <c:pt idx="2262">
                  <c:v>3774.9248953699998</c:v>
                </c:pt>
                <c:pt idx="2263">
                  <c:v>3775.9248953699998</c:v>
                </c:pt>
                <c:pt idx="2264">
                  <c:v>3776.9248953699998</c:v>
                </c:pt>
                <c:pt idx="2265">
                  <c:v>3777.9248953699998</c:v>
                </c:pt>
                <c:pt idx="2266">
                  <c:v>3778.9248953699998</c:v>
                </c:pt>
                <c:pt idx="2267">
                  <c:v>3779.9248953699998</c:v>
                </c:pt>
                <c:pt idx="2268">
                  <c:v>3780.9248953699998</c:v>
                </c:pt>
                <c:pt idx="2269">
                  <c:v>3781.9248953699998</c:v>
                </c:pt>
                <c:pt idx="2270">
                  <c:v>3782.9248953699998</c:v>
                </c:pt>
                <c:pt idx="2271">
                  <c:v>3783.9248953699998</c:v>
                </c:pt>
                <c:pt idx="2272">
                  <c:v>3784.9248953699998</c:v>
                </c:pt>
                <c:pt idx="2273">
                  <c:v>3785.9248953699998</c:v>
                </c:pt>
                <c:pt idx="2274">
                  <c:v>3786.9248953699998</c:v>
                </c:pt>
                <c:pt idx="2275">
                  <c:v>3787.9248953699998</c:v>
                </c:pt>
                <c:pt idx="2276">
                  <c:v>3788.9248953699998</c:v>
                </c:pt>
                <c:pt idx="2277">
                  <c:v>3789.9248953699998</c:v>
                </c:pt>
                <c:pt idx="2278">
                  <c:v>3790.9248953699998</c:v>
                </c:pt>
                <c:pt idx="2279">
                  <c:v>3791.9248953699998</c:v>
                </c:pt>
                <c:pt idx="2280">
                  <c:v>3792.9248953699998</c:v>
                </c:pt>
                <c:pt idx="2281">
                  <c:v>3793.9248953699998</c:v>
                </c:pt>
                <c:pt idx="2282">
                  <c:v>3794.9248953699998</c:v>
                </c:pt>
                <c:pt idx="2283">
                  <c:v>3795.9248953699998</c:v>
                </c:pt>
                <c:pt idx="2284">
                  <c:v>3796.9248953699998</c:v>
                </c:pt>
                <c:pt idx="2285">
                  <c:v>3797.9248953699998</c:v>
                </c:pt>
                <c:pt idx="2286">
                  <c:v>3798.9248953699998</c:v>
                </c:pt>
                <c:pt idx="2287">
                  <c:v>3799.9248953699998</c:v>
                </c:pt>
                <c:pt idx="2288">
                  <c:v>3800.9248953699998</c:v>
                </c:pt>
                <c:pt idx="2289">
                  <c:v>3801.9248953699998</c:v>
                </c:pt>
                <c:pt idx="2290">
                  <c:v>3802.9248953699998</c:v>
                </c:pt>
                <c:pt idx="2291">
                  <c:v>3803.9248953699998</c:v>
                </c:pt>
                <c:pt idx="2292">
                  <c:v>3804.9248953699998</c:v>
                </c:pt>
                <c:pt idx="2293">
                  <c:v>3805.9248953699998</c:v>
                </c:pt>
                <c:pt idx="2294">
                  <c:v>3806.9248953699998</c:v>
                </c:pt>
                <c:pt idx="2295">
                  <c:v>3807.9248953699998</c:v>
                </c:pt>
                <c:pt idx="2296">
                  <c:v>3808.9248953699998</c:v>
                </c:pt>
                <c:pt idx="2297">
                  <c:v>3809.9248953699998</c:v>
                </c:pt>
                <c:pt idx="2298">
                  <c:v>3810.9248953699998</c:v>
                </c:pt>
                <c:pt idx="2299">
                  <c:v>3811.9248953699998</c:v>
                </c:pt>
                <c:pt idx="2300">
                  <c:v>3812.9248953699998</c:v>
                </c:pt>
                <c:pt idx="2301">
                  <c:v>3813.9248953699998</c:v>
                </c:pt>
                <c:pt idx="2302">
                  <c:v>3814.9248953699998</c:v>
                </c:pt>
                <c:pt idx="2303">
                  <c:v>3815.9248953699998</c:v>
                </c:pt>
                <c:pt idx="2304">
                  <c:v>3816.9248953699998</c:v>
                </c:pt>
                <c:pt idx="2305">
                  <c:v>3817.9248953699998</c:v>
                </c:pt>
                <c:pt idx="2306">
                  <c:v>3818.9248953699998</c:v>
                </c:pt>
                <c:pt idx="2307">
                  <c:v>3819.9248953699998</c:v>
                </c:pt>
                <c:pt idx="2308">
                  <c:v>3820.9248953699998</c:v>
                </c:pt>
                <c:pt idx="2309">
                  <c:v>3821.9248953699998</c:v>
                </c:pt>
                <c:pt idx="2310">
                  <c:v>3822.9248953699998</c:v>
                </c:pt>
                <c:pt idx="2311">
                  <c:v>3823.9248953699998</c:v>
                </c:pt>
                <c:pt idx="2312">
                  <c:v>3824.9248953699998</c:v>
                </c:pt>
                <c:pt idx="2313">
                  <c:v>3825.9248953699998</c:v>
                </c:pt>
                <c:pt idx="2314">
                  <c:v>3826.9248953699998</c:v>
                </c:pt>
                <c:pt idx="2315">
                  <c:v>3827.9248953699998</c:v>
                </c:pt>
                <c:pt idx="2316">
                  <c:v>3828.9248953699998</c:v>
                </c:pt>
                <c:pt idx="2317">
                  <c:v>3829.9248953699998</c:v>
                </c:pt>
                <c:pt idx="2318">
                  <c:v>3830.9248953699998</c:v>
                </c:pt>
                <c:pt idx="2319">
                  <c:v>3831.9248953699998</c:v>
                </c:pt>
                <c:pt idx="2320">
                  <c:v>3832.9248953699998</c:v>
                </c:pt>
                <c:pt idx="2321">
                  <c:v>3833.9248953699998</c:v>
                </c:pt>
                <c:pt idx="2322">
                  <c:v>3834.9248953699998</c:v>
                </c:pt>
                <c:pt idx="2323">
                  <c:v>3835.9248953699998</c:v>
                </c:pt>
                <c:pt idx="2324">
                  <c:v>3836.9248953699998</c:v>
                </c:pt>
                <c:pt idx="2325">
                  <c:v>3837.9248953699998</c:v>
                </c:pt>
                <c:pt idx="2326">
                  <c:v>3838.9248953699998</c:v>
                </c:pt>
                <c:pt idx="2327">
                  <c:v>3839.9248953699998</c:v>
                </c:pt>
                <c:pt idx="2328">
                  <c:v>3840.9248953699998</c:v>
                </c:pt>
                <c:pt idx="2329">
                  <c:v>3841.9248953699998</c:v>
                </c:pt>
                <c:pt idx="2330">
                  <c:v>3842.9248953699998</c:v>
                </c:pt>
                <c:pt idx="2331">
                  <c:v>3843.9248953699998</c:v>
                </c:pt>
                <c:pt idx="2332">
                  <c:v>3844.9248953699998</c:v>
                </c:pt>
                <c:pt idx="2333">
                  <c:v>3845.9248953699998</c:v>
                </c:pt>
                <c:pt idx="2334">
                  <c:v>3846.9248953699998</c:v>
                </c:pt>
                <c:pt idx="2335">
                  <c:v>3847.9248953699998</c:v>
                </c:pt>
                <c:pt idx="2336">
                  <c:v>3848.9248953699998</c:v>
                </c:pt>
                <c:pt idx="2337">
                  <c:v>3849.9248953699998</c:v>
                </c:pt>
                <c:pt idx="2338">
                  <c:v>3850.9248953699998</c:v>
                </c:pt>
                <c:pt idx="2339">
                  <c:v>3851.9248953699998</c:v>
                </c:pt>
                <c:pt idx="2340">
                  <c:v>3852.9248953699998</c:v>
                </c:pt>
                <c:pt idx="2341">
                  <c:v>3853.9248953699998</c:v>
                </c:pt>
                <c:pt idx="2342">
                  <c:v>3854.9248953699998</c:v>
                </c:pt>
                <c:pt idx="2343">
                  <c:v>3855.9248953699998</c:v>
                </c:pt>
                <c:pt idx="2344">
                  <c:v>3856.9248953699998</c:v>
                </c:pt>
                <c:pt idx="2345">
                  <c:v>3857.9248953699998</c:v>
                </c:pt>
                <c:pt idx="2346">
                  <c:v>3858.9248953699998</c:v>
                </c:pt>
                <c:pt idx="2347">
                  <c:v>3859.9248953699998</c:v>
                </c:pt>
                <c:pt idx="2348">
                  <c:v>3860.9248953699998</c:v>
                </c:pt>
                <c:pt idx="2349">
                  <c:v>3861.9248953699998</c:v>
                </c:pt>
                <c:pt idx="2350">
                  <c:v>3862.9248953699998</c:v>
                </c:pt>
                <c:pt idx="2351">
                  <c:v>3863.9248953699998</c:v>
                </c:pt>
                <c:pt idx="2352">
                  <c:v>3864.9248953699998</c:v>
                </c:pt>
                <c:pt idx="2353">
                  <c:v>3865.9248953699998</c:v>
                </c:pt>
                <c:pt idx="2354">
                  <c:v>3866.9248953699998</c:v>
                </c:pt>
                <c:pt idx="2355">
                  <c:v>3867.9248953699998</c:v>
                </c:pt>
                <c:pt idx="2356">
                  <c:v>3868.9248953699998</c:v>
                </c:pt>
                <c:pt idx="2357">
                  <c:v>3869.9248953699998</c:v>
                </c:pt>
                <c:pt idx="2358">
                  <c:v>3870.9248953699998</c:v>
                </c:pt>
                <c:pt idx="2359">
                  <c:v>3871.9248953699998</c:v>
                </c:pt>
                <c:pt idx="2360">
                  <c:v>3872.9248953699998</c:v>
                </c:pt>
                <c:pt idx="2361">
                  <c:v>3873.9248953699998</c:v>
                </c:pt>
                <c:pt idx="2362">
                  <c:v>3874.9248953699998</c:v>
                </c:pt>
                <c:pt idx="2363">
                  <c:v>3875.9248953699998</c:v>
                </c:pt>
                <c:pt idx="2364">
                  <c:v>3876.9248953699998</c:v>
                </c:pt>
                <c:pt idx="2365">
                  <c:v>3877.9248953699998</c:v>
                </c:pt>
                <c:pt idx="2366">
                  <c:v>3878.3468139699999</c:v>
                </c:pt>
                <c:pt idx="2367">
                  <c:v>3961.6068856299999</c:v>
                </c:pt>
              </c:numCache>
            </c:numRef>
          </c:xVal>
          <c:yVal>
            <c:numRef>
              <c:f>'Full Lap Simulation'!$B$30:$B$2397</c:f>
              <c:numCache>
                <c:formatCode>0.000</c:formatCode>
                <c:ptCount val="2368"/>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503.2</c:v>
                </c:pt>
                <c:pt idx="505">
                  <c:v>645.67471462999993</c:v>
                </c:pt>
                <c:pt idx="506">
                  <c:v>645.67471462999993</c:v>
                </c:pt>
                <c:pt idx="507">
                  <c:v>646.67471462999993</c:v>
                </c:pt>
                <c:pt idx="508">
                  <c:v>647.67471462999993</c:v>
                </c:pt>
                <c:pt idx="509">
                  <c:v>648.67471462999993</c:v>
                </c:pt>
                <c:pt idx="510">
                  <c:v>649.67471462999993</c:v>
                </c:pt>
                <c:pt idx="511">
                  <c:v>650.67471462999993</c:v>
                </c:pt>
                <c:pt idx="512">
                  <c:v>651.67471462999993</c:v>
                </c:pt>
                <c:pt idx="513">
                  <c:v>652.67471462999993</c:v>
                </c:pt>
                <c:pt idx="514">
                  <c:v>653.67471462999993</c:v>
                </c:pt>
                <c:pt idx="515">
                  <c:v>654.67471462999993</c:v>
                </c:pt>
                <c:pt idx="516">
                  <c:v>655.67471462999993</c:v>
                </c:pt>
                <c:pt idx="517">
                  <c:v>656.67471462999993</c:v>
                </c:pt>
                <c:pt idx="518">
                  <c:v>657.67471462999993</c:v>
                </c:pt>
                <c:pt idx="519">
                  <c:v>658.67471462999993</c:v>
                </c:pt>
                <c:pt idx="520">
                  <c:v>659.67471462999993</c:v>
                </c:pt>
                <c:pt idx="521">
                  <c:v>660.67471462999993</c:v>
                </c:pt>
                <c:pt idx="522">
                  <c:v>661.67471462999993</c:v>
                </c:pt>
                <c:pt idx="523">
                  <c:v>662.67471462999993</c:v>
                </c:pt>
                <c:pt idx="524">
                  <c:v>663.67471462999993</c:v>
                </c:pt>
                <c:pt idx="525">
                  <c:v>664.67471462999993</c:v>
                </c:pt>
                <c:pt idx="526">
                  <c:v>665.67471462999993</c:v>
                </c:pt>
                <c:pt idx="527">
                  <c:v>666.67471462999993</c:v>
                </c:pt>
                <c:pt idx="528">
                  <c:v>667.67471462999993</c:v>
                </c:pt>
                <c:pt idx="529">
                  <c:v>668.67471462999993</c:v>
                </c:pt>
                <c:pt idx="530">
                  <c:v>669.67471462999993</c:v>
                </c:pt>
                <c:pt idx="531">
                  <c:v>670.67471462999993</c:v>
                </c:pt>
                <c:pt idx="532">
                  <c:v>671.67471462999993</c:v>
                </c:pt>
                <c:pt idx="533">
                  <c:v>672.67471462999993</c:v>
                </c:pt>
                <c:pt idx="534">
                  <c:v>673.67471462999993</c:v>
                </c:pt>
                <c:pt idx="535">
                  <c:v>674.67471462999993</c:v>
                </c:pt>
                <c:pt idx="536">
                  <c:v>675.67471462999993</c:v>
                </c:pt>
                <c:pt idx="537">
                  <c:v>676.67471462999993</c:v>
                </c:pt>
                <c:pt idx="538">
                  <c:v>677.67471462999993</c:v>
                </c:pt>
                <c:pt idx="539">
                  <c:v>678.67471462999993</c:v>
                </c:pt>
                <c:pt idx="540">
                  <c:v>679.67471462999993</c:v>
                </c:pt>
                <c:pt idx="541">
                  <c:v>680.67471462999993</c:v>
                </c:pt>
                <c:pt idx="542">
                  <c:v>681.67471462999993</c:v>
                </c:pt>
                <c:pt idx="543">
                  <c:v>682.67471462999993</c:v>
                </c:pt>
                <c:pt idx="544">
                  <c:v>683.67471462999993</c:v>
                </c:pt>
                <c:pt idx="545">
                  <c:v>684.67471462999993</c:v>
                </c:pt>
                <c:pt idx="546">
                  <c:v>685.67471462999993</c:v>
                </c:pt>
                <c:pt idx="547">
                  <c:v>686.67471462999993</c:v>
                </c:pt>
                <c:pt idx="548">
                  <c:v>687.67471462999993</c:v>
                </c:pt>
                <c:pt idx="549">
                  <c:v>688.67471462999993</c:v>
                </c:pt>
                <c:pt idx="550">
                  <c:v>689.67471462999993</c:v>
                </c:pt>
                <c:pt idx="551">
                  <c:v>690.67471462999993</c:v>
                </c:pt>
                <c:pt idx="552">
                  <c:v>691.67471462999993</c:v>
                </c:pt>
                <c:pt idx="553">
                  <c:v>692.67471462999993</c:v>
                </c:pt>
                <c:pt idx="554">
                  <c:v>693.67471462999993</c:v>
                </c:pt>
                <c:pt idx="555">
                  <c:v>694.67471462999993</c:v>
                </c:pt>
                <c:pt idx="556">
                  <c:v>695.67471462999993</c:v>
                </c:pt>
                <c:pt idx="557">
                  <c:v>696.67471462999993</c:v>
                </c:pt>
                <c:pt idx="558">
                  <c:v>697.67471462999993</c:v>
                </c:pt>
                <c:pt idx="559">
                  <c:v>698.67471462999993</c:v>
                </c:pt>
                <c:pt idx="560">
                  <c:v>699.67471462999993</c:v>
                </c:pt>
                <c:pt idx="561">
                  <c:v>700.67471462999993</c:v>
                </c:pt>
                <c:pt idx="562">
                  <c:v>701.67471462999993</c:v>
                </c:pt>
                <c:pt idx="563">
                  <c:v>702.67471462999993</c:v>
                </c:pt>
                <c:pt idx="564">
                  <c:v>703.67471462999993</c:v>
                </c:pt>
                <c:pt idx="565">
                  <c:v>704.67471462999993</c:v>
                </c:pt>
                <c:pt idx="566">
                  <c:v>705.67471462999993</c:v>
                </c:pt>
                <c:pt idx="567">
                  <c:v>706.67471462999993</c:v>
                </c:pt>
                <c:pt idx="568">
                  <c:v>707.67471462999993</c:v>
                </c:pt>
                <c:pt idx="569">
                  <c:v>707.6997146299999</c:v>
                </c:pt>
                <c:pt idx="570">
                  <c:v>985.57094302999985</c:v>
                </c:pt>
                <c:pt idx="571">
                  <c:v>985.57094302999985</c:v>
                </c:pt>
                <c:pt idx="572">
                  <c:v>986.57094302999985</c:v>
                </c:pt>
                <c:pt idx="573">
                  <c:v>987.57094302999985</c:v>
                </c:pt>
                <c:pt idx="574">
                  <c:v>988.57094302999985</c:v>
                </c:pt>
                <c:pt idx="575">
                  <c:v>989.57094302999985</c:v>
                </c:pt>
                <c:pt idx="576">
                  <c:v>990.57094302999985</c:v>
                </c:pt>
                <c:pt idx="577">
                  <c:v>991.57094302999985</c:v>
                </c:pt>
                <c:pt idx="578">
                  <c:v>992.57094302999985</c:v>
                </c:pt>
                <c:pt idx="579">
                  <c:v>993.57094302999985</c:v>
                </c:pt>
                <c:pt idx="580">
                  <c:v>994.57094302999985</c:v>
                </c:pt>
                <c:pt idx="581">
                  <c:v>995.57094302999985</c:v>
                </c:pt>
                <c:pt idx="582">
                  <c:v>996.57094302999985</c:v>
                </c:pt>
                <c:pt idx="583">
                  <c:v>997.57094302999985</c:v>
                </c:pt>
                <c:pt idx="584">
                  <c:v>998.57094302999985</c:v>
                </c:pt>
                <c:pt idx="585">
                  <c:v>999.57094302999985</c:v>
                </c:pt>
                <c:pt idx="586">
                  <c:v>1000.5709430299999</c:v>
                </c:pt>
                <c:pt idx="587">
                  <c:v>1001.5709430299999</c:v>
                </c:pt>
                <c:pt idx="588">
                  <c:v>1002.5709430299999</c:v>
                </c:pt>
                <c:pt idx="589">
                  <c:v>1003.5709430299999</c:v>
                </c:pt>
                <c:pt idx="590">
                  <c:v>1004.5709430299999</c:v>
                </c:pt>
                <c:pt idx="591">
                  <c:v>1005.5709430299999</c:v>
                </c:pt>
                <c:pt idx="592">
                  <c:v>1006.5709430299999</c:v>
                </c:pt>
                <c:pt idx="593">
                  <c:v>1007.5709430299999</c:v>
                </c:pt>
                <c:pt idx="594">
                  <c:v>1008.5709430299999</c:v>
                </c:pt>
                <c:pt idx="595">
                  <c:v>1009.5709430299999</c:v>
                </c:pt>
                <c:pt idx="596">
                  <c:v>1010.5709430299999</c:v>
                </c:pt>
                <c:pt idx="597">
                  <c:v>1011.5709430299999</c:v>
                </c:pt>
                <c:pt idx="598">
                  <c:v>1012.5709430299999</c:v>
                </c:pt>
                <c:pt idx="599">
                  <c:v>1013.5709430299999</c:v>
                </c:pt>
                <c:pt idx="600">
                  <c:v>1014.5709430299999</c:v>
                </c:pt>
                <c:pt idx="601">
                  <c:v>1015.5709430299999</c:v>
                </c:pt>
                <c:pt idx="602">
                  <c:v>1016.5709430299999</c:v>
                </c:pt>
                <c:pt idx="603">
                  <c:v>1017.5709430299999</c:v>
                </c:pt>
                <c:pt idx="604">
                  <c:v>1018.5709430299999</c:v>
                </c:pt>
                <c:pt idx="605">
                  <c:v>1019.5709430299999</c:v>
                </c:pt>
                <c:pt idx="606">
                  <c:v>1020.5709430299999</c:v>
                </c:pt>
                <c:pt idx="607">
                  <c:v>1021.5709430299999</c:v>
                </c:pt>
                <c:pt idx="608">
                  <c:v>1022.5709430299999</c:v>
                </c:pt>
                <c:pt idx="609">
                  <c:v>1023.1942719899998</c:v>
                </c:pt>
                <c:pt idx="610">
                  <c:v>1147.4618960799999</c:v>
                </c:pt>
                <c:pt idx="611">
                  <c:v>1147.4618960799999</c:v>
                </c:pt>
                <c:pt idx="612">
                  <c:v>1148.4618960799999</c:v>
                </c:pt>
                <c:pt idx="613">
                  <c:v>1149.4618960799999</c:v>
                </c:pt>
                <c:pt idx="614">
                  <c:v>1150.4618960799999</c:v>
                </c:pt>
                <c:pt idx="615">
                  <c:v>1151.4618960799999</c:v>
                </c:pt>
                <c:pt idx="616">
                  <c:v>1152.4618960799999</c:v>
                </c:pt>
                <c:pt idx="617">
                  <c:v>1153.4618960799999</c:v>
                </c:pt>
                <c:pt idx="618">
                  <c:v>1154.4618960799999</c:v>
                </c:pt>
                <c:pt idx="619">
                  <c:v>1155.4618960799999</c:v>
                </c:pt>
                <c:pt idx="620">
                  <c:v>1156.4618960799999</c:v>
                </c:pt>
                <c:pt idx="621">
                  <c:v>1157.4618960799999</c:v>
                </c:pt>
                <c:pt idx="622">
                  <c:v>1158.4618960799999</c:v>
                </c:pt>
                <c:pt idx="623">
                  <c:v>1159.4618960799999</c:v>
                </c:pt>
                <c:pt idx="624">
                  <c:v>1160.4618960799999</c:v>
                </c:pt>
                <c:pt idx="625">
                  <c:v>1161.4618960799999</c:v>
                </c:pt>
                <c:pt idx="626">
                  <c:v>1162.4618960799999</c:v>
                </c:pt>
                <c:pt idx="627">
                  <c:v>1163.4618960799999</c:v>
                </c:pt>
                <c:pt idx="628">
                  <c:v>1164.4618960799999</c:v>
                </c:pt>
                <c:pt idx="629">
                  <c:v>1165.4618960799999</c:v>
                </c:pt>
                <c:pt idx="630">
                  <c:v>1166.4618960799999</c:v>
                </c:pt>
                <c:pt idx="631">
                  <c:v>1167.4618960799999</c:v>
                </c:pt>
                <c:pt idx="632">
                  <c:v>1168.4618960799999</c:v>
                </c:pt>
                <c:pt idx="633">
                  <c:v>1169.4618960799999</c:v>
                </c:pt>
                <c:pt idx="634">
                  <c:v>1170.4618960799999</c:v>
                </c:pt>
                <c:pt idx="635">
                  <c:v>1171.4618960799999</c:v>
                </c:pt>
                <c:pt idx="636">
                  <c:v>1172.4618960799999</c:v>
                </c:pt>
                <c:pt idx="637">
                  <c:v>1173.4618960799999</c:v>
                </c:pt>
                <c:pt idx="638">
                  <c:v>1174.4618960799999</c:v>
                </c:pt>
                <c:pt idx="639">
                  <c:v>1175.4618960799999</c:v>
                </c:pt>
                <c:pt idx="640">
                  <c:v>1176.4618960799999</c:v>
                </c:pt>
                <c:pt idx="641">
                  <c:v>1177.4618960799999</c:v>
                </c:pt>
                <c:pt idx="642">
                  <c:v>1178.4618960799999</c:v>
                </c:pt>
                <c:pt idx="643">
                  <c:v>1179.4618960799999</c:v>
                </c:pt>
                <c:pt idx="644">
                  <c:v>1180.4618960799999</c:v>
                </c:pt>
                <c:pt idx="645">
                  <c:v>1181.4618960799999</c:v>
                </c:pt>
                <c:pt idx="646">
                  <c:v>1182.4618960799999</c:v>
                </c:pt>
                <c:pt idx="647">
                  <c:v>1183.4618960799999</c:v>
                </c:pt>
                <c:pt idx="648">
                  <c:v>1184.4618960799999</c:v>
                </c:pt>
                <c:pt idx="649">
                  <c:v>1185.4618960799999</c:v>
                </c:pt>
                <c:pt idx="650">
                  <c:v>1186.4618960799999</c:v>
                </c:pt>
                <c:pt idx="651">
                  <c:v>1187.4618960799999</c:v>
                </c:pt>
                <c:pt idx="652">
                  <c:v>1188.4618960799999</c:v>
                </c:pt>
                <c:pt idx="653">
                  <c:v>1189.4618960799999</c:v>
                </c:pt>
                <c:pt idx="654">
                  <c:v>1190.4618960799999</c:v>
                </c:pt>
                <c:pt idx="655">
                  <c:v>1191.4618960799999</c:v>
                </c:pt>
                <c:pt idx="656">
                  <c:v>1192.4618960799999</c:v>
                </c:pt>
                <c:pt idx="657">
                  <c:v>1193.4618960799999</c:v>
                </c:pt>
                <c:pt idx="658">
                  <c:v>1194.4618960799999</c:v>
                </c:pt>
                <c:pt idx="659">
                  <c:v>1195.4618960799999</c:v>
                </c:pt>
                <c:pt idx="660">
                  <c:v>1196.4618960799999</c:v>
                </c:pt>
                <c:pt idx="661">
                  <c:v>1197.4618960799999</c:v>
                </c:pt>
                <c:pt idx="662">
                  <c:v>1198.4618960799999</c:v>
                </c:pt>
                <c:pt idx="663">
                  <c:v>1199.4618960799999</c:v>
                </c:pt>
                <c:pt idx="664">
                  <c:v>1200.4618960799999</c:v>
                </c:pt>
                <c:pt idx="665">
                  <c:v>1201.4618960799999</c:v>
                </c:pt>
                <c:pt idx="666">
                  <c:v>1202.4618960799999</c:v>
                </c:pt>
                <c:pt idx="667">
                  <c:v>1203.4618960799999</c:v>
                </c:pt>
                <c:pt idx="668">
                  <c:v>1204.4618960799999</c:v>
                </c:pt>
                <c:pt idx="669">
                  <c:v>1205.4618960799999</c:v>
                </c:pt>
                <c:pt idx="670">
                  <c:v>1206.4618960799999</c:v>
                </c:pt>
                <c:pt idx="671">
                  <c:v>1207.4618960799999</c:v>
                </c:pt>
                <c:pt idx="672">
                  <c:v>1208.4618960799999</c:v>
                </c:pt>
                <c:pt idx="673">
                  <c:v>1209.4618960799999</c:v>
                </c:pt>
                <c:pt idx="674">
                  <c:v>1210.4618960799999</c:v>
                </c:pt>
                <c:pt idx="675">
                  <c:v>1211.4618960799999</c:v>
                </c:pt>
                <c:pt idx="676">
                  <c:v>1212.4618960799999</c:v>
                </c:pt>
                <c:pt idx="677">
                  <c:v>1213.4618960799999</c:v>
                </c:pt>
                <c:pt idx="678">
                  <c:v>1214.4618960799999</c:v>
                </c:pt>
                <c:pt idx="679">
                  <c:v>1215.4618960799999</c:v>
                </c:pt>
                <c:pt idx="680">
                  <c:v>1216.4618960799999</c:v>
                </c:pt>
                <c:pt idx="681">
                  <c:v>1217.4618960799999</c:v>
                </c:pt>
                <c:pt idx="682">
                  <c:v>1218.4618960799999</c:v>
                </c:pt>
                <c:pt idx="683">
                  <c:v>1219.4618960799999</c:v>
                </c:pt>
                <c:pt idx="684">
                  <c:v>1220.4618960799999</c:v>
                </c:pt>
                <c:pt idx="685">
                  <c:v>1221.4618960799999</c:v>
                </c:pt>
                <c:pt idx="686">
                  <c:v>1222.4618960799999</c:v>
                </c:pt>
                <c:pt idx="687">
                  <c:v>1223.4618960799999</c:v>
                </c:pt>
                <c:pt idx="688">
                  <c:v>1224.4618960799999</c:v>
                </c:pt>
                <c:pt idx="689">
                  <c:v>1225.4618960799999</c:v>
                </c:pt>
                <c:pt idx="690">
                  <c:v>1226.4618960799999</c:v>
                </c:pt>
                <c:pt idx="691">
                  <c:v>1227.4618960799999</c:v>
                </c:pt>
                <c:pt idx="692">
                  <c:v>1228.4618960799999</c:v>
                </c:pt>
                <c:pt idx="693">
                  <c:v>1229.4618960799999</c:v>
                </c:pt>
                <c:pt idx="694">
                  <c:v>1230.4618960799999</c:v>
                </c:pt>
                <c:pt idx="695">
                  <c:v>1231.4618960799999</c:v>
                </c:pt>
                <c:pt idx="696">
                  <c:v>1232.4618960799999</c:v>
                </c:pt>
                <c:pt idx="697">
                  <c:v>1233.4618960799999</c:v>
                </c:pt>
                <c:pt idx="698">
                  <c:v>1234.4618960799999</c:v>
                </c:pt>
                <c:pt idx="699">
                  <c:v>1235.4618960799999</c:v>
                </c:pt>
                <c:pt idx="700">
                  <c:v>1236.4618960799999</c:v>
                </c:pt>
                <c:pt idx="701">
                  <c:v>1237.4618960799999</c:v>
                </c:pt>
                <c:pt idx="702">
                  <c:v>1238.4618960799999</c:v>
                </c:pt>
                <c:pt idx="703">
                  <c:v>1239.4618960799999</c:v>
                </c:pt>
                <c:pt idx="704">
                  <c:v>1240.4618960799999</c:v>
                </c:pt>
                <c:pt idx="705">
                  <c:v>1241.4618960799999</c:v>
                </c:pt>
                <c:pt idx="706">
                  <c:v>1242.4618960799999</c:v>
                </c:pt>
                <c:pt idx="707">
                  <c:v>1243.4618960799999</c:v>
                </c:pt>
                <c:pt idx="708">
                  <c:v>1244.4618960799999</c:v>
                </c:pt>
                <c:pt idx="709">
                  <c:v>1245.4618960799999</c:v>
                </c:pt>
                <c:pt idx="710">
                  <c:v>1246.4618960799999</c:v>
                </c:pt>
                <c:pt idx="711">
                  <c:v>1247.4618960799999</c:v>
                </c:pt>
                <c:pt idx="712">
                  <c:v>1248.4618960799999</c:v>
                </c:pt>
                <c:pt idx="713">
                  <c:v>1249.4618960799999</c:v>
                </c:pt>
                <c:pt idx="714">
                  <c:v>1250.4618960799999</c:v>
                </c:pt>
                <c:pt idx="715">
                  <c:v>1251.4618960799999</c:v>
                </c:pt>
                <c:pt idx="716">
                  <c:v>1251.5375755499999</c:v>
                </c:pt>
                <c:pt idx="717">
                  <c:v>1375.14301682</c:v>
                </c:pt>
                <c:pt idx="718">
                  <c:v>1375.14301682</c:v>
                </c:pt>
                <c:pt idx="719">
                  <c:v>1376.14301682</c:v>
                </c:pt>
                <c:pt idx="720">
                  <c:v>1377.14301682</c:v>
                </c:pt>
                <c:pt idx="721">
                  <c:v>1378.14301682</c:v>
                </c:pt>
                <c:pt idx="722">
                  <c:v>1379.14301682</c:v>
                </c:pt>
                <c:pt idx="723">
                  <c:v>1380.14301682</c:v>
                </c:pt>
                <c:pt idx="724">
                  <c:v>1381.14301682</c:v>
                </c:pt>
                <c:pt idx="725">
                  <c:v>1382.14301682</c:v>
                </c:pt>
                <c:pt idx="726">
                  <c:v>1383.14301682</c:v>
                </c:pt>
                <c:pt idx="727">
                  <c:v>1384.14301682</c:v>
                </c:pt>
                <c:pt idx="728">
                  <c:v>1385.14301682</c:v>
                </c:pt>
                <c:pt idx="729">
                  <c:v>1386.14301682</c:v>
                </c:pt>
                <c:pt idx="730">
                  <c:v>1387.14301682</c:v>
                </c:pt>
                <c:pt idx="731">
                  <c:v>1388.14301682</c:v>
                </c:pt>
                <c:pt idx="732">
                  <c:v>1389.14301682</c:v>
                </c:pt>
                <c:pt idx="733">
                  <c:v>1390.14301682</c:v>
                </c:pt>
                <c:pt idx="734">
                  <c:v>1391.14301682</c:v>
                </c:pt>
                <c:pt idx="735">
                  <c:v>1392.14301682</c:v>
                </c:pt>
                <c:pt idx="736">
                  <c:v>1393.14301682</c:v>
                </c:pt>
                <c:pt idx="737">
                  <c:v>1394.14301682</c:v>
                </c:pt>
                <c:pt idx="738">
                  <c:v>1395.14301682</c:v>
                </c:pt>
                <c:pt idx="739">
                  <c:v>1396.14301682</c:v>
                </c:pt>
                <c:pt idx="740">
                  <c:v>1397.14301682</c:v>
                </c:pt>
                <c:pt idx="741">
                  <c:v>1398.14301682</c:v>
                </c:pt>
                <c:pt idx="742">
                  <c:v>1399.14301682</c:v>
                </c:pt>
                <c:pt idx="743">
                  <c:v>1400.14301682</c:v>
                </c:pt>
                <c:pt idx="744">
                  <c:v>1401.14301682</c:v>
                </c:pt>
                <c:pt idx="745">
                  <c:v>1402.14301682</c:v>
                </c:pt>
                <c:pt idx="746">
                  <c:v>1403.14301682</c:v>
                </c:pt>
                <c:pt idx="747">
                  <c:v>1404.14301682</c:v>
                </c:pt>
                <c:pt idx="748">
                  <c:v>1405.14301682</c:v>
                </c:pt>
                <c:pt idx="749">
                  <c:v>1406.14301682</c:v>
                </c:pt>
                <c:pt idx="750">
                  <c:v>1407.14301682</c:v>
                </c:pt>
                <c:pt idx="751">
                  <c:v>1408.14301682</c:v>
                </c:pt>
                <c:pt idx="752">
                  <c:v>1409.14301682</c:v>
                </c:pt>
                <c:pt idx="753">
                  <c:v>1410.14301682</c:v>
                </c:pt>
                <c:pt idx="754">
                  <c:v>1411.14301682</c:v>
                </c:pt>
                <c:pt idx="755">
                  <c:v>1412.14301682</c:v>
                </c:pt>
                <c:pt idx="756">
                  <c:v>1413.14301682</c:v>
                </c:pt>
                <c:pt idx="757">
                  <c:v>1414.14301682</c:v>
                </c:pt>
                <c:pt idx="758">
                  <c:v>1415.14301682</c:v>
                </c:pt>
                <c:pt idx="759">
                  <c:v>1416.14301682</c:v>
                </c:pt>
                <c:pt idx="760">
                  <c:v>1417.14301682</c:v>
                </c:pt>
                <c:pt idx="761">
                  <c:v>1418.14301682</c:v>
                </c:pt>
                <c:pt idx="762">
                  <c:v>1419.14301682</c:v>
                </c:pt>
                <c:pt idx="763">
                  <c:v>1420.14301682</c:v>
                </c:pt>
                <c:pt idx="764">
                  <c:v>1421.14301682</c:v>
                </c:pt>
                <c:pt idx="765">
                  <c:v>1422.14301682</c:v>
                </c:pt>
                <c:pt idx="766">
                  <c:v>1423.14301682</c:v>
                </c:pt>
                <c:pt idx="767">
                  <c:v>1424.14301682</c:v>
                </c:pt>
                <c:pt idx="768">
                  <c:v>1425.14301682</c:v>
                </c:pt>
                <c:pt idx="769">
                  <c:v>1426.14301682</c:v>
                </c:pt>
                <c:pt idx="770">
                  <c:v>1427.14301682</c:v>
                </c:pt>
                <c:pt idx="771">
                  <c:v>1428.14301682</c:v>
                </c:pt>
                <c:pt idx="772">
                  <c:v>1429.14301682</c:v>
                </c:pt>
                <c:pt idx="773">
                  <c:v>1430.14301682</c:v>
                </c:pt>
                <c:pt idx="774">
                  <c:v>1431.14301682</c:v>
                </c:pt>
                <c:pt idx="775">
                  <c:v>1432.14301682</c:v>
                </c:pt>
                <c:pt idx="776">
                  <c:v>1433.14301682</c:v>
                </c:pt>
                <c:pt idx="777">
                  <c:v>1434.14301682</c:v>
                </c:pt>
                <c:pt idx="778">
                  <c:v>1435.14301682</c:v>
                </c:pt>
                <c:pt idx="779">
                  <c:v>1436.14301682</c:v>
                </c:pt>
                <c:pt idx="780">
                  <c:v>1437.14301682</c:v>
                </c:pt>
                <c:pt idx="781">
                  <c:v>1438.14301682</c:v>
                </c:pt>
                <c:pt idx="782">
                  <c:v>1439.14301682</c:v>
                </c:pt>
                <c:pt idx="783">
                  <c:v>1440.14301682</c:v>
                </c:pt>
                <c:pt idx="784">
                  <c:v>1441.14301682</c:v>
                </c:pt>
                <c:pt idx="785">
                  <c:v>1442.14301682</c:v>
                </c:pt>
                <c:pt idx="786">
                  <c:v>1443.14301682</c:v>
                </c:pt>
                <c:pt idx="787">
                  <c:v>1444.14301682</c:v>
                </c:pt>
                <c:pt idx="788">
                  <c:v>1445.14301682</c:v>
                </c:pt>
                <c:pt idx="789">
                  <c:v>1446.14301682</c:v>
                </c:pt>
                <c:pt idx="790">
                  <c:v>1447.14301682</c:v>
                </c:pt>
                <c:pt idx="791">
                  <c:v>1447.71077999</c:v>
                </c:pt>
                <c:pt idx="792">
                  <c:v>1651.2020604300001</c:v>
                </c:pt>
                <c:pt idx="793">
                  <c:v>1651.2020604300001</c:v>
                </c:pt>
                <c:pt idx="794">
                  <c:v>1652.2020604300001</c:v>
                </c:pt>
                <c:pt idx="795">
                  <c:v>1653.2020604300001</c:v>
                </c:pt>
                <c:pt idx="796">
                  <c:v>1654.2020604300001</c:v>
                </c:pt>
                <c:pt idx="797">
                  <c:v>1655.2020604300001</c:v>
                </c:pt>
                <c:pt idx="798">
                  <c:v>1656.2020604300001</c:v>
                </c:pt>
                <c:pt idx="799">
                  <c:v>1657.2020604300001</c:v>
                </c:pt>
                <c:pt idx="800">
                  <c:v>1658.2020604300001</c:v>
                </c:pt>
                <c:pt idx="801">
                  <c:v>1659.2020604300001</c:v>
                </c:pt>
                <c:pt idx="802">
                  <c:v>1660.2020604300001</c:v>
                </c:pt>
                <c:pt idx="803">
                  <c:v>1661.2020604300001</c:v>
                </c:pt>
                <c:pt idx="804">
                  <c:v>1662.2020604300001</c:v>
                </c:pt>
                <c:pt idx="805">
                  <c:v>1663.2020604300001</c:v>
                </c:pt>
                <c:pt idx="806">
                  <c:v>1664.2020604300001</c:v>
                </c:pt>
                <c:pt idx="807">
                  <c:v>1665.2020604300001</c:v>
                </c:pt>
                <c:pt idx="808">
                  <c:v>1666.2020604300001</c:v>
                </c:pt>
                <c:pt idx="809">
                  <c:v>1667.2020604300001</c:v>
                </c:pt>
                <c:pt idx="810">
                  <c:v>1668.2020604300001</c:v>
                </c:pt>
                <c:pt idx="811">
                  <c:v>1669.2020604300001</c:v>
                </c:pt>
                <c:pt idx="812">
                  <c:v>1670.2020604300001</c:v>
                </c:pt>
                <c:pt idx="813">
                  <c:v>1671.2020604300001</c:v>
                </c:pt>
                <c:pt idx="814">
                  <c:v>1672.2020604300001</c:v>
                </c:pt>
                <c:pt idx="815">
                  <c:v>1673.2020604300001</c:v>
                </c:pt>
                <c:pt idx="816">
                  <c:v>1674.2020604300001</c:v>
                </c:pt>
                <c:pt idx="817">
                  <c:v>1675.2020604300001</c:v>
                </c:pt>
                <c:pt idx="818">
                  <c:v>1676.2020604300001</c:v>
                </c:pt>
                <c:pt idx="819">
                  <c:v>1677.2020604300001</c:v>
                </c:pt>
                <c:pt idx="820">
                  <c:v>1678.2020604300001</c:v>
                </c:pt>
                <c:pt idx="821">
                  <c:v>1679.2020604300001</c:v>
                </c:pt>
                <c:pt idx="822">
                  <c:v>1680.2020604300001</c:v>
                </c:pt>
                <c:pt idx="823">
                  <c:v>1681.2020604300001</c:v>
                </c:pt>
                <c:pt idx="824">
                  <c:v>1682.2020604300001</c:v>
                </c:pt>
                <c:pt idx="825">
                  <c:v>1683.2020604300001</c:v>
                </c:pt>
                <c:pt idx="826">
                  <c:v>1684.2020604300001</c:v>
                </c:pt>
                <c:pt idx="827">
                  <c:v>1685.2020604300001</c:v>
                </c:pt>
                <c:pt idx="828">
                  <c:v>1686.2020604300001</c:v>
                </c:pt>
                <c:pt idx="829">
                  <c:v>1687.2020604300001</c:v>
                </c:pt>
                <c:pt idx="830">
                  <c:v>1688.2020604300001</c:v>
                </c:pt>
                <c:pt idx="831">
                  <c:v>1689.2020604300001</c:v>
                </c:pt>
                <c:pt idx="832">
                  <c:v>1690.2020604300001</c:v>
                </c:pt>
                <c:pt idx="833">
                  <c:v>1691.2020604300001</c:v>
                </c:pt>
                <c:pt idx="834">
                  <c:v>1692.2020604300001</c:v>
                </c:pt>
                <c:pt idx="835">
                  <c:v>1693.2020604300001</c:v>
                </c:pt>
                <c:pt idx="836">
                  <c:v>1694.2020604300001</c:v>
                </c:pt>
                <c:pt idx="837">
                  <c:v>1695.2020604300001</c:v>
                </c:pt>
                <c:pt idx="838">
                  <c:v>1696.2020604300001</c:v>
                </c:pt>
                <c:pt idx="839">
                  <c:v>1697.2020604300001</c:v>
                </c:pt>
                <c:pt idx="840">
                  <c:v>1698.2020604300001</c:v>
                </c:pt>
                <c:pt idx="841">
                  <c:v>1698.9827539300002</c:v>
                </c:pt>
                <c:pt idx="842">
                  <c:v>1855.9599897600001</c:v>
                </c:pt>
                <c:pt idx="843">
                  <c:v>1855.9599897600001</c:v>
                </c:pt>
                <c:pt idx="844">
                  <c:v>1856.9599897600001</c:v>
                </c:pt>
                <c:pt idx="845">
                  <c:v>1857.9599897600001</c:v>
                </c:pt>
                <c:pt idx="846">
                  <c:v>1858.9599897600001</c:v>
                </c:pt>
                <c:pt idx="847">
                  <c:v>1859.9599897600001</c:v>
                </c:pt>
                <c:pt idx="848">
                  <c:v>1860.9599897600001</c:v>
                </c:pt>
                <c:pt idx="849">
                  <c:v>1861.9599897600001</c:v>
                </c:pt>
                <c:pt idx="850">
                  <c:v>1862.9599897600001</c:v>
                </c:pt>
                <c:pt idx="851">
                  <c:v>1863.9599897600001</c:v>
                </c:pt>
                <c:pt idx="852">
                  <c:v>1864.9599897600001</c:v>
                </c:pt>
                <c:pt idx="853">
                  <c:v>1865.9599897600001</c:v>
                </c:pt>
                <c:pt idx="854">
                  <c:v>1866.9599897600001</c:v>
                </c:pt>
                <c:pt idx="855">
                  <c:v>1867.9599897600001</c:v>
                </c:pt>
                <c:pt idx="856">
                  <c:v>1868.9599897600001</c:v>
                </c:pt>
                <c:pt idx="857">
                  <c:v>1869.9599897600001</c:v>
                </c:pt>
                <c:pt idx="858">
                  <c:v>1870.9599897600001</c:v>
                </c:pt>
                <c:pt idx="859">
                  <c:v>1871.9599897600001</c:v>
                </c:pt>
                <c:pt idx="860">
                  <c:v>1872.9599897600001</c:v>
                </c:pt>
                <c:pt idx="861">
                  <c:v>1873.9599897600001</c:v>
                </c:pt>
                <c:pt idx="862">
                  <c:v>1874.9599897600001</c:v>
                </c:pt>
                <c:pt idx="863">
                  <c:v>1875.9599897600001</c:v>
                </c:pt>
                <c:pt idx="864">
                  <c:v>1876.9599897600001</c:v>
                </c:pt>
                <c:pt idx="865">
                  <c:v>1877.9599897600001</c:v>
                </c:pt>
                <c:pt idx="866">
                  <c:v>1878.9599897600001</c:v>
                </c:pt>
                <c:pt idx="867">
                  <c:v>1879.9599897600001</c:v>
                </c:pt>
                <c:pt idx="868">
                  <c:v>1880.9599897600001</c:v>
                </c:pt>
                <c:pt idx="869">
                  <c:v>1881.9599897600001</c:v>
                </c:pt>
                <c:pt idx="870">
                  <c:v>1882.9599897600001</c:v>
                </c:pt>
                <c:pt idx="871">
                  <c:v>1883.9599897600001</c:v>
                </c:pt>
                <c:pt idx="872">
                  <c:v>1884.9599897600001</c:v>
                </c:pt>
                <c:pt idx="873">
                  <c:v>1885.9599897600001</c:v>
                </c:pt>
                <c:pt idx="874">
                  <c:v>1886.9599897600001</c:v>
                </c:pt>
                <c:pt idx="875">
                  <c:v>1887.9599897600001</c:v>
                </c:pt>
                <c:pt idx="876">
                  <c:v>1888.9599897600001</c:v>
                </c:pt>
                <c:pt idx="877">
                  <c:v>1889.9599897600001</c:v>
                </c:pt>
                <c:pt idx="878">
                  <c:v>1890.9599897600001</c:v>
                </c:pt>
                <c:pt idx="879">
                  <c:v>1891.9599897600001</c:v>
                </c:pt>
                <c:pt idx="880">
                  <c:v>1892.9599897600001</c:v>
                </c:pt>
                <c:pt idx="881">
                  <c:v>1892.9795654900001</c:v>
                </c:pt>
                <c:pt idx="882">
                  <c:v>2003.1880285500001</c:v>
                </c:pt>
                <c:pt idx="883">
                  <c:v>2003.1880285500001</c:v>
                </c:pt>
                <c:pt idx="884">
                  <c:v>2004.1880285500001</c:v>
                </c:pt>
                <c:pt idx="885">
                  <c:v>2005.1880285500001</c:v>
                </c:pt>
                <c:pt idx="886">
                  <c:v>2006.1880285500001</c:v>
                </c:pt>
                <c:pt idx="887">
                  <c:v>2007.1880285500001</c:v>
                </c:pt>
                <c:pt idx="888">
                  <c:v>2008.1880285500001</c:v>
                </c:pt>
                <c:pt idx="889">
                  <c:v>2009.1880285500001</c:v>
                </c:pt>
                <c:pt idx="890">
                  <c:v>2010.1880285500001</c:v>
                </c:pt>
                <c:pt idx="891">
                  <c:v>2011.1880285500001</c:v>
                </c:pt>
                <c:pt idx="892">
                  <c:v>2012.1880285500001</c:v>
                </c:pt>
                <c:pt idx="893">
                  <c:v>2013.1880285500001</c:v>
                </c:pt>
                <c:pt idx="894">
                  <c:v>2014.1880285500001</c:v>
                </c:pt>
                <c:pt idx="895">
                  <c:v>2015.1880285500001</c:v>
                </c:pt>
                <c:pt idx="896">
                  <c:v>2016.1880285500001</c:v>
                </c:pt>
                <c:pt idx="897">
                  <c:v>2017.1880285500001</c:v>
                </c:pt>
                <c:pt idx="898">
                  <c:v>2018.1880285500001</c:v>
                </c:pt>
                <c:pt idx="899">
                  <c:v>2019.1880285500001</c:v>
                </c:pt>
                <c:pt idx="900">
                  <c:v>2020.1880285500001</c:v>
                </c:pt>
                <c:pt idx="901">
                  <c:v>2021.1880285500001</c:v>
                </c:pt>
                <c:pt idx="902">
                  <c:v>2022.1880285500001</c:v>
                </c:pt>
                <c:pt idx="903">
                  <c:v>2023.1880285500001</c:v>
                </c:pt>
                <c:pt idx="904">
                  <c:v>2024.1880285500001</c:v>
                </c:pt>
                <c:pt idx="905">
                  <c:v>2025.1880285500001</c:v>
                </c:pt>
                <c:pt idx="906">
                  <c:v>2026.1880285500001</c:v>
                </c:pt>
                <c:pt idx="907">
                  <c:v>2027.1880285500001</c:v>
                </c:pt>
                <c:pt idx="908">
                  <c:v>2028.1880285500001</c:v>
                </c:pt>
                <c:pt idx="909">
                  <c:v>2029.1880285500001</c:v>
                </c:pt>
                <c:pt idx="910">
                  <c:v>2030.1880285500001</c:v>
                </c:pt>
                <c:pt idx="911">
                  <c:v>2031.1880285500001</c:v>
                </c:pt>
                <c:pt idx="912">
                  <c:v>2032.1880285500001</c:v>
                </c:pt>
                <c:pt idx="913">
                  <c:v>2033.1880285500001</c:v>
                </c:pt>
                <c:pt idx="914">
                  <c:v>2034.1880285500001</c:v>
                </c:pt>
                <c:pt idx="915">
                  <c:v>2035.1880285500001</c:v>
                </c:pt>
                <c:pt idx="916">
                  <c:v>2036.1880285500001</c:v>
                </c:pt>
                <c:pt idx="917">
                  <c:v>2037.1880285500001</c:v>
                </c:pt>
                <c:pt idx="918">
                  <c:v>2038.1880285500001</c:v>
                </c:pt>
                <c:pt idx="919">
                  <c:v>2039.1880285500001</c:v>
                </c:pt>
                <c:pt idx="920">
                  <c:v>2040.1880285500001</c:v>
                </c:pt>
                <c:pt idx="921">
                  <c:v>2041.1880285500001</c:v>
                </c:pt>
                <c:pt idx="922">
                  <c:v>2042.1880285500001</c:v>
                </c:pt>
                <c:pt idx="923">
                  <c:v>2043.1880285500001</c:v>
                </c:pt>
                <c:pt idx="924">
                  <c:v>2044.1880285500001</c:v>
                </c:pt>
                <c:pt idx="925">
                  <c:v>2045.1880285500001</c:v>
                </c:pt>
                <c:pt idx="926">
                  <c:v>2046.1880285500001</c:v>
                </c:pt>
                <c:pt idx="927">
                  <c:v>2047.1880285500001</c:v>
                </c:pt>
                <c:pt idx="928">
                  <c:v>2048.1880285500001</c:v>
                </c:pt>
                <c:pt idx="929">
                  <c:v>2049.1880285500001</c:v>
                </c:pt>
                <c:pt idx="930">
                  <c:v>2050.1880285500001</c:v>
                </c:pt>
                <c:pt idx="931">
                  <c:v>2051.1880285500001</c:v>
                </c:pt>
                <c:pt idx="932">
                  <c:v>2052.1880285500001</c:v>
                </c:pt>
                <c:pt idx="933">
                  <c:v>2053.1880285500001</c:v>
                </c:pt>
                <c:pt idx="934">
                  <c:v>2054.1880285500001</c:v>
                </c:pt>
                <c:pt idx="935">
                  <c:v>2055.1880285500001</c:v>
                </c:pt>
                <c:pt idx="936">
                  <c:v>2056.1880285500001</c:v>
                </c:pt>
                <c:pt idx="937">
                  <c:v>2057.1880285500001</c:v>
                </c:pt>
                <c:pt idx="938">
                  <c:v>2058.1880285500001</c:v>
                </c:pt>
                <c:pt idx="939">
                  <c:v>2059.1880285500001</c:v>
                </c:pt>
                <c:pt idx="940">
                  <c:v>2060.1880285500001</c:v>
                </c:pt>
                <c:pt idx="941">
                  <c:v>2061.1880285500001</c:v>
                </c:pt>
                <c:pt idx="942">
                  <c:v>2062.1880285500001</c:v>
                </c:pt>
                <c:pt idx="943">
                  <c:v>2063.1880285500001</c:v>
                </c:pt>
                <c:pt idx="944">
                  <c:v>2064.1880285500001</c:v>
                </c:pt>
                <c:pt idx="945">
                  <c:v>2065.1880285500001</c:v>
                </c:pt>
                <c:pt idx="946">
                  <c:v>2066.1880285500001</c:v>
                </c:pt>
                <c:pt idx="947">
                  <c:v>2067.1880285500001</c:v>
                </c:pt>
                <c:pt idx="948">
                  <c:v>2068.1880285500001</c:v>
                </c:pt>
                <c:pt idx="949">
                  <c:v>2069.1880285500001</c:v>
                </c:pt>
                <c:pt idx="950">
                  <c:v>2070.1880285500001</c:v>
                </c:pt>
                <c:pt idx="951">
                  <c:v>2071.1880285500001</c:v>
                </c:pt>
                <c:pt idx="952">
                  <c:v>2072.1880285500001</c:v>
                </c:pt>
                <c:pt idx="953">
                  <c:v>2073.1880285500001</c:v>
                </c:pt>
                <c:pt idx="954">
                  <c:v>2074.1880285500001</c:v>
                </c:pt>
                <c:pt idx="955">
                  <c:v>2075.1880285500001</c:v>
                </c:pt>
                <c:pt idx="956">
                  <c:v>2076.1880285500001</c:v>
                </c:pt>
                <c:pt idx="957">
                  <c:v>2077.1880285500001</c:v>
                </c:pt>
                <c:pt idx="958">
                  <c:v>2078.1880285500001</c:v>
                </c:pt>
                <c:pt idx="959">
                  <c:v>2079.1880285500001</c:v>
                </c:pt>
                <c:pt idx="960">
                  <c:v>2080.1880285500001</c:v>
                </c:pt>
                <c:pt idx="961">
                  <c:v>2081.1880285500001</c:v>
                </c:pt>
                <c:pt idx="962">
                  <c:v>2082.1880285500001</c:v>
                </c:pt>
                <c:pt idx="963">
                  <c:v>2083.1880285500001</c:v>
                </c:pt>
                <c:pt idx="964">
                  <c:v>2084.1880285500001</c:v>
                </c:pt>
                <c:pt idx="965">
                  <c:v>2085.1880285500001</c:v>
                </c:pt>
                <c:pt idx="966">
                  <c:v>2086.1880285500001</c:v>
                </c:pt>
                <c:pt idx="967">
                  <c:v>2087.1880285500001</c:v>
                </c:pt>
                <c:pt idx="968">
                  <c:v>2088.1880285500001</c:v>
                </c:pt>
                <c:pt idx="969">
                  <c:v>2089.1880285500001</c:v>
                </c:pt>
                <c:pt idx="970">
                  <c:v>2090.1880285500001</c:v>
                </c:pt>
                <c:pt idx="971">
                  <c:v>2091.1880285500001</c:v>
                </c:pt>
                <c:pt idx="972">
                  <c:v>2092.1880285500001</c:v>
                </c:pt>
                <c:pt idx="973">
                  <c:v>2093.1880285500001</c:v>
                </c:pt>
                <c:pt idx="974">
                  <c:v>2094.1880285500001</c:v>
                </c:pt>
                <c:pt idx="975">
                  <c:v>2095.1880285500001</c:v>
                </c:pt>
                <c:pt idx="976">
                  <c:v>2096.1880285500001</c:v>
                </c:pt>
                <c:pt idx="977">
                  <c:v>2097.1880285500001</c:v>
                </c:pt>
                <c:pt idx="978">
                  <c:v>2098.1880285500001</c:v>
                </c:pt>
                <c:pt idx="979">
                  <c:v>2099.1880285500001</c:v>
                </c:pt>
                <c:pt idx="980">
                  <c:v>2100.1880285500001</c:v>
                </c:pt>
                <c:pt idx="981">
                  <c:v>2101.1880285500001</c:v>
                </c:pt>
                <c:pt idx="982">
                  <c:v>2102.1880285500001</c:v>
                </c:pt>
                <c:pt idx="983">
                  <c:v>2103.1880285500001</c:v>
                </c:pt>
                <c:pt idx="984">
                  <c:v>2104.1880285500001</c:v>
                </c:pt>
                <c:pt idx="985">
                  <c:v>2105.1880285500001</c:v>
                </c:pt>
                <c:pt idx="986">
                  <c:v>2106.1880285500001</c:v>
                </c:pt>
                <c:pt idx="987">
                  <c:v>2107.1880285500001</c:v>
                </c:pt>
                <c:pt idx="988">
                  <c:v>2108.1880285500001</c:v>
                </c:pt>
                <c:pt idx="989">
                  <c:v>2109.1880285500001</c:v>
                </c:pt>
                <c:pt idx="990">
                  <c:v>2110.1880285500001</c:v>
                </c:pt>
                <c:pt idx="991">
                  <c:v>2111.1880285500001</c:v>
                </c:pt>
                <c:pt idx="992">
                  <c:v>2112.1880285500001</c:v>
                </c:pt>
                <c:pt idx="993">
                  <c:v>2113.1880285500001</c:v>
                </c:pt>
                <c:pt idx="994">
                  <c:v>2114.1880285500001</c:v>
                </c:pt>
                <c:pt idx="995">
                  <c:v>2115.1880285500001</c:v>
                </c:pt>
                <c:pt idx="996">
                  <c:v>2116.1880285500001</c:v>
                </c:pt>
                <c:pt idx="997">
                  <c:v>2117.1880285500001</c:v>
                </c:pt>
                <c:pt idx="998">
                  <c:v>2118.1880285500001</c:v>
                </c:pt>
                <c:pt idx="999">
                  <c:v>2119.1880285500001</c:v>
                </c:pt>
                <c:pt idx="1000">
                  <c:v>2120.1880285500001</c:v>
                </c:pt>
                <c:pt idx="1001">
                  <c:v>2121.1880285500001</c:v>
                </c:pt>
                <c:pt idx="1002">
                  <c:v>2122.1880285500001</c:v>
                </c:pt>
                <c:pt idx="1003">
                  <c:v>2123.1880285500001</c:v>
                </c:pt>
                <c:pt idx="1004">
                  <c:v>2124.1880285500001</c:v>
                </c:pt>
                <c:pt idx="1005">
                  <c:v>2125.1880285500001</c:v>
                </c:pt>
                <c:pt idx="1006">
                  <c:v>2126.1880285500001</c:v>
                </c:pt>
                <c:pt idx="1007">
                  <c:v>2127.1880285500001</c:v>
                </c:pt>
                <c:pt idx="1008">
                  <c:v>2128.1880285500001</c:v>
                </c:pt>
                <c:pt idx="1009">
                  <c:v>2129.1880285500001</c:v>
                </c:pt>
                <c:pt idx="1010">
                  <c:v>2130.1880285500001</c:v>
                </c:pt>
                <c:pt idx="1011">
                  <c:v>2131.1880285500001</c:v>
                </c:pt>
                <c:pt idx="1012">
                  <c:v>2132.1880285500001</c:v>
                </c:pt>
                <c:pt idx="1013">
                  <c:v>2133.1880285500001</c:v>
                </c:pt>
                <c:pt idx="1014">
                  <c:v>2134.1880285500001</c:v>
                </c:pt>
                <c:pt idx="1015">
                  <c:v>2135.1880285500001</c:v>
                </c:pt>
                <c:pt idx="1016">
                  <c:v>2136.1880285500001</c:v>
                </c:pt>
                <c:pt idx="1017">
                  <c:v>2137.1880285500001</c:v>
                </c:pt>
                <c:pt idx="1018">
                  <c:v>2138.1880285500001</c:v>
                </c:pt>
                <c:pt idx="1019">
                  <c:v>2139.1880285500001</c:v>
                </c:pt>
                <c:pt idx="1020">
                  <c:v>2140.1880285500001</c:v>
                </c:pt>
                <c:pt idx="1021">
                  <c:v>2141.1880285500001</c:v>
                </c:pt>
                <c:pt idx="1022">
                  <c:v>2142.1880285500001</c:v>
                </c:pt>
                <c:pt idx="1023">
                  <c:v>2143.1880285500001</c:v>
                </c:pt>
                <c:pt idx="1024">
                  <c:v>2144.1880285500001</c:v>
                </c:pt>
                <c:pt idx="1025">
                  <c:v>2145.1880285500001</c:v>
                </c:pt>
                <c:pt idx="1026">
                  <c:v>2146.1880285500001</c:v>
                </c:pt>
                <c:pt idx="1027">
                  <c:v>2147.1880285500001</c:v>
                </c:pt>
                <c:pt idx="1028">
                  <c:v>2148.1880285500001</c:v>
                </c:pt>
                <c:pt idx="1029">
                  <c:v>2149.1880285500001</c:v>
                </c:pt>
                <c:pt idx="1030">
                  <c:v>2150.1880285500001</c:v>
                </c:pt>
                <c:pt idx="1031">
                  <c:v>2151.1880285500001</c:v>
                </c:pt>
                <c:pt idx="1032">
                  <c:v>2152.1880285500001</c:v>
                </c:pt>
                <c:pt idx="1033">
                  <c:v>2153.1880285500001</c:v>
                </c:pt>
                <c:pt idx="1034">
                  <c:v>2154.1880285500001</c:v>
                </c:pt>
                <c:pt idx="1035">
                  <c:v>2155.1880285500001</c:v>
                </c:pt>
                <c:pt idx="1036">
                  <c:v>2156.1880285500001</c:v>
                </c:pt>
                <c:pt idx="1037">
                  <c:v>2157.1880285500001</c:v>
                </c:pt>
                <c:pt idx="1038">
                  <c:v>2158.1880285500001</c:v>
                </c:pt>
                <c:pt idx="1039">
                  <c:v>2159.1880285500001</c:v>
                </c:pt>
                <c:pt idx="1040">
                  <c:v>2160.1880285500001</c:v>
                </c:pt>
                <c:pt idx="1041">
                  <c:v>2161.1880285500001</c:v>
                </c:pt>
                <c:pt idx="1042">
                  <c:v>2162.1880285500001</c:v>
                </c:pt>
                <c:pt idx="1043">
                  <c:v>2163.1880285500001</c:v>
                </c:pt>
                <c:pt idx="1044">
                  <c:v>2164.1880285500001</c:v>
                </c:pt>
                <c:pt idx="1045">
                  <c:v>2165.1880285500001</c:v>
                </c:pt>
                <c:pt idx="1046">
                  <c:v>2166.1880285500001</c:v>
                </c:pt>
                <c:pt idx="1047">
                  <c:v>2167.1880285500001</c:v>
                </c:pt>
                <c:pt idx="1048">
                  <c:v>2168.1880285500001</c:v>
                </c:pt>
                <c:pt idx="1049">
                  <c:v>2169.1880285500001</c:v>
                </c:pt>
                <c:pt idx="1050">
                  <c:v>2170.1880285500001</c:v>
                </c:pt>
                <c:pt idx="1051">
                  <c:v>2171.1880285500001</c:v>
                </c:pt>
                <c:pt idx="1052">
                  <c:v>2172.1880285500001</c:v>
                </c:pt>
                <c:pt idx="1053">
                  <c:v>2173.1880285500001</c:v>
                </c:pt>
                <c:pt idx="1054">
                  <c:v>2174.1880285500001</c:v>
                </c:pt>
                <c:pt idx="1055">
                  <c:v>2175.1880285500001</c:v>
                </c:pt>
                <c:pt idx="1056">
                  <c:v>2176.1880285500001</c:v>
                </c:pt>
                <c:pt idx="1057">
                  <c:v>2177.1880285500001</c:v>
                </c:pt>
                <c:pt idx="1058">
                  <c:v>2178.1880285500001</c:v>
                </c:pt>
                <c:pt idx="1059">
                  <c:v>2179.1880285500001</c:v>
                </c:pt>
                <c:pt idx="1060">
                  <c:v>2180.1880285500001</c:v>
                </c:pt>
                <c:pt idx="1061">
                  <c:v>2181.1880285500001</c:v>
                </c:pt>
                <c:pt idx="1062">
                  <c:v>2182.1880285500001</c:v>
                </c:pt>
                <c:pt idx="1063">
                  <c:v>2183.1880285500001</c:v>
                </c:pt>
                <c:pt idx="1064">
                  <c:v>2184.1880285500001</c:v>
                </c:pt>
                <c:pt idx="1065">
                  <c:v>2185.1880285500001</c:v>
                </c:pt>
                <c:pt idx="1066">
                  <c:v>2186.1880285500001</c:v>
                </c:pt>
                <c:pt idx="1067">
                  <c:v>2187.1880285500001</c:v>
                </c:pt>
                <c:pt idx="1068">
                  <c:v>2188.1880285500001</c:v>
                </c:pt>
                <c:pt idx="1069">
                  <c:v>2189.1880285500001</c:v>
                </c:pt>
                <c:pt idx="1070">
                  <c:v>2190.1880285500001</c:v>
                </c:pt>
                <c:pt idx="1071">
                  <c:v>2191.1880285500001</c:v>
                </c:pt>
                <c:pt idx="1072">
                  <c:v>2192.1880285500001</c:v>
                </c:pt>
                <c:pt idx="1073">
                  <c:v>2193.1880285500001</c:v>
                </c:pt>
                <c:pt idx="1074">
                  <c:v>2194.1880285500001</c:v>
                </c:pt>
                <c:pt idx="1075">
                  <c:v>2195.1880285500001</c:v>
                </c:pt>
                <c:pt idx="1076">
                  <c:v>2196.1880285500001</c:v>
                </c:pt>
                <c:pt idx="1077">
                  <c:v>2197.1880285500001</c:v>
                </c:pt>
                <c:pt idx="1078">
                  <c:v>2198.1880285500001</c:v>
                </c:pt>
                <c:pt idx="1079">
                  <c:v>2199.1880285500001</c:v>
                </c:pt>
                <c:pt idx="1080">
                  <c:v>2200.1880285500001</c:v>
                </c:pt>
                <c:pt idx="1081">
                  <c:v>2201.1880285500001</c:v>
                </c:pt>
                <c:pt idx="1082">
                  <c:v>2202.1880285500001</c:v>
                </c:pt>
                <c:pt idx="1083">
                  <c:v>2203.1880285500001</c:v>
                </c:pt>
                <c:pt idx="1084">
                  <c:v>2204.1880285500001</c:v>
                </c:pt>
                <c:pt idx="1085">
                  <c:v>2205.1880285500001</c:v>
                </c:pt>
                <c:pt idx="1086">
                  <c:v>2206.1880285500001</c:v>
                </c:pt>
                <c:pt idx="1087">
                  <c:v>2207.1880285500001</c:v>
                </c:pt>
                <c:pt idx="1088">
                  <c:v>2208.1880285500001</c:v>
                </c:pt>
                <c:pt idx="1089">
                  <c:v>2209.1880285500001</c:v>
                </c:pt>
                <c:pt idx="1090">
                  <c:v>2210.1880285500001</c:v>
                </c:pt>
                <c:pt idx="1091">
                  <c:v>2211.1880285500001</c:v>
                </c:pt>
                <c:pt idx="1092">
                  <c:v>2212.1880285500001</c:v>
                </c:pt>
                <c:pt idx="1093">
                  <c:v>2213.1880285500001</c:v>
                </c:pt>
                <c:pt idx="1094">
                  <c:v>2214.1880285500001</c:v>
                </c:pt>
                <c:pt idx="1095">
                  <c:v>2215.1880285500001</c:v>
                </c:pt>
                <c:pt idx="1096">
                  <c:v>2216.1880285500001</c:v>
                </c:pt>
                <c:pt idx="1097">
                  <c:v>2217.1880285500001</c:v>
                </c:pt>
                <c:pt idx="1098">
                  <c:v>2218.1880285500001</c:v>
                </c:pt>
                <c:pt idx="1099">
                  <c:v>2219.1880285500001</c:v>
                </c:pt>
                <c:pt idx="1100">
                  <c:v>2220.1880285500001</c:v>
                </c:pt>
                <c:pt idx="1101">
                  <c:v>2221.1880285500001</c:v>
                </c:pt>
                <c:pt idx="1102">
                  <c:v>2222.1880285500001</c:v>
                </c:pt>
                <c:pt idx="1103">
                  <c:v>2223.1880285500001</c:v>
                </c:pt>
                <c:pt idx="1104">
                  <c:v>2224.1880285500001</c:v>
                </c:pt>
                <c:pt idx="1105">
                  <c:v>2225.1880285500001</c:v>
                </c:pt>
                <c:pt idx="1106">
                  <c:v>2226.1880285500001</c:v>
                </c:pt>
                <c:pt idx="1107">
                  <c:v>2227.1880285500001</c:v>
                </c:pt>
                <c:pt idx="1108">
                  <c:v>2228.1880285500001</c:v>
                </c:pt>
                <c:pt idx="1109">
                  <c:v>2229.1880285500001</c:v>
                </c:pt>
                <c:pt idx="1110">
                  <c:v>2230.1880285500001</c:v>
                </c:pt>
                <c:pt idx="1111">
                  <c:v>2231.1880285500001</c:v>
                </c:pt>
                <c:pt idx="1112">
                  <c:v>2232.1880285500001</c:v>
                </c:pt>
                <c:pt idx="1113">
                  <c:v>2233.1880285500001</c:v>
                </c:pt>
                <c:pt idx="1114">
                  <c:v>2234.1880285500001</c:v>
                </c:pt>
                <c:pt idx="1115">
                  <c:v>2235.1880285500001</c:v>
                </c:pt>
                <c:pt idx="1116">
                  <c:v>2236.1880285500001</c:v>
                </c:pt>
                <c:pt idx="1117">
                  <c:v>2237.1880285500001</c:v>
                </c:pt>
                <c:pt idx="1118">
                  <c:v>2238.1880285500001</c:v>
                </c:pt>
                <c:pt idx="1119">
                  <c:v>2239.1880285500001</c:v>
                </c:pt>
                <c:pt idx="1120">
                  <c:v>2240.1880285500001</c:v>
                </c:pt>
                <c:pt idx="1121">
                  <c:v>2241.1880285500001</c:v>
                </c:pt>
                <c:pt idx="1122">
                  <c:v>2242.1880285500001</c:v>
                </c:pt>
                <c:pt idx="1123">
                  <c:v>2243.1880285500001</c:v>
                </c:pt>
                <c:pt idx="1124">
                  <c:v>2244.1880285500001</c:v>
                </c:pt>
                <c:pt idx="1125">
                  <c:v>2245.1880285500001</c:v>
                </c:pt>
                <c:pt idx="1126">
                  <c:v>2246.1880285500001</c:v>
                </c:pt>
                <c:pt idx="1127">
                  <c:v>2247.1880285500001</c:v>
                </c:pt>
                <c:pt idx="1128">
                  <c:v>2248.1880285500001</c:v>
                </c:pt>
                <c:pt idx="1129">
                  <c:v>2249.1880285500001</c:v>
                </c:pt>
                <c:pt idx="1130">
                  <c:v>2250.1880285500001</c:v>
                </c:pt>
                <c:pt idx="1131">
                  <c:v>2251.1880285500001</c:v>
                </c:pt>
                <c:pt idx="1132">
                  <c:v>2252.1880285500001</c:v>
                </c:pt>
                <c:pt idx="1133">
                  <c:v>2253.1880285500001</c:v>
                </c:pt>
                <c:pt idx="1134">
                  <c:v>2254.1880285500001</c:v>
                </c:pt>
                <c:pt idx="1135">
                  <c:v>2255.1880285500001</c:v>
                </c:pt>
                <c:pt idx="1136">
                  <c:v>2256.1880285500001</c:v>
                </c:pt>
                <c:pt idx="1137">
                  <c:v>2256.8163101800001</c:v>
                </c:pt>
                <c:pt idx="1138">
                  <c:v>2322.9830187800003</c:v>
                </c:pt>
                <c:pt idx="1139">
                  <c:v>2483.8262350300001</c:v>
                </c:pt>
                <c:pt idx="1140">
                  <c:v>2483.8262350300001</c:v>
                </c:pt>
                <c:pt idx="1141">
                  <c:v>2484.8262350300001</c:v>
                </c:pt>
                <c:pt idx="1142">
                  <c:v>2485.8262350300001</c:v>
                </c:pt>
                <c:pt idx="1143">
                  <c:v>2486.8262350300001</c:v>
                </c:pt>
                <c:pt idx="1144">
                  <c:v>2487.8262350300001</c:v>
                </c:pt>
                <c:pt idx="1145">
                  <c:v>2488.8262350300001</c:v>
                </c:pt>
                <c:pt idx="1146">
                  <c:v>2489.8262350300001</c:v>
                </c:pt>
                <c:pt idx="1147">
                  <c:v>2490.8262350300001</c:v>
                </c:pt>
                <c:pt idx="1148">
                  <c:v>2491.8262350300001</c:v>
                </c:pt>
                <c:pt idx="1149">
                  <c:v>2492.8262350300001</c:v>
                </c:pt>
                <c:pt idx="1150">
                  <c:v>2493.8262350300001</c:v>
                </c:pt>
                <c:pt idx="1151">
                  <c:v>2494.8262350300001</c:v>
                </c:pt>
                <c:pt idx="1152">
                  <c:v>2495.8262350300001</c:v>
                </c:pt>
                <c:pt idx="1153">
                  <c:v>2496.8262350300001</c:v>
                </c:pt>
                <c:pt idx="1154">
                  <c:v>2497.8262350300001</c:v>
                </c:pt>
                <c:pt idx="1155">
                  <c:v>2498.8262350300001</c:v>
                </c:pt>
                <c:pt idx="1156">
                  <c:v>2499.8262350300001</c:v>
                </c:pt>
                <c:pt idx="1157">
                  <c:v>2500.8262350300001</c:v>
                </c:pt>
                <c:pt idx="1158">
                  <c:v>2501.8262350300001</c:v>
                </c:pt>
                <c:pt idx="1159">
                  <c:v>2502.8262350300001</c:v>
                </c:pt>
                <c:pt idx="1160">
                  <c:v>2503.8262350300001</c:v>
                </c:pt>
                <c:pt idx="1161">
                  <c:v>2504.8262350300001</c:v>
                </c:pt>
                <c:pt idx="1162">
                  <c:v>2505.8262350300001</c:v>
                </c:pt>
                <c:pt idx="1163">
                  <c:v>2506.8262350300001</c:v>
                </c:pt>
                <c:pt idx="1164">
                  <c:v>2507.8262350300001</c:v>
                </c:pt>
                <c:pt idx="1165">
                  <c:v>2508.8262350300001</c:v>
                </c:pt>
                <c:pt idx="1166">
                  <c:v>2509.8262350300001</c:v>
                </c:pt>
                <c:pt idx="1167">
                  <c:v>2510.8262350300001</c:v>
                </c:pt>
                <c:pt idx="1168">
                  <c:v>2511.8262350300001</c:v>
                </c:pt>
                <c:pt idx="1169">
                  <c:v>2512.8262350300001</c:v>
                </c:pt>
                <c:pt idx="1170">
                  <c:v>2513.8262350300001</c:v>
                </c:pt>
                <c:pt idx="1171">
                  <c:v>2514.8262350300001</c:v>
                </c:pt>
                <c:pt idx="1172">
                  <c:v>2515.8262350300001</c:v>
                </c:pt>
                <c:pt idx="1173">
                  <c:v>2516.8262350300001</c:v>
                </c:pt>
                <c:pt idx="1174">
                  <c:v>2517.8262350300001</c:v>
                </c:pt>
                <c:pt idx="1175">
                  <c:v>2518.8262350300001</c:v>
                </c:pt>
                <c:pt idx="1176">
                  <c:v>2519.8262350300001</c:v>
                </c:pt>
                <c:pt idx="1177">
                  <c:v>2520.8262350300001</c:v>
                </c:pt>
                <c:pt idx="1178">
                  <c:v>2521.8262350300001</c:v>
                </c:pt>
                <c:pt idx="1179">
                  <c:v>2522.8262350300001</c:v>
                </c:pt>
                <c:pt idx="1180">
                  <c:v>2523.8262350300001</c:v>
                </c:pt>
                <c:pt idx="1181">
                  <c:v>2524.8262350300001</c:v>
                </c:pt>
                <c:pt idx="1182">
                  <c:v>2525.8262350300001</c:v>
                </c:pt>
                <c:pt idx="1183">
                  <c:v>2526.8262350300001</c:v>
                </c:pt>
                <c:pt idx="1184">
                  <c:v>2527.8262350300001</c:v>
                </c:pt>
                <c:pt idx="1185">
                  <c:v>2528.8262350300001</c:v>
                </c:pt>
                <c:pt idx="1186">
                  <c:v>2529.8262350300001</c:v>
                </c:pt>
                <c:pt idx="1187">
                  <c:v>2530.8262350300001</c:v>
                </c:pt>
                <c:pt idx="1188">
                  <c:v>2531.8262350300001</c:v>
                </c:pt>
                <c:pt idx="1189">
                  <c:v>2532.8262350300001</c:v>
                </c:pt>
                <c:pt idx="1190">
                  <c:v>2533.8262350300001</c:v>
                </c:pt>
                <c:pt idx="1191">
                  <c:v>2534.8262350300001</c:v>
                </c:pt>
                <c:pt idx="1192">
                  <c:v>2535.8262350300001</c:v>
                </c:pt>
                <c:pt idx="1193">
                  <c:v>2536.8262350300001</c:v>
                </c:pt>
                <c:pt idx="1194">
                  <c:v>2537.8262350300001</c:v>
                </c:pt>
                <c:pt idx="1195">
                  <c:v>2538.8262350300001</c:v>
                </c:pt>
                <c:pt idx="1196">
                  <c:v>2539.8262350300001</c:v>
                </c:pt>
                <c:pt idx="1197">
                  <c:v>2540.8262350300001</c:v>
                </c:pt>
                <c:pt idx="1198">
                  <c:v>2541.8262350300001</c:v>
                </c:pt>
                <c:pt idx="1199">
                  <c:v>2542.8262350300001</c:v>
                </c:pt>
                <c:pt idx="1200">
                  <c:v>2543.8262350300001</c:v>
                </c:pt>
                <c:pt idx="1201">
                  <c:v>2544.8262350300001</c:v>
                </c:pt>
                <c:pt idx="1202">
                  <c:v>2545.8262350300001</c:v>
                </c:pt>
                <c:pt idx="1203">
                  <c:v>2546.8262350300001</c:v>
                </c:pt>
                <c:pt idx="1204">
                  <c:v>2547.8262350300001</c:v>
                </c:pt>
                <c:pt idx="1205">
                  <c:v>2548.8262350300001</c:v>
                </c:pt>
                <c:pt idx="1206">
                  <c:v>2549.8262350300001</c:v>
                </c:pt>
                <c:pt idx="1207">
                  <c:v>2550.8262350300001</c:v>
                </c:pt>
                <c:pt idx="1208">
                  <c:v>2551.8262350300001</c:v>
                </c:pt>
                <c:pt idx="1209">
                  <c:v>2552.8262350300001</c:v>
                </c:pt>
                <c:pt idx="1210">
                  <c:v>2553.8262350300001</c:v>
                </c:pt>
                <c:pt idx="1211">
                  <c:v>2554.8262350300001</c:v>
                </c:pt>
                <c:pt idx="1212">
                  <c:v>2555.8262350300001</c:v>
                </c:pt>
                <c:pt idx="1213">
                  <c:v>2556.8262350300001</c:v>
                </c:pt>
                <c:pt idx="1214">
                  <c:v>2557.8262350300001</c:v>
                </c:pt>
                <c:pt idx="1215">
                  <c:v>2558.8262350300001</c:v>
                </c:pt>
                <c:pt idx="1216">
                  <c:v>2559.8262350300001</c:v>
                </c:pt>
                <c:pt idx="1217">
                  <c:v>2560.8262350300001</c:v>
                </c:pt>
                <c:pt idx="1218">
                  <c:v>2561.8262350300001</c:v>
                </c:pt>
                <c:pt idx="1219">
                  <c:v>2562.8262350300001</c:v>
                </c:pt>
                <c:pt idx="1220">
                  <c:v>2563.8262350300001</c:v>
                </c:pt>
                <c:pt idx="1221">
                  <c:v>2564.8262350300001</c:v>
                </c:pt>
                <c:pt idx="1222">
                  <c:v>2565.8262350300001</c:v>
                </c:pt>
                <c:pt idx="1223">
                  <c:v>2566.8262350300001</c:v>
                </c:pt>
                <c:pt idx="1224">
                  <c:v>2567.8262350300001</c:v>
                </c:pt>
                <c:pt idx="1225">
                  <c:v>2568.8262350300001</c:v>
                </c:pt>
                <c:pt idx="1226">
                  <c:v>2569.8262350300001</c:v>
                </c:pt>
                <c:pt idx="1227">
                  <c:v>2570.8262350300001</c:v>
                </c:pt>
                <c:pt idx="1228">
                  <c:v>2571.8262350300001</c:v>
                </c:pt>
                <c:pt idx="1229">
                  <c:v>2572.8262350300001</c:v>
                </c:pt>
                <c:pt idx="1230">
                  <c:v>2573.8262350300001</c:v>
                </c:pt>
                <c:pt idx="1231">
                  <c:v>2574.8262350300001</c:v>
                </c:pt>
                <c:pt idx="1232">
                  <c:v>2575.8262350300001</c:v>
                </c:pt>
                <c:pt idx="1233">
                  <c:v>2576.8262350300001</c:v>
                </c:pt>
                <c:pt idx="1234">
                  <c:v>2577.8262350300001</c:v>
                </c:pt>
                <c:pt idx="1235">
                  <c:v>2578.8262350300001</c:v>
                </c:pt>
                <c:pt idx="1236">
                  <c:v>2579.8262350300001</c:v>
                </c:pt>
                <c:pt idx="1237">
                  <c:v>2580.8262350300001</c:v>
                </c:pt>
                <c:pt idx="1238">
                  <c:v>2581.8262350300001</c:v>
                </c:pt>
                <c:pt idx="1239">
                  <c:v>2582.8262350300001</c:v>
                </c:pt>
                <c:pt idx="1240">
                  <c:v>2583.8262350300001</c:v>
                </c:pt>
                <c:pt idx="1241">
                  <c:v>2584.8262350300001</c:v>
                </c:pt>
                <c:pt idx="1242">
                  <c:v>2585.8262350300001</c:v>
                </c:pt>
                <c:pt idx="1243">
                  <c:v>2586.8262350300001</c:v>
                </c:pt>
                <c:pt idx="1244">
                  <c:v>2587.8262350300001</c:v>
                </c:pt>
                <c:pt idx="1245">
                  <c:v>2588.8262350300001</c:v>
                </c:pt>
                <c:pt idx="1246">
                  <c:v>2589.8262350300001</c:v>
                </c:pt>
                <c:pt idx="1247">
                  <c:v>2590.8262350300001</c:v>
                </c:pt>
                <c:pt idx="1248">
                  <c:v>2591.8262350300001</c:v>
                </c:pt>
                <c:pt idx="1249">
                  <c:v>2592.8262350300001</c:v>
                </c:pt>
                <c:pt idx="1250">
                  <c:v>2593.8262350300001</c:v>
                </c:pt>
                <c:pt idx="1251">
                  <c:v>2594.8262350300001</c:v>
                </c:pt>
                <c:pt idx="1252">
                  <c:v>2595.8262350300001</c:v>
                </c:pt>
                <c:pt idx="1253">
                  <c:v>2596.8262350300001</c:v>
                </c:pt>
                <c:pt idx="1254">
                  <c:v>2597.8262350300001</c:v>
                </c:pt>
                <c:pt idx="1255">
                  <c:v>2598.8262350300001</c:v>
                </c:pt>
                <c:pt idx="1256">
                  <c:v>2599.8262350300001</c:v>
                </c:pt>
                <c:pt idx="1257">
                  <c:v>2600.8262350300001</c:v>
                </c:pt>
                <c:pt idx="1258">
                  <c:v>2601.8262350300001</c:v>
                </c:pt>
                <c:pt idx="1259">
                  <c:v>2602.8262350300001</c:v>
                </c:pt>
                <c:pt idx="1260">
                  <c:v>2603.8262350300001</c:v>
                </c:pt>
                <c:pt idx="1261">
                  <c:v>2604.8262350300001</c:v>
                </c:pt>
                <c:pt idx="1262">
                  <c:v>2605.8262350300001</c:v>
                </c:pt>
                <c:pt idx="1263">
                  <c:v>2606.8262350300001</c:v>
                </c:pt>
                <c:pt idx="1264">
                  <c:v>2607.8262350300001</c:v>
                </c:pt>
                <c:pt idx="1265">
                  <c:v>2608.8262350300001</c:v>
                </c:pt>
                <c:pt idx="1266">
                  <c:v>2609.8262350300001</c:v>
                </c:pt>
                <c:pt idx="1267">
                  <c:v>2610.8262350300001</c:v>
                </c:pt>
                <c:pt idx="1268">
                  <c:v>2611.8262350300001</c:v>
                </c:pt>
                <c:pt idx="1269">
                  <c:v>2612.8262350300001</c:v>
                </c:pt>
                <c:pt idx="1270">
                  <c:v>2613.8262350300001</c:v>
                </c:pt>
                <c:pt idx="1271">
                  <c:v>2614.8262350300001</c:v>
                </c:pt>
                <c:pt idx="1272">
                  <c:v>2615.8262350300001</c:v>
                </c:pt>
                <c:pt idx="1273">
                  <c:v>2616.8262350300001</c:v>
                </c:pt>
                <c:pt idx="1274">
                  <c:v>2617.8262350300001</c:v>
                </c:pt>
                <c:pt idx="1275">
                  <c:v>2618.8262350300001</c:v>
                </c:pt>
                <c:pt idx="1276">
                  <c:v>2619.8262350300001</c:v>
                </c:pt>
                <c:pt idx="1277">
                  <c:v>2620.8262350300001</c:v>
                </c:pt>
                <c:pt idx="1278">
                  <c:v>2621.8262350300001</c:v>
                </c:pt>
                <c:pt idx="1279">
                  <c:v>2622.8262350300001</c:v>
                </c:pt>
                <c:pt idx="1280">
                  <c:v>2623.8262350300001</c:v>
                </c:pt>
                <c:pt idx="1281">
                  <c:v>2624.8262350300001</c:v>
                </c:pt>
                <c:pt idx="1282">
                  <c:v>2625.8262350300001</c:v>
                </c:pt>
                <c:pt idx="1283">
                  <c:v>2626.8262350300001</c:v>
                </c:pt>
                <c:pt idx="1284">
                  <c:v>2627.8262350300001</c:v>
                </c:pt>
                <c:pt idx="1285">
                  <c:v>2628.8262350300001</c:v>
                </c:pt>
                <c:pt idx="1286">
                  <c:v>2629.8262350300001</c:v>
                </c:pt>
                <c:pt idx="1287">
                  <c:v>2630.8262350300001</c:v>
                </c:pt>
                <c:pt idx="1288">
                  <c:v>2631.8262350300001</c:v>
                </c:pt>
                <c:pt idx="1289">
                  <c:v>2632.8262350300001</c:v>
                </c:pt>
                <c:pt idx="1290">
                  <c:v>2633.8262350300001</c:v>
                </c:pt>
                <c:pt idx="1291">
                  <c:v>2634.8262350300001</c:v>
                </c:pt>
                <c:pt idx="1292">
                  <c:v>2635.8262350300001</c:v>
                </c:pt>
                <c:pt idx="1293">
                  <c:v>2636.8262350300001</c:v>
                </c:pt>
                <c:pt idx="1294">
                  <c:v>2637.8262350300001</c:v>
                </c:pt>
                <c:pt idx="1295">
                  <c:v>2638.8262350300001</c:v>
                </c:pt>
                <c:pt idx="1296">
                  <c:v>2639.8262350300001</c:v>
                </c:pt>
                <c:pt idx="1297">
                  <c:v>2640.8262350300001</c:v>
                </c:pt>
                <c:pt idx="1298">
                  <c:v>2641.8262350300001</c:v>
                </c:pt>
                <c:pt idx="1299">
                  <c:v>2642.8262350300001</c:v>
                </c:pt>
                <c:pt idx="1300">
                  <c:v>2643.8262350300001</c:v>
                </c:pt>
                <c:pt idx="1301">
                  <c:v>2644.8262350300001</c:v>
                </c:pt>
                <c:pt idx="1302">
                  <c:v>2645.8262350300001</c:v>
                </c:pt>
                <c:pt idx="1303">
                  <c:v>2646.8262350300001</c:v>
                </c:pt>
                <c:pt idx="1304">
                  <c:v>2647.8262350300001</c:v>
                </c:pt>
                <c:pt idx="1305">
                  <c:v>2648.8262350300001</c:v>
                </c:pt>
                <c:pt idx="1306">
                  <c:v>2649.8262350300001</c:v>
                </c:pt>
                <c:pt idx="1307">
                  <c:v>2650.8262350300001</c:v>
                </c:pt>
                <c:pt idx="1308">
                  <c:v>2651.8262350300001</c:v>
                </c:pt>
                <c:pt idx="1309">
                  <c:v>2652.8262350300001</c:v>
                </c:pt>
                <c:pt idx="1310">
                  <c:v>2653.8262350300001</c:v>
                </c:pt>
                <c:pt idx="1311">
                  <c:v>2654.8262350300001</c:v>
                </c:pt>
                <c:pt idx="1312">
                  <c:v>2655.8262350300001</c:v>
                </c:pt>
                <c:pt idx="1313">
                  <c:v>2656.8262350300001</c:v>
                </c:pt>
                <c:pt idx="1314">
                  <c:v>2657.8262350300001</c:v>
                </c:pt>
                <c:pt idx="1315">
                  <c:v>2658.8262350300001</c:v>
                </c:pt>
                <c:pt idx="1316">
                  <c:v>2659.8262350300001</c:v>
                </c:pt>
                <c:pt idx="1317">
                  <c:v>2660.8262350300001</c:v>
                </c:pt>
                <c:pt idx="1318">
                  <c:v>2661.8262350300001</c:v>
                </c:pt>
                <c:pt idx="1319">
                  <c:v>2662.8262350300001</c:v>
                </c:pt>
                <c:pt idx="1320">
                  <c:v>2663.8262350300001</c:v>
                </c:pt>
                <c:pt idx="1321">
                  <c:v>2664.8262350300001</c:v>
                </c:pt>
                <c:pt idx="1322">
                  <c:v>2665.8262350300001</c:v>
                </c:pt>
                <c:pt idx="1323">
                  <c:v>2666.8262350300001</c:v>
                </c:pt>
                <c:pt idx="1324">
                  <c:v>2667.8262350300001</c:v>
                </c:pt>
                <c:pt idx="1325">
                  <c:v>2668.8262350300001</c:v>
                </c:pt>
                <c:pt idx="1326">
                  <c:v>2669.8262350300001</c:v>
                </c:pt>
                <c:pt idx="1327">
                  <c:v>2670.8262350300001</c:v>
                </c:pt>
                <c:pt idx="1328">
                  <c:v>2671.8262350300001</c:v>
                </c:pt>
                <c:pt idx="1329">
                  <c:v>2672.8262350300001</c:v>
                </c:pt>
                <c:pt idx="1330">
                  <c:v>2673.8262350300001</c:v>
                </c:pt>
                <c:pt idx="1331">
                  <c:v>2674.8262350300001</c:v>
                </c:pt>
                <c:pt idx="1332">
                  <c:v>2675.8262350300001</c:v>
                </c:pt>
                <c:pt idx="1333">
                  <c:v>2676.8262350300001</c:v>
                </c:pt>
                <c:pt idx="1334">
                  <c:v>2677.8262350300001</c:v>
                </c:pt>
                <c:pt idx="1335">
                  <c:v>2678.8262350300001</c:v>
                </c:pt>
                <c:pt idx="1336">
                  <c:v>2679.8262350300001</c:v>
                </c:pt>
                <c:pt idx="1337">
                  <c:v>2680.8262350300001</c:v>
                </c:pt>
                <c:pt idx="1338">
                  <c:v>2681.8262350300001</c:v>
                </c:pt>
                <c:pt idx="1339">
                  <c:v>2682.8262350300001</c:v>
                </c:pt>
                <c:pt idx="1340">
                  <c:v>2683.8262350300001</c:v>
                </c:pt>
                <c:pt idx="1341">
                  <c:v>2684.8262350300001</c:v>
                </c:pt>
                <c:pt idx="1342">
                  <c:v>2685.8262350300001</c:v>
                </c:pt>
                <c:pt idx="1343">
                  <c:v>2686.8262350300001</c:v>
                </c:pt>
                <c:pt idx="1344">
                  <c:v>2687.8262350300001</c:v>
                </c:pt>
                <c:pt idx="1345">
                  <c:v>2688.8262350300001</c:v>
                </c:pt>
                <c:pt idx="1346">
                  <c:v>2689.8262350300001</c:v>
                </c:pt>
                <c:pt idx="1347">
                  <c:v>2690.8262350300001</c:v>
                </c:pt>
                <c:pt idx="1348">
                  <c:v>2691.8262350300001</c:v>
                </c:pt>
                <c:pt idx="1349">
                  <c:v>2692.8262350300001</c:v>
                </c:pt>
                <c:pt idx="1350">
                  <c:v>2693.8262350300001</c:v>
                </c:pt>
                <c:pt idx="1351">
                  <c:v>2694.8262350300001</c:v>
                </c:pt>
                <c:pt idx="1352">
                  <c:v>2695.8262350300001</c:v>
                </c:pt>
                <c:pt idx="1353">
                  <c:v>2696.8262350300001</c:v>
                </c:pt>
                <c:pt idx="1354">
                  <c:v>2697.8262350300001</c:v>
                </c:pt>
                <c:pt idx="1355">
                  <c:v>2698.8262350300001</c:v>
                </c:pt>
                <c:pt idx="1356">
                  <c:v>2699.8262350300001</c:v>
                </c:pt>
                <c:pt idx="1357">
                  <c:v>2700.8262350300001</c:v>
                </c:pt>
                <c:pt idx="1358">
                  <c:v>2701.8262350300001</c:v>
                </c:pt>
                <c:pt idx="1359">
                  <c:v>2702.8262350300001</c:v>
                </c:pt>
                <c:pt idx="1360">
                  <c:v>2703.8262350300001</c:v>
                </c:pt>
                <c:pt idx="1361">
                  <c:v>2704.8262350300001</c:v>
                </c:pt>
                <c:pt idx="1362">
                  <c:v>2705.8262350300001</c:v>
                </c:pt>
                <c:pt idx="1363">
                  <c:v>2706.8262350300001</c:v>
                </c:pt>
                <c:pt idx="1364">
                  <c:v>2707.8262350300001</c:v>
                </c:pt>
                <c:pt idx="1365">
                  <c:v>2708.8262350300001</c:v>
                </c:pt>
                <c:pt idx="1366">
                  <c:v>2709.8262350300001</c:v>
                </c:pt>
                <c:pt idx="1367">
                  <c:v>2710.8262350300001</c:v>
                </c:pt>
                <c:pt idx="1368">
                  <c:v>2711.8262350300001</c:v>
                </c:pt>
                <c:pt idx="1369">
                  <c:v>2712.8262350300001</c:v>
                </c:pt>
                <c:pt idx="1370">
                  <c:v>2713.8262350300001</c:v>
                </c:pt>
                <c:pt idx="1371">
                  <c:v>2714.8262350300001</c:v>
                </c:pt>
                <c:pt idx="1372">
                  <c:v>2715.8262350300001</c:v>
                </c:pt>
                <c:pt idx="1373">
                  <c:v>2716.8262350300001</c:v>
                </c:pt>
                <c:pt idx="1374">
                  <c:v>2717.8262350300001</c:v>
                </c:pt>
                <c:pt idx="1375">
                  <c:v>2718.8262350300001</c:v>
                </c:pt>
                <c:pt idx="1376">
                  <c:v>2719.8262350300001</c:v>
                </c:pt>
                <c:pt idx="1377">
                  <c:v>2720.8262350300001</c:v>
                </c:pt>
                <c:pt idx="1378">
                  <c:v>2721.8262350300001</c:v>
                </c:pt>
                <c:pt idx="1379">
                  <c:v>2722.8262350300001</c:v>
                </c:pt>
                <c:pt idx="1380">
                  <c:v>2723.8262350300001</c:v>
                </c:pt>
                <c:pt idx="1381">
                  <c:v>2724.8262350300001</c:v>
                </c:pt>
                <c:pt idx="1382">
                  <c:v>2725.8262350300001</c:v>
                </c:pt>
                <c:pt idx="1383">
                  <c:v>2726.8262350300001</c:v>
                </c:pt>
                <c:pt idx="1384">
                  <c:v>2727.8262350300001</c:v>
                </c:pt>
                <c:pt idx="1385">
                  <c:v>2728.8262350300001</c:v>
                </c:pt>
                <c:pt idx="1386">
                  <c:v>2729.8262350300001</c:v>
                </c:pt>
                <c:pt idx="1387">
                  <c:v>2730.8262350300001</c:v>
                </c:pt>
                <c:pt idx="1388">
                  <c:v>2731.8262350300001</c:v>
                </c:pt>
                <c:pt idx="1389">
                  <c:v>2732.8262350300001</c:v>
                </c:pt>
                <c:pt idx="1390">
                  <c:v>2733.8262350300001</c:v>
                </c:pt>
                <c:pt idx="1391">
                  <c:v>2734.8262350300001</c:v>
                </c:pt>
                <c:pt idx="1392">
                  <c:v>2735.8262350300001</c:v>
                </c:pt>
                <c:pt idx="1393">
                  <c:v>2736.8262350300001</c:v>
                </c:pt>
                <c:pt idx="1394">
                  <c:v>2737.8262350300001</c:v>
                </c:pt>
                <c:pt idx="1395">
                  <c:v>2738.8262350300001</c:v>
                </c:pt>
                <c:pt idx="1396">
                  <c:v>2739.8262350300001</c:v>
                </c:pt>
                <c:pt idx="1397">
                  <c:v>2740.8262350300001</c:v>
                </c:pt>
                <c:pt idx="1398">
                  <c:v>2741.8262350300001</c:v>
                </c:pt>
                <c:pt idx="1399">
                  <c:v>2742.8262350300001</c:v>
                </c:pt>
                <c:pt idx="1400">
                  <c:v>2743.8262350300001</c:v>
                </c:pt>
                <c:pt idx="1401">
                  <c:v>2744.8262350300001</c:v>
                </c:pt>
                <c:pt idx="1402">
                  <c:v>2745.8262350300001</c:v>
                </c:pt>
                <c:pt idx="1403">
                  <c:v>2746.8262350300001</c:v>
                </c:pt>
                <c:pt idx="1404">
                  <c:v>2747.8262350300001</c:v>
                </c:pt>
                <c:pt idx="1405">
                  <c:v>2748.8262350300001</c:v>
                </c:pt>
                <c:pt idx="1406">
                  <c:v>2749.8262350300001</c:v>
                </c:pt>
                <c:pt idx="1407">
                  <c:v>2750.8262350300001</c:v>
                </c:pt>
                <c:pt idx="1408">
                  <c:v>2751.8262350300001</c:v>
                </c:pt>
                <c:pt idx="1409">
                  <c:v>2752.8262350300001</c:v>
                </c:pt>
                <c:pt idx="1410">
                  <c:v>2753.8262350300001</c:v>
                </c:pt>
                <c:pt idx="1411">
                  <c:v>2754.8262350300001</c:v>
                </c:pt>
                <c:pt idx="1412">
                  <c:v>2755.8262350300001</c:v>
                </c:pt>
                <c:pt idx="1413">
                  <c:v>2756.8262350300001</c:v>
                </c:pt>
                <c:pt idx="1414">
                  <c:v>2757.8262350300001</c:v>
                </c:pt>
                <c:pt idx="1415">
                  <c:v>2758.8262350300001</c:v>
                </c:pt>
                <c:pt idx="1416">
                  <c:v>2759.8262350300001</c:v>
                </c:pt>
                <c:pt idx="1417">
                  <c:v>2760.8262350300001</c:v>
                </c:pt>
                <c:pt idx="1418">
                  <c:v>2761.8262350300001</c:v>
                </c:pt>
                <c:pt idx="1419">
                  <c:v>2762.8262350300001</c:v>
                </c:pt>
                <c:pt idx="1420">
                  <c:v>2763.8262350300001</c:v>
                </c:pt>
                <c:pt idx="1421">
                  <c:v>2764.8262350300001</c:v>
                </c:pt>
                <c:pt idx="1422">
                  <c:v>2765.8262350300001</c:v>
                </c:pt>
                <c:pt idx="1423">
                  <c:v>2766.8262350300001</c:v>
                </c:pt>
                <c:pt idx="1424">
                  <c:v>2767.8262350300001</c:v>
                </c:pt>
                <c:pt idx="1425">
                  <c:v>2768.8262350300001</c:v>
                </c:pt>
                <c:pt idx="1426">
                  <c:v>2769.8262350300001</c:v>
                </c:pt>
                <c:pt idx="1427">
                  <c:v>2770.8262350300001</c:v>
                </c:pt>
                <c:pt idx="1428">
                  <c:v>2771.8262350300001</c:v>
                </c:pt>
                <c:pt idx="1429">
                  <c:v>2772.8262350300001</c:v>
                </c:pt>
                <c:pt idx="1430">
                  <c:v>2773.8262350300001</c:v>
                </c:pt>
                <c:pt idx="1431">
                  <c:v>2774.8262350300001</c:v>
                </c:pt>
                <c:pt idx="1432">
                  <c:v>2775.8262350300001</c:v>
                </c:pt>
                <c:pt idx="1433">
                  <c:v>2776.8262350300001</c:v>
                </c:pt>
                <c:pt idx="1434">
                  <c:v>2777.8262350300001</c:v>
                </c:pt>
                <c:pt idx="1435">
                  <c:v>2778.8262350300001</c:v>
                </c:pt>
                <c:pt idx="1436">
                  <c:v>2779.8262350300001</c:v>
                </c:pt>
                <c:pt idx="1437">
                  <c:v>2780.8262350300001</c:v>
                </c:pt>
                <c:pt idx="1438">
                  <c:v>2781.8262350300001</c:v>
                </c:pt>
                <c:pt idx="1439">
                  <c:v>2782.8262350300001</c:v>
                </c:pt>
                <c:pt idx="1440">
                  <c:v>2783.8262350300001</c:v>
                </c:pt>
                <c:pt idx="1441">
                  <c:v>2784.8262350300001</c:v>
                </c:pt>
                <c:pt idx="1442">
                  <c:v>2785.8262350300001</c:v>
                </c:pt>
                <c:pt idx="1443">
                  <c:v>2786.8262350300001</c:v>
                </c:pt>
                <c:pt idx="1444">
                  <c:v>2787.8262350300001</c:v>
                </c:pt>
                <c:pt idx="1445">
                  <c:v>2788.8262350300001</c:v>
                </c:pt>
                <c:pt idx="1446">
                  <c:v>2789.8262350300001</c:v>
                </c:pt>
                <c:pt idx="1447">
                  <c:v>2790.8262350300001</c:v>
                </c:pt>
                <c:pt idx="1448">
                  <c:v>2791.8262350300001</c:v>
                </c:pt>
                <c:pt idx="1449">
                  <c:v>2792.8262350300001</c:v>
                </c:pt>
                <c:pt idx="1450">
                  <c:v>2793.8262350300001</c:v>
                </c:pt>
                <c:pt idx="1451">
                  <c:v>2794.8262350300001</c:v>
                </c:pt>
                <c:pt idx="1452">
                  <c:v>2795.8262350300001</c:v>
                </c:pt>
                <c:pt idx="1453">
                  <c:v>2796.8262350300001</c:v>
                </c:pt>
                <c:pt idx="1454">
                  <c:v>2797.8262350300001</c:v>
                </c:pt>
                <c:pt idx="1455">
                  <c:v>2798.8262350300001</c:v>
                </c:pt>
                <c:pt idx="1456">
                  <c:v>2799.8262350300001</c:v>
                </c:pt>
                <c:pt idx="1457">
                  <c:v>2800.8262350300001</c:v>
                </c:pt>
                <c:pt idx="1458">
                  <c:v>2801.8262350300001</c:v>
                </c:pt>
                <c:pt idx="1459">
                  <c:v>2802.8262350300001</c:v>
                </c:pt>
                <c:pt idx="1460">
                  <c:v>2803.8262350300001</c:v>
                </c:pt>
                <c:pt idx="1461">
                  <c:v>2804.8262350300001</c:v>
                </c:pt>
                <c:pt idx="1462">
                  <c:v>2805.8262350300001</c:v>
                </c:pt>
                <c:pt idx="1463">
                  <c:v>2806.8262350300001</c:v>
                </c:pt>
                <c:pt idx="1464">
                  <c:v>2807.8262350300001</c:v>
                </c:pt>
                <c:pt idx="1465">
                  <c:v>2808.8262350300001</c:v>
                </c:pt>
                <c:pt idx="1466">
                  <c:v>2809.8262350300001</c:v>
                </c:pt>
                <c:pt idx="1467">
                  <c:v>2810.8262350300001</c:v>
                </c:pt>
                <c:pt idx="1468">
                  <c:v>2811.8262350300001</c:v>
                </c:pt>
                <c:pt idx="1469">
                  <c:v>2812.8262350300001</c:v>
                </c:pt>
                <c:pt idx="1470">
                  <c:v>2813.8262350300001</c:v>
                </c:pt>
                <c:pt idx="1471">
                  <c:v>2814.8262350300001</c:v>
                </c:pt>
                <c:pt idx="1472">
                  <c:v>2815.8262350300001</c:v>
                </c:pt>
                <c:pt idx="1473">
                  <c:v>2816.8262350300001</c:v>
                </c:pt>
                <c:pt idx="1474">
                  <c:v>2817.8262350300001</c:v>
                </c:pt>
                <c:pt idx="1475">
                  <c:v>2818.8262350300001</c:v>
                </c:pt>
                <c:pt idx="1476">
                  <c:v>2819.8262350300001</c:v>
                </c:pt>
                <c:pt idx="1477">
                  <c:v>2820.8262350300001</c:v>
                </c:pt>
                <c:pt idx="1478">
                  <c:v>2821.8262350300001</c:v>
                </c:pt>
                <c:pt idx="1479">
                  <c:v>2822.8262350300001</c:v>
                </c:pt>
                <c:pt idx="1480">
                  <c:v>2823.8262350300001</c:v>
                </c:pt>
                <c:pt idx="1481">
                  <c:v>2824.8262350300001</c:v>
                </c:pt>
                <c:pt idx="1482">
                  <c:v>2825.8262350300001</c:v>
                </c:pt>
                <c:pt idx="1483">
                  <c:v>2826.8262350300001</c:v>
                </c:pt>
                <c:pt idx="1484">
                  <c:v>2827.8262350300001</c:v>
                </c:pt>
                <c:pt idx="1485">
                  <c:v>2828.8262350300001</c:v>
                </c:pt>
                <c:pt idx="1486">
                  <c:v>2829.8262350300001</c:v>
                </c:pt>
                <c:pt idx="1487">
                  <c:v>2830.8262350300001</c:v>
                </c:pt>
                <c:pt idx="1488">
                  <c:v>2831.8262350300001</c:v>
                </c:pt>
                <c:pt idx="1489">
                  <c:v>2832.8262350300001</c:v>
                </c:pt>
                <c:pt idx="1490">
                  <c:v>2833.8262350300001</c:v>
                </c:pt>
                <c:pt idx="1491">
                  <c:v>2834.8262350300001</c:v>
                </c:pt>
                <c:pt idx="1492">
                  <c:v>2835.8262350300001</c:v>
                </c:pt>
                <c:pt idx="1493">
                  <c:v>2836.8262350300001</c:v>
                </c:pt>
                <c:pt idx="1494">
                  <c:v>2837.8262350300001</c:v>
                </c:pt>
                <c:pt idx="1495">
                  <c:v>2838.8262350300001</c:v>
                </c:pt>
                <c:pt idx="1496">
                  <c:v>2839.8262350300001</c:v>
                </c:pt>
                <c:pt idx="1497">
                  <c:v>2840.8262350300001</c:v>
                </c:pt>
                <c:pt idx="1498">
                  <c:v>2841.8262350300001</c:v>
                </c:pt>
                <c:pt idx="1499">
                  <c:v>2842.8262350300001</c:v>
                </c:pt>
                <c:pt idx="1500">
                  <c:v>2843.8262350300001</c:v>
                </c:pt>
                <c:pt idx="1501">
                  <c:v>2844.8262350300001</c:v>
                </c:pt>
                <c:pt idx="1502">
                  <c:v>2845.8262350300001</c:v>
                </c:pt>
                <c:pt idx="1503">
                  <c:v>2846.8262350300001</c:v>
                </c:pt>
                <c:pt idx="1504">
                  <c:v>2847.8262350300001</c:v>
                </c:pt>
                <c:pt idx="1505">
                  <c:v>2848.8262350300001</c:v>
                </c:pt>
                <c:pt idx="1506">
                  <c:v>2849.8262350300001</c:v>
                </c:pt>
                <c:pt idx="1507">
                  <c:v>2850.8262350300001</c:v>
                </c:pt>
                <c:pt idx="1508">
                  <c:v>2851.8262350300001</c:v>
                </c:pt>
                <c:pt idx="1509">
                  <c:v>2852.8262350300001</c:v>
                </c:pt>
                <c:pt idx="1510">
                  <c:v>2853.8262350300001</c:v>
                </c:pt>
                <c:pt idx="1511">
                  <c:v>2854.8262350300001</c:v>
                </c:pt>
                <c:pt idx="1512">
                  <c:v>2855.8262350300001</c:v>
                </c:pt>
                <c:pt idx="1513">
                  <c:v>2856.8262350300001</c:v>
                </c:pt>
                <c:pt idx="1514">
                  <c:v>2857.8262350300001</c:v>
                </c:pt>
                <c:pt idx="1515">
                  <c:v>2858.8262350300001</c:v>
                </c:pt>
                <c:pt idx="1516">
                  <c:v>2859.8262350300001</c:v>
                </c:pt>
                <c:pt idx="1517">
                  <c:v>2860.8262350300001</c:v>
                </c:pt>
                <c:pt idx="1518">
                  <c:v>2861.8262350300001</c:v>
                </c:pt>
                <c:pt idx="1519">
                  <c:v>2862.8262350300001</c:v>
                </c:pt>
                <c:pt idx="1520">
                  <c:v>2863.8262350300001</c:v>
                </c:pt>
                <c:pt idx="1521">
                  <c:v>2864.8262350300001</c:v>
                </c:pt>
                <c:pt idx="1522">
                  <c:v>2865.8262350300001</c:v>
                </c:pt>
                <c:pt idx="1523">
                  <c:v>2866.8262350300001</c:v>
                </c:pt>
                <c:pt idx="1524">
                  <c:v>2867.8262350300001</c:v>
                </c:pt>
                <c:pt idx="1525">
                  <c:v>2868.8262350300001</c:v>
                </c:pt>
                <c:pt idx="1526">
                  <c:v>2869.8262350300001</c:v>
                </c:pt>
                <c:pt idx="1527">
                  <c:v>2870.8262350300001</c:v>
                </c:pt>
                <c:pt idx="1528">
                  <c:v>2871.8262350300001</c:v>
                </c:pt>
                <c:pt idx="1529">
                  <c:v>2872.8262350300001</c:v>
                </c:pt>
                <c:pt idx="1530">
                  <c:v>2873.8262350300001</c:v>
                </c:pt>
                <c:pt idx="1531">
                  <c:v>2874.8262350300001</c:v>
                </c:pt>
                <c:pt idx="1532">
                  <c:v>2875.8262350300001</c:v>
                </c:pt>
                <c:pt idx="1533">
                  <c:v>2876.8262350300001</c:v>
                </c:pt>
                <c:pt idx="1534">
                  <c:v>2877.8262350300001</c:v>
                </c:pt>
                <c:pt idx="1535">
                  <c:v>2878.8262350300001</c:v>
                </c:pt>
                <c:pt idx="1536">
                  <c:v>2879.8262350300001</c:v>
                </c:pt>
                <c:pt idx="1537">
                  <c:v>2880.8262350300001</c:v>
                </c:pt>
                <c:pt idx="1538">
                  <c:v>2881.8262350300001</c:v>
                </c:pt>
                <c:pt idx="1539">
                  <c:v>2882.8262350300001</c:v>
                </c:pt>
                <c:pt idx="1540">
                  <c:v>2883.8262350300001</c:v>
                </c:pt>
                <c:pt idx="1541">
                  <c:v>2884.8262350300001</c:v>
                </c:pt>
                <c:pt idx="1542">
                  <c:v>2885.8262350300001</c:v>
                </c:pt>
                <c:pt idx="1543">
                  <c:v>2886.8262350300001</c:v>
                </c:pt>
                <c:pt idx="1544">
                  <c:v>2887.8262350300001</c:v>
                </c:pt>
                <c:pt idx="1545">
                  <c:v>2888.8262350300001</c:v>
                </c:pt>
                <c:pt idx="1546">
                  <c:v>2889.8262350300001</c:v>
                </c:pt>
                <c:pt idx="1547">
                  <c:v>2890.8262350300001</c:v>
                </c:pt>
                <c:pt idx="1548">
                  <c:v>2891.8262350300001</c:v>
                </c:pt>
                <c:pt idx="1549">
                  <c:v>2892.8262350300001</c:v>
                </c:pt>
                <c:pt idx="1550">
                  <c:v>2893.8262350300001</c:v>
                </c:pt>
                <c:pt idx="1551">
                  <c:v>2894.8262350300001</c:v>
                </c:pt>
                <c:pt idx="1552">
                  <c:v>2895.8262350300001</c:v>
                </c:pt>
                <c:pt idx="1553">
                  <c:v>2896.8262350300001</c:v>
                </c:pt>
                <c:pt idx="1554">
                  <c:v>2897.8262350300001</c:v>
                </c:pt>
                <c:pt idx="1555">
                  <c:v>2898.8262350300001</c:v>
                </c:pt>
                <c:pt idx="1556">
                  <c:v>2899.8262350300001</c:v>
                </c:pt>
                <c:pt idx="1557">
                  <c:v>2900.8262350300001</c:v>
                </c:pt>
                <c:pt idx="1558">
                  <c:v>2901.8262350300001</c:v>
                </c:pt>
                <c:pt idx="1559">
                  <c:v>2902.8262350300001</c:v>
                </c:pt>
                <c:pt idx="1560">
                  <c:v>2903.8262350300001</c:v>
                </c:pt>
                <c:pt idx="1561">
                  <c:v>2904.8262350300001</c:v>
                </c:pt>
                <c:pt idx="1562">
                  <c:v>2905.8262350300001</c:v>
                </c:pt>
                <c:pt idx="1563">
                  <c:v>2906.8262350300001</c:v>
                </c:pt>
                <c:pt idx="1564">
                  <c:v>2907.8262350300001</c:v>
                </c:pt>
                <c:pt idx="1565">
                  <c:v>2908.8262350300001</c:v>
                </c:pt>
                <c:pt idx="1566">
                  <c:v>2909.8262350300001</c:v>
                </c:pt>
                <c:pt idx="1567">
                  <c:v>2910.8262350300001</c:v>
                </c:pt>
                <c:pt idx="1568">
                  <c:v>2911.8262350300001</c:v>
                </c:pt>
                <c:pt idx="1569">
                  <c:v>2912.8262350300001</c:v>
                </c:pt>
                <c:pt idx="1570">
                  <c:v>2913.8262350300001</c:v>
                </c:pt>
                <c:pt idx="1571">
                  <c:v>2914.8262350300001</c:v>
                </c:pt>
                <c:pt idx="1572">
                  <c:v>2915.8262350300001</c:v>
                </c:pt>
                <c:pt idx="1573">
                  <c:v>2916.8262350300001</c:v>
                </c:pt>
                <c:pt idx="1574">
                  <c:v>2917.8262350300001</c:v>
                </c:pt>
                <c:pt idx="1575">
                  <c:v>2918.8262350300001</c:v>
                </c:pt>
                <c:pt idx="1576">
                  <c:v>2919.8262350300001</c:v>
                </c:pt>
                <c:pt idx="1577">
                  <c:v>2920.8262350300001</c:v>
                </c:pt>
                <c:pt idx="1578">
                  <c:v>2921.8262350300001</c:v>
                </c:pt>
                <c:pt idx="1579">
                  <c:v>2922.8262350300001</c:v>
                </c:pt>
                <c:pt idx="1580">
                  <c:v>2923.8262350300001</c:v>
                </c:pt>
                <c:pt idx="1581">
                  <c:v>2924.8262350300001</c:v>
                </c:pt>
                <c:pt idx="1582">
                  <c:v>2925.8262350300001</c:v>
                </c:pt>
                <c:pt idx="1583">
                  <c:v>2926.8262350300001</c:v>
                </c:pt>
                <c:pt idx="1584">
                  <c:v>2927.8262350300001</c:v>
                </c:pt>
                <c:pt idx="1585">
                  <c:v>2928.8262350300001</c:v>
                </c:pt>
                <c:pt idx="1586">
                  <c:v>2929.8262350300001</c:v>
                </c:pt>
                <c:pt idx="1587">
                  <c:v>2930.8262350300001</c:v>
                </c:pt>
                <c:pt idx="1588">
                  <c:v>2931.8262350300001</c:v>
                </c:pt>
                <c:pt idx="1589">
                  <c:v>2932.8262350300001</c:v>
                </c:pt>
                <c:pt idx="1590">
                  <c:v>2933.8262350300001</c:v>
                </c:pt>
                <c:pt idx="1591">
                  <c:v>2934.8262350300001</c:v>
                </c:pt>
                <c:pt idx="1592">
                  <c:v>2935.8262350300001</c:v>
                </c:pt>
                <c:pt idx="1593">
                  <c:v>2936.8262350300001</c:v>
                </c:pt>
                <c:pt idx="1594">
                  <c:v>2937.8262350300001</c:v>
                </c:pt>
                <c:pt idx="1595">
                  <c:v>2938.8262350300001</c:v>
                </c:pt>
                <c:pt idx="1596">
                  <c:v>2939.8262350300001</c:v>
                </c:pt>
                <c:pt idx="1597">
                  <c:v>2940.8262350300001</c:v>
                </c:pt>
                <c:pt idx="1598">
                  <c:v>2941.8262350300001</c:v>
                </c:pt>
                <c:pt idx="1599">
                  <c:v>2942.8262350300001</c:v>
                </c:pt>
                <c:pt idx="1600">
                  <c:v>2943.8262350300001</c:v>
                </c:pt>
                <c:pt idx="1601">
                  <c:v>2944.8262350300001</c:v>
                </c:pt>
                <c:pt idx="1602">
                  <c:v>2945.8262350300001</c:v>
                </c:pt>
                <c:pt idx="1603">
                  <c:v>2946.8262350300001</c:v>
                </c:pt>
                <c:pt idx="1604">
                  <c:v>2947.8262350300001</c:v>
                </c:pt>
                <c:pt idx="1605">
                  <c:v>2948.8262350300001</c:v>
                </c:pt>
                <c:pt idx="1606">
                  <c:v>2949.8262350300001</c:v>
                </c:pt>
                <c:pt idx="1607">
                  <c:v>2950.8262350300001</c:v>
                </c:pt>
                <c:pt idx="1608">
                  <c:v>2951.8262350300001</c:v>
                </c:pt>
                <c:pt idx="1609">
                  <c:v>2952.8262350300001</c:v>
                </c:pt>
                <c:pt idx="1610">
                  <c:v>2953.8262350300001</c:v>
                </c:pt>
                <c:pt idx="1611">
                  <c:v>2954.8262350300001</c:v>
                </c:pt>
                <c:pt idx="1612">
                  <c:v>2955.8262350300001</c:v>
                </c:pt>
                <c:pt idx="1613">
                  <c:v>2956.8262350300001</c:v>
                </c:pt>
                <c:pt idx="1614">
                  <c:v>2957.8262350300001</c:v>
                </c:pt>
                <c:pt idx="1615">
                  <c:v>2958.8262350300001</c:v>
                </c:pt>
                <c:pt idx="1616">
                  <c:v>2959.8262350300001</c:v>
                </c:pt>
                <c:pt idx="1617">
                  <c:v>2960.8262350300001</c:v>
                </c:pt>
                <c:pt idx="1618">
                  <c:v>2961.8262350300001</c:v>
                </c:pt>
                <c:pt idx="1619">
                  <c:v>2962.8262350300001</c:v>
                </c:pt>
                <c:pt idx="1620">
                  <c:v>2963.8262350300001</c:v>
                </c:pt>
                <c:pt idx="1621">
                  <c:v>2964.8262350300001</c:v>
                </c:pt>
                <c:pt idx="1622">
                  <c:v>2965.8262350300001</c:v>
                </c:pt>
                <c:pt idx="1623">
                  <c:v>2966.8262350300001</c:v>
                </c:pt>
                <c:pt idx="1624">
                  <c:v>2967.8262350300001</c:v>
                </c:pt>
                <c:pt idx="1625">
                  <c:v>2968.8262350300001</c:v>
                </c:pt>
                <c:pt idx="1626">
                  <c:v>2969.8262350300001</c:v>
                </c:pt>
                <c:pt idx="1627">
                  <c:v>2970.8262350300001</c:v>
                </c:pt>
                <c:pt idx="1628">
                  <c:v>2971.8262350300001</c:v>
                </c:pt>
                <c:pt idx="1629">
                  <c:v>2972.8262350300001</c:v>
                </c:pt>
                <c:pt idx="1630">
                  <c:v>2973.8262350300001</c:v>
                </c:pt>
                <c:pt idx="1631">
                  <c:v>2974.8262350300001</c:v>
                </c:pt>
                <c:pt idx="1632">
                  <c:v>2975.8262350300001</c:v>
                </c:pt>
                <c:pt idx="1633">
                  <c:v>2976.8262350300001</c:v>
                </c:pt>
                <c:pt idx="1634">
                  <c:v>2977.8262350300001</c:v>
                </c:pt>
                <c:pt idx="1635">
                  <c:v>2978.8262350300001</c:v>
                </c:pt>
                <c:pt idx="1636">
                  <c:v>2979.8262350300001</c:v>
                </c:pt>
                <c:pt idx="1637">
                  <c:v>2980.8262350300001</c:v>
                </c:pt>
                <c:pt idx="1638">
                  <c:v>2981.8262350300001</c:v>
                </c:pt>
                <c:pt idx="1639">
                  <c:v>2982.8262350300001</c:v>
                </c:pt>
                <c:pt idx="1640">
                  <c:v>2983.8262350300001</c:v>
                </c:pt>
                <c:pt idx="1641">
                  <c:v>2984.8262350300001</c:v>
                </c:pt>
                <c:pt idx="1642">
                  <c:v>2985.8262350300001</c:v>
                </c:pt>
                <c:pt idx="1643">
                  <c:v>2986.8262350300001</c:v>
                </c:pt>
                <c:pt idx="1644">
                  <c:v>2987.8262350300001</c:v>
                </c:pt>
                <c:pt idx="1645">
                  <c:v>2988.8262350300001</c:v>
                </c:pt>
                <c:pt idx="1646">
                  <c:v>2989.8262350300001</c:v>
                </c:pt>
                <c:pt idx="1647">
                  <c:v>2990.8262350300001</c:v>
                </c:pt>
                <c:pt idx="1648">
                  <c:v>2991.8262350300001</c:v>
                </c:pt>
                <c:pt idx="1649">
                  <c:v>2992.8262350300001</c:v>
                </c:pt>
                <c:pt idx="1650">
                  <c:v>2993.8262350300001</c:v>
                </c:pt>
                <c:pt idx="1651">
                  <c:v>2994.8262350300001</c:v>
                </c:pt>
                <c:pt idx="1652">
                  <c:v>2995.8262350300001</c:v>
                </c:pt>
                <c:pt idx="1653">
                  <c:v>2996.8262350300001</c:v>
                </c:pt>
                <c:pt idx="1654">
                  <c:v>2997.8262350300001</c:v>
                </c:pt>
                <c:pt idx="1655">
                  <c:v>2998.3673492500002</c:v>
                </c:pt>
                <c:pt idx="1656">
                  <c:v>3052.1357715300001</c:v>
                </c:pt>
                <c:pt idx="1657">
                  <c:v>3101.2908861199999</c:v>
                </c:pt>
                <c:pt idx="1658">
                  <c:v>3101.2908861199999</c:v>
                </c:pt>
                <c:pt idx="1659">
                  <c:v>3102.2908861199999</c:v>
                </c:pt>
                <c:pt idx="1660">
                  <c:v>3103.2908861199999</c:v>
                </c:pt>
                <c:pt idx="1661">
                  <c:v>3104.2908861199999</c:v>
                </c:pt>
                <c:pt idx="1662">
                  <c:v>3105.2908861199999</c:v>
                </c:pt>
                <c:pt idx="1663">
                  <c:v>3106.2908861199999</c:v>
                </c:pt>
                <c:pt idx="1664">
                  <c:v>3107.2908861199999</c:v>
                </c:pt>
                <c:pt idx="1665">
                  <c:v>3108.2908861199999</c:v>
                </c:pt>
                <c:pt idx="1666">
                  <c:v>3109.2908861199999</c:v>
                </c:pt>
                <c:pt idx="1667">
                  <c:v>3110.2908861199999</c:v>
                </c:pt>
                <c:pt idx="1668">
                  <c:v>3111.2908861199999</c:v>
                </c:pt>
                <c:pt idx="1669">
                  <c:v>3112.2908861199999</c:v>
                </c:pt>
                <c:pt idx="1670">
                  <c:v>3113.2908861199999</c:v>
                </c:pt>
                <c:pt idx="1671">
                  <c:v>3114.2908861199999</c:v>
                </c:pt>
                <c:pt idx="1672">
                  <c:v>3115.2908861199999</c:v>
                </c:pt>
                <c:pt idx="1673">
                  <c:v>3116.2908861199999</c:v>
                </c:pt>
                <c:pt idx="1674">
                  <c:v>3117.2908861199999</c:v>
                </c:pt>
                <c:pt idx="1675">
                  <c:v>3118.2908861199999</c:v>
                </c:pt>
                <c:pt idx="1676">
                  <c:v>3119.2908861199999</c:v>
                </c:pt>
                <c:pt idx="1677">
                  <c:v>3120.2908861199999</c:v>
                </c:pt>
                <c:pt idx="1678">
                  <c:v>3121.2908861199999</c:v>
                </c:pt>
                <c:pt idx="1679">
                  <c:v>3122.2908861199999</c:v>
                </c:pt>
                <c:pt idx="1680">
                  <c:v>3123.2908861199999</c:v>
                </c:pt>
                <c:pt idx="1681">
                  <c:v>3124.2908861199999</c:v>
                </c:pt>
                <c:pt idx="1682">
                  <c:v>3125.2908861199999</c:v>
                </c:pt>
                <c:pt idx="1683">
                  <c:v>3126.2908861199999</c:v>
                </c:pt>
                <c:pt idx="1684">
                  <c:v>3127.2908861199999</c:v>
                </c:pt>
                <c:pt idx="1685">
                  <c:v>3128.2908861199999</c:v>
                </c:pt>
                <c:pt idx="1686">
                  <c:v>3129.2908861199999</c:v>
                </c:pt>
                <c:pt idx="1687">
                  <c:v>3130.2908861199999</c:v>
                </c:pt>
                <c:pt idx="1688">
                  <c:v>3131.2908861199999</c:v>
                </c:pt>
                <c:pt idx="1689">
                  <c:v>3132.2908861199999</c:v>
                </c:pt>
                <c:pt idx="1690">
                  <c:v>3133.2908861199999</c:v>
                </c:pt>
                <c:pt idx="1691">
                  <c:v>3134.2908861199999</c:v>
                </c:pt>
                <c:pt idx="1692">
                  <c:v>3135.2908861199999</c:v>
                </c:pt>
                <c:pt idx="1693">
                  <c:v>3136.2908861199999</c:v>
                </c:pt>
                <c:pt idx="1694">
                  <c:v>3137.2908861199999</c:v>
                </c:pt>
                <c:pt idx="1695">
                  <c:v>3138.2908861199999</c:v>
                </c:pt>
                <c:pt idx="1696">
                  <c:v>3139.2908861199999</c:v>
                </c:pt>
                <c:pt idx="1697">
                  <c:v>3140.2908861199999</c:v>
                </c:pt>
                <c:pt idx="1698">
                  <c:v>3141.2908861199999</c:v>
                </c:pt>
                <c:pt idx="1699">
                  <c:v>3142.2908861199999</c:v>
                </c:pt>
                <c:pt idx="1700">
                  <c:v>3143.2908861199999</c:v>
                </c:pt>
                <c:pt idx="1701">
                  <c:v>3144.2908861199999</c:v>
                </c:pt>
                <c:pt idx="1702">
                  <c:v>3145.2908861199999</c:v>
                </c:pt>
                <c:pt idx="1703">
                  <c:v>3146.2908861199999</c:v>
                </c:pt>
                <c:pt idx="1704">
                  <c:v>3147.2908861199999</c:v>
                </c:pt>
                <c:pt idx="1705">
                  <c:v>3148.2908861199999</c:v>
                </c:pt>
                <c:pt idx="1706">
                  <c:v>3149.2908861199999</c:v>
                </c:pt>
                <c:pt idx="1707">
                  <c:v>3150.2908861199999</c:v>
                </c:pt>
                <c:pt idx="1708">
                  <c:v>3151.2908861199999</c:v>
                </c:pt>
                <c:pt idx="1709">
                  <c:v>3152.2908861199999</c:v>
                </c:pt>
                <c:pt idx="1710">
                  <c:v>3153.2908861199999</c:v>
                </c:pt>
                <c:pt idx="1711">
                  <c:v>3154.2908861199999</c:v>
                </c:pt>
                <c:pt idx="1712">
                  <c:v>3155.2908861199999</c:v>
                </c:pt>
                <c:pt idx="1713">
                  <c:v>3156.2908861199999</c:v>
                </c:pt>
                <c:pt idx="1714">
                  <c:v>3157.2908861199999</c:v>
                </c:pt>
                <c:pt idx="1715">
                  <c:v>3158.2908861199999</c:v>
                </c:pt>
                <c:pt idx="1716">
                  <c:v>3159.2908861199999</c:v>
                </c:pt>
                <c:pt idx="1717">
                  <c:v>3160.2908861199999</c:v>
                </c:pt>
                <c:pt idx="1718">
                  <c:v>3161.2908861199999</c:v>
                </c:pt>
                <c:pt idx="1719">
                  <c:v>3162.2908861199999</c:v>
                </c:pt>
                <c:pt idx="1720">
                  <c:v>3163.2908861199999</c:v>
                </c:pt>
                <c:pt idx="1721">
                  <c:v>3164.2908861199999</c:v>
                </c:pt>
                <c:pt idx="1722">
                  <c:v>3165.2908861199999</c:v>
                </c:pt>
                <c:pt idx="1723">
                  <c:v>3166.2908861199999</c:v>
                </c:pt>
                <c:pt idx="1724">
                  <c:v>3167.2908861199999</c:v>
                </c:pt>
                <c:pt idx="1725">
                  <c:v>3168.2908861199999</c:v>
                </c:pt>
                <c:pt idx="1726">
                  <c:v>3169.2908861199999</c:v>
                </c:pt>
                <c:pt idx="1727">
                  <c:v>3170.2908861199999</c:v>
                </c:pt>
                <c:pt idx="1728">
                  <c:v>3171.2908861199999</c:v>
                </c:pt>
                <c:pt idx="1729">
                  <c:v>3172.2908861199999</c:v>
                </c:pt>
                <c:pt idx="1730">
                  <c:v>3173.2908861199999</c:v>
                </c:pt>
                <c:pt idx="1731">
                  <c:v>3174.2908861199999</c:v>
                </c:pt>
                <c:pt idx="1732">
                  <c:v>3175.2908861199999</c:v>
                </c:pt>
                <c:pt idx="1733">
                  <c:v>3176.2908861199999</c:v>
                </c:pt>
                <c:pt idx="1734">
                  <c:v>3177.2908861199999</c:v>
                </c:pt>
                <c:pt idx="1735">
                  <c:v>3178.2908861199999</c:v>
                </c:pt>
                <c:pt idx="1736">
                  <c:v>3179.2908861199999</c:v>
                </c:pt>
                <c:pt idx="1737">
                  <c:v>3180.2908861199999</c:v>
                </c:pt>
                <c:pt idx="1738">
                  <c:v>3181.2908861199999</c:v>
                </c:pt>
                <c:pt idx="1739">
                  <c:v>3182.2908861199999</c:v>
                </c:pt>
                <c:pt idx="1740">
                  <c:v>3183.2908861199999</c:v>
                </c:pt>
                <c:pt idx="1741">
                  <c:v>3184.2908861199999</c:v>
                </c:pt>
                <c:pt idx="1742">
                  <c:v>3185.2908861199999</c:v>
                </c:pt>
                <c:pt idx="1743">
                  <c:v>3186.2908861199999</c:v>
                </c:pt>
                <c:pt idx="1744">
                  <c:v>3187.2908861199999</c:v>
                </c:pt>
                <c:pt idx="1745">
                  <c:v>3188.2908861199999</c:v>
                </c:pt>
                <c:pt idx="1746">
                  <c:v>3189.2908861199999</c:v>
                </c:pt>
                <c:pt idx="1747">
                  <c:v>3190.2908861199999</c:v>
                </c:pt>
                <c:pt idx="1748">
                  <c:v>3191.2908861199999</c:v>
                </c:pt>
                <c:pt idx="1749">
                  <c:v>3192.2908861199999</c:v>
                </c:pt>
                <c:pt idx="1750">
                  <c:v>3193.2908861199999</c:v>
                </c:pt>
                <c:pt idx="1751">
                  <c:v>3194.2908861199999</c:v>
                </c:pt>
                <c:pt idx="1752">
                  <c:v>3195.2908861199999</c:v>
                </c:pt>
                <c:pt idx="1753">
                  <c:v>3196.2908861199999</c:v>
                </c:pt>
                <c:pt idx="1754">
                  <c:v>3197.2908861199999</c:v>
                </c:pt>
                <c:pt idx="1755">
                  <c:v>3198.2908861199999</c:v>
                </c:pt>
                <c:pt idx="1756">
                  <c:v>3199.2908861199999</c:v>
                </c:pt>
                <c:pt idx="1757">
                  <c:v>3200.2908861199999</c:v>
                </c:pt>
                <c:pt idx="1758">
                  <c:v>3201.2908861199999</c:v>
                </c:pt>
                <c:pt idx="1759">
                  <c:v>3202.2908861199999</c:v>
                </c:pt>
                <c:pt idx="1760">
                  <c:v>3203.2908861199999</c:v>
                </c:pt>
                <c:pt idx="1761">
                  <c:v>3204.2908861199999</c:v>
                </c:pt>
                <c:pt idx="1762">
                  <c:v>3205.2908861199999</c:v>
                </c:pt>
                <c:pt idx="1763">
                  <c:v>3206.2908861199999</c:v>
                </c:pt>
                <c:pt idx="1764">
                  <c:v>3207.2908861199999</c:v>
                </c:pt>
                <c:pt idx="1765">
                  <c:v>3208.2908861199999</c:v>
                </c:pt>
                <c:pt idx="1766">
                  <c:v>3209.2908861199999</c:v>
                </c:pt>
                <c:pt idx="1767">
                  <c:v>3210.2908861199999</c:v>
                </c:pt>
                <c:pt idx="1768">
                  <c:v>3211.2908861199999</c:v>
                </c:pt>
                <c:pt idx="1769">
                  <c:v>3212.2908861199999</c:v>
                </c:pt>
                <c:pt idx="1770">
                  <c:v>3213.2908861199999</c:v>
                </c:pt>
                <c:pt idx="1771">
                  <c:v>3214.2908861199999</c:v>
                </c:pt>
                <c:pt idx="1772">
                  <c:v>3215.2908861199999</c:v>
                </c:pt>
                <c:pt idx="1773">
                  <c:v>3216.2908861199999</c:v>
                </c:pt>
                <c:pt idx="1774">
                  <c:v>3217.2908861199999</c:v>
                </c:pt>
                <c:pt idx="1775">
                  <c:v>3218.2908861199999</c:v>
                </c:pt>
                <c:pt idx="1776">
                  <c:v>3219.2908861199999</c:v>
                </c:pt>
                <c:pt idx="1777">
                  <c:v>3220.2908861199999</c:v>
                </c:pt>
                <c:pt idx="1778">
                  <c:v>3221.2908861199999</c:v>
                </c:pt>
                <c:pt idx="1779">
                  <c:v>3222.2908861199999</c:v>
                </c:pt>
                <c:pt idx="1780">
                  <c:v>3223.2908861199999</c:v>
                </c:pt>
                <c:pt idx="1781">
                  <c:v>3224.2908861199999</c:v>
                </c:pt>
                <c:pt idx="1782">
                  <c:v>3225.2908861199999</c:v>
                </c:pt>
                <c:pt idx="1783">
                  <c:v>3226.2908861199999</c:v>
                </c:pt>
                <c:pt idx="1784">
                  <c:v>3227.2908861199999</c:v>
                </c:pt>
                <c:pt idx="1785">
                  <c:v>3228.2908861199999</c:v>
                </c:pt>
                <c:pt idx="1786">
                  <c:v>3229.2908861199999</c:v>
                </c:pt>
                <c:pt idx="1787">
                  <c:v>3230.2908861199999</c:v>
                </c:pt>
                <c:pt idx="1788">
                  <c:v>3231.2908861199999</c:v>
                </c:pt>
                <c:pt idx="1789">
                  <c:v>3232.2908861199999</c:v>
                </c:pt>
                <c:pt idx="1790">
                  <c:v>3233.2908861199999</c:v>
                </c:pt>
                <c:pt idx="1791">
                  <c:v>3234.2908861199999</c:v>
                </c:pt>
                <c:pt idx="1792">
                  <c:v>3235.2908861199999</c:v>
                </c:pt>
                <c:pt idx="1793">
                  <c:v>3236.2908861199999</c:v>
                </c:pt>
                <c:pt idx="1794">
                  <c:v>3237.2908861199999</c:v>
                </c:pt>
                <c:pt idx="1795">
                  <c:v>3238.2908861199999</c:v>
                </c:pt>
                <c:pt idx="1796">
                  <c:v>3239.2908861199999</c:v>
                </c:pt>
                <c:pt idx="1797">
                  <c:v>3240.2908861199999</c:v>
                </c:pt>
                <c:pt idx="1798">
                  <c:v>3241.2908861199999</c:v>
                </c:pt>
                <c:pt idx="1799">
                  <c:v>3242.2908861199999</c:v>
                </c:pt>
                <c:pt idx="1800">
                  <c:v>3243.2908861199999</c:v>
                </c:pt>
                <c:pt idx="1801">
                  <c:v>3244.2908861199999</c:v>
                </c:pt>
                <c:pt idx="1802">
                  <c:v>3245.2908861199999</c:v>
                </c:pt>
                <c:pt idx="1803">
                  <c:v>3246.2908861199999</c:v>
                </c:pt>
                <c:pt idx="1804">
                  <c:v>3247.2908861199999</c:v>
                </c:pt>
                <c:pt idx="1805">
                  <c:v>3248.2908861199999</c:v>
                </c:pt>
                <c:pt idx="1806">
                  <c:v>3249.2908861199999</c:v>
                </c:pt>
                <c:pt idx="1807">
                  <c:v>3250.2908861199999</c:v>
                </c:pt>
                <c:pt idx="1808">
                  <c:v>3251.2908861199999</c:v>
                </c:pt>
                <c:pt idx="1809">
                  <c:v>3252.2908861199999</c:v>
                </c:pt>
                <c:pt idx="1810">
                  <c:v>3253.2908861199999</c:v>
                </c:pt>
                <c:pt idx="1811">
                  <c:v>3254.2908861199999</c:v>
                </c:pt>
                <c:pt idx="1812">
                  <c:v>3255.2908861199999</c:v>
                </c:pt>
                <c:pt idx="1813">
                  <c:v>3256.2908861199999</c:v>
                </c:pt>
                <c:pt idx="1814">
                  <c:v>3257.2908861199999</c:v>
                </c:pt>
                <c:pt idx="1815">
                  <c:v>3258.2908861199999</c:v>
                </c:pt>
                <c:pt idx="1816">
                  <c:v>3259.2908861199999</c:v>
                </c:pt>
                <c:pt idx="1817">
                  <c:v>3260.2908861199999</c:v>
                </c:pt>
                <c:pt idx="1818">
                  <c:v>3261.2908861199999</c:v>
                </c:pt>
                <c:pt idx="1819">
                  <c:v>3262.2908861199999</c:v>
                </c:pt>
                <c:pt idx="1820">
                  <c:v>3263.2908861199999</c:v>
                </c:pt>
                <c:pt idx="1821">
                  <c:v>3264.2908861199999</c:v>
                </c:pt>
                <c:pt idx="1822">
                  <c:v>3265.2908861199999</c:v>
                </c:pt>
                <c:pt idx="1823">
                  <c:v>3266.2908861199999</c:v>
                </c:pt>
                <c:pt idx="1824">
                  <c:v>3267.2908861199999</c:v>
                </c:pt>
                <c:pt idx="1825">
                  <c:v>3268.2908861199999</c:v>
                </c:pt>
                <c:pt idx="1826">
                  <c:v>3269.2908861199999</c:v>
                </c:pt>
                <c:pt idx="1827">
                  <c:v>3270.2908861199999</c:v>
                </c:pt>
                <c:pt idx="1828">
                  <c:v>3271.2908861199999</c:v>
                </c:pt>
                <c:pt idx="1829">
                  <c:v>3272.2908861199999</c:v>
                </c:pt>
                <c:pt idx="1830">
                  <c:v>3273.2908861199999</c:v>
                </c:pt>
                <c:pt idx="1831">
                  <c:v>3274.2908861199999</c:v>
                </c:pt>
                <c:pt idx="1832">
                  <c:v>3275.2908861199999</c:v>
                </c:pt>
                <c:pt idx="1833">
                  <c:v>3276.2908861199999</c:v>
                </c:pt>
                <c:pt idx="1834">
                  <c:v>3277.2908861199999</c:v>
                </c:pt>
                <c:pt idx="1835">
                  <c:v>3278.2908861199999</c:v>
                </c:pt>
                <c:pt idx="1836">
                  <c:v>3279.2908861199999</c:v>
                </c:pt>
                <c:pt idx="1837">
                  <c:v>3280.2908861199999</c:v>
                </c:pt>
                <c:pt idx="1838">
                  <c:v>3281.2908861199999</c:v>
                </c:pt>
                <c:pt idx="1839">
                  <c:v>3282.2908861199999</c:v>
                </c:pt>
                <c:pt idx="1840">
                  <c:v>3283.2908861199999</c:v>
                </c:pt>
                <c:pt idx="1841">
                  <c:v>3284.2908861199999</c:v>
                </c:pt>
                <c:pt idx="1842">
                  <c:v>3285.2908861199999</c:v>
                </c:pt>
                <c:pt idx="1843">
                  <c:v>3286.2908861199999</c:v>
                </c:pt>
                <c:pt idx="1844">
                  <c:v>3287.2908861199999</c:v>
                </c:pt>
                <c:pt idx="1845">
                  <c:v>3288.2908861199999</c:v>
                </c:pt>
                <c:pt idx="1846">
                  <c:v>3289.2908861199999</c:v>
                </c:pt>
                <c:pt idx="1847">
                  <c:v>3290.2908861199999</c:v>
                </c:pt>
                <c:pt idx="1848">
                  <c:v>3291.2908861199999</c:v>
                </c:pt>
                <c:pt idx="1849">
                  <c:v>3292.2908861199999</c:v>
                </c:pt>
                <c:pt idx="1850">
                  <c:v>3293.2908861199999</c:v>
                </c:pt>
                <c:pt idx="1851">
                  <c:v>3294.2908861199999</c:v>
                </c:pt>
                <c:pt idx="1852">
                  <c:v>3295.2908861199999</c:v>
                </c:pt>
                <c:pt idx="1853">
                  <c:v>3296.2908861199999</c:v>
                </c:pt>
                <c:pt idx="1854">
                  <c:v>3297.2908861199999</c:v>
                </c:pt>
                <c:pt idx="1855">
                  <c:v>3298.2908861199999</c:v>
                </c:pt>
                <c:pt idx="1856">
                  <c:v>3299.2908861199999</c:v>
                </c:pt>
                <c:pt idx="1857">
                  <c:v>3300.2908861199999</c:v>
                </c:pt>
                <c:pt idx="1858">
                  <c:v>3301.2908861199999</c:v>
                </c:pt>
                <c:pt idx="1859">
                  <c:v>3302.2908861199999</c:v>
                </c:pt>
                <c:pt idx="1860">
                  <c:v>3303.2908861199999</c:v>
                </c:pt>
                <c:pt idx="1861">
                  <c:v>3304.2908861199999</c:v>
                </c:pt>
                <c:pt idx="1862">
                  <c:v>3305.2908861199999</c:v>
                </c:pt>
                <c:pt idx="1863">
                  <c:v>3306.2908861199999</c:v>
                </c:pt>
                <c:pt idx="1864">
                  <c:v>3307.2908861199999</c:v>
                </c:pt>
                <c:pt idx="1865">
                  <c:v>3308.2908861199999</c:v>
                </c:pt>
                <c:pt idx="1866">
                  <c:v>3309.2908861199999</c:v>
                </c:pt>
                <c:pt idx="1867">
                  <c:v>3310.2908861199999</c:v>
                </c:pt>
                <c:pt idx="1868">
                  <c:v>3311.2908861199999</c:v>
                </c:pt>
                <c:pt idx="1869">
                  <c:v>3312.2908861199999</c:v>
                </c:pt>
                <c:pt idx="1870">
                  <c:v>3313.2908861199999</c:v>
                </c:pt>
                <c:pt idx="1871">
                  <c:v>3314.2908861199999</c:v>
                </c:pt>
                <c:pt idx="1872">
                  <c:v>3315.2908861199999</c:v>
                </c:pt>
                <c:pt idx="1873">
                  <c:v>3316.2908861199999</c:v>
                </c:pt>
                <c:pt idx="1874">
                  <c:v>3317.2908861199999</c:v>
                </c:pt>
                <c:pt idx="1875">
                  <c:v>3318.2908861199999</c:v>
                </c:pt>
                <c:pt idx="1876">
                  <c:v>3319.2908861199999</c:v>
                </c:pt>
                <c:pt idx="1877">
                  <c:v>3320.2908861199999</c:v>
                </c:pt>
                <c:pt idx="1878">
                  <c:v>3321.2908861199999</c:v>
                </c:pt>
                <c:pt idx="1879">
                  <c:v>3322.2908861199999</c:v>
                </c:pt>
                <c:pt idx="1880">
                  <c:v>3323.2908861199999</c:v>
                </c:pt>
                <c:pt idx="1881">
                  <c:v>3324.2908861199999</c:v>
                </c:pt>
                <c:pt idx="1882">
                  <c:v>3325.2908861199999</c:v>
                </c:pt>
                <c:pt idx="1883">
                  <c:v>3326.2908861199999</c:v>
                </c:pt>
                <c:pt idx="1884">
                  <c:v>3327.2908861199999</c:v>
                </c:pt>
                <c:pt idx="1885">
                  <c:v>3328.2908861199999</c:v>
                </c:pt>
                <c:pt idx="1886">
                  <c:v>3329.2908861199999</c:v>
                </c:pt>
                <c:pt idx="1887">
                  <c:v>3330.2908861199999</c:v>
                </c:pt>
                <c:pt idx="1888">
                  <c:v>3331.2908861199999</c:v>
                </c:pt>
                <c:pt idx="1889">
                  <c:v>3332.2908861199999</c:v>
                </c:pt>
                <c:pt idx="1890">
                  <c:v>3333.2908861199999</c:v>
                </c:pt>
                <c:pt idx="1891">
                  <c:v>3334.2908861199999</c:v>
                </c:pt>
                <c:pt idx="1892">
                  <c:v>3335.2908861199999</c:v>
                </c:pt>
                <c:pt idx="1893">
                  <c:v>3336.2908861199999</c:v>
                </c:pt>
                <c:pt idx="1894">
                  <c:v>3337.2908861199999</c:v>
                </c:pt>
                <c:pt idx="1895">
                  <c:v>3338.2908861199999</c:v>
                </c:pt>
                <c:pt idx="1896">
                  <c:v>3339.2908861199999</c:v>
                </c:pt>
                <c:pt idx="1897">
                  <c:v>3340.2908861199999</c:v>
                </c:pt>
                <c:pt idx="1898">
                  <c:v>3341.2908861199999</c:v>
                </c:pt>
                <c:pt idx="1899">
                  <c:v>3342.2908861199999</c:v>
                </c:pt>
                <c:pt idx="1900">
                  <c:v>3343.2908861199999</c:v>
                </c:pt>
                <c:pt idx="1901">
                  <c:v>3344.2908861199999</c:v>
                </c:pt>
                <c:pt idx="1902">
                  <c:v>3345.2908861199999</c:v>
                </c:pt>
                <c:pt idx="1903">
                  <c:v>3346.2908861199999</c:v>
                </c:pt>
                <c:pt idx="1904">
                  <c:v>3347.2908861199999</c:v>
                </c:pt>
                <c:pt idx="1905">
                  <c:v>3348.2908861199999</c:v>
                </c:pt>
                <c:pt idx="1906">
                  <c:v>3349.2908861199999</c:v>
                </c:pt>
                <c:pt idx="1907">
                  <c:v>3350.2908861199999</c:v>
                </c:pt>
                <c:pt idx="1908">
                  <c:v>3351.2908861199999</c:v>
                </c:pt>
                <c:pt idx="1909">
                  <c:v>3352.2908861199999</c:v>
                </c:pt>
                <c:pt idx="1910">
                  <c:v>3353.2908861199999</c:v>
                </c:pt>
                <c:pt idx="1911">
                  <c:v>3354.2908861199999</c:v>
                </c:pt>
                <c:pt idx="1912">
                  <c:v>3355.2908861199999</c:v>
                </c:pt>
                <c:pt idx="1913">
                  <c:v>3356.2908861199999</c:v>
                </c:pt>
                <c:pt idx="1914">
                  <c:v>3357.2908861199999</c:v>
                </c:pt>
                <c:pt idx="1915">
                  <c:v>3358.2908861199999</c:v>
                </c:pt>
                <c:pt idx="1916">
                  <c:v>3359.2908861199999</c:v>
                </c:pt>
                <c:pt idx="1917">
                  <c:v>3360.2908861199999</c:v>
                </c:pt>
                <c:pt idx="1918">
                  <c:v>3361.2908861199999</c:v>
                </c:pt>
                <c:pt idx="1919">
                  <c:v>3362.2908861199999</c:v>
                </c:pt>
                <c:pt idx="1920">
                  <c:v>3363.2908861199999</c:v>
                </c:pt>
                <c:pt idx="1921">
                  <c:v>3364.2908861199999</c:v>
                </c:pt>
                <c:pt idx="1922">
                  <c:v>3365.2908861199999</c:v>
                </c:pt>
                <c:pt idx="1923">
                  <c:v>3366.2908861199999</c:v>
                </c:pt>
                <c:pt idx="1924">
                  <c:v>3367.2908861199999</c:v>
                </c:pt>
                <c:pt idx="1925">
                  <c:v>3368.2908861199999</c:v>
                </c:pt>
                <c:pt idx="1926">
                  <c:v>3369.2908861199999</c:v>
                </c:pt>
                <c:pt idx="1927">
                  <c:v>3370.2908861199999</c:v>
                </c:pt>
                <c:pt idx="1928">
                  <c:v>3371.2908861199999</c:v>
                </c:pt>
                <c:pt idx="1929">
                  <c:v>3372.2908861199999</c:v>
                </c:pt>
                <c:pt idx="1930">
                  <c:v>3373.2908861199999</c:v>
                </c:pt>
                <c:pt idx="1931">
                  <c:v>3374.2908861199999</c:v>
                </c:pt>
                <c:pt idx="1932">
                  <c:v>3375.2908861199999</c:v>
                </c:pt>
                <c:pt idx="1933">
                  <c:v>3376.2908861199999</c:v>
                </c:pt>
                <c:pt idx="1934">
                  <c:v>3377.2908861199999</c:v>
                </c:pt>
                <c:pt idx="1935">
                  <c:v>3378.2908861199999</c:v>
                </c:pt>
                <c:pt idx="1936">
                  <c:v>3379.2908861199999</c:v>
                </c:pt>
                <c:pt idx="1937">
                  <c:v>3380.2908861199999</c:v>
                </c:pt>
                <c:pt idx="1938">
                  <c:v>3381.2908861199999</c:v>
                </c:pt>
                <c:pt idx="1939">
                  <c:v>3382.2908861199999</c:v>
                </c:pt>
                <c:pt idx="1940">
                  <c:v>3383.2908861199999</c:v>
                </c:pt>
                <c:pt idx="1941">
                  <c:v>3384.2908861199999</c:v>
                </c:pt>
                <c:pt idx="1942">
                  <c:v>3385.2908861199999</c:v>
                </c:pt>
                <c:pt idx="1943">
                  <c:v>3386.2908861199999</c:v>
                </c:pt>
                <c:pt idx="1944">
                  <c:v>3387.2908861199999</c:v>
                </c:pt>
                <c:pt idx="1945">
                  <c:v>3388.2908861199999</c:v>
                </c:pt>
                <c:pt idx="1946">
                  <c:v>3389.2908861199999</c:v>
                </c:pt>
                <c:pt idx="1947">
                  <c:v>3390.2908861199999</c:v>
                </c:pt>
                <c:pt idx="1948">
                  <c:v>3391.2908861199999</c:v>
                </c:pt>
                <c:pt idx="1949">
                  <c:v>3392.2908861199999</c:v>
                </c:pt>
                <c:pt idx="1950">
                  <c:v>3393.2908861199999</c:v>
                </c:pt>
                <c:pt idx="1951">
                  <c:v>3394.2908861199999</c:v>
                </c:pt>
                <c:pt idx="1952">
                  <c:v>3395.2908861199999</c:v>
                </c:pt>
                <c:pt idx="1953">
                  <c:v>3396.2908861199999</c:v>
                </c:pt>
                <c:pt idx="1954">
                  <c:v>3397.2908861199999</c:v>
                </c:pt>
                <c:pt idx="1955">
                  <c:v>3398.2908861199999</c:v>
                </c:pt>
                <c:pt idx="1956">
                  <c:v>3399.2908861199999</c:v>
                </c:pt>
                <c:pt idx="1957">
                  <c:v>3400.2908861199999</c:v>
                </c:pt>
                <c:pt idx="1958">
                  <c:v>3401.2908861199999</c:v>
                </c:pt>
                <c:pt idx="1959">
                  <c:v>3402.2908861199999</c:v>
                </c:pt>
                <c:pt idx="1960">
                  <c:v>3403.2908861199999</c:v>
                </c:pt>
                <c:pt idx="1961">
                  <c:v>3404.2908861199999</c:v>
                </c:pt>
                <c:pt idx="1962">
                  <c:v>3405.2908861199999</c:v>
                </c:pt>
                <c:pt idx="1963">
                  <c:v>3406.2908861199999</c:v>
                </c:pt>
                <c:pt idx="1964">
                  <c:v>3407.2908861199999</c:v>
                </c:pt>
                <c:pt idx="1965">
                  <c:v>3408.2908861199999</c:v>
                </c:pt>
                <c:pt idx="1966">
                  <c:v>3409.2908861199999</c:v>
                </c:pt>
                <c:pt idx="1967">
                  <c:v>3410.2908861199999</c:v>
                </c:pt>
                <c:pt idx="1968">
                  <c:v>3411.2908861199999</c:v>
                </c:pt>
                <c:pt idx="1969">
                  <c:v>3412.2908861199999</c:v>
                </c:pt>
                <c:pt idx="1970">
                  <c:v>3413.2908861199999</c:v>
                </c:pt>
                <c:pt idx="1971">
                  <c:v>3414.2908861199999</c:v>
                </c:pt>
                <c:pt idx="1972">
                  <c:v>3415.2908861199999</c:v>
                </c:pt>
                <c:pt idx="1973">
                  <c:v>3416.2908861199999</c:v>
                </c:pt>
                <c:pt idx="1974">
                  <c:v>3417.2908861199999</c:v>
                </c:pt>
                <c:pt idx="1975">
                  <c:v>3418.2908861199999</c:v>
                </c:pt>
                <c:pt idx="1976">
                  <c:v>3419.2908861199999</c:v>
                </c:pt>
                <c:pt idx="1977">
                  <c:v>3420.2908861199999</c:v>
                </c:pt>
                <c:pt idx="1978">
                  <c:v>3421.2908861199999</c:v>
                </c:pt>
                <c:pt idx="1979">
                  <c:v>3422.2908861199999</c:v>
                </c:pt>
                <c:pt idx="1980">
                  <c:v>3423.2908861199999</c:v>
                </c:pt>
                <c:pt idx="1981">
                  <c:v>3424.2908861199999</c:v>
                </c:pt>
                <c:pt idx="1982">
                  <c:v>3425.2908861199999</c:v>
                </c:pt>
                <c:pt idx="1983">
                  <c:v>3426.2908861199999</c:v>
                </c:pt>
                <c:pt idx="1984">
                  <c:v>3427.2908861199999</c:v>
                </c:pt>
                <c:pt idx="1985">
                  <c:v>3428.2908861199999</c:v>
                </c:pt>
                <c:pt idx="1986">
                  <c:v>3429.2908861199999</c:v>
                </c:pt>
                <c:pt idx="1987">
                  <c:v>3430.2908861199999</c:v>
                </c:pt>
                <c:pt idx="1988">
                  <c:v>3431.2908861199999</c:v>
                </c:pt>
                <c:pt idx="1989">
                  <c:v>3432.2908861199999</c:v>
                </c:pt>
                <c:pt idx="1990">
                  <c:v>3433.2908861199999</c:v>
                </c:pt>
                <c:pt idx="1991">
                  <c:v>3434.2908861199999</c:v>
                </c:pt>
                <c:pt idx="1992">
                  <c:v>3435.2908861199999</c:v>
                </c:pt>
                <c:pt idx="1993">
                  <c:v>3436.2908861199999</c:v>
                </c:pt>
                <c:pt idx="1994">
                  <c:v>3437.2908861199999</c:v>
                </c:pt>
                <c:pt idx="1995">
                  <c:v>3438.2908861199999</c:v>
                </c:pt>
                <c:pt idx="1996">
                  <c:v>3439.2908861199999</c:v>
                </c:pt>
                <c:pt idx="1997">
                  <c:v>3440.2908861199999</c:v>
                </c:pt>
                <c:pt idx="1998">
                  <c:v>3441.2908861199999</c:v>
                </c:pt>
                <c:pt idx="1999">
                  <c:v>3442.2908861199999</c:v>
                </c:pt>
                <c:pt idx="2000">
                  <c:v>3443.2908861199999</c:v>
                </c:pt>
                <c:pt idx="2001">
                  <c:v>3444.2908861199999</c:v>
                </c:pt>
                <c:pt idx="2002">
                  <c:v>3445.2908861199999</c:v>
                </c:pt>
                <c:pt idx="2003">
                  <c:v>3446.2908861199999</c:v>
                </c:pt>
                <c:pt idx="2004">
                  <c:v>3447.2908861199999</c:v>
                </c:pt>
                <c:pt idx="2005">
                  <c:v>3448.2908861199999</c:v>
                </c:pt>
                <c:pt idx="2006">
                  <c:v>3449.2908861199999</c:v>
                </c:pt>
                <c:pt idx="2007">
                  <c:v>3450.2908861199999</c:v>
                </c:pt>
                <c:pt idx="2008">
                  <c:v>3451.2908861199999</c:v>
                </c:pt>
                <c:pt idx="2009">
                  <c:v>3452.2908861199999</c:v>
                </c:pt>
                <c:pt idx="2010">
                  <c:v>3453.2908861199999</c:v>
                </c:pt>
                <c:pt idx="2011">
                  <c:v>3454.2908861199999</c:v>
                </c:pt>
                <c:pt idx="2012">
                  <c:v>3455.2908861199999</c:v>
                </c:pt>
                <c:pt idx="2013">
                  <c:v>3456.2908861199999</c:v>
                </c:pt>
                <c:pt idx="2014">
                  <c:v>3457.2908861199999</c:v>
                </c:pt>
                <c:pt idx="2015">
                  <c:v>3458.2908861199999</c:v>
                </c:pt>
                <c:pt idx="2016">
                  <c:v>3459.2908861199999</c:v>
                </c:pt>
                <c:pt idx="2017">
                  <c:v>3460.2908861199999</c:v>
                </c:pt>
                <c:pt idx="2018">
                  <c:v>3461.2908861199999</c:v>
                </c:pt>
                <c:pt idx="2019">
                  <c:v>3462.2908861199999</c:v>
                </c:pt>
                <c:pt idx="2020">
                  <c:v>3463.2908861199999</c:v>
                </c:pt>
                <c:pt idx="2021">
                  <c:v>3464.2908861199999</c:v>
                </c:pt>
                <c:pt idx="2022">
                  <c:v>3465.2908861199999</c:v>
                </c:pt>
                <c:pt idx="2023">
                  <c:v>3466.2908861199999</c:v>
                </c:pt>
                <c:pt idx="2024">
                  <c:v>3467.2908861199999</c:v>
                </c:pt>
                <c:pt idx="2025">
                  <c:v>3468.2908861199999</c:v>
                </c:pt>
                <c:pt idx="2026">
                  <c:v>3469.2908861199999</c:v>
                </c:pt>
                <c:pt idx="2027">
                  <c:v>3470.2908861199999</c:v>
                </c:pt>
                <c:pt idx="2028">
                  <c:v>3471.2908861199999</c:v>
                </c:pt>
                <c:pt idx="2029">
                  <c:v>3472.2908861199999</c:v>
                </c:pt>
                <c:pt idx="2030">
                  <c:v>3473.2908861199999</c:v>
                </c:pt>
                <c:pt idx="2031">
                  <c:v>3474.2908861199999</c:v>
                </c:pt>
                <c:pt idx="2032">
                  <c:v>3475.2908861199999</c:v>
                </c:pt>
                <c:pt idx="2033">
                  <c:v>3476.2908861199999</c:v>
                </c:pt>
                <c:pt idx="2034">
                  <c:v>3477.2908861199999</c:v>
                </c:pt>
                <c:pt idx="2035">
                  <c:v>3478.2908861199999</c:v>
                </c:pt>
                <c:pt idx="2036">
                  <c:v>3479.2908861199999</c:v>
                </c:pt>
                <c:pt idx="2037">
                  <c:v>3480.2908861199999</c:v>
                </c:pt>
                <c:pt idx="2038">
                  <c:v>3481.2908861199999</c:v>
                </c:pt>
                <c:pt idx="2039">
                  <c:v>3482.2908861199999</c:v>
                </c:pt>
                <c:pt idx="2040">
                  <c:v>3483.2908861199999</c:v>
                </c:pt>
                <c:pt idx="2041">
                  <c:v>3484.2908861199999</c:v>
                </c:pt>
                <c:pt idx="2042">
                  <c:v>3484.5027648799996</c:v>
                </c:pt>
                <c:pt idx="2043">
                  <c:v>3556.9248953699998</c:v>
                </c:pt>
                <c:pt idx="2044">
                  <c:v>3556.9248953699998</c:v>
                </c:pt>
                <c:pt idx="2045">
                  <c:v>3557.9248953699998</c:v>
                </c:pt>
                <c:pt idx="2046">
                  <c:v>3558.9248953699998</c:v>
                </c:pt>
                <c:pt idx="2047">
                  <c:v>3559.9248953699998</c:v>
                </c:pt>
                <c:pt idx="2048">
                  <c:v>3560.9248953699998</c:v>
                </c:pt>
                <c:pt idx="2049">
                  <c:v>3561.9248953699998</c:v>
                </c:pt>
                <c:pt idx="2050">
                  <c:v>3562.9248953699998</c:v>
                </c:pt>
                <c:pt idx="2051">
                  <c:v>3563.9248953699998</c:v>
                </c:pt>
                <c:pt idx="2052">
                  <c:v>3564.9248953699998</c:v>
                </c:pt>
                <c:pt idx="2053">
                  <c:v>3565.9248953699998</c:v>
                </c:pt>
                <c:pt idx="2054">
                  <c:v>3566.9248953699998</c:v>
                </c:pt>
                <c:pt idx="2055">
                  <c:v>3567.9248953699998</c:v>
                </c:pt>
                <c:pt idx="2056">
                  <c:v>3568.9248953699998</c:v>
                </c:pt>
                <c:pt idx="2057">
                  <c:v>3569.9248953699998</c:v>
                </c:pt>
                <c:pt idx="2058">
                  <c:v>3570.9248953699998</c:v>
                </c:pt>
                <c:pt idx="2059">
                  <c:v>3571.9248953699998</c:v>
                </c:pt>
                <c:pt idx="2060">
                  <c:v>3572.9248953699998</c:v>
                </c:pt>
                <c:pt idx="2061">
                  <c:v>3573.9248953699998</c:v>
                </c:pt>
                <c:pt idx="2062">
                  <c:v>3574.9248953699998</c:v>
                </c:pt>
                <c:pt idx="2063">
                  <c:v>3575.9248953699998</c:v>
                </c:pt>
                <c:pt idx="2064">
                  <c:v>3576.9248953699998</c:v>
                </c:pt>
                <c:pt idx="2065">
                  <c:v>3577.9248953699998</c:v>
                </c:pt>
                <c:pt idx="2066">
                  <c:v>3578.9248953699998</c:v>
                </c:pt>
                <c:pt idx="2067">
                  <c:v>3579.9248953699998</c:v>
                </c:pt>
                <c:pt idx="2068">
                  <c:v>3580.9248953699998</c:v>
                </c:pt>
                <c:pt idx="2069">
                  <c:v>3581.9248953699998</c:v>
                </c:pt>
                <c:pt idx="2070">
                  <c:v>3582.9248953699998</c:v>
                </c:pt>
                <c:pt idx="2071">
                  <c:v>3583.9248953699998</c:v>
                </c:pt>
                <c:pt idx="2072">
                  <c:v>3584.9248953699998</c:v>
                </c:pt>
                <c:pt idx="2073">
                  <c:v>3585.9248953699998</c:v>
                </c:pt>
                <c:pt idx="2074">
                  <c:v>3586.9248953699998</c:v>
                </c:pt>
                <c:pt idx="2075">
                  <c:v>3587.9248953699998</c:v>
                </c:pt>
                <c:pt idx="2076">
                  <c:v>3588.9248953699998</c:v>
                </c:pt>
                <c:pt idx="2077">
                  <c:v>3589.9248953699998</c:v>
                </c:pt>
                <c:pt idx="2078">
                  <c:v>3590.9248953699998</c:v>
                </c:pt>
                <c:pt idx="2079">
                  <c:v>3591.9248953699998</c:v>
                </c:pt>
                <c:pt idx="2080">
                  <c:v>3592.9248953699998</c:v>
                </c:pt>
                <c:pt idx="2081">
                  <c:v>3593.9248953699998</c:v>
                </c:pt>
                <c:pt idx="2082">
                  <c:v>3594.9248953699998</c:v>
                </c:pt>
                <c:pt idx="2083">
                  <c:v>3595.9248953699998</c:v>
                </c:pt>
                <c:pt idx="2084">
                  <c:v>3596.9248953699998</c:v>
                </c:pt>
                <c:pt idx="2085">
                  <c:v>3597.9248953699998</c:v>
                </c:pt>
                <c:pt idx="2086">
                  <c:v>3598.9248953699998</c:v>
                </c:pt>
                <c:pt idx="2087">
                  <c:v>3599.9248953699998</c:v>
                </c:pt>
                <c:pt idx="2088">
                  <c:v>3600.9248953699998</c:v>
                </c:pt>
                <c:pt idx="2089">
                  <c:v>3601.9248953699998</c:v>
                </c:pt>
                <c:pt idx="2090">
                  <c:v>3602.9248953699998</c:v>
                </c:pt>
                <c:pt idx="2091">
                  <c:v>3603.9248953699998</c:v>
                </c:pt>
                <c:pt idx="2092">
                  <c:v>3604.9248953699998</c:v>
                </c:pt>
                <c:pt idx="2093">
                  <c:v>3605.9248953699998</c:v>
                </c:pt>
                <c:pt idx="2094">
                  <c:v>3606.9248953699998</c:v>
                </c:pt>
                <c:pt idx="2095">
                  <c:v>3607.9248953699998</c:v>
                </c:pt>
                <c:pt idx="2096">
                  <c:v>3608.9248953699998</c:v>
                </c:pt>
                <c:pt idx="2097">
                  <c:v>3609.9248953699998</c:v>
                </c:pt>
                <c:pt idx="2098">
                  <c:v>3610.9248953699998</c:v>
                </c:pt>
                <c:pt idx="2099">
                  <c:v>3611.9248953699998</c:v>
                </c:pt>
                <c:pt idx="2100">
                  <c:v>3612.9248953699998</c:v>
                </c:pt>
                <c:pt idx="2101">
                  <c:v>3613.9248953699998</c:v>
                </c:pt>
                <c:pt idx="2102">
                  <c:v>3614.9248953699998</c:v>
                </c:pt>
                <c:pt idx="2103">
                  <c:v>3615.9248953699998</c:v>
                </c:pt>
                <c:pt idx="2104">
                  <c:v>3616.9248953699998</c:v>
                </c:pt>
                <c:pt idx="2105">
                  <c:v>3617.9248953699998</c:v>
                </c:pt>
                <c:pt idx="2106">
                  <c:v>3618.9248953699998</c:v>
                </c:pt>
                <c:pt idx="2107">
                  <c:v>3619.9248953699998</c:v>
                </c:pt>
                <c:pt idx="2108">
                  <c:v>3620.9248953699998</c:v>
                </c:pt>
                <c:pt idx="2109">
                  <c:v>3621.9248953699998</c:v>
                </c:pt>
                <c:pt idx="2110">
                  <c:v>3622.9248953699998</c:v>
                </c:pt>
                <c:pt idx="2111">
                  <c:v>3623.9248953699998</c:v>
                </c:pt>
                <c:pt idx="2112">
                  <c:v>3624.9248953699998</c:v>
                </c:pt>
                <c:pt idx="2113">
                  <c:v>3625.9248953699998</c:v>
                </c:pt>
                <c:pt idx="2114">
                  <c:v>3626.9248953699998</c:v>
                </c:pt>
                <c:pt idx="2115">
                  <c:v>3627.9248953699998</c:v>
                </c:pt>
                <c:pt idx="2116">
                  <c:v>3628.9248953699998</c:v>
                </c:pt>
                <c:pt idx="2117">
                  <c:v>3629.9248953699998</c:v>
                </c:pt>
                <c:pt idx="2118">
                  <c:v>3630.9248953699998</c:v>
                </c:pt>
                <c:pt idx="2119">
                  <c:v>3631.9248953699998</c:v>
                </c:pt>
                <c:pt idx="2120">
                  <c:v>3632.9248953699998</c:v>
                </c:pt>
                <c:pt idx="2121">
                  <c:v>3633.9248953699998</c:v>
                </c:pt>
                <c:pt idx="2122">
                  <c:v>3634.9248953699998</c:v>
                </c:pt>
                <c:pt idx="2123">
                  <c:v>3635.9248953699998</c:v>
                </c:pt>
                <c:pt idx="2124">
                  <c:v>3636.9248953699998</c:v>
                </c:pt>
                <c:pt idx="2125">
                  <c:v>3637.9248953699998</c:v>
                </c:pt>
                <c:pt idx="2126">
                  <c:v>3638.9248953699998</c:v>
                </c:pt>
                <c:pt idx="2127">
                  <c:v>3639.9248953699998</c:v>
                </c:pt>
                <c:pt idx="2128">
                  <c:v>3640.9248953699998</c:v>
                </c:pt>
                <c:pt idx="2129">
                  <c:v>3641.9248953699998</c:v>
                </c:pt>
                <c:pt idx="2130">
                  <c:v>3642.9248953699998</c:v>
                </c:pt>
                <c:pt idx="2131">
                  <c:v>3643.9248953699998</c:v>
                </c:pt>
                <c:pt idx="2132">
                  <c:v>3644.9248953699998</c:v>
                </c:pt>
                <c:pt idx="2133">
                  <c:v>3645.9248953699998</c:v>
                </c:pt>
                <c:pt idx="2134">
                  <c:v>3646.9248953699998</c:v>
                </c:pt>
                <c:pt idx="2135">
                  <c:v>3647.9248953699998</c:v>
                </c:pt>
                <c:pt idx="2136">
                  <c:v>3648.9248953699998</c:v>
                </c:pt>
                <c:pt idx="2137">
                  <c:v>3649.9248953699998</c:v>
                </c:pt>
                <c:pt idx="2138">
                  <c:v>3650.9248953699998</c:v>
                </c:pt>
                <c:pt idx="2139">
                  <c:v>3651.9248953699998</c:v>
                </c:pt>
                <c:pt idx="2140">
                  <c:v>3652.9248953699998</c:v>
                </c:pt>
                <c:pt idx="2141">
                  <c:v>3653.9248953699998</c:v>
                </c:pt>
                <c:pt idx="2142">
                  <c:v>3654.9248953699998</c:v>
                </c:pt>
                <c:pt idx="2143">
                  <c:v>3655.9248953699998</c:v>
                </c:pt>
                <c:pt idx="2144">
                  <c:v>3656.9248953699998</c:v>
                </c:pt>
                <c:pt idx="2145">
                  <c:v>3657.9248953699998</c:v>
                </c:pt>
                <c:pt idx="2146">
                  <c:v>3658.9248953699998</c:v>
                </c:pt>
                <c:pt idx="2147">
                  <c:v>3659.9248953699998</c:v>
                </c:pt>
                <c:pt idx="2148">
                  <c:v>3660.9248953699998</c:v>
                </c:pt>
                <c:pt idx="2149">
                  <c:v>3661.9248953699998</c:v>
                </c:pt>
                <c:pt idx="2150">
                  <c:v>3662.9248953699998</c:v>
                </c:pt>
                <c:pt idx="2151">
                  <c:v>3663.9248953699998</c:v>
                </c:pt>
                <c:pt idx="2152">
                  <c:v>3664.9248953699998</c:v>
                </c:pt>
                <c:pt idx="2153">
                  <c:v>3665.9248953699998</c:v>
                </c:pt>
                <c:pt idx="2154">
                  <c:v>3666.9248953699998</c:v>
                </c:pt>
                <c:pt idx="2155">
                  <c:v>3667.9248953699998</c:v>
                </c:pt>
                <c:pt idx="2156">
                  <c:v>3668.9248953699998</c:v>
                </c:pt>
                <c:pt idx="2157">
                  <c:v>3669.9248953699998</c:v>
                </c:pt>
                <c:pt idx="2158">
                  <c:v>3670.9248953699998</c:v>
                </c:pt>
                <c:pt idx="2159">
                  <c:v>3671.9248953699998</c:v>
                </c:pt>
                <c:pt idx="2160">
                  <c:v>3672.9248953699998</c:v>
                </c:pt>
                <c:pt idx="2161">
                  <c:v>3673.9248953699998</c:v>
                </c:pt>
                <c:pt idx="2162">
                  <c:v>3674.9248953699998</c:v>
                </c:pt>
                <c:pt idx="2163">
                  <c:v>3675.9248953699998</c:v>
                </c:pt>
                <c:pt idx="2164">
                  <c:v>3676.9248953699998</c:v>
                </c:pt>
                <c:pt idx="2165">
                  <c:v>3677.9248953699998</c:v>
                </c:pt>
                <c:pt idx="2166">
                  <c:v>3678.9248953699998</c:v>
                </c:pt>
                <c:pt idx="2167">
                  <c:v>3679.9248953699998</c:v>
                </c:pt>
                <c:pt idx="2168">
                  <c:v>3680.9248953699998</c:v>
                </c:pt>
                <c:pt idx="2169">
                  <c:v>3681.9248953699998</c:v>
                </c:pt>
                <c:pt idx="2170">
                  <c:v>3682.9248953699998</c:v>
                </c:pt>
                <c:pt idx="2171">
                  <c:v>3683.9248953699998</c:v>
                </c:pt>
                <c:pt idx="2172">
                  <c:v>3684.9248953699998</c:v>
                </c:pt>
                <c:pt idx="2173">
                  <c:v>3685.9248953699998</c:v>
                </c:pt>
                <c:pt idx="2174">
                  <c:v>3686.9248953699998</c:v>
                </c:pt>
                <c:pt idx="2175">
                  <c:v>3687.9248953699998</c:v>
                </c:pt>
                <c:pt idx="2176">
                  <c:v>3688.9248953699998</c:v>
                </c:pt>
                <c:pt idx="2177">
                  <c:v>3689.9248953699998</c:v>
                </c:pt>
                <c:pt idx="2178">
                  <c:v>3690.9248953699998</c:v>
                </c:pt>
                <c:pt idx="2179">
                  <c:v>3691.9248953699998</c:v>
                </c:pt>
                <c:pt idx="2180">
                  <c:v>3692.9248953699998</c:v>
                </c:pt>
                <c:pt idx="2181">
                  <c:v>3693.9248953699998</c:v>
                </c:pt>
                <c:pt idx="2182">
                  <c:v>3694.9248953699998</c:v>
                </c:pt>
                <c:pt idx="2183">
                  <c:v>3695.9248953699998</c:v>
                </c:pt>
                <c:pt idx="2184">
                  <c:v>3696.9248953699998</c:v>
                </c:pt>
                <c:pt idx="2185">
                  <c:v>3697.9248953699998</c:v>
                </c:pt>
                <c:pt idx="2186">
                  <c:v>3698.9248953699998</c:v>
                </c:pt>
                <c:pt idx="2187">
                  <c:v>3699.9248953699998</c:v>
                </c:pt>
                <c:pt idx="2188">
                  <c:v>3700.9248953699998</c:v>
                </c:pt>
                <c:pt idx="2189">
                  <c:v>3701.9248953699998</c:v>
                </c:pt>
                <c:pt idx="2190">
                  <c:v>3702.9248953699998</c:v>
                </c:pt>
                <c:pt idx="2191">
                  <c:v>3703.9248953699998</c:v>
                </c:pt>
                <c:pt idx="2192">
                  <c:v>3704.9248953699998</c:v>
                </c:pt>
                <c:pt idx="2193">
                  <c:v>3705.9248953699998</c:v>
                </c:pt>
                <c:pt idx="2194">
                  <c:v>3706.9248953699998</c:v>
                </c:pt>
                <c:pt idx="2195">
                  <c:v>3707.9248953699998</c:v>
                </c:pt>
                <c:pt idx="2196">
                  <c:v>3708.9248953699998</c:v>
                </c:pt>
                <c:pt idx="2197">
                  <c:v>3709.9248953699998</c:v>
                </c:pt>
                <c:pt idx="2198">
                  <c:v>3710.9248953699998</c:v>
                </c:pt>
                <c:pt idx="2199">
                  <c:v>3711.9248953699998</c:v>
                </c:pt>
                <c:pt idx="2200">
                  <c:v>3712.9248953699998</c:v>
                </c:pt>
                <c:pt idx="2201">
                  <c:v>3713.9248953699998</c:v>
                </c:pt>
                <c:pt idx="2202">
                  <c:v>3714.9248953699998</c:v>
                </c:pt>
                <c:pt idx="2203">
                  <c:v>3715.9248953699998</c:v>
                </c:pt>
                <c:pt idx="2204">
                  <c:v>3716.9248953699998</c:v>
                </c:pt>
                <c:pt idx="2205">
                  <c:v>3717.9248953699998</c:v>
                </c:pt>
                <c:pt idx="2206">
                  <c:v>3718.9248953699998</c:v>
                </c:pt>
                <c:pt idx="2207">
                  <c:v>3719.9248953699998</c:v>
                </c:pt>
                <c:pt idx="2208">
                  <c:v>3720.9248953699998</c:v>
                </c:pt>
                <c:pt idx="2209">
                  <c:v>3721.9248953699998</c:v>
                </c:pt>
                <c:pt idx="2210">
                  <c:v>3722.9248953699998</c:v>
                </c:pt>
                <c:pt idx="2211">
                  <c:v>3723.9248953699998</c:v>
                </c:pt>
                <c:pt idx="2212">
                  <c:v>3724.9248953699998</c:v>
                </c:pt>
                <c:pt idx="2213">
                  <c:v>3725.9248953699998</c:v>
                </c:pt>
                <c:pt idx="2214">
                  <c:v>3726.9248953699998</c:v>
                </c:pt>
                <c:pt idx="2215">
                  <c:v>3727.9248953699998</c:v>
                </c:pt>
                <c:pt idx="2216">
                  <c:v>3728.9248953699998</c:v>
                </c:pt>
                <c:pt idx="2217">
                  <c:v>3729.9248953699998</c:v>
                </c:pt>
                <c:pt idx="2218">
                  <c:v>3730.9248953699998</c:v>
                </c:pt>
                <c:pt idx="2219">
                  <c:v>3731.9248953699998</c:v>
                </c:pt>
                <c:pt idx="2220">
                  <c:v>3732.9248953699998</c:v>
                </c:pt>
                <c:pt idx="2221">
                  <c:v>3733.9248953699998</c:v>
                </c:pt>
                <c:pt idx="2222">
                  <c:v>3734.9248953699998</c:v>
                </c:pt>
                <c:pt idx="2223">
                  <c:v>3735.9248953699998</c:v>
                </c:pt>
                <c:pt idx="2224">
                  <c:v>3736.9248953699998</c:v>
                </c:pt>
                <c:pt idx="2225">
                  <c:v>3737.9248953699998</c:v>
                </c:pt>
                <c:pt idx="2226">
                  <c:v>3738.9248953699998</c:v>
                </c:pt>
                <c:pt idx="2227">
                  <c:v>3739.9248953699998</c:v>
                </c:pt>
                <c:pt idx="2228">
                  <c:v>3740.9248953699998</c:v>
                </c:pt>
                <c:pt idx="2229">
                  <c:v>3741.9248953699998</c:v>
                </c:pt>
                <c:pt idx="2230">
                  <c:v>3742.9248953699998</c:v>
                </c:pt>
                <c:pt idx="2231">
                  <c:v>3743.9248953699998</c:v>
                </c:pt>
                <c:pt idx="2232">
                  <c:v>3744.9248953699998</c:v>
                </c:pt>
                <c:pt idx="2233">
                  <c:v>3745.9248953699998</c:v>
                </c:pt>
                <c:pt idx="2234">
                  <c:v>3746.9248953699998</c:v>
                </c:pt>
                <c:pt idx="2235">
                  <c:v>3747.9248953699998</c:v>
                </c:pt>
                <c:pt idx="2236">
                  <c:v>3748.9248953699998</c:v>
                </c:pt>
                <c:pt idx="2237">
                  <c:v>3749.9248953699998</c:v>
                </c:pt>
                <c:pt idx="2238">
                  <c:v>3750.9248953699998</c:v>
                </c:pt>
                <c:pt idx="2239">
                  <c:v>3751.9248953699998</c:v>
                </c:pt>
                <c:pt idx="2240">
                  <c:v>3752.9248953699998</c:v>
                </c:pt>
                <c:pt idx="2241">
                  <c:v>3753.9248953699998</c:v>
                </c:pt>
                <c:pt idx="2242">
                  <c:v>3754.9248953699998</c:v>
                </c:pt>
                <c:pt idx="2243">
                  <c:v>3755.9248953699998</c:v>
                </c:pt>
                <c:pt idx="2244">
                  <c:v>3756.9248953699998</c:v>
                </c:pt>
                <c:pt idx="2245">
                  <c:v>3757.9248953699998</c:v>
                </c:pt>
                <c:pt idx="2246">
                  <c:v>3758.9248953699998</c:v>
                </c:pt>
                <c:pt idx="2247">
                  <c:v>3759.9248953699998</c:v>
                </c:pt>
                <c:pt idx="2248">
                  <c:v>3760.9248953699998</c:v>
                </c:pt>
                <c:pt idx="2249">
                  <c:v>3761.9248953699998</c:v>
                </c:pt>
                <c:pt idx="2250">
                  <c:v>3762.9248953699998</c:v>
                </c:pt>
                <c:pt idx="2251">
                  <c:v>3763.9248953699998</c:v>
                </c:pt>
                <c:pt idx="2252">
                  <c:v>3764.9248953699998</c:v>
                </c:pt>
                <c:pt idx="2253">
                  <c:v>3765.9248953699998</c:v>
                </c:pt>
                <c:pt idx="2254">
                  <c:v>3766.9248953699998</c:v>
                </c:pt>
                <c:pt idx="2255">
                  <c:v>3767.9248953699998</c:v>
                </c:pt>
                <c:pt idx="2256">
                  <c:v>3768.9248953699998</c:v>
                </c:pt>
                <c:pt idx="2257">
                  <c:v>3769.9248953699998</c:v>
                </c:pt>
                <c:pt idx="2258">
                  <c:v>3770.9248953699998</c:v>
                </c:pt>
                <c:pt idx="2259">
                  <c:v>3771.9248953699998</c:v>
                </c:pt>
                <c:pt idx="2260">
                  <c:v>3772.9248953699998</c:v>
                </c:pt>
                <c:pt idx="2261">
                  <c:v>3773.9248953699998</c:v>
                </c:pt>
                <c:pt idx="2262">
                  <c:v>3774.9248953699998</c:v>
                </c:pt>
                <c:pt idx="2263">
                  <c:v>3775.9248953699998</c:v>
                </c:pt>
                <c:pt idx="2264">
                  <c:v>3776.9248953699998</c:v>
                </c:pt>
                <c:pt idx="2265">
                  <c:v>3777.9248953699998</c:v>
                </c:pt>
                <c:pt idx="2266">
                  <c:v>3778.9248953699998</c:v>
                </c:pt>
                <c:pt idx="2267">
                  <c:v>3779.9248953699998</c:v>
                </c:pt>
                <c:pt idx="2268">
                  <c:v>3780.9248953699998</c:v>
                </c:pt>
                <c:pt idx="2269">
                  <c:v>3781.9248953699998</c:v>
                </c:pt>
                <c:pt idx="2270">
                  <c:v>3782.9248953699998</c:v>
                </c:pt>
                <c:pt idx="2271">
                  <c:v>3783.9248953699998</c:v>
                </c:pt>
                <c:pt idx="2272">
                  <c:v>3784.9248953699998</c:v>
                </c:pt>
                <c:pt idx="2273">
                  <c:v>3785.9248953699998</c:v>
                </c:pt>
                <c:pt idx="2274">
                  <c:v>3786.9248953699998</c:v>
                </c:pt>
                <c:pt idx="2275">
                  <c:v>3787.9248953699998</c:v>
                </c:pt>
                <c:pt idx="2276">
                  <c:v>3788.9248953699998</c:v>
                </c:pt>
                <c:pt idx="2277">
                  <c:v>3789.9248953699998</c:v>
                </c:pt>
                <c:pt idx="2278">
                  <c:v>3790.9248953699998</c:v>
                </c:pt>
                <c:pt idx="2279">
                  <c:v>3791.9248953699998</c:v>
                </c:pt>
                <c:pt idx="2280">
                  <c:v>3792.9248953699998</c:v>
                </c:pt>
                <c:pt idx="2281">
                  <c:v>3793.9248953699998</c:v>
                </c:pt>
                <c:pt idx="2282">
                  <c:v>3794.9248953699998</c:v>
                </c:pt>
                <c:pt idx="2283">
                  <c:v>3795.9248953699998</c:v>
                </c:pt>
                <c:pt idx="2284">
                  <c:v>3796.9248953699998</c:v>
                </c:pt>
                <c:pt idx="2285">
                  <c:v>3797.9248953699998</c:v>
                </c:pt>
                <c:pt idx="2286">
                  <c:v>3798.9248953699998</c:v>
                </c:pt>
                <c:pt idx="2287">
                  <c:v>3799.9248953699998</c:v>
                </c:pt>
                <c:pt idx="2288">
                  <c:v>3800.9248953699998</c:v>
                </c:pt>
                <c:pt idx="2289">
                  <c:v>3801.9248953699998</c:v>
                </c:pt>
                <c:pt idx="2290">
                  <c:v>3802.9248953699998</c:v>
                </c:pt>
                <c:pt idx="2291">
                  <c:v>3803.9248953699998</c:v>
                </c:pt>
                <c:pt idx="2292">
                  <c:v>3804.9248953699998</c:v>
                </c:pt>
                <c:pt idx="2293">
                  <c:v>3805.9248953699998</c:v>
                </c:pt>
                <c:pt idx="2294">
                  <c:v>3806.9248953699998</c:v>
                </c:pt>
                <c:pt idx="2295">
                  <c:v>3807.9248953699998</c:v>
                </c:pt>
                <c:pt idx="2296">
                  <c:v>3808.9248953699998</c:v>
                </c:pt>
                <c:pt idx="2297">
                  <c:v>3809.9248953699998</c:v>
                </c:pt>
                <c:pt idx="2298">
                  <c:v>3810.9248953699998</c:v>
                </c:pt>
                <c:pt idx="2299">
                  <c:v>3811.9248953699998</c:v>
                </c:pt>
                <c:pt idx="2300">
                  <c:v>3812.9248953699998</c:v>
                </c:pt>
                <c:pt idx="2301">
                  <c:v>3813.9248953699998</c:v>
                </c:pt>
                <c:pt idx="2302">
                  <c:v>3814.9248953699998</c:v>
                </c:pt>
                <c:pt idx="2303">
                  <c:v>3815.9248953699998</c:v>
                </c:pt>
                <c:pt idx="2304">
                  <c:v>3816.9248953699998</c:v>
                </c:pt>
                <c:pt idx="2305">
                  <c:v>3817.9248953699998</c:v>
                </c:pt>
                <c:pt idx="2306">
                  <c:v>3818.9248953699998</c:v>
                </c:pt>
                <c:pt idx="2307">
                  <c:v>3819.9248953699998</c:v>
                </c:pt>
                <c:pt idx="2308">
                  <c:v>3820.9248953699998</c:v>
                </c:pt>
                <c:pt idx="2309">
                  <c:v>3821.9248953699998</c:v>
                </c:pt>
                <c:pt idx="2310">
                  <c:v>3822.9248953699998</c:v>
                </c:pt>
                <c:pt idx="2311">
                  <c:v>3823.9248953699998</c:v>
                </c:pt>
                <c:pt idx="2312">
                  <c:v>3824.9248953699998</c:v>
                </c:pt>
                <c:pt idx="2313">
                  <c:v>3825.9248953699998</c:v>
                </c:pt>
                <c:pt idx="2314">
                  <c:v>3826.9248953699998</c:v>
                </c:pt>
                <c:pt idx="2315">
                  <c:v>3827.9248953699998</c:v>
                </c:pt>
                <c:pt idx="2316">
                  <c:v>3828.9248953699998</c:v>
                </c:pt>
                <c:pt idx="2317">
                  <c:v>3829.9248953699998</c:v>
                </c:pt>
                <c:pt idx="2318">
                  <c:v>3830.9248953699998</c:v>
                </c:pt>
                <c:pt idx="2319">
                  <c:v>3831.9248953699998</c:v>
                </c:pt>
                <c:pt idx="2320">
                  <c:v>3832.9248953699998</c:v>
                </c:pt>
                <c:pt idx="2321">
                  <c:v>3833.9248953699998</c:v>
                </c:pt>
                <c:pt idx="2322">
                  <c:v>3834.9248953699998</c:v>
                </c:pt>
                <c:pt idx="2323">
                  <c:v>3835.9248953699998</c:v>
                </c:pt>
                <c:pt idx="2324">
                  <c:v>3836.9248953699998</c:v>
                </c:pt>
                <c:pt idx="2325">
                  <c:v>3837.9248953699998</c:v>
                </c:pt>
                <c:pt idx="2326">
                  <c:v>3838.9248953699998</c:v>
                </c:pt>
                <c:pt idx="2327">
                  <c:v>3839.9248953699998</c:v>
                </c:pt>
                <c:pt idx="2328">
                  <c:v>3840.9248953699998</c:v>
                </c:pt>
                <c:pt idx="2329">
                  <c:v>3841.9248953699998</c:v>
                </c:pt>
                <c:pt idx="2330">
                  <c:v>3842.9248953699998</c:v>
                </c:pt>
                <c:pt idx="2331">
                  <c:v>3843.9248953699998</c:v>
                </c:pt>
                <c:pt idx="2332">
                  <c:v>3844.9248953699998</c:v>
                </c:pt>
                <c:pt idx="2333">
                  <c:v>3845.9248953699998</c:v>
                </c:pt>
                <c:pt idx="2334">
                  <c:v>3846.9248953699998</c:v>
                </c:pt>
                <c:pt idx="2335">
                  <c:v>3847.9248953699998</c:v>
                </c:pt>
                <c:pt idx="2336">
                  <c:v>3848.9248953699998</c:v>
                </c:pt>
                <c:pt idx="2337">
                  <c:v>3849.9248953699998</c:v>
                </c:pt>
                <c:pt idx="2338">
                  <c:v>3850.9248953699998</c:v>
                </c:pt>
                <c:pt idx="2339">
                  <c:v>3851.9248953699998</c:v>
                </c:pt>
                <c:pt idx="2340">
                  <c:v>3852.9248953699998</c:v>
                </c:pt>
                <c:pt idx="2341">
                  <c:v>3853.9248953699998</c:v>
                </c:pt>
                <c:pt idx="2342">
                  <c:v>3854.9248953699998</c:v>
                </c:pt>
                <c:pt idx="2343">
                  <c:v>3855.9248953699998</c:v>
                </c:pt>
                <c:pt idx="2344">
                  <c:v>3856.9248953699998</c:v>
                </c:pt>
                <c:pt idx="2345">
                  <c:v>3857.9248953699998</c:v>
                </c:pt>
                <c:pt idx="2346">
                  <c:v>3858.9248953699998</c:v>
                </c:pt>
                <c:pt idx="2347">
                  <c:v>3859.9248953699998</c:v>
                </c:pt>
                <c:pt idx="2348">
                  <c:v>3860.9248953699998</c:v>
                </c:pt>
                <c:pt idx="2349">
                  <c:v>3861.9248953699998</c:v>
                </c:pt>
                <c:pt idx="2350">
                  <c:v>3862.9248953699998</c:v>
                </c:pt>
                <c:pt idx="2351">
                  <c:v>3863.9248953699998</c:v>
                </c:pt>
                <c:pt idx="2352">
                  <c:v>3864.9248953699998</c:v>
                </c:pt>
                <c:pt idx="2353">
                  <c:v>3865.9248953699998</c:v>
                </c:pt>
                <c:pt idx="2354">
                  <c:v>3866.9248953699998</c:v>
                </c:pt>
                <c:pt idx="2355">
                  <c:v>3867.9248953699998</c:v>
                </c:pt>
                <c:pt idx="2356">
                  <c:v>3868.9248953699998</c:v>
                </c:pt>
                <c:pt idx="2357">
                  <c:v>3869.9248953699998</c:v>
                </c:pt>
                <c:pt idx="2358">
                  <c:v>3870.9248953699998</c:v>
                </c:pt>
                <c:pt idx="2359">
                  <c:v>3871.9248953699998</c:v>
                </c:pt>
                <c:pt idx="2360">
                  <c:v>3872.9248953699998</c:v>
                </c:pt>
                <c:pt idx="2361">
                  <c:v>3873.9248953699998</c:v>
                </c:pt>
                <c:pt idx="2362">
                  <c:v>3874.9248953699998</c:v>
                </c:pt>
                <c:pt idx="2363">
                  <c:v>3875.9248953699998</c:v>
                </c:pt>
                <c:pt idx="2364">
                  <c:v>3876.9248953699998</c:v>
                </c:pt>
                <c:pt idx="2365">
                  <c:v>3877.9248953699998</c:v>
                </c:pt>
                <c:pt idx="2366">
                  <c:v>3878.3468139699999</c:v>
                </c:pt>
                <c:pt idx="2367">
                  <c:v>3961.6068856299999</c:v>
                </c:pt>
              </c:numCache>
            </c:numRef>
          </c:yVal>
          <c:smooth val="1"/>
          <c:extLst>
            <c:ext xmlns:c16="http://schemas.microsoft.com/office/drawing/2014/chart" uri="{C3380CC4-5D6E-409C-BE32-E72D297353CC}">
              <c16:uniqueId val="{00000001-A802-4E4B-823E-78C08E98CA91}"/>
            </c:ext>
          </c:extLst>
        </c:ser>
        <c:dLbls>
          <c:showLegendKey val="0"/>
          <c:showVal val="0"/>
          <c:showCatName val="0"/>
          <c:showSerName val="0"/>
          <c:showPercent val="0"/>
          <c:showBubbleSize val="0"/>
        </c:dLbls>
        <c:axId val="142276112"/>
        <c:axId val="133130768"/>
      </c:scatterChart>
      <c:valAx>
        <c:axId val="1055931200"/>
        <c:scaling>
          <c:orientation val="minMax"/>
        </c:scaling>
        <c:delete val="0"/>
        <c:axPos val="b"/>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055932160"/>
        <c:crosses val="autoZero"/>
        <c:crossBetween val="midCat"/>
      </c:valAx>
      <c:valAx>
        <c:axId val="1055932160"/>
        <c:scaling>
          <c:orientation val="minMax"/>
        </c:scaling>
        <c:delete val="0"/>
        <c:axPos val="l"/>
        <c:majorGridlines>
          <c:spPr>
            <a:ln w="9525" cap="flat" cmpd="sng" algn="ctr">
              <a:solidFill>
                <a:schemeClr val="dk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055931200"/>
        <c:crosses val="autoZero"/>
        <c:crossBetween val="midCat"/>
      </c:valAx>
      <c:valAx>
        <c:axId val="133130768"/>
        <c:scaling>
          <c:orientation val="minMax"/>
        </c:scaling>
        <c:delete val="0"/>
        <c:axPos val="r"/>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42276112"/>
        <c:crosses val="max"/>
        <c:crossBetween val="midCat"/>
      </c:valAx>
      <c:valAx>
        <c:axId val="142276112"/>
        <c:scaling>
          <c:orientation val="minMax"/>
        </c:scaling>
        <c:delete val="1"/>
        <c:axPos val="b"/>
        <c:numFmt formatCode="0.000" sourceLinked="1"/>
        <c:majorTickMark val="none"/>
        <c:minorTickMark val="none"/>
        <c:tickLblPos val="nextTo"/>
        <c:crossAx val="133130768"/>
        <c:crosses val="autoZero"/>
        <c:crossBetween val="midCat"/>
      </c:valAx>
      <c:spPr>
        <a:pattFill prst="ltDnDiag">
          <a:fgClr>
            <a:schemeClr val="dk1">
              <a:lumMod val="15000"/>
              <a:lumOff val="85000"/>
            </a:schemeClr>
          </a:fgClr>
          <a:bgClr>
            <a:schemeClr val="lt1"/>
          </a:bgClr>
        </a:patt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6.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7.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8.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9.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0.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1.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2.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3.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4.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5.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6.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7.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8.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8" Type="http://schemas.openxmlformats.org/officeDocument/2006/relationships/chart" Target="../charts/chart12.xml"/><Relationship Id="rId3" Type="http://schemas.openxmlformats.org/officeDocument/2006/relationships/chart" Target="../charts/chart7.xml"/><Relationship Id="rId7" Type="http://schemas.openxmlformats.org/officeDocument/2006/relationships/chart" Target="../charts/chart11.xml"/><Relationship Id="rId2" Type="http://schemas.openxmlformats.org/officeDocument/2006/relationships/chart" Target="../charts/chart6.xml"/><Relationship Id="rId1" Type="http://schemas.openxmlformats.org/officeDocument/2006/relationships/chart" Target="../charts/chart5.xml"/><Relationship Id="rId6" Type="http://schemas.openxmlformats.org/officeDocument/2006/relationships/chart" Target="../charts/chart10.xml"/><Relationship Id="rId11" Type="http://schemas.openxmlformats.org/officeDocument/2006/relationships/chart" Target="../charts/chart15.xml"/><Relationship Id="rId5" Type="http://schemas.openxmlformats.org/officeDocument/2006/relationships/chart" Target="../charts/chart9.xml"/><Relationship Id="rId10" Type="http://schemas.openxmlformats.org/officeDocument/2006/relationships/chart" Target="../charts/chart14.xml"/><Relationship Id="rId4" Type="http://schemas.openxmlformats.org/officeDocument/2006/relationships/chart" Target="../charts/chart8.xml"/><Relationship Id="rId9" Type="http://schemas.openxmlformats.org/officeDocument/2006/relationships/chart" Target="../charts/chart13.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8.xml"/><Relationship Id="rId2" Type="http://schemas.openxmlformats.org/officeDocument/2006/relationships/chart" Target="../charts/chart17.xml"/><Relationship Id="rId1" Type="http://schemas.openxmlformats.org/officeDocument/2006/relationships/chart" Target="../charts/chart16.xml"/><Relationship Id="rId4"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xdr:from>
      <xdr:col>7</xdr:col>
      <xdr:colOff>2380</xdr:colOff>
      <xdr:row>1</xdr:row>
      <xdr:rowOff>28575</xdr:rowOff>
    </xdr:from>
    <xdr:to>
      <xdr:col>14</xdr:col>
      <xdr:colOff>171450</xdr:colOff>
      <xdr:row>17</xdr:row>
      <xdr:rowOff>114300</xdr:rowOff>
    </xdr:to>
    <xdr:graphicFrame macro="">
      <xdr:nvGraphicFramePr>
        <xdr:cNvPr id="6" name="Chart 5">
          <a:extLst>
            <a:ext uri="{FF2B5EF4-FFF2-40B4-BE49-F238E27FC236}">
              <a16:creationId xmlns:a16="http://schemas.microsoft.com/office/drawing/2014/main" id="{475675B5-0C31-42CD-E0A8-927AB9E8201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oneCellAnchor>
    <xdr:from>
      <xdr:col>7</xdr:col>
      <xdr:colOff>150770</xdr:colOff>
      <xdr:row>14</xdr:row>
      <xdr:rowOff>86708</xdr:rowOff>
    </xdr:from>
    <xdr:ext cx="347438" cy="217560"/>
    <xdr:sp macro="" textlink="">
      <xdr:nvSpPr>
        <xdr:cNvPr id="3" name="TextBox 2">
          <a:extLst>
            <a:ext uri="{FF2B5EF4-FFF2-40B4-BE49-F238E27FC236}">
              <a16:creationId xmlns:a16="http://schemas.microsoft.com/office/drawing/2014/main" id="{10EE8C6D-FF82-EA51-1EF1-81EA239115B4}"/>
            </a:ext>
          </a:extLst>
        </xdr:cNvPr>
        <xdr:cNvSpPr txBox="1"/>
      </xdr:nvSpPr>
      <xdr:spPr>
        <a:xfrm>
          <a:off x="7066748" y="2646034"/>
          <a:ext cx="34743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C1</a:t>
          </a:r>
          <a:endParaRPr lang="en-GB" sz="1000">
            <a:solidFill>
              <a:schemeClr val="bg1"/>
            </a:solidFill>
          </a:endParaRPr>
        </a:p>
      </xdr:txBody>
    </xdr:sp>
    <xdr:clientData/>
  </xdr:oneCellAnchor>
  <xdr:oneCellAnchor>
    <xdr:from>
      <xdr:col>7</xdr:col>
      <xdr:colOff>540731</xdr:colOff>
      <xdr:row>11</xdr:row>
      <xdr:rowOff>136519</xdr:rowOff>
    </xdr:from>
    <xdr:ext cx="347438" cy="217560"/>
    <xdr:sp macro="" textlink="">
      <xdr:nvSpPr>
        <xdr:cNvPr id="4" name="TextBox 3">
          <a:extLst>
            <a:ext uri="{FF2B5EF4-FFF2-40B4-BE49-F238E27FC236}">
              <a16:creationId xmlns:a16="http://schemas.microsoft.com/office/drawing/2014/main" id="{56AED511-2F63-47EA-B892-4D4E9CCCCB67}"/>
            </a:ext>
          </a:extLst>
        </xdr:cNvPr>
        <xdr:cNvSpPr txBox="1"/>
      </xdr:nvSpPr>
      <xdr:spPr>
        <a:xfrm>
          <a:off x="7464045" y="2123162"/>
          <a:ext cx="34743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C2</a:t>
          </a:r>
          <a:endParaRPr lang="en-GB" sz="1000">
            <a:solidFill>
              <a:schemeClr val="bg1"/>
            </a:solidFill>
          </a:endParaRPr>
        </a:p>
      </xdr:txBody>
    </xdr:sp>
    <xdr:clientData/>
  </xdr:oneCellAnchor>
  <xdr:oneCellAnchor>
    <xdr:from>
      <xdr:col>7</xdr:col>
      <xdr:colOff>995267</xdr:colOff>
      <xdr:row>11</xdr:row>
      <xdr:rowOff>169354</xdr:rowOff>
    </xdr:from>
    <xdr:ext cx="347438" cy="189875"/>
    <xdr:sp macro="" textlink="">
      <xdr:nvSpPr>
        <xdr:cNvPr id="5" name="TextBox 4">
          <a:extLst>
            <a:ext uri="{FF2B5EF4-FFF2-40B4-BE49-F238E27FC236}">
              <a16:creationId xmlns:a16="http://schemas.microsoft.com/office/drawing/2014/main" id="{4D27B54F-F9CF-459E-9A6C-BFAE5643AD88}"/>
            </a:ext>
          </a:extLst>
        </xdr:cNvPr>
        <xdr:cNvSpPr txBox="1"/>
      </xdr:nvSpPr>
      <xdr:spPr>
        <a:xfrm>
          <a:off x="7918581" y="2155997"/>
          <a:ext cx="347438" cy="1898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GB" sz="800">
              <a:solidFill>
                <a:schemeClr val="bg1"/>
              </a:solidFill>
            </a:rPr>
            <a:t>C3</a:t>
          </a:r>
          <a:endParaRPr lang="en-GB" sz="1000">
            <a:solidFill>
              <a:schemeClr val="bg1"/>
            </a:solidFill>
          </a:endParaRPr>
        </a:p>
      </xdr:txBody>
    </xdr:sp>
    <xdr:clientData/>
  </xdr:oneCellAnchor>
  <xdr:oneCellAnchor>
    <xdr:from>
      <xdr:col>8</xdr:col>
      <xdr:colOff>54950</xdr:colOff>
      <xdr:row>11</xdr:row>
      <xdr:rowOff>52413</xdr:rowOff>
    </xdr:from>
    <xdr:ext cx="347438" cy="217560"/>
    <xdr:sp macro="" textlink="">
      <xdr:nvSpPr>
        <xdr:cNvPr id="6" name="TextBox 5">
          <a:extLst>
            <a:ext uri="{FF2B5EF4-FFF2-40B4-BE49-F238E27FC236}">
              <a16:creationId xmlns:a16="http://schemas.microsoft.com/office/drawing/2014/main" id="{934B933F-F10C-4EE9-8900-CA383C8130F9}"/>
            </a:ext>
          </a:extLst>
        </xdr:cNvPr>
        <xdr:cNvSpPr txBox="1"/>
      </xdr:nvSpPr>
      <xdr:spPr>
        <a:xfrm>
          <a:off x="8329276" y="2065087"/>
          <a:ext cx="34743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C4</a:t>
          </a:r>
          <a:endParaRPr lang="en-GB" sz="1000">
            <a:solidFill>
              <a:schemeClr val="bg1"/>
            </a:solidFill>
          </a:endParaRPr>
        </a:p>
      </xdr:txBody>
    </xdr:sp>
    <xdr:clientData/>
  </xdr:oneCellAnchor>
  <xdr:oneCellAnchor>
    <xdr:from>
      <xdr:col>8</xdr:col>
      <xdr:colOff>401202</xdr:colOff>
      <xdr:row>12</xdr:row>
      <xdr:rowOff>128957</xdr:rowOff>
    </xdr:from>
    <xdr:ext cx="347438" cy="217560"/>
    <xdr:sp macro="" textlink="">
      <xdr:nvSpPr>
        <xdr:cNvPr id="7" name="TextBox 6">
          <a:extLst>
            <a:ext uri="{FF2B5EF4-FFF2-40B4-BE49-F238E27FC236}">
              <a16:creationId xmlns:a16="http://schemas.microsoft.com/office/drawing/2014/main" id="{23D546FA-EFFB-45E9-A278-0D3D23332E2A}"/>
            </a:ext>
          </a:extLst>
        </xdr:cNvPr>
        <xdr:cNvSpPr txBox="1"/>
      </xdr:nvSpPr>
      <xdr:spPr>
        <a:xfrm>
          <a:off x="8685231" y="2295214"/>
          <a:ext cx="34743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C5</a:t>
          </a:r>
          <a:endParaRPr lang="en-GB" sz="1000">
            <a:solidFill>
              <a:schemeClr val="bg1"/>
            </a:solidFill>
          </a:endParaRPr>
        </a:p>
      </xdr:txBody>
    </xdr:sp>
    <xdr:clientData/>
  </xdr:oneCellAnchor>
  <xdr:oneCellAnchor>
    <xdr:from>
      <xdr:col>9</xdr:col>
      <xdr:colOff>145284</xdr:colOff>
      <xdr:row>12</xdr:row>
      <xdr:rowOff>177163</xdr:rowOff>
    </xdr:from>
    <xdr:ext cx="347438" cy="217560"/>
    <xdr:sp macro="" textlink="">
      <xdr:nvSpPr>
        <xdr:cNvPr id="8" name="TextBox 7">
          <a:extLst>
            <a:ext uri="{FF2B5EF4-FFF2-40B4-BE49-F238E27FC236}">
              <a16:creationId xmlns:a16="http://schemas.microsoft.com/office/drawing/2014/main" id="{606FA4BD-194F-412B-8951-0F627FDC51B0}"/>
            </a:ext>
          </a:extLst>
        </xdr:cNvPr>
        <xdr:cNvSpPr txBox="1"/>
      </xdr:nvSpPr>
      <xdr:spPr>
        <a:xfrm>
          <a:off x="9098784" y="2343420"/>
          <a:ext cx="34743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C6</a:t>
          </a:r>
          <a:endParaRPr lang="en-GB" sz="1000">
            <a:solidFill>
              <a:schemeClr val="bg1"/>
            </a:solidFill>
          </a:endParaRPr>
        </a:p>
      </xdr:txBody>
    </xdr:sp>
    <xdr:clientData/>
  </xdr:oneCellAnchor>
  <xdr:oneCellAnchor>
    <xdr:from>
      <xdr:col>9</xdr:col>
      <xdr:colOff>489302</xdr:colOff>
      <xdr:row>12</xdr:row>
      <xdr:rowOff>70006</xdr:rowOff>
    </xdr:from>
    <xdr:ext cx="347438" cy="217560"/>
    <xdr:sp macro="" textlink="">
      <xdr:nvSpPr>
        <xdr:cNvPr id="9" name="TextBox 8">
          <a:extLst>
            <a:ext uri="{FF2B5EF4-FFF2-40B4-BE49-F238E27FC236}">
              <a16:creationId xmlns:a16="http://schemas.microsoft.com/office/drawing/2014/main" id="{B6D1712E-0B19-48AE-9D6F-0BEAEA4480FB}"/>
            </a:ext>
          </a:extLst>
        </xdr:cNvPr>
        <xdr:cNvSpPr txBox="1"/>
      </xdr:nvSpPr>
      <xdr:spPr>
        <a:xfrm>
          <a:off x="9442802" y="2236263"/>
          <a:ext cx="34743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C7</a:t>
          </a:r>
          <a:endParaRPr lang="en-GB" sz="1000">
            <a:solidFill>
              <a:schemeClr val="bg1"/>
            </a:solidFill>
          </a:endParaRPr>
        </a:p>
      </xdr:txBody>
    </xdr:sp>
    <xdr:clientData/>
  </xdr:oneCellAnchor>
  <xdr:oneCellAnchor>
    <xdr:from>
      <xdr:col>10</xdr:col>
      <xdr:colOff>264796</xdr:colOff>
      <xdr:row>15</xdr:row>
      <xdr:rowOff>174816</xdr:rowOff>
    </xdr:from>
    <xdr:ext cx="347438" cy="217560"/>
    <xdr:sp macro="" textlink="">
      <xdr:nvSpPr>
        <xdr:cNvPr id="10" name="TextBox 9">
          <a:extLst>
            <a:ext uri="{FF2B5EF4-FFF2-40B4-BE49-F238E27FC236}">
              <a16:creationId xmlns:a16="http://schemas.microsoft.com/office/drawing/2014/main" id="{72CB9DA9-E6EA-48FF-8453-617ADB0CEA52}"/>
            </a:ext>
          </a:extLst>
        </xdr:cNvPr>
        <xdr:cNvSpPr txBox="1"/>
      </xdr:nvSpPr>
      <xdr:spPr>
        <a:xfrm>
          <a:off x="9865996" y="2879916"/>
          <a:ext cx="34743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C8</a:t>
          </a:r>
          <a:endParaRPr lang="en-GB" sz="1000">
            <a:solidFill>
              <a:schemeClr val="bg1"/>
            </a:solidFill>
          </a:endParaRPr>
        </a:p>
      </xdr:txBody>
    </xdr:sp>
    <xdr:clientData/>
  </xdr:oneCellAnchor>
  <xdr:oneCellAnchor>
    <xdr:from>
      <xdr:col>10</xdr:col>
      <xdr:colOff>45135</xdr:colOff>
      <xdr:row>17</xdr:row>
      <xdr:rowOff>69938</xdr:rowOff>
    </xdr:from>
    <xdr:ext cx="347438" cy="217560"/>
    <xdr:sp macro="" textlink="">
      <xdr:nvSpPr>
        <xdr:cNvPr id="11" name="TextBox 10">
          <a:extLst>
            <a:ext uri="{FF2B5EF4-FFF2-40B4-BE49-F238E27FC236}">
              <a16:creationId xmlns:a16="http://schemas.microsoft.com/office/drawing/2014/main" id="{D626283D-AB8A-4F47-BCFF-375C3CDD779F}"/>
            </a:ext>
          </a:extLst>
        </xdr:cNvPr>
        <xdr:cNvSpPr txBox="1"/>
      </xdr:nvSpPr>
      <xdr:spPr>
        <a:xfrm>
          <a:off x="9646335" y="3134267"/>
          <a:ext cx="34743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C9</a:t>
          </a:r>
          <a:endParaRPr lang="en-GB" sz="1000">
            <a:solidFill>
              <a:schemeClr val="bg1"/>
            </a:solidFill>
          </a:endParaRPr>
        </a:p>
      </xdr:txBody>
    </xdr:sp>
    <xdr:clientData/>
  </xdr:oneCellAnchor>
  <xdr:oneCellAnchor>
    <xdr:from>
      <xdr:col>8</xdr:col>
      <xdr:colOff>323953</xdr:colOff>
      <xdr:row>16</xdr:row>
      <xdr:rowOff>5070</xdr:rowOff>
    </xdr:from>
    <xdr:ext cx="408406" cy="217560"/>
    <xdr:sp macro="" textlink="">
      <xdr:nvSpPr>
        <xdr:cNvPr id="12" name="TextBox 11">
          <a:extLst>
            <a:ext uri="{FF2B5EF4-FFF2-40B4-BE49-F238E27FC236}">
              <a16:creationId xmlns:a16="http://schemas.microsoft.com/office/drawing/2014/main" id="{16E6EF60-F574-434D-A118-E3745710877B}"/>
            </a:ext>
          </a:extLst>
        </xdr:cNvPr>
        <xdr:cNvSpPr txBox="1"/>
      </xdr:nvSpPr>
      <xdr:spPr>
        <a:xfrm>
          <a:off x="8503030" y="2191679"/>
          <a:ext cx="408406"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C10</a:t>
          </a:r>
          <a:endParaRPr lang="en-GB" sz="1000">
            <a:solidFill>
              <a:schemeClr val="bg1"/>
            </a:solidFill>
          </a:endParaRPr>
        </a:p>
      </xdr:txBody>
    </xdr:sp>
    <xdr:clientData/>
  </xdr:oneCellAnchor>
  <xdr:oneCellAnchor>
    <xdr:from>
      <xdr:col>8</xdr:col>
      <xdr:colOff>216228</xdr:colOff>
      <xdr:row>17</xdr:row>
      <xdr:rowOff>25000</xdr:rowOff>
    </xdr:from>
    <xdr:ext cx="411028" cy="217560"/>
    <xdr:sp macro="" textlink="">
      <xdr:nvSpPr>
        <xdr:cNvPr id="13" name="TextBox 12">
          <a:extLst>
            <a:ext uri="{FF2B5EF4-FFF2-40B4-BE49-F238E27FC236}">
              <a16:creationId xmlns:a16="http://schemas.microsoft.com/office/drawing/2014/main" id="{46DA083F-45A1-4C7A-A4B5-EE9627CF8358}"/>
            </a:ext>
          </a:extLst>
        </xdr:cNvPr>
        <xdr:cNvSpPr txBox="1"/>
      </xdr:nvSpPr>
      <xdr:spPr>
        <a:xfrm>
          <a:off x="8395305" y="2393826"/>
          <a:ext cx="41102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C11</a:t>
          </a:r>
          <a:endParaRPr lang="en-GB" sz="1000">
            <a:solidFill>
              <a:schemeClr val="bg1"/>
            </a:solidFill>
          </a:endParaRPr>
        </a:p>
      </xdr:txBody>
    </xdr:sp>
    <xdr:clientData/>
  </xdr:oneCellAnchor>
  <xdr:oneCellAnchor>
    <xdr:from>
      <xdr:col>7</xdr:col>
      <xdr:colOff>1037821</xdr:colOff>
      <xdr:row>17</xdr:row>
      <xdr:rowOff>90167</xdr:rowOff>
    </xdr:from>
    <xdr:ext cx="396605" cy="217560"/>
    <xdr:sp macro="" textlink="">
      <xdr:nvSpPr>
        <xdr:cNvPr id="14" name="TextBox 13">
          <a:extLst>
            <a:ext uri="{FF2B5EF4-FFF2-40B4-BE49-F238E27FC236}">
              <a16:creationId xmlns:a16="http://schemas.microsoft.com/office/drawing/2014/main" id="{37F3569A-7134-418A-8A83-56C722A3F40C}"/>
            </a:ext>
          </a:extLst>
        </xdr:cNvPr>
        <xdr:cNvSpPr txBox="1"/>
      </xdr:nvSpPr>
      <xdr:spPr>
        <a:xfrm>
          <a:off x="7961135" y="3154496"/>
          <a:ext cx="396605"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S10</a:t>
          </a:r>
          <a:endParaRPr lang="en-GB" sz="1000">
            <a:solidFill>
              <a:schemeClr val="bg1"/>
            </a:solidFill>
          </a:endParaRPr>
        </a:p>
      </xdr:txBody>
    </xdr:sp>
    <xdr:clientData/>
  </xdr:oneCellAnchor>
  <xdr:oneCellAnchor>
    <xdr:from>
      <xdr:col>7</xdr:col>
      <xdr:colOff>493628</xdr:colOff>
      <xdr:row>17</xdr:row>
      <xdr:rowOff>20625</xdr:rowOff>
    </xdr:from>
    <xdr:ext cx="409716" cy="217560"/>
    <xdr:sp macro="" textlink="">
      <xdr:nvSpPr>
        <xdr:cNvPr id="15" name="TextBox 14">
          <a:extLst>
            <a:ext uri="{FF2B5EF4-FFF2-40B4-BE49-F238E27FC236}">
              <a16:creationId xmlns:a16="http://schemas.microsoft.com/office/drawing/2014/main" id="{984951A1-3B15-4E21-B2F2-5A3F0573CEF5}"/>
            </a:ext>
          </a:extLst>
        </xdr:cNvPr>
        <xdr:cNvSpPr txBox="1"/>
      </xdr:nvSpPr>
      <xdr:spPr>
        <a:xfrm>
          <a:off x="7416942" y="3084954"/>
          <a:ext cx="409716"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C12</a:t>
          </a:r>
          <a:endParaRPr lang="en-GB" sz="1000">
            <a:solidFill>
              <a:schemeClr val="bg1"/>
            </a:solidFill>
          </a:endParaRPr>
        </a:p>
      </xdr:txBody>
    </xdr:sp>
    <xdr:clientData/>
  </xdr:oneCellAnchor>
  <xdr:oneCellAnchor>
    <xdr:from>
      <xdr:col>7</xdr:col>
      <xdr:colOff>952577</xdr:colOff>
      <xdr:row>16</xdr:row>
      <xdr:rowOff>1109</xdr:rowOff>
    </xdr:from>
    <xdr:ext cx="402506" cy="217560"/>
    <xdr:sp macro="" textlink="">
      <xdr:nvSpPr>
        <xdr:cNvPr id="16" name="TextBox 15">
          <a:extLst>
            <a:ext uri="{FF2B5EF4-FFF2-40B4-BE49-F238E27FC236}">
              <a16:creationId xmlns:a16="http://schemas.microsoft.com/office/drawing/2014/main" id="{48C6DCB8-9A96-4560-BD49-E35A8E0747EA}"/>
            </a:ext>
          </a:extLst>
        </xdr:cNvPr>
        <xdr:cNvSpPr txBox="1"/>
      </xdr:nvSpPr>
      <xdr:spPr>
        <a:xfrm>
          <a:off x="7773306" y="2187718"/>
          <a:ext cx="402506"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C13</a:t>
          </a:r>
          <a:endParaRPr lang="en-GB" sz="1000">
            <a:solidFill>
              <a:schemeClr val="bg1"/>
            </a:solidFill>
          </a:endParaRPr>
        </a:p>
      </xdr:txBody>
    </xdr:sp>
    <xdr:clientData/>
  </xdr:oneCellAnchor>
  <xdr:oneCellAnchor>
    <xdr:from>
      <xdr:col>8</xdr:col>
      <xdr:colOff>36066</xdr:colOff>
      <xdr:row>15</xdr:row>
      <xdr:rowOff>93368</xdr:rowOff>
    </xdr:from>
    <xdr:ext cx="404469" cy="217560"/>
    <xdr:sp macro="" textlink="">
      <xdr:nvSpPr>
        <xdr:cNvPr id="17" name="TextBox 16">
          <a:extLst>
            <a:ext uri="{FF2B5EF4-FFF2-40B4-BE49-F238E27FC236}">
              <a16:creationId xmlns:a16="http://schemas.microsoft.com/office/drawing/2014/main" id="{69E37FB4-F439-4456-8223-7C88261E192B}"/>
            </a:ext>
          </a:extLst>
        </xdr:cNvPr>
        <xdr:cNvSpPr txBox="1"/>
      </xdr:nvSpPr>
      <xdr:spPr>
        <a:xfrm>
          <a:off x="8320095" y="2798468"/>
          <a:ext cx="404469"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C15</a:t>
          </a:r>
          <a:endParaRPr lang="en-GB" sz="1000">
            <a:solidFill>
              <a:schemeClr val="bg1"/>
            </a:solidFill>
          </a:endParaRPr>
        </a:p>
      </xdr:txBody>
    </xdr:sp>
    <xdr:clientData/>
  </xdr:oneCellAnchor>
  <xdr:oneCellAnchor>
    <xdr:from>
      <xdr:col>7</xdr:col>
      <xdr:colOff>805873</xdr:colOff>
      <xdr:row>14</xdr:row>
      <xdr:rowOff>179705</xdr:rowOff>
    </xdr:from>
    <xdr:ext cx="347438" cy="217560"/>
    <xdr:sp macro="" textlink="">
      <xdr:nvSpPr>
        <xdr:cNvPr id="18" name="TextBox 17">
          <a:extLst>
            <a:ext uri="{FF2B5EF4-FFF2-40B4-BE49-F238E27FC236}">
              <a16:creationId xmlns:a16="http://schemas.microsoft.com/office/drawing/2014/main" id="{35CB655F-D51F-45F2-B3A9-E13178D6897D}"/>
            </a:ext>
          </a:extLst>
        </xdr:cNvPr>
        <xdr:cNvSpPr txBox="1"/>
      </xdr:nvSpPr>
      <xdr:spPr>
        <a:xfrm>
          <a:off x="7721851" y="2739031"/>
          <a:ext cx="34743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S1</a:t>
          </a:r>
          <a:endParaRPr lang="en-GB" sz="1000">
            <a:solidFill>
              <a:schemeClr val="bg1"/>
            </a:solidFill>
          </a:endParaRPr>
        </a:p>
      </xdr:txBody>
    </xdr:sp>
    <xdr:clientData/>
  </xdr:oneCellAnchor>
  <xdr:oneCellAnchor>
    <xdr:from>
      <xdr:col>7</xdr:col>
      <xdr:colOff>387857</xdr:colOff>
      <xdr:row>13</xdr:row>
      <xdr:rowOff>38681</xdr:rowOff>
    </xdr:from>
    <xdr:ext cx="347438" cy="217560"/>
    <xdr:sp macro="" textlink="">
      <xdr:nvSpPr>
        <xdr:cNvPr id="19" name="TextBox 18">
          <a:extLst>
            <a:ext uri="{FF2B5EF4-FFF2-40B4-BE49-F238E27FC236}">
              <a16:creationId xmlns:a16="http://schemas.microsoft.com/office/drawing/2014/main" id="{8E2CB140-2848-4ECD-80DF-505BADB745FC}"/>
            </a:ext>
          </a:extLst>
        </xdr:cNvPr>
        <xdr:cNvSpPr txBox="1"/>
      </xdr:nvSpPr>
      <xdr:spPr>
        <a:xfrm>
          <a:off x="7311171" y="2384552"/>
          <a:ext cx="34743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S2</a:t>
          </a:r>
          <a:endParaRPr lang="en-GB" sz="1000">
            <a:solidFill>
              <a:schemeClr val="bg1"/>
            </a:solidFill>
          </a:endParaRPr>
        </a:p>
      </xdr:txBody>
    </xdr:sp>
    <xdr:clientData/>
  </xdr:oneCellAnchor>
  <xdr:oneCellAnchor>
    <xdr:from>
      <xdr:col>7</xdr:col>
      <xdr:colOff>787839</xdr:colOff>
      <xdr:row>12</xdr:row>
      <xdr:rowOff>79929</xdr:rowOff>
    </xdr:from>
    <xdr:ext cx="347438" cy="217560"/>
    <xdr:sp macro="" textlink="">
      <xdr:nvSpPr>
        <xdr:cNvPr id="20" name="TextBox 19">
          <a:extLst>
            <a:ext uri="{FF2B5EF4-FFF2-40B4-BE49-F238E27FC236}">
              <a16:creationId xmlns:a16="http://schemas.microsoft.com/office/drawing/2014/main" id="{FAFD4F5D-14C6-4D6A-8CEB-0AAB137DCB7F}"/>
            </a:ext>
          </a:extLst>
        </xdr:cNvPr>
        <xdr:cNvSpPr txBox="1"/>
      </xdr:nvSpPr>
      <xdr:spPr>
        <a:xfrm>
          <a:off x="7711153" y="2246186"/>
          <a:ext cx="34743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S3</a:t>
          </a:r>
          <a:endParaRPr lang="en-GB" sz="1000">
            <a:solidFill>
              <a:schemeClr val="bg1"/>
            </a:solidFill>
          </a:endParaRPr>
        </a:p>
      </xdr:txBody>
    </xdr:sp>
    <xdr:clientData/>
  </xdr:oneCellAnchor>
  <xdr:oneCellAnchor>
    <xdr:from>
      <xdr:col>7</xdr:col>
      <xdr:colOff>1282874</xdr:colOff>
      <xdr:row>12</xdr:row>
      <xdr:rowOff>45192</xdr:rowOff>
    </xdr:from>
    <xdr:ext cx="347438" cy="217560"/>
    <xdr:sp macro="" textlink="">
      <xdr:nvSpPr>
        <xdr:cNvPr id="21" name="TextBox 20">
          <a:extLst>
            <a:ext uri="{FF2B5EF4-FFF2-40B4-BE49-F238E27FC236}">
              <a16:creationId xmlns:a16="http://schemas.microsoft.com/office/drawing/2014/main" id="{3794BC70-80D8-4F9D-9069-DE6F650380F9}"/>
            </a:ext>
          </a:extLst>
        </xdr:cNvPr>
        <xdr:cNvSpPr txBox="1"/>
      </xdr:nvSpPr>
      <xdr:spPr>
        <a:xfrm>
          <a:off x="8198852" y="2240083"/>
          <a:ext cx="34743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S4</a:t>
          </a:r>
          <a:endParaRPr lang="en-GB" sz="1000">
            <a:solidFill>
              <a:schemeClr val="bg1"/>
            </a:solidFill>
          </a:endParaRPr>
        </a:p>
      </xdr:txBody>
    </xdr:sp>
    <xdr:clientData/>
  </xdr:oneCellAnchor>
  <xdr:oneCellAnchor>
    <xdr:from>
      <xdr:col>8</xdr:col>
      <xdr:colOff>203224</xdr:colOff>
      <xdr:row>12</xdr:row>
      <xdr:rowOff>160890</xdr:rowOff>
    </xdr:from>
    <xdr:ext cx="347438" cy="217560"/>
    <xdr:sp macro="" textlink="">
      <xdr:nvSpPr>
        <xdr:cNvPr id="22" name="TextBox 21">
          <a:extLst>
            <a:ext uri="{FF2B5EF4-FFF2-40B4-BE49-F238E27FC236}">
              <a16:creationId xmlns:a16="http://schemas.microsoft.com/office/drawing/2014/main" id="{8D32B89B-EB38-4246-946E-415539ACC65A}"/>
            </a:ext>
          </a:extLst>
        </xdr:cNvPr>
        <xdr:cNvSpPr txBox="1"/>
      </xdr:nvSpPr>
      <xdr:spPr>
        <a:xfrm>
          <a:off x="8487253" y="2327147"/>
          <a:ext cx="34743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S5</a:t>
          </a:r>
          <a:endParaRPr lang="en-GB" sz="1000">
            <a:solidFill>
              <a:schemeClr val="bg1"/>
            </a:solidFill>
          </a:endParaRPr>
        </a:p>
      </xdr:txBody>
    </xdr:sp>
    <xdr:clientData/>
  </xdr:oneCellAnchor>
  <xdr:oneCellAnchor>
    <xdr:from>
      <xdr:col>8</xdr:col>
      <xdr:colOff>612753</xdr:colOff>
      <xdr:row>13</xdr:row>
      <xdr:rowOff>169823</xdr:rowOff>
    </xdr:from>
    <xdr:ext cx="347438" cy="217560"/>
    <xdr:sp macro="" textlink="">
      <xdr:nvSpPr>
        <xdr:cNvPr id="23" name="TextBox 22">
          <a:extLst>
            <a:ext uri="{FF2B5EF4-FFF2-40B4-BE49-F238E27FC236}">
              <a16:creationId xmlns:a16="http://schemas.microsoft.com/office/drawing/2014/main" id="{7D350D75-258C-4D0E-8A45-00C40090A1AC}"/>
            </a:ext>
          </a:extLst>
        </xdr:cNvPr>
        <xdr:cNvSpPr txBox="1"/>
      </xdr:nvSpPr>
      <xdr:spPr>
        <a:xfrm>
          <a:off x="8896782" y="2515694"/>
          <a:ext cx="34743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S6</a:t>
          </a:r>
          <a:endParaRPr lang="en-GB" sz="1000">
            <a:solidFill>
              <a:schemeClr val="bg1"/>
            </a:solidFill>
          </a:endParaRPr>
        </a:p>
      </xdr:txBody>
    </xdr:sp>
    <xdr:clientData/>
  </xdr:oneCellAnchor>
  <xdr:oneCellAnchor>
    <xdr:from>
      <xdr:col>9</xdr:col>
      <xdr:colOff>325053</xdr:colOff>
      <xdr:row>13</xdr:row>
      <xdr:rowOff>121415</xdr:rowOff>
    </xdr:from>
    <xdr:ext cx="347438" cy="217560"/>
    <xdr:sp macro="" textlink="">
      <xdr:nvSpPr>
        <xdr:cNvPr id="24" name="TextBox 23">
          <a:extLst>
            <a:ext uri="{FF2B5EF4-FFF2-40B4-BE49-F238E27FC236}">
              <a16:creationId xmlns:a16="http://schemas.microsoft.com/office/drawing/2014/main" id="{BA1D2676-4BCD-4DAE-8B0C-BD107F9D251C}"/>
            </a:ext>
          </a:extLst>
        </xdr:cNvPr>
        <xdr:cNvSpPr txBox="1"/>
      </xdr:nvSpPr>
      <xdr:spPr>
        <a:xfrm>
          <a:off x="9278553" y="2467286"/>
          <a:ext cx="34743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S7</a:t>
          </a:r>
          <a:endParaRPr lang="en-GB" sz="1000">
            <a:solidFill>
              <a:schemeClr val="bg1"/>
            </a:solidFill>
          </a:endParaRPr>
        </a:p>
      </xdr:txBody>
    </xdr:sp>
    <xdr:clientData/>
  </xdr:oneCellAnchor>
  <xdr:oneCellAnchor>
    <xdr:from>
      <xdr:col>10</xdr:col>
      <xdr:colOff>98953</xdr:colOff>
      <xdr:row>14</xdr:row>
      <xdr:rowOff>4764</xdr:rowOff>
    </xdr:from>
    <xdr:ext cx="347438" cy="217560"/>
    <xdr:sp macro="" textlink="">
      <xdr:nvSpPr>
        <xdr:cNvPr id="25" name="TextBox 24">
          <a:extLst>
            <a:ext uri="{FF2B5EF4-FFF2-40B4-BE49-F238E27FC236}">
              <a16:creationId xmlns:a16="http://schemas.microsoft.com/office/drawing/2014/main" id="{2DAB6795-F330-4033-8F9F-E5A7F5D656E0}"/>
            </a:ext>
          </a:extLst>
        </xdr:cNvPr>
        <xdr:cNvSpPr txBox="1"/>
      </xdr:nvSpPr>
      <xdr:spPr>
        <a:xfrm>
          <a:off x="9876573" y="1826938"/>
          <a:ext cx="34743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S8</a:t>
          </a:r>
          <a:endParaRPr lang="en-GB" sz="1000">
            <a:solidFill>
              <a:schemeClr val="bg1"/>
            </a:solidFill>
          </a:endParaRPr>
        </a:p>
      </xdr:txBody>
    </xdr:sp>
    <xdr:clientData/>
  </xdr:oneCellAnchor>
  <xdr:oneCellAnchor>
    <xdr:from>
      <xdr:col>8</xdr:col>
      <xdr:colOff>925169</xdr:colOff>
      <xdr:row>17</xdr:row>
      <xdr:rowOff>6057</xdr:rowOff>
    </xdr:from>
    <xdr:ext cx="347438" cy="217560"/>
    <xdr:sp macro="" textlink="">
      <xdr:nvSpPr>
        <xdr:cNvPr id="26" name="TextBox 25">
          <a:extLst>
            <a:ext uri="{FF2B5EF4-FFF2-40B4-BE49-F238E27FC236}">
              <a16:creationId xmlns:a16="http://schemas.microsoft.com/office/drawing/2014/main" id="{677E84AF-7141-418C-ABFE-8A9D3F523FFB}"/>
            </a:ext>
          </a:extLst>
        </xdr:cNvPr>
        <xdr:cNvSpPr txBox="1"/>
      </xdr:nvSpPr>
      <xdr:spPr>
        <a:xfrm>
          <a:off x="9104246" y="2374883"/>
          <a:ext cx="34743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800">
              <a:solidFill>
                <a:schemeClr val="bg1"/>
              </a:solidFill>
            </a:rPr>
            <a:t>S9</a:t>
          </a:r>
          <a:endParaRPr lang="en-GB" sz="1000">
            <a:solidFill>
              <a:schemeClr val="bg1"/>
            </a:solidFill>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37</xdr:col>
      <xdr:colOff>383380</xdr:colOff>
      <xdr:row>3</xdr:row>
      <xdr:rowOff>95250</xdr:rowOff>
    </xdr:from>
    <xdr:to>
      <xdr:col>45</xdr:col>
      <xdr:colOff>190500</xdr:colOff>
      <xdr:row>18</xdr:row>
      <xdr:rowOff>114300</xdr:rowOff>
    </xdr:to>
    <xdr:graphicFrame macro="">
      <xdr:nvGraphicFramePr>
        <xdr:cNvPr id="3" name="Chart 2">
          <a:extLst>
            <a:ext uri="{FF2B5EF4-FFF2-40B4-BE49-F238E27FC236}">
              <a16:creationId xmlns:a16="http://schemas.microsoft.com/office/drawing/2014/main" id="{CFB246B3-430E-53A9-2FB6-115737FEAB4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37</xdr:col>
      <xdr:colOff>381000</xdr:colOff>
      <xdr:row>18</xdr:row>
      <xdr:rowOff>112569</xdr:rowOff>
    </xdr:from>
    <xdr:to>
      <xdr:col>45</xdr:col>
      <xdr:colOff>190500</xdr:colOff>
      <xdr:row>33</xdr:row>
      <xdr:rowOff>131618</xdr:rowOff>
    </xdr:to>
    <xdr:graphicFrame macro="">
      <xdr:nvGraphicFramePr>
        <xdr:cNvPr id="4" name="Chart 3">
          <a:extLst>
            <a:ext uri="{FF2B5EF4-FFF2-40B4-BE49-F238E27FC236}">
              <a16:creationId xmlns:a16="http://schemas.microsoft.com/office/drawing/2014/main" id="{2428C7AE-1C5D-4A5A-9C80-FB6DEA9DAF3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37</xdr:col>
      <xdr:colOff>380999</xdr:colOff>
      <xdr:row>33</xdr:row>
      <xdr:rowOff>180974</xdr:rowOff>
    </xdr:from>
    <xdr:to>
      <xdr:col>45</xdr:col>
      <xdr:colOff>219074</xdr:colOff>
      <xdr:row>47</xdr:row>
      <xdr:rowOff>171450</xdr:rowOff>
    </xdr:to>
    <xdr:graphicFrame macro="">
      <xdr:nvGraphicFramePr>
        <xdr:cNvPr id="2" name="Chart 1">
          <a:extLst>
            <a:ext uri="{FF2B5EF4-FFF2-40B4-BE49-F238E27FC236}">
              <a16:creationId xmlns:a16="http://schemas.microsoft.com/office/drawing/2014/main" id="{9645305E-4522-7144-4621-A96F7BB0B87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4.xml><?xml version="1.0" encoding="utf-8"?>
<xdr:wsDr xmlns:xdr="http://schemas.openxmlformats.org/drawingml/2006/spreadsheetDrawing" xmlns:a="http://schemas.openxmlformats.org/drawingml/2006/main">
  <xdr:oneCellAnchor>
    <xdr:from>
      <xdr:col>12</xdr:col>
      <xdr:colOff>54770</xdr:colOff>
      <xdr:row>16</xdr:row>
      <xdr:rowOff>23813</xdr:rowOff>
    </xdr:from>
    <xdr:ext cx="2569368" cy="500137"/>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3D07F92F-8611-5770-329C-1B1E7AAA298D}"/>
                </a:ext>
              </a:extLst>
            </xdr:cNvPr>
            <xdr:cNvSpPr txBox="1"/>
          </xdr:nvSpPr>
          <xdr:spPr>
            <a:xfrm>
              <a:off x="7850983" y="2800351"/>
              <a:ext cx="2569368" cy="5001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r>
                      <a:rPr lang="en-GB" sz="1100" i="1">
                        <a:latin typeface="Cambria Math" panose="02040503050406030204" pitchFamily="18" charset="0"/>
                      </a:rPr>
                      <m:t>𝑣</m:t>
                    </m:r>
                    <m:r>
                      <a:rPr lang="en-GB" sz="1100" b="0" i="1">
                        <a:latin typeface="Cambria Math" panose="02040503050406030204" pitchFamily="18" charset="0"/>
                      </a:rPr>
                      <m:t>= </m:t>
                    </m:r>
                    <m:rad>
                      <m:radPr>
                        <m:degHide m:val="on"/>
                        <m:ctrlPr>
                          <a:rPr lang="en-GB" sz="1100" b="0" i="1">
                            <a:latin typeface="Cambria Math" panose="02040503050406030204" pitchFamily="18" charset="0"/>
                          </a:rPr>
                        </m:ctrlPr>
                      </m:radPr>
                      <m:deg/>
                      <m:e>
                        <m:r>
                          <a:rPr lang="en-GB" sz="1100" i="1">
                            <a:solidFill>
                              <a:schemeClr val="tx1"/>
                            </a:solidFill>
                            <a:effectLst/>
                            <a:latin typeface="Cambria Math" panose="02040503050406030204" pitchFamily="18" charset="0"/>
                            <a:ea typeface="+mn-ea"/>
                            <a:cs typeface="+mn-cs"/>
                          </a:rPr>
                          <m:t>(</m:t>
                        </m:r>
                        <m:r>
                          <a:rPr lang="en-GB" sz="1100" i="1">
                            <a:solidFill>
                              <a:schemeClr val="tx1"/>
                            </a:solidFill>
                            <a:effectLst/>
                            <a:latin typeface="Cambria Math" panose="02040503050406030204" pitchFamily="18" charset="0"/>
                            <a:ea typeface="+mn-ea"/>
                            <a:cs typeface="+mn-cs"/>
                          </a:rPr>
                          <m:t>𝑅𝑔</m:t>
                        </m:r>
                        <m:r>
                          <a:rPr lang="en-GB" sz="1100" i="1">
                            <a:solidFill>
                              <a:schemeClr val="tx1"/>
                            </a:solidFill>
                            <a:effectLst/>
                            <a:latin typeface="Cambria Math" panose="02040503050406030204" pitchFamily="18" charset="0"/>
                            <a:ea typeface="+mn-ea"/>
                            <a:cs typeface="+mn-cs"/>
                          </a:rPr>
                          <m:t>∗</m:t>
                        </m:r>
                        <m:r>
                          <a:rPr lang="en-GB" sz="1100" i="1">
                            <a:solidFill>
                              <a:schemeClr val="tx1"/>
                            </a:solidFill>
                            <a:effectLst/>
                            <a:latin typeface="Cambria Math" panose="02040503050406030204" pitchFamily="18" charset="0"/>
                            <a:ea typeface="+mn-ea"/>
                            <a:cs typeface="+mn-cs"/>
                          </a:rPr>
                          <m:t>𝑡𝑎𝑛</m:t>
                        </m:r>
                        <m:r>
                          <a:rPr lang="en-GB" sz="1100" i="1">
                            <a:solidFill>
                              <a:schemeClr val="tx1"/>
                            </a:solidFill>
                            <a:effectLst/>
                            <a:latin typeface="Cambria Math" panose="02040503050406030204" pitchFamily="18" charset="0"/>
                            <a:ea typeface="+mn-ea"/>
                            <a:cs typeface="+mn-cs"/>
                          </a:rPr>
                          <m:t>[ </m:t>
                        </m:r>
                        <m:sSub>
                          <m:sSubPr>
                            <m:ctrlPr>
                              <a:rPr lang="el-GR" sz="1100" i="1">
                                <a:solidFill>
                                  <a:schemeClr val="tx1"/>
                                </a:solidFill>
                                <a:effectLst/>
                                <a:latin typeface="Cambria Math" panose="02040503050406030204" pitchFamily="18" charset="0"/>
                                <a:ea typeface="+mn-ea"/>
                                <a:cs typeface="+mn-cs"/>
                              </a:rPr>
                            </m:ctrlPr>
                          </m:sSubPr>
                          <m:e>
                            <m:r>
                              <a:rPr lang="el-GR" sz="1100" i="1">
                                <a:solidFill>
                                  <a:schemeClr val="tx1"/>
                                </a:solidFill>
                                <a:effectLst/>
                                <a:latin typeface="Cambria Math" panose="02040503050406030204" pitchFamily="18" charset="0"/>
                                <a:ea typeface="+mn-ea"/>
                                <a:cs typeface="+mn-cs"/>
                              </a:rPr>
                              <m:t>𝜑</m:t>
                            </m:r>
                          </m:e>
                          <m:sub>
                            <m:r>
                              <a:rPr lang="en-GB" sz="1100" i="1">
                                <a:solidFill>
                                  <a:schemeClr val="tx1"/>
                                </a:solidFill>
                                <a:effectLst/>
                                <a:latin typeface="Cambria Math" panose="02040503050406030204" pitchFamily="18" charset="0"/>
                                <a:ea typeface="+mn-ea"/>
                                <a:cs typeface="+mn-cs"/>
                              </a:rPr>
                              <m:t>𝑖</m:t>
                            </m:r>
                          </m:sub>
                        </m:sSub>
                        <m:r>
                          <a:rPr lang="en-GB" sz="1100" i="1">
                            <a:solidFill>
                              <a:schemeClr val="tx1"/>
                            </a:solidFill>
                            <a:effectLst/>
                            <a:latin typeface="Cambria Math" panose="02040503050406030204" pitchFamily="18" charset="0"/>
                            <a:ea typeface="+mn-ea"/>
                            <a:cs typeface="+mn-cs"/>
                          </a:rPr>
                          <m:t>+</m:t>
                        </m:r>
                        <m:r>
                          <a:rPr lang="en-GB" sz="1100" i="1">
                            <a:solidFill>
                              <a:schemeClr val="tx1"/>
                            </a:solidFill>
                            <a:effectLst/>
                            <a:latin typeface="Cambria Math" panose="02040503050406030204" pitchFamily="18" charset="0"/>
                            <a:ea typeface="+mn-ea"/>
                            <a:cs typeface="+mn-cs"/>
                          </a:rPr>
                          <m:t>𝑠𝑖</m:t>
                        </m:r>
                        <m:sSup>
                          <m:sSupPr>
                            <m:ctrlPr>
                              <a:rPr lang="en-GB" sz="1100" i="1">
                                <a:solidFill>
                                  <a:schemeClr val="tx1"/>
                                </a:solidFill>
                                <a:effectLst/>
                                <a:latin typeface="Cambria Math" panose="02040503050406030204" pitchFamily="18" charset="0"/>
                                <a:ea typeface="+mn-ea"/>
                                <a:cs typeface="+mn-cs"/>
                              </a:rPr>
                            </m:ctrlPr>
                          </m:sSupPr>
                          <m:e>
                            <m:r>
                              <a:rPr lang="en-GB" sz="1100" i="1">
                                <a:solidFill>
                                  <a:schemeClr val="tx1"/>
                                </a:solidFill>
                                <a:effectLst/>
                                <a:latin typeface="Cambria Math" panose="02040503050406030204" pitchFamily="18" charset="0"/>
                                <a:ea typeface="+mn-ea"/>
                                <a:cs typeface="+mn-cs"/>
                              </a:rPr>
                              <m:t>𝑛</m:t>
                            </m:r>
                          </m:e>
                          <m:sup>
                            <m:r>
                              <a:rPr lang="en-GB" sz="1100" b="0" i="1">
                                <a:solidFill>
                                  <a:schemeClr val="tx1"/>
                                </a:solidFill>
                                <a:effectLst/>
                                <a:latin typeface="Cambria Math" panose="02040503050406030204" pitchFamily="18" charset="0"/>
                                <a:ea typeface="+mn-ea"/>
                                <a:cs typeface="+mn-cs"/>
                              </a:rPr>
                              <m:t>−1</m:t>
                            </m:r>
                          </m:sup>
                        </m:sSup>
                        <m:d>
                          <m:dPr>
                            <m:ctrlPr>
                              <a:rPr lang="en-GB" sz="1100" b="0" i="1">
                                <a:solidFill>
                                  <a:schemeClr val="tx1"/>
                                </a:solidFill>
                                <a:effectLst/>
                                <a:latin typeface="Cambria Math" panose="02040503050406030204" pitchFamily="18" charset="0"/>
                                <a:ea typeface="+mn-ea"/>
                                <a:cs typeface="+mn-cs"/>
                              </a:rPr>
                            </m:ctrlPr>
                          </m:dPr>
                          <m:e>
                            <m:f>
                              <m:fPr>
                                <m:ctrlPr>
                                  <a:rPr lang="en-GB" sz="1100" i="1">
                                    <a:solidFill>
                                      <a:schemeClr val="tx1"/>
                                    </a:solidFill>
                                    <a:effectLst/>
                                    <a:latin typeface="Cambria Math" panose="02040503050406030204" pitchFamily="18" charset="0"/>
                                    <a:ea typeface="+mn-ea"/>
                                    <a:cs typeface="+mn-cs"/>
                                  </a:rPr>
                                </m:ctrlPr>
                              </m:fPr>
                              <m:num>
                                <m:r>
                                  <a:rPr lang="en-GB" sz="1100" b="0" i="1">
                                    <a:solidFill>
                                      <a:schemeClr val="tx1"/>
                                    </a:solidFill>
                                    <a:effectLst/>
                                    <a:latin typeface="Cambria Math" panose="02040503050406030204" pitchFamily="18" charset="0"/>
                                    <a:ea typeface="+mn-ea"/>
                                    <a:cs typeface="+mn-cs"/>
                                  </a:rPr>
                                  <m:t>𝑡𝑠𝑖𝑛</m:t>
                                </m:r>
                                <m:sSub>
                                  <m:sSubPr>
                                    <m:ctrlPr>
                                      <a:rPr lang="el-GR" sz="1100" i="1">
                                        <a:solidFill>
                                          <a:schemeClr val="tx1"/>
                                        </a:solidFill>
                                        <a:effectLst/>
                                        <a:latin typeface="Cambria Math" panose="02040503050406030204" pitchFamily="18" charset="0"/>
                                        <a:ea typeface="+mn-ea"/>
                                        <a:cs typeface="+mn-cs"/>
                                      </a:rPr>
                                    </m:ctrlPr>
                                  </m:sSubPr>
                                  <m:e>
                                    <m:r>
                                      <a:rPr lang="el-GR" sz="1100" i="1">
                                        <a:solidFill>
                                          <a:schemeClr val="tx1"/>
                                        </a:solidFill>
                                        <a:effectLst/>
                                        <a:latin typeface="Cambria Math" panose="02040503050406030204" pitchFamily="18" charset="0"/>
                                        <a:ea typeface="+mn-ea"/>
                                        <a:cs typeface="+mn-cs"/>
                                      </a:rPr>
                                      <m:t>𝜑</m:t>
                                    </m:r>
                                  </m:e>
                                  <m:sub>
                                    <m:r>
                                      <a:rPr lang="en-GB" sz="1100" i="1">
                                        <a:solidFill>
                                          <a:schemeClr val="tx1"/>
                                        </a:solidFill>
                                        <a:effectLst/>
                                        <a:latin typeface="Cambria Math" panose="02040503050406030204" pitchFamily="18" charset="0"/>
                                        <a:ea typeface="+mn-ea"/>
                                        <a:cs typeface="+mn-cs"/>
                                      </a:rPr>
                                      <m:t>𝑖</m:t>
                                    </m:r>
                                  </m:sub>
                                </m:sSub>
                              </m:num>
                              <m:den>
                                <m:r>
                                  <a:rPr lang="en-GB" sz="1100" i="1">
                                    <a:solidFill>
                                      <a:schemeClr val="tx1"/>
                                    </a:solidFill>
                                    <a:effectLst/>
                                    <a:latin typeface="Cambria Math" panose="02040503050406030204" pitchFamily="18" charset="0"/>
                                    <a:ea typeface="+mn-ea"/>
                                    <a:cs typeface="+mn-cs"/>
                                  </a:rPr>
                                  <m:t>h</m:t>
                                </m:r>
                                <m:r>
                                  <a:rPr lang="en-GB" sz="1100" i="1">
                                    <a:solidFill>
                                      <a:schemeClr val="tx1"/>
                                    </a:solidFill>
                                    <a:effectLst/>
                                    <a:latin typeface="Cambria Math" panose="02040503050406030204" pitchFamily="18" charset="0"/>
                                    <a:ea typeface="+mn-ea"/>
                                    <a:cs typeface="+mn-cs"/>
                                  </a:rPr>
                                  <m:t>−</m:t>
                                </m:r>
                                <m:r>
                                  <a:rPr lang="en-GB" sz="1100" i="1">
                                    <a:solidFill>
                                      <a:schemeClr val="tx1"/>
                                    </a:solidFill>
                                    <a:effectLst/>
                                    <a:latin typeface="Cambria Math" panose="02040503050406030204" pitchFamily="18" charset="0"/>
                                    <a:ea typeface="+mn-ea"/>
                                    <a:cs typeface="+mn-cs"/>
                                  </a:rPr>
                                  <m:t>𝑡</m:t>
                                </m:r>
                              </m:den>
                            </m:f>
                          </m:e>
                        </m:d>
                        <m:r>
                          <a:rPr lang="en-GB" sz="1100" i="1">
                            <a:solidFill>
                              <a:schemeClr val="tx1"/>
                            </a:solidFill>
                            <a:effectLst/>
                            <a:latin typeface="Cambria Math" panose="02040503050406030204" pitchFamily="18" charset="0"/>
                            <a:ea typeface="+mn-ea"/>
                            <a:cs typeface="+mn-cs"/>
                          </a:rPr>
                          <m:t>]</m:t>
                        </m:r>
                      </m:e>
                    </m:rad>
                  </m:oMath>
                </m:oMathPara>
              </a14:m>
              <a:endParaRPr lang="en-GB" sz="1100"/>
            </a:p>
          </xdr:txBody>
        </xdr:sp>
      </mc:Choice>
      <mc:Fallback xmlns="">
        <xdr:sp macro="" textlink="">
          <xdr:nvSpPr>
            <xdr:cNvPr id="2" name="TextBox 1">
              <a:extLst>
                <a:ext uri="{FF2B5EF4-FFF2-40B4-BE49-F238E27FC236}">
                  <a16:creationId xmlns:a16="http://schemas.microsoft.com/office/drawing/2014/main" id="{3D07F92F-8611-5770-329C-1B1E7AAA298D}"/>
                </a:ext>
              </a:extLst>
            </xdr:cNvPr>
            <xdr:cNvSpPr txBox="1"/>
          </xdr:nvSpPr>
          <xdr:spPr>
            <a:xfrm>
              <a:off x="7850983" y="2800351"/>
              <a:ext cx="2569368" cy="5001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100" i="0">
                  <a:latin typeface="Cambria Math" panose="02040503050406030204" pitchFamily="18" charset="0"/>
                </a:rPr>
                <a:t>𝑣</a:t>
              </a:r>
              <a:r>
                <a:rPr lang="en-GB" sz="1100" b="0" i="0">
                  <a:latin typeface="Cambria Math" panose="02040503050406030204" pitchFamily="18" charset="0"/>
                </a:rPr>
                <a:t>= √(</a:t>
              </a:r>
              <a:r>
                <a:rPr lang="en-GB" sz="1100" i="0">
                  <a:solidFill>
                    <a:schemeClr val="tx1"/>
                  </a:solidFill>
                  <a:effectLst/>
                  <a:latin typeface="+mn-lt"/>
                  <a:ea typeface="+mn-ea"/>
                  <a:cs typeface="+mn-cs"/>
                </a:rPr>
                <a:t>(𝑅𝑔∗𝑡𝑎𝑛[ </a:t>
              </a:r>
              <a:r>
                <a:rPr lang="el-GR" sz="1100" i="0">
                  <a:solidFill>
                    <a:schemeClr val="tx1"/>
                  </a:solidFill>
                  <a:effectLst/>
                  <a:latin typeface="+mn-lt"/>
                  <a:ea typeface="+mn-ea"/>
                  <a:cs typeface="+mn-cs"/>
                </a:rPr>
                <a:t>𝜑_</a:t>
              </a:r>
              <a:r>
                <a:rPr lang="en-GB" sz="1100" i="0">
                  <a:solidFill>
                    <a:schemeClr val="tx1"/>
                  </a:solidFill>
                  <a:effectLst/>
                  <a:latin typeface="+mn-lt"/>
                  <a:ea typeface="+mn-ea"/>
                  <a:cs typeface="+mn-cs"/>
                </a:rPr>
                <a:t>𝑖+𝑠𝑖𝑛^(</a:t>
              </a:r>
              <a:r>
                <a:rPr lang="en-GB" sz="1100" b="0" i="0">
                  <a:solidFill>
                    <a:schemeClr val="tx1"/>
                  </a:solidFill>
                  <a:effectLst/>
                  <a:latin typeface="+mn-lt"/>
                  <a:ea typeface="+mn-ea"/>
                  <a:cs typeface="+mn-cs"/>
                </a:rPr>
                <a:t>−1)</a:t>
              </a:r>
              <a:r>
                <a:rPr lang="en-GB" sz="1100" b="0" i="0">
                  <a:solidFill>
                    <a:schemeClr val="tx1"/>
                  </a:solidFill>
                  <a:effectLst/>
                  <a:latin typeface="Cambria Math" panose="02040503050406030204" pitchFamily="18" charset="0"/>
                  <a:ea typeface="+mn-ea"/>
                  <a:cs typeface="+mn-cs"/>
                </a:rPr>
                <a:t> (</a:t>
              </a:r>
              <a:r>
                <a:rPr lang="en-GB" sz="1100" b="0" i="0">
                  <a:solidFill>
                    <a:schemeClr val="tx1"/>
                  </a:solidFill>
                  <a:effectLst/>
                  <a:latin typeface="+mn-lt"/>
                  <a:ea typeface="+mn-ea"/>
                  <a:cs typeface="+mn-cs"/>
                </a:rPr>
                <a:t>(</a:t>
              </a:r>
              <a:r>
                <a:rPr lang="en-GB" sz="1100" b="0" i="0">
                  <a:solidFill>
                    <a:schemeClr val="tx1"/>
                  </a:solidFill>
                  <a:effectLst/>
                  <a:latin typeface="Cambria Math" panose="02040503050406030204" pitchFamily="18" charset="0"/>
                  <a:ea typeface="+mn-ea"/>
                  <a:cs typeface="+mn-cs"/>
                </a:rPr>
                <a:t>𝑡𝑠𝑖𝑛</a:t>
              </a:r>
              <a:r>
                <a:rPr lang="el-GR" sz="1100" i="0">
                  <a:solidFill>
                    <a:schemeClr val="tx1"/>
                  </a:solidFill>
                  <a:effectLst/>
                  <a:latin typeface="+mn-lt"/>
                  <a:ea typeface="+mn-ea"/>
                  <a:cs typeface="+mn-cs"/>
                </a:rPr>
                <a:t>𝜑_</a:t>
              </a:r>
              <a:r>
                <a:rPr lang="en-GB" sz="1100" i="0">
                  <a:solidFill>
                    <a:schemeClr val="tx1"/>
                  </a:solidFill>
                  <a:effectLst/>
                  <a:latin typeface="+mn-lt"/>
                  <a:ea typeface="+mn-ea"/>
                  <a:cs typeface="+mn-cs"/>
                </a:rPr>
                <a:t>𝑖)/(ℎ−𝑡)</a:t>
              </a:r>
              <a:r>
                <a:rPr lang="en-GB" sz="1100" b="0" i="0">
                  <a:solidFill>
                    <a:schemeClr val="tx1"/>
                  </a:solidFill>
                  <a:effectLst/>
                  <a:latin typeface="Cambria Math" panose="02040503050406030204" pitchFamily="18" charset="0"/>
                  <a:ea typeface="+mn-ea"/>
                  <a:cs typeface="+mn-cs"/>
                </a:rPr>
                <a:t>)</a:t>
              </a:r>
              <a:r>
                <a:rPr lang="en-GB" sz="1100" i="0">
                  <a:solidFill>
                    <a:schemeClr val="tx1"/>
                  </a:solidFill>
                  <a:effectLst/>
                  <a:latin typeface="+mn-lt"/>
                  <a:ea typeface="+mn-ea"/>
                  <a:cs typeface="+mn-cs"/>
                </a:rPr>
                <a:t>]</a:t>
              </a:r>
              <a:r>
                <a:rPr lang="en-GB" sz="1100" b="0" i="0">
                  <a:solidFill>
                    <a:schemeClr val="tx1"/>
                  </a:solidFill>
                  <a:effectLst/>
                  <a:latin typeface="Cambria Math" panose="02040503050406030204" pitchFamily="18" charset="0"/>
                  <a:ea typeface="+mn-ea"/>
                  <a:cs typeface="+mn-cs"/>
                </a:rPr>
                <a:t>)</a:t>
              </a:r>
              <a:endParaRPr lang="en-GB" sz="1100"/>
            </a:p>
          </xdr:txBody>
        </xdr:sp>
      </mc:Fallback>
    </mc:AlternateContent>
    <xdr:clientData/>
  </xdr:oneCellAnchor>
</xdr:wsDr>
</file>

<file path=xl/drawings/drawing5.xml><?xml version="1.0" encoding="utf-8"?>
<xdr:wsDr xmlns:xdr="http://schemas.openxmlformats.org/drawingml/2006/spreadsheetDrawing" xmlns:a="http://schemas.openxmlformats.org/drawingml/2006/main">
  <xdr:twoCellAnchor>
    <xdr:from>
      <xdr:col>25</xdr:col>
      <xdr:colOff>226636</xdr:colOff>
      <xdr:row>4</xdr:row>
      <xdr:rowOff>108134</xdr:rowOff>
    </xdr:from>
    <xdr:to>
      <xdr:col>29</xdr:col>
      <xdr:colOff>855010</xdr:colOff>
      <xdr:row>19</xdr:row>
      <xdr:rowOff>129703</xdr:rowOff>
    </xdr:to>
    <xdr:graphicFrame macro="">
      <xdr:nvGraphicFramePr>
        <xdr:cNvPr id="7" name="Chart 6">
          <a:extLst>
            <a:ext uri="{FF2B5EF4-FFF2-40B4-BE49-F238E27FC236}">
              <a16:creationId xmlns:a16="http://schemas.microsoft.com/office/drawing/2014/main" id="{FEB81BC4-BBCF-4DCF-B52E-508E8DDCFB5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45</xdr:col>
      <xdr:colOff>173690</xdr:colOff>
      <xdr:row>4</xdr:row>
      <xdr:rowOff>114861</xdr:rowOff>
    </xdr:from>
    <xdr:to>
      <xdr:col>49</xdr:col>
      <xdr:colOff>702889</xdr:colOff>
      <xdr:row>20</xdr:row>
      <xdr:rowOff>8404</xdr:rowOff>
    </xdr:to>
    <xdr:graphicFrame macro="">
      <xdr:nvGraphicFramePr>
        <xdr:cNvPr id="3" name="Chart 2">
          <a:extLst>
            <a:ext uri="{FF2B5EF4-FFF2-40B4-BE49-F238E27FC236}">
              <a16:creationId xmlns:a16="http://schemas.microsoft.com/office/drawing/2014/main" id="{AEACB1A2-DC47-44E1-A9D4-A891FC00411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65</xdr:col>
      <xdr:colOff>248530</xdr:colOff>
      <xdr:row>4</xdr:row>
      <xdr:rowOff>93011</xdr:rowOff>
    </xdr:from>
    <xdr:to>
      <xdr:col>69</xdr:col>
      <xdr:colOff>730105</xdr:colOff>
      <xdr:row>19</xdr:row>
      <xdr:rowOff>154641</xdr:rowOff>
    </xdr:to>
    <xdr:graphicFrame macro="">
      <xdr:nvGraphicFramePr>
        <xdr:cNvPr id="4" name="Chart 3">
          <a:extLst>
            <a:ext uri="{FF2B5EF4-FFF2-40B4-BE49-F238E27FC236}">
              <a16:creationId xmlns:a16="http://schemas.microsoft.com/office/drawing/2014/main" id="{6041C465-E3ED-4BC4-A1AD-CB1FD93B3BD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85</xdr:col>
      <xdr:colOff>115139</xdr:colOff>
      <xdr:row>3</xdr:row>
      <xdr:rowOff>173651</xdr:rowOff>
    </xdr:from>
    <xdr:to>
      <xdr:col>89</xdr:col>
      <xdr:colOff>609320</xdr:colOff>
      <xdr:row>19</xdr:row>
      <xdr:rowOff>53626</xdr:rowOff>
    </xdr:to>
    <xdr:graphicFrame macro="">
      <xdr:nvGraphicFramePr>
        <xdr:cNvPr id="5" name="Chart 4">
          <a:extLst>
            <a:ext uri="{FF2B5EF4-FFF2-40B4-BE49-F238E27FC236}">
              <a16:creationId xmlns:a16="http://schemas.microsoft.com/office/drawing/2014/main" id="{684C7905-8B7E-4B3E-A25D-52758DA7CBB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105</xdr:col>
      <xdr:colOff>171730</xdr:colOff>
      <xdr:row>4</xdr:row>
      <xdr:rowOff>10365</xdr:rowOff>
    </xdr:from>
    <xdr:to>
      <xdr:col>109</xdr:col>
      <xdr:colOff>611843</xdr:colOff>
      <xdr:row>19</xdr:row>
      <xdr:rowOff>78439</xdr:rowOff>
    </xdr:to>
    <xdr:graphicFrame macro="">
      <xdr:nvGraphicFramePr>
        <xdr:cNvPr id="6" name="Chart 5">
          <a:extLst>
            <a:ext uri="{FF2B5EF4-FFF2-40B4-BE49-F238E27FC236}">
              <a16:creationId xmlns:a16="http://schemas.microsoft.com/office/drawing/2014/main" id="{238EFC27-B3F1-4444-903A-68C9CC49D07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147</xdr:col>
      <xdr:colOff>200025</xdr:colOff>
      <xdr:row>4</xdr:row>
      <xdr:rowOff>49585</xdr:rowOff>
    </xdr:from>
    <xdr:to>
      <xdr:col>151</xdr:col>
      <xdr:colOff>666191</xdr:colOff>
      <xdr:row>19</xdr:row>
      <xdr:rowOff>112897</xdr:rowOff>
    </xdr:to>
    <xdr:graphicFrame macro="">
      <xdr:nvGraphicFramePr>
        <xdr:cNvPr id="9" name="Chart 8">
          <a:extLst>
            <a:ext uri="{FF2B5EF4-FFF2-40B4-BE49-F238E27FC236}">
              <a16:creationId xmlns:a16="http://schemas.microsoft.com/office/drawing/2014/main" id="{61D9E8B2-11CD-41A8-B860-0717BB45551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164</xdr:col>
      <xdr:colOff>89526</xdr:colOff>
      <xdr:row>2</xdr:row>
      <xdr:rowOff>136031</xdr:rowOff>
    </xdr:from>
    <xdr:to>
      <xdr:col>168</xdr:col>
      <xdr:colOff>562655</xdr:colOff>
      <xdr:row>18</xdr:row>
      <xdr:rowOff>13605</xdr:rowOff>
    </xdr:to>
    <xdr:graphicFrame macro="">
      <xdr:nvGraphicFramePr>
        <xdr:cNvPr id="10" name="Chart 9">
          <a:extLst>
            <a:ext uri="{FF2B5EF4-FFF2-40B4-BE49-F238E27FC236}">
              <a16:creationId xmlns:a16="http://schemas.microsoft.com/office/drawing/2014/main" id="{6D938065-6606-4024-83AD-6C9D249988A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180</xdr:col>
      <xdr:colOff>134470</xdr:colOff>
      <xdr:row>2</xdr:row>
      <xdr:rowOff>43140</xdr:rowOff>
    </xdr:from>
    <xdr:to>
      <xdr:col>186</xdr:col>
      <xdr:colOff>105615</xdr:colOff>
      <xdr:row>18</xdr:row>
      <xdr:rowOff>44823</xdr:rowOff>
    </xdr:to>
    <xdr:graphicFrame macro="">
      <xdr:nvGraphicFramePr>
        <xdr:cNvPr id="11" name="Chart 10">
          <a:extLst>
            <a:ext uri="{FF2B5EF4-FFF2-40B4-BE49-F238E27FC236}">
              <a16:creationId xmlns:a16="http://schemas.microsoft.com/office/drawing/2014/main" id="{A1CAD26B-4E5D-4017-9C07-ED1D4F05D98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203</xdr:col>
      <xdr:colOff>124971</xdr:colOff>
      <xdr:row>8</xdr:row>
      <xdr:rowOff>48718</xdr:rowOff>
    </xdr:from>
    <xdr:to>
      <xdr:col>207</xdr:col>
      <xdr:colOff>884464</xdr:colOff>
      <xdr:row>21</xdr:row>
      <xdr:rowOff>136071</xdr:rowOff>
    </xdr:to>
    <xdr:graphicFrame macro="">
      <xdr:nvGraphicFramePr>
        <xdr:cNvPr id="12" name="Chart 11">
          <a:extLst>
            <a:ext uri="{FF2B5EF4-FFF2-40B4-BE49-F238E27FC236}">
              <a16:creationId xmlns:a16="http://schemas.microsoft.com/office/drawing/2014/main" id="{D2DB45E1-C4F2-4265-9248-67BE3DC816E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224</xdr:col>
      <xdr:colOff>568259</xdr:colOff>
      <xdr:row>4</xdr:row>
      <xdr:rowOff>43143</xdr:rowOff>
    </xdr:from>
    <xdr:to>
      <xdr:col>229</xdr:col>
      <xdr:colOff>870857</xdr:colOff>
      <xdr:row>19</xdr:row>
      <xdr:rowOff>72798</xdr:rowOff>
    </xdr:to>
    <xdr:graphicFrame macro="">
      <xdr:nvGraphicFramePr>
        <xdr:cNvPr id="13" name="Chart 12">
          <a:extLst>
            <a:ext uri="{FF2B5EF4-FFF2-40B4-BE49-F238E27FC236}">
              <a16:creationId xmlns:a16="http://schemas.microsoft.com/office/drawing/2014/main" id="{4B2023F9-C9B0-4F6D-8026-94F01AE2AAB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126</xdr:col>
      <xdr:colOff>38100</xdr:colOff>
      <xdr:row>4</xdr:row>
      <xdr:rowOff>9525</xdr:rowOff>
    </xdr:from>
    <xdr:to>
      <xdr:col>130</xdr:col>
      <xdr:colOff>478213</xdr:colOff>
      <xdr:row>19</xdr:row>
      <xdr:rowOff>77599</xdr:rowOff>
    </xdr:to>
    <xdr:graphicFrame macro="">
      <xdr:nvGraphicFramePr>
        <xdr:cNvPr id="17" name="Chart 16">
          <a:extLst>
            <a:ext uri="{FF2B5EF4-FFF2-40B4-BE49-F238E27FC236}">
              <a16:creationId xmlns:a16="http://schemas.microsoft.com/office/drawing/2014/main" id="{EA1A080A-0430-48A1-981D-4405A3CA538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13</xdr:col>
      <xdr:colOff>90054</xdr:colOff>
      <xdr:row>12</xdr:row>
      <xdr:rowOff>132918</xdr:rowOff>
    </xdr:from>
    <xdr:to>
      <xdr:col>31</xdr:col>
      <xdr:colOff>155864</xdr:colOff>
      <xdr:row>27</xdr:row>
      <xdr:rowOff>6928</xdr:rowOff>
    </xdr:to>
    <xdr:graphicFrame macro="">
      <xdr:nvGraphicFramePr>
        <xdr:cNvPr id="3" name="Chart 2">
          <a:extLst>
            <a:ext uri="{FF2B5EF4-FFF2-40B4-BE49-F238E27FC236}">
              <a16:creationId xmlns:a16="http://schemas.microsoft.com/office/drawing/2014/main" id="{1E33922C-9FAF-4A7A-9FF6-2E6F188514A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1096427</xdr:colOff>
      <xdr:row>50</xdr:row>
      <xdr:rowOff>23627</xdr:rowOff>
    </xdr:from>
    <xdr:to>
      <xdr:col>40</xdr:col>
      <xdr:colOff>239177</xdr:colOff>
      <xdr:row>70</xdr:row>
      <xdr:rowOff>90240</xdr:rowOff>
    </xdr:to>
    <xdr:graphicFrame macro="">
      <xdr:nvGraphicFramePr>
        <xdr:cNvPr id="4" name="Chart 3">
          <a:extLst>
            <a:ext uri="{FF2B5EF4-FFF2-40B4-BE49-F238E27FC236}">
              <a16:creationId xmlns:a16="http://schemas.microsoft.com/office/drawing/2014/main" id="{69B9334D-6599-4279-4144-00931032D04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1058393</xdr:colOff>
      <xdr:row>71</xdr:row>
      <xdr:rowOff>65635</xdr:rowOff>
    </xdr:from>
    <xdr:to>
      <xdr:col>40</xdr:col>
      <xdr:colOff>228599</xdr:colOff>
      <xdr:row>87</xdr:row>
      <xdr:rowOff>121103</xdr:rowOff>
    </xdr:to>
    <xdr:graphicFrame macro="">
      <xdr:nvGraphicFramePr>
        <xdr:cNvPr id="2" name="Chart 1">
          <a:extLst>
            <a:ext uri="{FF2B5EF4-FFF2-40B4-BE49-F238E27FC236}">
              <a16:creationId xmlns:a16="http://schemas.microsoft.com/office/drawing/2014/main" id="{5030F1D0-36E9-52B2-A8DD-8A1D27334D3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13</xdr:col>
      <xdr:colOff>100445</xdr:colOff>
      <xdr:row>1</xdr:row>
      <xdr:rowOff>3464</xdr:rowOff>
    </xdr:from>
    <xdr:to>
      <xdr:col>31</xdr:col>
      <xdr:colOff>180949</xdr:colOff>
      <xdr:row>12</xdr:row>
      <xdr:rowOff>143307</xdr:rowOff>
    </xdr:to>
    <xdr:pic>
      <xdr:nvPicPr>
        <xdr:cNvPr id="8" name="Picture 7">
          <a:extLst>
            <a:ext uri="{FF2B5EF4-FFF2-40B4-BE49-F238E27FC236}">
              <a16:creationId xmlns:a16="http://schemas.microsoft.com/office/drawing/2014/main" id="{E7F4DD9F-43B9-3BFA-6138-2EC481F2F9FD}"/>
            </a:ext>
          </a:extLst>
        </xdr:cNvPr>
        <xdr:cNvPicPr>
          <a:picLocks noChangeAspect="1"/>
        </xdr:cNvPicPr>
      </xdr:nvPicPr>
      <xdr:blipFill>
        <a:blip xmlns:r="http://schemas.openxmlformats.org/officeDocument/2006/relationships" r:embed="rId4"/>
        <a:stretch>
          <a:fillRect/>
        </a:stretch>
      </xdr:blipFill>
      <xdr:spPr>
        <a:xfrm>
          <a:off x="12950536" y="193964"/>
          <a:ext cx="11609651" cy="2057399"/>
        </a:xfrm>
        <a:prstGeom prst="rect">
          <a:avLst/>
        </a:prstGeom>
      </xdr:spPr>
    </xdr:pic>
    <xdr:clientData/>
  </xdr:twoCellAnchor>
</xdr:wsDr>
</file>

<file path=xl/richData/_rels/richValueRel.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2">
  <rv s="0">
    <v>0</v>
    <v>5</v>
  </rv>
  <rv s="0">
    <v>1</v>
    <v>5</v>
  </rv>
  <rv s="0">
    <v>2</v>
    <v>5</v>
  </rv>
  <rv s="0">
    <v>3</v>
    <v>5</v>
  </rv>
  <rv s="0">
    <v>4</v>
    <v>5</v>
  </rv>
  <rv s="0">
    <v>5</v>
    <v>5</v>
  </rv>
  <rv s="0">
    <v>6</v>
    <v>5</v>
  </rv>
  <rv s="0">
    <v>7</v>
    <v>5</v>
  </rv>
  <rv s="0">
    <v>8</v>
    <v>5</v>
  </rv>
  <rv s="0">
    <v>9</v>
    <v>5</v>
  </rv>
  <rv s="0">
    <v>10</v>
    <v>5</v>
  </rv>
  <rv s="0">
    <v>11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457B8ED-3CAE-4B46-B681-20F7B1124D05}" name="Table1" displayName="Table1" ref="A2:L26" totalsRowShown="0" headerRowDxfId="14" dataDxfId="13" tableBorderDxfId="12">
  <tableColumns count="12">
    <tableColumn id="1" xr3:uid="{B6FF7F7D-2A18-490E-8900-66472E089E5B}" name="Name" dataDxfId="11"/>
    <tableColumn id="2" xr3:uid="{4294281F-0FAC-4491-84BD-6BD33BFC3A8A}" name="Section ID" dataDxfId="10"/>
    <tableColumn id="3" xr3:uid="{FBBAE67C-5655-4D9E-89C4-209D6BD669EF}" name="Type" dataDxfId="9"/>
    <tableColumn id="4" xr3:uid="{F6A9CA03-45E2-46CE-9A12-A492D2A3F365}" name="Length (m)" dataDxfId="8"/>
    <tableColumn id="5" xr3:uid="{BBBF56F0-B97F-4E59-971B-665584386655}" name="V_entry (m/s)" dataDxfId="7"/>
    <tableColumn id="6" xr3:uid="{2263BE51-5402-4C79-92E2-17ED028FC210}" name="V_max (m/s)" dataDxfId="6"/>
    <tableColumn id="7" xr3:uid="{0A720BC3-B4EF-4FD6-9B30-FB25E46A4828}" name="V_exit goal (m/s)" dataDxfId="5"/>
    <tableColumn id="8" xr3:uid="{DF679864-0DAF-4110-B356-EB9A5BFBC830}" name="V_exit true(m/s)" dataDxfId="4"/>
    <tableColumn id="9" xr3:uid="{33852F35-D9A4-4073-BDB3-F9EF0A67F885}" name="Gear Out" dataDxfId="3"/>
    <tableColumn id="10" xr3:uid="{8EE1F4E4-D1EF-437C-A5A4-A1319BF78783}" name="t_total per section (s)" dataDxfId="2"/>
    <tableColumn id="11" xr3:uid="{77C86D13-3A9E-4ABA-B4CA-395A4D379BEE}" name="t_total (s)" dataDxfId="1">
      <calculatedColumnFormula>SUM(Table1[t_total per section (s)])</calculatedColumnFormula>
    </tableColumn>
    <tableColumn id="13" xr3:uid="{7353075B-5239-4266-BB35-016D803A4647}" name="Distance Step (m)" dataDxfId="0"/>
  </tableColumns>
  <tableStyleInfo name="TableStyleDark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0.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6D8B9-6505-4865-904B-DC16ADD948E7}">
  <dimension ref="B2:V53"/>
  <sheetViews>
    <sheetView zoomScale="85" zoomScaleNormal="85" workbookViewId="0">
      <selection activeCell="B14" sqref="B14:K18"/>
    </sheetView>
  </sheetViews>
  <sheetFormatPr defaultRowHeight="14.25"/>
  <cols>
    <col min="1" max="16384" width="9.06640625" style="285"/>
  </cols>
  <sheetData>
    <row r="2" spans="2:22" ht="14.65" thickBot="1"/>
    <row r="3" spans="2:22">
      <c r="B3" s="408" t="s">
        <v>339</v>
      </c>
      <c r="C3" s="409"/>
      <c r="D3" s="409"/>
      <c r="E3" s="409"/>
      <c r="F3" s="409"/>
      <c r="G3" s="409"/>
      <c r="H3" s="409"/>
      <c r="I3" s="409"/>
      <c r="J3" s="409"/>
      <c r="K3" s="409"/>
      <c r="L3" s="409"/>
      <c r="M3" s="409"/>
      <c r="N3" s="409"/>
      <c r="O3" s="409"/>
      <c r="P3" s="409"/>
      <c r="Q3" s="409"/>
      <c r="R3" s="409"/>
      <c r="S3" s="409"/>
      <c r="T3" s="409"/>
      <c r="U3" s="409"/>
      <c r="V3" s="410"/>
    </row>
    <row r="4" spans="2:22">
      <c r="B4" s="411"/>
      <c r="C4" s="412"/>
      <c r="D4" s="412"/>
      <c r="E4" s="412"/>
      <c r="F4" s="412"/>
      <c r="G4" s="412"/>
      <c r="H4" s="412"/>
      <c r="I4" s="412"/>
      <c r="J4" s="412"/>
      <c r="K4" s="412"/>
      <c r="L4" s="412"/>
      <c r="M4" s="412"/>
      <c r="N4" s="412"/>
      <c r="O4" s="412"/>
      <c r="P4" s="412"/>
      <c r="Q4" s="412"/>
      <c r="R4" s="412"/>
      <c r="S4" s="412"/>
      <c r="T4" s="412"/>
      <c r="U4" s="412"/>
      <c r="V4" s="413"/>
    </row>
    <row r="5" spans="2:22">
      <c r="B5" s="411"/>
      <c r="C5" s="412"/>
      <c r="D5" s="412"/>
      <c r="E5" s="412"/>
      <c r="F5" s="412"/>
      <c r="G5" s="412"/>
      <c r="H5" s="412"/>
      <c r="I5" s="412"/>
      <c r="J5" s="412"/>
      <c r="K5" s="412"/>
      <c r="L5" s="412"/>
      <c r="M5" s="412"/>
      <c r="N5" s="412"/>
      <c r="O5" s="412"/>
      <c r="P5" s="412"/>
      <c r="Q5" s="412"/>
      <c r="R5" s="412"/>
      <c r="S5" s="412"/>
      <c r="T5" s="412"/>
      <c r="U5" s="412"/>
      <c r="V5" s="413"/>
    </row>
    <row r="6" spans="2:22">
      <c r="B6" s="411"/>
      <c r="C6" s="412"/>
      <c r="D6" s="412"/>
      <c r="E6" s="412"/>
      <c r="F6" s="412"/>
      <c r="G6" s="412"/>
      <c r="H6" s="412"/>
      <c r="I6" s="412"/>
      <c r="J6" s="412"/>
      <c r="K6" s="412"/>
      <c r="L6" s="412"/>
      <c r="M6" s="412"/>
      <c r="N6" s="412"/>
      <c r="O6" s="412"/>
      <c r="P6" s="412"/>
      <c r="Q6" s="412"/>
      <c r="R6" s="412"/>
      <c r="S6" s="412"/>
      <c r="T6" s="412"/>
      <c r="U6" s="412"/>
      <c r="V6" s="413"/>
    </row>
    <row r="7" spans="2:22" ht="14.65" thickBot="1">
      <c r="B7" s="414"/>
      <c r="C7" s="415"/>
      <c r="D7" s="415"/>
      <c r="E7" s="415"/>
      <c r="F7" s="415"/>
      <c r="G7" s="415"/>
      <c r="H7" s="415"/>
      <c r="I7" s="415"/>
      <c r="J7" s="415"/>
      <c r="K7" s="415"/>
      <c r="L7" s="415"/>
      <c r="M7" s="415"/>
      <c r="N7" s="415"/>
      <c r="O7" s="415"/>
      <c r="P7" s="415"/>
      <c r="Q7" s="415"/>
      <c r="R7" s="415"/>
      <c r="S7" s="415"/>
      <c r="T7" s="415"/>
      <c r="U7" s="415"/>
      <c r="V7" s="416"/>
    </row>
    <row r="8" spans="2:22" ht="43.5" customHeight="1">
      <c r="B8" s="401" t="s">
        <v>351</v>
      </c>
      <c r="C8" s="402"/>
      <c r="D8" s="402"/>
      <c r="E8" s="402"/>
      <c r="F8" s="402"/>
      <c r="G8" s="402"/>
      <c r="H8" s="402"/>
      <c r="I8" s="402"/>
      <c r="J8" s="402"/>
      <c r="K8" s="402"/>
      <c r="L8" s="402"/>
      <c r="M8" s="402"/>
      <c r="N8" s="402"/>
      <c r="O8" s="402"/>
      <c r="P8" s="402"/>
      <c r="Q8" s="402"/>
      <c r="R8" s="402"/>
      <c r="S8" s="402"/>
      <c r="T8" s="402"/>
      <c r="U8" s="402"/>
      <c r="V8" s="403"/>
    </row>
    <row r="9" spans="2:22" ht="33" customHeight="1">
      <c r="B9" s="404"/>
      <c r="C9" s="402"/>
      <c r="D9" s="402"/>
      <c r="E9" s="402"/>
      <c r="F9" s="402"/>
      <c r="G9" s="402"/>
      <c r="H9" s="402"/>
      <c r="I9" s="402"/>
      <c r="J9" s="402"/>
      <c r="K9" s="402"/>
      <c r="L9" s="402"/>
      <c r="M9" s="402"/>
      <c r="N9" s="402"/>
      <c r="O9" s="402"/>
      <c r="P9" s="402"/>
      <c r="Q9" s="402"/>
      <c r="R9" s="402"/>
      <c r="S9" s="402"/>
      <c r="T9" s="402"/>
      <c r="U9" s="402"/>
      <c r="V9" s="403"/>
    </row>
    <row r="10" spans="2:22" ht="24.75" customHeight="1">
      <c r="B10" s="404"/>
      <c r="C10" s="402"/>
      <c r="D10" s="402"/>
      <c r="E10" s="402"/>
      <c r="F10" s="402"/>
      <c r="G10" s="402"/>
      <c r="H10" s="402"/>
      <c r="I10" s="402"/>
      <c r="J10" s="402"/>
      <c r="K10" s="402"/>
      <c r="L10" s="402"/>
      <c r="M10" s="402"/>
      <c r="N10" s="402"/>
      <c r="O10" s="402"/>
      <c r="P10" s="402"/>
      <c r="Q10" s="402"/>
      <c r="R10" s="402"/>
      <c r="S10" s="402"/>
      <c r="T10" s="402"/>
      <c r="U10" s="402"/>
      <c r="V10" s="403"/>
    </row>
    <row r="11" spans="2:22">
      <c r="B11" s="404"/>
      <c r="C11" s="402"/>
      <c r="D11" s="402"/>
      <c r="E11" s="402"/>
      <c r="F11" s="402"/>
      <c r="G11" s="402"/>
      <c r="H11" s="402"/>
      <c r="I11" s="402"/>
      <c r="J11" s="402"/>
      <c r="K11" s="402"/>
      <c r="L11" s="402"/>
      <c r="M11" s="402"/>
      <c r="N11" s="402"/>
      <c r="O11" s="402"/>
      <c r="P11" s="402"/>
      <c r="Q11" s="402"/>
      <c r="R11" s="402"/>
      <c r="S11" s="402"/>
      <c r="T11" s="402"/>
      <c r="U11" s="402"/>
      <c r="V11" s="403"/>
    </row>
    <row r="12" spans="2:22">
      <c r="B12" s="404"/>
      <c r="C12" s="402"/>
      <c r="D12" s="402"/>
      <c r="E12" s="402"/>
      <c r="F12" s="402"/>
      <c r="G12" s="402"/>
      <c r="H12" s="402"/>
      <c r="I12" s="402"/>
      <c r="J12" s="402"/>
      <c r="K12" s="402"/>
      <c r="L12" s="402"/>
      <c r="M12" s="402"/>
      <c r="N12" s="402"/>
      <c r="O12" s="402"/>
      <c r="P12" s="402"/>
      <c r="Q12" s="402"/>
      <c r="R12" s="402"/>
      <c r="S12" s="402"/>
      <c r="T12" s="402"/>
      <c r="U12" s="402"/>
      <c r="V12" s="403"/>
    </row>
    <row r="13" spans="2:22" ht="31.5" customHeight="1" thickBot="1">
      <c r="B13" s="405"/>
      <c r="C13" s="406"/>
      <c r="D13" s="406"/>
      <c r="E13" s="406"/>
      <c r="F13" s="406"/>
      <c r="G13" s="406"/>
      <c r="H13" s="406"/>
      <c r="I13" s="406"/>
      <c r="J13" s="406"/>
      <c r="K13" s="406"/>
      <c r="L13" s="402"/>
      <c r="M13" s="406"/>
      <c r="N13" s="406"/>
      <c r="O13" s="406"/>
      <c r="P13" s="406"/>
      <c r="Q13" s="406"/>
      <c r="R13" s="406"/>
      <c r="S13" s="406"/>
      <c r="T13" s="406"/>
      <c r="U13" s="406"/>
      <c r="V13" s="407"/>
    </row>
    <row r="14" spans="2:22">
      <c r="B14" s="417" t="s">
        <v>201</v>
      </c>
      <c r="C14" s="418"/>
      <c r="D14" s="418"/>
      <c r="E14" s="418"/>
      <c r="F14" s="418"/>
      <c r="G14" s="418"/>
      <c r="H14" s="418"/>
      <c r="I14" s="418"/>
      <c r="J14" s="418"/>
      <c r="K14" s="419"/>
      <c r="M14" s="417" t="s">
        <v>200</v>
      </c>
      <c r="N14" s="418"/>
      <c r="O14" s="418"/>
      <c r="P14" s="418"/>
      <c r="Q14" s="418"/>
      <c r="R14" s="418"/>
      <c r="S14" s="418"/>
      <c r="T14" s="418"/>
      <c r="U14" s="418"/>
      <c r="V14" s="419"/>
    </row>
    <row r="15" spans="2:22">
      <c r="B15" s="420"/>
      <c r="C15" s="421"/>
      <c r="D15" s="421"/>
      <c r="E15" s="421"/>
      <c r="F15" s="421"/>
      <c r="G15" s="421"/>
      <c r="H15" s="421"/>
      <c r="I15" s="421"/>
      <c r="J15" s="421"/>
      <c r="K15" s="422"/>
      <c r="M15" s="420"/>
      <c r="N15" s="421"/>
      <c r="O15" s="421"/>
      <c r="P15" s="421"/>
      <c r="Q15" s="421"/>
      <c r="R15" s="421"/>
      <c r="S15" s="421"/>
      <c r="T15" s="421"/>
      <c r="U15" s="421"/>
      <c r="V15" s="422"/>
    </row>
    <row r="16" spans="2:22">
      <c r="B16" s="420"/>
      <c r="C16" s="421"/>
      <c r="D16" s="421"/>
      <c r="E16" s="421"/>
      <c r="F16" s="421"/>
      <c r="G16" s="421"/>
      <c r="H16" s="421"/>
      <c r="I16" s="421"/>
      <c r="J16" s="421"/>
      <c r="K16" s="422"/>
      <c r="M16" s="420"/>
      <c r="N16" s="421"/>
      <c r="O16" s="421"/>
      <c r="P16" s="421"/>
      <c r="Q16" s="421"/>
      <c r="R16" s="421"/>
      <c r="S16" s="421"/>
      <c r="T16" s="421"/>
      <c r="U16" s="421"/>
      <c r="V16" s="422"/>
    </row>
    <row r="17" spans="2:22">
      <c r="B17" s="420"/>
      <c r="C17" s="421"/>
      <c r="D17" s="421"/>
      <c r="E17" s="421"/>
      <c r="F17" s="421"/>
      <c r="G17" s="421"/>
      <c r="H17" s="421"/>
      <c r="I17" s="421"/>
      <c r="J17" s="421"/>
      <c r="K17" s="422"/>
      <c r="M17" s="420"/>
      <c r="N17" s="421"/>
      <c r="O17" s="421"/>
      <c r="P17" s="421"/>
      <c r="Q17" s="421"/>
      <c r="R17" s="421"/>
      <c r="S17" s="421"/>
      <c r="T17" s="421"/>
      <c r="U17" s="421"/>
      <c r="V17" s="422"/>
    </row>
    <row r="18" spans="2:22" ht="14.65" thickBot="1">
      <c r="B18" s="423"/>
      <c r="C18" s="424"/>
      <c r="D18" s="424"/>
      <c r="E18" s="424"/>
      <c r="F18" s="424"/>
      <c r="G18" s="424"/>
      <c r="H18" s="424"/>
      <c r="I18" s="424"/>
      <c r="J18" s="424"/>
      <c r="K18" s="425"/>
      <c r="M18" s="423"/>
      <c r="N18" s="424"/>
      <c r="O18" s="424"/>
      <c r="P18" s="424"/>
      <c r="Q18" s="424"/>
      <c r="R18" s="424"/>
      <c r="S18" s="424"/>
      <c r="T18" s="424"/>
      <c r="U18" s="424"/>
      <c r="V18" s="425"/>
    </row>
    <row r="19" spans="2:22">
      <c r="B19" s="426" t="s">
        <v>295</v>
      </c>
      <c r="C19" s="427"/>
      <c r="D19" s="427"/>
      <c r="E19" s="427"/>
      <c r="F19" s="427"/>
      <c r="G19" s="427"/>
      <c r="H19" s="427"/>
      <c r="I19" s="427"/>
      <c r="J19" s="427"/>
      <c r="K19" s="428"/>
      <c r="M19" s="426" t="s">
        <v>296</v>
      </c>
      <c r="N19" s="427"/>
      <c r="O19" s="427"/>
      <c r="P19" s="427"/>
      <c r="Q19" s="427"/>
      <c r="R19" s="427"/>
      <c r="S19" s="427"/>
      <c r="T19" s="427"/>
      <c r="U19" s="427"/>
      <c r="V19" s="428"/>
    </row>
    <row r="20" spans="2:22">
      <c r="B20" s="429"/>
      <c r="C20" s="430"/>
      <c r="D20" s="430"/>
      <c r="E20" s="430"/>
      <c r="F20" s="430"/>
      <c r="G20" s="430"/>
      <c r="H20" s="430"/>
      <c r="I20" s="430"/>
      <c r="J20" s="430"/>
      <c r="K20" s="431"/>
      <c r="M20" s="429"/>
      <c r="N20" s="430"/>
      <c r="O20" s="430"/>
      <c r="P20" s="430"/>
      <c r="Q20" s="430"/>
      <c r="R20" s="430"/>
      <c r="S20" s="430"/>
      <c r="T20" s="430"/>
      <c r="U20" s="430"/>
      <c r="V20" s="431"/>
    </row>
    <row r="21" spans="2:22">
      <c r="B21" s="429"/>
      <c r="C21" s="430"/>
      <c r="D21" s="430"/>
      <c r="E21" s="430"/>
      <c r="F21" s="430"/>
      <c r="G21" s="430"/>
      <c r="H21" s="430"/>
      <c r="I21" s="430"/>
      <c r="J21" s="430"/>
      <c r="K21" s="431"/>
      <c r="M21" s="429"/>
      <c r="N21" s="430"/>
      <c r="O21" s="430"/>
      <c r="P21" s="430"/>
      <c r="Q21" s="430"/>
      <c r="R21" s="430"/>
      <c r="S21" s="430"/>
      <c r="T21" s="430"/>
      <c r="U21" s="430"/>
      <c r="V21" s="431"/>
    </row>
    <row r="22" spans="2:22">
      <c r="B22" s="429"/>
      <c r="C22" s="430"/>
      <c r="D22" s="430"/>
      <c r="E22" s="430"/>
      <c r="F22" s="430"/>
      <c r="G22" s="430"/>
      <c r="H22" s="430"/>
      <c r="I22" s="430"/>
      <c r="J22" s="430"/>
      <c r="K22" s="431"/>
      <c r="M22" s="429"/>
      <c r="N22" s="430"/>
      <c r="O22" s="430"/>
      <c r="P22" s="430"/>
      <c r="Q22" s="430"/>
      <c r="R22" s="430"/>
      <c r="S22" s="430"/>
      <c r="T22" s="430"/>
      <c r="U22" s="430"/>
      <c r="V22" s="431"/>
    </row>
    <row r="23" spans="2:22" ht="38.65" customHeight="1" thickBot="1">
      <c r="B23" s="432"/>
      <c r="C23" s="433"/>
      <c r="D23" s="433"/>
      <c r="E23" s="433"/>
      <c r="F23" s="433"/>
      <c r="G23" s="433"/>
      <c r="H23" s="433"/>
      <c r="I23" s="433"/>
      <c r="J23" s="433"/>
      <c r="K23" s="434"/>
      <c r="M23" s="432"/>
      <c r="N23" s="433"/>
      <c r="O23" s="433"/>
      <c r="P23" s="433"/>
      <c r="Q23" s="433"/>
      <c r="R23" s="433"/>
      <c r="S23" s="433"/>
      <c r="T23" s="433"/>
      <c r="U23" s="433"/>
      <c r="V23" s="434"/>
    </row>
    <row r="24" spans="2:22" ht="14.25" customHeight="1">
      <c r="B24" s="438" t="s">
        <v>202</v>
      </c>
      <c r="C24" s="439"/>
      <c r="D24" s="439"/>
      <c r="E24" s="439"/>
      <c r="F24" s="439"/>
      <c r="G24" s="439"/>
      <c r="H24" s="439"/>
      <c r="I24" s="439"/>
      <c r="J24" s="439"/>
      <c r="K24" s="440"/>
      <c r="M24" s="438" t="s">
        <v>328</v>
      </c>
      <c r="N24" s="439"/>
      <c r="O24" s="439"/>
      <c r="P24" s="439"/>
      <c r="Q24" s="439"/>
      <c r="R24" s="439"/>
      <c r="S24" s="439"/>
      <c r="T24" s="439"/>
      <c r="U24" s="439"/>
      <c r="V24" s="440"/>
    </row>
    <row r="25" spans="2:22" ht="14.25" customHeight="1">
      <c r="B25" s="441"/>
      <c r="C25" s="442"/>
      <c r="D25" s="442"/>
      <c r="E25" s="442"/>
      <c r="F25" s="442"/>
      <c r="G25" s="442"/>
      <c r="H25" s="442"/>
      <c r="I25" s="442"/>
      <c r="J25" s="442"/>
      <c r="K25" s="443"/>
      <c r="M25" s="441"/>
      <c r="N25" s="442"/>
      <c r="O25" s="442"/>
      <c r="P25" s="442"/>
      <c r="Q25" s="442"/>
      <c r="R25" s="442"/>
      <c r="S25" s="442"/>
      <c r="T25" s="442"/>
      <c r="U25" s="442"/>
      <c r="V25" s="443"/>
    </row>
    <row r="26" spans="2:22" ht="14.25" customHeight="1">
      <c r="B26" s="441"/>
      <c r="C26" s="442"/>
      <c r="D26" s="442"/>
      <c r="E26" s="442"/>
      <c r="F26" s="442"/>
      <c r="G26" s="442"/>
      <c r="H26" s="442"/>
      <c r="I26" s="442"/>
      <c r="J26" s="442"/>
      <c r="K26" s="443"/>
      <c r="M26" s="441"/>
      <c r="N26" s="442"/>
      <c r="O26" s="442"/>
      <c r="P26" s="442"/>
      <c r="Q26" s="442"/>
      <c r="R26" s="442"/>
      <c r="S26" s="442"/>
      <c r="T26" s="442"/>
      <c r="U26" s="442"/>
      <c r="V26" s="443"/>
    </row>
    <row r="27" spans="2:22" ht="14.25" customHeight="1">
      <c r="B27" s="441"/>
      <c r="C27" s="442"/>
      <c r="D27" s="442"/>
      <c r="E27" s="442"/>
      <c r="F27" s="442"/>
      <c r="G27" s="442"/>
      <c r="H27" s="442"/>
      <c r="I27" s="442"/>
      <c r="J27" s="442"/>
      <c r="K27" s="443"/>
      <c r="M27" s="441"/>
      <c r="N27" s="442"/>
      <c r="O27" s="442"/>
      <c r="P27" s="442"/>
      <c r="Q27" s="442"/>
      <c r="R27" s="442"/>
      <c r="S27" s="442"/>
      <c r="T27" s="442"/>
      <c r="U27" s="442"/>
      <c r="V27" s="443"/>
    </row>
    <row r="28" spans="2:22" ht="14.25" customHeight="1" thickBot="1">
      <c r="B28" s="444"/>
      <c r="C28" s="445"/>
      <c r="D28" s="445"/>
      <c r="E28" s="445"/>
      <c r="F28" s="445"/>
      <c r="G28" s="445"/>
      <c r="H28" s="445"/>
      <c r="I28" s="445"/>
      <c r="J28" s="445"/>
      <c r="K28" s="446"/>
      <c r="M28" s="444"/>
      <c r="N28" s="445"/>
      <c r="O28" s="445"/>
      <c r="P28" s="445"/>
      <c r="Q28" s="445"/>
      <c r="R28" s="445"/>
      <c r="S28" s="445"/>
      <c r="T28" s="445"/>
      <c r="U28" s="445"/>
      <c r="V28" s="446"/>
    </row>
    <row r="29" spans="2:22" ht="14.25" customHeight="1">
      <c r="B29" s="456" t="s">
        <v>299</v>
      </c>
      <c r="C29" s="457"/>
      <c r="D29" s="457"/>
      <c r="E29" s="457"/>
      <c r="F29" s="457"/>
      <c r="G29" s="457"/>
      <c r="H29" s="457"/>
      <c r="I29" s="457"/>
      <c r="J29" s="457"/>
      <c r="K29" s="458"/>
      <c r="M29" s="456" t="s">
        <v>329</v>
      </c>
      <c r="N29" s="457"/>
      <c r="O29" s="457"/>
      <c r="P29" s="457"/>
      <c r="Q29" s="457"/>
      <c r="R29" s="457"/>
      <c r="S29" s="457"/>
      <c r="T29" s="457"/>
      <c r="U29" s="457"/>
      <c r="V29" s="458"/>
    </row>
    <row r="30" spans="2:22">
      <c r="B30" s="459"/>
      <c r="C30" s="460"/>
      <c r="D30" s="460"/>
      <c r="E30" s="460"/>
      <c r="F30" s="460"/>
      <c r="G30" s="460"/>
      <c r="H30" s="460"/>
      <c r="I30" s="460"/>
      <c r="J30" s="460"/>
      <c r="K30" s="461"/>
      <c r="M30" s="459"/>
      <c r="N30" s="460"/>
      <c r="O30" s="460"/>
      <c r="P30" s="460"/>
      <c r="Q30" s="460"/>
      <c r="R30" s="460"/>
      <c r="S30" s="460"/>
      <c r="T30" s="460"/>
      <c r="U30" s="460"/>
      <c r="V30" s="461"/>
    </row>
    <row r="31" spans="2:22" ht="36.75" customHeight="1">
      <c r="B31" s="459"/>
      <c r="C31" s="460"/>
      <c r="D31" s="460"/>
      <c r="E31" s="460"/>
      <c r="F31" s="460"/>
      <c r="G31" s="460"/>
      <c r="H31" s="460"/>
      <c r="I31" s="460"/>
      <c r="J31" s="460"/>
      <c r="K31" s="461"/>
      <c r="M31" s="459"/>
      <c r="N31" s="460"/>
      <c r="O31" s="460"/>
      <c r="P31" s="460"/>
      <c r="Q31" s="460"/>
      <c r="R31" s="460"/>
      <c r="S31" s="460"/>
      <c r="T31" s="460"/>
      <c r="U31" s="460"/>
      <c r="V31" s="461"/>
    </row>
    <row r="32" spans="2:22">
      <c r="B32" s="459"/>
      <c r="C32" s="460"/>
      <c r="D32" s="460"/>
      <c r="E32" s="460"/>
      <c r="F32" s="460"/>
      <c r="G32" s="460"/>
      <c r="H32" s="460"/>
      <c r="I32" s="460"/>
      <c r="J32" s="460"/>
      <c r="K32" s="461"/>
      <c r="M32" s="459"/>
      <c r="N32" s="460"/>
      <c r="O32" s="460"/>
      <c r="P32" s="460"/>
      <c r="Q32" s="460"/>
      <c r="R32" s="460"/>
      <c r="S32" s="460"/>
      <c r="T32" s="460"/>
      <c r="U32" s="460"/>
      <c r="V32" s="461"/>
    </row>
    <row r="33" spans="2:22" ht="12" customHeight="1" thickBot="1">
      <c r="B33" s="462"/>
      <c r="C33" s="463"/>
      <c r="D33" s="463"/>
      <c r="E33" s="463"/>
      <c r="F33" s="463"/>
      <c r="G33" s="463"/>
      <c r="H33" s="463"/>
      <c r="I33" s="463"/>
      <c r="J33" s="463"/>
      <c r="K33" s="464"/>
      <c r="M33" s="462"/>
      <c r="N33" s="463"/>
      <c r="O33" s="463"/>
      <c r="P33" s="463"/>
      <c r="Q33" s="463"/>
      <c r="R33" s="463"/>
      <c r="S33" s="463"/>
      <c r="T33" s="463"/>
      <c r="U33" s="463"/>
      <c r="V33" s="464"/>
    </row>
    <row r="34" spans="2:22">
      <c r="B34" s="435" t="s">
        <v>194</v>
      </c>
      <c r="C34" s="436"/>
      <c r="D34" s="436"/>
      <c r="E34" s="436"/>
      <c r="F34" s="436"/>
      <c r="G34" s="436"/>
      <c r="H34" s="436"/>
      <c r="I34" s="436"/>
      <c r="J34" s="436"/>
      <c r="K34" s="437"/>
      <c r="M34" s="435" t="s">
        <v>101</v>
      </c>
      <c r="N34" s="436"/>
      <c r="O34" s="436"/>
      <c r="P34" s="436"/>
      <c r="Q34" s="436"/>
      <c r="R34" s="436"/>
      <c r="S34" s="436"/>
      <c r="T34" s="436"/>
      <c r="U34" s="436"/>
      <c r="V34" s="437"/>
    </row>
    <row r="35" spans="2:22">
      <c r="B35" s="435"/>
      <c r="C35" s="436"/>
      <c r="D35" s="436"/>
      <c r="E35" s="436"/>
      <c r="F35" s="436"/>
      <c r="G35" s="436"/>
      <c r="H35" s="436"/>
      <c r="I35" s="436"/>
      <c r="J35" s="436"/>
      <c r="K35" s="437"/>
      <c r="M35" s="435"/>
      <c r="N35" s="436"/>
      <c r="O35" s="436"/>
      <c r="P35" s="436"/>
      <c r="Q35" s="436"/>
      <c r="R35" s="436"/>
      <c r="S35" s="436"/>
      <c r="T35" s="436"/>
      <c r="U35" s="436"/>
      <c r="V35" s="437"/>
    </row>
    <row r="36" spans="2:22">
      <c r="B36" s="435"/>
      <c r="C36" s="436"/>
      <c r="D36" s="436"/>
      <c r="E36" s="436"/>
      <c r="F36" s="436"/>
      <c r="G36" s="436"/>
      <c r="H36" s="436"/>
      <c r="I36" s="436"/>
      <c r="J36" s="436"/>
      <c r="K36" s="437"/>
      <c r="M36" s="435"/>
      <c r="N36" s="436"/>
      <c r="O36" s="436"/>
      <c r="P36" s="436"/>
      <c r="Q36" s="436"/>
      <c r="R36" s="436"/>
      <c r="S36" s="436"/>
      <c r="T36" s="436"/>
      <c r="U36" s="436"/>
      <c r="V36" s="437"/>
    </row>
    <row r="37" spans="2:22">
      <c r="B37" s="435"/>
      <c r="C37" s="436"/>
      <c r="D37" s="436"/>
      <c r="E37" s="436"/>
      <c r="F37" s="436"/>
      <c r="G37" s="436"/>
      <c r="H37" s="436"/>
      <c r="I37" s="436"/>
      <c r="J37" s="436"/>
      <c r="K37" s="437"/>
      <c r="M37" s="435"/>
      <c r="N37" s="436"/>
      <c r="O37" s="436"/>
      <c r="P37" s="436"/>
      <c r="Q37" s="436"/>
      <c r="R37" s="436"/>
      <c r="S37" s="436"/>
      <c r="T37" s="436"/>
      <c r="U37" s="436"/>
      <c r="V37" s="437"/>
    </row>
    <row r="38" spans="2:22">
      <c r="B38" s="435"/>
      <c r="C38" s="436"/>
      <c r="D38" s="436"/>
      <c r="E38" s="436"/>
      <c r="F38" s="436"/>
      <c r="G38" s="436"/>
      <c r="H38" s="436"/>
      <c r="I38" s="436"/>
      <c r="J38" s="436"/>
      <c r="K38" s="437"/>
      <c r="M38" s="435"/>
      <c r="N38" s="436"/>
      <c r="O38" s="436"/>
      <c r="P38" s="436"/>
      <c r="Q38" s="436"/>
      <c r="R38" s="436"/>
      <c r="S38" s="436"/>
      <c r="T38" s="436"/>
      <c r="U38" s="436"/>
      <c r="V38" s="437"/>
    </row>
    <row r="39" spans="2:22">
      <c r="B39" s="447" t="s">
        <v>325</v>
      </c>
      <c r="C39" s="448"/>
      <c r="D39" s="448"/>
      <c r="E39" s="448"/>
      <c r="F39" s="448"/>
      <c r="G39" s="448"/>
      <c r="H39" s="448"/>
      <c r="I39" s="448"/>
      <c r="J39" s="448"/>
      <c r="K39" s="449"/>
      <c r="M39" s="447" t="s">
        <v>338</v>
      </c>
      <c r="N39" s="448"/>
      <c r="O39" s="448"/>
      <c r="P39" s="448"/>
      <c r="Q39" s="448"/>
      <c r="R39" s="448"/>
      <c r="S39" s="448"/>
      <c r="T39" s="448"/>
      <c r="U39" s="448"/>
      <c r="V39" s="449"/>
    </row>
    <row r="40" spans="2:22" ht="25.5" customHeight="1">
      <c r="B40" s="447"/>
      <c r="C40" s="448"/>
      <c r="D40" s="448"/>
      <c r="E40" s="448"/>
      <c r="F40" s="448"/>
      <c r="G40" s="448"/>
      <c r="H40" s="448"/>
      <c r="I40" s="448"/>
      <c r="J40" s="448"/>
      <c r="K40" s="449"/>
      <c r="M40" s="447"/>
      <c r="N40" s="448"/>
      <c r="O40" s="448"/>
      <c r="P40" s="448"/>
      <c r="Q40" s="448"/>
      <c r="R40" s="448"/>
      <c r="S40" s="448"/>
      <c r="T40" s="448"/>
      <c r="U40" s="448"/>
      <c r="V40" s="449"/>
    </row>
    <row r="41" spans="2:22" ht="39.75" customHeight="1">
      <c r="B41" s="447"/>
      <c r="C41" s="448"/>
      <c r="D41" s="448"/>
      <c r="E41" s="448"/>
      <c r="F41" s="448"/>
      <c r="G41" s="448"/>
      <c r="H41" s="448"/>
      <c r="I41" s="448"/>
      <c r="J41" s="448"/>
      <c r="K41" s="449"/>
      <c r="M41" s="447"/>
      <c r="N41" s="448"/>
      <c r="O41" s="448"/>
      <c r="P41" s="448"/>
      <c r="Q41" s="448"/>
      <c r="R41" s="448"/>
      <c r="S41" s="448"/>
      <c r="T41" s="448"/>
      <c r="U41" s="448"/>
      <c r="V41" s="449"/>
    </row>
    <row r="42" spans="2:22" ht="59.25" customHeight="1">
      <c r="B42" s="447"/>
      <c r="C42" s="448"/>
      <c r="D42" s="448"/>
      <c r="E42" s="448"/>
      <c r="F42" s="448"/>
      <c r="G42" s="448"/>
      <c r="H42" s="448"/>
      <c r="I42" s="448"/>
      <c r="J42" s="448"/>
      <c r="K42" s="449"/>
      <c r="M42" s="447"/>
      <c r="N42" s="448"/>
      <c r="O42" s="448"/>
      <c r="P42" s="448"/>
      <c r="Q42" s="448"/>
      <c r="R42" s="448"/>
      <c r="S42" s="448"/>
      <c r="T42" s="448"/>
      <c r="U42" s="448"/>
      <c r="V42" s="449"/>
    </row>
    <row r="43" spans="2:22" ht="49.5" customHeight="1">
      <c r="B43" s="447"/>
      <c r="C43" s="448"/>
      <c r="D43" s="448"/>
      <c r="E43" s="448"/>
      <c r="F43" s="448"/>
      <c r="G43" s="448"/>
      <c r="H43" s="448"/>
      <c r="I43" s="448"/>
      <c r="J43" s="448"/>
      <c r="K43" s="449"/>
      <c r="M43" s="447"/>
      <c r="N43" s="448"/>
      <c r="O43" s="448"/>
      <c r="P43" s="448"/>
      <c r="Q43" s="448"/>
      <c r="R43" s="448"/>
      <c r="S43" s="448"/>
      <c r="T43" s="448"/>
      <c r="U43" s="448"/>
      <c r="V43" s="449"/>
    </row>
    <row r="44" spans="2:22" ht="14.25" customHeight="1">
      <c r="B44" s="682" t="s">
        <v>203</v>
      </c>
      <c r="C44" s="683"/>
      <c r="D44" s="683"/>
      <c r="E44" s="683"/>
      <c r="F44" s="683"/>
      <c r="G44" s="683"/>
      <c r="H44" s="683"/>
      <c r="I44" s="683"/>
      <c r="J44" s="683"/>
      <c r="K44" s="684"/>
      <c r="M44" s="682" t="s">
        <v>103</v>
      </c>
      <c r="N44" s="683"/>
      <c r="O44" s="683"/>
      <c r="P44" s="683"/>
      <c r="Q44" s="683"/>
      <c r="R44" s="683"/>
      <c r="S44" s="683"/>
      <c r="T44" s="683"/>
      <c r="U44" s="683"/>
      <c r="V44" s="684"/>
    </row>
    <row r="45" spans="2:22" ht="14.25" customHeight="1">
      <c r="B45" s="682"/>
      <c r="C45" s="683"/>
      <c r="D45" s="683"/>
      <c r="E45" s="683"/>
      <c r="F45" s="683"/>
      <c r="G45" s="683"/>
      <c r="H45" s="683"/>
      <c r="I45" s="683"/>
      <c r="J45" s="683"/>
      <c r="K45" s="684"/>
      <c r="M45" s="682"/>
      <c r="N45" s="683"/>
      <c r="O45" s="683"/>
      <c r="P45" s="683"/>
      <c r="Q45" s="683"/>
      <c r="R45" s="683"/>
      <c r="S45" s="683"/>
      <c r="T45" s="683"/>
      <c r="U45" s="683"/>
      <c r="V45" s="684"/>
    </row>
    <row r="46" spans="2:22" ht="14.25" customHeight="1">
      <c r="B46" s="682"/>
      <c r="C46" s="683"/>
      <c r="D46" s="683"/>
      <c r="E46" s="683"/>
      <c r="F46" s="683"/>
      <c r="G46" s="683"/>
      <c r="H46" s="683"/>
      <c r="I46" s="683"/>
      <c r="J46" s="683"/>
      <c r="K46" s="684"/>
      <c r="M46" s="682"/>
      <c r="N46" s="683"/>
      <c r="O46" s="683"/>
      <c r="P46" s="683"/>
      <c r="Q46" s="683"/>
      <c r="R46" s="683"/>
      <c r="S46" s="683"/>
      <c r="T46" s="683"/>
      <c r="U46" s="683"/>
      <c r="V46" s="684"/>
    </row>
    <row r="47" spans="2:22" ht="14.25" customHeight="1">
      <c r="B47" s="682"/>
      <c r="C47" s="683"/>
      <c r="D47" s="683"/>
      <c r="E47" s="683"/>
      <c r="F47" s="683"/>
      <c r="G47" s="683"/>
      <c r="H47" s="683"/>
      <c r="I47" s="683"/>
      <c r="J47" s="683"/>
      <c r="K47" s="684"/>
      <c r="M47" s="682"/>
      <c r="N47" s="683"/>
      <c r="O47" s="683"/>
      <c r="P47" s="683"/>
      <c r="Q47" s="683"/>
      <c r="R47" s="683"/>
      <c r="S47" s="683"/>
      <c r="T47" s="683"/>
      <c r="U47" s="683"/>
      <c r="V47" s="684"/>
    </row>
    <row r="48" spans="2:22" ht="14.25" customHeight="1">
      <c r="B48" s="682"/>
      <c r="C48" s="683"/>
      <c r="D48" s="683"/>
      <c r="E48" s="683"/>
      <c r="F48" s="683"/>
      <c r="G48" s="683"/>
      <c r="H48" s="683"/>
      <c r="I48" s="683"/>
      <c r="J48" s="683"/>
      <c r="K48" s="684"/>
      <c r="M48" s="682"/>
      <c r="N48" s="683"/>
      <c r="O48" s="683"/>
      <c r="P48" s="683"/>
      <c r="Q48" s="683"/>
      <c r="R48" s="683"/>
      <c r="S48" s="683"/>
      <c r="T48" s="683"/>
      <c r="U48" s="683"/>
      <c r="V48" s="684"/>
    </row>
    <row r="49" spans="2:22">
      <c r="B49" s="685" t="s">
        <v>349</v>
      </c>
      <c r="C49" s="686"/>
      <c r="D49" s="686"/>
      <c r="E49" s="686"/>
      <c r="F49" s="686"/>
      <c r="G49" s="686"/>
      <c r="H49" s="686"/>
      <c r="I49" s="686"/>
      <c r="J49" s="686"/>
      <c r="K49" s="687"/>
      <c r="M49" s="685" t="s">
        <v>350</v>
      </c>
      <c r="N49" s="686"/>
      <c r="O49" s="686"/>
      <c r="P49" s="686"/>
      <c r="Q49" s="686"/>
      <c r="R49" s="686"/>
      <c r="S49" s="686"/>
      <c r="T49" s="686"/>
      <c r="U49" s="686"/>
      <c r="V49" s="687"/>
    </row>
    <row r="50" spans="2:22">
      <c r="B50" s="685"/>
      <c r="C50" s="686"/>
      <c r="D50" s="686"/>
      <c r="E50" s="686"/>
      <c r="F50" s="686"/>
      <c r="G50" s="686"/>
      <c r="H50" s="686"/>
      <c r="I50" s="686"/>
      <c r="J50" s="686"/>
      <c r="K50" s="687"/>
      <c r="M50" s="685"/>
      <c r="N50" s="686"/>
      <c r="O50" s="686"/>
      <c r="P50" s="686"/>
      <c r="Q50" s="686"/>
      <c r="R50" s="686"/>
      <c r="S50" s="686"/>
      <c r="T50" s="686"/>
      <c r="U50" s="686"/>
      <c r="V50" s="687"/>
    </row>
    <row r="51" spans="2:22" ht="39.75" customHeight="1">
      <c r="B51" s="685"/>
      <c r="C51" s="686"/>
      <c r="D51" s="686"/>
      <c r="E51" s="686"/>
      <c r="F51" s="686"/>
      <c r="G51" s="686"/>
      <c r="H51" s="686"/>
      <c r="I51" s="686"/>
      <c r="J51" s="686"/>
      <c r="K51" s="687"/>
      <c r="M51" s="685"/>
      <c r="N51" s="686"/>
      <c r="O51" s="686"/>
      <c r="P51" s="686"/>
      <c r="Q51" s="686"/>
      <c r="R51" s="686"/>
      <c r="S51" s="686"/>
      <c r="T51" s="686"/>
      <c r="U51" s="686"/>
      <c r="V51" s="687"/>
    </row>
    <row r="52" spans="2:22" ht="84" customHeight="1">
      <c r="B52" s="685"/>
      <c r="C52" s="686"/>
      <c r="D52" s="686"/>
      <c r="E52" s="686"/>
      <c r="F52" s="686"/>
      <c r="G52" s="686"/>
      <c r="H52" s="686"/>
      <c r="I52" s="686"/>
      <c r="J52" s="686"/>
      <c r="K52" s="687"/>
      <c r="M52" s="685"/>
      <c r="N52" s="686"/>
      <c r="O52" s="686"/>
      <c r="P52" s="686"/>
      <c r="Q52" s="686"/>
      <c r="R52" s="686"/>
      <c r="S52" s="686"/>
      <c r="T52" s="686"/>
      <c r="U52" s="686"/>
      <c r="V52" s="687"/>
    </row>
    <row r="53" spans="2:22" ht="37.9" customHeight="1" thickBot="1">
      <c r="B53" s="688"/>
      <c r="C53" s="689"/>
      <c r="D53" s="689"/>
      <c r="E53" s="689"/>
      <c r="F53" s="689"/>
      <c r="G53" s="689"/>
      <c r="H53" s="689"/>
      <c r="I53" s="689"/>
      <c r="J53" s="689"/>
      <c r="K53" s="690"/>
      <c r="M53" s="688"/>
      <c r="N53" s="689"/>
      <c r="O53" s="689"/>
      <c r="P53" s="689"/>
      <c r="Q53" s="689"/>
      <c r="R53" s="689"/>
      <c r="S53" s="689"/>
      <c r="T53" s="689"/>
      <c r="U53" s="689"/>
      <c r="V53" s="690"/>
    </row>
  </sheetData>
  <mergeCells count="18">
    <mergeCell ref="M44:V48"/>
    <mergeCell ref="M49:V53"/>
    <mergeCell ref="B24:K28"/>
    <mergeCell ref="B34:K38"/>
    <mergeCell ref="B44:K48"/>
    <mergeCell ref="B49:K53"/>
    <mergeCell ref="M29:V33"/>
    <mergeCell ref="B29:K33"/>
    <mergeCell ref="M34:V38"/>
    <mergeCell ref="M24:V28"/>
    <mergeCell ref="M39:V43"/>
    <mergeCell ref="B39:K43"/>
    <mergeCell ref="B8:V13"/>
    <mergeCell ref="B3:V7"/>
    <mergeCell ref="B14:K18"/>
    <mergeCell ref="M14:V18"/>
    <mergeCell ref="B19:K23"/>
    <mergeCell ref="M19:V23"/>
  </mergeCells>
  <phoneticPr fontId="19" type="noConversion"/>
  <hyperlinks>
    <hyperlink ref="B14:K18" location="BikeData!A1" display="Bike Data Sheet" xr:uid="{1DBDC9C1-11F4-4685-B677-F0A92E8DEDA3}"/>
    <hyperlink ref="M14:V18" location="Dyno!A1" display="Dyno Sheet" xr:uid="{15D9F956-8D1D-4F7A-BCA5-F59E7BD1F434}"/>
    <hyperlink ref="B34:K38" location="ReducedMass!A1" display="Reduced Mass" xr:uid="{EC36AFA6-8B12-495F-9AD3-5B416A1A9F84}"/>
    <hyperlink ref="M24:V28" location="Gearing!A1" display="Gearing" xr:uid="{435A439B-7CBF-4057-83C6-A65DA9CFA886}"/>
    <hyperlink ref="B44:K48" location="Corners!A1" display="Cornering" xr:uid="{EAE01D26-B6FF-45B9-9A9A-8DD4296E5022}"/>
    <hyperlink ref="M44:V48" location="Sections!A1" display="Sections" xr:uid="{26809EA8-DE20-4590-93DC-5EEECFC9CE28}"/>
    <hyperlink ref="M34:V38" location="Acceleration!A1" display="Acceleration" xr:uid="{B1CD5D84-EB7B-4CB0-853B-44A7CFDDD9A5}"/>
    <hyperlink ref="B3:K7" location="'Full Lap Simulation'!A1" display="Full Lap Simulation" xr:uid="{B0E1B982-5CB2-4A47-BD65-114A40561FED}"/>
    <hyperlink ref="B3:V7" location="'Full Lap Simulation'!A1" display="Lap-Time Simulation" xr:uid="{DF90BF8E-7C4E-4F10-8100-C51FAE7C787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D6D57-BACB-4C14-9638-9954F839C3B6}">
  <dimension ref="A1:Z25"/>
  <sheetViews>
    <sheetView topLeftCell="G1" zoomScaleNormal="100" workbookViewId="0">
      <selection activeCell="N3" sqref="N3"/>
    </sheetView>
  </sheetViews>
  <sheetFormatPr defaultRowHeight="14.25"/>
  <cols>
    <col min="1" max="1" width="24.46484375" bestFit="1" customWidth="1"/>
    <col min="2" max="2" width="5.33203125" bestFit="1" customWidth="1"/>
    <col min="3" max="3" width="6.265625" bestFit="1" customWidth="1"/>
    <col min="4" max="4" width="5.73046875" bestFit="1" customWidth="1"/>
    <col min="5" max="5" width="2.46484375" bestFit="1" customWidth="1"/>
    <col min="6" max="6" width="9.53125" bestFit="1" customWidth="1"/>
    <col min="7" max="7" width="11.73046875" bestFit="1" customWidth="1"/>
    <col min="8" max="8" width="5.53125" bestFit="1" customWidth="1"/>
    <col min="9" max="9" width="7.73046875" bestFit="1" customWidth="1"/>
    <col min="10" max="10" width="2.46484375" bestFit="1" customWidth="1"/>
    <col min="11" max="11" width="9.265625" bestFit="1" customWidth="1"/>
    <col min="12" max="12" width="12" bestFit="1" customWidth="1"/>
    <col min="14" max="14" width="25.796875" bestFit="1" customWidth="1"/>
    <col min="15" max="15" width="12" bestFit="1" customWidth="1"/>
    <col min="16" max="16" width="11.33203125" customWidth="1"/>
    <col min="17" max="17" width="27" bestFit="1" customWidth="1"/>
    <col min="21" max="21" width="13.73046875" customWidth="1"/>
    <col min="22" max="22" width="14" customWidth="1"/>
    <col min="23" max="23" width="13.73046875" customWidth="1"/>
  </cols>
  <sheetData>
    <row r="1" spans="1:26" ht="14.65" thickBot="1">
      <c r="A1" s="225" t="s">
        <v>60</v>
      </c>
      <c r="B1" s="225">
        <v>2075</v>
      </c>
      <c r="C1" s="225" t="s">
        <v>286</v>
      </c>
      <c r="D1" s="225">
        <f>B1/1000</f>
        <v>2.0750000000000002</v>
      </c>
      <c r="E1" s="293" t="s">
        <v>50</v>
      </c>
      <c r="F1" s="296" t="s">
        <v>67</v>
      </c>
      <c r="G1" s="296">
        <v>659.95</v>
      </c>
      <c r="H1" s="296" t="s">
        <v>286</v>
      </c>
      <c r="I1" s="296">
        <f>G1/1000</f>
        <v>0.65995000000000004</v>
      </c>
      <c r="J1" s="299" t="s">
        <v>50</v>
      </c>
      <c r="K1" s="296" t="s">
        <v>69</v>
      </c>
      <c r="L1" s="296" t="s">
        <v>70</v>
      </c>
      <c r="M1" s="225"/>
      <c r="N1" s="301" t="s">
        <v>193</v>
      </c>
    </row>
    <row r="2" spans="1:26" ht="14.65" thickBot="1">
      <c r="A2" s="291" t="s">
        <v>61</v>
      </c>
      <c r="B2" s="291">
        <v>810</v>
      </c>
      <c r="C2" s="291" t="s">
        <v>286</v>
      </c>
      <c r="D2" s="291">
        <f t="shared" ref="D2:D7" si="0">B2/1000</f>
        <v>0.81</v>
      </c>
      <c r="E2" s="294" t="s">
        <v>50</v>
      </c>
      <c r="F2" s="297" t="s">
        <v>68</v>
      </c>
      <c r="G2" s="297">
        <v>735.05</v>
      </c>
      <c r="H2" s="297" t="s">
        <v>286</v>
      </c>
      <c r="I2" s="298">
        <f>G2/1000</f>
        <v>0.73504999999999998</v>
      </c>
      <c r="J2" s="300" t="s">
        <v>50</v>
      </c>
      <c r="K2" s="297" t="s">
        <v>71</v>
      </c>
      <c r="L2" s="297" t="s">
        <v>72</v>
      </c>
      <c r="M2" s="291"/>
      <c r="N2" s="301">
        <v>9.81</v>
      </c>
    </row>
    <row r="3" spans="1:26">
      <c r="A3" s="291" t="s">
        <v>62</v>
      </c>
      <c r="B3" s="291">
        <v>1110</v>
      </c>
      <c r="C3" s="291" t="s">
        <v>286</v>
      </c>
      <c r="D3" s="291">
        <f t="shared" si="0"/>
        <v>1.1100000000000001</v>
      </c>
      <c r="E3" s="294" t="s">
        <v>50</v>
      </c>
      <c r="F3" s="297" t="s">
        <v>289</v>
      </c>
      <c r="G3" s="297">
        <v>130</v>
      </c>
      <c r="H3" s="297" t="s">
        <v>287</v>
      </c>
      <c r="K3" s="297" t="s">
        <v>73</v>
      </c>
      <c r="L3" s="297" t="s">
        <v>74</v>
      </c>
      <c r="M3" s="291"/>
      <c r="N3" s="225"/>
    </row>
    <row r="4" spans="1:26" ht="14.65" thickBot="1">
      <c r="A4" s="291" t="s">
        <v>63</v>
      </c>
      <c r="B4" s="291">
        <v>825</v>
      </c>
      <c r="C4" s="291" t="s">
        <v>286</v>
      </c>
      <c r="D4" s="291">
        <f t="shared" si="0"/>
        <v>0.82499999999999996</v>
      </c>
      <c r="E4" s="294" t="s">
        <v>50</v>
      </c>
      <c r="F4" s="297" t="s">
        <v>290</v>
      </c>
      <c r="G4" s="297">
        <v>134</v>
      </c>
      <c r="H4" s="297" t="s">
        <v>287</v>
      </c>
      <c r="K4" s="298" t="s">
        <v>75</v>
      </c>
      <c r="L4" s="298" t="s">
        <v>76</v>
      </c>
      <c r="M4" s="228"/>
      <c r="N4" s="228"/>
    </row>
    <row r="5" spans="1:26" ht="14.65" thickBot="1">
      <c r="A5" s="291" t="s">
        <v>64</v>
      </c>
      <c r="B5" s="291">
        <v>129</v>
      </c>
      <c r="C5" s="291" t="s">
        <v>286</v>
      </c>
      <c r="D5" s="291">
        <f t="shared" si="0"/>
        <v>0.129</v>
      </c>
      <c r="E5" s="294" t="s">
        <v>50</v>
      </c>
      <c r="F5" s="297" t="s">
        <v>291</v>
      </c>
      <c r="G5" s="297">
        <v>264</v>
      </c>
      <c r="H5" s="297" t="s">
        <v>287</v>
      </c>
    </row>
    <row r="6" spans="1:26" ht="14.65" thickBot="1">
      <c r="A6" s="291" t="s">
        <v>65</v>
      </c>
      <c r="B6" s="291">
        <v>399</v>
      </c>
      <c r="C6" s="291" t="s">
        <v>286</v>
      </c>
      <c r="D6" s="291">
        <f t="shared" si="0"/>
        <v>0.39900000000000002</v>
      </c>
      <c r="E6" s="294" t="s">
        <v>50</v>
      </c>
      <c r="F6" s="286"/>
      <c r="G6" s="286"/>
      <c r="H6" s="286"/>
    </row>
    <row r="7" spans="1:26" ht="14.65" thickBot="1">
      <c r="A7" s="228" t="s">
        <v>66</v>
      </c>
      <c r="B7" s="228">
        <v>1437</v>
      </c>
      <c r="C7" s="228" t="s">
        <v>286</v>
      </c>
      <c r="D7" s="228">
        <f t="shared" si="0"/>
        <v>1.4370000000000001</v>
      </c>
      <c r="E7" s="295" t="s">
        <v>50</v>
      </c>
      <c r="F7" s="297" t="s">
        <v>147</v>
      </c>
      <c r="G7" s="297">
        <v>0.60399999999999998</v>
      </c>
      <c r="H7" s="297" t="s">
        <v>292</v>
      </c>
      <c r="R7" s="37"/>
      <c r="S7" s="37"/>
    </row>
    <row r="8" spans="1:26">
      <c r="F8" s="297" t="s">
        <v>150</v>
      </c>
      <c r="G8" s="297">
        <f>G7*(G10/G9)^2</f>
        <v>0.70692470847798183</v>
      </c>
      <c r="H8" s="297" t="s">
        <v>292</v>
      </c>
    </row>
    <row r="9" spans="1:26" ht="14.65" thickBot="1">
      <c r="F9" s="297" t="s">
        <v>148</v>
      </c>
      <c r="G9" s="297">
        <v>0.30335000000000001</v>
      </c>
      <c r="H9" s="297" t="s">
        <v>288</v>
      </c>
    </row>
    <row r="10" spans="1:26" ht="14.65" thickBot="1">
      <c r="A10" s="286" t="s">
        <v>77</v>
      </c>
      <c r="B10" s="286" t="s">
        <v>285</v>
      </c>
      <c r="C10" s="286" t="s">
        <v>114</v>
      </c>
      <c r="F10" s="298" t="s">
        <v>149</v>
      </c>
      <c r="G10" s="298">
        <v>0.32818000000000003</v>
      </c>
      <c r="H10" s="298" t="s">
        <v>288</v>
      </c>
    </row>
    <row r="11" spans="1:26" ht="14.25" customHeight="1">
      <c r="A11" s="225" t="s">
        <v>78</v>
      </c>
      <c r="B11" s="289" t="s">
        <v>79</v>
      </c>
      <c r="C11" s="287">
        <f>30/53</f>
        <v>0.56603773584905659</v>
      </c>
      <c r="N11" s="471" t="s">
        <v>294</v>
      </c>
      <c r="O11" s="472"/>
      <c r="P11" s="472"/>
      <c r="Q11" s="471" t="s">
        <v>340</v>
      </c>
      <c r="R11" s="472"/>
      <c r="S11" s="472"/>
      <c r="T11" s="472"/>
      <c r="U11" s="472"/>
      <c r="V11" s="472"/>
      <c r="W11" s="476"/>
      <c r="X11" s="465" t="s">
        <v>293</v>
      </c>
      <c r="Y11" s="465"/>
      <c r="Z11" s="466"/>
    </row>
    <row r="12" spans="1:26">
      <c r="A12" s="291" t="s">
        <v>80</v>
      </c>
      <c r="B12" s="227"/>
      <c r="C12" s="227">
        <v>0.53</v>
      </c>
      <c r="N12" s="473"/>
      <c r="O12" s="467"/>
      <c r="P12" s="467"/>
      <c r="Q12" s="473"/>
      <c r="R12" s="467"/>
      <c r="S12" s="467"/>
      <c r="T12" s="467"/>
      <c r="U12" s="467"/>
      <c r="V12" s="467"/>
      <c r="W12" s="477"/>
      <c r="X12" s="467"/>
      <c r="Y12" s="467"/>
      <c r="Z12" s="468"/>
    </row>
    <row r="13" spans="1:26" ht="14.25" customHeight="1">
      <c r="A13" s="291" t="s">
        <v>81</v>
      </c>
      <c r="B13" s="227" t="s">
        <v>82</v>
      </c>
      <c r="C13" s="226">
        <f>15/39</f>
        <v>0.38461538461538464</v>
      </c>
      <c r="N13" s="473"/>
      <c r="O13" s="467"/>
      <c r="P13" s="467"/>
      <c r="Q13" s="473"/>
      <c r="R13" s="467"/>
      <c r="S13" s="467"/>
      <c r="T13" s="467"/>
      <c r="U13" s="467"/>
      <c r="V13" s="467"/>
      <c r="W13" s="477"/>
      <c r="X13" s="467"/>
      <c r="Y13" s="467"/>
      <c r="Z13" s="468"/>
    </row>
    <row r="14" spans="1:26">
      <c r="A14" s="291" t="s">
        <v>83</v>
      </c>
      <c r="B14" s="227" t="s">
        <v>84</v>
      </c>
      <c r="C14" s="226">
        <f>15/37</f>
        <v>0.40540540540540543</v>
      </c>
      <c r="N14" s="473"/>
      <c r="O14" s="467"/>
      <c r="P14" s="467"/>
      <c r="Q14" s="473"/>
      <c r="R14" s="467"/>
      <c r="S14" s="467"/>
      <c r="T14" s="467"/>
      <c r="U14" s="467"/>
      <c r="V14" s="467"/>
      <c r="W14" s="477"/>
      <c r="X14" s="467"/>
      <c r="Y14" s="467"/>
      <c r="Z14" s="468"/>
    </row>
    <row r="15" spans="1:26">
      <c r="A15" s="291" t="s">
        <v>85</v>
      </c>
      <c r="B15" s="227" t="s">
        <v>86</v>
      </c>
      <c r="C15" s="226">
        <f>16/30</f>
        <v>0.53333333333333333</v>
      </c>
      <c r="N15" s="473"/>
      <c r="O15" s="467"/>
      <c r="P15" s="467"/>
      <c r="Q15" s="473"/>
      <c r="R15" s="467"/>
      <c r="S15" s="467"/>
      <c r="T15" s="467"/>
      <c r="U15" s="467"/>
      <c r="V15" s="467"/>
      <c r="W15" s="477"/>
      <c r="X15" s="467"/>
      <c r="Y15" s="467"/>
      <c r="Z15" s="468"/>
    </row>
    <row r="16" spans="1:26">
      <c r="A16" s="291" t="s">
        <v>87</v>
      </c>
      <c r="B16" s="227" t="s">
        <v>88</v>
      </c>
      <c r="C16" s="226">
        <f>18/27</f>
        <v>0.66666666666666663</v>
      </c>
      <c r="N16" s="473"/>
      <c r="O16" s="467"/>
      <c r="P16" s="467"/>
      <c r="Q16" s="473"/>
      <c r="R16" s="467"/>
      <c r="S16" s="467"/>
      <c r="T16" s="467"/>
      <c r="U16" s="467"/>
      <c r="V16" s="467"/>
      <c r="W16" s="477"/>
      <c r="X16" s="467"/>
      <c r="Y16" s="467"/>
      <c r="Z16" s="468"/>
    </row>
    <row r="17" spans="1:26">
      <c r="A17" s="291" t="s">
        <v>89</v>
      </c>
      <c r="B17" s="227" t="s">
        <v>90</v>
      </c>
      <c r="C17" s="226">
        <f>20/25</f>
        <v>0.8</v>
      </c>
      <c r="N17" s="473"/>
      <c r="O17" s="467"/>
      <c r="P17" s="467"/>
      <c r="Q17" s="473"/>
      <c r="R17" s="467"/>
      <c r="S17" s="467"/>
      <c r="T17" s="467"/>
      <c r="U17" s="467"/>
      <c r="V17" s="467"/>
      <c r="W17" s="477"/>
      <c r="X17" s="467"/>
      <c r="Y17" s="467"/>
      <c r="Z17" s="468"/>
    </row>
    <row r="18" spans="1:26">
      <c r="A18" s="291" t="s">
        <v>91</v>
      </c>
      <c r="B18" s="227" t="s">
        <v>92</v>
      </c>
      <c r="C18" s="226">
        <f>22/24</f>
        <v>0.91666666666666663</v>
      </c>
      <c r="N18" s="473"/>
      <c r="O18" s="467"/>
      <c r="P18" s="467"/>
      <c r="Q18" s="473"/>
      <c r="R18" s="467"/>
      <c r="S18" s="467"/>
      <c r="T18" s="467"/>
      <c r="U18" s="467"/>
      <c r="V18" s="467"/>
      <c r="W18" s="477"/>
      <c r="X18" s="467"/>
      <c r="Y18" s="467"/>
      <c r="Z18" s="468"/>
    </row>
    <row r="19" spans="1:26" ht="14.65" thickBot="1">
      <c r="A19" s="228" t="s">
        <v>93</v>
      </c>
      <c r="B19" s="290" t="s">
        <v>94</v>
      </c>
      <c r="C19" s="288">
        <f>24/23</f>
        <v>1.0434782608695652</v>
      </c>
      <c r="N19" s="473"/>
      <c r="O19" s="467"/>
      <c r="P19" s="467"/>
      <c r="Q19" s="473"/>
      <c r="R19" s="467"/>
      <c r="S19" s="467"/>
      <c r="T19" s="467"/>
      <c r="U19" s="467"/>
      <c r="V19" s="467"/>
      <c r="W19" s="477"/>
      <c r="X19" s="467"/>
      <c r="Y19" s="467"/>
      <c r="Z19" s="468"/>
    </row>
    <row r="20" spans="1:26" ht="14.65" thickBot="1">
      <c r="A20" s="286"/>
      <c r="B20" s="286"/>
      <c r="C20" s="286"/>
      <c r="N20" s="474"/>
      <c r="O20" s="475"/>
      <c r="P20" s="475"/>
      <c r="Q20" s="473"/>
      <c r="R20" s="467"/>
      <c r="S20" s="467"/>
      <c r="T20" s="467"/>
      <c r="U20" s="467"/>
      <c r="V20" s="467"/>
      <c r="W20" s="477"/>
      <c r="X20" s="467"/>
      <c r="Y20" s="467"/>
      <c r="Z20" s="468"/>
    </row>
    <row r="21" spans="1:26" ht="14.65" thickBot="1">
      <c r="A21" s="286" t="s">
        <v>95</v>
      </c>
      <c r="B21" s="292">
        <v>106</v>
      </c>
      <c r="Q21" s="473"/>
      <c r="R21" s="467"/>
      <c r="S21" s="467"/>
      <c r="T21" s="467"/>
      <c r="U21" s="467"/>
      <c r="V21" s="467"/>
      <c r="W21" s="477"/>
      <c r="X21" s="467"/>
      <c r="Y21" s="467"/>
      <c r="Z21" s="468"/>
    </row>
    <row r="22" spans="1:26">
      <c r="Q22" s="473"/>
      <c r="R22" s="467"/>
      <c r="S22" s="467"/>
      <c r="T22" s="467"/>
      <c r="U22" s="467"/>
      <c r="V22" s="467"/>
      <c r="W22" s="477"/>
      <c r="X22" s="467"/>
      <c r="Y22" s="467"/>
      <c r="Z22" s="468"/>
    </row>
    <row r="23" spans="1:26">
      <c r="Q23" s="473"/>
      <c r="R23" s="467"/>
      <c r="S23" s="467"/>
      <c r="T23" s="467"/>
      <c r="U23" s="467"/>
      <c r="V23" s="467"/>
      <c r="W23" s="477"/>
      <c r="X23" s="467"/>
      <c r="Y23" s="467"/>
      <c r="Z23" s="468"/>
    </row>
    <row r="24" spans="1:26">
      <c r="Q24" s="473"/>
      <c r="R24" s="467"/>
      <c r="S24" s="467"/>
      <c r="T24" s="467"/>
      <c r="U24" s="467"/>
      <c r="V24" s="467"/>
      <c r="W24" s="477"/>
      <c r="X24" s="467"/>
      <c r="Y24" s="467"/>
      <c r="Z24" s="468"/>
    </row>
    <row r="25" spans="1:26" ht="14.65" thickBot="1">
      <c r="Q25" s="474"/>
      <c r="R25" s="475"/>
      <c r="S25" s="475"/>
      <c r="T25" s="475"/>
      <c r="U25" s="475"/>
      <c r="V25" s="475"/>
      <c r="W25" s="478"/>
      <c r="X25" s="469"/>
      <c r="Y25" s="469"/>
      <c r="Z25" s="470"/>
    </row>
  </sheetData>
  <mergeCells count="3">
    <mergeCell ref="X11:Z25"/>
    <mergeCell ref="N11:P20"/>
    <mergeCell ref="Q11:W25"/>
  </mergeCells>
  <phoneticPr fontId="1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0F63B-2173-407A-A64B-A5803FF1170B}">
  <dimension ref="A1:M33"/>
  <sheetViews>
    <sheetView workbookViewId="0">
      <selection activeCell="H21" sqref="H21:M33"/>
    </sheetView>
  </sheetViews>
  <sheetFormatPr defaultRowHeight="14.25"/>
  <cols>
    <col min="1" max="1" width="11.53125" customWidth="1"/>
    <col min="2" max="2" width="11.19921875" bestFit="1" customWidth="1"/>
    <col min="3" max="3" width="11.06640625" bestFit="1" customWidth="1"/>
    <col min="4" max="4" width="11.6640625" bestFit="1" customWidth="1"/>
    <col min="5" max="5" width="10.46484375" bestFit="1" customWidth="1"/>
    <col min="16" max="16" width="12.33203125" customWidth="1"/>
  </cols>
  <sheetData>
    <row r="1" spans="1:5">
      <c r="A1" s="5" t="s">
        <v>18</v>
      </c>
      <c r="B1" s="5" t="s">
        <v>22</v>
      </c>
      <c r="C1" s="5" t="s">
        <v>19</v>
      </c>
      <c r="D1" s="5" t="s">
        <v>20</v>
      </c>
      <c r="E1" s="5" t="s">
        <v>21</v>
      </c>
    </row>
    <row r="2" spans="1:5" ht="14.65" thickBot="1">
      <c r="A2" s="6" t="s">
        <v>297</v>
      </c>
      <c r="B2" s="6" t="s">
        <v>17</v>
      </c>
      <c r="C2" s="6" t="s">
        <v>16</v>
      </c>
      <c r="D2" s="6" t="s">
        <v>17</v>
      </c>
      <c r="E2" s="6" t="s">
        <v>17</v>
      </c>
    </row>
    <row r="3" spans="1:5">
      <c r="A3" s="232">
        <v>3250</v>
      </c>
      <c r="B3" s="236">
        <v>39.411999999999999</v>
      </c>
      <c r="C3" s="234">
        <v>85.168999999999997</v>
      </c>
      <c r="D3" s="236">
        <v>37.256</v>
      </c>
      <c r="E3" s="236">
        <v>1.7010000000000001</v>
      </c>
    </row>
    <row r="4" spans="1:5">
      <c r="A4" s="232">
        <v>3500</v>
      </c>
      <c r="B4" s="236">
        <v>48.941000000000003</v>
      </c>
      <c r="C4" s="234">
        <v>98.206999999999994</v>
      </c>
      <c r="D4" s="236">
        <v>46.481999999999999</v>
      </c>
      <c r="E4" s="236">
        <v>1.89</v>
      </c>
    </row>
    <row r="5" spans="1:5">
      <c r="A5" s="232">
        <v>3750</v>
      </c>
      <c r="B5" s="236">
        <v>54.314999999999998</v>
      </c>
      <c r="C5" s="234">
        <v>101.72499999999999</v>
      </c>
      <c r="D5" s="236">
        <v>51.594000000000001</v>
      </c>
      <c r="E5" s="236">
        <v>2.089</v>
      </c>
    </row>
    <row r="6" spans="1:5">
      <c r="A6" s="232">
        <v>4000</v>
      </c>
      <c r="B6" s="236">
        <v>58.036000000000001</v>
      </c>
      <c r="C6" s="234">
        <v>101.901</v>
      </c>
      <c r="D6" s="236">
        <v>55.091000000000001</v>
      </c>
      <c r="E6" s="236">
        <v>2.2709999999999999</v>
      </c>
    </row>
    <row r="7" spans="1:5">
      <c r="A7" s="232">
        <v>4250</v>
      </c>
      <c r="B7" s="236">
        <v>60.973999999999997</v>
      </c>
      <c r="C7" s="234">
        <v>100.761</v>
      </c>
      <c r="D7" s="236">
        <v>57.795999999999999</v>
      </c>
      <c r="E7" s="236">
        <v>2.4750000000000001</v>
      </c>
    </row>
    <row r="8" spans="1:5">
      <c r="A8" s="232">
        <v>4500</v>
      </c>
      <c r="B8" s="236">
        <v>63.241999999999997</v>
      </c>
      <c r="C8" s="234">
        <v>98.703999999999994</v>
      </c>
      <c r="D8" s="236">
        <v>59.832000000000001</v>
      </c>
      <c r="E8" s="236">
        <v>2.6659999999999999</v>
      </c>
    </row>
    <row r="9" spans="1:5">
      <c r="A9" s="232">
        <v>4750</v>
      </c>
      <c r="B9" s="236">
        <v>64.338999999999999</v>
      </c>
      <c r="C9" s="234">
        <v>95.131</v>
      </c>
      <c r="D9" s="236">
        <v>60.674999999999997</v>
      </c>
      <c r="E9" s="236">
        <v>2.9159999999999999</v>
      </c>
    </row>
    <row r="10" spans="1:5">
      <c r="A10" s="232">
        <v>5000</v>
      </c>
      <c r="B10" s="236">
        <v>66.525999999999996</v>
      </c>
      <c r="C10" s="234">
        <v>93.447000000000003</v>
      </c>
      <c r="D10" s="236">
        <v>62.613</v>
      </c>
      <c r="E10" s="236">
        <v>3.1389999999999998</v>
      </c>
    </row>
    <row r="11" spans="1:5">
      <c r="A11" s="232">
        <v>5250</v>
      </c>
      <c r="B11" s="236">
        <v>70.718000000000004</v>
      </c>
      <c r="C11" s="234">
        <v>94.603999999999999</v>
      </c>
      <c r="D11" s="236">
        <v>66.566000000000003</v>
      </c>
      <c r="E11" s="236">
        <v>3.3290000000000002</v>
      </c>
    </row>
    <row r="12" spans="1:5">
      <c r="A12" s="232">
        <v>5500</v>
      </c>
      <c r="B12" s="236">
        <v>76.387</v>
      </c>
      <c r="C12" s="234">
        <v>97.543999999999997</v>
      </c>
      <c r="D12" s="236">
        <v>71.906999999999996</v>
      </c>
      <c r="E12" s="236">
        <v>3.5920000000000001</v>
      </c>
    </row>
    <row r="13" spans="1:5">
      <c r="A13" s="232">
        <v>5750</v>
      </c>
      <c r="B13" s="236">
        <v>81.421000000000006</v>
      </c>
      <c r="C13" s="234">
        <v>99.450999999999993</v>
      </c>
      <c r="D13" s="236">
        <v>76.638999999999996</v>
      </c>
      <c r="E13" s="236">
        <v>3.835</v>
      </c>
    </row>
    <row r="14" spans="1:5">
      <c r="A14" s="232">
        <v>6000</v>
      </c>
      <c r="B14" s="236">
        <v>85.241</v>
      </c>
      <c r="C14" s="234">
        <v>99.778999999999996</v>
      </c>
      <c r="D14" s="236">
        <v>80.162999999999997</v>
      </c>
      <c r="E14" s="236">
        <v>4.0869999999999997</v>
      </c>
    </row>
    <row r="15" spans="1:5">
      <c r="A15" s="232">
        <v>6250</v>
      </c>
      <c r="B15" s="236">
        <v>89.063999999999993</v>
      </c>
      <c r="C15" s="234">
        <v>100.083</v>
      </c>
      <c r="D15" s="236">
        <v>83.626999999999995</v>
      </c>
      <c r="E15" s="236">
        <v>4.3899999999999997</v>
      </c>
    </row>
    <row r="16" spans="1:5">
      <c r="A16" s="232">
        <v>6500</v>
      </c>
      <c r="B16" s="236">
        <v>93.781999999999996</v>
      </c>
      <c r="C16" s="234">
        <v>101.33199999999999</v>
      </c>
      <c r="D16" s="236">
        <v>88.007000000000005</v>
      </c>
      <c r="E16" s="236">
        <v>4.6840000000000002</v>
      </c>
    </row>
    <row r="17" spans="1:13">
      <c r="A17" s="232">
        <v>6750</v>
      </c>
      <c r="B17" s="236">
        <v>99.45</v>
      </c>
      <c r="C17" s="234">
        <v>103.477</v>
      </c>
      <c r="D17" s="236">
        <v>93.242000000000004</v>
      </c>
      <c r="E17" s="236">
        <v>5.0510000000000002</v>
      </c>
    </row>
    <row r="18" spans="1:13">
      <c r="A18" s="232">
        <v>7000</v>
      </c>
      <c r="B18" s="236">
        <v>105.241</v>
      </c>
      <c r="C18" s="234">
        <v>105.59099999999999</v>
      </c>
      <c r="D18" s="236">
        <v>98.649000000000001</v>
      </c>
      <c r="E18" s="236">
        <v>5.3540000000000001</v>
      </c>
    </row>
    <row r="19" spans="1:13">
      <c r="A19" s="232">
        <v>7250</v>
      </c>
      <c r="B19" s="236">
        <v>111.866</v>
      </c>
      <c r="C19" s="234">
        <v>108.36799999999999</v>
      </c>
      <c r="D19" s="236">
        <v>104.86799999999999</v>
      </c>
      <c r="E19" s="236">
        <v>5.6970000000000001</v>
      </c>
    </row>
    <row r="20" spans="1:13" ht="14.65" thickBot="1">
      <c r="A20" s="232">
        <v>7500</v>
      </c>
      <c r="B20" s="236">
        <v>121.249</v>
      </c>
      <c r="C20" s="234">
        <v>113.542</v>
      </c>
      <c r="D20" s="236">
        <v>113.745</v>
      </c>
      <c r="E20" s="236">
        <v>6.0940000000000003</v>
      </c>
    </row>
    <row r="21" spans="1:13" ht="14.25" customHeight="1">
      <c r="A21" s="232">
        <v>7750</v>
      </c>
      <c r="B21" s="236">
        <v>132.25899999999999</v>
      </c>
      <c r="C21" s="234">
        <v>119.857</v>
      </c>
      <c r="D21" s="236">
        <v>124.28400000000001</v>
      </c>
      <c r="E21" s="236">
        <v>6.4359999999999999</v>
      </c>
      <c r="H21" s="479" t="s">
        <v>298</v>
      </c>
      <c r="I21" s="480"/>
      <c r="J21" s="480"/>
      <c r="K21" s="480"/>
      <c r="L21" s="480"/>
      <c r="M21" s="481"/>
    </row>
    <row r="22" spans="1:13">
      <c r="A22" s="232">
        <v>8000</v>
      </c>
      <c r="B22" s="236">
        <v>143.25200000000001</v>
      </c>
      <c r="C22" s="234">
        <v>125.76300000000001</v>
      </c>
      <c r="D22" s="236">
        <v>134.78700000000001</v>
      </c>
      <c r="E22" s="236">
        <v>6.7990000000000004</v>
      </c>
      <c r="H22" s="482"/>
      <c r="I22" s="483"/>
      <c r="J22" s="483"/>
      <c r="K22" s="483"/>
      <c r="L22" s="483"/>
      <c r="M22" s="484"/>
    </row>
    <row r="23" spans="1:13">
      <c r="A23" s="232">
        <v>8250</v>
      </c>
      <c r="B23" s="236">
        <v>151.49299999999999</v>
      </c>
      <c r="C23" s="234">
        <v>128.96700000000001</v>
      </c>
      <c r="D23" s="236">
        <v>142.374</v>
      </c>
      <c r="E23" s="236">
        <v>7.3070000000000004</v>
      </c>
      <c r="H23" s="482"/>
      <c r="I23" s="483"/>
      <c r="J23" s="483"/>
      <c r="K23" s="483"/>
      <c r="L23" s="483"/>
      <c r="M23" s="484"/>
    </row>
    <row r="24" spans="1:13">
      <c r="A24" s="232">
        <v>8500</v>
      </c>
      <c r="B24" s="236">
        <v>157.41999999999999</v>
      </c>
      <c r="C24" s="234">
        <v>130.071</v>
      </c>
      <c r="D24" s="236">
        <v>147.78100000000001</v>
      </c>
      <c r="E24" s="236">
        <v>7.7750000000000004</v>
      </c>
      <c r="H24" s="482"/>
      <c r="I24" s="483"/>
      <c r="J24" s="483"/>
      <c r="K24" s="483"/>
      <c r="L24" s="483"/>
      <c r="M24" s="484"/>
    </row>
    <row r="25" spans="1:13">
      <c r="A25" s="232">
        <v>8750</v>
      </c>
      <c r="B25" s="236">
        <v>161.99299999999999</v>
      </c>
      <c r="C25" s="234">
        <v>130.02500000000001</v>
      </c>
      <c r="D25" s="236">
        <v>151.90600000000001</v>
      </c>
      <c r="E25" s="236">
        <v>8.1690000000000005</v>
      </c>
      <c r="H25" s="482"/>
      <c r="I25" s="483"/>
      <c r="J25" s="483"/>
      <c r="K25" s="483"/>
      <c r="L25" s="483"/>
      <c r="M25" s="484"/>
    </row>
    <row r="26" spans="1:13">
      <c r="A26" s="232">
        <v>9000</v>
      </c>
      <c r="B26" s="236">
        <v>165.834</v>
      </c>
      <c r="C26" s="234">
        <v>129.411</v>
      </c>
      <c r="D26" s="236">
        <v>155.16</v>
      </c>
      <c r="E26" s="236">
        <v>8.6910000000000007</v>
      </c>
      <c r="H26" s="482"/>
      <c r="I26" s="483"/>
      <c r="J26" s="483"/>
      <c r="K26" s="483"/>
      <c r="L26" s="483"/>
      <c r="M26" s="484"/>
    </row>
    <row r="27" spans="1:13">
      <c r="A27" s="232">
        <v>9250</v>
      </c>
      <c r="B27" s="236">
        <v>169.79900000000001</v>
      </c>
      <c r="C27" s="234">
        <v>128.92400000000001</v>
      </c>
      <c r="D27" s="236">
        <v>158.483</v>
      </c>
      <c r="E27" s="236">
        <v>9.2859999999999996</v>
      </c>
      <c r="H27" s="482"/>
      <c r="I27" s="483"/>
      <c r="J27" s="483"/>
      <c r="K27" s="483"/>
      <c r="L27" s="483"/>
      <c r="M27" s="484"/>
    </row>
    <row r="28" spans="1:13">
      <c r="A28" s="232">
        <v>9500</v>
      </c>
      <c r="B28" s="236">
        <v>174.05600000000001</v>
      </c>
      <c r="C28" s="234">
        <v>128.678</v>
      </c>
      <c r="D28" s="236">
        <v>162.42699999999999</v>
      </c>
      <c r="E28" s="236">
        <v>9.5470000000000006</v>
      </c>
      <c r="H28" s="482"/>
      <c r="I28" s="483"/>
      <c r="J28" s="483"/>
      <c r="K28" s="483"/>
      <c r="L28" s="483"/>
      <c r="M28" s="484"/>
    </row>
    <row r="29" spans="1:13">
      <c r="A29" s="232">
        <v>9750</v>
      </c>
      <c r="B29" s="236">
        <v>179.38499999999999</v>
      </c>
      <c r="C29" s="234">
        <v>129.21700000000001</v>
      </c>
      <c r="D29" s="236">
        <v>166.833</v>
      </c>
      <c r="E29" s="236">
        <v>10.406000000000001</v>
      </c>
      <c r="H29" s="482"/>
      <c r="I29" s="483"/>
      <c r="J29" s="483"/>
      <c r="K29" s="483"/>
      <c r="L29" s="483"/>
      <c r="M29" s="484"/>
    </row>
    <row r="30" spans="1:13">
      <c r="A30" s="232">
        <v>10000</v>
      </c>
      <c r="B30" s="236">
        <v>182.71100000000001</v>
      </c>
      <c r="C30" s="234">
        <v>128.32300000000001</v>
      </c>
      <c r="D30" s="236">
        <v>169.50200000000001</v>
      </c>
      <c r="E30" s="236">
        <v>11.032999999999999</v>
      </c>
      <c r="H30" s="482"/>
      <c r="I30" s="483"/>
      <c r="J30" s="483"/>
      <c r="K30" s="483"/>
      <c r="L30" s="483"/>
      <c r="M30" s="484"/>
    </row>
    <row r="31" spans="1:13">
      <c r="A31" s="232">
        <v>10250</v>
      </c>
      <c r="B31" s="236">
        <v>184.31899999999999</v>
      </c>
      <c r="C31" s="234">
        <v>126.295</v>
      </c>
      <c r="D31" s="236">
        <v>170.047</v>
      </c>
      <c r="E31" s="236">
        <v>12.089</v>
      </c>
      <c r="H31" s="482"/>
      <c r="I31" s="483"/>
      <c r="J31" s="483"/>
      <c r="K31" s="483"/>
      <c r="L31" s="483"/>
      <c r="M31" s="484"/>
    </row>
    <row r="32" spans="1:13">
      <c r="A32" s="232">
        <v>10500</v>
      </c>
      <c r="B32" s="236">
        <v>184.59</v>
      </c>
      <c r="C32" s="234">
        <v>123.46899999999999</v>
      </c>
      <c r="D32" s="236">
        <v>168.98500000000001</v>
      </c>
      <c r="E32" s="236">
        <v>13.417999999999999</v>
      </c>
      <c r="H32" s="482"/>
      <c r="I32" s="483"/>
      <c r="J32" s="483"/>
      <c r="K32" s="483"/>
      <c r="L32" s="483"/>
      <c r="M32" s="484"/>
    </row>
    <row r="33" spans="1:13" ht="14.65" thickBot="1">
      <c r="A33" s="233">
        <v>10750</v>
      </c>
      <c r="B33" s="237">
        <v>183.20599999999999</v>
      </c>
      <c r="C33" s="235">
        <v>119.694</v>
      </c>
      <c r="D33" s="237">
        <v>166.886</v>
      </c>
      <c r="E33" s="237">
        <v>14.129</v>
      </c>
      <c r="H33" s="485"/>
      <c r="I33" s="486"/>
      <c r="J33" s="486"/>
      <c r="K33" s="486"/>
      <c r="L33" s="486"/>
      <c r="M33" s="487"/>
    </row>
  </sheetData>
  <mergeCells count="1">
    <mergeCell ref="H21:M3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B1323-CB29-4073-8367-A25127BCD068}">
  <dimension ref="A1:S35"/>
  <sheetViews>
    <sheetView zoomScale="85" zoomScaleNormal="85" workbookViewId="0"/>
  </sheetViews>
  <sheetFormatPr defaultRowHeight="14.25"/>
  <cols>
    <col min="1" max="1" width="16.796875" customWidth="1"/>
    <col min="2" max="2" width="12.53125" customWidth="1"/>
    <col min="3" max="3" width="28.33203125" bestFit="1" customWidth="1"/>
    <col min="4" max="5" width="13" bestFit="1" customWidth="1"/>
    <col min="6" max="6" width="19.3984375" bestFit="1" customWidth="1"/>
    <col min="7" max="7" width="14.06640625" bestFit="1" customWidth="1"/>
    <col min="8" max="8" width="19" customWidth="1"/>
    <col min="9" max="9" width="9.33203125" customWidth="1"/>
    <col min="12" max="12" width="16.73046875" bestFit="1" customWidth="1"/>
  </cols>
  <sheetData>
    <row r="1" spans="1:19" ht="14.25" customHeight="1">
      <c r="A1" s="240" t="s">
        <v>303</v>
      </c>
      <c r="B1" s="240" t="s">
        <v>300</v>
      </c>
      <c r="C1" s="241" t="s">
        <v>321</v>
      </c>
      <c r="D1" s="241" t="s">
        <v>0</v>
      </c>
      <c r="E1" s="241" t="s">
        <v>1</v>
      </c>
      <c r="F1" s="241" t="s">
        <v>2</v>
      </c>
      <c r="G1" s="241" t="s">
        <v>3</v>
      </c>
      <c r="H1" s="242" t="s">
        <v>301</v>
      </c>
      <c r="I1" s="489" t="s">
        <v>302</v>
      </c>
      <c r="J1" s="489"/>
      <c r="K1" s="489"/>
      <c r="L1" s="239" t="s">
        <v>13</v>
      </c>
    </row>
    <row r="2" spans="1:19" ht="14.65" thickBot="1">
      <c r="A2" s="243"/>
      <c r="B2" s="243"/>
      <c r="C2" s="244"/>
      <c r="D2" s="244" t="s">
        <v>50</v>
      </c>
      <c r="E2" s="244" t="s">
        <v>50</v>
      </c>
      <c r="F2" s="244" t="s">
        <v>50</v>
      </c>
      <c r="G2" s="244" t="s">
        <v>50</v>
      </c>
      <c r="H2" s="245" t="s">
        <v>50</v>
      </c>
      <c r="I2" s="492"/>
      <c r="J2" s="492"/>
      <c r="K2" s="492"/>
      <c r="L2" s="239">
        <v>47</v>
      </c>
    </row>
    <row r="3" spans="1:19" ht="14.65" thickBot="1">
      <c r="A3" s="246">
        <v>1</v>
      </c>
      <c r="B3" s="247" t="str">
        <f>IF(E3=0,"Straight", "Corner")</f>
        <v>Straight</v>
      </c>
      <c r="C3" s="247" t="s">
        <v>305</v>
      </c>
      <c r="D3" s="247">
        <v>503.2</v>
      </c>
      <c r="E3" s="247">
        <v>0</v>
      </c>
      <c r="F3" s="248">
        <v>0</v>
      </c>
      <c r="G3" s="253">
        <f>SUM(D3:D26)</f>
        <v>3961.60688665</v>
      </c>
      <c r="H3" s="254">
        <v>4020</v>
      </c>
      <c r="I3" s="492"/>
      <c r="J3" s="492"/>
      <c r="K3" s="492"/>
    </row>
    <row r="4" spans="1:19">
      <c r="A4" s="249">
        <v>2</v>
      </c>
      <c r="B4" s="247" t="str">
        <f t="shared" ref="B4:B26" si="0">IF(E4=0,"Straight", "Corner")</f>
        <v>Corner</v>
      </c>
      <c r="C4" s="247" t="s">
        <v>253</v>
      </c>
      <c r="D4" s="247">
        <v>142.47471462999999</v>
      </c>
      <c r="E4" s="247">
        <v>67.377795610000007</v>
      </c>
      <c r="F4" s="248">
        <f>DEGREES(D4/E4)</f>
        <v>121.15563831860131</v>
      </c>
      <c r="I4" s="492"/>
      <c r="J4" s="492"/>
      <c r="K4" s="492"/>
    </row>
    <row r="5" spans="1:19" ht="14.65" thickBot="1">
      <c r="A5" s="249">
        <v>3</v>
      </c>
      <c r="B5" s="247" t="str">
        <f t="shared" si="0"/>
        <v>Straight</v>
      </c>
      <c r="C5" s="247" t="s">
        <v>306</v>
      </c>
      <c r="D5" s="247">
        <v>62.025001019999998</v>
      </c>
      <c r="E5" s="247">
        <v>0</v>
      </c>
      <c r="F5" s="248">
        <v>0</v>
      </c>
      <c r="I5" s="492"/>
      <c r="J5" s="492"/>
      <c r="K5" s="492"/>
    </row>
    <row r="6" spans="1:19" ht="14.25" customHeight="1">
      <c r="A6" s="249">
        <v>4</v>
      </c>
      <c r="B6" s="247" t="str">
        <f t="shared" si="0"/>
        <v>Corner</v>
      </c>
      <c r="C6" s="247" t="s">
        <v>252</v>
      </c>
      <c r="D6" s="247">
        <v>277.87122840000001</v>
      </c>
      <c r="E6" s="247">
        <v>255.86210206000001</v>
      </c>
      <c r="F6" s="248">
        <f t="shared" ref="F6:F26" si="1">DEGREES(D6/E6)</f>
        <v>62.224332979576161</v>
      </c>
      <c r="I6" s="492"/>
      <c r="J6" s="492"/>
      <c r="K6" s="492"/>
      <c r="M6" s="506" t="s">
        <v>322</v>
      </c>
      <c r="N6" s="507"/>
      <c r="O6" s="507"/>
      <c r="P6" s="507"/>
      <c r="Q6" s="507"/>
      <c r="R6" s="507"/>
      <c r="S6" s="508"/>
    </row>
    <row r="7" spans="1:19">
      <c r="A7" s="249">
        <v>5</v>
      </c>
      <c r="B7" s="247" t="str">
        <f t="shared" si="0"/>
        <v>Straight</v>
      </c>
      <c r="C7" s="247" t="s">
        <v>307</v>
      </c>
      <c r="D7" s="247">
        <v>37.623328960000002</v>
      </c>
      <c r="E7" s="247">
        <v>0</v>
      </c>
      <c r="F7" s="248">
        <v>0</v>
      </c>
      <c r="I7" s="492"/>
      <c r="J7" s="492"/>
      <c r="K7" s="492"/>
      <c r="M7" s="509"/>
      <c r="N7" s="510"/>
      <c r="O7" s="510"/>
      <c r="P7" s="510"/>
      <c r="Q7" s="510"/>
      <c r="R7" s="510"/>
      <c r="S7" s="511"/>
    </row>
    <row r="8" spans="1:19">
      <c r="A8" s="249">
        <v>6</v>
      </c>
      <c r="B8" s="247" t="str">
        <f t="shared" si="0"/>
        <v>Corner</v>
      </c>
      <c r="C8" s="247" t="s">
        <v>271</v>
      </c>
      <c r="D8" s="247">
        <v>124.26762409</v>
      </c>
      <c r="E8" s="247">
        <v>182.10570885999999</v>
      </c>
      <c r="F8" s="248">
        <f t="shared" si="1"/>
        <v>39.09822726067852</v>
      </c>
      <c r="I8" s="492"/>
      <c r="J8" s="492"/>
      <c r="K8" s="492"/>
      <c r="M8" s="509"/>
      <c r="N8" s="510"/>
      <c r="O8" s="510"/>
      <c r="P8" s="510"/>
      <c r="Q8" s="510"/>
      <c r="R8" s="510"/>
      <c r="S8" s="511"/>
    </row>
    <row r="9" spans="1:19" ht="14.65" thickBot="1">
      <c r="A9" s="249">
        <v>7</v>
      </c>
      <c r="B9" s="247" t="str">
        <f t="shared" si="0"/>
        <v>Straight</v>
      </c>
      <c r="C9" s="247" t="s">
        <v>308</v>
      </c>
      <c r="D9" s="247">
        <v>104.07567947</v>
      </c>
      <c r="E9" s="247">
        <v>0</v>
      </c>
      <c r="F9" s="248">
        <v>0</v>
      </c>
      <c r="M9" s="509"/>
      <c r="N9" s="510"/>
      <c r="O9" s="510"/>
      <c r="P9" s="510"/>
      <c r="Q9" s="510"/>
      <c r="R9" s="510"/>
      <c r="S9" s="511"/>
    </row>
    <row r="10" spans="1:19">
      <c r="A10" s="249">
        <v>8</v>
      </c>
      <c r="B10" s="247" t="str">
        <f t="shared" si="0"/>
        <v>Corner</v>
      </c>
      <c r="C10" s="247" t="s">
        <v>255</v>
      </c>
      <c r="D10" s="247">
        <v>123.60544127</v>
      </c>
      <c r="E10" s="247">
        <v>95.894132409999997</v>
      </c>
      <c r="F10" s="248">
        <f t="shared" si="1"/>
        <v>73.853007808063097</v>
      </c>
      <c r="H10" s="498" t="e" vm="1">
        <v>#VALUE!</v>
      </c>
      <c r="I10" s="497"/>
      <c r="J10" s="497"/>
      <c r="K10" s="499"/>
      <c r="M10" s="509"/>
      <c r="N10" s="510"/>
      <c r="O10" s="510"/>
      <c r="P10" s="510"/>
      <c r="Q10" s="510"/>
      <c r="R10" s="510"/>
      <c r="S10" s="511"/>
    </row>
    <row r="11" spans="1:19">
      <c r="A11" s="249">
        <v>9</v>
      </c>
      <c r="B11" s="247" t="str">
        <f t="shared" si="0"/>
        <v>Straight</v>
      </c>
      <c r="C11" s="247" t="s">
        <v>309</v>
      </c>
      <c r="D11" s="247">
        <v>72.567763170000006</v>
      </c>
      <c r="E11" s="247">
        <v>0</v>
      </c>
      <c r="F11" s="248">
        <v>0</v>
      </c>
      <c r="H11" s="500"/>
      <c r="I11" s="501"/>
      <c r="J11" s="501"/>
      <c r="K11" s="502"/>
      <c r="M11" s="509"/>
      <c r="N11" s="510"/>
      <c r="O11" s="510"/>
      <c r="P11" s="510"/>
      <c r="Q11" s="510"/>
      <c r="R11" s="510"/>
      <c r="S11" s="511"/>
    </row>
    <row r="12" spans="1:19">
      <c r="A12" s="249">
        <v>10</v>
      </c>
      <c r="B12" s="247" t="str">
        <f t="shared" si="0"/>
        <v>Corner</v>
      </c>
      <c r="C12" s="247" t="s">
        <v>270</v>
      </c>
      <c r="D12" s="247">
        <v>203.49128044</v>
      </c>
      <c r="E12" s="247">
        <v>217.88241231000001</v>
      </c>
      <c r="F12" s="248">
        <f t="shared" si="1"/>
        <v>53.51139366098311</v>
      </c>
      <c r="H12" s="500"/>
      <c r="I12" s="501"/>
      <c r="J12" s="501"/>
      <c r="K12" s="502"/>
      <c r="M12" s="509"/>
      <c r="N12" s="510"/>
      <c r="O12" s="510"/>
      <c r="P12" s="510"/>
      <c r="Q12" s="510"/>
      <c r="R12" s="510"/>
      <c r="S12" s="511"/>
    </row>
    <row r="13" spans="1:19">
      <c r="A13" s="249">
        <v>11</v>
      </c>
      <c r="B13" s="247" t="str">
        <f t="shared" si="0"/>
        <v>Straight</v>
      </c>
      <c r="C13" s="247" t="s">
        <v>310</v>
      </c>
      <c r="D13" s="247">
        <v>47.780693499999998</v>
      </c>
      <c r="E13" s="247">
        <v>0</v>
      </c>
      <c r="F13" s="248">
        <v>0</v>
      </c>
      <c r="H13" s="500"/>
      <c r="I13" s="501"/>
      <c r="J13" s="501"/>
      <c r="K13" s="502"/>
      <c r="M13" s="509"/>
      <c r="N13" s="510"/>
      <c r="O13" s="510"/>
      <c r="P13" s="510"/>
      <c r="Q13" s="510"/>
      <c r="R13" s="510"/>
      <c r="S13" s="511"/>
    </row>
    <row r="14" spans="1:19">
      <c r="A14" s="249">
        <v>12</v>
      </c>
      <c r="B14" s="247" t="str">
        <f t="shared" si="0"/>
        <v>Corner</v>
      </c>
      <c r="C14" s="247" t="s">
        <v>276</v>
      </c>
      <c r="D14" s="247">
        <v>156.97723583000001</v>
      </c>
      <c r="E14" s="247">
        <v>298.31084435000002</v>
      </c>
      <c r="F14" s="248">
        <f t="shared" si="1"/>
        <v>30.150204939034115</v>
      </c>
      <c r="H14" s="500"/>
      <c r="I14" s="501"/>
      <c r="J14" s="501"/>
      <c r="K14" s="502"/>
      <c r="M14" s="509"/>
      <c r="N14" s="510"/>
      <c r="O14" s="510"/>
      <c r="P14" s="510"/>
      <c r="Q14" s="510"/>
      <c r="R14" s="510"/>
      <c r="S14" s="511"/>
    </row>
    <row r="15" spans="1:19">
      <c r="A15" s="249">
        <v>13</v>
      </c>
      <c r="B15" s="247" t="str">
        <f t="shared" si="0"/>
        <v>Straight</v>
      </c>
      <c r="C15" s="247" t="s">
        <v>312</v>
      </c>
      <c r="D15" s="247">
        <v>37.01957573</v>
      </c>
      <c r="E15" s="247">
        <v>0</v>
      </c>
      <c r="F15" s="248">
        <v>0</v>
      </c>
      <c r="H15" s="500"/>
      <c r="I15" s="501"/>
      <c r="J15" s="501"/>
      <c r="K15" s="502"/>
      <c r="M15" s="509"/>
      <c r="N15" s="510"/>
      <c r="O15" s="510"/>
      <c r="P15" s="510"/>
      <c r="Q15" s="510"/>
      <c r="R15" s="510"/>
      <c r="S15" s="511"/>
    </row>
    <row r="16" spans="1:19">
      <c r="A16" s="249">
        <v>14</v>
      </c>
      <c r="B16" s="247" t="str">
        <f t="shared" si="0"/>
        <v>Corner</v>
      </c>
      <c r="C16" s="247" t="s">
        <v>311</v>
      </c>
      <c r="D16" s="247">
        <v>110.20846306</v>
      </c>
      <c r="E16" s="247">
        <v>72.182181420000006</v>
      </c>
      <c r="F16" s="248">
        <f t="shared" si="1"/>
        <v>87.479758518517727</v>
      </c>
      <c r="H16" s="500"/>
      <c r="I16" s="501"/>
      <c r="J16" s="501"/>
      <c r="K16" s="502"/>
      <c r="M16" s="509"/>
      <c r="N16" s="510"/>
      <c r="O16" s="510"/>
      <c r="P16" s="510"/>
      <c r="Q16" s="510"/>
      <c r="R16" s="510"/>
      <c r="S16" s="511"/>
    </row>
    <row r="17" spans="1:19">
      <c r="A17" s="249">
        <v>15</v>
      </c>
      <c r="B17" s="247" t="str">
        <f t="shared" si="0"/>
        <v>Straight</v>
      </c>
      <c r="C17" s="247" t="s">
        <v>313</v>
      </c>
      <c r="D17" s="247">
        <v>253.62828163</v>
      </c>
      <c r="E17" s="247">
        <v>0</v>
      </c>
      <c r="F17" s="248">
        <v>0</v>
      </c>
      <c r="H17" s="500"/>
      <c r="I17" s="501"/>
      <c r="J17" s="501"/>
      <c r="K17" s="502"/>
      <c r="M17" s="509"/>
      <c r="N17" s="510"/>
      <c r="O17" s="510"/>
      <c r="P17" s="510"/>
      <c r="Q17" s="510"/>
      <c r="R17" s="510"/>
      <c r="S17" s="511"/>
    </row>
    <row r="18" spans="1:19">
      <c r="A18" s="249">
        <v>16</v>
      </c>
      <c r="B18" s="247" t="str">
        <f t="shared" si="0"/>
        <v>Corner</v>
      </c>
      <c r="C18" s="247" t="s">
        <v>314</v>
      </c>
      <c r="D18" s="247">
        <v>66.166708600000007</v>
      </c>
      <c r="E18" s="247">
        <v>57.254761680000001</v>
      </c>
      <c r="F18" s="248">
        <f t="shared" si="1"/>
        <v>66.21411103307851</v>
      </c>
      <c r="H18" s="500"/>
      <c r="I18" s="501"/>
      <c r="J18" s="501"/>
      <c r="K18" s="502"/>
      <c r="M18" s="509"/>
      <c r="N18" s="510"/>
      <c r="O18" s="510"/>
      <c r="P18" s="510"/>
      <c r="Q18" s="510"/>
      <c r="R18" s="510"/>
      <c r="S18" s="511"/>
    </row>
    <row r="19" spans="1:19">
      <c r="A19" s="249">
        <v>17</v>
      </c>
      <c r="B19" s="247" t="str">
        <f t="shared" si="0"/>
        <v>Corner</v>
      </c>
      <c r="C19" s="247" t="s">
        <v>315</v>
      </c>
      <c r="D19" s="247">
        <v>160.84321625000001</v>
      </c>
      <c r="E19" s="247">
        <v>152.87071961000001</v>
      </c>
      <c r="F19" s="248">
        <f t="shared" si="1"/>
        <v>60.283862586280264</v>
      </c>
      <c r="H19" s="500"/>
      <c r="I19" s="501"/>
      <c r="J19" s="501"/>
      <c r="K19" s="502"/>
      <c r="M19" s="509"/>
      <c r="N19" s="510"/>
      <c r="O19" s="510"/>
      <c r="P19" s="510"/>
      <c r="Q19" s="510"/>
      <c r="R19" s="510"/>
      <c r="S19" s="511"/>
    </row>
    <row r="20" spans="1:19" ht="14.65" thickBot="1">
      <c r="A20" s="249">
        <v>18</v>
      </c>
      <c r="B20" s="247" t="str">
        <f t="shared" si="0"/>
        <v>Straight</v>
      </c>
      <c r="C20" s="247" t="s">
        <v>316</v>
      </c>
      <c r="D20" s="247">
        <v>514.54111422000005</v>
      </c>
      <c r="E20" s="247">
        <v>0</v>
      </c>
      <c r="F20" s="248">
        <v>0</v>
      </c>
      <c r="H20" s="503"/>
      <c r="I20" s="504"/>
      <c r="J20" s="504"/>
      <c r="K20" s="505"/>
      <c r="M20" s="509"/>
      <c r="N20" s="510"/>
      <c r="O20" s="510"/>
      <c r="P20" s="510"/>
      <c r="Q20" s="510"/>
      <c r="R20" s="510"/>
      <c r="S20" s="511"/>
    </row>
    <row r="21" spans="1:19" ht="14.65" thickBot="1">
      <c r="A21" s="249">
        <v>19</v>
      </c>
      <c r="B21" s="247" t="str">
        <f t="shared" si="0"/>
        <v>Corner</v>
      </c>
      <c r="C21" s="247" t="s">
        <v>317</v>
      </c>
      <c r="D21" s="247">
        <v>53.768422280000003</v>
      </c>
      <c r="E21" s="247">
        <v>46.615819039999998</v>
      </c>
      <c r="F21" s="248">
        <f t="shared" si="1"/>
        <v>66.08708655483882</v>
      </c>
      <c r="H21" s="497" t="s">
        <v>304</v>
      </c>
      <c r="I21" s="497"/>
      <c r="J21" s="497"/>
      <c r="K21" s="497"/>
      <c r="M21" s="512"/>
      <c r="N21" s="513"/>
      <c r="O21" s="513"/>
      <c r="P21" s="513"/>
      <c r="Q21" s="513"/>
      <c r="R21" s="513"/>
      <c r="S21" s="514"/>
    </row>
    <row r="22" spans="1:19" ht="14.65" thickBot="1">
      <c r="A22" s="249">
        <v>20</v>
      </c>
      <c r="B22" s="247" t="str">
        <f t="shared" si="0"/>
        <v>Corner</v>
      </c>
      <c r="C22" s="247" t="s">
        <v>318</v>
      </c>
      <c r="D22" s="247">
        <v>49.155114589999997</v>
      </c>
      <c r="E22" s="247">
        <v>45.112369110000003</v>
      </c>
      <c r="F22" s="248">
        <f t="shared" si="1"/>
        <v>62.430341457386064</v>
      </c>
    </row>
    <row r="23" spans="1:19">
      <c r="A23" s="249">
        <v>21</v>
      </c>
      <c r="B23" s="247" t="str">
        <f t="shared" si="0"/>
        <v>Corner</v>
      </c>
      <c r="C23" s="247" t="s">
        <v>320</v>
      </c>
      <c r="D23" s="247">
        <v>383.21187875999999</v>
      </c>
      <c r="E23" s="247">
        <v>2043.1312822</v>
      </c>
      <c r="F23" s="248">
        <f t="shared" si="1"/>
        <v>10.746457412459952</v>
      </c>
      <c r="H23" s="488" t="s">
        <v>323</v>
      </c>
      <c r="I23" s="489"/>
      <c r="J23" s="490"/>
    </row>
    <row r="24" spans="1:19">
      <c r="A24" s="249">
        <v>22</v>
      </c>
      <c r="B24" s="247" t="str">
        <f t="shared" si="0"/>
        <v>Corner</v>
      </c>
      <c r="C24" s="247" t="s">
        <v>319</v>
      </c>
      <c r="D24" s="247">
        <v>72.422130490000001</v>
      </c>
      <c r="E24" s="247">
        <v>23.311164869999999</v>
      </c>
      <c r="F24" s="248">
        <f t="shared" si="1"/>
        <v>178.00407845610664</v>
      </c>
      <c r="H24" s="491"/>
      <c r="I24" s="492"/>
      <c r="J24" s="493"/>
    </row>
    <row r="25" spans="1:19">
      <c r="A25" s="249">
        <v>23</v>
      </c>
      <c r="B25" s="247" t="str">
        <f t="shared" si="0"/>
        <v>Corner</v>
      </c>
      <c r="C25" s="247" t="s">
        <v>319</v>
      </c>
      <c r="D25" s="247">
        <v>321.42191860000003</v>
      </c>
      <c r="E25" s="247">
        <v>2122.9003705</v>
      </c>
      <c r="F25" s="248">
        <f t="shared" si="1"/>
        <v>8.6749805288507282</v>
      </c>
      <c r="H25" s="491"/>
      <c r="I25" s="492"/>
      <c r="J25" s="493"/>
    </row>
    <row r="26" spans="1:19" ht="14.65" thickBot="1">
      <c r="A26" s="250">
        <v>24</v>
      </c>
      <c r="B26" s="251" t="str">
        <f t="shared" si="0"/>
        <v>Corner</v>
      </c>
      <c r="C26" s="251" t="s">
        <v>282</v>
      </c>
      <c r="D26" s="251">
        <v>83.260071659999994</v>
      </c>
      <c r="E26" s="251">
        <v>28.490474930000001</v>
      </c>
      <c r="F26" s="252">
        <f t="shared" si="1"/>
        <v>167.44019605835308</v>
      </c>
      <c r="H26" s="494"/>
      <c r="I26" s="495"/>
      <c r="J26" s="496"/>
    </row>
    <row r="35" spans="4:4">
      <c r="D35" t="s">
        <v>324</v>
      </c>
    </row>
  </sheetData>
  <mergeCells count="5">
    <mergeCell ref="H23:J26"/>
    <mergeCell ref="H21:K21"/>
    <mergeCell ref="H10:K20"/>
    <mergeCell ref="M6:S21"/>
    <mergeCell ref="I1:K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70DEA-9699-4C14-83FC-D12A94383E13}">
  <dimension ref="A1:AF37"/>
  <sheetViews>
    <sheetView zoomScale="70" zoomScaleNormal="70" workbookViewId="0">
      <selection activeCell="O40" sqref="O40"/>
    </sheetView>
  </sheetViews>
  <sheetFormatPr defaultRowHeight="14.25"/>
  <cols>
    <col min="1" max="6" width="11.73046875" bestFit="1" customWidth="1"/>
    <col min="7" max="7" width="15.73046875" bestFit="1" customWidth="1"/>
    <col min="8" max="8" width="16.19921875" bestFit="1" customWidth="1"/>
    <col min="9" max="12" width="15.796875" bestFit="1" customWidth="1"/>
    <col min="13" max="18" width="11.73046875" bestFit="1" customWidth="1"/>
    <col min="20" max="20" width="15.19921875" bestFit="1" customWidth="1"/>
    <col min="21" max="23" width="11.73046875" bestFit="1" customWidth="1"/>
    <col min="25" max="25" width="20.59765625" customWidth="1"/>
    <col min="26" max="26" width="28.1328125" customWidth="1"/>
    <col min="27" max="27" width="17.06640625" customWidth="1"/>
    <col min="28" max="28" width="5.796875" customWidth="1"/>
    <col min="29" max="29" width="5.265625" bestFit="1" customWidth="1"/>
    <col min="30" max="30" width="9.06640625" customWidth="1"/>
  </cols>
  <sheetData>
    <row r="1" spans="1:32" ht="57.4" customHeight="1" thickBot="1">
      <c r="A1" s="515" t="s">
        <v>331</v>
      </c>
      <c r="B1" s="516"/>
      <c r="C1" s="516"/>
      <c r="D1" s="516"/>
      <c r="E1" s="516"/>
      <c r="F1" s="517"/>
      <c r="G1" s="515" t="s">
        <v>332</v>
      </c>
      <c r="H1" s="516"/>
      <c r="I1" s="516"/>
      <c r="J1" s="516"/>
      <c r="K1" s="516"/>
      <c r="L1" s="517"/>
      <c r="M1" s="515" t="s">
        <v>333</v>
      </c>
      <c r="N1" s="518"/>
      <c r="O1" s="518"/>
      <c r="P1" s="518"/>
      <c r="Q1" s="518"/>
      <c r="R1" s="519"/>
    </row>
    <row r="2" spans="1:32" ht="14.65" customHeight="1" thickBot="1">
      <c r="A2" s="329" t="s">
        <v>106</v>
      </c>
      <c r="B2" s="329" t="s">
        <v>107</v>
      </c>
      <c r="C2" s="329" t="s">
        <v>108</v>
      </c>
      <c r="D2" s="329" t="s">
        <v>109</v>
      </c>
      <c r="E2" s="329" t="s">
        <v>110</v>
      </c>
      <c r="F2" s="329" t="s">
        <v>111</v>
      </c>
      <c r="G2" s="330" t="s">
        <v>28</v>
      </c>
      <c r="H2" s="330" t="s">
        <v>27</v>
      </c>
      <c r="I2" s="330" t="s">
        <v>26</v>
      </c>
      <c r="J2" s="330" t="s">
        <v>25</v>
      </c>
      <c r="K2" s="330" t="s">
        <v>24</v>
      </c>
      <c r="L2" s="330" t="s">
        <v>23</v>
      </c>
      <c r="M2" s="331" t="s">
        <v>34</v>
      </c>
      <c r="N2" s="332" t="s">
        <v>33</v>
      </c>
      <c r="O2" s="332" t="s">
        <v>32</v>
      </c>
      <c r="P2" s="332" t="s">
        <v>31</v>
      </c>
      <c r="Q2" s="332" t="s">
        <v>30</v>
      </c>
      <c r="R2" s="333" t="s">
        <v>29</v>
      </c>
      <c r="T2" s="523" t="s">
        <v>104</v>
      </c>
      <c r="U2" s="524"/>
      <c r="V2" s="524"/>
      <c r="W2" s="525"/>
      <c r="Y2" s="34" t="s">
        <v>56</v>
      </c>
      <c r="Z2" s="34" t="s">
        <v>59</v>
      </c>
      <c r="AA2" s="34" t="s">
        <v>342</v>
      </c>
      <c r="AB2" s="34" t="s">
        <v>96</v>
      </c>
      <c r="AC2" s="34" t="s">
        <v>105</v>
      </c>
    </row>
    <row r="3" spans="1:32" ht="14.65" customHeight="1" thickBot="1">
      <c r="A3" s="334" t="s">
        <v>53</v>
      </c>
      <c r="B3" s="334" t="s">
        <v>53</v>
      </c>
      <c r="C3" s="334" t="s">
        <v>53</v>
      </c>
      <c r="D3" s="334" t="s">
        <v>53</v>
      </c>
      <c r="E3" s="334" t="s">
        <v>53</v>
      </c>
      <c r="F3" s="334" t="s">
        <v>53</v>
      </c>
      <c r="G3" s="335" t="s">
        <v>115</v>
      </c>
      <c r="H3" s="335" t="s">
        <v>115</v>
      </c>
      <c r="I3" s="335" t="s">
        <v>115</v>
      </c>
      <c r="J3" s="335" t="s">
        <v>115</v>
      </c>
      <c r="K3" s="335" t="s">
        <v>115</v>
      </c>
      <c r="L3" s="335" t="s">
        <v>115</v>
      </c>
      <c r="M3" s="336" t="s">
        <v>116</v>
      </c>
      <c r="N3" s="337" t="s">
        <v>116</v>
      </c>
      <c r="O3" s="337" t="s">
        <v>116</v>
      </c>
      <c r="P3" s="337" t="s">
        <v>116</v>
      </c>
      <c r="Q3" s="337" t="s">
        <v>116</v>
      </c>
      <c r="R3" s="338" t="s">
        <v>116</v>
      </c>
      <c r="T3" s="10" t="s">
        <v>8</v>
      </c>
      <c r="U3" s="12" t="s">
        <v>112</v>
      </c>
      <c r="V3" s="12" t="s">
        <v>113</v>
      </c>
      <c r="W3" s="12" t="s">
        <v>114</v>
      </c>
      <c r="Y3" s="35" t="s">
        <v>50</v>
      </c>
      <c r="Z3" s="35"/>
      <c r="AA3" s="35" t="s">
        <v>115</v>
      </c>
      <c r="AB3" s="35" t="s">
        <v>128</v>
      </c>
      <c r="AC3" s="35" t="s">
        <v>127</v>
      </c>
    </row>
    <row r="4" spans="1:32" ht="14.65" thickBot="1">
      <c r="A4" s="302">
        <f>(Dyno!$A3/60)/($W$11*$W$4*$W$10)*(2*PI()*Gearing!$Y$4)</f>
        <v>9.8579284522096344</v>
      </c>
      <c r="B4" s="303">
        <f>(Dyno!$A3/60)/($W$11*$W$5*$W$10)*(2*PI()*Gearing!$Y$4)</f>
        <v>12.968652541573563</v>
      </c>
      <c r="C4" s="303">
        <f>(Dyno!$A3/60)/($W$11*$W$6*$W$10)*(2*PI()*Gearing!$Y$4)</f>
        <v>16.210815676966956</v>
      </c>
      <c r="D4" s="303">
        <f>(Dyno!$A3/60)/($W$11*$W$7*$W$10)*(2*PI()*Gearing!$Y$4)</f>
        <v>19.452978812360346</v>
      </c>
      <c r="E4" s="303">
        <f>(Dyno!$A3/60)/($W$11*$W$8*$W$10)*(2*PI()*Gearing!$Y$4)</f>
        <v>22.289871555829563</v>
      </c>
      <c r="F4" s="304">
        <f>(Dyno!$A3/60)/($W$11*$W$9*$W$10)*(2*PI()*Gearing!$Y$4)</f>
        <v>25.373450624817842</v>
      </c>
      <c r="G4" s="305">
        <f>(Dyno!$C3*$W$11*$W$4*$W$10)/$Y$4</f>
        <v>2940.4098252314107</v>
      </c>
      <c r="H4" s="306">
        <f>(Dyno!$C3*Gearing!$W$11*$W$5*Gearing!$W$10)/Gearing!$Y$4</f>
        <v>2235.1088198549573</v>
      </c>
      <c r="I4" s="306">
        <f>(Dyno!$C3*Gearing!$W$11*$W$6*Gearing!$W$10)/Gearing!$Y$4</f>
        <v>1788.0870558839658</v>
      </c>
      <c r="J4" s="306">
        <f>(Dyno!$C3*Gearing!$W$11*$W$7*Gearing!$W$10)/Gearing!$Y$4</f>
        <v>1490.0725465699716</v>
      </c>
      <c r="K4" s="306">
        <f>(Dyno!$C3*Gearing!$W$11*$W$8*Gearing!$W$10)/Gearing!$Y$4</f>
        <v>1300.4269497337932</v>
      </c>
      <c r="L4" s="307">
        <f>(Dyno!$C3*Gearing!$W$11*$W$9*Gearing!$W$10)/Gearing!$Y$4</f>
        <v>1142.3889523703117</v>
      </c>
      <c r="M4" s="308">
        <f>(G4-(0.5*$AC$4*$AB$4*(A4^2))-$AA$4)/BikeData!$G$5</f>
        <v>10.875457763731104</v>
      </c>
      <c r="N4" s="309">
        <f>(H4-(0.5*$AC$4*$AB$4*(B4^2))-$AA$4)/BikeData!$G$5</f>
        <v>8.1554490495493397</v>
      </c>
      <c r="O4" s="309">
        <f>(I4-(0.5*$AC$4*$AB$4*(C4^2))-$AA$4)/BikeData!$G$5</f>
        <v>6.39768165833219</v>
      </c>
      <c r="P4" s="309">
        <f>(J4-(0.5*$AC$4*$AB$4*(D4^2))-$AA$4)/BikeData!$G$5</f>
        <v>5.1900016565478264</v>
      </c>
      <c r="Q4" s="309">
        <f>(K4-(0.5*$AC$4*$AB$4*(E4^2))-$AA$4)/BikeData!$G$5</f>
        <v>4.3909062212811545</v>
      </c>
      <c r="R4" s="310">
        <f>(L4-(0.5*$AC$4*$AB$4*(F4^2))-$AA$4)/BikeData!$G$5</f>
        <v>3.6920681552291637</v>
      </c>
      <c r="T4" s="13" t="s">
        <v>83</v>
      </c>
      <c r="U4" s="275">
        <v>15</v>
      </c>
      <c r="V4" s="275">
        <v>37</v>
      </c>
      <c r="W4" s="275">
        <f>V4/U4</f>
        <v>2.4666666666666668</v>
      </c>
      <c r="Y4" s="17">
        <f>BikeData!G10</f>
        <v>0.32818000000000003</v>
      </c>
      <c r="Z4" s="17">
        <v>0.02</v>
      </c>
      <c r="AA4" s="17">
        <f>Z4*BikeData!G5*9.81</f>
        <v>51.796800000000005</v>
      </c>
      <c r="AB4" s="17">
        <v>0.3</v>
      </c>
      <c r="AC4" s="17">
        <v>1.2</v>
      </c>
    </row>
    <row r="5" spans="1:32" ht="14.25" customHeight="1" thickBot="1">
      <c r="A5" s="311">
        <f>(Dyno!$A4/60)/($W$11*$W$4*$W$10)*(2*PI()*Gearing!$Y$4)</f>
        <v>10.616230640841145</v>
      </c>
      <c r="B5" s="312">
        <f>(Dyno!$A4/60)/($W$11*$W$5*$W$10)*(2*PI()*Gearing!$Y$4)</f>
        <v>13.966241198617684</v>
      </c>
      <c r="C5" s="312">
        <f>(Dyno!$A4/60)/($W$11*$W$6*$W$10)*(2*PI()*Gearing!$Y$4)</f>
        <v>17.457801498272108</v>
      </c>
      <c r="D5" s="312">
        <f>(Dyno!$A4/60)/($W$11*$W$7*$W$10)*(2*PI()*Gearing!$Y$4)</f>
        <v>20.949361797926532</v>
      </c>
      <c r="E5" s="312">
        <f>(Dyno!$A4/60)/($W$11*$W$8*$W$10)*(2*PI()*Gearing!$Y$4)</f>
        <v>24.004477060124149</v>
      </c>
      <c r="F5" s="313">
        <f>(Dyno!$A4/60)/($W$11*$W$9*$W$10)*(2*PI()*Gearing!$Y$4)</f>
        <v>27.325254519034605</v>
      </c>
      <c r="G5" s="314">
        <f>(Dyno!$C4*$W$11*$W$4*$W$10)/$Y$4</f>
        <v>3390.5391363817953</v>
      </c>
      <c r="H5" s="315">
        <f>(Dyno!$C4*Gearing!$W$11*$W$5*Gearing!$W$10)/Gearing!$Y$4</f>
        <v>2577.2679246145403</v>
      </c>
      <c r="I5" s="315">
        <f>(Dyno!$C4*Gearing!$W$11*$W$6*Gearing!$W$10)/Gearing!$Y$4</f>
        <v>2061.8143396916325</v>
      </c>
      <c r="J5" s="315">
        <f>(Dyno!$C4*Gearing!$W$11*$W$7*Gearing!$W$10)/Gearing!$Y$4</f>
        <v>1718.1786164096936</v>
      </c>
      <c r="K5" s="315">
        <f>(Dyno!$C4*Gearing!$W$11*$W$8*Gearing!$W$10)/Gearing!$Y$4</f>
        <v>1499.501337957551</v>
      </c>
      <c r="L5" s="316">
        <f>(Dyno!$C4*Gearing!$W$11*$W$9*Gearing!$W$10)/Gearing!$Y$4</f>
        <v>1317.2702725807653</v>
      </c>
      <c r="M5" s="317">
        <f>(G5-(0.5*$AC$4*$AB$4*(A5^2))-$AA$4)/BikeData!$G$5</f>
        <v>12.569907397114692</v>
      </c>
      <c r="N5" s="318">
        <f>(H5-(0.5*$AC$4*$AB$4*(B5^2))-$AA$4)/BikeData!$G$5</f>
        <v>9.4331858478610098</v>
      </c>
      <c r="O5" s="318">
        <f>(I5-(0.5*$AC$4*$AB$4*(C5^2))-$AA$4)/BikeData!$G$5</f>
        <v>7.405901779257877</v>
      </c>
      <c r="P5" s="318">
        <f>(J5-(0.5*$AC$4*$AB$4*(D5^2))-$AA$4)/BikeData!$G$5</f>
        <v>6.0128188623349139</v>
      </c>
      <c r="Q5" s="318">
        <f>(K5-(0.5*$AC$4*$AB$4*(E5^2))-$AA$4)/BikeData!$G$5</f>
        <v>5.0908555020838868</v>
      </c>
      <c r="R5" s="319">
        <f>(L5-(0.5*$AC$4*$AB$4*(F5^2))-$AA$4)/BikeData!$G$5</f>
        <v>4.2843672589597031</v>
      </c>
      <c r="T5" s="14" t="s">
        <v>85</v>
      </c>
      <c r="U5" s="276">
        <v>16</v>
      </c>
      <c r="V5" s="276">
        <v>30</v>
      </c>
      <c r="W5" s="276">
        <f t="shared" ref="W5:W9" si="0">V5/U5</f>
        <v>1.875</v>
      </c>
      <c r="AA5" s="11"/>
    </row>
    <row r="6" spans="1:32">
      <c r="A6" s="311">
        <f>(Dyno!$A5/60)/($W$11*$W$4*$W$10)*(2*PI()*Gearing!$Y$4)</f>
        <v>11.374532829472654</v>
      </c>
      <c r="B6" s="312">
        <f>(Dyno!$A5/60)/($W$11*$W$5*$W$10)*(2*PI()*Gearing!$Y$4)</f>
        <v>14.963829855661803</v>
      </c>
      <c r="C6" s="312">
        <f>(Dyno!$A5/60)/($W$11*$W$6*$W$10)*(2*PI()*Gearing!$Y$4)</f>
        <v>18.704787319577257</v>
      </c>
      <c r="D6" s="312">
        <f>(Dyno!$A5/60)/($W$11*$W$7*$W$10)*(2*PI()*Gearing!$Y$4)</f>
        <v>22.44574478349271</v>
      </c>
      <c r="E6" s="312">
        <f>(Dyno!$A5/60)/($W$11*$W$8*$W$10)*(2*PI()*Gearing!$Y$4)</f>
        <v>25.719082564418727</v>
      </c>
      <c r="F6" s="313">
        <f>(Dyno!$A5/60)/($W$11*$W$9*$W$10)*(2*PI()*Gearing!$Y$4)</f>
        <v>29.277058413251357</v>
      </c>
      <c r="G6" s="314">
        <f>(Dyno!$C5*$W$11*$W$4*$W$10)/$Y$4</f>
        <v>3511.9960252165138</v>
      </c>
      <c r="H6" s="315">
        <f>(Dyno!$C5*Gearing!$W$11*$W$5*Gearing!$W$10)/Gearing!$Y$4</f>
        <v>2669.5915732220119</v>
      </c>
      <c r="I6" s="315">
        <f>(Dyno!$C5*Gearing!$W$11*$W$6*Gearing!$W$10)/Gearing!$Y$4</f>
        <v>2135.6732585776094</v>
      </c>
      <c r="J6" s="315">
        <f>(Dyno!$C5*Gearing!$W$11*$W$7*Gearing!$W$10)/Gearing!$Y$4</f>
        <v>1779.7277154813412</v>
      </c>
      <c r="K6" s="315">
        <f>(Dyno!$C5*Gearing!$W$11*$W$8*Gearing!$W$10)/Gearing!$Y$4</f>
        <v>1553.2169153291704</v>
      </c>
      <c r="L6" s="316">
        <f>(Dyno!$C5*Gearing!$W$11*$W$9*Gearing!$W$10)/Gearing!$Y$4</f>
        <v>1364.4579152023616</v>
      </c>
      <c r="M6" s="317">
        <f>(G6-(0.5*$AC$4*$AB$4*(A6^2))-$AA$4)/BikeData!$G$5</f>
        <v>13.018601612653555</v>
      </c>
      <c r="N6" s="318">
        <f>(H6-(0.5*$AC$4*$AB$4*(B6^2))-$AA$4)/BikeData!$G$5</f>
        <v>9.7632191534513506</v>
      </c>
      <c r="O6" s="318">
        <f>(I6-(0.5*$AC$4*$AB$4*(C6^2))-$AA$4)/BikeData!$G$5</f>
        <v>7.6549243417306743</v>
      </c>
      <c r="P6" s="318">
        <f>(J6-(0.5*$AC$4*$AB$4*(D6^2))-$AA$4)/BikeData!$G$5</f>
        <v>6.2016850487951398</v>
      </c>
      <c r="Q6" s="318">
        <f>(K6-(0.5*$AC$4*$AB$4*(E6^2))-$AA$4)/BikeData!$G$5</f>
        <v>5.2361943102166695</v>
      </c>
      <c r="R6" s="319">
        <f>(L6-(0.5*$AC$4*$AB$4*(F6^2))-$AA$4)/BikeData!$G$5</f>
        <v>4.3877833648577038</v>
      </c>
      <c r="T6" s="14" t="s">
        <v>87</v>
      </c>
      <c r="U6" s="276">
        <v>18</v>
      </c>
      <c r="V6" s="276">
        <v>27</v>
      </c>
      <c r="W6" s="276">
        <f t="shared" si="0"/>
        <v>1.5</v>
      </c>
      <c r="Z6" s="520" t="s">
        <v>334</v>
      </c>
      <c r="AA6" s="521"/>
      <c r="AB6" s="521"/>
      <c r="AC6" s="521"/>
      <c r="AD6" s="521"/>
      <c r="AE6" s="521"/>
      <c r="AF6" s="522"/>
    </row>
    <row r="7" spans="1:32">
      <c r="A7" s="311">
        <f>(Dyno!$A6/60)/($W$11*$W$4*$W$10)*(2*PI()*Gearing!$Y$4)</f>
        <v>12.132835018104167</v>
      </c>
      <c r="B7" s="312">
        <f>(Dyno!$A6/60)/($W$11*$W$5*$W$10)*(2*PI()*Gearing!$Y$4)</f>
        <v>15.961418512705924</v>
      </c>
      <c r="C7" s="312">
        <f>(Dyno!$A6/60)/($W$11*$W$6*$W$10)*(2*PI()*Gearing!$Y$4)</f>
        <v>19.951773140882405</v>
      </c>
      <c r="D7" s="312">
        <f>(Dyno!$A6/60)/($W$11*$W$7*$W$10)*(2*PI()*Gearing!$Y$4)</f>
        <v>23.942127769058889</v>
      </c>
      <c r="E7" s="312">
        <f>(Dyno!$A6/60)/($W$11*$W$8*$W$10)*(2*PI()*Gearing!$Y$4)</f>
        <v>27.433688068713312</v>
      </c>
      <c r="F7" s="313">
        <f>(Dyno!$A6/60)/($W$11*$W$9*$W$10)*(2*PI()*Gearing!$Y$4)</f>
        <v>31.22886230746812</v>
      </c>
      <c r="G7" s="314">
        <f>(Dyno!$C6*$W$11*$W$4*$W$10)/$Y$4</f>
        <v>3518.0723220996606</v>
      </c>
      <c r="H7" s="315">
        <f>(Dyno!$C6*Gearing!$W$11*$W$5*Gearing!$W$10)/Gearing!$Y$4</f>
        <v>2674.2103799744041</v>
      </c>
      <c r="I7" s="315">
        <f>(Dyno!$C6*Gearing!$W$11*$W$6*Gearing!$W$10)/Gearing!$Y$4</f>
        <v>2139.3683039795233</v>
      </c>
      <c r="J7" s="315">
        <f>(Dyno!$C6*Gearing!$W$11*$W$7*Gearing!$W$10)/Gearing!$Y$4</f>
        <v>1782.8069199829358</v>
      </c>
      <c r="K7" s="315">
        <f>(Dyno!$C6*Gearing!$W$11*$W$8*Gearing!$W$10)/Gearing!$Y$4</f>
        <v>1555.9042210760165</v>
      </c>
      <c r="L7" s="316">
        <f>(Dyno!$C6*Gearing!$W$11*$W$9*Gearing!$W$10)/Gearing!$Y$4</f>
        <v>1366.8186386535842</v>
      </c>
      <c r="M7" s="317">
        <f>(G7-(0.5*$AC$4*$AB$4*(A7^2))-$AA$4)/BikeData!$G$5</f>
        <v>13.029464010211683</v>
      </c>
      <c r="N7" s="318">
        <f>(H7-(0.5*$AC$4*$AB$4*(B7^2))-$AA$4)/BikeData!$G$5</f>
        <v>9.7596800810818518</v>
      </c>
      <c r="O7" s="318">
        <f>(I7-(0.5*$AC$4*$AB$4*(C7^2))-$AA$4)/BikeData!$G$5</f>
        <v>7.6360542375597751</v>
      </c>
      <c r="P7" s="318">
        <f>(J7-(0.5*$AC$4*$AB$4*(D7^2))-$AA$4)/BikeData!$G$5</f>
        <v>6.166020959102827</v>
      </c>
      <c r="Q7" s="318">
        <f>(K7-(0.5*$AC$4*$AB$4*(E7^2))-$AA$4)/BikeData!$G$5</f>
        <v>5.1842352942680039</v>
      </c>
      <c r="R7" s="319">
        <f>(L7-(0.5*$AC$4*$AB$4*(F7^2))-$AA$4)/BikeData!$G$5</f>
        <v>4.3162057093568169</v>
      </c>
      <c r="T7" s="14" t="s">
        <v>89</v>
      </c>
      <c r="U7" s="276">
        <v>20</v>
      </c>
      <c r="V7" s="276">
        <v>25</v>
      </c>
      <c r="W7" s="276">
        <f t="shared" si="0"/>
        <v>1.25</v>
      </c>
      <c r="Z7" s="450"/>
      <c r="AA7" s="451"/>
      <c r="AB7" s="451"/>
      <c r="AC7" s="451"/>
      <c r="AD7" s="451"/>
      <c r="AE7" s="451"/>
      <c r="AF7" s="452"/>
    </row>
    <row r="8" spans="1:32">
      <c r="A8" s="311">
        <f>(Dyno!$A7/60)/($W$11*$W$4*$W$10)*(2*PI()*Gearing!$Y$4)</f>
        <v>12.891137206735674</v>
      </c>
      <c r="B8" s="312">
        <f>(Dyno!$A7/60)/($W$11*$W$5*$W$10)*(2*PI()*Gearing!$Y$4)</f>
        <v>16.959007169750045</v>
      </c>
      <c r="C8" s="312">
        <f>(Dyno!$A7/60)/($W$11*$W$6*$W$10)*(2*PI()*Gearing!$Y$4)</f>
        <v>21.198758962187558</v>
      </c>
      <c r="D8" s="312">
        <f>(Dyno!$A7/60)/($W$11*$W$7*$W$10)*(2*PI()*Gearing!$Y$4)</f>
        <v>25.438510754625071</v>
      </c>
      <c r="E8" s="312">
        <f>(Dyno!$A7/60)/($W$11*$W$8*$W$10)*(2*PI()*Gearing!$Y$4)</f>
        <v>29.148293573007887</v>
      </c>
      <c r="F8" s="313">
        <f>(Dyno!$A7/60)/($W$11*$W$9*$W$10)*(2*PI()*Gearing!$Y$4)</f>
        <v>33.180666201684872</v>
      </c>
      <c r="G8" s="314">
        <f>(Dyno!$C7*$W$11*$W$4*$W$10)/$Y$4</f>
        <v>3478.7144900156418</v>
      </c>
      <c r="H8" s="315">
        <f>(Dyno!$C7*Gearing!$W$11*$W$5*Gearing!$W$10)/Gearing!$Y$4</f>
        <v>2644.2931089645922</v>
      </c>
      <c r="I8" s="315">
        <f>(Dyno!$C7*Gearing!$W$11*$W$6*Gearing!$W$10)/Gearing!$Y$4</f>
        <v>2115.4344871716744</v>
      </c>
      <c r="J8" s="315">
        <f>(Dyno!$C7*Gearing!$W$11*$W$7*Gearing!$W$10)/Gearing!$Y$4</f>
        <v>1762.8620726430615</v>
      </c>
      <c r="K8" s="315">
        <f>(Dyno!$C7*Gearing!$W$11*$W$8*Gearing!$W$10)/Gearing!$Y$4</f>
        <v>1538.4978088521264</v>
      </c>
      <c r="L8" s="316">
        <f>(Dyno!$C7*Gearing!$W$11*$W$9*Gearing!$W$10)/Gearing!$Y$4</f>
        <v>1351.5275890263472</v>
      </c>
      <c r="M8" s="317">
        <f>(G8-(0.5*$AC$4*$AB$4*(A8^2))-$AA$4)/BikeData!$G$5</f>
        <v>12.867443313214858</v>
      </c>
      <c r="N8" s="318">
        <f>(H8-(0.5*$AC$4*$AB$4*(B8^2))-$AA$4)/BikeData!$G$5</f>
        <v>9.6239654644376458</v>
      </c>
      <c r="O8" s="318">
        <f>(I8-(0.5*$AC$4*$AB$4*(C8^2))-$AA$4)/BikeData!$G$5</f>
        <v>7.5104089336932853</v>
      </c>
      <c r="P8" s="318">
        <f>(J8-(0.5*$AC$4*$AB$4*(D8^2))-$AA$4)/BikeData!$G$5</f>
        <v>6.0400911490480675</v>
      </c>
      <c r="Q8" s="318">
        <f>(K8-(0.5*$AC$4*$AB$4*(E8^2))-$AA$4)/BikeData!$G$5</f>
        <v>5.0521547938365181</v>
      </c>
      <c r="R8" s="319">
        <f>(L8-(0.5*$AC$4*$AB$4*(F8^2))-$AA$4)/BikeData!$G$5</f>
        <v>4.1725704518961102</v>
      </c>
      <c r="T8" s="14" t="s">
        <v>91</v>
      </c>
      <c r="U8" s="276">
        <v>22</v>
      </c>
      <c r="V8" s="276">
        <v>24</v>
      </c>
      <c r="W8" s="276">
        <f t="shared" si="0"/>
        <v>1.0909090909090908</v>
      </c>
      <c r="Z8" s="450"/>
      <c r="AA8" s="451"/>
      <c r="AB8" s="451"/>
      <c r="AC8" s="451"/>
      <c r="AD8" s="451"/>
      <c r="AE8" s="451"/>
      <c r="AF8" s="452"/>
    </row>
    <row r="9" spans="1:32" ht="14.65" customHeight="1" thickBot="1">
      <c r="A9" s="311">
        <f>(Dyno!$A8/60)/($W$11*$W$4*$W$10)*(2*PI()*Gearing!$Y$4)</f>
        <v>13.649439395367187</v>
      </c>
      <c r="B9" s="312">
        <f>(Dyno!$A8/60)/($W$11*$W$5*$W$10)*(2*PI()*Gearing!$Y$4)</f>
        <v>17.956595826794164</v>
      </c>
      <c r="C9" s="312">
        <f>(Dyno!$A8/60)/($W$11*$W$6*$W$10)*(2*PI()*Gearing!$Y$4)</f>
        <v>22.445744783492707</v>
      </c>
      <c r="D9" s="312">
        <f>(Dyno!$A8/60)/($W$11*$W$7*$W$10)*(2*PI()*Gearing!$Y$4)</f>
        <v>26.934893740191249</v>
      </c>
      <c r="E9" s="312">
        <f>(Dyno!$A8/60)/($W$11*$W$8*$W$10)*(2*PI()*Gearing!$Y$4)</f>
        <v>30.862899077302473</v>
      </c>
      <c r="F9" s="313">
        <f>(Dyno!$A8/60)/($W$11*$W$9*$W$10)*(2*PI()*Gearing!$Y$4)</f>
        <v>35.132470095901631</v>
      </c>
      <c r="G9" s="314">
        <f>(Dyno!$C8*$W$11*$W$4*$W$10)/$Y$4</f>
        <v>3407.6977701938631</v>
      </c>
      <c r="H9" s="315">
        <f>(Dyno!$C8*Gearing!$W$11*$W$5*Gearing!$W$10)/Gearing!$Y$4</f>
        <v>2590.3108050460114</v>
      </c>
      <c r="I9" s="315">
        <f>(Dyno!$C8*Gearing!$W$11*$W$6*Gearing!$W$10)/Gearing!$Y$4</f>
        <v>2072.2486440368084</v>
      </c>
      <c r="J9" s="315">
        <f>(Dyno!$C8*Gearing!$W$11*$W$7*Gearing!$W$10)/Gearing!$Y$4</f>
        <v>1726.873870030674</v>
      </c>
      <c r="K9" s="315">
        <f>(Dyno!$C8*Gearing!$W$11*$W$8*Gearing!$W$10)/Gearing!$Y$4</f>
        <v>1507.0899229358608</v>
      </c>
      <c r="L9" s="316">
        <f>(Dyno!$C8*Gearing!$W$11*$W$9*Gearing!$W$10)/Gearing!$Y$4</f>
        <v>1323.9366336901835</v>
      </c>
      <c r="M9" s="317">
        <f>(G9-(0.5*$AC$4*$AB$4*(A9^2))-$AA$4)/BikeData!$G$5</f>
        <v>12.584718465713857</v>
      </c>
      <c r="N9" s="318">
        <f>(H9-(0.5*$AC$4*$AB$4*(B9^2))-$AA$4)/BikeData!$G$5</f>
        <v>9.395738352205985</v>
      </c>
      <c r="O9" s="318">
        <f>(I9-(0.5*$AC$4*$AB$4*(C9^2))-$AA$4)/BikeData!$G$5</f>
        <v>7.3097188690810002</v>
      </c>
      <c r="P9" s="318">
        <f>(J9-(0.5*$AC$4*$AB$4*(D9^2))-$AA$4)/BikeData!$G$5</f>
        <v>5.8503376510890259</v>
      </c>
      <c r="Q9" s="318">
        <f>(K9-(0.5*$AC$4*$AB$4*(E9^2))-$AA$4)/BikeData!$G$5</f>
        <v>4.8630294917947898</v>
      </c>
      <c r="R9" s="319">
        <f>(L9-(0.5*$AC$4*$AB$4*(F9^2))-$AA$4)/BikeData!$G$5</f>
        <v>3.9771498173601794</v>
      </c>
      <c r="T9" s="15" t="s">
        <v>93</v>
      </c>
      <c r="U9" s="277">
        <v>24</v>
      </c>
      <c r="V9" s="277">
        <v>23</v>
      </c>
      <c r="W9" s="277">
        <f t="shared" si="0"/>
        <v>0.95833333333333337</v>
      </c>
      <c r="Z9" s="450"/>
      <c r="AA9" s="451"/>
      <c r="AB9" s="451"/>
      <c r="AC9" s="451"/>
      <c r="AD9" s="451"/>
      <c r="AE9" s="451"/>
      <c r="AF9" s="452"/>
    </row>
    <row r="10" spans="1:32" ht="14.25" customHeight="1">
      <c r="A10" s="311">
        <f>(Dyno!$A9/60)/($W$11*$W$4*$W$10)*(2*PI()*Gearing!$Y$4)</f>
        <v>14.407741583998698</v>
      </c>
      <c r="B10" s="312">
        <f>(Dyno!$A9/60)/($W$11*$W$5*$W$10)*(2*PI()*Gearing!$Y$4)</f>
        <v>18.954184483838283</v>
      </c>
      <c r="C10" s="312">
        <f>(Dyno!$A9/60)/($W$11*$W$6*$W$10)*(2*PI()*Gearing!$Y$4)</f>
        <v>23.692730604797859</v>
      </c>
      <c r="D10" s="312">
        <f>(Dyno!$A9/60)/($W$11*$W$7*$W$10)*(2*PI()*Gearing!$Y$4)</f>
        <v>28.431276725757431</v>
      </c>
      <c r="E10" s="312">
        <f>(Dyno!$A9/60)/($W$11*$W$8*$W$10)*(2*PI()*Gearing!$Y$4)</f>
        <v>32.577504581597054</v>
      </c>
      <c r="F10" s="313">
        <f>(Dyno!$A9/60)/($W$11*$W$9*$W$10)*(2*PI()*Gearing!$Y$4)</f>
        <v>37.08427399011839</v>
      </c>
      <c r="G10" s="314">
        <f>(Dyno!$C9*$W$11*$W$4*$W$10)/$Y$4</f>
        <v>3284.3420385831623</v>
      </c>
      <c r="H10" s="315">
        <f>(Dyno!$C9*Gearing!$W$11*$W$5*Gearing!$W$10)/Gearing!$Y$4</f>
        <v>2496.5437793284168</v>
      </c>
      <c r="I10" s="315">
        <f>(Dyno!$C9*Gearing!$W$11*$W$6*Gearing!$W$10)/Gearing!$Y$4</f>
        <v>1997.2350234627336</v>
      </c>
      <c r="J10" s="315">
        <f>(Dyno!$C9*Gearing!$W$11*$W$7*Gearing!$W$10)/Gearing!$Y$4</f>
        <v>1664.3625195522779</v>
      </c>
      <c r="K10" s="315">
        <f>(Dyno!$C9*Gearing!$W$11*$W$8*Gearing!$W$10)/Gearing!$Y$4</f>
        <v>1452.5345625183515</v>
      </c>
      <c r="L10" s="316">
        <f>(Dyno!$C9*Gearing!$W$11*$W$9*Gearing!$W$10)/Gearing!$Y$4</f>
        <v>1276.01126499008</v>
      </c>
      <c r="M10" s="317">
        <f>(G10-(0.5*$AC$4*$AB$4*(A10^2))-$AA$4)/BikeData!$G$5</f>
        <v>12.102955664484588</v>
      </c>
      <c r="N10" s="318">
        <f>(H10-(0.5*$AC$4*$AB$4*(B10^2))-$AA$4)/BikeData!$G$5</f>
        <v>9.0154544682874587</v>
      </c>
      <c r="O10" s="318">
        <f>(I10-(0.5*$AC$4*$AB$4*(C10^2))-$AA$4)/BikeData!$G$5</f>
        <v>6.9863486228434057</v>
      </c>
      <c r="P10" s="318">
        <f>(J10-(0.5*$AC$4*$AB$4*(D10^2))-$AA$4)/BikeData!$G$5</f>
        <v>5.557064281159434</v>
      </c>
      <c r="Q10" s="318">
        <f>(K10-(0.5*$AC$4*$AB$4*(E10^2))-$AA$4)/BikeData!$G$5</f>
        <v>4.5822154456849828</v>
      </c>
      <c r="R10" s="319">
        <f>(L10-(0.5*$AC$4*$AB$4*(F10^2))-$AA$4)/BikeData!$G$5</f>
        <v>3.69951006463155</v>
      </c>
      <c r="T10" s="16" t="s">
        <v>58</v>
      </c>
      <c r="U10" s="16">
        <v>15</v>
      </c>
      <c r="V10" s="16">
        <v>39</v>
      </c>
      <c r="W10" s="16">
        <f>V10/U10</f>
        <v>2.6</v>
      </c>
      <c r="Z10" s="450"/>
      <c r="AA10" s="451"/>
      <c r="AB10" s="451"/>
      <c r="AC10" s="451"/>
      <c r="AD10" s="451"/>
      <c r="AE10" s="451"/>
      <c r="AF10" s="452"/>
    </row>
    <row r="11" spans="1:32" ht="14.65" thickBot="1">
      <c r="A11" s="311">
        <f>(Dyno!$A10/60)/($W$11*$W$4*$W$10)*(2*PI()*Gearing!$Y$4)</f>
        <v>15.166043772630207</v>
      </c>
      <c r="B11" s="312">
        <f>(Dyno!$A10/60)/($W$11*$W$5*$W$10)*(2*PI()*Gearing!$Y$4)</f>
        <v>19.951773140882402</v>
      </c>
      <c r="C11" s="312">
        <f>(Dyno!$A10/60)/($W$11*$W$6*$W$10)*(2*PI()*Gearing!$Y$4)</f>
        <v>24.939716426103004</v>
      </c>
      <c r="D11" s="312">
        <f>(Dyno!$A10/60)/($W$11*$W$7*$W$10)*(2*PI()*Gearing!$Y$4)</f>
        <v>29.92765971132361</v>
      </c>
      <c r="E11" s="312">
        <f>(Dyno!$A10/60)/($W$11*$W$8*$W$10)*(2*PI()*Gearing!$Y$4)</f>
        <v>34.292110085891629</v>
      </c>
      <c r="F11" s="313">
        <f>(Dyno!$A10/60)/($W$11*$W$9*$W$10)*(2*PI()*Gearing!$Y$4)</f>
        <v>39.036077884335143</v>
      </c>
      <c r="G11" s="314">
        <f>(Dyno!$C10*$W$11*$W$4*$W$10)/$Y$4</f>
        <v>3226.2029252239622</v>
      </c>
      <c r="H11" s="315">
        <f>(Dyno!$C10*Gearing!$W$11*$W$5*Gearing!$W$10)/Gearing!$Y$4</f>
        <v>2452.3501965384849</v>
      </c>
      <c r="I11" s="315">
        <f>(Dyno!$C10*Gearing!$W$11*$W$6*Gearing!$W$10)/Gearing!$Y$4</f>
        <v>1961.8801572307877</v>
      </c>
      <c r="J11" s="315">
        <f>(Dyno!$C10*Gearing!$W$11*$W$7*Gearing!$W$10)/Gearing!$Y$4</f>
        <v>1634.9001310256565</v>
      </c>
      <c r="K11" s="315">
        <f>(Dyno!$C10*Gearing!$W$11*$W$8*Gearing!$W$10)/Gearing!$Y$4</f>
        <v>1426.8219325314819</v>
      </c>
      <c r="L11" s="316">
        <f>(Dyno!$C10*Gearing!$W$11*$W$9*Gearing!$W$10)/Gearing!$Y$4</f>
        <v>1253.4234337863365</v>
      </c>
      <c r="M11" s="317">
        <f>(G11-(0.5*$AC$4*$AB$4*(A11^2))-$AA$4)/BikeData!$G$5</f>
        <v>11.867441386952887</v>
      </c>
      <c r="N11" s="318">
        <f>(H11-(0.5*$AC$4*$AB$4*(B11^2))-$AA$4)/BikeData!$G$5</f>
        <v>8.8215917093740224</v>
      </c>
      <c r="O11" s="318">
        <f>(I11-(0.5*$AC$4*$AB$4*(C11^2))-$AA$4)/BikeData!$G$5</f>
        <v>6.811080512334053</v>
      </c>
      <c r="P11" s="318">
        <f>(J11-(0.5*$AC$4*$AB$4*(D11^2))-$AA$4)/BikeData!$G$5</f>
        <v>5.3859229703872558</v>
      </c>
      <c r="Q11" s="318">
        <f>(K11-(0.5*$AC$4*$AB$4*(E11^2))-$AA$4)/BikeData!$G$5</f>
        <v>4.4066452499460533</v>
      </c>
      <c r="R11" s="319">
        <f>(L11-(0.5*$AC$4*$AB$4*(F11^2))-$AA$4)/BikeData!$G$5</f>
        <v>3.5126510075749939</v>
      </c>
      <c r="T11" s="17" t="s">
        <v>57</v>
      </c>
      <c r="U11" s="17">
        <v>30</v>
      </c>
      <c r="V11" s="17">
        <v>53</v>
      </c>
      <c r="W11" s="17">
        <f>V11/U11</f>
        <v>1.7666666666666666</v>
      </c>
      <c r="Z11" s="450"/>
      <c r="AA11" s="451"/>
      <c r="AB11" s="451"/>
      <c r="AC11" s="451"/>
      <c r="AD11" s="451"/>
      <c r="AE11" s="451"/>
      <c r="AF11" s="452"/>
    </row>
    <row r="12" spans="1:32">
      <c r="A12" s="311">
        <f>(Dyno!$A11/60)/($W$11*$W$4*$W$10)*(2*PI()*Gearing!$Y$4)</f>
        <v>15.924345961261718</v>
      </c>
      <c r="B12" s="312">
        <f>(Dyno!$A11/60)/($W$11*$W$5*$W$10)*(2*PI()*Gearing!$Y$4)</f>
        <v>20.949361797926525</v>
      </c>
      <c r="C12" s="312">
        <f>(Dyno!$A11/60)/($W$11*$W$6*$W$10)*(2*PI()*Gearing!$Y$4)</f>
        <v>26.18670224740816</v>
      </c>
      <c r="D12" s="312">
        <f>(Dyno!$A11/60)/($W$11*$W$7*$W$10)*(2*PI()*Gearing!$Y$4)</f>
        <v>31.424042696889792</v>
      </c>
      <c r="E12" s="312">
        <f>(Dyno!$A11/60)/($W$11*$W$8*$W$10)*(2*PI()*Gearing!$Y$4)</f>
        <v>36.006715590186218</v>
      </c>
      <c r="F12" s="313">
        <f>(Dyno!$A11/60)/($W$11*$W$9*$W$10)*(2*PI()*Gearing!$Y$4)</f>
        <v>40.987881778551895</v>
      </c>
      <c r="G12" s="314">
        <f>(Dyno!$C11*$W$11*$W$4*$W$10)/$Y$4</f>
        <v>3266.1476723478313</v>
      </c>
      <c r="H12" s="315">
        <f>(Dyno!$C11*Gearing!$W$11*$W$5*Gearing!$W$10)/Gearing!$Y$4</f>
        <v>2482.7136022914256</v>
      </c>
      <c r="I12" s="315">
        <f>(Dyno!$C11*Gearing!$W$11*$W$6*Gearing!$W$10)/Gearing!$Y$4</f>
        <v>1986.1708818331404</v>
      </c>
      <c r="J12" s="315">
        <f>(Dyno!$C11*Gearing!$W$11*$W$7*Gearing!$W$10)/Gearing!$Y$4</f>
        <v>1655.142401527617</v>
      </c>
      <c r="K12" s="315">
        <f>(Dyno!$C11*Gearing!$W$11*$W$8*Gearing!$W$10)/Gearing!$Y$4</f>
        <v>1444.4879140604655</v>
      </c>
      <c r="L12" s="316">
        <f>(Dyno!$C11*Gearing!$W$11*$W$9*Gearing!$W$10)/Gearing!$Y$4</f>
        <v>1268.9425078378397</v>
      </c>
      <c r="M12" s="317">
        <f>(G12-(0.5*$AC$4*$AB$4*(A12^2))-$AA$4)/BikeData!$G$5</f>
        <v>12.002672762783787</v>
      </c>
      <c r="N12" s="318">
        <f>(H12-(0.5*$AC$4*$AB$4*(B12^2))-$AA$4)/BikeData!$G$5</f>
        <v>8.908784717947535</v>
      </c>
      <c r="O12" s="318">
        <f>(I12-(0.5*$AC$4*$AB$4*(C12^2))-$AA$4)/BikeData!$G$5</f>
        <v>6.8596222515384326</v>
      </c>
      <c r="P12" s="318">
        <f>(J12-(0.5*$AC$4*$AB$4*(D12^2))-$AA$4)/BikeData!$G$5</f>
        <v>5.400003480427066</v>
      </c>
      <c r="Q12" s="318">
        <f>(K12-(0.5*$AC$4*$AB$4*(E12^2))-$AA$4)/BikeData!$G$5</f>
        <v>4.3913790602038061</v>
      </c>
      <c r="R12" s="319">
        <f>(L12-(0.5*$AC$4*$AB$4*(F12^2))-$AA$4)/BikeData!$G$5</f>
        <v>3.4649414634590201</v>
      </c>
      <c r="Z12" s="450"/>
      <c r="AA12" s="451"/>
      <c r="AB12" s="451"/>
      <c r="AC12" s="451"/>
      <c r="AD12" s="451"/>
      <c r="AE12" s="451"/>
      <c r="AF12" s="452"/>
    </row>
    <row r="13" spans="1:32" ht="14.65" thickBot="1">
      <c r="A13" s="311">
        <f>(Dyno!$A12/60)/($W$11*$W$4*$W$10)*(2*PI()*Gearing!$Y$4)</f>
        <v>16.682648149893232</v>
      </c>
      <c r="B13" s="312">
        <f>(Dyno!$A12/60)/($W$11*$W$5*$W$10)*(2*PI()*Gearing!$Y$4)</f>
        <v>21.946950454970647</v>
      </c>
      <c r="C13" s="312">
        <f>(Dyno!$A12/60)/($W$11*$W$6*$W$10)*(2*PI()*Gearing!$Y$4)</f>
        <v>27.433688068713312</v>
      </c>
      <c r="D13" s="312">
        <f>(Dyno!$A12/60)/($W$11*$W$7*$W$10)*(2*PI()*Gearing!$Y$4)</f>
        <v>32.920425682455978</v>
      </c>
      <c r="E13" s="312">
        <f>(Dyno!$A12/60)/($W$11*$W$8*$W$10)*(2*PI()*Gearing!$Y$4)</f>
        <v>37.7213210944808</v>
      </c>
      <c r="F13" s="313">
        <f>(Dyno!$A12/60)/($W$11*$W$9*$W$10)*(2*PI()*Gearing!$Y$4)</f>
        <v>42.939685672768661</v>
      </c>
      <c r="G13" s="314">
        <f>(Dyno!$C12*$W$11*$W$4*$W$10)/$Y$4</f>
        <v>3367.6494498276688</v>
      </c>
      <c r="H13" s="315">
        <f>(Dyno!$C12*Gearing!$W$11*$W$5*Gearing!$W$10)/Gearing!$Y$4</f>
        <v>2559.8686696325185</v>
      </c>
      <c r="I13" s="315">
        <f>(Dyno!$C12*Gearing!$W$11*$W$6*Gearing!$W$10)/Gearing!$Y$4</f>
        <v>2047.8949357060148</v>
      </c>
      <c r="J13" s="315">
        <f>(Dyno!$C12*Gearing!$W$11*$W$7*Gearing!$W$10)/Gearing!$Y$4</f>
        <v>1706.5791130883456</v>
      </c>
      <c r="K13" s="315">
        <f>(Dyno!$C12*Gearing!$W$11*$W$8*Gearing!$W$10)/Gearing!$Y$4</f>
        <v>1489.3781350589197</v>
      </c>
      <c r="L13" s="316">
        <f>(Dyno!$C12*Gearing!$W$11*$W$9*Gearing!$W$10)/Gearing!$Y$4</f>
        <v>1308.3773200343985</v>
      </c>
      <c r="M13" s="317">
        <f>(G13-(0.5*$AC$4*$AB$4*(A13^2))-$AA$4)/BikeData!$G$5</f>
        <v>12.370290586950395</v>
      </c>
      <c r="N13" s="318">
        <f>(H13-(0.5*$AC$4*$AB$4*(B13^2))-$AA$4)/BikeData!$G$5</f>
        <v>9.1718618009976893</v>
      </c>
      <c r="O13" s="318">
        <f>(I13-(0.5*$AC$4*$AB$4*(C13^2))-$AA$4)/BikeData!$G$5</f>
        <v>7.0478364860483005</v>
      </c>
      <c r="P13" s="318">
        <f>(J13-(0.5*$AC$4*$AB$4*(D13^2))-$AA$4)/BikeData!$G$5</f>
        <v>5.5291913492719935</v>
      </c>
      <c r="Q13" s="318">
        <f>(K13-(0.5*$AC$4*$AB$4*(E13^2))-$AA$4)/BikeData!$G$5</f>
        <v>4.475226073252248</v>
      </c>
      <c r="R13" s="319">
        <f>(L13-(0.5*$AC$4*$AB$4*(F13^2))-$AA$4)/BikeData!$G$5</f>
        <v>3.5026270114116942</v>
      </c>
      <c r="Z13" s="453"/>
      <c r="AA13" s="454"/>
      <c r="AB13" s="454"/>
      <c r="AC13" s="454"/>
      <c r="AD13" s="454"/>
      <c r="AE13" s="454"/>
      <c r="AF13" s="455"/>
    </row>
    <row r="14" spans="1:32" ht="14.65" thickBot="1">
      <c r="A14" s="311">
        <f>(Dyno!$A13/60)/($W$11*$W$4*$W$10)*(2*PI()*Gearing!$Y$4)</f>
        <v>17.440950338524736</v>
      </c>
      <c r="B14" s="312">
        <f>(Dyno!$A13/60)/($W$11*$W$5*$W$10)*(2*PI()*Gearing!$Y$4)</f>
        <v>22.944539112014763</v>
      </c>
      <c r="C14" s="312">
        <f>(Dyno!$A13/60)/($W$11*$W$6*$W$10)*(2*PI()*Gearing!$Y$4)</f>
        <v>28.680673890018458</v>
      </c>
      <c r="D14" s="312">
        <f>(Dyno!$A13/60)/($W$11*$W$7*$W$10)*(2*PI()*Gearing!$Y$4)</f>
        <v>34.416808668022149</v>
      </c>
      <c r="E14" s="312">
        <f>(Dyno!$A13/60)/($W$11*$W$8*$W$10)*(2*PI()*Gearing!$Y$4)</f>
        <v>39.435926598775382</v>
      </c>
      <c r="F14" s="313">
        <f>(Dyno!$A13/60)/($W$11*$W$9*$W$10)*(2*PI()*Gearing!$Y$4)</f>
        <v>44.891489566985413</v>
      </c>
      <c r="G14" s="314">
        <f>(Dyno!$C13*$W$11*$W$4*$W$10)/$Y$4</f>
        <v>3433.4875075331292</v>
      </c>
      <c r="H14" s="315">
        <f>(Dyno!$C13*Gearing!$W$11*$W$5*Gearing!$W$10)/Gearing!$Y$4</f>
        <v>2609.9144905234934</v>
      </c>
      <c r="I14" s="315">
        <f>(Dyno!$C13*Gearing!$W$11*$W$6*Gearing!$W$10)/Gearing!$Y$4</f>
        <v>2087.9315924187945</v>
      </c>
      <c r="J14" s="315">
        <f>(Dyno!$C13*Gearing!$W$11*$W$7*Gearing!$W$10)/Gearing!$Y$4</f>
        <v>1739.9429936823287</v>
      </c>
      <c r="K14" s="315">
        <f>(Dyno!$C13*Gearing!$W$11*$W$8*Gearing!$W$10)/Gearing!$Y$4</f>
        <v>1518.495703577305</v>
      </c>
      <c r="L14" s="316">
        <f>(Dyno!$C13*Gearing!$W$11*$W$9*Gearing!$W$10)/Gearing!$Y$4</f>
        <v>1333.9562951564519</v>
      </c>
      <c r="M14" s="317">
        <f>(G14-(0.5*$AC$4*$AB$4*(A14^2))-$AA$4)/BikeData!$G$5</f>
        <v>12.602034442292309</v>
      </c>
      <c r="N14" s="318">
        <f>(H14-(0.5*$AC$4*$AB$4*(B14^2))-$AA$4)/BikeData!$G$5</f>
        <v>9.3308952765613391</v>
      </c>
      <c r="O14" s="318">
        <f>(I14-(0.5*$AC$4*$AB$4*(C14^2))-$AA$4)/BikeData!$G$5</f>
        <v>7.1517810702931399</v>
      </c>
      <c r="P14" s="318">
        <f>(J14-(0.5*$AC$4*$AB$4*(D14^2))-$AA$4)/BikeData!$G$5</f>
        <v>5.5868681222799417</v>
      </c>
      <c r="Q14" s="318">
        <f>(K14-(0.5*$AC$4*$AB$4*(E14^2))-$AA$4)/BikeData!$G$5</f>
        <v>4.4953192741310044</v>
      </c>
      <c r="R14" s="319">
        <f>(L14-(0.5*$AC$4*$AB$4*(F14^2))-$AA$4)/BikeData!$G$5</f>
        <v>3.4826335028740729</v>
      </c>
      <c r="T14" s="18" t="s">
        <v>8</v>
      </c>
      <c r="U14" s="19" t="s">
        <v>117</v>
      </c>
      <c r="V14" s="19" t="s">
        <v>118</v>
      </c>
      <c r="W14" s="52" t="s">
        <v>161</v>
      </c>
      <c r="X14" s="20" t="s">
        <v>119</v>
      </c>
      <c r="Z14" s="488" t="s">
        <v>330</v>
      </c>
      <c r="AA14" s="489"/>
      <c r="AB14" s="489"/>
      <c r="AC14" s="489"/>
      <c r="AD14" s="490"/>
    </row>
    <row r="15" spans="1:32" ht="14.65" thickBot="1">
      <c r="A15" s="311">
        <f>(Dyno!$A14/60)/($W$11*$W$4*$W$10)*(2*PI()*Gearing!$Y$4)</f>
        <v>18.199252527156247</v>
      </c>
      <c r="B15" s="312">
        <f>(Dyno!$A14/60)/($W$11*$W$5*$W$10)*(2*PI()*Gearing!$Y$4)</f>
        <v>23.942127769058885</v>
      </c>
      <c r="C15" s="312">
        <f>(Dyno!$A14/60)/($W$11*$W$6*$W$10)*(2*PI()*Gearing!$Y$4)</f>
        <v>29.927659711323614</v>
      </c>
      <c r="D15" s="312">
        <f>(Dyno!$A14/60)/($W$11*$W$7*$W$10)*(2*PI()*Gearing!$Y$4)</f>
        <v>35.913191653588335</v>
      </c>
      <c r="E15" s="312">
        <f>(Dyno!$A14/60)/($W$11*$W$8*$W$10)*(2*PI()*Gearing!$Y$4)</f>
        <v>41.15053210306997</v>
      </c>
      <c r="F15" s="313">
        <f>(Dyno!$A14/60)/($W$11*$W$9*$W$10)*(2*PI()*Gearing!$Y$4)</f>
        <v>46.843293461202173</v>
      </c>
      <c r="G15" s="314">
        <f>(Dyno!$C14*$W$11*$W$4*$W$10)/$Y$4</f>
        <v>3444.8115153608114</v>
      </c>
      <c r="H15" s="315">
        <f>(Dyno!$C14*Gearing!$W$11*$W$5*Gearing!$W$10)/Gearing!$Y$4</f>
        <v>2618.5222667438597</v>
      </c>
      <c r="I15" s="315">
        <f>(Dyno!$C14*Gearing!$W$11*$W$6*Gearing!$W$10)/Gearing!$Y$4</f>
        <v>2094.8178133950883</v>
      </c>
      <c r="J15" s="315">
        <f>(Dyno!$C14*Gearing!$W$11*$W$7*Gearing!$W$10)/Gearing!$Y$4</f>
        <v>1745.6815111625731</v>
      </c>
      <c r="K15" s="315">
        <f>(Dyno!$C14*Gearing!$W$11*$W$8*Gearing!$W$10)/Gearing!$Y$4</f>
        <v>1523.5038642873367</v>
      </c>
      <c r="L15" s="316">
        <f>(Dyno!$C14*Gearing!$W$11*$W$9*Gearing!$W$10)/Gearing!$Y$4</f>
        <v>1338.3558252246396</v>
      </c>
      <c r="M15" s="317">
        <f>(G15-(0.5*$AC$4*$AB$4*(A15^2))-$AA$4)/BikeData!$G$5</f>
        <v>12.626501563266343</v>
      </c>
      <c r="N15" s="318">
        <f>(H15-(0.5*$AC$4*$AB$4*(B15^2))-$AA$4)/BikeData!$G$5</f>
        <v>9.331609393803296</v>
      </c>
      <c r="O15" s="318">
        <f>(I15-(0.5*$AC$4*$AB$4*(C15^2))-$AA$4)/BikeData!$G$5</f>
        <v>7.1280354036048008</v>
      </c>
      <c r="P15" s="318">
        <f>(J15-(0.5*$AC$4*$AB$4*(D15^2))-$AA$4)/BikeData!$G$5</f>
        <v>5.5368499655607843</v>
      </c>
      <c r="Q15" s="318">
        <f>(K15-(0.5*$AC$4*$AB$4*(E15^2))-$AA$4)/BikeData!$G$5</f>
        <v>4.4200800441723258</v>
      </c>
      <c r="R15" s="319">
        <f>(L15-(0.5*$AC$4*$AB$4*(F15^2))-$AA$4)/BikeData!$G$5</f>
        <v>3.3772199985303959</v>
      </c>
      <c r="T15" s="67"/>
      <c r="U15" s="67" t="s">
        <v>51</v>
      </c>
      <c r="V15" s="67" t="s">
        <v>51</v>
      </c>
      <c r="W15" s="67" t="s">
        <v>115</v>
      </c>
      <c r="X15" s="67" t="s">
        <v>116</v>
      </c>
      <c r="Z15" s="491"/>
      <c r="AA15" s="492"/>
      <c r="AB15" s="492"/>
      <c r="AC15" s="492"/>
      <c r="AD15" s="493"/>
    </row>
    <row r="16" spans="1:32">
      <c r="A16" s="311">
        <f>(Dyno!$A15/60)/($W$11*$W$4*$W$10)*(2*PI()*Gearing!$Y$4)</f>
        <v>18.957554715787758</v>
      </c>
      <c r="B16" s="312">
        <f>(Dyno!$A15/60)/($W$11*$W$5*$W$10)*(2*PI()*Gearing!$Y$4)</f>
        <v>24.939716426103004</v>
      </c>
      <c r="C16" s="312">
        <f>(Dyno!$A15/60)/($W$11*$W$6*$W$10)*(2*PI()*Gearing!$Y$4)</f>
        <v>31.174645532628762</v>
      </c>
      <c r="D16" s="312">
        <f>(Dyno!$A15/60)/($W$11*$W$7*$W$10)*(2*PI()*Gearing!$Y$4)</f>
        <v>37.409574639154513</v>
      </c>
      <c r="E16" s="312">
        <f>(Dyno!$A15/60)/($W$11*$W$8*$W$10)*(2*PI()*Gearing!$Y$4)</f>
        <v>42.865137607364545</v>
      </c>
      <c r="F16" s="313">
        <f>(Dyno!$A15/60)/($W$11*$W$9*$W$10)*(2*PI()*Gearing!$Y$4)</f>
        <v>48.795097355418932</v>
      </c>
      <c r="G16" s="314">
        <f>(Dyno!$C15*$W$11*$W$4*$W$10)/$Y$4</f>
        <v>3455.306937249883</v>
      </c>
      <c r="H16" s="315">
        <f>(Dyno!$C15*Gearing!$W$11*$W$5*Gearing!$W$10)/Gearing!$Y$4</f>
        <v>2626.5002056798098</v>
      </c>
      <c r="I16" s="315">
        <f>(Dyno!$C15*Gearing!$W$11*$W$6*Gearing!$W$10)/Gearing!$Y$4</f>
        <v>2101.2001645438477</v>
      </c>
      <c r="J16" s="315">
        <f>(Dyno!$C15*Gearing!$W$11*$W$7*Gearing!$W$10)/Gearing!$Y$4</f>
        <v>1751.0001371198732</v>
      </c>
      <c r="K16" s="315">
        <f>(Dyno!$C15*Gearing!$W$11*$W$8*Gearing!$W$10)/Gearing!$Y$4</f>
        <v>1528.1455742137073</v>
      </c>
      <c r="L16" s="316">
        <f>(Dyno!$C15*Gearing!$W$11*$W$9*Gearing!$W$10)/Gearing!$Y$4</f>
        <v>1342.4334384585693</v>
      </c>
      <c r="M16" s="317">
        <f>(G16-(0.5*$AC$4*$AB$4*(A16^2))-$AA$4)/BikeData!$G$5</f>
        <v>12.647045979945103</v>
      </c>
      <c r="N16" s="318">
        <f>(H16-(0.5*$AC$4*$AB$4*(B16^2))-$AA$4)/BikeData!$G$5</f>
        <v>9.3285806958530753</v>
      </c>
      <c r="O16" s="318">
        <f>(I16-(0.5*$AC$4*$AB$4*(C16^2))-$AA$4)/BikeData!$G$5</f>
        <v>7.1002607204868884</v>
      </c>
      <c r="P16" s="318">
        <f>(J16-(0.5*$AC$4*$AB$4*(D16^2))-$AA$4)/BikeData!$G$5</f>
        <v>5.4821879078675302</v>
      </c>
      <c r="Q16" s="318">
        <f>(K16-(0.5*$AC$4*$AB$4*(E16^2))-$AA$4)/BikeData!$G$5</f>
        <v>4.339443826651566</v>
      </c>
      <c r="R16" s="319">
        <f>(L16-(0.5*$AC$4*$AB$4*(F16^2))-$AA$4)/BikeData!$G$5</f>
        <v>3.2653922870913004</v>
      </c>
      <c r="T16" s="68">
        <v>1</v>
      </c>
      <c r="U16" s="69">
        <f>MIN(A4:A34)*3.6</f>
        <v>35.488542427954684</v>
      </c>
      <c r="V16" s="69">
        <f>MAX(A4:A34)*3.6</f>
        <v>117.38517880015782</v>
      </c>
      <c r="W16" s="70">
        <f>MAX(G4:G34)</f>
        <v>4490.6250675442334</v>
      </c>
      <c r="X16" s="71">
        <f>AVERAGE(M4:M34)</f>
        <v>14.00846908731298</v>
      </c>
      <c r="Z16" s="491"/>
      <c r="AA16" s="492"/>
      <c r="AB16" s="492"/>
      <c r="AC16" s="492"/>
      <c r="AD16" s="493"/>
    </row>
    <row r="17" spans="1:30">
      <c r="A17" s="311">
        <f>(Dyno!$A16/60)/($W$11*$W$4*$W$10)*(2*PI()*Gearing!$Y$4)</f>
        <v>19.715856904419269</v>
      </c>
      <c r="B17" s="312">
        <f>(Dyno!$A16/60)/($W$11*$W$5*$W$10)*(2*PI()*Gearing!$Y$4)</f>
        <v>25.937305083147127</v>
      </c>
      <c r="C17" s="312">
        <f>(Dyno!$A16/60)/($W$11*$W$6*$W$10)*(2*PI()*Gearing!$Y$4)</f>
        <v>32.421631353933911</v>
      </c>
      <c r="D17" s="312">
        <f>(Dyno!$A16/60)/($W$11*$W$7*$W$10)*(2*PI()*Gearing!$Y$4)</f>
        <v>38.905957624720692</v>
      </c>
      <c r="E17" s="312">
        <f>(Dyno!$A16/60)/($W$11*$W$8*$W$10)*(2*PI()*Gearing!$Y$4)</f>
        <v>44.579743111659127</v>
      </c>
      <c r="F17" s="313">
        <f>(Dyno!$A16/60)/($W$11*$W$9*$W$10)*(2*PI()*Gearing!$Y$4)</f>
        <v>50.746901249635684</v>
      </c>
      <c r="G17" s="314">
        <f>(Dyno!$C16*$W$11*$W$4*$W$10)/$Y$4</f>
        <v>3498.4279304717597</v>
      </c>
      <c r="H17" s="315">
        <f>(Dyno!$C16*Gearing!$W$11*$W$5*Gearing!$W$10)/Gearing!$Y$4</f>
        <v>2659.277987689682</v>
      </c>
      <c r="I17" s="315">
        <f>(Dyno!$C16*Gearing!$W$11*$W$6*Gearing!$W$10)/Gearing!$Y$4</f>
        <v>2127.4223901517457</v>
      </c>
      <c r="J17" s="315">
        <f>(Dyno!$C16*Gearing!$W$11*$W$7*Gearing!$W$10)/Gearing!$Y$4</f>
        <v>1772.8519917931212</v>
      </c>
      <c r="K17" s="315">
        <f>(Dyno!$C16*Gearing!$W$11*$W$8*Gearing!$W$10)/Gearing!$Y$4</f>
        <v>1547.216283746724</v>
      </c>
      <c r="L17" s="316">
        <f>(Dyno!$C16*Gearing!$W$11*$W$9*Gearing!$W$10)/Gearing!$Y$4</f>
        <v>1359.186527041393</v>
      </c>
      <c r="M17" s="317">
        <f>(G17-(0.5*$AC$4*$AB$4*(A17^2))-$AA$4)/BikeData!$G$5</f>
        <v>12.790387985023344</v>
      </c>
      <c r="N17" s="318">
        <f>(H17-(0.5*$AC$4*$AB$4*(B17^2))-$AA$4)/BikeData!$G$5</f>
        <v>9.418133729522566</v>
      </c>
      <c r="O17" s="318">
        <f>(I17-(0.5*$AC$4*$AB$4*(C17^2))-$AA$4)/BikeData!$G$5</f>
        <v>7.1455166583889218</v>
      </c>
      <c r="P17" s="318">
        <f>(J17-(0.5*$AC$4*$AB$4*(D17^2))-$AA$4)/BikeData!$G$5</f>
        <v>5.4870983137414395</v>
      </c>
      <c r="Q17" s="318">
        <f>(K17-(0.5*$AC$4*$AB$4*(E17^2))-$AA$4)/BikeData!$G$5</f>
        <v>4.3094539942592816</v>
      </c>
      <c r="R17" s="319">
        <f>(L17-(0.5*$AC$4*$AB$4*(F17^2))-$AA$4)/BikeData!$G$5</f>
        <v>3.1963829147050888</v>
      </c>
      <c r="T17" s="21">
        <v>2</v>
      </c>
      <c r="U17" s="22">
        <f>MIN(B4:B34)*3.6</f>
        <v>46.687149149664826</v>
      </c>
      <c r="V17" s="22">
        <f>MAX(B4:B34)*3.6</f>
        <v>154.4267241104298</v>
      </c>
      <c r="W17" s="53">
        <f>MAX(H4:H34)</f>
        <v>3413.4818925589607</v>
      </c>
      <c r="X17" s="23">
        <f>AVERAGE(N4:N34)</f>
        <v>10.272503168553024</v>
      </c>
      <c r="Z17" s="491"/>
      <c r="AA17" s="492"/>
      <c r="AB17" s="492"/>
      <c r="AC17" s="492"/>
      <c r="AD17" s="493"/>
    </row>
    <row r="18" spans="1:30">
      <c r="A18" s="311">
        <f>(Dyno!$A17/60)/($W$11*$W$4*$W$10)*(2*PI()*Gearing!$Y$4)</f>
        <v>20.47415909305078</v>
      </c>
      <c r="B18" s="312">
        <f>(Dyno!$A17/60)/($W$11*$W$5*$W$10)*(2*PI()*Gearing!$Y$4)</f>
        <v>26.934893740191246</v>
      </c>
      <c r="C18" s="312">
        <f>(Dyno!$A17/60)/($W$11*$W$6*$W$10)*(2*PI()*Gearing!$Y$4)</f>
        <v>33.668617175239063</v>
      </c>
      <c r="D18" s="312">
        <f>(Dyno!$A17/60)/($W$11*$W$7*$W$10)*(2*PI()*Gearing!$Y$4)</f>
        <v>40.402340610286871</v>
      </c>
      <c r="E18" s="312">
        <f>(Dyno!$A17/60)/($W$11*$W$8*$W$10)*(2*PI()*Gearing!$Y$4)</f>
        <v>46.294348615953709</v>
      </c>
      <c r="F18" s="313">
        <f>(Dyno!$A17/60)/($W$11*$W$9*$W$10)*(2*PI()*Gearing!$Y$4)</f>
        <v>52.698705143852443</v>
      </c>
      <c r="G18" s="314">
        <f>(Dyno!$C17*$W$11*$W$4*$W$10)/$Y$4</f>
        <v>3572.4827987351114</v>
      </c>
      <c r="H18" s="315">
        <f>(Dyno!$C17*Gearing!$W$11*$W$5*Gearing!$W$10)/Gearing!$Y$4</f>
        <v>2715.5696949844596</v>
      </c>
      <c r="I18" s="315">
        <f>(Dyno!$C17*Gearing!$W$11*$W$6*Gearing!$W$10)/Gearing!$Y$4</f>
        <v>2172.455755987568</v>
      </c>
      <c r="J18" s="315">
        <f>(Dyno!$C17*Gearing!$W$11*$W$7*Gearing!$W$10)/Gearing!$Y$4</f>
        <v>1810.3797966563063</v>
      </c>
      <c r="K18" s="315">
        <f>(Dyno!$C17*Gearing!$W$11*$W$8*Gearing!$W$10)/Gearing!$Y$4</f>
        <v>1579.9678225364128</v>
      </c>
      <c r="L18" s="316">
        <f>(Dyno!$C17*Gearing!$W$11*$W$9*Gearing!$W$10)/Gearing!$Y$4</f>
        <v>1387.9578441031683</v>
      </c>
      <c r="M18" s="317">
        <f>(G18-(0.5*$AC$4*$AB$4*(A18^2))-$AA$4)/BikeData!$G$5</f>
        <v>13.050119638003604</v>
      </c>
      <c r="N18" s="318">
        <f>(H18-(0.5*$AC$4*$AB$4*(B18^2))-$AA$4)/BikeData!$G$5</f>
        <v>9.5953975940957896</v>
      </c>
      <c r="O18" s="318">
        <f>(I18-(0.5*$AC$4*$AB$4*(C18^2))-$AA$4)/BikeData!$G$5</f>
        <v>7.2599064967381191</v>
      </c>
      <c r="P18" s="318">
        <f>(J18-(0.5*$AC$4*$AB$4*(D18^2))-$AA$4)/BikeData!$G$5</f>
        <v>5.5483339160385299</v>
      </c>
      <c r="Q18" s="318">
        <f>(K18-(0.5*$AC$4*$AB$4*(E18^2))-$AA$4)/BikeData!$G$5</f>
        <v>4.3272765683970862</v>
      </c>
      <c r="R18" s="319">
        <f>(L18-(0.5*$AC$4*$AB$4*(F18^2))-$AA$4)/BikeData!$G$5</f>
        <v>3.1677023098947061</v>
      </c>
      <c r="T18" s="21">
        <v>3</v>
      </c>
      <c r="U18" s="22">
        <f>MIN(C4:C34)*3.6</f>
        <v>58.358936437081042</v>
      </c>
      <c r="V18" s="22">
        <f>MAX(C4:C34)*3.6</f>
        <v>193.03340513803727</v>
      </c>
      <c r="W18" s="53">
        <f>MAX(I4:I34)</f>
        <v>2730.7855140471688</v>
      </c>
      <c r="X18" s="23">
        <f>AVERAGE(O4:O34)</f>
        <v>7.7317443676856623</v>
      </c>
      <c r="Z18" s="491"/>
      <c r="AA18" s="492"/>
      <c r="AB18" s="492"/>
      <c r="AC18" s="492"/>
      <c r="AD18" s="493"/>
    </row>
    <row r="19" spans="1:30">
      <c r="A19" s="311">
        <f>(Dyno!$A18/60)/($W$11*$W$4*$W$10)*(2*PI()*Gearing!$Y$4)</f>
        <v>21.232461281682291</v>
      </c>
      <c r="B19" s="312">
        <f>(Dyno!$A18/60)/($W$11*$W$5*$W$10)*(2*PI()*Gearing!$Y$4)</f>
        <v>27.932482397235368</v>
      </c>
      <c r="C19" s="312">
        <f>(Dyno!$A18/60)/($W$11*$W$6*$W$10)*(2*PI()*Gearing!$Y$4)</f>
        <v>34.915602996544216</v>
      </c>
      <c r="D19" s="312">
        <f>(Dyno!$A18/60)/($W$11*$W$7*$W$10)*(2*PI()*Gearing!$Y$4)</f>
        <v>41.898723595853063</v>
      </c>
      <c r="E19" s="312">
        <f>(Dyno!$A18/60)/($W$11*$W$8*$W$10)*(2*PI()*Gearing!$Y$4)</f>
        <v>48.008954120248298</v>
      </c>
      <c r="F19" s="313">
        <f>(Dyno!$A18/60)/($W$11*$W$9*$W$10)*(2*PI()*Gearing!$Y$4)</f>
        <v>54.65050903806921</v>
      </c>
      <c r="G19" s="314">
        <f>(Dyno!$C18*$W$11*$W$4*$W$10)/$Y$4</f>
        <v>3645.4674101610904</v>
      </c>
      <c r="H19" s="315">
        <f>(Dyno!$C18*Gearing!$W$11*$W$5*Gearing!$W$10)/Gearing!$Y$4</f>
        <v>2771.0478624535313</v>
      </c>
      <c r="I19" s="315">
        <f>(Dyno!$C18*Gearing!$W$11*$W$6*Gearing!$W$10)/Gearing!$Y$4</f>
        <v>2216.838289962825</v>
      </c>
      <c r="J19" s="315">
        <f>(Dyno!$C18*Gearing!$W$11*$W$7*Gearing!$W$10)/Gearing!$Y$4</f>
        <v>1847.3652416356877</v>
      </c>
      <c r="K19" s="315">
        <f>(Dyno!$C18*Gearing!$W$11*$W$8*Gearing!$W$10)/Gearing!$Y$4</f>
        <v>1612.2460290638726</v>
      </c>
      <c r="L19" s="316">
        <f>(Dyno!$C18*Gearing!$W$11*$W$9*Gearing!$W$10)/Gearing!$Y$4</f>
        <v>1416.3133519206938</v>
      </c>
      <c r="M19" s="317">
        <f>(G19-(0.5*$AC$4*$AB$4*(A19^2))-$AA$4)/BikeData!$G$5</f>
        <v>13.30501316661752</v>
      </c>
      <c r="N19" s="318">
        <f>(H19-(0.5*$AC$4*$AB$4*(B19^2))-$AA$4)/BikeData!$G$5</f>
        <v>9.7682228005174068</v>
      </c>
      <c r="O19" s="318">
        <f>(I19-(0.5*$AC$4*$AB$4*(C19^2))-$AA$4)/BikeData!$G$5</f>
        <v>7.3697106442902012</v>
      </c>
      <c r="P19" s="318">
        <f>(J19-(0.5*$AC$4*$AB$4*(D19^2))-$AA$4)/BikeData!$G$5</f>
        <v>5.6044617220552366</v>
      </c>
      <c r="Q19" s="318">
        <f>(K19-(0.5*$AC$4*$AB$4*(E19^2))-$AA$4)/BikeData!$G$5</f>
        <v>4.3392973008873241</v>
      </c>
      <c r="R19" s="319">
        <f>(L19-(0.5*$AC$4*$AB$4*(F19^2))-$AA$4)/BikeData!$G$5</f>
        <v>3.1322518449207521</v>
      </c>
      <c r="T19" s="21">
        <v>4</v>
      </c>
      <c r="U19" s="22">
        <f>MIN(D4:D34)*3.6</f>
        <v>70.03072372449725</v>
      </c>
      <c r="V19" s="22">
        <f>MAX(D4:D34)*3.6</f>
        <v>231.64008616564479</v>
      </c>
      <c r="W19" s="53">
        <f>MAX(J4:J34)</f>
        <v>2275.6545950393074</v>
      </c>
      <c r="X19" s="23">
        <f>AVERAGE(P4:P34)</f>
        <v>5.8547010002398938</v>
      </c>
      <c r="Z19" s="491"/>
      <c r="AA19" s="492"/>
      <c r="AB19" s="492"/>
      <c r="AC19" s="492"/>
      <c r="AD19" s="493"/>
    </row>
    <row r="20" spans="1:30">
      <c r="A20" s="311">
        <f>(Dyno!$A19/60)/($W$11*$W$4*$W$10)*(2*PI()*Gearing!$Y$4)</f>
        <v>21.990763470313798</v>
      </c>
      <c r="B20" s="312">
        <f>(Dyno!$A19/60)/($W$11*$W$5*$W$10)*(2*PI()*Gearing!$Y$4)</f>
        <v>28.930071054279484</v>
      </c>
      <c r="C20" s="312">
        <f>(Dyno!$A19/60)/($W$11*$W$6*$W$10)*(2*PI()*Gearing!$Y$4)</f>
        <v>36.162588817849361</v>
      </c>
      <c r="D20" s="312">
        <f>(Dyno!$A19/60)/($W$11*$W$7*$W$10)*(2*PI()*Gearing!$Y$4)</f>
        <v>43.395106581419235</v>
      </c>
      <c r="E20" s="312">
        <f>(Dyno!$A19/60)/($W$11*$W$8*$W$10)*(2*PI()*Gearing!$Y$4)</f>
        <v>49.723559624542865</v>
      </c>
      <c r="F20" s="313">
        <f>(Dyno!$A19/60)/($W$11*$W$9*$W$10)*(2*PI()*Gearing!$Y$4)</f>
        <v>56.602312932285955</v>
      </c>
      <c r="G20" s="314">
        <f>(Dyno!$C19*$W$11*$W$4*$W$10)/$Y$4</f>
        <v>3741.3417081411962</v>
      </c>
      <c r="H20" s="315">
        <f>(Dyno!$C19*Gearing!$W$11*$W$5*Gearing!$W$10)/Gearing!$Y$4</f>
        <v>2843.9252849046252</v>
      </c>
      <c r="I20" s="315">
        <f>(Dyno!$C19*Gearing!$W$11*$W$6*Gearing!$W$10)/Gearing!$Y$4</f>
        <v>2275.1402279237004</v>
      </c>
      <c r="J20" s="315">
        <f>(Dyno!$C19*Gearing!$W$11*$W$7*Gearing!$W$10)/Gearing!$Y$4</f>
        <v>1895.9501899364166</v>
      </c>
      <c r="K20" s="315">
        <f>(Dyno!$C19*Gearing!$W$11*$W$8*Gearing!$W$10)/Gearing!$Y$4</f>
        <v>1654.6474384899636</v>
      </c>
      <c r="L20" s="316">
        <f>(Dyno!$C19*Gearing!$W$11*$W$9*Gearing!$W$10)/Gearing!$Y$4</f>
        <v>1453.5618122845863</v>
      </c>
      <c r="M20" s="317">
        <f>(G20-(0.5*$AC$4*$AB$4*(A20^2))-$AA$4)/BikeData!$G$5</f>
        <v>13.645825932196532</v>
      </c>
      <c r="N20" s="318">
        <f>(H20-(0.5*$AC$4*$AB$4*(B20^2))-$AA$4)/BikeData!$G$5</f>
        <v>10.0055972079076</v>
      </c>
      <c r="O20" s="318">
        <f>(I20-(0.5*$AC$4*$AB$4*(C20^2))-$AA$4)/BikeData!$G$5</f>
        <v>7.53011938834132</v>
      </c>
      <c r="P20" s="318">
        <f>(J20-(0.5*$AC$4*$AB$4*(D20^2))-$AA$4)/BikeData!$G$5</f>
        <v>5.7014736378716826</v>
      </c>
      <c r="Q20" s="318">
        <f>(K20-(0.5*$AC$4*$AB$4*(E20^2))-$AA$4)/BikeData!$G$5</f>
        <v>4.3856545824908295</v>
      </c>
      <c r="R20" s="319">
        <f>(L20-(0.5*$AC$4*$AB$4*(F20^2))-$AA$4)/BikeData!$G$5</f>
        <v>3.1252919811113244</v>
      </c>
      <c r="T20" s="21">
        <v>5</v>
      </c>
      <c r="U20" s="22">
        <f>MIN(E4:E34)*3.6</f>
        <v>80.243537600986429</v>
      </c>
      <c r="V20" s="22">
        <f>MAX(E4:E34)*3.6</f>
        <v>265.42093206480126</v>
      </c>
      <c r="W20" s="53">
        <f>MAX(K4:K34)</f>
        <v>1986.0258283979406</v>
      </c>
      <c r="X20" s="23">
        <f>AVERAGE(Q4:Q34)</f>
        <v>4.5039228024610063</v>
      </c>
      <c r="Z20" s="491"/>
      <c r="AA20" s="492"/>
      <c r="AB20" s="492"/>
      <c r="AC20" s="492"/>
      <c r="AD20" s="493"/>
    </row>
    <row r="21" spans="1:30" ht="14.65" thickBot="1">
      <c r="A21" s="311">
        <f>(Dyno!$A20/60)/($W$11*$W$4*$W$10)*(2*PI()*Gearing!$Y$4)</f>
        <v>22.749065658945309</v>
      </c>
      <c r="B21" s="312">
        <f>(Dyno!$A20/60)/($W$11*$W$5*$W$10)*(2*PI()*Gearing!$Y$4)</f>
        <v>29.927659711323606</v>
      </c>
      <c r="C21" s="312">
        <f>(Dyno!$A20/60)/($W$11*$W$6*$W$10)*(2*PI()*Gearing!$Y$4)</f>
        <v>37.409574639154513</v>
      </c>
      <c r="D21" s="312">
        <f>(Dyno!$A20/60)/($W$11*$W$7*$W$10)*(2*PI()*Gearing!$Y$4)</f>
        <v>44.89148956698542</v>
      </c>
      <c r="E21" s="312">
        <f>(Dyno!$A20/60)/($W$11*$W$8*$W$10)*(2*PI()*Gearing!$Y$4)</f>
        <v>51.438165128837454</v>
      </c>
      <c r="F21" s="313">
        <f>(Dyno!$A20/60)/($W$11*$W$9*$W$10)*(2*PI()*Gearing!$Y$4)</f>
        <v>58.554116826502714</v>
      </c>
      <c r="G21" s="314">
        <f>(Dyno!$C20*$W$11*$W$4*$W$10)/$Y$4</f>
        <v>3919.9710267400678</v>
      </c>
      <c r="H21" s="315">
        <f>(Dyno!$C20*Gearing!$W$11*$W$5*Gearing!$W$10)/Gearing!$Y$4</f>
        <v>2979.7077061368764</v>
      </c>
      <c r="I21" s="315">
        <f>(Dyno!$C20*Gearing!$W$11*$W$6*Gearing!$W$10)/Gearing!$Y$4</f>
        <v>2383.7661649095007</v>
      </c>
      <c r="J21" s="315">
        <f>(Dyno!$C20*Gearing!$W$11*$W$7*Gearing!$W$10)/Gearing!$Y$4</f>
        <v>1986.4718040912508</v>
      </c>
      <c r="K21" s="315">
        <f>(Dyno!$C20*Gearing!$W$11*$W$8*Gearing!$W$10)/Gearing!$Y$4</f>
        <v>1733.6481199341822</v>
      </c>
      <c r="L21" s="316">
        <f>(Dyno!$C20*Gearing!$W$11*$W$9*Gearing!$W$10)/Gearing!$Y$4</f>
        <v>1522.9617164699589</v>
      </c>
      <c r="M21" s="317">
        <f>(G21-(0.5*$AC$4*$AB$4*(A21^2))-$AA$4)/BikeData!$G$5</f>
        <v>14.29932056377336</v>
      </c>
      <c r="N21" s="318">
        <f>(H21-(0.5*$AC$4*$AB$4*(B21^2))-$AA$4)/BikeData!$G$5</f>
        <v>10.479891057929756</v>
      </c>
      <c r="O21" s="318">
        <f>(I21-(0.5*$AC$4*$AB$4*(C21^2))-$AA$4)/BikeData!$G$5</f>
        <v>7.8790289222221812</v>
      </c>
      <c r="P21" s="318">
        <f>(J21-(0.5*$AC$4*$AB$4*(D21^2))-$AA$4)/BikeData!$G$5</f>
        <v>5.9542831579301279</v>
      </c>
      <c r="Q21" s="318">
        <f>(K21-(0.5*$AC$4*$AB$4*(E21^2))-$AA$4)/BikeData!$G$5</f>
        <v>4.5666365538117546</v>
      </c>
      <c r="R21" s="319">
        <f>(L21-(0.5*$AC$4*$AB$4*(F21^2))-$AA$4)/BikeData!$G$5</f>
        <v>3.2349230642054843</v>
      </c>
      <c r="T21" s="24">
        <v>6</v>
      </c>
      <c r="U21" s="25">
        <f>MIN(F4:F34)*3.6</f>
        <v>91.344422249344234</v>
      </c>
      <c r="V21" s="25">
        <f>MAX(F4:F34)*3.6</f>
        <v>302.13924282475404</v>
      </c>
      <c r="W21" s="72">
        <f>MAX(L4:L34)</f>
        <v>1744.668522863469</v>
      </c>
      <c r="X21" s="26">
        <f>AVERAGE(R4:R34)</f>
        <v>3.20994663758461</v>
      </c>
      <c r="Z21" s="491"/>
      <c r="AA21" s="492"/>
      <c r="AB21" s="492"/>
      <c r="AC21" s="492"/>
      <c r="AD21" s="493"/>
    </row>
    <row r="22" spans="1:30" ht="14.65" thickBot="1">
      <c r="A22" s="311">
        <f>(Dyno!$A21/60)/($W$11*$W$4*$W$10)*(2*PI()*Gearing!$Y$4)</f>
        <v>23.50736784757682</v>
      </c>
      <c r="B22" s="312">
        <f>(Dyno!$A21/60)/($W$11*$W$5*$W$10)*(2*PI()*Gearing!$Y$4)</f>
        <v>30.925248368367726</v>
      </c>
      <c r="C22" s="312">
        <f>(Dyno!$A21/60)/($W$11*$W$6*$W$10)*(2*PI()*Gearing!$Y$4)</f>
        <v>38.656560460459659</v>
      </c>
      <c r="D22" s="312">
        <f>(Dyno!$A21/60)/($W$11*$W$7*$W$10)*(2*PI()*Gearing!$Y$4)</f>
        <v>46.387872552551592</v>
      </c>
      <c r="E22" s="312">
        <f>(Dyno!$A21/60)/($W$11*$W$8*$W$10)*(2*PI()*Gearing!$Y$4)</f>
        <v>53.152770633132029</v>
      </c>
      <c r="F22" s="313">
        <f>(Dyno!$A21/60)/($W$11*$W$9*$W$10)*(2*PI()*Gearing!$Y$4)</f>
        <v>60.505920720719473</v>
      </c>
      <c r="G22" s="314">
        <f>(Dyno!$C21*$W$11*$W$4*$W$10)/$Y$4</f>
        <v>4137.9927018370681</v>
      </c>
      <c r="H22" s="315">
        <f>(Dyno!$C21*Gearing!$W$11*$W$5*Gearing!$W$10)/Gearing!$Y$4</f>
        <v>3145.4336415991224</v>
      </c>
      <c r="I22" s="315">
        <f>(Dyno!$C21*Gearing!$W$11*$W$6*Gearing!$W$10)/Gearing!$Y$4</f>
        <v>2516.3469132792975</v>
      </c>
      <c r="J22" s="315">
        <f>(Dyno!$C21*Gearing!$W$11*$W$7*Gearing!$W$10)/Gearing!$Y$4</f>
        <v>2096.9557610660813</v>
      </c>
      <c r="K22" s="315">
        <f>(Dyno!$C21*Gearing!$W$11*$W$8*Gearing!$W$10)/Gearing!$Y$4</f>
        <v>1830.0704823849437</v>
      </c>
      <c r="L22" s="316">
        <f>(Dyno!$C21*Gearing!$W$11*$W$9*Gearing!$W$10)/Gearing!$Y$4</f>
        <v>1607.6660834839959</v>
      </c>
      <c r="M22" s="317">
        <f>(G22-(0.5*$AC$4*$AB$4*(A22^2))-$AA$4)/BikeData!$G$5</f>
        <v>15.101244545739531</v>
      </c>
      <c r="N22" s="318">
        <f>(H22-(0.5*$AC$4*$AB$4*(B22^2))-$AA$4)/BikeData!$G$5</f>
        <v>11.066250242435533</v>
      </c>
      <c r="O22" s="318">
        <f>(I22-(0.5*$AC$4*$AB$4*(C22^2))-$AA$4)/BikeData!$G$5</f>
        <v>8.3165559594141136</v>
      </c>
      <c r="P22" s="318">
        <f>(J22-(0.5*$AC$4*$AB$4*(D22^2))-$AA$4)/BikeData!$G$5</f>
        <v>6.2796542101316772</v>
      </c>
      <c r="Q22" s="318">
        <f>(K22-(0.5*$AC$4*$AB$4*(E22^2))-$AA$4)/BikeData!$G$5</f>
        <v>4.8096008246547051</v>
      </c>
      <c r="R22" s="319">
        <f>(L22-(0.5*$AC$4*$AB$4*(F22^2))-$AA$4)/BikeData!$G$5</f>
        <v>3.3973307722607493</v>
      </c>
      <c r="Z22" s="491"/>
      <c r="AA22" s="492"/>
      <c r="AB22" s="492"/>
      <c r="AC22" s="492"/>
      <c r="AD22" s="493"/>
    </row>
    <row r="23" spans="1:30">
      <c r="A23" s="311">
        <f>(Dyno!$A22/60)/($W$11*$W$4*$W$10)*(2*PI()*Gearing!$Y$4)</f>
        <v>24.265670036208334</v>
      </c>
      <c r="B23" s="312">
        <f>(Dyno!$A22/60)/($W$11*$W$5*$W$10)*(2*PI()*Gearing!$Y$4)</f>
        <v>31.922837025411848</v>
      </c>
      <c r="C23" s="312">
        <f>(Dyno!$A22/60)/($W$11*$W$6*$W$10)*(2*PI()*Gearing!$Y$4)</f>
        <v>39.903546281764811</v>
      </c>
      <c r="D23" s="312">
        <f>(Dyno!$A22/60)/($W$11*$W$7*$W$10)*(2*PI()*Gearing!$Y$4)</f>
        <v>47.884255538117777</v>
      </c>
      <c r="E23" s="312">
        <f>(Dyno!$A22/60)/($W$11*$W$8*$W$10)*(2*PI()*Gearing!$Y$4)</f>
        <v>54.867376137426625</v>
      </c>
      <c r="F23" s="313">
        <f>(Dyno!$A22/60)/($W$11*$W$9*$W$10)*(2*PI()*Gearing!$Y$4)</f>
        <v>62.45772461493624</v>
      </c>
      <c r="G23" s="314">
        <f>(Dyno!$C22*$W$11*$W$4*$W$10)/$Y$4</f>
        <v>4341.8938915635727</v>
      </c>
      <c r="H23" s="315">
        <f>(Dyno!$C22*Gearing!$W$11*$W$5*Gearing!$W$10)/Gearing!$Y$4</f>
        <v>3300.4261000060942</v>
      </c>
      <c r="I23" s="315">
        <f>(Dyno!$C22*Gearing!$W$11*$W$6*Gearing!$W$10)/Gearing!$Y$4</f>
        <v>2640.3408800048751</v>
      </c>
      <c r="J23" s="315">
        <f>(Dyno!$C22*Gearing!$W$11*$W$7*Gearing!$W$10)/Gearing!$Y$4</f>
        <v>2200.2840666707293</v>
      </c>
      <c r="K23" s="315">
        <f>(Dyno!$C22*Gearing!$W$11*$W$8*Gearing!$W$10)/Gearing!$Y$4</f>
        <v>1920.2479127308184</v>
      </c>
      <c r="L23" s="316">
        <f>(Dyno!$C22*Gearing!$W$11*$W$9*Gearing!$W$10)/Gearing!$Y$4</f>
        <v>1686.8844511142258</v>
      </c>
      <c r="M23" s="317">
        <f>(G23-(0.5*$AC$4*$AB$4*(A23^2))-$AA$4)/BikeData!$G$5</f>
        <v>15.848897719501771</v>
      </c>
      <c r="N23" s="318">
        <f>(H23-(0.5*$AC$4*$AB$4*(B23^2))-$AA$4)/BikeData!$G$5</f>
        <v>11.610595248980731</v>
      </c>
      <c r="O23" s="318">
        <f>(I23-(0.5*$AC$4*$AB$4*(C23^2))-$AA$4)/BikeData!$G$5</f>
        <v>8.7194368899617611</v>
      </c>
      <c r="P23" s="318">
        <f>(J23-(0.5*$AC$4*$AB$4*(D23^2))-$AA$4)/BikeData!$G$5</f>
        <v>6.57486711951353</v>
      </c>
      <c r="Q23" s="318">
        <f>(K23-(0.5*$AC$4*$AB$4*(E23^2))-$AA$4)/BikeData!$G$5</f>
        <v>5.0249011332339579</v>
      </c>
      <c r="R23" s="319">
        <f>(L23-(0.5*$AC$4*$AB$4*(F23^2))-$AA$4)/BikeData!$G$5</f>
        <v>3.5337633544723022</v>
      </c>
      <c r="T23" s="520" t="s">
        <v>335</v>
      </c>
      <c r="U23" s="521"/>
      <c r="V23" s="521"/>
      <c r="W23" s="521"/>
      <c r="X23" s="522"/>
      <c r="Z23" s="491"/>
      <c r="AA23" s="492"/>
      <c r="AB23" s="492"/>
      <c r="AC23" s="492"/>
      <c r="AD23" s="493"/>
    </row>
    <row r="24" spans="1:30">
      <c r="A24" s="311">
        <f>(Dyno!$A23/60)/($W$11*$W$4*$W$10)*(2*PI()*Gearing!$Y$4)</f>
        <v>25.023972224839842</v>
      </c>
      <c r="B24" s="312">
        <f>(Dyno!$A23/60)/($W$11*$W$5*$W$10)*(2*PI()*Gearing!$Y$4)</f>
        <v>32.920425682455971</v>
      </c>
      <c r="C24" s="312">
        <f>(Dyno!$A23/60)/($W$11*$W$6*$W$10)*(2*PI()*Gearing!$Y$4)</f>
        <v>41.15053210306997</v>
      </c>
      <c r="D24" s="312">
        <f>(Dyno!$A23/60)/($W$11*$W$7*$W$10)*(2*PI()*Gearing!$Y$4)</f>
        <v>49.380638523683956</v>
      </c>
      <c r="E24" s="312">
        <f>(Dyno!$A23/60)/($W$11*$W$8*$W$10)*(2*PI()*Gearing!$Y$4)</f>
        <v>56.5819816417212</v>
      </c>
      <c r="F24" s="313">
        <f>(Dyno!$A23/60)/($W$11*$W$9*$W$10)*(2*PI()*Gearing!$Y$4)</f>
        <v>64.409528509152992</v>
      </c>
      <c r="G24" s="314">
        <f>(Dyno!$C23*$W$11*$W$4*$W$10)/$Y$4</f>
        <v>4452.5101143681313</v>
      </c>
      <c r="H24" s="315">
        <f>(Dyno!$C23*Gearing!$W$11*$W$5*Gearing!$W$10)/Gearing!$Y$4</f>
        <v>3384.5093774757756</v>
      </c>
      <c r="I24" s="315">
        <f>(Dyno!$C23*Gearing!$W$11*$W$6*Gearing!$W$10)/Gearing!$Y$4</f>
        <v>2707.6075019806203</v>
      </c>
      <c r="J24" s="315">
        <f>(Dyno!$C23*Gearing!$W$11*$W$7*Gearing!$W$10)/Gearing!$Y$4</f>
        <v>2256.3395849838503</v>
      </c>
      <c r="K24" s="315">
        <f>(Dyno!$C23*Gearing!$W$11*$W$8*Gearing!$W$10)/Gearing!$Y$4</f>
        <v>1969.1690923495419</v>
      </c>
      <c r="L24" s="316">
        <f>(Dyno!$C23*Gearing!$W$11*$W$9*Gearing!$W$10)/Gearing!$Y$4</f>
        <v>1729.8603484876185</v>
      </c>
      <c r="M24" s="317">
        <f>(G24-(0.5*$AC$4*$AB$4*(A24^2))-$AA$4)/BikeData!$G$5</f>
        <v>16.24241462463792</v>
      </c>
      <c r="N24" s="318">
        <f>(H24-(0.5*$AC$4*$AB$4*(B24^2))-$AA$4)/BikeData!$G$5</f>
        <v>11.884987805284986</v>
      </c>
      <c r="O24" s="318">
        <f>(I24-(0.5*$AC$4*$AB$4*(C24^2))-$AA$4)/BikeData!$G$5</f>
        <v>8.905321096040824</v>
      </c>
      <c r="P24" s="318">
        <f>(J24-(0.5*$AC$4*$AB$4*(D24^2))-$AA$4)/BikeData!$G$5</f>
        <v>6.6879630378887764</v>
      </c>
      <c r="Q24" s="318">
        <f>(K24-(0.5*$AC$4*$AB$4*(E24^2))-$AA$4)/BikeData!$G$5</f>
        <v>5.079918848404577</v>
      </c>
      <c r="R24" s="319">
        <f>(L24-(0.5*$AC$4*$AB$4*(F24^2))-$AA$4)/BikeData!$G$5</f>
        <v>3.5277190272301819</v>
      </c>
      <c r="T24" s="450"/>
      <c r="U24" s="451"/>
      <c r="V24" s="451"/>
      <c r="W24" s="451"/>
      <c r="X24" s="452"/>
      <c r="Z24" s="491"/>
      <c r="AA24" s="492"/>
      <c r="AB24" s="492"/>
      <c r="AC24" s="492"/>
      <c r="AD24" s="493"/>
    </row>
    <row r="25" spans="1:30">
      <c r="A25" s="311">
        <f>(Dyno!$A24/60)/($W$11*$W$4*$W$10)*(2*PI()*Gearing!$Y$4)</f>
        <v>25.782274413471349</v>
      </c>
      <c r="B25" s="312">
        <f>(Dyno!$A24/60)/($W$11*$W$5*$W$10)*(2*PI()*Gearing!$Y$4)</f>
        <v>33.91801433950009</v>
      </c>
      <c r="C25" s="312">
        <f>(Dyno!$A24/60)/($W$11*$W$6*$W$10)*(2*PI()*Gearing!$Y$4)</f>
        <v>42.397517924375116</v>
      </c>
      <c r="D25" s="312">
        <f>(Dyno!$A24/60)/($W$11*$W$7*$W$10)*(2*PI()*Gearing!$Y$4)</f>
        <v>50.877021509250142</v>
      </c>
      <c r="E25" s="312">
        <f>(Dyno!$A24/60)/($W$11*$W$8*$W$10)*(2*PI()*Gearing!$Y$4)</f>
        <v>58.296587146015774</v>
      </c>
      <c r="F25" s="313">
        <f>(Dyno!$A24/60)/($W$11*$W$9*$W$10)*(2*PI()*Gearing!$Y$4)</f>
        <v>66.361332403369744</v>
      </c>
      <c r="G25" s="314">
        <f>(Dyno!$C24*$W$11*$W$4*$W$10)/$Y$4</f>
        <v>4490.6250675442334</v>
      </c>
      <c r="H25" s="315">
        <f>(Dyno!$C24*Gearing!$W$11*$W$5*Gearing!$W$10)/Gearing!$Y$4</f>
        <v>3413.4818925589607</v>
      </c>
      <c r="I25" s="315">
        <f>(Dyno!$C24*Gearing!$W$11*$W$6*Gearing!$W$10)/Gearing!$Y$4</f>
        <v>2730.7855140471688</v>
      </c>
      <c r="J25" s="315">
        <f>(Dyno!$C24*Gearing!$W$11*$W$7*Gearing!$W$10)/Gearing!$Y$4</f>
        <v>2275.6545950393074</v>
      </c>
      <c r="K25" s="315">
        <f>(Dyno!$C24*Gearing!$W$11*$W$8*Gearing!$W$10)/Gearing!$Y$4</f>
        <v>1986.0258283979406</v>
      </c>
      <c r="L25" s="316">
        <f>(Dyno!$C24*Gearing!$W$11*$W$9*Gearing!$W$10)/Gearing!$Y$4</f>
        <v>1744.668522863469</v>
      </c>
      <c r="M25" s="317">
        <f>(G25-(0.5*$AC$4*$AB$4*(A25^2))-$AA$4)/BikeData!$G$5</f>
        <v>16.360521387259681</v>
      </c>
      <c r="N25" s="318">
        <f>(H25-(0.5*$AC$4*$AB$4*(B25^2))-$AA$4)/BikeData!$G$5</f>
        <v>11.949270405858881</v>
      </c>
      <c r="O25" s="318">
        <f>(I25-(0.5*$AC$4*$AB$4*(C25^2))-$AA$4)/BikeData!$G$5</f>
        <v>8.922082573259777</v>
      </c>
      <c r="P25" s="318">
        <f>(J25-(0.5*$AC$4*$AB$4*(D25^2))-$AA$4)/BikeData!$G$5</f>
        <v>6.6588369615978067</v>
      </c>
      <c r="Q25" s="318">
        <f>(K25-(0.5*$AC$4*$AB$4*(E25^2))-$AA$4)/BikeData!$G$5</f>
        <v>5.0094714215181755</v>
      </c>
      <c r="R25" s="319">
        <f>(L25-(0.5*$AC$4*$AB$4*(F25^2))-$AA$4)/BikeData!$G$5</f>
        <v>3.4097839543953539</v>
      </c>
      <c r="T25" s="450"/>
      <c r="U25" s="451"/>
      <c r="V25" s="451"/>
      <c r="W25" s="451"/>
      <c r="X25" s="452"/>
      <c r="Z25" s="491"/>
      <c r="AA25" s="492"/>
      <c r="AB25" s="492"/>
      <c r="AC25" s="492"/>
      <c r="AD25" s="493"/>
    </row>
    <row r="26" spans="1:30" ht="14.65" thickBot="1">
      <c r="A26" s="311">
        <f>(Dyno!$A25/60)/($W$11*$W$4*$W$10)*(2*PI()*Gearing!$Y$4)</f>
        <v>26.540576602102863</v>
      </c>
      <c r="B26" s="312">
        <f>(Dyno!$A25/60)/($W$11*$W$5*$W$10)*(2*PI()*Gearing!$Y$4)</f>
        <v>34.915602996544209</v>
      </c>
      <c r="C26" s="312">
        <f>(Dyno!$A25/60)/($W$11*$W$6*$W$10)*(2*PI()*Gearing!$Y$4)</f>
        <v>43.644503745680268</v>
      </c>
      <c r="D26" s="312">
        <f>(Dyno!$A25/60)/($W$11*$W$7*$W$10)*(2*PI()*Gearing!$Y$4)</f>
        <v>52.373404494816327</v>
      </c>
      <c r="E26" s="312">
        <f>(Dyno!$A25/60)/($W$11*$W$8*$W$10)*(2*PI()*Gearing!$Y$4)</f>
        <v>60.01119265031037</v>
      </c>
      <c r="F26" s="313">
        <f>(Dyno!$A25/60)/($W$11*$W$9*$W$10)*(2*PI()*Gearing!$Y$4)</f>
        <v>68.31313629758651</v>
      </c>
      <c r="G26" s="314">
        <f>(Dyno!$C25*$W$11*$W$4*$W$10)/$Y$4</f>
        <v>4489.0369444952303</v>
      </c>
      <c r="H26" s="315">
        <f>(Dyno!$C25*Gearing!$W$11*$W$5*Gearing!$W$10)/Gearing!$Y$4</f>
        <v>3412.2747044304951</v>
      </c>
      <c r="I26" s="315">
        <f>(Dyno!$C25*Gearing!$W$11*$W$6*Gearing!$W$10)/Gearing!$Y$4</f>
        <v>2729.8197635443967</v>
      </c>
      <c r="J26" s="315">
        <f>(Dyno!$C25*Gearing!$W$11*$W$7*Gearing!$W$10)/Gearing!$Y$4</f>
        <v>2274.8498029536636</v>
      </c>
      <c r="K26" s="315">
        <f>(Dyno!$C25*Gearing!$W$11*$W$8*Gearing!$W$10)/Gearing!$Y$4</f>
        <v>1985.3234643959245</v>
      </c>
      <c r="L26" s="316">
        <f>(Dyno!$C25*Gearing!$W$11*$W$9*Gearing!$W$10)/Gearing!$Y$4</f>
        <v>1744.0515155978089</v>
      </c>
      <c r="M26" s="317">
        <f>(G26-(0.5*$AC$4*$AB$4*(A26^2))-$AA$4)/BikeData!$G$5</f>
        <v>16.327453588440356</v>
      </c>
      <c r="N26" s="318">
        <f>(H26-(0.5*$AC$4*$AB$4*(B26^2))-$AA$4)/BikeData!$G$5</f>
        <v>11.897878880910165</v>
      </c>
      <c r="O26" s="318">
        <f>(I26-(0.5*$AC$4*$AB$4*(C26^2))-$AA$4)/BikeData!$G$5</f>
        <v>8.8452699857848138</v>
      </c>
      <c r="P26" s="318">
        <f>(J26-(0.5*$AC$4*$AB$4*(D26^2))-$AA$4)/BikeData!$G$5</f>
        <v>6.5504461107791174</v>
      </c>
      <c r="Q26" s="318">
        <f>(K26-(0.5*$AC$4*$AB$4*(E26^2))-$AA$4)/BikeData!$G$5</f>
        <v>4.8685033356047143</v>
      </c>
      <c r="R26" s="319">
        <f>(L26-(0.5*$AC$4*$AB$4*(F26^2))-$AA$4)/BikeData!$G$5</f>
        <v>3.2282253380739974</v>
      </c>
      <c r="T26" s="453"/>
      <c r="U26" s="454"/>
      <c r="V26" s="454"/>
      <c r="W26" s="454"/>
      <c r="X26" s="455"/>
      <c r="Z26" s="494"/>
      <c r="AA26" s="495"/>
      <c r="AB26" s="495"/>
      <c r="AC26" s="495"/>
      <c r="AD26" s="496"/>
    </row>
    <row r="27" spans="1:30" ht="14.65" thickBot="1">
      <c r="A27" s="311">
        <f>(Dyno!$A26/60)/($W$11*$W$4*$W$10)*(2*PI()*Gearing!$Y$4)</f>
        <v>27.298878790734374</v>
      </c>
      <c r="B27" s="312">
        <f>(Dyno!$A26/60)/($W$11*$W$5*$W$10)*(2*PI()*Gearing!$Y$4)</f>
        <v>35.913191653588328</v>
      </c>
      <c r="C27" s="312">
        <f>(Dyno!$A26/60)/($W$11*$W$6*$W$10)*(2*PI()*Gearing!$Y$4)</f>
        <v>44.891489566985413</v>
      </c>
      <c r="D27" s="312">
        <f>(Dyno!$A26/60)/($W$11*$W$7*$W$10)*(2*PI()*Gearing!$Y$4)</f>
        <v>53.869787480382499</v>
      </c>
      <c r="E27" s="312">
        <f>(Dyno!$A26/60)/($W$11*$W$8*$W$10)*(2*PI()*Gearing!$Y$4)</f>
        <v>61.725798154604945</v>
      </c>
      <c r="F27" s="313">
        <f>(Dyno!$A26/60)/($W$11*$W$9*$W$10)*(2*PI()*Gearing!$Y$4)</f>
        <v>70.264940191803262</v>
      </c>
      <c r="G27" s="314">
        <f>(Dyno!$C26*$W$11*$W$4*$W$10)/$Y$4</f>
        <v>4467.838954232433</v>
      </c>
      <c r="H27" s="315">
        <f>(Dyno!$C26*Gearing!$W$11*$W$5*Gearing!$W$10)/Gearing!$Y$4</f>
        <v>3396.1613672374915</v>
      </c>
      <c r="I27" s="315">
        <f>(Dyno!$C26*Gearing!$W$11*$W$6*Gearing!$W$10)/Gearing!$Y$4</f>
        <v>2716.9290937899937</v>
      </c>
      <c r="J27" s="315">
        <f>(Dyno!$C26*Gearing!$W$11*$W$7*Gearing!$W$10)/Gearing!$Y$4</f>
        <v>2264.1075781583277</v>
      </c>
      <c r="K27" s="315">
        <f>(Dyno!$C26*Gearing!$W$11*$W$8*Gearing!$W$10)/Gearing!$Y$4</f>
        <v>1975.9484318472678</v>
      </c>
      <c r="L27" s="316">
        <f>(Dyno!$C26*Gearing!$W$11*$W$9*Gearing!$W$10)/Gearing!$Y$4</f>
        <v>1735.8158099213847</v>
      </c>
      <c r="M27" s="317">
        <f>(G27-(0.5*$AC$4*$AB$4*(A27^2))-$AA$4)/BikeData!$G$5</f>
        <v>16.219321868374301</v>
      </c>
      <c r="N27" s="318">
        <f>(H27-(0.5*$AC$4*$AB$4*(B27^2))-$AA$4)/BikeData!$G$5</f>
        <v>11.788667602208204</v>
      </c>
      <c r="O27" s="318">
        <f>(I27-(0.5*$AC$4*$AB$4*(C27^2))-$AA$4)/BikeData!$G$5</f>
        <v>8.721166831031427</v>
      </c>
      <c r="P27" s="318">
        <f>(J27-(0.5*$AC$4*$AB$4*(D27^2))-$AA$4)/BikeData!$G$5</f>
        <v>6.4013600666122885</v>
      </c>
      <c r="Q27" s="318">
        <f>(K27-(0.5*$AC$4*$AB$4*(E27^2))-$AA$4)/BikeData!$G$5</f>
        <v>4.6906753160572805</v>
      </c>
      <c r="R27" s="319">
        <f>(L27-(0.5*$AC$4*$AB$4*(F27^2))-$AA$4)/BikeData!$G$5</f>
        <v>3.0126131905037905</v>
      </c>
    </row>
    <row r="28" spans="1:30" ht="14.25" customHeight="1">
      <c r="A28" s="311">
        <f>(Dyno!$A27/60)/($W$11*$W$4*$W$10)*(2*PI()*Gearing!$Y$4)</f>
        <v>28.057180979365882</v>
      </c>
      <c r="B28" s="312">
        <f>(Dyno!$A27/60)/($W$11*$W$5*$W$10)*(2*PI()*Gearing!$Y$4)</f>
        <v>36.910780310632447</v>
      </c>
      <c r="C28" s="312">
        <f>(Dyno!$A27/60)/($W$11*$W$6*$W$10)*(2*PI()*Gearing!$Y$4)</f>
        <v>46.138475388290566</v>
      </c>
      <c r="D28" s="312">
        <f>(Dyno!$A27/60)/($W$11*$W$7*$W$10)*(2*PI()*Gearing!$Y$4)</f>
        <v>55.366170465948677</v>
      </c>
      <c r="E28" s="312">
        <f>(Dyno!$A27/60)/($W$11*$W$8*$W$10)*(2*PI()*Gearing!$Y$4)</f>
        <v>63.440403658899527</v>
      </c>
      <c r="F28" s="313">
        <f>(Dyno!$A27/60)/($W$11*$W$9*$W$10)*(2*PI()*Gearing!$Y$4)</f>
        <v>72.216744086020014</v>
      </c>
      <c r="G28" s="314">
        <f>(Dyno!$C27*$W$11*$W$4*$W$10)/$Y$4</f>
        <v>4451.0255645614534</v>
      </c>
      <c r="H28" s="315">
        <f>(Dyno!$C27*Gearing!$W$11*$W$5*Gearing!$W$10)/Gearing!$Y$4</f>
        <v>3383.3809190078614</v>
      </c>
      <c r="I28" s="315">
        <f>(Dyno!$C27*Gearing!$W$11*$W$6*Gearing!$W$10)/Gearing!$Y$4</f>
        <v>2706.7047352062887</v>
      </c>
      <c r="J28" s="315">
        <f>(Dyno!$C27*Gearing!$W$11*$W$7*Gearing!$W$10)/Gearing!$Y$4</f>
        <v>2255.5872793385743</v>
      </c>
      <c r="K28" s="315">
        <f>(Dyno!$C27*Gearing!$W$11*$W$8*Gearing!$W$10)/Gearing!$Y$4</f>
        <v>1968.5125346954828</v>
      </c>
      <c r="L28" s="316">
        <f>(Dyno!$C27*Gearing!$W$11*$W$9*Gearing!$W$10)/Gearing!$Y$4</f>
        <v>1729.2835808262405</v>
      </c>
      <c r="M28" s="317">
        <f>(G28-(0.5*$AC$4*$AB$4*(A28^2))-$AA$4)/BikeData!$G$5</f>
        <v>16.12701436268884</v>
      </c>
      <c r="N28" s="318">
        <f>(H28-(0.5*$AC$4*$AB$4*(B28^2))-$AA$4)/BikeData!$G$5</f>
        <v>11.690723835010235</v>
      </c>
      <c r="O28" s="318">
        <f>(I28-(0.5*$AC$4*$AB$4*(C28^2))-$AA$4)/BikeData!$G$5</f>
        <v>8.605042921205408</v>
      </c>
      <c r="P28" s="318">
        <f>(J28-(0.5*$AC$4*$AB$4*(D28^2))-$AA$4)/BikeData!$G$5</f>
        <v>6.2576370059354787</v>
      </c>
      <c r="Q28" s="318">
        <f>(K28-(0.5*$AC$4*$AB$4*(E28^2))-$AA$4)/BikeData!$G$5</f>
        <v>4.5161835899346308</v>
      </c>
      <c r="R28" s="319">
        <f>(L28-(0.5*$AC$4*$AB$4*(F28^2))-$AA$4)/BikeData!$G$5</f>
        <v>2.79825878059399</v>
      </c>
      <c r="T28" s="520" t="s">
        <v>336</v>
      </c>
      <c r="U28" s="521"/>
      <c r="V28" s="521"/>
      <c r="W28" s="521"/>
      <c r="X28" s="522"/>
    </row>
    <row r="29" spans="1:30">
      <c r="A29" s="311">
        <f>(Dyno!$A28/60)/($W$11*$W$4*$W$10)*(2*PI()*Gearing!$Y$4)</f>
        <v>28.815483167997396</v>
      </c>
      <c r="B29" s="312">
        <f>(Dyno!$A28/60)/($W$11*$W$5*$W$10)*(2*PI()*Gearing!$Y$4)</f>
        <v>37.908368967676566</v>
      </c>
      <c r="C29" s="312">
        <f>(Dyno!$A28/60)/($W$11*$W$6*$W$10)*(2*PI()*Gearing!$Y$4)</f>
        <v>47.385461209595718</v>
      </c>
      <c r="D29" s="312">
        <f>(Dyno!$A28/60)/($W$11*$W$7*$W$10)*(2*PI()*Gearing!$Y$4)</f>
        <v>56.862553451514863</v>
      </c>
      <c r="E29" s="312">
        <f>(Dyno!$A28/60)/($W$11*$W$8*$W$10)*(2*PI()*Gearing!$Y$4)</f>
        <v>65.155009163194109</v>
      </c>
      <c r="F29" s="313">
        <f>(Dyno!$A28/60)/($W$11*$W$9*$W$10)*(2*PI()*Gearing!$Y$4)</f>
        <v>74.168547980236781</v>
      </c>
      <c r="G29" s="314">
        <f>(Dyno!$C28*$W$11*$W$4*$W$10)/$Y$4</f>
        <v>4442.5325586906911</v>
      </c>
      <c r="H29" s="315">
        <f>(Dyno!$C28*Gearing!$W$11*$W$5*Gearing!$W$10)/Gearing!$Y$4</f>
        <v>3376.9250868425866</v>
      </c>
      <c r="I29" s="315">
        <f>(Dyno!$C28*Gearing!$W$11*$W$6*Gearing!$W$10)/Gearing!$Y$4</f>
        <v>2701.5400694740688</v>
      </c>
      <c r="J29" s="315">
        <f>(Dyno!$C28*Gearing!$W$11*$W$7*Gearing!$W$10)/Gearing!$Y$4</f>
        <v>2251.2833912283904</v>
      </c>
      <c r="K29" s="315">
        <f>(Dyno!$C28*Gearing!$W$11*$W$8*Gearing!$W$10)/Gearing!$Y$4</f>
        <v>1964.7564141629589</v>
      </c>
      <c r="L29" s="316">
        <f>(Dyno!$C28*Gearing!$W$11*$W$9*Gearing!$W$10)/Gearing!$Y$4</f>
        <v>1725.9839332750998</v>
      </c>
      <c r="M29" s="317">
        <f>(G29-(0.5*$AC$4*$AB$4*(A29^2))-$AA$4)/BikeData!$G$5</f>
        <v>16.065439341112747</v>
      </c>
      <c r="N29" s="318">
        <f>(H29-(0.5*$AC$4*$AB$4*(B29^2))-$AA$4)/BikeData!$G$5</f>
        <v>11.615379878941196</v>
      </c>
      <c r="O29" s="318">
        <f>(I29-(0.5*$AC$4*$AB$4*(C29^2))-$AA$4)/BikeData!$G$5</f>
        <v>8.5059640960067071</v>
      </c>
      <c r="P29" s="318">
        <f>(J29-(0.5*$AC$4*$AB$4*(D29^2))-$AA$4)/BikeData!$G$5</f>
        <v>6.1268317951653071</v>
      </c>
      <c r="Q29" s="318">
        <f>(K29-(0.5*$AC$4*$AB$4*(E29^2))-$AA$4)/BikeData!$G$5</f>
        <v>4.3516214952003613</v>
      </c>
      <c r="R29" s="319">
        <f>(L29-(0.5*$AC$4*$AB$4*(F29^2))-$AA$4)/BikeData!$G$5</f>
        <v>2.5909541725973355</v>
      </c>
      <c r="T29" s="450"/>
      <c r="U29" s="451"/>
      <c r="V29" s="451"/>
      <c r="W29" s="451"/>
      <c r="X29" s="452"/>
    </row>
    <row r="30" spans="1:30">
      <c r="A30" s="311">
        <f>(Dyno!$A29/60)/($W$11*$W$4*$W$10)*(2*PI()*Gearing!$Y$4)</f>
        <v>29.573785356628903</v>
      </c>
      <c r="B30" s="312">
        <f>(Dyno!$A29/60)/($W$11*$W$5*$W$10)*(2*PI()*Gearing!$Y$4)</f>
        <v>38.905957624720685</v>
      </c>
      <c r="C30" s="312">
        <f>(Dyno!$A29/60)/($W$11*$W$6*$W$10)*(2*PI()*Gearing!$Y$4)</f>
        <v>48.632447030900863</v>
      </c>
      <c r="D30" s="312">
        <f>(Dyno!$A29/60)/($W$11*$W$7*$W$10)*(2*PI()*Gearing!$Y$4)</f>
        <v>58.358936437081042</v>
      </c>
      <c r="E30" s="312">
        <f>(Dyno!$A29/60)/($W$11*$W$8*$W$10)*(2*PI()*Gearing!$Y$4)</f>
        <v>66.869614667488705</v>
      </c>
      <c r="F30" s="313">
        <f>(Dyno!$A29/60)/($W$11*$W$9*$W$10)*(2*PI()*Gearing!$Y$4)</f>
        <v>76.120351874453519</v>
      </c>
      <c r="G30" s="314">
        <f>(Dyno!$C29*$W$11*$W$4*$W$10)/$Y$4</f>
        <v>4461.1412178953287</v>
      </c>
      <c r="H30" s="315">
        <f>(Dyno!$C29*Gearing!$W$11*$W$5*Gearing!$W$10)/Gearing!$Y$4</f>
        <v>3391.070182521787</v>
      </c>
      <c r="I30" s="315">
        <f>(Dyno!$C29*Gearing!$W$11*$W$6*Gearing!$W$10)/Gearing!$Y$4</f>
        <v>2712.8561460174296</v>
      </c>
      <c r="J30" s="315">
        <f>(Dyno!$C29*Gearing!$W$11*$W$7*Gearing!$W$10)/Gearing!$Y$4</f>
        <v>2260.7134550145247</v>
      </c>
      <c r="K30" s="315">
        <f>(Dyno!$C29*Gearing!$W$11*$W$8*Gearing!$W$10)/Gearing!$Y$4</f>
        <v>1972.9862880126759</v>
      </c>
      <c r="L30" s="316">
        <f>(Dyno!$C29*Gearing!$W$11*$W$9*Gearing!$W$10)/Gearing!$Y$4</f>
        <v>1733.2136488444689</v>
      </c>
      <c r="M30" s="317">
        <f>(G30-(0.5*$AC$4*$AB$4*(A30^2))-$AA$4)/BikeData!$G$5</f>
        <v>16.105738020597485</v>
      </c>
      <c r="N30" s="318">
        <f>(H30-(0.5*$AC$4*$AB$4*(B30^2))-$AA$4)/BikeData!$G$5</f>
        <v>11.616712672562144</v>
      </c>
      <c r="O30" s="318">
        <f>(I30-(0.5*$AC$4*$AB$4*(C30^2))-$AA$4)/BikeData!$G$5</f>
        <v>8.467191906284171</v>
      </c>
      <c r="P30" s="318">
        <f>(J30-(0.5*$AC$4*$AB$4*(D30^2))-$AA$4)/BikeData!$G$5</f>
        <v>6.0449957266758219</v>
      </c>
      <c r="Q30" s="318">
        <f>(K30-(0.5*$AC$4*$AB$4*(E30^2))-$AA$4)/BikeData!$G$5</f>
        <v>4.2284519779263645</v>
      </c>
      <c r="R30" s="319">
        <f>(L30-(0.5*$AC$4*$AB$4*(F30^2))-$AA$4)/BikeData!$G$5</f>
        <v>2.4183386906672637</v>
      </c>
      <c r="T30" s="450"/>
      <c r="U30" s="451"/>
      <c r="V30" s="451"/>
      <c r="W30" s="451"/>
      <c r="X30" s="452"/>
    </row>
    <row r="31" spans="1:30">
      <c r="A31" s="311">
        <f>(Dyno!$A30/60)/($W$11*$W$4*$W$10)*(2*PI()*Gearing!$Y$4)</f>
        <v>30.332087545260414</v>
      </c>
      <c r="B31" s="312">
        <f>(Dyno!$A30/60)/($W$11*$W$5*$W$10)*(2*PI()*Gearing!$Y$4)</f>
        <v>39.903546281764804</v>
      </c>
      <c r="C31" s="312">
        <f>(Dyno!$A30/60)/($W$11*$W$6*$W$10)*(2*PI()*Gearing!$Y$4)</f>
        <v>49.879432852206008</v>
      </c>
      <c r="D31" s="312">
        <f>(Dyno!$A30/60)/($W$11*$W$7*$W$10)*(2*PI()*Gearing!$Y$4)</f>
        <v>59.85531942264722</v>
      </c>
      <c r="E31" s="312">
        <f>(Dyno!$A30/60)/($W$11*$W$8*$W$10)*(2*PI()*Gearing!$Y$4)</f>
        <v>68.584220171783258</v>
      </c>
      <c r="F31" s="313">
        <f>(Dyno!$A30/60)/($W$11*$W$9*$W$10)*(2*PI()*Gearing!$Y$4)</f>
        <v>78.072155768670285</v>
      </c>
      <c r="G31" s="314">
        <f>(Dyno!$C30*$W$11*$W$4*$W$10)/$Y$4</f>
        <v>4430.2763916820713</v>
      </c>
      <c r="H31" s="315">
        <f>(Dyno!$C30*Gearing!$W$11*$W$5*Gearing!$W$10)/Gearing!$Y$4</f>
        <v>3367.60874367725</v>
      </c>
      <c r="I31" s="315">
        <f>(Dyno!$C30*Gearing!$W$11*$W$6*Gearing!$W$10)/Gearing!$Y$4</f>
        <v>2694.0869949418002</v>
      </c>
      <c r="J31" s="315">
        <f>(Dyno!$C30*Gearing!$W$11*$W$7*Gearing!$W$10)/Gearing!$Y$4</f>
        <v>2245.0724957848333</v>
      </c>
      <c r="K31" s="315">
        <f>(Dyno!$C30*Gearing!$W$11*$W$8*Gearing!$W$10)/Gearing!$Y$4</f>
        <v>1959.335996321309</v>
      </c>
      <c r="L31" s="316">
        <f>(Dyno!$C30*Gearing!$W$11*$W$9*Gearing!$W$10)/Gearing!$Y$4</f>
        <v>1721.2222467683725</v>
      </c>
      <c r="M31" s="317">
        <f>(G31-(0.5*$AC$4*$AB$4*(A31^2))-$AA$4)/BikeData!$G$5</f>
        <v>15.957853012910871</v>
      </c>
      <c r="N31" s="318">
        <f>(H31-(0.5*$AC$4*$AB$4*(B31^2))-$AA$4)/BikeData!$G$5</f>
        <v>11.474239403872271</v>
      </c>
      <c r="O31" s="318">
        <f>(I31-(0.5*$AC$4*$AB$4*(C31^2))-$AA$4)/BikeData!$G$5</f>
        <v>8.3123401024371564</v>
      </c>
      <c r="P31" s="318">
        <f>(J31-(0.5*$AC$4*$AB$4*(D31^2))-$AA$4)/BikeData!$G$5</f>
        <v>5.8651402591331445</v>
      </c>
      <c r="Q31" s="318">
        <f>(K31-(0.5*$AC$4*$AB$4*(E31^2))-$AA$4)/BikeData!$G$5</f>
        <v>4.0183941293121723</v>
      </c>
      <c r="R31" s="319">
        <f>(L31-(0.5*$AC$4*$AB$4*(F31^2))-$AA$4)/BikeData!$G$5</f>
        <v>2.167721119781135</v>
      </c>
      <c r="T31" s="450"/>
      <c r="U31" s="451"/>
      <c r="V31" s="451"/>
      <c r="W31" s="451"/>
      <c r="X31" s="452"/>
    </row>
    <row r="32" spans="1:30">
      <c r="A32" s="311">
        <f>(Dyno!$A31/60)/($W$11*$W$4*$W$10)*(2*PI()*Gearing!$Y$4)</f>
        <v>31.090389733891929</v>
      </c>
      <c r="B32" s="312">
        <f>(Dyno!$A31/60)/($W$11*$W$5*$W$10)*(2*PI()*Gearing!$Y$4)</f>
        <v>40.901134938808937</v>
      </c>
      <c r="C32" s="312">
        <f>(Dyno!$A31/60)/($W$11*$W$6*$W$10)*(2*PI()*Gearing!$Y$4)</f>
        <v>51.126418673511175</v>
      </c>
      <c r="D32" s="312">
        <f>(Dyno!$A31/60)/($W$11*$W$7*$W$10)*(2*PI()*Gearing!$Y$4)</f>
        <v>61.351702408213406</v>
      </c>
      <c r="E32" s="312">
        <f>(Dyno!$A31/60)/($W$11*$W$8*$W$10)*(2*PI()*Gearing!$Y$4)</f>
        <v>70.298825676077854</v>
      </c>
      <c r="F32" s="313">
        <f>(Dyno!$A31/60)/($W$11*$W$9*$W$10)*(2*PI()*Gearing!$Y$4)</f>
        <v>80.023959662887052</v>
      </c>
      <c r="G32" s="314">
        <f>(Dyno!$C31*$W$11*$W$4*$W$10)/$Y$4</f>
        <v>4360.2608798694482</v>
      </c>
      <c r="H32" s="315">
        <f>(Dyno!$C31*Gearing!$W$11*$W$5*Gearing!$W$10)/Gearing!$Y$4</f>
        <v>3314.3874931440055</v>
      </c>
      <c r="I32" s="315">
        <f>(Dyno!$C31*Gearing!$W$11*$W$6*Gearing!$W$10)/Gearing!$Y$4</f>
        <v>2651.5099945152047</v>
      </c>
      <c r="J32" s="315">
        <f>(Dyno!$C31*Gearing!$W$11*$W$7*Gearing!$W$10)/Gearing!$Y$4</f>
        <v>2209.5916620960038</v>
      </c>
      <c r="K32" s="315">
        <f>(Dyno!$C31*Gearing!$W$11*$W$8*Gearing!$W$10)/Gearing!$Y$4</f>
        <v>1928.3709051019669</v>
      </c>
      <c r="L32" s="316">
        <f>(Dyno!$C31*Gearing!$W$11*$W$9*Gearing!$W$10)/Gearing!$Y$4</f>
        <v>1694.020274273603</v>
      </c>
      <c r="M32" s="317">
        <f>(G32-(0.5*$AC$4*$AB$4*(A32^2))-$AA$4)/BikeData!$G$5</f>
        <v>15.660885832517028</v>
      </c>
      <c r="N32" s="318">
        <f>(H32-(0.5*$AC$4*$AB$4*(B32^2))-$AA$4)/BikeData!$G$5</f>
        <v>11.217682507852754</v>
      </c>
      <c r="O32" s="318">
        <f>(I32-(0.5*$AC$4*$AB$4*(C32^2))-$AA$4)/BikeData!$G$5</f>
        <v>8.0651866324505956</v>
      </c>
      <c r="P32" s="318">
        <f>(J32-(0.5*$AC$4*$AB$4*(D32^2))-$AA$4)/BikeData!$G$5</f>
        <v>5.6070803491913921</v>
      </c>
      <c r="Q32" s="318">
        <f>(K32-(0.5*$AC$4*$AB$4*(E32^2))-$AA$4)/BikeData!$G$5</f>
        <v>3.738741002437735</v>
      </c>
      <c r="R32" s="319">
        <f>(L32-(0.5*$AC$4*$AB$4*(F32^2))-$AA$4)/BikeData!$G$5</f>
        <v>1.8542929267071051</v>
      </c>
      <c r="T32" s="450"/>
      <c r="U32" s="451"/>
      <c r="V32" s="451"/>
      <c r="W32" s="451"/>
      <c r="X32" s="452"/>
    </row>
    <row r="33" spans="1:24">
      <c r="A33" s="311">
        <f>(Dyno!$A32/60)/($W$11*$W$4*$W$10)*(2*PI()*Gearing!$Y$4)</f>
        <v>31.848691922523436</v>
      </c>
      <c r="B33" s="312">
        <f>(Dyno!$A32/60)/($W$11*$W$5*$W$10)*(2*PI()*Gearing!$Y$4)</f>
        <v>41.898723595853049</v>
      </c>
      <c r="C33" s="312">
        <f>(Dyno!$A32/60)/($W$11*$W$6*$W$10)*(2*PI()*Gearing!$Y$4)</f>
        <v>52.37340449481632</v>
      </c>
      <c r="D33" s="312">
        <f>(Dyno!$A32/60)/($W$11*$W$7*$W$10)*(2*PI()*Gearing!$Y$4)</f>
        <v>62.848085393779584</v>
      </c>
      <c r="E33" s="312">
        <f>(Dyno!$A32/60)/($W$11*$W$8*$W$10)*(2*PI()*Gearing!$Y$4)</f>
        <v>72.013431180372436</v>
      </c>
      <c r="F33" s="313">
        <f>(Dyno!$A32/60)/($W$11*$W$9*$W$10)*(2*PI()*Gearing!$Y$4)</f>
        <v>81.975763557103789</v>
      </c>
      <c r="G33" s="314">
        <f>(Dyno!$C32*$W$11*$W$4*$W$10)/$Y$4</f>
        <v>4262.6948855980118</v>
      </c>
      <c r="H33" s="315">
        <f>(Dyno!$C32*Gearing!$W$11*$W$5*Gearing!$W$10)/Gearing!$Y$4</f>
        <v>3240.2241529038934</v>
      </c>
      <c r="I33" s="315">
        <f>(Dyno!$C32*Gearing!$W$11*$W$6*Gearing!$W$10)/Gearing!$Y$4</f>
        <v>2592.1793223231148</v>
      </c>
      <c r="J33" s="315">
        <f>(Dyno!$C32*Gearing!$W$11*$W$7*Gearing!$W$10)/Gearing!$Y$4</f>
        <v>2160.149435269263</v>
      </c>
      <c r="K33" s="315">
        <f>(Dyno!$C32*Gearing!$W$11*$W$8*Gearing!$W$10)/Gearing!$Y$4</f>
        <v>1885.2213253259015</v>
      </c>
      <c r="L33" s="316">
        <f>(Dyno!$C32*Gearing!$W$11*$W$9*Gearing!$W$10)/Gearing!$Y$4</f>
        <v>1656.114567039768</v>
      </c>
      <c r="M33" s="317">
        <f>(G33-(0.5*$AC$4*$AB$4*(A33^2))-$AA$4)/BikeData!$G$5</f>
        <v>15.258776642827144</v>
      </c>
      <c r="N33" s="318">
        <f>(H33-(0.5*$AC$4*$AB$4*(B33^2))-$AA$4)/BikeData!$G$5</f>
        <v>10.880442446556017</v>
      </c>
      <c r="O33" s="318">
        <f>(I33-(0.5*$AC$4*$AB$4*(C33^2))-$AA$4)/BikeData!$G$5</f>
        <v>7.7524518659664325</v>
      </c>
      <c r="P33" s="318">
        <f>(J33-(0.5*$AC$4*$AB$4*(D33^2))-$AA$4)/BikeData!$G$5</f>
        <v>5.2930829715521854</v>
      </c>
      <c r="Q33" s="318">
        <f>(K33-(0.5*$AC$4*$AB$4*(E33^2))-$AA$4)/BikeData!$G$5</f>
        <v>3.4089255934062841</v>
      </c>
      <c r="R33" s="319">
        <f>(L33-(0.5*$AC$4*$AB$4*(F33^2))-$AA$4)/BikeData!$G$5</f>
        <v>1.4951254587164187</v>
      </c>
      <c r="T33" s="450"/>
      <c r="U33" s="451"/>
      <c r="V33" s="451"/>
      <c r="W33" s="451"/>
      <c r="X33" s="452"/>
    </row>
    <row r="34" spans="1:24" ht="14.65" thickBot="1">
      <c r="A34" s="320">
        <f>(Dyno!$A33/60)/($W$11*$W$4*$W$10)*(2*PI()*Gearing!$Y$4)</f>
        <v>32.606994111154947</v>
      </c>
      <c r="B34" s="321">
        <f>(Dyno!$A33/60)/($W$11*$W$5*$W$10)*(2*PI()*Gearing!$Y$4)</f>
        <v>42.896312252897168</v>
      </c>
      <c r="C34" s="321">
        <f>(Dyno!$A33/60)/($W$11*$W$6*$W$10)*(2*PI()*Gearing!$Y$4)</f>
        <v>53.620390316121465</v>
      </c>
      <c r="D34" s="321">
        <f>(Dyno!$A33/60)/($W$11*$W$7*$W$10)*(2*PI()*Gearing!$Y$4)</f>
        <v>64.34446837934577</v>
      </c>
      <c r="E34" s="321">
        <f>(Dyno!$A33/60)/($W$11*$W$8*$W$10)*(2*PI()*Gearing!$Y$4)</f>
        <v>73.728036684667018</v>
      </c>
      <c r="F34" s="322">
        <f>(Dyno!$A33/60)/($W$11*$W$9*$W$10)*(2*PI()*Gearing!$Y$4)</f>
        <v>83.927567451320556</v>
      </c>
      <c r="G34" s="323">
        <f>(Dyno!$C33*$W$11*$W$4*$W$10)/$Y$4</f>
        <v>4132.3652223373356</v>
      </c>
      <c r="H34" s="324">
        <f>(Dyno!$C33*Gearing!$W$11*$W$5*Gearing!$W$10)/Gearing!$Y$4</f>
        <v>3141.1559967091221</v>
      </c>
      <c r="I34" s="324">
        <f>(Dyno!$C33*Gearing!$W$11*$W$6*Gearing!$W$10)/Gearing!$Y$4</f>
        <v>2512.9247973672987</v>
      </c>
      <c r="J34" s="324">
        <f>(Dyno!$C33*Gearing!$W$11*$W$7*Gearing!$W$10)/Gearing!$Y$4</f>
        <v>2094.1039978060821</v>
      </c>
      <c r="K34" s="324">
        <f>(Dyno!$C33*Gearing!$W$11*$W$8*Gearing!$W$10)/Gearing!$Y$4</f>
        <v>1827.5816708125803</v>
      </c>
      <c r="L34" s="325">
        <f>(Dyno!$C33*Gearing!$W$11*$W$9*Gearing!$W$10)/Gearing!$Y$4</f>
        <v>1605.4797316513295</v>
      </c>
      <c r="M34" s="326">
        <f>(G34-(0.5*$AC$4*$AB$4*(A34^2))-$AA$4)/BikeData!$G$5</f>
        <v>14.731778525165359</v>
      </c>
      <c r="N34" s="327">
        <f>(H34-(0.5*$AC$4*$AB$4*(B34^2))-$AA$4)/BikeData!$G$5</f>
        <v>10.447508893285878</v>
      </c>
      <c r="O34" s="327">
        <f>(I34-(0.5*$AC$4*$AB$4*(C34^2))-$AA$4)/BikeData!$G$5</f>
        <v>7.3621275416277285</v>
      </c>
      <c r="P34" s="327">
        <f>(J34-(0.5*$AC$4*$AB$4*(D34^2))-$AA$4)/BikeData!$G$5</f>
        <v>4.913141241751398</v>
      </c>
      <c r="Q34" s="327">
        <f>(K34-(0.5*$AC$4*$AB$4*(E34^2))-$AA$4)/BikeData!$G$5</f>
        <v>3.0202146212309526</v>
      </c>
      <c r="R34" s="328">
        <f>(L34-(0.5*$AC$4*$AB$4*(F34^2))-$AA$4)/BikeData!$G$5</f>
        <v>1.0825467710532444</v>
      </c>
      <c r="T34" s="450"/>
      <c r="U34" s="451"/>
      <c r="V34" s="451"/>
      <c r="W34" s="451"/>
      <c r="X34" s="452"/>
    </row>
    <row r="35" spans="1:24">
      <c r="A35" s="520" t="s">
        <v>337</v>
      </c>
      <c r="B35" s="521"/>
      <c r="C35" s="521"/>
      <c r="D35" s="521"/>
      <c r="E35" s="521"/>
      <c r="F35" s="521"/>
      <c r="G35" s="521"/>
      <c r="H35" s="521"/>
      <c r="I35" s="521"/>
      <c r="J35" s="521"/>
      <c r="K35" s="521"/>
      <c r="L35" s="521"/>
      <c r="M35" s="521"/>
      <c r="N35" s="521"/>
      <c r="O35" s="521"/>
      <c r="P35" s="521"/>
      <c r="Q35" s="521"/>
      <c r="R35" s="522"/>
      <c r="T35" s="450"/>
      <c r="U35" s="451"/>
      <c r="V35" s="451"/>
      <c r="W35" s="451"/>
      <c r="X35" s="452"/>
    </row>
    <row r="36" spans="1:24" ht="14.65" thickBot="1">
      <c r="A36" s="453"/>
      <c r="B36" s="454"/>
      <c r="C36" s="454"/>
      <c r="D36" s="454"/>
      <c r="E36" s="454"/>
      <c r="F36" s="454"/>
      <c r="G36" s="454"/>
      <c r="H36" s="454"/>
      <c r="I36" s="454"/>
      <c r="J36" s="454"/>
      <c r="K36" s="454"/>
      <c r="L36" s="454"/>
      <c r="M36" s="454"/>
      <c r="N36" s="454"/>
      <c r="O36" s="454"/>
      <c r="P36" s="454"/>
      <c r="Q36" s="454"/>
      <c r="R36" s="455"/>
      <c r="T36" s="453"/>
      <c r="U36" s="454"/>
      <c r="V36" s="454"/>
      <c r="W36" s="454"/>
      <c r="X36" s="455"/>
    </row>
    <row r="37" spans="1:24" ht="14.25" customHeight="1"/>
  </sheetData>
  <mergeCells count="9">
    <mergeCell ref="A1:F1"/>
    <mergeCell ref="G1:L1"/>
    <mergeCell ref="M1:R1"/>
    <mergeCell ref="A35:R36"/>
    <mergeCell ref="Z6:AF13"/>
    <mergeCell ref="T23:X26"/>
    <mergeCell ref="T28:X36"/>
    <mergeCell ref="T2:W2"/>
    <mergeCell ref="Z14:AD26"/>
  </mergeCells>
  <phoneticPr fontId="19"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46B33-7743-4348-925D-FDD36F44C75B}">
  <dimension ref="B3:X42"/>
  <sheetViews>
    <sheetView zoomScale="85" zoomScaleNormal="85" workbookViewId="0">
      <selection activeCell="E4" sqref="E4"/>
    </sheetView>
  </sheetViews>
  <sheetFormatPr defaultRowHeight="14.25"/>
  <cols>
    <col min="2" max="2" width="16.19921875" bestFit="1" customWidth="1"/>
    <col min="3" max="3" width="12.86328125" bestFit="1" customWidth="1"/>
    <col min="4" max="4" width="7" customWidth="1"/>
    <col min="5" max="5" width="11.73046875" bestFit="1" customWidth="1"/>
    <col min="9" max="9" width="13.53125" bestFit="1" customWidth="1"/>
    <col min="10" max="10" width="11.73046875" bestFit="1" customWidth="1"/>
    <col min="11" max="11" width="11.796875" bestFit="1" customWidth="1"/>
    <col min="12" max="12" width="15.59765625" bestFit="1" customWidth="1"/>
    <col min="13" max="13" width="13.53125" bestFit="1" customWidth="1"/>
    <col min="15" max="15" width="13.53125" bestFit="1" customWidth="1"/>
    <col min="16" max="16" width="11.73046875" bestFit="1" customWidth="1"/>
    <col min="17" max="17" width="11.796875" bestFit="1" customWidth="1"/>
    <col min="18" max="18" width="15.59765625" bestFit="1" customWidth="1"/>
    <col min="21" max="21" width="13.53125" bestFit="1" customWidth="1"/>
    <col min="22" max="22" width="11.73046875" bestFit="1" customWidth="1"/>
    <col min="23" max="23" width="11.796875" bestFit="1" customWidth="1"/>
    <col min="24" max="24" width="15.59765625" bestFit="1" customWidth="1"/>
  </cols>
  <sheetData>
    <row r="3" spans="2:24" ht="14.65" thickBot="1"/>
    <row r="4" spans="2:24" ht="15" customHeight="1" thickBot="1">
      <c r="B4" s="284" t="s">
        <v>130</v>
      </c>
      <c r="C4" s="16">
        <f>BikeData!G5</f>
        <v>264</v>
      </c>
      <c r="I4" s="529" t="s">
        <v>133</v>
      </c>
      <c r="J4" s="530"/>
      <c r="K4" s="531"/>
      <c r="L4" s="265" t="s">
        <v>146</v>
      </c>
      <c r="O4" s="532" t="s">
        <v>141</v>
      </c>
      <c r="P4" s="533"/>
      <c r="Q4" s="534"/>
      <c r="R4" s="265" t="s">
        <v>146</v>
      </c>
      <c r="U4" s="535" t="s">
        <v>142</v>
      </c>
      <c r="V4" s="536"/>
      <c r="W4" s="537"/>
      <c r="X4" s="265" t="s">
        <v>146</v>
      </c>
    </row>
    <row r="5" spans="2:24" ht="15.4" thickBot="1">
      <c r="B5" s="284" t="s">
        <v>132</v>
      </c>
      <c r="C5" s="38">
        <f>BikeData!G9</f>
        <v>0.30335000000000001</v>
      </c>
      <c r="I5" s="256" t="s">
        <v>326</v>
      </c>
      <c r="J5" s="256" t="s">
        <v>139</v>
      </c>
      <c r="K5" s="256" t="s">
        <v>140</v>
      </c>
      <c r="L5" s="238">
        <f>$C$4+(K6*J6^2)+(K7*J7^2)+(K8*J8^2)+(K9*J9^2)+(K10*J10^2)</f>
        <v>327.25651568900486</v>
      </c>
      <c r="O5" s="266" t="s">
        <v>326</v>
      </c>
      <c r="P5" s="267" t="s">
        <v>139</v>
      </c>
      <c r="Q5" s="268" t="s">
        <v>140</v>
      </c>
      <c r="R5" s="238">
        <f>$C$4+(Q6*P6^2)+(Q7*P7^2)+(Q8*P8^2)+(Q9*P9^2)+(Q10*P10^2)</f>
        <v>300.69501336586995</v>
      </c>
      <c r="U5" s="269" t="s">
        <v>326</v>
      </c>
      <c r="V5" s="270" t="s">
        <v>139</v>
      </c>
      <c r="W5" s="271" t="s">
        <v>140</v>
      </c>
      <c r="X5" s="238">
        <f>$C$4+(W6*V6^2)+(W7*V7^2)+(W8*V8^2)+(W9*V9^2)+(W10*V10^2)</f>
        <v>288.49501037177833</v>
      </c>
    </row>
    <row r="6" spans="2:24" ht="14.65" thickBot="1">
      <c r="B6" s="284" t="s">
        <v>131</v>
      </c>
      <c r="C6" s="17">
        <f>BikeData!G10</f>
        <v>0.32818000000000003</v>
      </c>
      <c r="I6" s="38" t="s">
        <v>134</v>
      </c>
      <c r="J6" s="279">
        <f>1/$C$5</f>
        <v>3.2965221691115874</v>
      </c>
      <c r="K6" s="278">
        <f>BikeData!$G$7*$C$5^2</f>
        <v>5.5580818389999995E-2</v>
      </c>
      <c r="O6" s="16" t="s">
        <v>134</v>
      </c>
      <c r="P6" s="278">
        <f>1/$C$5</f>
        <v>3.2965221691115874</v>
      </c>
      <c r="Q6" s="278">
        <f>BikeData!$G$7*$C$5^2</f>
        <v>5.5580818389999995E-2</v>
      </c>
      <c r="U6" s="281" t="s">
        <v>134</v>
      </c>
      <c r="V6" s="278">
        <f>1/$C$5</f>
        <v>3.2965221691115874</v>
      </c>
      <c r="W6" s="278">
        <f>BikeData!$G$7*$C$5^2</f>
        <v>5.5580818389999995E-2</v>
      </c>
    </row>
    <row r="7" spans="2:24">
      <c r="I7" s="38" t="s">
        <v>135</v>
      </c>
      <c r="J7" s="279">
        <f>1/$C$6</f>
        <v>3.0471082942287766</v>
      </c>
      <c r="K7" s="279">
        <f>BikeData!$G$8*$C$6^2</f>
        <v>7.6137284410832853E-2</v>
      </c>
      <c r="O7" s="38" t="s">
        <v>135</v>
      </c>
      <c r="P7" s="279">
        <f>1/$C$6</f>
        <v>3.0471082942287766</v>
      </c>
      <c r="Q7" s="279">
        <f>BikeData!$G$8*$C$6^2</f>
        <v>7.6137284410832853E-2</v>
      </c>
      <c r="U7" s="282" t="s">
        <v>135</v>
      </c>
      <c r="V7" s="279">
        <f>1/$C$6</f>
        <v>3.0471082942287766</v>
      </c>
      <c r="W7" s="279">
        <f>BikeData!$G$8*$C$6^2</f>
        <v>7.6137284410832853E-2</v>
      </c>
    </row>
    <row r="8" spans="2:24">
      <c r="I8" s="38" t="s">
        <v>136</v>
      </c>
      <c r="J8" s="279">
        <f>(1/$C$6)*Gearing!$W$10</f>
        <v>7.9224815649948193</v>
      </c>
      <c r="K8" s="279">
        <v>7.0000000000000001E-3</v>
      </c>
      <c r="O8" s="38" t="s">
        <v>136</v>
      </c>
      <c r="P8" s="279">
        <f>(1/$C$6)*Gearing!$W$10</f>
        <v>7.9224815649948193</v>
      </c>
      <c r="Q8" s="279">
        <v>7.0000000000000001E-3</v>
      </c>
      <c r="U8" s="282" t="s">
        <v>136</v>
      </c>
      <c r="V8" s="279">
        <f>(1/$C$6)*Gearing!$W$10</f>
        <v>7.9224815649948193</v>
      </c>
      <c r="W8" s="279">
        <v>7.0000000000000001E-3</v>
      </c>
    </row>
    <row r="9" spans="2:24" ht="14.65" thickBot="1">
      <c r="I9" s="38" t="s">
        <v>137</v>
      </c>
      <c r="J9" s="279">
        <f>(1/$C$6)*Gearing!W10*Gearing!W4</f>
        <v>19.542121193653887</v>
      </c>
      <c r="K9" s="279">
        <v>5.0000000000000001E-3</v>
      </c>
      <c r="O9" s="38" t="s">
        <v>137</v>
      </c>
      <c r="P9" s="279">
        <f>(1/$C$6)*Gearing!W11*Gearing!W5</f>
        <v>10.093546224632822</v>
      </c>
      <c r="Q9" s="279">
        <v>5.0000000000000001E-3</v>
      </c>
      <c r="U9" s="282" t="s">
        <v>137</v>
      </c>
      <c r="V9" s="279">
        <f>(1/$C$6)*Gearing!W10*Gearing!W6</f>
        <v>11.883722347492229</v>
      </c>
      <c r="W9" s="279">
        <v>5.0000000000000001E-3</v>
      </c>
    </row>
    <row r="10" spans="2:24" ht="14.65" thickBot="1">
      <c r="B10" s="526" t="s">
        <v>104</v>
      </c>
      <c r="C10" s="527"/>
      <c r="D10" s="527"/>
      <c r="E10" s="528"/>
      <c r="I10" s="17" t="s">
        <v>138</v>
      </c>
      <c r="J10" s="280">
        <f>(1/$C$6)*Gearing!W10*Gearing!W4*Gearing!W11</f>
        <v>34.524414108788534</v>
      </c>
      <c r="K10" s="280">
        <v>0.05</v>
      </c>
      <c r="O10" s="17" t="s">
        <v>138</v>
      </c>
      <c r="P10" s="280">
        <f>(1/$C$6)*Gearing!W10*Gearing!W5*Gearing!W11</f>
        <v>26.243220184045338</v>
      </c>
      <c r="Q10" s="280">
        <v>0.05</v>
      </c>
      <c r="U10" s="283" t="s">
        <v>138</v>
      </c>
      <c r="V10" s="280">
        <f>(1/$C$6)*Gearing!W10*Gearing!W6*Gearing!W11</f>
        <v>20.99457614723627</v>
      </c>
      <c r="W10" s="280">
        <v>0.05</v>
      </c>
    </row>
    <row r="11" spans="2:24" ht="14.65" thickBot="1">
      <c r="B11" s="257" t="s">
        <v>8</v>
      </c>
      <c r="C11" s="258" t="s">
        <v>112</v>
      </c>
      <c r="D11" s="258" t="s">
        <v>113</v>
      </c>
      <c r="E11" s="258" t="s">
        <v>114</v>
      </c>
    </row>
    <row r="12" spans="2:24">
      <c r="B12" s="275" t="s">
        <v>83</v>
      </c>
      <c r="C12" s="275">
        <v>15</v>
      </c>
      <c r="D12" s="275">
        <v>37</v>
      </c>
      <c r="E12" s="275">
        <f>D12/C12</f>
        <v>2.4666666666666668</v>
      </c>
    </row>
    <row r="13" spans="2:24" ht="15" customHeight="1" thickBot="1">
      <c r="B13" s="276" t="s">
        <v>85</v>
      </c>
      <c r="C13" s="276">
        <v>16</v>
      </c>
      <c r="D13" s="276">
        <v>30</v>
      </c>
      <c r="E13" s="276">
        <f t="shared" ref="E13:E17" si="0">D13/C13</f>
        <v>1.875</v>
      </c>
    </row>
    <row r="14" spans="2:24" ht="14.65" thickBot="1">
      <c r="B14" s="276" t="s">
        <v>87</v>
      </c>
      <c r="C14" s="276">
        <v>18</v>
      </c>
      <c r="D14" s="276">
        <v>27</v>
      </c>
      <c r="E14" s="276">
        <f t="shared" si="0"/>
        <v>1.5</v>
      </c>
      <c r="I14" s="538" t="s">
        <v>143</v>
      </c>
      <c r="J14" s="539"/>
      <c r="K14" s="540"/>
      <c r="L14" s="265" t="s">
        <v>146</v>
      </c>
      <c r="O14" s="541" t="s">
        <v>144</v>
      </c>
      <c r="P14" s="542"/>
      <c r="Q14" s="543"/>
      <c r="R14" s="39" t="s">
        <v>146</v>
      </c>
      <c r="U14" s="544" t="s">
        <v>145</v>
      </c>
      <c r="V14" s="545"/>
      <c r="W14" s="546"/>
      <c r="X14" s="265" t="s">
        <v>146</v>
      </c>
    </row>
    <row r="15" spans="2:24" ht="15.4" thickBot="1">
      <c r="B15" s="276" t="s">
        <v>89</v>
      </c>
      <c r="C15" s="276">
        <v>20</v>
      </c>
      <c r="D15" s="276">
        <v>25</v>
      </c>
      <c r="E15" s="276">
        <f t="shared" si="0"/>
        <v>1.25</v>
      </c>
      <c r="I15" s="259" t="s">
        <v>326</v>
      </c>
      <c r="J15" s="260" t="s">
        <v>139</v>
      </c>
      <c r="K15" s="261" t="s">
        <v>140</v>
      </c>
      <c r="L15" s="238">
        <f>$C$4+(K16*J16^2)+(K17*J17^2)+(K18*J18^2)+(K19*J19^2)+(K20*J20^2)</f>
        <v>281.54523308547459</v>
      </c>
      <c r="M15" s="1"/>
      <c r="N15" s="1"/>
      <c r="O15" s="262" t="s">
        <v>326</v>
      </c>
      <c r="P15" s="263" t="s">
        <v>139</v>
      </c>
      <c r="Q15" s="264" t="s">
        <v>140</v>
      </c>
      <c r="R15" s="238">
        <f>$C$4+(Q16*P16^2)+(Q17*P17^2)+(Q18*P18^2)+(Q19*P19^2)+(Q20*P20^2)</f>
        <v>277.57950855748163</v>
      </c>
      <c r="S15" s="1"/>
      <c r="T15" s="1"/>
      <c r="U15" s="272" t="s">
        <v>326</v>
      </c>
      <c r="V15" s="273" t="s">
        <v>139</v>
      </c>
      <c r="W15" s="274" t="s">
        <v>140</v>
      </c>
      <c r="X15" s="238">
        <f>$C$4+(W16*V16^2)+(W17*V17^2)+(W18*V18^2)+(W19*V19^2)+(W20*V20^2)</f>
        <v>274.87905579900388</v>
      </c>
    </row>
    <row r="16" spans="2:24">
      <c r="B16" s="276" t="s">
        <v>91</v>
      </c>
      <c r="C16" s="276">
        <v>22</v>
      </c>
      <c r="D16" s="276">
        <v>24</v>
      </c>
      <c r="E16" s="276">
        <f t="shared" si="0"/>
        <v>1.0909090909090908</v>
      </c>
      <c r="I16" s="16" t="s">
        <v>134</v>
      </c>
      <c r="J16" s="278">
        <f>1/$C$5</f>
        <v>3.2965221691115874</v>
      </c>
      <c r="K16" s="278">
        <f>BikeData!$G$7*$C$5^2</f>
        <v>5.5580818389999995E-2</v>
      </c>
      <c r="O16" s="16" t="s">
        <v>134</v>
      </c>
      <c r="P16" s="278">
        <f>1/$C$5</f>
        <v>3.2965221691115874</v>
      </c>
      <c r="Q16" s="278">
        <f>BikeData!$G$7*$C$5^2</f>
        <v>5.5580818389999995E-2</v>
      </c>
      <c r="U16" s="16" t="s">
        <v>134</v>
      </c>
      <c r="V16" s="278">
        <f>1/$C$5</f>
        <v>3.2965221691115874</v>
      </c>
      <c r="W16" s="278">
        <f>BikeData!$G$7*$C$5^2</f>
        <v>5.5580818389999995E-2</v>
      </c>
    </row>
    <row r="17" spans="2:23" ht="14.65" thickBot="1">
      <c r="B17" s="277" t="s">
        <v>93</v>
      </c>
      <c r="C17" s="277">
        <v>24</v>
      </c>
      <c r="D17" s="277">
        <v>23</v>
      </c>
      <c r="E17" s="277">
        <f t="shared" si="0"/>
        <v>0.95833333333333337</v>
      </c>
      <c r="I17" s="38" t="s">
        <v>135</v>
      </c>
      <c r="J17" s="279">
        <f>1/$C$6</f>
        <v>3.0471082942287766</v>
      </c>
      <c r="K17" s="279">
        <f>BikeData!$G$8*$C$6^2</f>
        <v>7.6137284410832853E-2</v>
      </c>
      <c r="O17" s="38" t="s">
        <v>135</v>
      </c>
      <c r="P17" s="279">
        <f>1/$C$6</f>
        <v>3.0471082942287766</v>
      </c>
      <c r="Q17" s="279">
        <f>BikeData!$G$8*$C$6^2</f>
        <v>7.6137284410832853E-2</v>
      </c>
      <c r="U17" s="38" t="s">
        <v>135</v>
      </c>
      <c r="V17" s="279">
        <f>1/$C$6</f>
        <v>3.0471082942287766</v>
      </c>
      <c r="W17" s="279">
        <f>BikeData!$G$8*$C$6^2</f>
        <v>7.6137284410832853E-2</v>
      </c>
    </row>
    <row r="18" spans="2:23">
      <c r="B18" s="13" t="s">
        <v>58</v>
      </c>
      <c r="C18" s="275">
        <v>15</v>
      </c>
      <c r="D18" s="275">
        <v>39</v>
      </c>
      <c r="E18" s="275">
        <f>D18/C18</f>
        <v>2.6</v>
      </c>
      <c r="I18" s="38" t="s">
        <v>136</v>
      </c>
      <c r="J18" s="279">
        <f>(1/$C$6)*Gearing!$W$10</f>
        <v>7.9224815649948193</v>
      </c>
      <c r="K18" s="279">
        <v>7.0000000000000001E-3</v>
      </c>
      <c r="O18" s="38" t="s">
        <v>136</v>
      </c>
      <c r="P18" s="279">
        <f>(1/$C$6)*Gearing!$W$10</f>
        <v>7.9224815649948193</v>
      </c>
      <c r="Q18" s="279">
        <v>7.0000000000000001E-3</v>
      </c>
      <c r="U18" s="38" t="s">
        <v>136</v>
      </c>
      <c r="V18" s="279">
        <f>(1/$C$6)*Gearing!$W$10</f>
        <v>7.9224815649948193</v>
      </c>
      <c r="W18" s="279">
        <v>7.0000000000000001E-3</v>
      </c>
    </row>
    <row r="19" spans="2:23" ht="14.65" thickBot="1">
      <c r="B19" s="15" t="s">
        <v>57</v>
      </c>
      <c r="C19" s="277">
        <v>30</v>
      </c>
      <c r="D19" s="277">
        <v>53</v>
      </c>
      <c r="E19" s="277">
        <f>D19/C19</f>
        <v>1.7666666666666666</v>
      </c>
      <c r="I19" s="38" t="s">
        <v>137</v>
      </c>
      <c r="J19" s="279">
        <f>(1/$C$6)*Gearing!W10*Gearing!W7</f>
        <v>9.9031019562435247</v>
      </c>
      <c r="K19" s="279">
        <v>5.0000000000000001E-3</v>
      </c>
      <c r="O19" s="38" t="s">
        <v>137</v>
      </c>
      <c r="P19" s="279">
        <f>(1/$C$6)*Gearing!W11*Gearing!W8</f>
        <v>5.8726087125136415</v>
      </c>
      <c r="Q19" s="279">
        <v>5.0000000000000001E-3</v>
      </c>
      <c r="U19" s="38" t="s">
        <v>137</v>
      </c>
      <c r="V19" s="279">
        <f>(1/$C$6)*Gearing!W11*Gearing!W9</f>
        <v>5.1589236259234426</v>
      </c>
      <c r="W19" s="279">
        <v>5.0000000000000001E-3</v>
      </c>
    </row>
    <row r="20" spans="2:23" ht="14.65" thickBot="1">
      <c r="I20" s="17" t="s">
        <v>138</v>
      </c>
      <c r="J20" s="280">
        <f>(1/$C$6)*Gearing!W10*Gearing!W7*Gearing!W11</f>
        <v>17.495480122696893</v>
      </c>
      <c r="K20" s="280">
        <v>0.05</v>
      </c>
      <c r="O20" s="17" t="s">
        <v>138</v>
      </c>
      <c r="P20" s="280">
        <f>(1/$C$6)*Gearing!W10*Gearing!W8*Gearing!W11</f>
        <v>15.268782652535467</v>
      </c>
      <c r="Q20" s="280">
        <v>0.05</v>
      </c>
      <c r="U20" s="17" t="s">
        <v>138</v>
      </c>
      <c r="V20" s="280">
        <f>(1/$C$6)*Gearing!W10*Gearing!W9*Gearing!W11</f>
        <v>13.413201427400951</v>
      </c>
      <c r="W20" s="280">
        <v>0.05</v>
      </c>
    </row>
    <row r="22" spans="2:23" ht="14.65" thickBot="1"/>
    <row r="23" spans="2:23" ht="14.25" customHeight="1">
      <c r="R23" s="488" t="s">
        <v>327</v>
      </c>
      <c r="S23" s="489"/>
      <c r="T23" s="489"/>
      <c r="U23" s="489"/>
      <c r="V23" s="489"/>
      <c r="W23" s="490"/>
    </row>
    <row r="24" spans="2:23">
      <c r="M24" s="255"/>
      <c r="N24" s="255"/>
      <c r="O24" s="255"/>
      <c r="R24" s="491"/>
      <c r="S24" s="492"/>
      <c r="T24" s="492"/>
      <c r="U24" s="492"/>
      <c r="V24" s="492"/>
      <c r="W24" s="493"/>
    </row>
    <row r="25" spans="2:23">
      <c r="M25" s="255"/>
      <c r="N25" s="255"/>
      <c r="O25" s="255"/>
      <c r="R25" s="491"/>
      <c r="S25" s="492"/>
      <c r="T25" s="492"/>
      <c r="U25" s="492"/>
      <c r="V25" s="492"/>
      <c r="W25" s="493"/>
    </row>
    <row r="26" spans="2:23">
      <c r="M26" s="255"/>
      <c r="N26" s="255"/>
      <c r="O26" s="255"/>
      <c r="R26" s="491"/>
      <c r="S26" s="492"/>
      <c r="T26" s="492"/>
      <c r="U26" s="492"/>
      <c r="V26" s="492"/>
      <c r="W26" s="493"/>
    </row>
    <row r="27" spans="2:23">
      <c r="M27" s="255"/>
      <c r="N27" s="255"/>
      <c r="O27" s="255"/>
      <c r="R27" s="491"/>
      <c r="S27" s="492"/>
      <c r="T27" s="492"/>
      <c r="U27" s="492"/>
      <c r="V27" s="492"/>
      <c r="W27" s="493"/>
    </row>
    <row r="28" spans="2:23">
      <c r="M28" s="255"/>
      <c r="N28" s="255"/>
      <c r="O28" s="255"/>
      <c r="R28" s="491"/>
      <c r="S28" s="492"/>
      <c r="T28" s="492"/>
      <c r="U28" s="492"/>
      <c r="V28" s="492"/>
      <c r="W28" s="493"/>
    </row>
    <row r="29" spans="2:23">
      <c r="M29" s="255"/>
      <c r="N29" s="255"/>
      <c r="O29" s="255"/>
      <c r="R29" s="491"/>
      <c r="S29" s="492"/>
      <c r="T29" s="492"/>
      <c r="U29" s="492"/>
      <c r="V29" s="492"/>
      <c r="W29" s="493"/>
    </row>
    <row r="30" spans="2:23">
      <c r="R30" s="491"/>
      <c r="S30" s="492"/>
      <c r="T30" s="492"/>
      <c r="U30" s="492"/>
      <c r="V30" s="492"/>
      <c r="W30" s="493"/>
    </row>
    <row r="31" spans="2:23">
      <c r="R31" s="491"/>
      <c r="S31" s="492"/>
      <c r="T31" s="492"/>
      <c r="U31" s="492"/>
      <c r="V31" s="492"/>
      <c r="W31" s="493"/>
    </row>
    <row r="32" spans="2:23">
      <c r="R32" s="491"/>
      <c r="S32" s="492"/>
      <c r="T32" s="492"/>
      <c r="U32" s="492"/>
      <c r="V32" s="492"/>
      <c r="W32" s="493"/>
    </row>
    <row r="33" spans="18:23">
      <c r="R33" s="491"/>
      <c r="S33" s="492"/>
      <c r="T33" s="492"/>
      <c r="U33" s="492"/>
      <c r="V33" s="492"/>
      <c r="W33" s="493"/>
    </row>
    <row r="34" spans="18:23">
      <c r="R34" s="491"/>
      <c r="S34" s="492"/>
      <c r="T34" s="492"/>
      <c r="U34" s="492"/>
      <c r="V34" s="492"/>
      <c r="W34" s="493"/>
    </row>
    <row r="35" spans="18:23">
      <c r="R35" s="491"/>
      <c r="S35" s="492"/>
      <c r="T35" s="492"/>
      <c r="U35" s="492"/>
      <c r="V35" s="492"/>
      <c r="W35" s="493"/>
    </row>
    <row r="36" spans="18:23">
      <c r="R36" s="491"/>
      <c r="S36" s="492"/>
      <c r="T36" s="492"/>
      <c r="U36" s="492"/>
      <c r="V36" s="492"/>
      <c r="W36" s="493"/>
    </row>
    <row r="37" spans="18:23">
      <c r="R37" s="491"/>
      <c r="S37" s="492"/>
      <c r="T37" s="492"/>
      <c r="U37" s="492"/>
      <c r="V37" s="492"/>
      <c r="W37" s="493"/>
    </row>
    <row r="38" spans="18:23">
      <c r="R38" s="491"/>
      <c r="S38" s="492"/>
      <c r="T38" s="492"/>
      <c r="U38" s="492"/>
      <c r="V38" s="492"/>
      <c r="W38" s="493"/>
    </row>
    <row r="39" spans="18:23">
      <c r="R39" s="491"/>
      <c r="S39" s="492"/>
      <c r="T39" s="492"/>
      <c r="U39" s="492"/>
      <c r="V39" s="492"/>
      <c r="W39" s="493"/>
    </row>
    <row r="40" spans="18:23" ht="14.65" thickBot="1">
      <c r="R40" s="494"/>
      <c r="S40" s="495"/>
      <c r="T40" s="495"/>
      <c r="U40" s="495"/>
      <c r="V40" s="495"/>
      <c r="W40" s="496"/>
    </row>
    <row r="41" spans="18:23">
      <c r="R41" s="110"/>
      <c r="S41" s="110"/>
      <c r="T41" s="110"/>
      <c r="U41" s="110"/>
      <c r="V41" s="110"/>
      <c r="W41" s="110"/>
    </row>
    <row r="42" spans="18:23">
      <c r="R42" s="110"/>
      <c r="S42" s="110"/>
      <c r="T42" s="110"/>
      <c r="U42" s="110"/>
      <c r="V42" s="110"/>
      <c r="W42" s="110"/>
    </row>
  </sheetData>
  <mergeCells count="8">
    <mergeCell ref="R23:W40"/>
    <mergeCell ref="B10:E10"/>
    <mergeCell ref="I4:K4"/>
    <mergeCell ref="O4:Q4"/>
    <mergeCell ref="U4:W4"/>
    <mergeCell ref="I14:K14"/>
    <mergeCell ref="O14:Q14"/>
    <mergeCell ref="U14:W14"/>
  </mergeCells>
  <phoneticPr fontId="1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14744-99F6-42A7-BE1D-160B503F361A}">
  <dimension ref="A1:BE1584"/>
  <sheetViews>
    <sheetView zoomScaleNormal="100" workbookViewId="0">
      <selection activeCell="L6" sqref="L6"/>
    </sheetView>
  </sheetViews>
  <sheetFormatPr defaultRowHeight="14.25"/>
  <cols>
    <col min="1" max="1" width="11.6640625" bestFit="1" customWidth="1"/>
    <col min="2" max="2" width="11.796875" bestFit="1" customWidth="1"/>
    <col min="3" max="3" width="6.59765625" bestFit="1" customWidth="1"/>
    <col min="4" max="4" width="11.3984375" bestFit="1" customWidth="1"/>
    <col min="5" max="5" width="10.19921875" bestFit="1" customWidth="1"/>
    <col min="6" max="6" width="5.9296875" bestFit="1" customWidth="1"/>
    <col min="8" max="8" width="5.796875" bestFit="1" customWidth="1"/>
    <col min="9" max="9" width="11.53125" bestFit="1" customWidth="1"/>
    <col min="10" max="10" width="9.6640625" bestFit="1" customWidth="1"/>
    <col min="11" max="11" width="8.59765625" bestFit="1" customWidth="1"/>
    <col min="12" max="12" width="11.1328125" bestFit="1" customWidth="1"/>
    <col min="13" max="13" width="5.796875" bestFit="1" customWidth="1"/>
    <col min="14" max="14" width="11.53125" bestFit="1" customWidth="1"/>
    <col min="15" max="15" width="9.6640625" bestFit="1" customWidth="1"/>
    <col min="16" max="16" width="8.59765625" bestFit="1" customWidth="1"/>
    <col min="17" max="17" width="11.1328125" bestFit="1" customWidth="1"/>
    <col min="18" max="18" width="5.796875" bestFit="1" customWidth="1"/>
    <col min="19" max="19" width="11.53125" bestFit="1" customWidth="1"/>
    <col min="20" max="20" width="9.6640625" bestFit="1" customWidth="1"/>
    <col min="21" max="21" width="8.59765625" bestFit="1" customWidth="1"/>
    <col min="22" max="22" width="11.1328125" bestFit="1" customWidth="1"/>
    <col min="23" max="23" width="5.796875" bestFit="1" customWidth="1"/>
    <col min="24" max="24" width="11.53125" bestFit="1" customWidth="1"/>
    <col min="25" max="25" width="9.6640625" bestFit="1" customWidth="1"/>
    <col min="26" max="26" width="8.59765625" bestFit="1" customWidth="1"/>
    <col min="27" max="27" width="11.1328125" bestFit="1" customWidth="1"/>
    <col min="28" max="28" width="5.796875" bestFit="1" customWidth="1"/>
    <col min="29" max="29" width="11.53125" bestFit="1" customWidth="1"/>
    <col min="30" max="30" width="9.6640625" bestFit="1" customWidth="1"/>
    <col min="31" max="31" width="8.59765625" bestFit="1" customWidth="1"/>
    <col min="32" max="32" width="11.1328125" bestFit="1" customWidth="1"/>
    <col min="33" max="33" width="5.796875" bestFit="1" customWidth="1"/>
    <col min="34" max="34" width="11.53125" bestFit="1" customWidth="1"/>
    <col min="35" max="35" width="9.6640625" bestFit="1" customWidth="1"/>
    <col min="36" max="36" width="8.59765625" bestFit="1" customWidth="1"/>
    <col min="37" max="37" width="11.1328125" bestFit="1" customWidth="1"/>
    <col min="38" max="38" width="10.53125" bestFit="1" customWidth="1"/>
    <col min="39" max="39" width="5.59765625" bestFit="1" customWidth="1"/>
    <col min="40" max="40" width="10.86328125" bestFit="1" customWidth="1"/>
    <col min="42" max="42" width="8.19921875" bestFit="1" customWidth="1"/>
    <col min="43" max="43" width="10.53125" bestFit="1" customWidth="1"/>
  </cols>
  <sheetData>
    <row r="1" spans="1:57" ht="14.25" customHeight="1">
      <c r="A1" s="451" t="s">
        <v>341</v>
      </c>
      <c r="B1" s="451"/>
      <c r="C1" s="451"/>
      <c r="D1" s="451"/>
      <c r="E1" s="451"/>
      <c r="F1" s="451"/>
    </row>
    <row r="2" spans="1:57" ht="14.65" thickBot="1">
      <c r="A2" s="451"/>
      <c r="B2" s="451"/>
      <c r="C2" s="451"/>
      <c r="D2" s="451"/>
      <c r="E2" s="451"/>
      <c r="F2" s="451"/>
    </row>
    <row r="3" spans="1:57" ht="14.65" thickBot="1">
      <c r="A3" s="397" t="s">
        <v>15</v>
      </c>
      <c r="B3" s="398" t="s">
        <v>22</v>
      </c>
      <c r="C3" s="398" t="s">
        <v>19</v>
      </c>
      <c r="D3" s="398" t="s">
        <v>20</v>
      </c>
      <c r="E3" s="398" t="s">
        <v>21</v>
      </c>
      <c r="F3" s="398" t="s">
        <v>157</v>
      </c>
      <c r="H3" s="550" t="s">
        <v>102</v>
      </c>
      <c r="I3" s="551"/>
      <c r="J3" s="551"/>
      <c r="K3" s="551"/>
      <c r="L3" s="552"/>
      <c r="M3" s="553" t="s">
        <v>122</v>
      </c>
      <c r="N3" s="554"/>
      <c r="O3" s="554"/>
      <c r="P3" s="554"/>
      <c r="Q3" s="555"/>
      <c r="R3" s="556" t="s">
        <v>123</v>
      </c>
      <c r="S3" s="557"/>
      <c r="T3" s="557"/>
      <c r="U3" s="557"/>
      <c r="V3" s="558"/>
      <c r="W3" s="559" t="s">
        <v>124</v>
      </c>
      <c r="X3" s="560"/>
      <c r="Y3" s="560"/>
      <c r="Z3" s="560"/>
      <c r="AA3" s="561"/>
      <c r="AB3" s="562" t="s">
        <v>125</v>
      </c>
      <c r="AC3" s="563"/>
      <c r="AD3" s="563"/>
      <c r="AE3" s="563"/>
      <c r="AF3" s="564"/>
      <c r="AG3" s="547" t="s">
        <v>126</v>
      </c>
      <c r="AH3" s="548"/>
      <c r="AI3" s="548"/>
      <c r="AJ3" s="548"/>
      <c r="AK3" s="549"/>
    </row>
    <row r="4" spans="1:57" ht="14.65" thickBot="1">
      <c r="A4" s="399" t="s">
        <v>18</v>
      </c>
      <c r="B4" s="400" t="s">
        <v>17</v>
      </c>
      <c r="C4" s="400" t="s">
        <v>16</v>
      </c>
      <c r="D4" s="400" t="s">
        <v>17</v>
      </c>
      <c r="E4" s="400" t="s">
        <v>17</v>
      </c>
      <c r="F4" s="400" t="s">
        <v>129</v>
      </c>
      <c r="G4" s="36"/>
      <c r="H4" s="385" t="s">
        <v>97</v>
      </c>
      <c r="I4" s="385" t="s">
        <v>98</v>
      </c>
      <c r="J4" s="385" t="s">
        <v>99</v>
      </c>
      <c r="K4" s="385" t="s">
        <v>100</v>
      </c>
      <c r="L4" s="385" t="s">
        <v>101</v>
      </c>
      <c r="M4" s="386" t="s">
        <v>97</v>
      </c>
      <c r="N4" s="386" t="s">
        <v>98</v>
      </c>
      <c r="O4" s="386" t="s">
        <v>99</v>
      </c>
      <c r="P4" s="386" t="s">
        <v>100</v>
      </c>
      <c r="Q4" s="386" t="s">
        <v>101</v>
      </c>
      <c r="R4" s="387" t="s">
        <v>97</v>
      </c>
      <c r="S4" s="387" t="s">
        <v>98</v>
      </c>
      <c r="T4" s="387" t="s">
        <v>99</v>
      </c>
      <c r="U4" s="387" t="s">
        <v>100</v>
      </c>
      <c r="V4" s="387" t="s">
        <v>101</v>
      </c>
      <c r="W4" s="388" t="s">
        <v>97</v>
      </c>
      <c r="X4" s="388" t="s">
        <v>98</v>
      </c>
      <c r="Y4" s="388" t="s">
        <v>99</v>
      </c>
      <c r="Z4" s="388" t="s">
        <v>100</v>
      </c>
      <c r="AA4" s="388" t="s">
        <v>101</v>
      </c>
      <c r="AB4" s="389" t="s">
        <v>97</v>
      </c>
      <c r="AC4" s="389" t="s">
        <v>98</v>
      </c>
      <c r="AD4" s="389" t="s">
        <v>99</v>
      </c>
      <c r="AE4" s="389" t="s">
        <v>100</v>
      </c>
      <c r="AF4" s="389" t="s">
        <v>101</v>
      </c>
      <c r="AG4" s="390" t="s">
        <v>97</v>
      </c>
      <c r="AH4" s="390" t="s">
        <v>98</v>
      </c>
      <c r="AI4" s="390" t="s">
        <v>99</v>
      </c>
      <c r="AJ4" s="390" t="s">
        <v>100</v>
      </c>
      <c r="AK4" s="390" t="s">
        <v>101</v>
      </c>
    </row>
    <row r="5" spans="1:57" ht="14.65" thickBot="1">
      <c r="A5" s="49">
        <v>3250</v>
      </c>
      <c r="B5" s="50">
        <v>39.411999999999999</v>
      </c>
      <c r="C5" s="50">
        <v>85.168999999999997</v>
      </c>
      <c r="D5" s="50">
        <v>37.256</v>
      </c>
      <c r="E5" s="50">
        <v>1.7010000000000001</v>
      </c>
      <c r="F5" s="42">
        <f>B5/1.341</f>
        <v>29.390007457121552</v>
      </c>
      <c r="G5" s="36"/>
      <c r="H5" s="391" t="s">
        <v>53</v>
      </c>
      <c r="I5" s="391" t="s">
        <v>115</v>
      </c>
      <c r="J5" s="391" t="s">
        <v>115</v>
      </c>
      <c r="K5" s="391" t="s">
        <v>115</v>
      </c>
      <c r="L5" s="391" t="s">
        <v>116</v>
      </c>
      <c r="M5" s="392" t="s">
        <v>53</v>
      </c>
      <c r="N5" s="392" t="s">
        <v>115</v>
      </c>
      <c r="O5" s="392" t="s">
        <v>115</v>
      </c>
      <c r="P5" s="392" t="s">
        <v>115</v>
      </c>
      <c r="Q5" s="392" t="s">
        <v>116</v>
      </c>
      <c r="R5" s="393" t="s">
        <v>53</v>
      </c>
      <c r="S5" s="393" t="s">
        <v>115</v>
      </c>
      <c r="T5" s="393" t="s">
        <v>115</v>
      </c>
      <c r="U5" s="393" t="s">
        <v>115</v>
      </c>
      <c r="V5" s="393" t="s">
        <v>116</v>
      </c>
      <c r="W5" s="394" t="s">
        <v>53</v>
      </c>
      <c r="X5" s="394" t="s">
        <v>115</v>
      </c>
      <c r="Y5" s="394" t="s">
        <v>115</v>
      </c>
      <c r="Z5" s="394" t="s">
        <v>115</v>
      </c>
      <c r="AA5" s="394" t="s">
        <v>116</v>
      </c>
      <c r="AB5" s="395" t="s">
        <v>53</v>
      </c>
      <c r="AC5" s="395" t="s">
        <v>115</v>
      </c>
      <c r="AD5" s="395" t="s">
        <v>115</v>
      </c>
      <c r="AE5" s="395" t="s">
        <v>115</v>
      </c>
      <c r="AF5" s="395" t="s">
        <v>116</v>
      </c>
      <c r="AG5" s="396" t="s">
        <v>53</v>
      </c>
      <c r="AH5" s="396" t="s">
        <v>115</v>
      </c>
      <c r="AI5" s="396" t="s">
        <v>115</v>
      </c>
      <c r="AJ5" s="396" t="s">
        <v>115</v>
      </c>
      <c r="AK5" s="396" t="s">
        <v>345</v>
      </c>
      <c r="AY5" s="510" t="s">
        <v>346</v>
      </c>
      <c r="AZ5" s="573"/>
      <c r="BA5" s="573"/>
      <c r="BB5" s="573"/>
      <c r="BC5" s="573"/>
      <c r="BD5" s="573"/>
      <c r="BE5" s="573"/>
    </row>
    <row r="6" spans="1:57">
      <c r="A6" s="45">
        <v>3500</v>
      </c>
      <c r="B6" s="46">
        <v>48.941000000000003</v>
      </c>
      <c r="C6" s="46">
        <v>98.206999999999994</v>
      </c>
      <c r="D6" s="46">
        <v>46.481999999999999</v>
      </c>
      <c r="E6" s="46">
        <v>1.89</v>
      </c>
      <c r="F6" s="43">
        <f t="shared" ref="F6:F35" si="0">B6/1.341</f>
        <v>36.495898583146911</v>
      </c>
      <c r="G6" s="36"/>
      <c r="H6" s="340">
        <f>Gearing!A4</f>
        <v>9.8579284522096344</v>
      </c>
      <c r="I6" s="341">
        <f t="shared" ref="I6:I36" si="1">($F5/(H6))*1000</f>
        <v>2981.3573510501433</v>
      </c>
      <c r="J6" s="341">
        <f>0.5*Gearing!$AC$4*Gearing!$AB$4*((Acceleration!H6))^2</f>
        <v>17.492175606399162</v>
      </c>
      <c r="K6" s="341">
        <f>I6-J6-Gearing!$AA$4</f>
        <v>2912.0683754437441</v>
      </c>
      <c r="L6" s="342">
        <f>(K6-Gearing!AA89)/ReducedMass!$L$5</f>
        <v>8.8984274898627582</v>
      </c>
      <c r="M6" s="343">
        <f>Gearing!B4</f>
        <v>12.968652541573563</v>
      </c>
      <c r="N6" s="344">
        <f t="shared" ref="N6:N36" si="2">$F5/M6*1000</f>
        <v>2266.2344729266288</v>
      </c>
      <c r="O6" s="344">
        <f>0.5*Gearing!$AC$4*Gearing!$AB$4*Acceleration!M6^2</f>
        <v>30.273470773931237</v>
      </c>
      <c r="P6" s="344">
        <f>N6-O6-Gearing!$AA$4</f>
        <v>2184.1642021526973</v>
      </c>
      <c r="Q6" s="345">
        <f>(N6-O6-Gearing!AF89)/ReducedMass!$R$5</f>
        <v>7.4359763307151923</v>
      </c>
      <c r="R6" s="346">
        <f>Gearing!C4</f>
        <v>16.210815676966956</v>
      </c>
      <c r="S6" s="347">
        <f t="shared" ref="S6:S36" si="3">($F5/R6)*1000</f>
        <v>1812.9875783413029</v>
      </c>
      <c r="T6" s="347">
        <f>0.5*Gearing!$AC$4*Gearing!$AB$4*Acceleration!R6^2</f>
        <v>47.302298084267569</v>
      </c>
      <c r="U6" s="347">
        <f>S6-T6-Gearing!$AA$4</f>
        <v>1713.8884802570353</v>
      </c>
      <c r="V6" s="348">
        <f>(U6-Gearing!AK89)/ReducedMass!$X$5</f>
        <v>5.9407907195634966</v>
      </c>
      <c r="W6" s="349">
        <f>Gearing!D4</f>
        <v>19.452978812360346</v>
      </c>
      <c r="X6" s="350">
        <f t="shared" ref="X6:X36" si="4">($F5/W6)*1000</f>
        <v>1510.8229819510859</v>
      </c>
      <c r="Y6" s="350">
        <f>0.5*Gearing!$AC$4*Gearing!$AB$4*Acceleration!W6^2</f>
        <v>68.115309241345301</v>
      </c>
      <c r="Z6" s="350">
        <f>X6-Y6-Gearing!$AA$4</f>
        <v>1390.9108727097405</v>
      </c>
      <c r="AA6" s="351">
        <f>(Z6-Gearing!AP89)/ReducedMass!$L$15</f>
        <v>4.9402749869591025</v>
      </c>
      <c r="AB6" s="302">
        <f>Gearing!E4</f>
        <v>22.289871555829563</v>
      </c>
      <c r="AC6" s="306">
        <f t="shared" ref="AC6:AC36" si="5">($F5/AB6)*1000</f>
        <v>1318.5364206118568</v>
      </c>
      <c r="AD6" s="306">
        <f>0.5*Gearing!$AC$4*Gearing!$AB$4*Acceleration!AB6^2</f>
        <v>89.430907315568376</v>
      </c>
      <c r="AE6" s="306">
        <f>AC6-AD6-Gearing!$AA$4</f>
        <v>1177.3087132962883</v>
      </c>
      <c r="AF6" s="310">
        <f>(AE6-Gearing!AU89)/ReducedMass!$R$15</f>
        <v>4.2413387047714624</v>
      </c>
      <c r="AG6" s="352">
        <f>Gearing!F4</f>
        <v>25.373450624817842</v>
      </c>
      <c r="AH6" s="353">
        <f t="shared" ref="AH6:AH36" si="6">($F5/AG6)*1000</f>
        <v>1158.2976194958326</v>
      </c>
      <c r="AI6" s="353">
        <f>0.5*Gearing!$AC$4*Gearing!$AB$4*Acceleration!AG6^2</f>
        <v>115.88615938981241</v>
      </c>
      <c r="AJ6" s="353">
        <f>AH6-AI6-Gearing!$AA$4</f>
        <v>990.6146601060201</v>
      </c>
      <c r="AK6" s="354">
        <f>(AJ6-Gearing!AZ89)/ReducedMass!$X$15</f>
        <v>3.6038200772574465</v>
      </c>
      <c r="AU6" s="565" t="s">
        <v>344</v>
      </c>
      <c r="AV6" s="566"/>
      <c r="AW6" s="567"/>
      <c r="AY6" s="573"/>
      <c r="AZ6" s="573"/>
      <c r="BA6" s="573"/>
      <c r="BB6" s="573"/>
      <c r="BC6" s="573"/>
      <c r="BD6" s="573"/>
      <c r="BE6" s="573"/>
    </row>
    <row r="7" spans="1:57">
      <c r="A7" s="45">
        <v>3750</v>
      </c>
      <c r="B7" s="46">
        <v>54.314999999999998</v>
      </c>
      <c r="C7" s="46">
        <v>101.72499999999999</v>
      </c>
      <c r="D7" s="46">
        <v>51.594000000000001</v>
      </c>
      <c r="E7" s="46">
        <v>2.089</v>
      </c>
      <c r="F7" s="43">
        <f t="shared" si="0"/>
        <v>40.503355704697988</v>
      </c>
      <c r="G7" s="36"/>
      <c r="H7" s="355">
        <f>Gearing!A5</f>
        <v>10.616230640841145</v>
      </c>
      <c r="I7" s="356">
        <f t="shared" si="1"/>
        <v>3437.7454501360821</v>
      </c>
      <c r="J7" s="356">
        <f>0.5*Gearing!$AC$4*Gearing!$AB$4*((Acceleration!H7))^2</f>
        <v>20.28678354351619</v>
      </c>
      <c r="K7" s="356">
        <f>I7-J7-Gearing!$AA$4</f>
        <v>3365.6618665925657</v>
      </c>
      <c r="L7" s="357">
        <f>(K7-Gearing!AA90)/ReducedMass!$L$5</f>
        <v>10.284476260179302</v>
      </c>
      <c r="M7" s="358">
        <f>Gearing!B5</f>
        <v>13.966241198617684</v>
      </c>
      <c r="N7" s="359">
        <f t="shared" si="2"/>
        <v>2613.1511022993868</v>
      </c>
      <c r="O7" s="359">
        <f>0.5*Gearing!$AC$4*Gearing!$AB$4*Acceleration!M7^2</f>
        <v>35.110060779233862</v>
      </c>
      <c r="P7" s="359">
        <f>N7-O7-Gearing!$AA$4</f>
        <v>2526.2442415201531</v>
      </c>
      <c r="Q7" s="360">
        <f>(N7-O7-Gearing!AF90)/ReducedMass!$R$5</f>
        <v>8.5736075655612147</v>
      </c>
      <c r="R7" s="361">
        <f>Gearing!C5</f>
        <v>17.457801498272108</v>
      </c>
      <c r="S7" s="362">
        <f t="shared" si="3"/>
        <v>2090.520881839509</v>
      </c>
      <c r="T7" s="362">
        <f>0.5*Gearing!$AC$4*Gearing!$AB$4*Acceleration!R7^2</f>
        <v>54.85946996755294</v>
      </c>
      <c r="U7" s="362">
        <f>S7-T7-Gearing!$AA$4</f>
        <v>1983.864611871956</v>
      </c>
      <c r="V7" s="363">
        <f>(U7-Gearing!AK90)/ReducedMass!$X$5</f>
        <v>6.8765993883755057</v>
      </c>
      <c r="W7" s="364">
        <f>Gearing!D5</f>
        <v>20.949361797926532</v>
      </c>
      <c r="X7" s="365">
        <f t="shared" si="4"/>
        <v>1742.1007348662574</v>
      </c>
      <c r="Y7" s="365">
        <f>0.5*Gearing!$AC$4*Gearing!$AB$4*Acceleration!W7^2</f>
        <v>78.99763675327624</v>
      </c>
      <c r="Z7" s="365">
        <f>X7-Y7-Gearing!$AA$4</f>
        <v>1611.306298112981</v>
      </c>
      <c r="AA7" s="366">
        <f>(Z7-Gearing!AP90)/ReducedMass!$L$15</f>
        <v>5.7230814404298682</v>
      </c>
      <c r="AB7" s="311">
        <f>Gearing!E5</f>
        <v>24.004477060124149</v>
      </c>
      <c r="AC7" s="315">
        <f t="shared" si="5"/>
        <v>1520.3788231560068</v>
      </c>
      <c r="AD7" s="315">
        <f>0.5*Gearing!$AC$4*Gearing!$AB$4*Acceleration!AB7^2</f>
        <v>103.71868540740475</v>
      </c>
      <c r="AE7" s="315">
        <f>AC7-AD7-Gearing!$AA$4</f>
        <v>1364.8633377486019</v>
      </c>
      <c r="AF7" s="319">
        <f>(AE7-Gearing!AU90)/ReducedMass!$R$15</f>
        <v>4.9170176316021674</v>
      </c>
      <c r="AG7" s="367">
        <f>Gearing!F5</f>
        <v>27.325254519034605</v>
      </c>
      <c r="AH7" s="368">
        <f t="shared" si="6"/>
        <v>1335.6105633974641</v>
      </c>
      <c r="AI7" s="368">
        <f>0.5*Gearing!$AC$4*Gearing!$AB$4*Acceleration!AG7^2</f>
        <v>134.4005162154038</v>
      </c>
      <c r="AJ7" s="368">
        <f>AH7-AI7-Gearing!$AA$4</f>
        <v>1149.4132471820603</v>
      </c>
      <c r="AK7" s="369">
        <f>(AJ7-Gearing!AZ90)/ReducedMass!$X$15</f>
        <v>4.1815235571186271</v>
      </c>
      <c r="AU7" s="568"/>
      <c r="AV7" s="510"/>
      <c r="AW7" s="569"/>
      <c r="AY7" s="573"/>
      <c r="AZ7" s="573"/>
      <c r="BA7" s="573"/>
      <c r="BB7" s="573"/>
      <c r="BC7" s="573"/>
      <c r="BD7" s="573"/>
      <c r="BE7" s="573"/>
    </row>
    <row r="8" spans="1:57">
      <c r="A8" s="45">
        <v>4000</v>
      </c>
      <c r="B8" s="46">
        <v>58.036000000000001</v>
      </c>
      <c r="C8" s="46">
        <v>101.901</v>
      </c>
      <c r="D8" s="46">
        <v>55.091000000000001</v>
      </c>
      <c r="E8" s="46">
        <v>2.2709999999999999</v>
      </c>
      <c r="F8" s="43">
        <f t="shared" si="0"/>
        <v>43.278150633855333</v>
      </c>
      <c r="G8" s="36"/>
      <c r="H8" s="355">
        <f>Gearing!A6</f>
        <v>11.374532829472654</v>
      </c>
      <c r="I8" s="356">
        <f t="shared" si="1"/>
        <v>3560.8808125947271</v>
      </c>
      <c r="J8" s="356">
        <f>0.5*Gearing!$AC$4*Gearing!$AB$4*((Acceleration!H8))^2</f>
        <v>23.288399475975215</v>
      </c>
      <c r="K8" s="356">
        <f>I8-J8-Gearing!$AA$4</f>
        <v>3485.7956131187516</v>
      </c>
      <c r="L8" s="357">
        <f>(K8-Gearing!AA91)/ReducedMass!$L$5</f>
        <v>10.651569780909536</v>
      </c>
      <c r="M8" s="358">
        <f>Gearing!B6</f>
        <v>14.963829855661803</v>
      </c>
      <c r="N8" s="359">
        <f t="shared" si="2"/>
        <v>2706.7506176818024</v>
      </c>
      <c r="O8" s="359">
        <f>0.5*Gearing!$AC$4*Gearing!$AB$4*Acceleration!M8^2</f>
        <v>40.304916710855196</v>
      </c>
      <c r="P8" s="359">
        <f>N8-O8-Gearing!$AA$4</f>
        <v>2614.6489009709471</v>
      </c>
      <c r="Q8" s="360">
        <f>(N8-O8-Gearing!AF91)/ReducedMass!$R$5</f>
        <v>8.8676086481239906</v>
      </c>
      <c r="R8" s="361">
        <f>Gearing!C6</f>
        <v>18.704787319577257</v>
      </c>
      <c r="S8" s="362">
        <f t="shared" si="3"/>
        <v>2165.4004941454418</v>
      </c>
      <c r="T8" s="362">
        <f>0.5*Gearing!$AC$4*Gearing!$AB$4*Acceleration!R8^2</f>
        <v>62.976432360711264</v>
      </c>
      <c r="U8" s="362">
        <f>S8-T8-Gearing!$AA$4</f>
        <v>2050.6272617847303</v>
      </c>
      <c r="V8" s="363">
        <f>(U8-Gearing!AK91)/ReducedMass!$X$5</f>
        <v>7.108016388713704</v>
      </c>
      <c r="W8" s="364">
        <f>Gearing!D6</f>
        <v>22.44574478349271</v>
      </c>
      <c r="X8" s="365">
        <f t="shared" si="4"/>
        <v>1804.500411787868</v>
      </c>
      <c r="Y8" s="365">
        <f>0.5*Gearing!$AC$4*Gearing!$AB$4*Acceleration!W8^2</f>
        <v>90.686062599424233</v>
      </c>
      <c r="Z8" s="365">
        <f>X8-Y8-Gearing!$AA$4</f>
        <v>1662.0175491884436</v>
      </c>
      <c r="AA8" s="366">
        <f>(Z8-Gearing!AP91)/ReducedMass!$L$15</f>
        <v>5.903199038301139</v>
      </c>
      <c r="AB8" s="311">
        <f>Gearing!E6</f>
        <v>25.719082564418727</v>
      </c>
      <c r="AC8" s="315">
        <f t="shared" si="5"/>
        <v>1574.8367230148669</v>
      </c>
      <c r="AD8" s="315">
        <f>0.5*Gearing!$AC$4*Gearing!$AB$4*Acceleration!AB8^2</f>
        <v>119.06481743196973</v>
      </c>
      <c r="AE8" s="315">
        <f>AC8-AD8-Gearing!$AA$4</f>
        <v>1403.9751055828972</v>
      </c>
      <c r="AF8" s="319">
        <f>(AE8-Gearing!AU91)/ReducedMass!$R$15</f>
        <v>5.0579205679808297</v>
      </c>
      <c r="AG8" s="367">
        <f>Gearing!F6</f>
        <v>29.277058413251357</v>
      </c>
      <c r="AH8" s="368">
        <f t="shared" si="6"/>
        <v>1383.4503157040324</v>
      </c>
      <c r="AI8" s="368">
        <f>0.5*Gearing!$AC$4*Gearing!$AB$4*Acceleration!AG8^2</f>
        <v>154.28630687992776</v>
      </c>
      <c r="AJ8" s="368">
        <f>AH8-AI8-Gearing!$AA$4</f>
        <v>1177.3672088241046</v>
      </c>
      <c r="AK8" s="369">
        <f>(AJ8-Gearing!AZ91)/ReducedMass!$X$15</f>
        <v>4.2832190521092848</v>
      </c>
      <c r="AU8" s="568"/>
      <c r="AV8" s="510"/>
      <c r="AW8" s="569"/>
      <c r="AY8" s="573"/>
      <c r="AZ8" s="573"/>
      <c r="BA8" s="573"/>
      <c r="BB8" s="573"/>
      <c r="BC8" s="573"/>
      <c r="BD8" s="573"/>
      <c r="BE8" s="573"/>
    </row>
    <row r="9" spans="1:57">
      <c r="A9" s="45">
        <v>4250</v>
      </c>
      <c r="B9" s="46">
        <v>60.973999999999997</v>
      </c>
      <c r="C9" s="46">
        <v>100.761</v>
      </c>
      <c r="D9" s="46">
        <v>57.795999999999999</v>
      </c>
      <c r="E9" s="46">
        <v>2.4750000000000001</v>
      </c>
      <c r="F9" s="43">
        <f t="shared" si="0"/>
        <v>45.469052945563014</v>
      </c>
      <c r="G9" s="36"/>
      <c r="H9" s="355">
        <f>Gearing!A7</f>
        <v>12.132835018104167</v>
      </c>
      <c r="I9" s="356">
        <f t="shared" si="1"/>
        <v>3567.0270443204149</v>
      </c>
      <c r="J9" s="356">
        <f>0.5*Gearing!$AC$4*Gearing!$AB$4*((Acceleration!H9))^2</f>
        <v>26.49702340377625</v>
      </c>
      <c r="K9" s="356">
        <f>I9-J9-Gearing!$AA$4</f>
        <v>3488.7332209166384</v>
      </c>
      <c r="L9" s="357">
        <f>(K9-Gearing!AA92)/ReducedMass!$L$5</f>
        <v>10.660546249389322</v>
      </c>
      <c r="M9" s="358">
        <f>Gearing!B7</f>
        <v>15.961418512705924</v>
      </c>
      <c r="N9" s="359">
        <f t="shared" si="2"/>
        <v>2711.4225843651807</v>
      </c>
      <c r="O9" s="359">
        <f>0.5*Gearing!$AC$4*Gearing!$AB$4*Acceleration!M9^2</f>
        <v>45.858038568795244</v>
      </c>
      <c r="P9" s="359">
        <f>N9-O9-Gearing!$AA$4</f>
        <v>2613.7677457963855</v>
      </c>
      <c r="Q9" s="360">
        <f>(N9-O9-Gearing!AF92)/ReducedMass!$R$5</f>
        <v>8.8646782530878419</v>
      </c>
      <c r="R9" s="361">
        <f>Gearing!C7</f>
        <v>19.951773140882405</v>
      </c>
      <c r="S9" s="362">
        <f t="shared" si="3"/>
        <v>2169.1380674921447</v>
      </c>
      <c r="T9" s="362">
        <f>0.5*Gearing!$AC$4*Gearing!$AB$4*Acceleration!R9^2</f>
        <v>71.653185263742586</v>
      </c>
      <c r="U9" s="362">
        <f>S9-T9-Gearing!$AA$4</f>
        <v>2045.688082228402</v>
      </c>
      <c r="V9" s="363">
        <f>(U9-Gearing!AK92)/ReducedMass!$X$5</f>
        <v>7.090895886178969</v>
      </c>
      <c r="W9" s="364">
        <f>Gearing!D7</f>
        <v>23.942127769058889</v>
      </c>
      <c r="X9" s="365">
        <f t="shared" si="4"/>
        <v>1807.6150562434534</v>
      </c>
      <c r="Y9" s="365">
        <f>0.5*Gearing!$AC$4*Gearing!$AB$4*Acceleration!W9^2</f>
        <v>103.18058677978934</v>
      </c>
      <c r="Z9" s="365">
        <f>X9-Y9-Gearing!$AA$4</f>
        <v>1652.637669463664</v>
      </c>
      <c r="AA9" s="366">
        <f>(Z9-Gearing!AP92)/ReducedMass!$L$15</f>
        <v>5.869883326925085</v>
      </c>
      <c r="AB9" s="311">
        <f>Gearing!E7</f>
        <v>27.433688068713312</v>
      </c>
      <c r="AC9" s="315">
        <f t="shared" si="5"/>
        <v>1577.5549581761047</v>
      </c>
      <c r="AD9" s="315">
        <f>0.5*Gearing!$AC$4*Gearing!$AB$4*Acceleration!AB9^2</f>
        <v>135.46930338926336</v>
      </c>
      <c r="AE9" s="315">
        <f>AC9-AD9-Gearing!$AA$4</f>
        <v>1390.2888547868413</v>
      </c>
      <c r="AF9" s="319">
        <f>(AE9-Gearing!AU92)/ReducedMass!$R$15</f>
        <v>5.0086148722283577</v>
      </c>
      <c r="AG9" s="367">
        <f>Gearing!F7</f>
        <v>31.22886230746812</v>
      </c>
      <c r="AH9" s="368">
        <f t="shared" si="6"/>
        <v>1385.8382097866474</v>
      </c>
      <c r="AI9" s="368">
        <f>0.5*Gearing!$AC$4*Gearing!$AB$4*Acceleration!AG9^2</f>
        <v>175.54353138338453</v>
      </c>
      <c r="AJ9" s="368">
        <f>AH9-AI9-Gearing!$AA$4</f>
        <v>1158.4978784032628</v>
      </c>
      <c r="AK9" s="369">
        <f>(AJ9-Gearing!AZ92)/ReducedMass!$X$15</f>
        <v>4.2145731148406433</v>
      </c>
      <c r="AU9" s="568"/>
      <c r="AV9" s="510"/>
      <c r="AW9" s="569"/>
      <c r="AY9" s="573"/>
      <c r="AZ9" s="573"/>
      <c r="BA9" s="573"/>
      <c r="BB9" s="573"/>
      <c r="BC9" s="573"/>
      <c r="BD9" s="573"/>
      <c r="BE9" s="573"/>
    </row>
    <row r="10" spans="1:57">
      <c r="A10" s="45">
        <v>4500</v>
      </c>
      <c r="B10" s="46">
        <v>63.241999999999997</v>
      </c>
      <c r="C10" s="46">
        <v>98.703999999999994</v>
      </c>
      <c r="D10" s="46">
        <v>59.832000000000001</v>
      </c>
      <c r="E10" s="46">
        <v>2.6659999999999999</v>
      </c>
      <c r="F10" s="43">
        <f t="shared" si="0"/>
        <v>47.16032811334825</v>
      </c>
      <c r="G10" s="36"/>
      <c r="H10" s="355">
        <f>Gearing!A8</f>
        <v>12.891137206735674</v>
      </c>
      <c r="I10" s="356">
        <f t="shared" si="1"/>
        <v>3527.1560775728335</v>
      </c>
      <c r="J10" s="356">
        <f>0.5*Gearing!$AC$4*Gearing!$AB$4*((Acceleration!H10))^2</f>
        <v>29.912655326919271</v>
      </c>
      <c r="K10" s="356">
        <f>I10-J10-Gearing!$AA$4</f>
        <v>3445.4466222459141</v>
      </c>
      <c r="L10" s="357">
        <f>(K10-Gearing!AA93)/ReducedMass!$L$5</f>
        <v>10.528275090235809</v>
      </c>
      <c r="M10" s="358">
        <f>Gearing!B8</f>
        <v>16.959007169750045</v>
      </c>
      <c r="N10" s="359">
        <f t="shared" si="2"/>
        <v>2681.1152616685386</v>
      </c>
      <c r="O10" s="359">
        <f>0.5*Gearing!$AC$4*Gearing!$AB$4*Acceleration!M10^2</f>
        <v>51.769426353054016</v>
      </c>
      <c r="P10" s="359">
        <f>N10-O10-Gearing!$AA$4</f>
        <v>2577.5490353154846</v>
      </c>
      <c r="Q10" s="360">
        <f>(N10-O10-Gearing!AF93)/ReducedMass!$R$5</f>
        <v>8.7442282659880171</v>
      </c>
      <c r="R10" s="361">
        <f>Gearing!C8</f>
        <v>21.198758962187558</v>
      </c>
      <c r="S10" s="362">
        <f t="shared" si="3"/>
        <v>2144.892209334831</v>
      </c>
      <c r="T10" s="362">
        <f>0.5*Gearing!$AC$4*Gearing!$AB$4*Acceleration!R10^2</f>
        <v>80.889728676646911</v>
      </c>
      <c r="U10" s="362">
        <f>S10-T10-Gearing!$AA$4</f>
        <v>2012.2056806581841</v>
      </c>
      <c r="V10" s="363">
        <f>(U10-Gearing!AK93)/ReducedMass!$X$5</f>
        <v>6.9748370277360801</v>
      </c>
      <c r="W10" s="364">
        <f>Gearing!D8</f>
        <v>25.438510754625071</v>
      </c>
      <c r="X10" s="365">
        <f t="shared" si="4"/>
        <v>1787.4101744456921</v>
      </c>
      <c r="Y10" s="365">
        <f>0.5*Gearing!$AC$4*Gearing!$AB$4*Acceleration!W10^2</f>
        <v>116.48120929437157</v>
      </c>
      <c r="Z10" s="365">
        <f>X10-Y10-Gearing!$AA$4</f>
        <v>1619.1321651513204</v>
      </c>
      <c r="AA10" s="366">
        <f>(Z10-Gearing!AP93)/ReducedMass!$L$15</f>
        <v>5.7508775673703783</v>
      </c>
      <c r="AB10" s="311">
        <f>Gearing!E8</f>
        <v>29.148293573007887</v>
      </c>
      <c r="AC10" s="315">
        <f t="shared" si="5"/>
        <v>1559.9216067889681</v>
      </c>
      <c r="AD10" s="315">
        <f>0.5*Gearing!$AC$4*Gearing!$AB$4*Acceleration!AB10^2</f>
        <v>152.93214327928553</v>
      </c>
      <c r="AE10" s="315">
        <f>AC10-AD10-Gearing!$AA$4</f>
        <v>1355.1926635096825</v>
      </c>
      <c r="AF10" s="319">
        <f>(AE10-Gearing!AU93)/ReducedMass!$R$15</f>
        <v>4.8821783371269527</v>
      </c>
      <c r="AG10" s="367">
        <f>Gearing!F8</f>
        <v>33.180666201684872</v>
      </c>
      <c r="AH10" s="368">
        <f t="shared" si="6"/>
        <v>1370.347800408364</v>
      </c>
      <c r="AI10" s="368">
        <f>0.5*Gearing!$AC$4*Gearing!$AB$4*Acceleration!AG10^2</f>
        <v>198.1721897257739</v>
      </c>
      <c r="AJ10" s="368">
        <f>AH10-AI10-Gearing!$AA$4</f>
        <v>1120.37881068259</v>
      </c>
      <c r="AK10" s="369">
        <f>(AJ10-Gearing!AZ93)/ReducedMass!$X$15</f>
        <v>4.0758973339235771</v>
      </c>
      <c r="AU10" s="568"/>
      <c r="AV10" s="510"/>
      <c r="AW10" s="569"/>
      <c r="AY10" s="573"/>
      <c r="AZ10" s="573"/>
      <c r="BA10" s="573"/>
      <c r="BB10" s="573"/>
      <c r="BC10" s="573"/>
      <c r="BD10" s="573"/>
      <c r="BE10" s="573"/>
    </row>
    <row r="11" spans="1:57">
      <c r="A11" s="45">
        <v>4750</v>
      </c>
      <c r="B11" s="46">
        <v>64.338999999999999</v>
      </c>
      <c r="C11" s="46">
        <v>95.131</v>
      </c>
      <c r="D11" s="46">
        <v>60.674999999999997</v>
      </c>
      <c r="E11" s="46">
        <v>2.9159999999999999</v>
      </c>
      <c r="F11" s="43">
        <f t="shared" si="0"/>
        <v>47.978374347501862</v>
      </c>
      <c r="G11" s="36"/>
      <c r="H11" s="355">
        <f>Gearing!A9</f>
        <v>13.649439395367187</v>
      </c>
      <c r="I11" s="356">
        <f t="shared" si="1"/>
        <v>3455.1109937419942</v>
      </c>
      <c r="J11" s="356">
        <f>0.5*Gearing!$AC$4*Gearing!$AB$4*((Acceleration!H11))^2</f>
        <v>33.53529524540432</v>
      </c>
      <c r="K11" s="356">
        <f>I11-J11-Gearing!$AA$4</f>
        <v>3369.7788984965896</v>
      </c>
      <c r="L11" s="357">
        <f>(K11-Gearing!AA94)/ReducedMass!$L$5</f>
        <v>10.297056703063244</v>
      </c>
      <c r="M11" s="358">
        <f>Gearing!B9</f>
        <v>17.956595826794164</v>
      </c>
      <c r="N11" s="359">
        <f t="shared" si="2"/>
        <v>2626.3512621349623</v>
      </c>
      <c r="O11" s="359">
        <f>0.5*Gearing!$AC$4*Gearing!$AB$4*Acceleration!M11^2</f>
        <v>58.039080063631481</v>
      </c>
      <c r="P11" s="359">
        <f>N11-O11-Gearing!$AA$4</f>
        <v>2516.5153820713308</v>
      </c>
      <c r="Q11" s="360">
        <f>(N11-O11-Gearing!AF94)/ReducedMass!$R$5</f>
        <v>8.5412529902727155</v>
      </c>
      <c r="R11" s="361">
        <f>Gearing!C9</f>
        <v>22.445744783492707</v>
      </c>
      <c r="S11" s="362">
        <f t="shared" si="3"/>
        <v>2101.0810097079698</v>
      </c>
      <c r="T11" s="362">
        <f>0.5*Gearing!$AC$4*Gearing!$AB$4*Acceleration!R11^2</f>
        <v>90.686062599424204</v>
      </c>
      <c r="U11" s="362">
        <f>S11-T11-Gearing!$AA$4</f>
        <v>1958.5981471085454</v>
      </c>
      <c r="V11" s="363">
        <f>(U11-Gearing!AK94)/ReducedMass!$X$5</f>
        <v>6.7890191396535249</v>
      </c>
      <c r="W11" s="364">
        <f>Gearing!D9</f>
        <v>26.934893740191249</v>
      </c>
      <c r="X11" s="365">
        <f t="shared" si="4"/>
        <v>1750.9008414233081</v>
      </c>
      <c r="Y11" s="365">
        <f>0.5*Gearing!$AC$4*Gearing!$AB$4*Acceleration!W11^2</f>
        <v>130.58793014317087</v>
      </c>
      <c r="Z11" s="365">
        <f>X11-Y11-Gearing!$AA$4</f>
        <v>1568.516111280137</v>
      </c>
      <c r="AA11" s="366">
        <f>(Z11-Gearing!AP94)/ReducedMass!$L$15</f>
        <v>5.5710980935129157</v>
      </c>
      <c r="AB11" s="311">
        <f>Gearing!E9</f>
        <v>30.862899077302473</v>
      </c>
      <c r="AC11" s="315">
        <f t="shared" si="5"/>
        <v>1528.0589161512505</v>
      </c>
      <c r="AD11" s="315">
        <f>0.5*Gearing!$AC$4*Gearing!$AB$4*Acceleration!AB11^2</f>
        <v>171.45333710203641</v>
      </c>
      <c r="AE11" s="315">
        <f>AC11-AD11-Gearing!$AA$4</f>
        <v>1304.8087790492141</v>
      </c>
      <c r="AF11" s="319">
        <f>(AE11-Gearing!AU94)/ReducedMass!$R$15</f>
        <v>4.7006667957228263</v>
      </c>
      <c r="AG11" s="367">
        <f>Gearing!F9</f>
        <v>35.132470095901631</v>
      </c>
      <c r="AH11" s="368">
        <f t="shared" si="6"/>
        <v>1342.3573117578694</v>
      </c>
      <c r="AI11" s="368">
        <f>0.5*Gearing!$AC$4*Gearing!$AB$4*Acceleration!AG11^2</f>
        <v>222.17228190709602</v>
      </c>
      <c r="AJ11" s="368">
        <f>AH11-AI11-Gearing!$AA$4</f>
        <v>1068.3882298507733</v>
      </c>
      <c r="AK11" s="369">
        <f>(AJ11-Gearing!AZ94)/ReducedMass!$X$15</f>
        <v>3.8867574932009243</v>
      </c>
      <c r="AU11" s="568"/>
      <c r="AV11" s="510"/>
      <c r="AW11" s="569"/>
      <c r="AY11" s="573"/>
      <c r="AZ11" s="573"/>
      <c r="BA11" s="573"/>
      <c r="BB11" s="573"/>
      <c r="BC11" s="573"/>
      <c r="BD11" s="573"/>
      <c r="BE11" s="573"/>
    </row>
    <row r="12" spans="1:57" ht="14.65" thickBot="1">
      <c r="A12" s="45">
        <v>5000</v>
      </c>
      <c r="B12" s="46">
        <v>66.525999999999996</v>
      </c>
      <c r="C12" s="46">
        <v>93.447000000000003</v>
      </c>
      <c r="D12" s="46">
        <v>62.613</v>
      </c>
      <c r="E12" s="46">
        <v>3.1389999999999998</v>
      </c>
      <c r="F12" s="43">
        <f t="shared" si="0"/>
        <v>49.609246830723336</v>
      </c>
      <c r="G12" s="36"/>
      <c r="H12" s="355">
        <f>Gearing!A10</f>
        <v>14.407741583998698</v>
      </c>
      <c r="I12" s="356">
        <f t="shared" si="1"/>
        <v>3330.0412884130892</v>
      </c>
      <c r="J12" s="356">
        <f>0.5*Gearing!$AC$4*Gearing!$AB$4*((Acceleration!H12))^2</f>
        <v>37.364943159231352</v>
      </c>
      <c r="K12" s="356">
        <f>I12-J12-Gearing!$AA$4</f>
        <v>3240.8795452538579</v>
      </c>
      <c r="L12" s="357">
        <f>(K12-Gearing!AA95)/ReducedMass!$L$5</f>
        <v>9.9031780572207104</v>
      </c>
      <c r="M12" s="358">
        <f>Gearing!B10</f>
        <v>18.954184483838283</v>
      </c>
      <c r="N12" s="359">
        <f t="shared" si="2"/>
        <v>2531.2813847734633</v>
      </c>
      <c r="O12" s="359">
        <f>0.5*Gearing!$AC$4*Gearing!$AB$4*Acceleration!M12^2</f>
        <v>64.666999700527668</v>
      </c>
      <c r="P12" s="359">
        <f>N12-O12-Gearing!$AA$4</f>
        <v>2414.8175850729353</v>
      </c>
      <c r="Q12" s="360">
        <f>(N12-O12-Gearing!AF95)/ReducedMass!$R$5</f>
        <v>8.203043866483041</v>
      </c>
      <c r="R12" s="361">
        <f>Gearing!C10</f>
        <v>23.692730604797859</v>
      </c>
      <c r="S12" s="362">
        <f t="shared" si="3"/>
        <v>2025.0251078187703</v>
      </c>
      <c r="T12" s="362">
        <f>0.5*Gearing!$AC$4*Gearing!$AB$4*Acceleration!R12^2</f>
        <v>101.04218703207452</v>
      </c>
      <c r="U12" s="362">
        <f>S12-T12-Gearing!$AA$4</f>
        <v>1872.1861207866957</v>
      </c>
      <c r="V12" s="363">
        <f>(U12-Gearing!AK95)/ReducedMass!$X$5</f>
        <v>6.4894922042985881</v>
      </c>
      <c r="W12" s="364">
        <f>Gearing!D10</f>
        <v>28.431276725757431</v>
      </c>
      <c r="X12" s="365">
        <f t="shared" si="4"/>
        <v>1687.5209231823085</v>
      </c>
      <c r="Y12" s="365">
        <f>0.5*Gearing!$AC$4*Gearing!$AB$4*Acceleration!W12^2</f>
        <v>145.5007493261873</v>
      </c>
      <c r="Z12" s="365">
        <f>X12-Y12-Gearing!$AA$4</f>
        <v>1490.223373856121</v>
      </c>
      <c r="AA12" s="366">
        <f>(Z12-Gearing!AP95)/ReducedMass!$L$15</f>
        <v>5.2930158238683536</v>
      </c>
      <c r="AB12" s="311">
        <f>Gearing!E10</f>
        <v>32.577504581597054</v>
      </c>
      <c r="AC12" s="315">
        <f t="shared" si="5"/>
        <v>1472.7455329591057</v>
      </c>
      <c r="AD12" s="315">
        <f>0.5*Gearing!$AC$4*Gearing!$AB$4*Acceleration!AB12^2</f>
        <v>191.03288485751585</v>
      </c>
      <c r="AE12" s="315">
        <f>AC12-AD12-Gearing!$AA$4</f>
        <v>1229.9158481015897</v>
      </c>
      <c r="AF12" s="319">
        <f>(AE12-Gearing!AU95)/ReducedMass!$R$15</f>
        <v>4.4308596642928944</v>
      </c>
      <c r="AG12" s="367">
        <f>Gearing!F10</f>
        <v>37.08427399011839</v>
      </c>
      <c r="AH12" s="368">
        <f t="shared" si="6"/>
        <v>1293.7660411064364</v>
      </c>
      <c r="AI12" s="368">
        <f>0.5*Gearing!$AC$4*Gearing!$AB$4*Acceleration!AG12^2</f>
        <v>247.54380792735083</v>
      </c>
      <c r="AJ12" s="368">
        <f>AH12-AI12-Gearing!$AA$4</f>
        <v>994.42543317908564</v>
      </c>
      <c r="AK12" s="369">
        <f>(AJ12-Gearing!AZ95)/ReducedMass!$X$15</f>
        <v>3.6176835309934492</v>
      </c>
      <c r="AU12" s="570"/>
      <c r="AV12" s="571"/>
      <c r="AW12" s="572"/>
      <c r="AY12" s="573"/>
      <c r="AZ12" s="573"/>
      <c r="BA12" s="573"/>
      <c r="BB12" s="573"/>
      <c r="BC12" s="573"/>
      <c r="BD12" s="573"/>
      <c r="BE12" s="573"/>
    </row>
    <row r="13" spans="1:57">
      <c r="A13" s="45">
        <v>5250</v>
      </c>
      <c r="B13" s="46">
        <v>70.718000000000004</v>
      </c>
      <c r="C13" s="46">
        <v>94.603999999999999</v>
      </c>
      <c r="D13" s="46">
        <v>66.566000000000003</v>
      </c>
      <c r="E13" s="46">
        <v>3.3290000000000002</v>
      </c>
      <c r="F13" s="43">
        <f t="shared" si="0"/>
        <v>52.735272184936619</v>
      </c>
      <c r="G13" s="36"/>
      <c r="H13" s="355">
        <f>Gearing!A11</f>
        <v>15.166043772630207</v>
      </c>
      <c r="I13" s="356">
        <f t="shared" si="1"/>
        <v>3271.0736942650756</v>
      </c>
      <c r="J13" s="356">
        <f>0.5*Gearing!$AC$4*Gearing!$AB$4*((Acceleration!H13))^2</f>
        <v>41.401599068400387</v>
      </c>
      <c r="K13" s="356">
        <f>I13-J13-Gearing!$AA$4</f>
        <v>3177.8752951966753</v>
      </c>
      <c r="L13" s="357">
        <f>(K13-Gearing!AA96)/ReducedMass!$L$5</f>
        <v>9.710655534255709</v>
      </c>
      <c r="M13" s="358">
        <f>Gearing!B11</f>
        <v>19.951773140882402</v>
      </c>
      <c r="N13" s="359">
        <f t="shared" si="2"/>
        <v>2486.4580446271693</v>
      </c>
      <c r="O13" s="359">
        <f>0.5*Gearing!$AC$4*Gearing!$AB$4*Acceleration!M13^2</f>
        <v>71.653185263742557</v>
      </c>
      <c r="P13" s="359">
        <f>N13-O13-Gearing!$AA$4</f>
        <v>2363.0080593634266</v>
      </c>
      <c r="Q13" s="360">
        <f>(N13-O13-Gearing!AF96)/ReducedMass!$R$5</f>
        <v>8.0307446150602395</v>
      </c>
      <c r="R13" s="361">
        <f>Gearing!C11</f>
        <v>24.939716426103004</v>
      </c>
      <c r="S13" s="362">
        <f t="shared" si="3"/>
        <v>1989.1664357017353</v>
      </c>
      <c r="T13" s="362">
        <f>0.5*Gearing!$AC$4*Gearing!$AB$4*Acceleration!R13^2</f>
        <v>111.95810197459775</v>
      </c>
      <c r="U13" s="362">
        <f>S13-T13-Gearing!$AA$4</f>
        <v>1825.4115337271373</v>
      </c>
      <c r="V13" s="363">
        <f>(U13-Gearing!AK96)/ReducedMass!$X$5</f>
        <v>6.3273591157599656</v>
      </c>
      <c r="W13" s="364">
        <f>Gearing!D11</f>
        <v>29.92765971132361</v>
      </c>
      <c r="X13" s="365">
        <f t="shared" si="4"/>
        <v>1657.6386964181127</v>
      </c>
      <c r="Y13" s="365">
        <f>0.5*Gearing!$AC$4*Gearing!$AB$4*Acceleration!W13^2</f>
        <v>161.21966684342081</v>
      </c>
      <c r="Z13" s="365">
        <f>X13-Y13-Gearing!$AA$4</f>
        <v>1444.6222295746918</v>
      </c>
      <c r="AA13" s="366">
        <f>(Z13-Gearing!AP96)/ReducedMass!$L$15</f>
        <v>5.1310484419962368</v>
      </c>
      <c r="AB13" s="311">
        <f>Gearing!E11</f>
        <v>34.292110085891629</v>
      </c>
      <c r="AC13" s="315">
        <f t="shared" si="5"/>
        <v>1446.6664986921714</v>
      </c>
      <c r="AD13" s="315">
        <f>0.5*Gearing!$AC$4*Gearing!$AB$4*Acceleration!AB13^2</f>
        <v>211.67078654572384</v>
      </c>
      <c r="AE13" s="315">
        <f>AC13-AD13-Gearing!$AA$4</f>
        <v>1183.1989121464476</v>
      </c>
      <c r="AF13" s="319">
        <f>(AE13-Gearing!AU96)/ReducedMass!$R$15</f>
        <v>4.2625585667157733</v>
      </c>
      <c r="AG13" s="367">
        <f>Gearing!F11</f>
        <v>39.036077884335143</v>
      </c>
      <c r="AH13" s="368">
        <f t="shared" si="6"/>
        <v>1270.856333920553</v>
      </c>
      <c r="AI13" s="368">
        <f>0.5*Gearing!$AC$4*Gearing!$AB$4*Acceleration!AG13^2</f>
        <v>274.28676778653823</v>
      </c>
      <c r="AJ13" s="368">
        <f>AH13-AI13-Gearing!$AA$4</f>
        <v>944.77276613401477</v>
      </c>
      <c r="AK13" s="369">
        <f>(AJ13-Gearing!AZ96)/ReducedMass!$X$15</f>
        <v>3.4370489355320264</v>
      </c>
      <c r="AY13" s="573"/>
      <c r="AZ13" s="573"/>
      <c r="BA13" s="573"/>
      <c r="BB13" s="573"/>
      <c r="BC13" s="573"/>
      <c r="BD13" s="573"/>
      <c r="BE13" s="573"/>
    </row>
    <row r="14" spans="1:57">
      <c r="A14" s="45">
        <v>5500</v>
      </c>
      <c r="B14" s="46">
        <v>76.387</v>
      </c>
      <c r="C14" s="46">
        <v>97.543999999999997</v>
      </c>
      <c r="D14" s="46">
        <v>71.906999999999996</v>
      </c>
      <c r="E14" s="46">
        <v>3.5920000000000001</v>
      </c>
      <c r="F14" s="43">
        <f t="shared" si="0"/>
        <v>56.962714392244592</v>
      </c>
      <c r="G14" s="36"/>
      <c r="H14" s="355">
        <f>Gearing!A12</f>
        <v>15.924345961261718</v>
      </c>
      <c r="I14" s="356">
        <f t="shared" si="1"/>
        <v>3311.6130680169108</v>
      </c>
      <c r="J14" s="356">
        <f>0.5*Gearing!$AC$4*Gearing!$AB$4*((Acceleration!H14))^2</f>
        <v>45.645262972911432</v>
      </c>
      <c r="K14" s="356">
        <f>I14-J14-Gearing!$AA$4</f>
        <v>3214.1710050439992</v>
      </c>
      <c r="L14" s="357">
        <f>(K14-Gearing!AA97)/ReducedMass!$L$5</f>
        <v>9.8215645860461898</v>
      </c>
      <c r="M14" s="358">
        <f>Gearing!B12</f>
        <v>20.949361797926525</v>
      </c>
      <c r="N14" s="359">
        <f t="shared" si="2"/>
        <v>2517.2734469723141</v>
      </c>
      <c r="O14" s="359">
        <f>0.5*Gearing!$AC$4*Gearing!$AB$4*Acceleration!M14^2</f>
        <v>78.997636753276183</v>
      </c>
      <c r="P14" s="359">
        <f>N14-O14-Gearing!$AA$4</f>
        <v>2386.4790102190377</v>
      </c>
      <c r="Q14" s="360">
        <f>(N14-O14-Gearing!AF97)/ReducedMass!$R$5</f>
        <v>8.1088002854648984</v>
      </c>
      <c r="R14" s="361">
        <f>Gearing!C12</f>
        <v>26.18670224740816</v>
      </c>
      <c r="S14" s="362">
        <f t="shared" si="3"/>
        <v>2013.8187575778509</v>
      </c>
      <c r="T14" s="362">
        <f>0.5*Gearing!$AC$4*Gearing!$AB$4*Acceleration!R14^2</f>
        <v>123.43380742699406</v>
      </c>
      <c r="U14" s="362">
        <f>S14-T14-Gearing!$AA$4</f>
        <v>1838.5881501508568</v>
      </c>
      <c r="V14" s="363">
        <f>(U14-Gearing!AK97)/ReducedMass!$X$5</f>
        <v>6.3730327529113984</v>
      </c>
      <c r="W14" s="364">
        <f>Gearing!D12</f>
        <v>31.424042696889792</v>
      </c>
      <c r="X14" s="365">
        <f t="shared" si="4"/>
        <v>1678.1822979815424</v>
      </c>
      <c r="Y14" s="365">
        <f>0.5*Gearing!$AC$4*Gearing!$AB$4*Acceleration!W14^2</f>
        <v>177.74468269487147</v>
      </c>
      <c r="Z14" s="365">
        <f>X14-Y14-Gearing!$AA$4</f>
        <v>1448.6408152866709</v>
      </c>
      <c r="AA14" s="366">
        <f>(Z14-Gearing!AP97)/ReducedMass!$L$15</f>
        <v>5.1453217637923094</v>
      </c>
      <c r="AB14" s="311">
        <f>Gearing!E12</f>
        <v>36.006715590186218</v>
      </c>
      <c r="AC14" s="315">
        <f t="shared" si="5"/>
        <v>1464.595460056619</v>
      </c>
      <c r="AD14" s="315">
        <f>0.5*Gearing!$AC$4*Gearing!$AB$4*Acceleration!AB14^2</f>
        <v>233.36704216666064</v>
      </c>
      <c r="AE14" s="315">
        <f>AC14-AD14-Gearing!$AA$4</f>
        <v>1179.4316178899583</v>
      </c>
      <c r="AF14" s="319">
        <f>(AE14-Gearing!AU97)/ReducedMass!$R$15</f>
        <v>4.2489866201550663</v>
      </c>
      <c r="AG14" s="367">
        <f>Gearing!F12</f>
        <v>40.987881778551895</v>
      </c>
      <c r="AH14" s="368">
        <f t="shared" si="6"/>
        <v>1286.606428452516</v>
      </c>
      <c r="AI14" s="368">
        <f>0.5*Gearing!$AC$4*Gearing!$AB$4*Acceleration!AG14^2</f>
        <v>302.40116148465836</v>
      </c>
      <c r="AJ14" s="368">
        <f>AH14-AI14-Gearing!$AA$4</f>
        <v>932.40846696785763</v>
      </c>
      <c r="AK14" s="369">
        <f>(AJ14-Gearing!AZ97)/ReducedMass!$X$15</f>
        <v>3.3920680651990094</v>
      </c>
      <c r="AY14" s="573"/>
      <c r="AZ14" s="573"/>
      <c r="BA14" s="573"/>
      <c r="BB14" s="573"/>
      <c r="BC14" s="573"/>
      <c r="BD14" s="573"/>
      <c r="BE14" s="573"/>
    </row>
    <row r="15" spans="1:57">
      <c r="A15" s="45">
        <v>5750</v>
      </c>
      <c r="B15" s="46">
        <v>81.421000000000006</v>
      </c>
      <c r="C15" s="46">
        <v>99.450999999999993</v>
      </c>
      <c r="D15" s="46">
        <v>76.638999999999996</v>
      </c>
      <c r="E15" s="46">
        <v>3.835</v>
      </c>
      <c r="F15" s="43">
        <f t="shared" si="0"/>
        <v>60.716629381058915</v>
      </c>
      <c r="G15" s="36"/>
      <c r="H15" s="355">
        <f>Gearing!A13</f>
        <v>16.682648149893232</v>
      </c>
      <c r="I15" s="356">
        <f t="shared" si="1"/>
        <v>3414.4887478556061</v>
      </c>
      <c r="J15" s="356">
        <f>0.5*Gearing!$AC$4*Gearing!$AB$4*((Acceleration!H15))^2</f>
        <v>50.095934872764495</v>
      </c>
      <c r="K15" s="356">
        <f>I15-J15-Gearing!$AA$4</f>
        <v>3312.5960129828413</v>
      </c>
      <c r="L15" s="357">
        <f>(K15-Gearing!AA98)/ReducedMass!$L$5</f>
        <v>10.122322564024469</v>
      </c>
      <c r="M15" s="358">
        <f>Gearing!B13</f>
        <v>21.946950454970647</v>
      </c>
      <c r="N15" s="359">
        <f t="shared" si="2"/>
        <v>2595.4728657686205</v>
      </c>
      <c r="O15" s="359">
        <f>0.5*Gearing!$AC$4*Gearing!$AB$4*Acceleration!M15^2</f>
        <v>86.700354169128531</v>
      </c>
      <c r="P15" s="359">
        <f>N15-O15-Gearing!$AA$4</f>
        <v>2456.9757115994921</v>
      </c>
      <c r="Q15" s="360">
        <f>(N15-O15-Gearing!AF98)/ReducedMass!$R$5</f>
        <v>8.3432461467092871</v>
      </c>
      <c r="R15" s="361">
        <f>Gearing!C13</f>
        <v>27.433688068713312</v>
      </c>
      <c r="S15" s="362">
        <f t="shared" si="3"/>
        <v>2076.3782926148961</v>
      </c>
      <c r="T15" s="362">
        <f>0.5*Gearing!$AC$4*Gearing!$AB$4*Acceleration!R15^2</f>
        <v>135.46930338926336</v>
      </c>
      <c r="U15" s="362">
        <f>S15-T15-Gearing!$AA$4</f>
        <v>1889.1121892256326</v>
      </c>
      <c r="V15" s="363">
        <f>(U15-Gearing!AK98)/ReducedMass!$X$5</f>
        <v>6.5481624336974411</v>
      </c>
      <c r="W15" s="364">
        <f>Gearing!D13</f>
        <v>32.920425682455978</v>
      </c>
      <c r="X15" s="365">
        <f t="shared" si="4"/>
        <v>1730.3152438457466</v>
      </c>
      <c r="Y15" s="365">
        <f>0.5*Gearing!$AC$4*Gearing!$AB$4*Acceleration!W15^2</f>
        <v>195.07579688053926</v>
      </c>
      <c r="Z15" s="365">
        <f>X15-Y15-Gearing!$AA$4</f>
        <v>1483.4426469652074</v>
      </c>
      <c r="AA15" s="366">
        <f>(Z15-Gearing!AP98)/ReducedMass!$L$15</f>
        <v>5.2689318540685344</v>
      </c>
      <c r="AB15" s="311">
        <f>Gearing!E13</f>
        <v>37.7213210944808</v>
      </c>
      <c r="AC15" s="315">
        <f t="shared" si="5"/>
        <v>1510.0933037199247</v>
      </c>
      <c r="AD15" s="315">
        <f>0.5*Gearing!$AC$4*Gearing!$AB$4*Acceleration!AB15^2</f>
        <v>256.12165172032599</v>
      </c>
      <c r="AE15" s="315">
        <f>AC15-AD15-Gearing!$AA$4</f>
        <v>1202.1748519995986</v>
      </c>
      <c r="AF15" s="319">
        <f>(AE15-Gearing!AU98)/ReducedMass!$R$15</f>
        <v>4.33092074500395</v>
      </c>
      <c r="AG15" s="367">
        <f>Gearing!F13</f>
        <v>42.939685672768661</v>
      </c>
      <c r="AH15" s="368">
        <f t="shared" si="6"/>
        <v>1326.5750202817392</v>
      </c>
      <c r="AI15" s="368">
        <f>0.5*Gearing!$AC$4*Gearing!$AB$4*Acceleration!AG15^2</f>
        <v>331.88698902171137</v>
      </c>
      <c r="AJ15" s="368">
        <f>AH15-AI15-Gearing!$AA$4</f>
        <v>942.89123126002789</v>
      </c>
      <c r="AK15" s="369">
        <f>(AJ15-Gearing!AZ98)/ReducedMass!$X$15</f>
        <v>3.4302039801442188</v>
      </c>
      <c r="AY15" s="573"/>
      <c r="AZ15" s="573"/>
      <c r="BA15" s="573"/>
      <c r="BB15" s="573"/>
      <c r="BC15" s="573"/>
      <c r="BD15" s="573"/>
      <c r="BE15" s="573"/>
    </row>
    <row r="16" spans="1:57">
      <c r="A16" s="45">
        <v>6000</v>
      </c>
      <c r="B16" s="46">
        <v>85.241</v>
      </c>
      <c r="C16" s="46">
        <v>99.778999999999996</v>
      </c>
      <c r="D16" s="46">
        <v>80.162999999999997</v>
      </c>
      <c r="E16" s="46">
        <v>4.0869999999999997</v>
      </c>
      <c r="F16" s="43">
        <f t="shared" si="0"/>
        <v>63.56524981357196</v>
      </c>
      <c r="G16" s="36"/>
      <c r="H16" s="355">
        <f>Gearing!A14</f>
        <v>17.440950338524736</v>
      </c>
      <c r="I16" s="356">
        <f t="shared" si="1"/>
        <v>3481.2684058244217</v>
      </c>
      <c r="J16" s="356">
        <f>0.5*Gearing!$AC$4*Gearing!$AB$4*((Acceleration!H16))^2</f>
        <v>54.753614767959498</v>
      </c>
      <c r="K16" s="356">
        <f>I16-J16-Gearing!$AA$4</f>
        <v>3374.7179910564623</v>
      </c>
      <c r="L16" s="357">
        <f>(K16-Gearing!AA99)/ReducedMass!$L$5</f>
        <v>10.312149122382916</v>
      </c>
      <c r="M16" s="358">
        <f>Gearing!B14</f>
        <v>22.944539112014763</v>
      </c>
      <c r="N16" s="359">
        <f t="shared" si="2"/>
        <v>2646.234430103023</v>
      </c>
      <c r="O16" s="359">
        <f>0.5*Gearing!$AC$4*Gearing!$AB$4*Acceleration!M16^2</f>
        <v>94.761337511299544</v>
      </c>
      <c r="P16" s="359">
        <f>N16-O16-Gearing!$AA$4</f>
        <v>2499.6762925917233</v>
      </c>
      <c r="Q16" s="360">
        <f>(N16-O16-Gearing!AF99)/ReducedMass!$R$5</f>
        <v>8.4852524291356453</v>
      </c>
      <c r="R16" s="361">
        <f>Gearing!C14</f>
        <v>28.680673890018458</v>
      </c>
      <c r="S16" s="362">
        <f t="shared" si="3"/>
        <v>2116.987544082418</v>
      </c>
      <c r="T16" s="362">
        <f>0.5*Gearing!$AC$4*Gearing!$AB$4*Acceleration!R16^2</f>
        <v>148.06458986140555</v>
      </c>
      <c r="U16" s="362">
        <f>S16-T16-Gearing!$AA$4</f>
        <v>1917.1261542210125</v>
      </c>
      <c r="V16" s="363">
        <f>(U16-Gearing!AK99)/ReducedMass!$X$5</f>
        <v>6.6452662448145858</v>
      </c>
      <c r="W16" s="364">
        <f>Gearing!D14</f>
        <v>34.416808668022149</v>
      </c>
      <c r="X16" s="365">
        <f t="shared" si="4"/>
        <v>1764.1562867353487</v>
      </c>
      <c r="Y16" s="365">
        <f>0.5*Gearing!$AC$4*Gearing!$AB$4*Acceleration!W16^2</f>
        <v>213.21300940042403</v>
      </c>
      <c r="Z16" s="365">
        <f>X16-Y16-Gearing!$AA$4</f>
        <v>1499.1464773349246</v>
      </c>
      <c r="AA16" s="366">
        <f>(Z16-Gearing!AP99)/ReducedMass!$L$15</f>
        <v>5.32470914497706</v>
      </c>
      <c r="AB16" s="311">
        <f>Gearing!E14</f>
        <v>39.435926598775382</v>
      </c>
      <c r="AC16" s="315">
        <f t="shared" si="5"/>
        <v>1539.6273047872132</v>
      </c>
      <c r="AD16" s="315">
        <f>0.5*Gearing!$AC$4*Gearing!$AB$4*Acceleration!AB16^2</f>
        <v>279.93461520671991</v>
      </c>
      <c r="AE16" s="315">
        <f>AC16-AD16-Gearing!$AA$4</f>
        <v>1207.8958895804933</v>
      </c>
      <c r="AF16" s="319">
        <f>(AE16-Gearing!AU99)/ReducedMass!$R$15</f>
        <v>4.3515311913968615</v>
      </c>
      <c r="AG16" s="367">
        <f>Gearing!F14</f>
        <v>44.891489566985413</v>
      </c>
      <c r="AH16" s="368">
        <f t="shared" si="6"/>
        <v>1352.519819830434</v>
      </c>
      <c r="AI16" s="368">
        <f>0.5*Gearing!$AC$4*Gearing!$AB$4*Acceleration!AG16^2</f>
        <v>362.74425039769682</v>
      </c>
      <c r="AJ16" s="368">
        <f>AH16-AI16-Gearing!$AA$4</f>
        <v>937.97876943273729</v>
      </c>
      <c r="AK16" s="369">
        <f>(AJ16-Gearing!AZ99)/ReducedMass!$X$15</f>
        <v>3.4123326228194077</v>
      </c>
      <c r="AY16" s="573"/>
      <c r="AZ16" s="573"/>
      <c r="BA16" s="573"/>
      <c r="BB16" s="573"/>
      <c r="BC16" s="573"/>
      <c r="BD16" s="573"/>
      <c r="BE16" s="573"/>
    </row>
    <row r="17" spans="1:57">
      <c r="A17" s="45">
        <v>6250</v>
      </c>
      <c r="B17" s="46">
        <v>89.063999999999993</v>
      </c>
      <c r="C17" s="46">
        <v>100.083</v>
      </c>
      <c r="D17" s="46">
        <v>83.626999999999995</v>
      </c>
      <c r="E17" s="46">
        <v>4.3899999999999997</v>
      </c>
      <c r="F17" s="43">
        <f t="shared" si="0"/>
        <v>66.416107382550337</v>
      </c>
      <c r="G17" s="36"/>
      <c r="H17" s="355">
        <f>Gearing!A15</f>
        <v>18.199252527156247</v>
      </c>
      <c r="I17" s="356">
        <f t="shared" si="1"/>
        <v>3492.7395901959303</v>
      </c>
      <c r="J17" s="356">
        <f>0.5*Gearing!$AC$4*Gearing!$AB$4*((Acceleration!H17))^2</f>
        <v>59.618302658496546</v>
      </c>
      <c r="K17" s="356">
        <f>I17-J17-Gearing!$AA$4</f>
        <v>3381.3244875374335</v>
      </c>
      <c r="L17" s="357">
        <f>(K17-Gearing!AA100)/ReducedMass!$L$5</f>
        <v>10.33233663940473</v>
      </c>
      <c r="M17" s="358">
        <f>Gearing!B15</f>
        <v>23.942127769058885</v>
      </c>
      <c r="N17" s="359">
        <f t="shared" si="2"/>
        <v>2654.9540803854202</v>
      </c>
      <c r="O17" s="359">
        <f>0.5*Gearing!$AC$4*Gearing!$AB$4*Acceleration!M17^2</f>
        <v>103.18058677978929</v>
      </c>
      <c r="P17" s="359">
        <f>N17-O17-Gearing!$AA$4</f>
        <v>2499.9766936056308</v>
      </c>
      <c r="Q17" s="360">
        <f>(N17-O17-Gearing!AF100)/ReducedMass!$R$5</f>
        <v>8.4862514514025751</v>
      </c>
      <c r="R17" s="361">
        <f>Gearing!C15</f>
        <v>29.927659711323614</v>
      </c>
      <c r="S17" s="362">
        <f t="shared" si="3"/>
        <v>2123.9632643083355</v>
      </c>
      <c r="T17" s="362">
        <f>0.5*Gearing!$AC$4*Gearing!$AB$4*Acceleration!R17^2</f>
        <v>161.21966684342087</v>
      </c>
      <c r="U17" s="362">
        <f>S17-T17-Gearing!$AA$4</f>
        <v>1910.9467974649147</v>
      </c>
      <c r="V17" s="363">
        <f>(U17-Gearing!AK100)/ReducedMass!$X$5</f>
        <v>6.6238469601339443</v>
      </c>
      <c r="W17" s="364">
        <f>Gearing!D15</f>
        <v>35.913191653588335</v>
      </c>
      <c r="X17" s="365">
        <f t="shared" si="4"/>
        <v>1769.969386923613</v>
      </c>
      <c r="Y17" s="365">
        <f>0.5*Gearing!$AC$4*Gearing!$AB$4*Acceleration!W17^2</f>
        <v>232.15632025452604</v>
      </c>
      <c r="Z17" s="365">
        <f>X17-Y17-Gearing!$AA$4</f>
        <v>1486.0162666690869</v>
      </c>
      <c r="AA17" s="366">
        <f>(Z17-Gearing!AP100)/ReducedMass!$L$15</f>
        <v>5.2780729063807161</v>
      </c>
      <c r="AB17" s="311">
        <f>Gearing!E15</f>
        <v>41.15053210306997</v>
      </c>
      <c r="AC17" s="315">
        <f t="shared" si="5"/>
        <v>1544.7005558606074</v>
      </c>
      <c r="AD17" s="315">
        <f>0.5*Gearing!$AC$4*Gearing!$AB$4*Acceleration!AB17^2</f>
        <v>304.80593262584262</v>
      </c>
      <c r="AE17" s="315">
        <f>AC17-AD17-Gearing!$AA$4</f>
        <v>1188.0978232347647</v>
      </c>
      <c r="AF17" s="319">
        <f>(AE17-Gearing!AU100)/ReducedMass!$R$15</f>
        <v>4.2802072437156555</v>
      </c>
      <c r="AG17" s="367">
        <f>Gearing!F15</f>
        <v>46.843293461202173</v>
      </c>
      <c r="AH17" s="368">
        <f t="shared" si="6"/>
        <v>1356.9765299747701</v>
      </c>
      <c r="AI17" s="368">
        <f>0.5*Gearing!$AC$4*Gearing!$AB$4*Acceleration!AG17^2</f>
        <v>394.97294561261515</v>
      </c>
      <c r="AJ17" s="368">
        <f>AH17-AI17-Gearing!$AA$4</f>
        <v>910.20678436215496</v>
      </c>
      <c r="AK17" s="369">
        <f>(AJ17-Gearing!AZ100)/ReducedMass!$X$15</f>
        <v>3.3112991519721797</v>
      </c>
      <c r="AY17" s="573"/>
      <c r="AZ17" s="573"/>
      <c r="BA17" s="573"/>
      <c r="BB17" s="573"/>
      <c r="BC17" s="573"/>
      <c r="BD17" s="573"/>
      <c r="BE17" s="573"/>
    </row>
    <row r="18" spans="1:57">
      <c r="A18" s="45">
        <v>6500</v>
      </c>
      <c r="B18" s="46">
        <v>93.781999999999996</v>
      </c>
      <c r="C18" s="46">
        <v>101.33199999999999</v>
      </c>
      <c r="D18" s="46">
        <v>88.007000000000005</v>
      </c>
      <c r="E18" s="46">
        <v>4.6840000000000002</v>
      </c>
      <c r="F18" s="43">
        <f t="shared" si="0"/>
        <v>69.934377330350486</v>
      </c>
      <c r="G18" s="36"/>
      <c r="H18" s="355">
        <f>Gearing!A16</f>
        <v>18.957554715787758</v>
      </c>
      <c r="I18" s="356">
        <f t="shared" si="1"/>
        <v>3503.4110874668518</v>
      </c>
      <c r="J18" s="356">
        <f>0.5*Gearing!$AC$4*Gearing!$AB$4*((Acceleration!H18))^2</f>
        <v>64.689998544375598</v>
      </c>
      <c r="K18" s="356">
        <f>I18-J18-Gearing!$AA$4</f>
        <v>3386.9242889224761</v>
      </c>
      <c r="L18" s="357">
        <f>(K18-Gearing!AA101)/ReducedMass!$L$5</f>
        <v>10.349447991254372</v>
      </c>
      <c r="M18" s="358">
        <f>Gearing!B16</f>
        <v>24.939716426103004</v>
      </c>
      <c r="N18" s="359">
        <f t="shared" si="2"/>
        <v>2663.0658604055466</v>
      </c>
      <c r="O18" s="359">
        <f>0.5*Gearing!$AC$4*Gearing!$AB$4*Acceleration!M18^2</f>
        <v>111.95810197459775</v>
      </c>
      <c r="P18" s="359">
        <f>N18-O18-Gearing!$AA$4</f>
        <v>2499.3109584309486</v>
      </c>
      <c r="Q18" s="360">
        <f>(N18-O18-Gearing!AF101)/ReducedMass!$R$5</f>
        <v>8.4840374633246558</v>
      </c>
      <c r="R18" s="361">
        <f>Gearing!C16</f>
        <v>31.174645532628762</v>
      </c>
      <c r="S18" s="362">
        <f t="shared" si="3"/>
        <v>2130.4526883244366</v>
      </c>
      <c r="T18" s="362">
        <f>0.5*Gearing!$AC$4*Gearing!$AB$4*Acceleration!R18^2</f>
        <v>174.93453433530908</v>
      </c>
      <c r="U18" s="362">
        <f>S18-T18-Gearing!$AA$4</f>
        <v>1903.7213539891275</v>
      </c>
      <c r="V18" s="363">
        <f>(U18-Gearing!AK101)/ReducedMass!$X$5</f>
        <v>6.5988016622396204</v>
      </c>
      <c r="W18" s="364">
        <f>Gearing!D16</f>
        <v>37.409574639154513</v>
      </c>
      <c r="X18" s="365">
        <f t="shared" si="4"/>
        <v>1775.3772402703639</v>
      </c>
      <c r="Y18" s="365">
        <f>0.5*Gearing!$AC$4*Gearing!$AB$4*Acceleration!W18^2</f>
        <v>251.90572944284506</v>
      </c>
      <c r="Z18" s="365">
        <f>X18-Y18-Gearing!$AA$4</f>
        <v>1471.6747108275188</v>
      </c>
      <c r="AA18" s="366">
        <f>(Z18-Gearing!AP101)/ReducedMass!$L$15</f>
        <v>5.2271341791133494</v>
      </c>
      <c r="AB18" s="311">
        <f>Gearing!E16</f>
        <v>42.865137607364545</v>
      </c>
      <c r="AC18" s="315">
        <f t="shared" si="5"/>
        <v>1549.4201369632267</v>
      </c>
      <c r="AD18" s="315">
        <f>0.5*Gearing!$AC$4*Gearing!$AB$4*Acceleration!AB18^2</f>
        <v>330.73560397769364</v>
      </c>
      <c r="AE18" s="315">
        <f>AC18-AD18-Gearing!$AA$4</f>
        <v>1166.8877329855329</v>
      </c>
      <c r="AF18" s="319">
        <f>(AE18-Gearing!AU101)/ReducedMass!$R$15</f>
        <v>4.2037963790972412</v>
      </c>
      <c r="AG18" s="367">
        <f>Gearing!F16</f>
        <v>48.795097355418932</v>
      </c>
      <c r="AH18" s="368">
        <f t="shared" si="6"/>
        <v>1361.1225508739458</v>
      </c>
      <c r="AI18" s="368">
        <f>0.5*Gearing!$AC$4*Gearing!$AB$4*Acceleration!AG18^2</f>
        <v>428.57307466646608</v>
      </c>
      <c r="AJ18" s="368">
        <f>AH18-AI18-Gearing!$AA$4</f>
        <v>880.75267620747979</v>
      </c>
      <c r="AK18" s="369">
        <f>(AJ18-Gearing!AZ101)/ReducedMass!$X$15</f>
        <v>3.2041461785706247</v>
      </c>
      <c r="AY18" s="573"/>
      <c r="AZ18" s="573"/>
      <c r="BA18" s="573"/>
      <c r="BB18" s="573"/>
      <c r="BC18" s="573"/>
      <c r="BD18" s="573"/>
      <c r="BE18" s="573"/>
    </row>
    <row r="19" spans="1:57">
      <c r="A19" s="45">
        <v>6750</v>
      </c>
      <c r="B19" s="46">
        <v>99.45</v>
      </c>
      <c r="C19" s="46">
        <v>103.477</v>
      </c>
      <c r="D19" s="46">
        <v>93.242000000000004</v>
      </c>
      <c r="E19" s="46">
        <v>5.0510000000000002</v>
      </c>
      <c r="F19" s="43">
        <f t="shared" si="0"/>
        <v>74.161073825503365</v>
      </c>
      <c r="G19" s="36"/>
      <c r="H19" s="355">
        <f>Gearing!A17</f>
        <v>19.715856904419269</v>
      </c>
      <c r="I19" s="356">
        <f t="shared" si="1"/>
        <v>3547.1132535291854</v>
      </c>
      <c r="J19" s="356">
        <f>0.5*Gearing!$AC$4*Gearing!$AB$4*((Acceleration!H19))^2</f>
        <v>69.968702425596646</v>
      </c>
      <c r="K19" s="356">
        <f>I19-J19-Gearing!$AA$4</f>
        <v>3425.3477511035885</v>
      </c>
      <c r="L19" s="357">
        <f>(K19-Gearing!AA102)/ReducedMass!$L$5</f>
        <v>10.466858830577817</v>
      </c>
      <c r="M19" s="358">
        <f>Gearing!B17</f>
        <v>25.937305083147127</v>
      </c>
      <c r="N19" s="359">
        <f t="shared" si="2"/>
        <v>2696.285412311036</v>
      </c>
      <c r="O19" s="359">
        <f>0.5*Gearing!$AC$4*Gearing!$AB$4*Acceleration!M19^2</f>
        <v>121.09388309572495</v>
      </c>
      <c r="P19" s="359">
        <f>N19-O19-Gearing!$AA$4</f>
        <v>2523.3947292153111</v>
      </c>
      <c r="Q19" s="360">
        <f>(N19-O19-Gearing!AF102)/ReducedMass!$R$5</f>
        <v>8.564131145340788</v>
      </c>
      <c r="R19" s="361">
        <f>Gearing!C17</f>
        <v>32.421631353933911</v>
      </c>
      <c r="S19" s="362">
        <f t="shared" si="3"/>
        <v>2157.0283298488284</v>
      </c>
      <c r="T19" s="362">
        <f>0.5*Gearing!$AC$4*Gearing!$AB$4*Acceleration!R19^2</f>
        <v>189.20919233707028</v>
      </c>
      <c r="U19" s="362">
        <f>S19-T19-Gearing!$AA$4</f>
        <v>1916.022337511758</v>
      </c>
      <c r="V19" s="363">
        <f>(U19-Gearing!AK102)/ReducedMass!$X$5</f>
        <v>6.6414401241900665</v>
      </c>
      <c r="W19" s="364">
        <f>Gearing!D17</f>
        <v>38.905957624720692</v>
      </c>
      <c r="X19" s="365">
        <f t="shared" si="4"/>
        <v>1797.5236082073573</v>
      </c>
      <c r="Y19" s="365">
        <f>0.5*Gearing!$AC$4*Gearing!$AB$4*Acceleration!W19^2</f>
        <v>272.4612369653812</v>
      </c>
      <c r="Z19" s="365">
        <f>X19-Y19-Gearing!$AA$4</f>
        <v>1473.265571241976</v>
      </c>
      <c r="AA19" s="366">
        <f>(Z19-Gearing!AP102)/ReducedMass!$L$15</f>
        <v>5.2327846403093101</v>
      </c>
      <c r="AB19" s="311">
        <f>Gearing!E17</f>
        <v>44.579743111659127</v>
      </c>
      <c r="AC19" s="315">
        <f t="shared" si="5"/>
        <v>1568.7478762536937</v>
      </c>
      <c r="AD19" s="315">
        <f>0.5*Gearing!$AC$4*Gearing!$AB$4*Acceleration!AB19^2</f>
        <v>357.7236292622735</v>
      </c>
      <c r="AE19" s="315">
        <f>AC19-AD19-Gearing!$AA$4</f>
        <v>1159.22744699142</v>
      </c>
      <c r="AF19" s="319">
        <f>(AE19-Gearing!AU102)/ReducedMass!$R$15</f>
        <v>4.1761996518246782</v>
      </c>
      <c r="AG19" s="367">
        <f>Gearing!F17</f>
        <v>50.746901249635684</v>
      </c>
      <c r="AH19" s="368">
        <f t="shared" si="6"/>
        <v>1378.1014329589741</v>
      </c>
      <c r="AI19" s="368">
        <f>0.5*Gearing!$AC$4*Gearing!$AB$4*Acceleration!AG19^2</f>
        <v>463.54463755924962</v>
      </c>
      <c r="AJ19" s="368">
        <f>AH19-AI19-Gearing!$AA$4</f>
        <v>862.75999539972452</v>
      </c>
      <c r="AK19" s="369">
        <f>(AJ19-Gearing!AZ102)/ReducedMass!$X$15</f>
        <v>3.1386894606862623</v>
      </c>
      <c r="AY19" s="573"/>
      <c r="AZ19" s="573"/>
      <c r="BA19" s="573"/>
      <c r="BB19" s="573"/>
      <c r="BC19" s="573"/>
      <c r="BD19" s="573"/>
      <c r="BE19" s="573"/>
    </row>
    <row r="20" spans="1:57" ht="14.25" customHeight="1">
      <c r="A20" s="45">
        <v>7000</v>
      </c>
      <c r="B20" s="46">
        <v>105.241</v>
      </c>
      <c r="C20" s="46">
        <v>105.59099999999999</v>
      </c>
      <c r="D20" s="46">
        <v>98.649000000000001</v>
      </c>
      <c r="E20" s="46">
        <v>5.3540000000000001</v>
      </c>
      <c r="F20" s="43">
        <f t="shared" si="0"/>
        <v>78.479492915734525</v>
      </c>
      <c r="G20" s="36"/>
      <c r="H20" s="355">
        <f>Gearing!A18</f>
        <v>20.47415909305078</v>
      </c>
      <c r="I20" s="356">
        <f t="shared" si="1"/>
        <v>3622.1792303389243</v>
      </c>
      <c r="J20" s="356">
        <f>0.5*Gearing!$AC$4*Gearing!$AB$4*((Acceleration!H20))^2</f>
        <v>75.454414302159705</v>
      </c>
      <c r="K20" s="356">
        <f>I20-J20-Gearing!$AA$4</f>
        <v>3494.9280160367643</v>
      </c>
      <c r="L20" s="357">
        <f>(K20-Gearing!AA103)/ReducedMass!$L$5</f>
        <v>10.679475727713331</v>
      </c>
      <c r="M20" s="358">
        <f>Gearing!B18</f>
        <v>26.934893740191246</v>
      </c>
      <c r="N20" s="359">
        <f t="shared" si="2"/>
        <v>2753.3456987373584</v>
      </c>
      <c r="O20" s="359">
        <f>0.5*Gearing!$AC$4*Gearing!$AB$4*Acceleration!M20^2</f>
        <v>130.58793014317084</v>
      </c>
      <c r="P20" s="359">
        <f>N20-O20-Gearing!$AA$4</f>
        <v>2570.9609685941873</v>
      </c>
      <c r="Q20" s="360">
        <f>(N20-O20-Gearing!AF103)/ReducedMass!$R$5</f>
        <v>8.722318801485919</v>
      </c>
      <c r="R20" s="361">
        <f>Gearing!C18</f>
        <v>33.668617175239063</v>
      </c>
      <c r="S20" s="362">
        <f t="shared" si="3"/>
        <v>2202.6765589898864</v>
      </c>
      <c r="T20" s="362">
        <f>0.5*Gearing!$AC$4*Gearing!$AB$4*Acceleration!R20^2</f>
        <v>204.04364084870448</v>
      </c>
      <c r="U20" s="362">
        <f>S20-T20-Gearing!$AA$4</f>
        <v>1946.8361181411819</v>
      </c>
      <c r="V20" s="363">
        <f>(U20-Gearing!AK103)/ReducedMass!$X$5</f>
        <v>6.7482488367210554</v>
      </c>
      <c r="W20" s="364">
        <f>Gearing!D18</f>
        <v>40.402340610286871</v>
      </c>
      <c r="X20" s="365">
        <f t="shared" si="4"/>
        <v>1835.5637991582387</v>
      </c>
      <c r="Y20" s="365">
        <f>0.5*Gearing!$AC$4*Gearing!$AB$4*Acceleration!W20^2</f>
        <v>293.82284282213442</v>
      </c>
      <c r="Z20" s="365">
        <f>X20-Y20-Gearing!$AA$4</f>
        <v>1489.9441563361042</v>
      </c>
      <c r="AA20" s="366">
        <f>(Z20-Gearing!AP103)/ReducedMass!$L$15</f>
        <v>5.2920240915028049</v>
      </c>
      <c r="AB20" s="311">
        <f>Gearing!E18</f>
        <v>46.294348615953709</v>
      </c>
      <c r="AC20" s="315">
        <f t="shared" si="5"/>
        <v>1601.9465883562812</v>
      </c>
      <c r="AD20" s="315">
        <f>0.5*Gearing!$AC$4*Gearing!$AB$4*Acceleration!AB20^2</f>
        <v>385.77000847958192</v>
      </c>
      <c r="AE20" s="315">
        <f>AC20-AD20-Gearing!$AA$4</f>
        <v>1164.3797798766991</v>
      </c>
      <c r="AF20" s="319">
        <f>(AE20-Gearing!AU103)/ReducedMass!$R$15</f>
        <v>4.1947612989435683</v>
      </c>
      <c r="AG20" s="367">
        <f>Gearing!F18</f>
        <v>52.698705143852443</v>
      </c>
      <c r="AH20" s="368">
        <f t="shared" si="6"/>
        <v>1407.2655793546496</v>
      </c>
      <c r="AI20" s="368">
        <f>0.5*Gearing!$AC$4*Gearing!$AB$4*Acceleration!AG20^2</f>
        <v>499.88763429096599</v>
      </c>
      <c r="AJ20" s="368">
        <f>AH20-AI20-Gearing!$AA$4</f>
        <v>855.58114506368372</v>
      </c>
      <c r="AK20" s="369">
        <f>(AJ20-Gearing!AZ103)/ReducedMass!$X$15</f>
        <v>3.1125730644582061</v>
      </c>
      <c r="AU20" s="510" t="s">
        <v>347</v>
      </c>
      <c r="AV20" s="510"/>
      <c r="AW20" s="510"/>
      <c r="AX20" s="510"/>
      <c r="AY20" s="573"/>
      <c r="AZ20" s="573"/>
      <c r="BA20" s="573"/>
      <c r="BB20" s="573"/>
      <c r="BC20" s="573"/>
      <c r="BD20" s="573"/>
      <c r="BE20" s="573"/>
    </row>
    <row r="21" spans="1:57">
      <c r="A21" s="45">
        <v>7250</v>
      </c>
      <c r="B21" s="46">
        <v>111.866</v>
      </c>
      <c r="C21" s="46">
        <v>108.36799999999999</v>
      </c>
      <c r="D21" s="46">
        <v>104.86799999999999</v>
      </c>
      <c r="E21" s="46">
        <v>5.6970000000000001</v>
      </c>
      <c r="F21" s="43">
        <f t="shared" si="0"/>
        <v>83.419835943325879</v>
      </c>
      <c r="G21" s="36"/>
      <c r="H21" s="355">
        <f>Gearing!A19</f>
        <v>21.232461281682291</v>
      </c>
      <c r="I21" s="356">
        <f t="shared" si="1"/>
        <v>3696.2032745323077</v>
      </c>
      <c r="J21" s="356">
        <f>0.5*Gearing!$AC$4*Gearing!$AB$4*((Acceleration!H21))^2</f>
        <v>81.14713417406476</v>
      </c>
      <c r="K21" s="356">
        <f>I21-J21-Gearing!$AA$4</f>
        <v>3563.2593403582428</v>
      </c>
      <c r="L21" s="357">
        <f>(K21-Gearing!AA104)/ReducedMass!$L$5</f>
        <v>10.888276228377508</v>
      </c>
      <c r="M21" s="358">
        <f>Gearing!B19</f>
        <v>27.932482397235368</v>
      </c>
      <c r="N21" s="359">
        <f t="shared" si="2"/>
        <v>2809.6139755735448</v>
      </c>
      <c r="O21" s="359">
        <f>0.5*Gearing!$AC$4*Gearing!$AB$4*Acceleration!M21^2</f>
        <v>140.44024311693545</v>
      </c>
      <c r="P21" s="359">
        <f>N21-O21-Gearing!$AA$4</f>
        <v>2617.3769324566092</v>
      </c>
      <c r="Q21" s="360">
        <f>(N21-O21-Gearing!AF104)/ReducedMass!$R$5</f>
        <v>8.8766810682320774</v>
      </c>
      <c r="R21" s="361">
        <f>Gearing!C19</f>
        <v>34.915602996544216</v>
      </c>
      <c r="S21" s="362">
        <f t="shared" si="3"/>
        <v>2247.6911804588353</v>
      </c>
      <c r="T21" s="362">
        <f>0.5*Gearing!$AC$4*Gearing!$AB$4*Acceleration!R21^2</f>
        <v>219.43787987021176</v>
      </c>
      <c r="U21" s="362">
        <f>S21-T21-Gearing!$AA$4</f>
        <v>1976.4565005886234</v>
      </c>
      <c r="V21" s="363">
        <f>(U21-Gearing!AK104)/ReducedMass!$X$5</f>
        <v>6.8509209155527486</v>
      </c>
      <c r="W21" s="364">
        <f>Gearing!D19</f>
        <v>41.898723595853063</v>
      </c>
      <c r="X21" s="365">
        <f t="shared" si="4"/>
        <v>1873.0759837156961</v>
      </c>
      <c r="Y21" s="365">
        <f>0.5*Gearing!$AC$4*Gearing!$AB$4*Acceleration!W21^2</f>
        <v>315.99054701310496</v>
      </c>
      <c r="Z21" s="365">
        <f>X21-Y21-Gearing!$AA$4</f>
        <v>1505.288636702591</v>
      </c>
      <c r="AA21" s="366">
        <f>(Z21-Gearing!AP104)/ReducedMass!$L$15</f>
        <v>5.3465250333171115</v>
      </c>
      <c r="AB21" s="311">
        <f>Gearing!E19</f>
        <v>48.008954120248298</v>
      </c>
      <c r="AC21" s="315">
        <f t="shared" si="5"/>
        <v>1634.6844948791529</v>
      </c>
      <c r="AD21" s="315">
        <f>0.5*Gearing!$AC$4*Gearing!$AB$4*Acceleration!AB21^2</f>
        <v>414.874741629619</v>
      </c>
      <c r="AE21" s="315">
        <f>AC21-AD21-Gearing!$AA$4</f>
        <v>1168.0129532495339</v>
      </c>
      <c r="AF21" s="319">
        <f>(AE21-Gearing!AU104)/ReducedMass!$R$15</f>
        <v>4.2078500654440774</v>
      </c>
      <c r="AG21" s="367">
        <f>Gearing!F19</f>
        <v>54.65050903806921</v>
      </c>
      <c r="AH21" s="368">
        <f t="shared" si="6"/>
        <v>1436.0249208487003</v>
      </c>
      <c r="AI21" s="368">
        <f>0.5*Gearing!$AC$4*Gearing!$AB$4*Acceleration!AG21^2</f>
        <v>537.60206486161519</v>
      </c>
      <c r="AJ21" s="368">
        <f>AH21-AI21-Gearing!$AA$4</f>
        <v>846.62605598708512</v>
      </c>
      <c r="AK21" s="369">
        <f>(AJ21-Gearing!AZ104)/ReducedMass!$X$15</f>
        <v>3.0799947763432081</v>
      </c>
      <c r="AU21" s="510"/>
      <c r="AV21" s="510"/>
      <c r="AW21" s="510"/>
      <c r="AX21" s="510"/>
      <c r="AY21" s="573"/>
      <c r="AZ21" s="573"/>
      <c r="BA21" s="573"/>
      <c r="BB21" s="573"/>
      <c r="BC21" s="573"/>
      <c r="BD21" s="573"/>
      <c r="BE21" s="573"/>
    </row>
    <row r="22" spans="1:57">
      <c r="A22" s="45">
        <v>7500</v>
      </c>
      <c r="B22" s="46">
        <v>121.249</v>
      </c>
      <c r="C22" s="46">
        <v>113.542</v>
      </c>
      <c r="D22" s="46">
        <v>113.745</v>
      </c>
      <c r="E22" s="46">
        <v>6.0940000000000003</v>
      </c>
      <c r="F22" s="43">
        <f t="shared" si="0"/>
        <v>90.416853094705445</v>
      </c>
      <c r="G22" s="36"/>
      <c r="H22" s="355">
        <f>Gearing!A20</f>
        <v>21.990763470313798</v>
      </c>
      <c r="I22" s="356">
        <f t="shared" si="1"/>
        <v>3793.4033557287639</v>
      </c>
      <c r="J22" s="356">
        <f>0.5*Gearing!$AC$4*Gearing!$AB$4*((Acceleration!H22))^2</f>
        <v>87.046862041311783</v>
      </c>
      <c r="K22" s="356">
        <f>I22-J22-Gearing!$AA$4</f>
        <v>3654.5596936874522</v>
      </c>
      <c r="L22" s="357">
        <f>(K22-Gearing!AA105)/ReducedMass!$L$5</f>
        <v>11.167263349953945</v>
      </c>
      <c r="M22" s="358">
        <f>Gearing!B20</f>
        <v>28.930071054279484</v>
      </c>
      <c r="N22" s="359">
        <f t="shared" si="2"/>
        <v>2883.4991724289594</v>
      </c>
      <c r="O22" s="359">
        <f>0.5*Gearing!$AC$4*Gearing!$AB$4*Acceleration!M22^2</f>
        <v>150.65082201701873</v>
      </c>
      <c r="P22" s="359">
        <f>N22-O22-Gearing!$AA$4</f>
        <v>2681.0515504119408</v>
      </c>
      <c r="Q22" s="360">
        <f>(N22-O22-Gearing!AF105)/ReducedMass!$R$5</f>
        <v>9.0884392122816955</v>
      </c>
      <c r="R22" s="361">
        <f>Gearing!C20</f>
        <v>36.162588817849361</v>
      </c>
      <c r="S22" s="362">
        <f t="shared" si="3"/>
        <v>2306.7993379431668</v>
      </c>
      <c r="T22" s="362">
        <f>0.5*Gearing!$AC$4*Gearing!$AB$4*Acceleration!R22^2</f>
        <v>235.39190940159185</v>
      </c>
      <c r="U22" s="362">
        <f>S22-T22-Gearing!$AA$4</f>
        <v>2019.6106285415749</v>
      </c>
      <c r="V22" s="363">
        <f>(U22-Gearing!AK105)/ReducedMass!$X$5</f>
        <v>7.0005045353780604</v>
      </c>
      <c r="W22" s="364">
        <f>Gearing!D20</f>
        <v>43.395106581419235</v>
      </c>
      <c r="X22" s="365">
        <f t="shared" si="4"/>
        <v>1922.3327816193057</v>
      </c>
      <c r="Y22" s="365">
        <f>0.5*Gearing!$AC$4*Gearing!$AB$4*Acceleration!W22^2</f>
        <v>338.96434953829231</v>
      </c>
      <c r="Z22" s="365">
        <f>X22-Y22-Gearing!$AA$4</f>
        <v>1531.5716320810134</v>
      </c>
      <c r="AA22" s="366">
        <f>(Z22-Gearing!AP105)/ReducedMass!$L$15</f>
        <v>5.4398776896216958</v>
      </c>
      <c r="AB22" s="311">
        <f>Gearing!E20</f>
        <v>49.723559624542865</v>
      </c>
      <c r="AC22" s="315">
        <f t="shared" si="5"/>
        <v>1677.672245776849</v>
      </c>
      <c r="AD22" s="315">
        <f>0.5*Gearing!$AC$4*Gearing!$AB$4*Acceleration!AB22^2</f>
        <v>445.03782871238445</v>
      </c>
      <c r="AE22" s="315">
        <f>AC22-AD22-Gearing!$AA$4</f>
        <v>1180.8376170644644</v>
      </c>
      <c r="AF22" s="319">
        <f>(AE22-Gearing!AU105)/ReducedMass!$R$15</f>
        <v>4.2540518325758709</v>
      </c>
      <c r="AG22" s="367">
        <f>Gearing!F20</f>
        <v>56.602312932285955</v>
      </c>
      <c r="AH22" s="368">
        <f t="shared" si="6"/>
        <v>1473.7884659081344</v>
      </c>
      <c r="AI22" s="368">
        <f>0.5*Gearing!$AC$4*Gearing!$AB$4*Acceleration!AG22^2</f>
        <v>576.68792927119659</v>
      </c>
      <c r="AJ22" s="368">
        <f>AH22-AI22-Gearing!$AA$4</f>
        <v>845.30373663693786</v>
      </c>
      <c r="AK22" s="369">
        <f>(AJ22-Gearing!AZ105)/ReducedMass!$X$15</f>
        <v>3.0751842266769063</v>
      </c>
      <c r="AU22" s="510"/>
      <c r="AV22" s="510"/>
      <c r="AW22" s="510"/>
      <c r="AX22" s="510"/>
      <c r="AY22" s="573"/>
      <c r="AZ22" s="573"/>
      <c r="BA22" s="573"/>
      <c r="BB22" s="573"/>
      <c r="BC22" s="573"/>
      <c r="BD22" s="573"/>
      <c r="BE22" s="573"/>
    </row>
    <row r="23" spans="1:57">
      <c r="A23" s="45">
        <v>7750</v>
      </c>
      <c r="B23" s="46">
        <v>132.25899999999999</v>
      </c>
      <c r="C23" s="46">
        <v>119.857</v>
      </c>
      <c r="D23" s="46">
        <v>124.28400000000001</v>
      </c>
      <c r="E23" s="46">
        <v>6.4359999999999999</v>
      </c>
      <c r="F23" s="43">
        <f t="shared" si="0"/>
        <v>98.627143922445924</v>
      </c>
      <c r="G23" s="36"/>
      <c r="H23" s="355">
        <f>Gearing!A21</f>
        <v>22.749065658945309</v>
      </c>
      <c r="I23" s="356">
        <f t="shared" si="1"/>
        <v>3974.5304027091784</v>
      </c>
      <c r="J23" s="356">
        <f>0.5*Gearing!$AC$4*Gearing!$AB$4*((Acceleration!H23))^2</f>
        <v>93.153597903900859</v>
      </c>
      <c r="K23" s="356">
        <f>I23-J23-Gearing!$AA$4</f>
        <v>3829.5800048052774</v>
      </c>
      <c r="L23" s="357">
        <f>(K23-Gearing!AA106)/ReducedMass!$L$5</f>
        <v>11.702074125987963</v>
      </c>
      <c r="M23" s="358">
        <f>Gearing!B21</f>
        <v>29.927659711323606</v>
      </c>
      <c r="N23" s="359">
        <f t="shared" si="2"/>
        <v>3021.1802047620445</v>
      </c>
      <c r="O23" s="359">
        <f>0.5*Gearing!$AC$4*Gearing!$AB$4*Acceleration!M23^2</f>
        <v>161.21966684342078</v>
      </c>
      <c r="P23" s="359">
        <f>N23-O23-Gearing!$AA$4</f>
        <v>2808.1637379186236</v>
      </c>
      <c r="Q23" s="360">
        <f>(N23-O23-Gearing!AF106)/ReducedMass!$R$5</f>
        <v>9.5111671653788736</v>
      </c>
      <c r="R23" s="361">
        <f>Gearing!C21</f>
        <v>37.409574639154513</v>
      </c>
      <c r="S23" s="362">
        <f t="shared" si="3"/>
        <v>2416.944163809635</v>
      </c>
      <c r="T23" s="362">
        <f>0.5*Gearing!$AC$4*Gearing!$AB$4*Acceleration!R23^2</f>
        <v>251.90572944284506</v>
      </c>
      <c r="U23" s="362">
        <f>S23-T23-Gearing!$AA$4</f>
        <v>2113.2416343667901</v>
      </c>
      <c r="V23" s="363">
        <f>(U23-Gearing!AK106)/ReducedMass!$X$5</f>
        <v>7.3250543627894764</v>
      </c>
      <c r="W23" s="364">
        <f>Gearing!D21</f>
        <v>44.89148956698542</v>
      </c>
      <c r="X23" s="365">
        <f t="shared" si="4"/>
        <v>2014.120136508029</v>
      </c>
      <c r="Y23" s="365">
        <f>0.5*Gearing!$AC$4*Gearing!$AB$4*Acceleration!W23^2</f>
        <v>362.74425039769693</v>
      </c>
      <c r="Z23" s="365">
        <f>X23-Y23-Gearing!$AA$4</f>
        <v>1599.5790861103319</v>
      </c>
      <c r="AA23" s="366">
        <f>(Z23-Gearing!AP106)/ReducedMass!$L$15</f>
        <v>5.6814284105627681</v>
      </c>
      <c r="AB23" s="311">
        <f>Gearing!E21</f>
        <v>51.438165128837454</v>
      </c>
      <c r="AC23" s="315">
        <f t="shared" si="5"/>
        <v>1757.7775736797348</v>
      </c>
      <c r="AD23" s="315">
        <f>0.5*Gearing!$AC$4*Gearing!$AB$4*Acceleration!AB23^2</f>
        <v>476.25926972787892</v>
      </c>
      <c r="AE23" s="315">
        <f>AC23-AD23-Gearing!$AA$4</f>
        <v>1229.7215039518558</v>
      </c>
      <c r="AF23" s="319">
        <f>(AE23-Gearing!AU106)/ReducedMass!$R$15</f>
        <v>4.4301595256164346</v>
      </c>
      <c r="AG23" s="367">
        <f>Gearing!F21</f>
        <v>58.554116826502714</v>
      </c>
      <c r="AH23" s="368">
        <f t="shared" si="6"/>
        <v>1544.1587713228225</v>
      </c>
      <c r="AI23" s="368">
        <f>0.5*Gearing!$AC$4*Gearing!$AB$4*Acceleration!AG23^2</f>
        <v>617.14522751971106</v>
      </c>
      <c r="AJ23" s="368">
        <f>AH23-AI23-Gearing!$AA$4</f>
        <v>875.21674380311151</v>
      </c>
      <c r="AK23" s="369">
        <f>(AJ23-Gearing!AZ106)/ReducedMass!$X$15</f>
        <v>3.1840066579793715</v>
      </c>
      <c r="AU23" s="510"/>
      <c r="AV23" s="510"/>
      <c r="AW23" s="510"/>
      <c r="AX23" s="510"/>
      <c r="AY23" s="573"/>
      <c r="AZ23" s="573"/>
      <c r="BA23" s="573"/>
      <c r="BB23" s="573"/>
      <c r="BC23" s="573"/>
      <c r="BD23" s="573"/>
      <c r="BE23" s="573"/>
    </row>
    <row r="24" spans="1:57">
      <c r="A24" s="45">
        <v>8000</v>
      </c>
      <c r="B24" s="46">
        <v>143.25200000000001</v>
      </c>
      <c r="C24" s="46">
        <v>125.76300000000001</v>
      </c>
      <c r="D24" s="46">
        <v>134.78700000000001</v>
      </c>
      <c r="E24" s="46">
        <v>6.7990000000000004</v>
      </c>
      <c r="F24" s="43">
        <f t="shared" si="0"/>
        <v>106.8247576435496</v>
      </c>
      <c r="G24" s="36"/>
      <c r="H24" s="355">
        <f>Gearing!A22</f>
        <v>23.50736784757682</v>
      </c>
      <c r="I24" s="356">
        <f t="shared" si="1"/>
        <v>4195.5843190079913</v>
      </c>
      <c r="J24" s="356">
        <f>0.5*Gearing!$AC$4*Gearing!$AB$4*((Acceleration!H24))^2</f>
        <v>99.467341761831918</v>
      </c>
      <c r="K24" s="356">
        <f>I24-J24-Gearing!$AA$4</f>
        <v>4044.3201772461589</v>
      </c>
      <c r="L24" s="357">
        <f>(K24-Gearing!AA107)/ReducedMass!$L$5</f>
        <v>12.358257157176107</v>
      </c>
      <c r="M24" s="358">
        <f>Gearing!B22</f>
        <v>30.925248368367726</v>
      </c>
      <c r="N24" s="359">
        <f t="shared" si="2"/>
        <v>3189.2110532999932</v>
      </c>
      <c r="O24" s="359">
        <f>0.5*Gearing!$AC$4*Gearing!$AB$4*Acceleration!M24^2</f>
        <v>172.1467775961415</v>
      </c>
      <c r="P24" s="359">
        <f>N24-O24-Gearing!$AA$4</f>
        <v>2965.2674757038517</v>
      </c>
      <c r="Q24" s="360">
        <f>(N24-O24-Gearing!AF107)/ReducedMass!$R$5</f>
        <v>10.03363588219152</v>
      </c>
      <c r="R24" s="361">
        <f>Gearing!C22</f>
        <v>38.656560460459659</v>
      </c>
      <c r="S24" s="362">
        <f t="shared" si="3"/>
        <v>2551.3688426399945</v>
      </c>
      <c r="T24" s="362">
        <f>0.5*Gearing!$AC$4*Gearing!$AB$4*Acceleration!R24^2</f>
        <v>268.97933999397111</v>
      </c>
      <c r="U24" s="362">
        <f>S24-T24-Gearing!$AA$4</f>
        <v>2230.5927026460231</v>
      </c>
      <c r="V24" s="363">
        <f>(U24-Gearing!AK107)/ReducedMass!$X$5</f>
        <v>7.731824199564139</v>
      </c>
      <c r="W24" s="364">
        <f>Gearing!D22</f>
        <v>46.387872552551592</v>
      </c>
      <c r="X24" s="365">
        <f t="shared" si="4"/>
        <v>2126.1407021999953</v>
      </c>
      <c r="Y24" s="365">
        <f>0.5*Gearing!$AC$4*Gearing!$AB$4*Acceleration!W24^2</f>
        <v>387.33024959131848</v>
      </c>
      <c r="Z24" s="365">
        <f>X24-Y24-Gearing!$AA$4</f>
        <v>1687.0136526086767</v>
      </c>
      <c r="AA24" s="366">
        <f>(Z24-Gearing!AP107)/ReducedMass!$L$15</f>
        <v>5.991980876822427</v>
      </c>
      <c r="AB24" s="311">
        <f>Gearing!E22</f>
        <v>53.152770633132029</v>
      </c>
      <c r="AC24" s="315">
        <f t="shared" si="5"/>
        <v>1855.5409764654505</v>
      </c>
      <c r="AD24" s="315">
        <f>0.5*Gearing!$AC$4*Gearing!$AB$4*Acceleration!AB24^2</f>
        <v>508.53906467610165</v>
      </c>
      <c r="AE24" s="315">
        <f>AC24-AD24-Gearing!$AA$4</f>
        <v>1295.2051117893488</v>
      </c>
      <c r="AF24" s="319">
        <f>(AE24-Gearing!AU107)/ReducedMass!$R$15</f>
        <v>4.6660688986742533</v>
      </c>
      <c r="AG24" s="367">
        <f>Gearing!F22</f>
        <v>60.505920720719473</v>
      </c>
      <c r="AH24" s="368">
        <f t="shared" si="6"/>
        <v>1630.0412050199961</v>
      </c>
      <c r="AI24" s="368">
        <f>0.5*Gearing!$AC$4*Gearing!$AB$4*Acceleration!AG24^2</f>
        <v>658.97395960715812</v>
      </c>
      <c r="AJ24" s="368">
        <f>AH24-AI24-Gearing!$AA$4</f>
        <v>919.27044541283806</v>
      </c>
      <c r="AK24" s="369">
        <f>(AJ24-Gearing!AZ107)/ReducedMass!$X$15</f>
        <v>3.3442724209771146</v>
      </c>
      <c r="AU24" s="510"/>
      <c r="AV24" s="510"/>
      <c r="AW24" s="510"/>
      <c r="AX24" s="510"/>
      <c r="AY24" s="573"/>
      <c r="AZ24" s="573"/>
      <c r="BA24" s="573"/>
      <c r="BB24" s="573"/>
      <c r="BC24" s="573"/>
      <c r="BD24" s="573"/>
      <c r="BE24" s="573"/>
    </row>
    <row r="25" spans="1:57">
      <c r="A25" s="45">
        <v>8250</v>
      </c>
      <c r="B25" s="46">
        <v>151.49299999999999</v>
      </c>
      <c r="C25" s="46">
        <v>128.96700000000001</v>
      </c>
      <c r="D25" s="46">
        <v>142.374</v>
      </c>
      <c r="E25" s="46">
        <v>7.3070000000000004</v>
      </c>
      <c r="F25" s="43">
        <f t="shared" si="0"/>
        <v>112.97017151379568</v>
      </c>
      <c r="G25" s="36"/>
      <c r="H25" s="355">
        <f>Gearing!A23</f>
        <v>24.265670036208334</v>
      </c>
      <c r="I25" s="356">
        <f t="shared" si="1"/>
        <v>4402.2999358414445</v>
      </c>
      <c r="J25" s="356">
        <f>0.5*Gearing!$AC$4*Gearing!$AB$4*((Acceleration!H25))^2</f>
        <v>105.988093615105</v>
      </c>
      <c r="K25" s="356">
        <f>I25-J25-Gearing!$AA$4</f>
        <v>4244.5150422263396</v>
      </c>
      <c r="L25" s="357">
        <f>(K25-Gearing!AA108)/ReducedMass!$L$5</f>
        <v>12.969993991685547</v>
      </c>
      <c r="M25" s="358">
        <f>Gearing!B23</f>
        <v>31.922837025411848</v>
      </c>
      <c r="N25" s="359">
        <f t="shared" si="2"/>
        <v>3346.3428566362336</v>
      </c>
      <c r="O25" s="359">
        <f>0.5*Gearing!$AC$4*Gearing!$AB$4*Acceleration!M25^2</f>
        <v>183.43215427518098</v>
      </c>
      <c r="P25" s="359">
        <f>N25-O25-Gearing!$AA$4</f>
        <v>3111.1139023610526</v>
      </c>
      <c r="Q25" s="360">
        <f>(N25-O25-Gearing!AF108)/ReducedMass!$R$5</f>
        <v>10.518666960773933</v>
      </c>
      <c r="R25" s="361">
        <f>Gearing!C23</f>
        <v>39.903546281764811</v>
      </c>
      <c r="S25" s="362">
        <f t="shared" si="3"/>
        <v>2677.0742853089869</v>
      </c>
      <c r="T25" s="362">
        <f>0.5*Gearing!$AC$4*Gearing!$AB$4*Acceleration!R25^2</f>
        <v>286.61274105497034</v>
      </c>
      <c r="U25" s="362">
        <f>S25-T25-Gearing!$AA$4</f>
        <v>2338.6647442540166</v>
      </c>
      <c r="V25" s="363">
        <f>(U25-Gearing!AK108)/ReducedMass!$X$5</f>
        <v>8.1064304760079597</v>
      </c>
      <c r="W25" s="364">
        <f>Gearing!D23</f>
        <v>47.884255538117777</v>
      </c>
      <c r="X25" s="365">
        <f t="shared" si="4"/>
        <v>2230.8952377574888</v>
      </c>
      <c r="Y25" s="365">
        <f>0.5*Gearing!$AC$4*Gearing!$AB$4*Acceleration!W25^2</f>
        <v>412.72234711915735</v>
      </c>
      <c r="Z25" s="365">
        <f>X25-Y25-Gearing!$AA$4</f>
        <v>1766.3760906383313</v>
      </c>
      <c r="AA25" s="366">
        <f>(Z25-Gearing!AP108)/ReducedMass!$L$15</f>
        <v>6.2738625381097304</v>
      </c>
      <c r="AB25" s="311">
        <f>Gearing!E23</f>
        <v>54.867376137426625</v>
      </c>
      <c r="AC25" s="315">
        <f t="shared" si="5"/>
        <v>1946.9631165883536</v>
      </c>
      <c r="AD25" s="315">
        <f>0.5*Gearing!$AC$4*Gearing!$AB$4*Acceleration!AB25^2</f>
        <v>541.87721355705344</v>
      </c>
      <c r="AE25" s="315">
        <f>AC25-AD25-Gearing!$AA$4</f>
        <v>1353.2891030313001</v>
      </c>
      <c r="AF25" s="319">
        <f>(AE25-Gearing!AU108)/ReducedMass!$R$15</f>
        <v>4.8753206245808265</v>
      </c>
      <c r="AG25" s="367">
        <f>Gearing!F23</f>
        <v>62.45772461493624</v>
      </c>
      <c r="AH25" s="368">
        <f t="shared" si="6"/>
        <v>1710.3530156140746</v>
      </c>
      <c r="AI25" s="368">
        <f>0.5*Gearing!$AC$4*Gearing!$AB$4*Acceleration!AG25^2</f>
        <v>702.17412553353813</v>
      </c>
      <c r="AJ25" s="368">
        <f>AH25-AI25-Gearing!$AA$4</f>
        <v>956.3820900805365</v>
      </c>
      <c r="AK25" s="369">
        <f>(AJ25-Gearing!AZ108)/ReducedMass!$X$15</f>
        <v>3.4792832334954573</v>
      </c>
      <c r="AU25" s="510"/>
      <c r="AV25" s="510"/>
      <c r="AW25" s="510"/>
      <c r="AX25" s="510"/>
      <c r="AY25" s="573"/>
      <c r="AZ25" s="573"/>
      <c r="BA25" s="573"/>
      <c r="BB25" s="573"/>
      <c r="BC25" s="573"/>
      <c r="BD25" s="573"/>
      <c r="BE25" s="573"/>
    </row>
    <row r="26" spans="1:57">
      <c r="A26" s="45">
        <v>8500</v>
      </c>
      <c r="B26" s="46">
        <v>157.41999999999999</v>
      </c>
      <c r="C26" s="46">
        <v>130.071</v>
      </c>
      <c r="D26" s="46">
        <v>147.78100000000001</v>
      </c>
      <c r="E26" s="46">
        <v>7.7750000000000004</v>
      </c>
      <c r="F26" s="43">
        <f t="shared" si="0"/>
        <v>117.39000745712154</v>
      </c>
      <c r="G26" s="36"/>
      <c r="H26" s="355">
        <f>Gearing!A24</f>
        <v>25.023972224839842</v>
      </c>
      <c r="I26" s="356">
        <f t="shared" si="1"/>
        <v>4514.4779773075661</v>
      </c>
      <c r="J26" s="356">
        <f>0.5*Gearing!$AC$4*Gearing!$AB$4*((Acceleration!H26))^2</f>
        <v>112.71585346372004</v>
      </c>
      <c r="K26" s="356">
        <f>I26-J26-Gearing!$AA$4</f>
        <v>4349.9653238438459</v>
      </c>
      <c r="L26" s="357">
        <f>(K26-Gearing!AA109)/ReducedMass!$L$5</f>
        <v>13.292219147067073</v>
      </c>
      <c r="M26" s="358">
        <f>Gearing!B24</f>
        <v>32.920425682455971</v>
      </c>
      <c r="N26" s="359">
        <f t="shared" si="2"/>
        <v>3431.6133273452779</v>
      </c>
      <c r="O26" s="359">
        <f>0.5*Gearing!$AC$4*Gearing!$AB$4*Acceleration!M26^2</f>
        <v>195.0757968805392</v>
      </c>
      <c r="P26" s="359">
        <f>N26-O26-Gearing!$AA$4</f>
        <v>3184.7407304647386</v>
      </c>
      <c r="Q26" s="360">
        <f>(N26-O26-Gearing!AF109)/ReducedMass!$R$5</f>
        <v>10.76352246163354</v>
      </c>
      <c r="R26" s="361">
        <f>Gearing!C24</f>
        <v>41.15053210306997</v>
      </c>
      <c r="S26" s="362">
        <f t="shared" si="3"/>
        <v>2745.2906618762222</v>
      </c>
      <c r="T26" s="362">
        <f>0.5*Gearing!$AC$4*Gearing!$AB$4*Acceleration!R26^2</f>
        <v>304.80593262584262</v>
      </c>
      <c r="U26" s="362">
        <f>S26-T26-Gearing!$AA$4</f>
        <v>2388.6879292503795</v>
      </c>
      <c r="V26" s="363">
        <f>(U26-Gearing!AK109)/ReducedMass!$X$5</f>
        <v>8.2798240641046803</v>
      </c>
      <c r="W26" s="364">
        <f>Gearing!D24</f>
        <v>49.380638523683956</v>
      </c>
      <c r="X26" s="365">
        <f t="shared" si="4"/>
        <v>2287.7422182301852</v>
      </c>
      <c r="Y26" s="365">
        <f>0.5*Gearing!$AC$4*Gearing!$AB$4*Acceleration!W26^2</f>
        <v>438.9205429812132</v>
      </c>
      <c r="Z26" s="365">
        <f>X26-Y26-Gearing!$AA$4</f>
        <v>1797.024875248972</v>
      </c>
      <c r="AA26" s="366">
        <f>(Z26-Gearing!AP109)/ReducedMass!$L$15</f>
        <v>6.3827217230966626</v>
      </c>
      <c r="AB26" s="311">
        <f>Gearing!E24</f>
        <v>56.5819816417212</v>
      </c>
      <c r="AC26" s="315">
        <f t="shared" si="5"/>
        <v>1996.5750268190707</v>
      </c>
      <c r="AD26" s="315">
        <f>0.5*Gearing!$AC$4*Gearing!$AB$4*Acceleration!AB26^2</f>
        <v>576.27371637073338</v>
      </c>
      <c r="AE26" s="315">
        <f>AC26-AD26-Gearing!$AA$4</f>
        <v>1368.5045104483372</v>
      </c>
      <c r="AF26" s="319">
        <f>(AE26-Gearing!AU109)/ReducedMass!$R$15</f>
        <v>4.9301352162490231</v>
      </c>
      <c r="AG26" s="367">
        <f>Gearing!F24</f>
        <v>64.409528509152992</v>
      </c>
      <c r="AH26" s="368">
        <f t="shared" si="6"/>
        <v>1753.9357006431419</v>
      </c>
      <c r="AI26" s="368">
        <f>0.5*Gearing!$AC$4*Gearing!$AB$4*Acceleration!AG26^2</f>
        <v>746.74572529885052</v>
      </c>
      <c r="AJ26" s="368">
        <f>AH26-AI26-Gearing!$AA$4</f>
        <v>955.39317534429142</v>
      </c>
      <c r="AK26" s="369">
        <f>(AJ26-Gearing!AZ109)/ReducedMass!$X$15</f>
        <v>3.4756855976793326</v>
      </c>
      <c r="AU26" s="510"/>
      <c r="AV26" s="510"/>
      <c r="AW26" s="510"/>
      <c r="AX26" s="510"/>
      <c r="AY26" s="573"/>
      <c r="AZ26" s="573"/>
      <c r="BA26" s="573"/>
      <c r="BB26" s="573"/>
      <c r="BC26" s="573"/>
      <c r="BD26" s="573"/>
      <c r="BE26" s="573"/>
    </row>
    <row r="27" spans="1:57">
      <c r="A27" s="45">
        <v>8750</v>
      </c>
      <c r="B27" s="46">
        <v>161.99299999999999</v>
      </c>
      <c r="C27" s="46">
        <v>130.02500000000001</v>
      </c>
      <c r="D27" s="46">
        <v>151.90600000000001</v>
      </c>
      <c r="E27" s="46">
        <v>8.1690000000000005</v>
      </c>
      <c r="F27" s="43">
        <f t="shared" si="0"/>
        <v>120.80014914243102</v>
      </c>
      <c r="G27" s="36"/>
      <c r="H27" s="355">
        <f>Gearing!A25</f>
        <v>25.782274413471349</v>
      </c>
      <c r="I27" s="356">
        <f t="shared" si="1"/>
        <v>4553.1284623898327</v>
      </c>
      <c r="J27" s="356">
        <f>0.5*Gearing!$AC$4*Gearing!$AB$4*((Acceleration!H27))^2</f>
        <v>119.65062130767708</v>
      </c>
      <c r="K27" s="356">
        <f>I27-J27-Gearing!$AA$4</f>
        <v>4381.6810410821554</v>
      </c>
      <c r="L27" s="357">
        <f>(K27-Gearing!AA110)/ReducedMass!$L$5</f>
        <v>13.389133083743124</v>
      </c>
      <c r="M27" s="358">
        <f>Gearing!B25</f>
        <v>33.91801433950009</v>
      </c>
      <c r="N27" s="359">
        <f t="shared" si="2"/>
        <v>3460.9929190463254</v>
      </c>
      <c r="O27" s="359">
        <f>0.5*Gearing!$AC$4*Gearing!$AB$4*Acceleration!M27^2</f>
        <v>207.07770541221606</v>
      </c>
      <c r="P27" s="359">
        <f>N27-O27-Gearing!$AA$4</f>
        <v>3202.1184136341094</v>
      </c>
      <c r="Q27" s="360">
        <f>(N27-O27-Gearing!AF110)/ReducedMass!$R$5</f>
        <v>10.821314185463114</v>
      </c>
      <c r="R27" s="361">
        <f>Gearing!C25</f>
        <v>42.397517924375116</v>
      </c>
      <c r="S27" s="362">
        <f t="shared" si="3"/>
        <v>2768.7943352370603</v>
      </c>
      <c r="T27" s="362">
        <f>0.5*Gearing!$AC$4*Gearing!$AB$4*Acceleration!R27^2</f>
        <v>323.55891470658764</v>
      </c>
      <c r="U27" s="362">
        <f>S27-T27-Gearing!$AA$4</f>
        <v>2393.4386205304727</v>
      </c>
      <c r="V27" s="363">
        <f>(U27-Gearing!AK110)/ReducedMass!$X$5</f>
        <v>8.2962912164272495</v>
      </c>
      <c r="W27" s="364">
        <f>Gearing!D25</f>
        <v>50.877021509250142</v>
      </c>
      <c r="X27" s="365">
        <f t="shared" si="4"/>
        <v>2307.3286126975499</v>
      </c>
      <c r="Y27" s="365">
        <f>0.5*Gearing!$AC$4*Gearing!$AB$4*Acceleration!W27^2</f>
        <v>465.92483717748627</v>
      </c>
      <c r="Z27" s="365">
        <f>X27-Y27-Gearing!$AA$4</f>
        <v>1789.6069755200635</v>
      </c>
      <c r="AA27" s="366">
        <f>(Z27-Gearing!AP110)/ReducedMass!$L$15</f>
        <v>6.3563746255180069</v>
      </c>
      <c r="AB27" s="311">
        <f>Gearing!E25</f>
        <v>58.296587146015774</v>
      </c>
      <c r="AC27" s="315">
        <f t="shared" si="5"/>
        <v>2013.6686074451352</v>
      </c>
      <c r="AD27" s="315">
        <f>0.5*Gearing!$AC$4*Gearing!$AB$4*Acceleration!AB27^2</f>
        <v>611.7285731171421</v>
      </c>
      <c r="AE27" s="315">
        <f>AC27-AD27-Gearing!$AA$4</f>
        <v>1350.143234327993</v>
      </c>
      <c r="AF27" s="319">
        <f>(AE27-Gearing!AU110)/ReducedMass!$R$15</f>
        <v>4.8639874079480299</v>
      </c>
      <c r="AG27" s="367">
        <f>Gearing!F25</f>
        <v>66.361332403369744</v>
      </c>
      <c r="AH27" s="368">
        <f t="shared" si="6"/>
        <v>1768.9519364014552</v>
      </c>
      <c r="AI27" s="368">
        <f>0.5*Gearing!$AC$4*Gearing!$AB$4*Acceleration!AG27^2</f>
        <v>792.68875890309562</v>
      </c>
      <c r="AJ27" s="368">
        <f>AH27-AI27-Gearing!$AA$4</f>
        <v>924.46637749835963</v>
      </c>
      <c r="AK27" s="369">
        <f>(AJ27-Gearing!AZ110)/ReducedMass!$X$15</f>
        <v>3.3631750327836718</v>
      </c>
      <c r="AU27" s="510"/>
      <c r="AV27" s="510"/>
      <c r="AW27" s="510"/>
      <c r="AX27" s="510"/>
      <c r="AY27" s="573"/>
      <c r="AZ27" s="573"/>
      <c r="BA27" s="573"/>
      <c r="BB27" s="573"/>
      <c r="BC27" s="573"/>
      <c r="BD27" s="573"/>
      <c r="BE27" s="573"/>
    </row>
    <row r="28" spans="1:57">
      <c r="A28" s="45">
        <v>9000</v>
      </c>
      <c r="B28" s="46">
        <v>165.834</v>
      </c>
      <c r="C28" s="46">
        <v>129.411</v>
      </c>
      <c r="D28" s="46">
        <v>155.16</v>
      </c>
      <c r="E28" s="46">
        <v>8.6910000000000007</v>
      </c>
      <c r="F28" s="43">
        <f t="shared" si="0"/>
        <v>123.66442953020135</v>
      </c>
      <c r="G28" s="36"/>
      <c r="H28" s="355">
        <f>Gearing!A26</f>
        <v>26.540576602102863</v>
      </c>
      <c r="I28" s="356">
        <f t="shared" si="1"/>
        <v>4551.5269300087393</v>
      </c>
      <c r="J28" s="356">
        <f>0.5*Gearing!$AC$4*Gearing!$AB$4*((Acceleration!H28))^2</f>
        <v>126.79239714697619</v>
      </c>
      <c r="K28" s="356">
        <f>I28-J28-Gearing!$AA$4</f>
        <v>4372.9377328617629</v>
      </c>
      <c r="L28" s="357">
        <f>(K28-Gearing!AA111)/ReducedMass!$L$5</f>
        <v>13.362416096299849</v>
      </c>
      <c r="M28" s="358">
        <f>Gearing!B26</f>
        <v>34.915602996544209</v>
      </c>
      <c r="N28" s="359">
        <f t="shared" si="2"/>
        <v>3459.7755380133999</v>
      </c>
      <c r="O28" s="359">
        <f>0.5*Gearing!$AC$4*Gearing!$AB$4*Acceleration!M28^2</f>
        <v>219.43787987021162</v>
      </c>
      <c r="P28" s="359">
        <f>N28-O28-Gearing!$AA$4</f>
        <v>3188.5408581431884</v>
      </c>
      <c r="Q28" s="360">
        <f>(N28-O28-Gearing!AF111)/ReducedMass!$R$5</f>
        <v>10.776160275729332</v>
      </c>
      <c r="R28" s="361">
        <f>Gearing!C26</f>
        <v>43.644503745680268</v>
      </c>
      <c r="S28" s="362">
        <f t="shared" si="3"/>
        <v>2767.8204304107194</v>
      </c>
      <c r="T28" s="362">
        <f>0.5*Gearing!$AC$4*Gearing!$AB$4*Acceleration!R28^2</f>
        <v>342.87168729720577</v>
      </c>
      <c r="U28" s="362">
        <f>S28-T28-Gearing!$AA$4</f>
        <v>2373.1519431135134</v>
      </c>
      <c r="V28" s="363">
        <f>(U28-Gearing!AK111)/ReducedMass!$X$5</f>
        <v>8.2259722275795166</v>
      </c>
      <c r="W28" s="364">
        <f>Gearing!D26</f>
        <v>52.373404494816327</v>
      </c>
      <c r="X28" s="365">
        <f t="shared" si="4"/>
        <v>2306.5170253422662</v>
      </c>
      <c r="Y28" s="365">
        <f>0.5*Gearing!$AC$4*Gearing!$AB$4*Acceleration!W28^2</f>
        <v>493.73522970797643</v>
      </c>
      <c r="Z28" s="365">
        <f>X28-Y28-Gearing!$AA$4</f>
        <v>1760.9849956342896</v>
      </c>
      <c r="AA28" s="366">
        <f>(Z28-Gearing!AP111)/ReducedMass!$L$15</f>
        <v>6.2547143005602601</v>
      </c>
      <c r="AB28" s="311">
        <f>Gearing!E26</f>
        <v>60.01119265031037</v>
      </c>
      <c r="AC28" s="315">
        <f t="shared" si="5"/>
        <v>2012.9603130259777</v>
      </c>
      <c r="AD28" s="315">
        <f>0.5*Gearing!$AC$4*Gearing!$AB$4*Acceleration!AB28^2</f>
        <v>648.24178379627972</v>
      </c>
      <c r="AE28" s="315">
        <f>AC28-AD28-Gearing!$AA$4</f>
        <v>1312.921729229698</v>
      </c>
      <c r="AF28" s="319">
        <f>(AE28-Gearing!AU111)/ReducedMass!$R$15</f>
        <v>4.7298942780490441</v>
      </c>
      <c r="AG28" s="367">
        <f>Gearing!F26</f>
        <v>68.31313629758651</v>
      </c>
      <c r="AH28" s="368">
        <f t="shared" si="6"/>
        <v>1768.3297194290708</v>
      </c>
      <c r="AI28" s="368">
        <f>0.5*Gearing!$AC$4*Gearing!$AB$4*Acceleration!AG28^2</f>
        <v>840.00322634627366</v>
      </c>
      <c r="AJ28" s="368">
        <f>AH28-AI28-Gearing!$AA$4</f>
        <v>876.52969308279717</v>
      </c>
      <c r="AK28" s="369">
        <f>(AJ28-Gearing!AZ111)/ReducedMass!$X$15</f>
        <v>3.1887831196703842</v>
      </c>
      <c r="AU28" s="510"/>
      <c r="AV28" s="510"/>
      <c r="AW28" s="510"/>
      <c r="AX28" s="510"/>
      <c r="AY28" s="573"/>
      <c r="AZ28" s="573"/>
      <c r="BA28" s="573"/>
      <c r="BB28" s="573"/>
      <c r="BC28" s="573"/>
      <c r="BD28" s="573"/>
      <c r="BE28" s="573"/>
    </row>
    <row r="29" spans="1:57">
      <c r="A29" s="45">
        <v>9250</v>
      </c>
      <c r="B29" s="46">
        <v>169.79900000000001</v>
      </c>
      <c r="C29" s="46">
        <v>128.92400000000001</v>
      </c>
      <c r="D29" s="46">
        <v>158.483</v>
      </c>
      <c r="E29" s="46">
        <v>9.2859999999999996</v>
      </c>
      <c r="F29" s="43">
        <f t="shared" si="0"/>
        <v>126.62117822520509</v>
      </c>
      <c r="G29" s="36"/>
      <c r="H29" s="355">
        <f>Gearing!A27</f>
        <v>27.298878790734374</v>
      </c>
      <c r="I29" s="356">
        <f t="shared" si="1"/>
        <v>4530.0186311012449</v>
      </c>
      <c r="J29" s="356">
        <f>0.5*Gearing!$AC$4*Gearing!$AB$4*((Acceleration!H29))^2</f>
        <v>134.14118098161728</v>
      </c>
      <c r="K29" s="356">
        <f>I29-J29-Gearing!$AA$4</f>
        <v>4344.0806501196275</v>
      </c>
      <c r="L29" s="357">
        <f>(K29-Gearing!AA112)/ReducedMass!$L$5</f>
        <v>13.27423730883895</v>
      </c>
      <c r="M29" s="358">
        <f>Gearing!B27</f>
        <v>35.913191653588328</v>
      </c>
      <c r="N29" s="359">
        <f t="shared" si="2"/>
        <v>3443.4263243168257</v>
      </c>
      <c r="O29" s="359">
        <f>0.5*Gearing!$AC$4*Gearing!$AB$4*Acceleration!M29^2</f>
        <v>232.15632025452592</v>
      </c>
      <c r="P29" s="359">
        <f>N29-O29-Gearing!$AA$4</f>
        <v>3159.4732040622998</v>
      </c>
      <c r="Q29" s="360">
        <f>(N29-O29-Gearing!AF112)/ReducedMass!$R$5</f>
        <v>10.679492047827859</v>
      </c>
      <c r="R29" s="361">
        <f>Gearing!C27</f>
        <v>44.891489566985413</v>
      </c>
      <c r="S29" s="362">
        <f t="shared" si="3"/>
        <v>2754.7410594534599</v>
      </c>
      <c r="T29" s="362">
        <f>0.5*Gearing!$AC$4*Gearing!$AB$4*Acceleration!R29^2</f>
        <v>362.74425039769682</v>
      </c>
      <c r="U29" s="362">
        <f>S29-T29-Gearing!$AA$4</f>
        <v>2340.2000090557631</v>
      </c>
      <c r="V29" s="363">
        <f>(U29-Gearing!AK112)/ReducedMass!$X$5</f>
        <v>8.1117521098198182</v>
      </c>
      <c r="W29" s="364">
        <f>Gearing!D27</f>
        <v>53.869787480382499</v>
      </c>
      <c r="X29" s="365">
        <f t="shared" si="4"/>
        <v>2295.61754954455</v>
      </c>
      <c r="Y29" s="365">
        <f>0.5*Gearing!$AC$4*Gearing!$AB$4*Acceleration!W29^2</f>
        <v>522.35172057268346</v>
      </c>
      <c r="Z29" s="365">
        <f>X29-Y29-Gearing!$AA$4</f>
        <v>1721.4690289718665</v>
      </c>
      <c r="AA29" s="366">
        <f>(Z29-Gearing!AP112)/ReducedMass!$L$15</f>
        <v>6.1143604177068198</v>
      </c>
      <c r="AB29" s="311">
        <f>Gearing!E27</f>
        <v>61.725798154604945</v>
      </c>
      <c r="AC29" s="315">
        <f t="shared" si="5"/>
        <v>2003.4480432388802</v>
      </c>
      <c r="AD29" s="315">
        <f>0.5*Gearing!$AC$4*Gearing!$AB$4*Acceleration!AB29^2</f>
        <v>685.81334840814566</v>
      </c>
      <c r="AE29" s="315">
        <f>AC29-AD29-Gearing!$AA$4</f>
        <v>1265.8378948307345</v>
      </c>
      <c r="AF29" s="319">
        <f>(AE29-Gearing!AU112)/ReducedMass!$R$15</f>
        <v>4.5602714026298621</v>
      </c>
      <c r="AG29" s="367">
        <f>Gearing!F27</f>
        <v>70.264940191803262</v>
      </c>
      <c r="AH29" s="368">
        <f t="shared" si="6"/>
        <v>1759.9734546508214</v>
      </c>
      <c r="AI29" s="368">
        <f>0.5*Gearing!$AC$4*Gearing!$AB$4*Acceleration!AG29^2</f>
        <v>888.68912762838409</v>
      </c>
      <c r="AJ29" s="368">
        <f>AH29-AI29-Gearing!$AA$4</f>
        <v>819.48752702243735</v>
      </c>
      <c r="AK29" s="369">
        <f>(AJ29-Gearing!AZ112)/ReducedMass!$X$15</f>
        <v>2.981265795752952</v>
      </c>
      <c r="AY29" s="573"/>
      <c r="AZ29" s="573"/>
      <c r="BA29" s="573"/>
      <c r="BB29" s="573"/>
      <c r="BC29" s="573"/>
      <c r="BD29" s="573"/>
      <c r="BE29" s="573"/>
    </row>
    <row r="30" spans="1:57">
      <c r="A30" s="45">
        <v>9500</v>
      </c>
      <c r="B30" s="46">
        <v>174.05600000000001</v>
      </c>
      <c r="C30" s="46">
        <v>128.678</v>
      </c>
      <c r="D30" s="46">
        <v>162.42699999999999</v>
      </c>
      <c r="E30" s="46">
        <v>9.5470000000000006</v>
      </c>
      <c r="F30" s="43">
        <f t="shared" si="0"/>
        <v>129.79567486950037</v>
      </c>
      <c r="G30" s="36"/>
      <c r="H30" s="355">
        <f>Gearing!A28</f>
        <v>28.057180979365882</v>
      </c>
      <c r="I30" s="356">
        <f t="shared" si="1"/>
        <v>4512.968652065445</v>
      </c>
      <c r="J30" s="356">
        <f>0.5*Gearing!$AC$4*Gearing!$AB$4*((Acceleration!H30))^2</f>
        <v>141.69697281160032</v>
      </c>
      <c r="K30" s="356">
        <f>I30-J30-Gearing!$AA$4</f>
        <v>4319.4748792538448</v>
      </c>
      <c r="L30" s="357">
        <f>(K30-Gearing!AA113)/ReducedMass!$L$5</f>
        <v>13.199049284502818</v>
      </c>
      <c r="M30" s="358">
        <f>Gearing!B28</f>
        <v>36.910780310632447</v>
      </c>
      <c r="N30" s="359">
        <f t="shared" si="2"/>
        <v>3430.4660361983961</v>
      </c>
      <c r="O30" s="359">
        <f>0.5*Gearing!$AC$4*Gearing!$AB$4*Acceleration!M30^2</f>
        <v>245.23302656515895</v>
      </c>
      <c r="P30" s="359">
        <f>N30-O30-Gearing!$AA$4</f>
        <v>3133.436209633237</v>
      </c>
      <c r="Q30" s="360">
        <f>(N30-O30-Gearing!AF113)/ReducedMass!$R$5</f>
        <v>10.592902668983115</v>
      </c>
      <c r="R30" s="361">
        <f>Gearing!C28</f>
        <v>46.138475388290566</v>
      </c>
      <c r="S30" s="362">
        <f t="shared" si="3"/>
        <v>2744.3728289587161</v>
      </c>
      <c r="T30" s="362">
        <f>0.5*Gearing!$AC$4*Gearing!$AB$4*Acceleration!R30^2</f>
        <v>383.17660400806091</v>
      </c>
      <c r="U30" s="362">
        <f>S30-T30-Gearing!$AA$4</f>
        <v>2309.399424950655</v>
      </c>
      <c r="V30" s="363">
        <f>(U30-Gearing!AK113)/ReducedMass!$X$5</f>
        <v>8.0049891399319986</v>
      </c>
      <c r="W30" s="364">
        <f>Gearing!D28</f>
        <v>55.366170465948677</v>
      </c>
      <c r="X30" s="365">
        <f t="shared" si="4"/>
        <v>2286.9773574655969</v>
      </c>
      <c r="Y30" s="365">
        <f>0.5*Gearing!$AC$4*Gearing!$AB$4*Acceleration!W30^2</f>
        <v>551.77430977160782</v>
      </c>
      <c r="Z30" s="365">
        <f>X30-Y30-Gearing!$AA$4</f>
        <v>1683.4062476939889</v>
      </c>
      <c r="AA30" s="366">
        <f>(Z30-Gearing!AP113)/ReducedMass!$L$15</f>
        <v>5.9791679981416062</v>
      </c>
      <c r="AB30" s="311">
        <f>Gearing!E28</f>
        <v>63.440403658899527</v>
      </c>
      <c r="AC30" s="315">
        <f t="shared" si="5"/>
        <v>1995.9075119699753</v>
      </c>
      <c r="AD30" s="315">
        <f>0.5*Gearing!$AC$4*Gearing!$AB$4*Acceleration!AB30^2</f>
        <v>724.44326695274026</v>
      </c>
      <c r="AE30" s="315">
        <f>AC30-AD30-Gearing!$AA$4</f>
        <v>1219.667445017235</v>
      </c>
      <c r="AF30" s="319">
        <f>(AE30-Gearing!AU113)/ReducedMass!$R$15</f>
        <v>4.3939390603995694</v>
      </c>
      <c r="AG30" s="367">
        <f>Gearing!F28</f>
        <v>72.216744086020014</v>
      </c>
      <c r="AH30" s="368">
        <f t="shared" si="6"/>
        <v>1753.349307390291</v>
      </c>
      <c r="AI30" s="368">
        <f>0.5*Gearing!$AC$4*Gearing!$AB$4*Acceleration!AG30^2</f>
        <v>938.74646274942711</v>
      </c>
      <c r="AJ30" s="368">
        <f>AH30-AI30-Gearing!$AA$4</f>
        <v>762.80604464086389</v>
      </c>
      <c r="AK30" s="369">
        <f>(AJ30-Gearing!AZ113)/ReducedMass!$X$15</f>
        <v>2.775060625930847</v>
      </c>
    </row>
    <row r="31" spans="1:57">
      <c r="A31" s="45">
        <v>9750</v>
      </c>
      <c r="B31" s="46">
        <v>179.38499999999999</v>
      </c>
      <c r="C31" s="46">
        <v>129.21700000000001</v>
      </c>
      <c r="D31" s="46">
        <v>166.833</v>
      </c>
      <c r="E31" s="46">
        <v>10.406000000000001</v>
      </c>
      <c r="F31" s="43">
        <f t="shared" si="0"/>
        <v>133.76957494407159</v>
      </c>
      <c r="G31" s="36"/>
      <c r="H31" s="355">
        <f>Gearing!A29</f>
        <v>28.815483167997396</v>
      </c>
      <c r="I31" s="356">
        <f t="shared" si="1"/>
        <v>4504.3726705111094</v>
      </c>
      <c r="J31" s="356">
        <f>0.5*Gearing!$AC$4*Gearing!$AB$4*((Acceleration!H31))^2</f>
        <v>149.45977263692541</v>
      </c>
      <c r="K31" s="356">
        <f>I31-J31-Gearing!$AA$4</f>
        <v>4303.1160978741837</v>
      </c>
      <c r="L31" s="357">
        <f>(K31-Gearing!AA114)/ReducedMass!$L$5</f>
        <v>13.149061643018523</v>
      </c>
      <c r="M31" s="358">
        <f>Gearing!B29</f>
        <v>37.908368967676566</v>
      </c>
      <c r="N31" s="359">
        <f t="shared" si="2"/>
        <v>3423.9319285979727</v>
      </c>
      <c r="O31" s="359">
        <f>0.5*Gearing!$AC$4*Gearing!$AB$4*Acceleration!M31^2</f>
        <v>258.66799880211067</v>
      </c>
      <c r="P31" s="359">
        <f>N31-O31-Gearing!$AA$4</f>
        <v>3113.4671297958621</v>
      </c>
      <c r="Q31" s="360">
        <f>(N31-O31-Gearing!AF114)/ReducedMass!$R$5</f>
        <v>10.526492921731744</v>
      </c>
      <c r="R31" s="361">
        <f>Gearing!C29</f>
        <v>47.385461209595718</v>
      </c>
      <c r="S31" s="362">
        <f t="shared" si="3"/>
        <v>2739.1455428783779</v>
      </c>
      <c r="T31" s="362">
        <f>0.5*Gearing!$AC$4*Gearing!$AB$4*Acceleration!R31^2</f>
        <v>404.16874812829809</v>
      </c>
      <c r="U31" s="362">
        <f>S31-T31-Gearing!$AA$4</f>
        <v>2283.1799947500799</v>
      </c>
      <c r="V31" s="363">
        <f>(U31-Gearing!AK114)/ReducedMass!$X$5</f>
        <v>7.9141056609879907</v>
      </c>
      <c r="W31" s="364">
        <f>Gearing!D29</f>
        <v>56.862553451514863</v>
      </c>
      <c r="X31" s="365">
        <f t="shared" si="4"/>
        <v>2282.6212857319815</v>
      </c>
      <c r="Y31" s="365">
        <f>0.5*Gearing!$AC$4*Gearing!$AB$4*Acceleration!W31^2</f>
        <v>582.00299730474921</v>
      </c>
      <c r="Z31" s="365">
        <f>X31-Y31-Gearing!$AA$4</f>
        <v>1648.8214884272322</v>
      </c>
      <c r="AA31" s="366">
        <f>(Z31-Gearing!AP114)/ReducedMass!$L$15</f>
        <v>5.8563289115488768</v>
      </c>
      <c r="AB31" s="311">
        <f>Gearing!E29</f>
        <v>65.155009163194109</v>
      </c>
      <c r="AC31" s="315">
        <f t="shared" si="5"/>
        <v>1992.105849366093</v>
      </c>
      <c r="AD31" s="315">
        <f>0.5*Gearing!$AC$4*Gearing!$AB$4*Acceleration!AB31^2</f>
        <v>764.13153943006341</v>
      </c>
      <c r="AE31" s="315">
        <f>AC31-AD31-Gearing!$AA$4</f>
        <v>1176.1775099360295</v>
      </c>
      <c r="AF31" s="319">
        <f>(AE31-Gearing!AU114)/ReducedMass!$R$15</f>
        <v>4.2372634638931377</v>
      </c>
      <c r="AG31" s="367">
        <f>Gearing!F29</f>
        <v>74.168547980236781</v>
      </c>
      <c r="AH31" s="368">
        <f t="shared" si="6"/>
        <v>1750.009652394519</v>
      </c>
      <c r="AI31" s="368">
        <f>0.5*Gearing!$AC$4*Gearing!$AB$4*Acceleration!AG31^2</f>
        <v>990.17523170940331</v>
      </c>
      <c r="AJ31" s="368">
        <f>AH31-AI31-Gearing!$AA$4</f>
        <v>708.03762068511571</v>
      </c>
      <c r="AK31" s="369">
        <f>(AJ31-Gearing!AZ114)/ReducedMass!$X$15</f>
        <v>2.5758150930307493</v>
      </c>
    </row>
    <row r="32" spans="1:57">
      <c r="A32" s="45">
        <v>10000</v>
      </c>
      <c r="B32" s="46">
        <v>182.71100000000001</v>
      </c>
      <c r="C32" s="46">
        <v>128.32300000000001</v>
      </c>
      <c r="D32" s="46">
        <v>169.50200000000001</v>
      </c>
      <c r="E32" s="46">
        <v>11.032999999999999</v>
      </c>
      <c r="F32" s="43">
        <f t="shared" si="0"/>
        <v>136.24981357196123</v>
      </c>
      <c r="G32" s="36"/>
      <c r="H32" s="355">
        <f>Gearing!A30</f>
        <v>29.573785356628903</v>
      </c>
      <c r="I32" s="356">
        <f t="shared" si="1"/>
        <v>4523.248320461872</v>
      </c>
      <c r="J32" s="356">
        <f>0.5*Gearing!$AC$4*Gearing!$AB$4*((Acceleration!H32))^2</f>
        <v>157.42958045759246</v>
      </c>
      <c r="K32" s="356">
        <f>I32-J32-Gearing!$AA$4</f>
        <v>4314.0219400042797</v>
      </c>
      <c r="L32" s="357">
        <f>(K32-Gearing!AA115)/ReducedMass!$L$5</f>
        <v>13.182386700297018</v>
      </c>
      <c r="M32" s="358">
        <f>Gearing!B30</f>
        <v>38.905957624720685</v>
      </c>
      <c r="N32" s="359">
        <f t="shared" si="2"/>
        <v>3438.2799733240586</v>
      </c>
      <c r="O32" s="359">
        <f>0.5*Gearing!$AC$4*Gearing!$AB$4*Acceleration!M32^2</f>
        <v>272.46123696538109</v>
      </c>
      <c r="P32" s="359">
        <f>N32-O32-Gearing!$AA$4</f>
        <v>3114.0219363586775</v>
      </c>
      <c r="Q32" s="360">
        <f>(N32-O32-Gearing!AF115)/ReducedMass!$R$5</f>
        <v>10.528338002421993</v>
      </c>
      <c r="R32" s="361">
        <f>Gearing!C30</f>
        <v>48.632447030900863</v>
      </c>
      <c r="S32" s="362">
        <f t="shared" si="3"/>
        <v>2750.6239786592464</v>
      </c>
      <c r="T32" s="362">
        <f>0.5*Gearing!$AC$4*Gearing!$AB$4*Acceleration!R32^2</f>
        <v>425.72068275840809</v>
      </c>
      <c r="U32" s="362">
        <f>S32-T32-Gearing!$AA$4</f>
        <v>2273.1064959008381</v>
      </c>
      <c r="V32" s="363">
        <f>(U32-Gearing!AK115)/ReducedMass!$X$5</f>
        <v>7.8791882499857682</v>
      </c>
      <c r="W32" s="364">
        <f>Gearing!D30</f>
        <v>58.358936437081042</v>
      </c>
      <c r="X32" s="365">
        <f t="shared" si="4"/>
        <v>2292.1866488827054</v>
      </c>
      <c r="Y32" s="365">
        <f>0.5*Gearing!$AC$4*Gearing!$AB$4*Acceleration!W32^2</f>
        <v>613.03778317210765</v>
      </c>
      <c r="Z32" s="365">
        <f>X32-Y32-Gearing!$AA$4</f>
        <v>1627.3520657105978</v>
      </c>
      <c r="AA32" s="366">
        <f>(Z32-Gearing!AP115)/ReducedMass!$L$15</f>
        <v>5.7800732332646119</v>
      </c>
      <c r="AB32" s="311">
        <f>Gearing!E30</f>
        <v>66.869614667488705</v>
      </c>
      <c r="AC32" s="315">
        <f t="shared" si="5"/>
        <v>2000.4538026612697</v>
      </c>
      <c r="AD32" s="315">
        <f>0.5*Gearing!$AC$4*Gearing!$AB$4*Acceleration!AB32^2</f>
        <v>804.87816584011557</v>
      </c>
      <c r="AE32" s="315">
        <f>AC32-AD32-Gearing!$AA$4</f>
        <v>1143.7788368211541</v>
      </c>
      <c r="AF32" s="319">
        <f>(AE32-Gearing!AU115)/ReducedMass!$R$15</f>
        <v>4.1205449305862523</v>
      </c>
      <c r="AG32" s="367">
        <f>Gearing!F30</f>
        <v>76.120351874453519</v>
      </c>
      <c r="AH32" s="368">
        <f t="shared" si="6"/>
        <v>1757.3430974767409</v>
      </c>
      <c r="AI32" s="368">
        <f>0.5*Gearing!$AC$4*Gearing!$AB$4*Acceleration!AG32^2</f>
        <v>1042.9754345083113</v>
      </c>
      <c r="AJ32" s="368">
        <f>AH32-AI32-Gearing!$AA$4</f>
        <v>662.57086296842965</v>
      </c>
      <c r="AK32" s="369">
        <f>(AJ32-Gearing!AZ115)/ReducedMass!$X$15</f>
        <v>2.4104086833480411</v>
      </c>
    </row>
    <row r="33" spans="1:50">
      <c r="A33" s="45">
        <v>10250</v>
      </c>
      <c r="B33" s="46">
        <v>184.31899999999999</v>
      </c>
      <c r="C33" s="46">
        <v>126.295</v>
      </c>
      <c r="D33" s="46">
        <v>170.047</v>
      </c>
      <c r="E33" s="46">
        <v>12.089</v>
      </c>
      <c r="F33" s="43">
        <f t="shared" si="0"/>
        <v>137.44891871737508</v>
      </c>
      <c r="G33" s="36"/>
      <c r="H33" s="355">
        <f>Gearing!A31</f>
        <v>30.332087545260414</v>
      </c>
      <c r="I33" s="356">
        <f t="shared" si="1"/>
        <v>4491.9365793288807</v>
      </c>
      <c r="J33" s="356">
        <f>0.5*Gearing!$AC$4*Gearing!$AB$4*((Acceleration!H33))^2</f>
        <v>165.60639627360155</v>
      </c>
      <c r="K33" s="356">
        <f>I33-J33-Gearing!$AA$4</f>
        <v>4274.533383055279</v>
      </c>
      <c r="L33" s="357">
        <f>(K33-Gearing!AA116)/ReducedMass!$L$5</f>
        <v>13.061721243519598</v>
      </c>
      <c r="M33" s="358">
        <f>Gearing!B31</f>
        <v>39.903546281764804</v>
      </c>
      <c r="N33" s="359">
        <f t="shared" si="2"/>
        <v>3414.4788187466165</v>
      </c>
      <c r="O33" s="359">
        <f>0.5*Gearing!$AC$4*Gearing!$AB$4*Acceleration!M33^2</f>
        <v>286.61274105497023</v>
      </c>
      <c r="P33" s="359">
        <f>N33-O33-Gearing!$AA$4</f>
        <v>3076.0692776916462</v>
      </c>
      <c r="Q33" s="360">
        <f>(N33-O33-Gearing!AF116)/ReducedMass!$R$5</f>
        <v>10.402121547276284</v>
      </c>
      <c r="R33" s="361">
        <f>Gearing!C31</f>
        <v>49.879432852206008</v>
      </c>
      <c r="S33" s="362">
        <f t="shared" si="3"/>
        <v>2731.5830549972929</v>
      </c>
      <c r="T33" s="362">
        <f>0.5*Gearing!$AC$4*Gearing!$AB$4*Acceleration!R33^2</f>
        <v>447.83240789839101</v>
      </c>
      <c r="U33" s="362">
        <f>S33-T33-Gearing!$AA$4</f>
        <v>2231.9538470989019</v>
      </c>
      <c r="V33" s="363">
        <f>(U33-Gearing!AK116)/ReducedMass!$X$5</f>
        <v>7.7365422861997617</v>
      </c>
      <c r="W33" s="364">
        <f>Gearing!D31</f>
        <v>59.85531942264722</v>
      </c>
      <c r="X33" s="365">
        <f t="shared" si="4"/>
        <v>2276.319212497744</v>
      </c>
      <c r="Y33" s="365">
        <f>0.5*Gearing!$AC$4*Gearing!$AB$4*Acceleration!W33^2</f>
        <v>644.87866737368324</v>
      </c>
      <c r="Z33" s="365">
        <f>X33-Y33-Gearing!$AA$4</f>
        <v>1579.6437451240608</v>
      </c>
      <c r="AA33" s="366">
        <f>(Z33-Gearing!AP116)/ReducedMass!$L$15</f>
        <v>5.6106215254033271</v>
      </c>
      <c r="AB33" s="311">
        <f>Gearing!E31</f>
        <v>68.584220171783258</v>
      </c>
      <c r="AC33" s="315">
        <f t="shared" si="5"/>
        <v>1986.6058581798495</v>
      </c>
      <c r="AD33" s="315">
        <f>0.5*Gearing!$AC$4*Gearing!$AB$4*Acceleration!AB33^2</f>
        <v>846.68314618289537</v>
      </c>
      <c r="AE33" s="315">
        <f>AC33-AD33-Gearing!$AA$4</f>
        <v>1088.1259119969541</v>
      </c>
      <c r="AF33" s="319">
        <f>(AE33-Gearing!AU116)/ReducedMass!$R$15</f>
        <v>3.9200512950386721</v>
      </c>
      <c r="AG33" s="367">
        <f>Gearing!F31</f>
        <v>78.072155768670285</v>
      </c>
      <c r="AH33" s="368">
        <f t="shared" si="6"/>
        <v>1745.1780629149368</v>
      </c>
      <c r="AI33" s="368">
        <f>0.5*Gearing!$AC$4*Gearing!$AB$4*Acceleration!AG33^2</f>
        <v>1097.1470711461529</v>
      </c>
      <c r="AJ33" s="368">
        <f>AH33-AI33-Gearing!$AA$4</f>
        <v>596.23419176878394</v>
      </c>
      <c r="AK33" s="369">
        <f>(AJ33-Gearing!AZ116)/ReducedMass!$X$15</f>
        <v>2.1690782880335573</v>
      </c>
    </row>
    <row r="34" spans="1:50">
      <c r="A34" s="45">
        <v>10500</v>
      </c>
      <c r="B34" s="46">
        <v>184.59</v>
      </c>
      <c r="C34" s="46">
        <v>123.46899999999999</v>
      </c>
      <c r="D34" s="46">
        <v>168.98500000000001</v>
      </c>
      <c r="E34" s="46">
        <v>13.417999999999999</v>
      </c>
      <c r="F34" s="43">
        <f t="shared" si="0"/>
        <v>137.65100671140939</v>
      </c>
      <c r="G34" s="36"/>
      <c r="H34" s="355">
        <f>Gearing!A32</f>
        <v>31.090389733891929</v>
      </c>
      <c r="I34" s="356">
        <f t="shared" si="1"/>
        <v>4420.9455041839083</v>
      </c>
      <c r="J34" s="356">
        <f>0.5*Gearing!$AC$4*Gearing!$AB$4*((Acceleration!H34))^2</f>
        <v>173.99022008495268</v>
      </c>
      <c r="K34" s="356">
        <f>I34-J34-Gearing!$AA$4</f>
        <v>4195.1584840989553</v>
      </c>
      <c r="L34" s="357">
        <f>(K34-Gearing!AA117)/ReducedMass!$L$5</f>
        <v>12.819174815408889</v>
      </c>
      <c r="M34" s="358">
        <f>Gearing!B32</f>
        <v>40.901134938808937</v>
      </c>
      <c r="N34" s="359">
        <f t="shared" si="2"/>
        <v>3360.5160082479038</v>
      </c>
      <c r="O34" s="359">
        <f>0.5*Gearing!$AC$4*Gearing!$AB$4*Acceleration!M34^2</f>
        <v>301.12251107087826</v>
      </c>
      <c r="P34" s="359">
        <f>N34-O34-Gearing!$AA$4</f>
        <v>3007.5966971770254</v>
      </c>
      <c r="Q34" s="360">
        <f>(N34-O34-Gearing!AF117)/ReducedMass!$R$5</f>
        <v>10.174407160701783</v>
      </c>
      <c r="R34" s="361">
        <f>Gearing!C32</f>
        <v>51.126418673511175</v>
      </c>
      <c r="S34" s="362">
        <f t="shared" si="3"/>
        <v>2688.4128065983227</v>
      </c>
      <c r="T34" s="362">
        <f>0.5*Gearing!$AC$4*Gearing!$AB$4*Acceleration!R34^2</f>
        <v>470.50392354824737</v>
      </c>
      <c r="U34" s="362">
        <f>S34-T34-Gearing!$AA$4</f>
        <v>2166.1120830500754</v>
      </c>
      <c r="V34" s="363">
        <f>(U34-Gearing!AK117)/ReducedMass!$X$5</f>
        <v>7.5083173197992084</v>
      </c>
      <c r="W34" s="364">
        <f>Gearing!D32</f>
        <v>61.351702408213406</v>
      </c>
      <c r="X34" s="365">
        <f t="shared" si="4"/>
        <v>2240.3440054986022</v>
      </c>
      <c r="Y34" s="365">
        <f>0.5*Gearing!$AC$4*Gearing!$AB$4*Acceleration!W34^2</f>
        <v>677.5256499094761</v>
      </c>
      <c r="Z34" s="365">
        <f>X34-Y34-Gearing!$AA$4</f>
        <v>1511.0215555891259</v>
      </c>
      <c r="AA34" s="366">
        <f>(Z34-Gearing!AP117)/ReducedMass!$L$15</f>
        <v>5.3668873702095086</v>
      </c>
      <c r="AB34" s="311">
        <f>Gearing!E32</f>
        <v>70.298825676077854</v>
      </c>
      <c r="AC34" s="315">
        <f t="shared" si="5"/>
        <v>1955.2093138896896</v>
      </c>
      <c r="AD34" s="315">
        <f>0.5*Gearing!$AC$4*Gearing!$AB$4*Acceleration!AB34^2</f>
        <v>889.54648045840497</v>
      </c>
      <c r="AE34" s="315">
        <f>AC34-AD34-Gearing!$AA$4</f>
        <v>1013.8660334312846</v>
      </c>
      <c r="AF34" s="319">
        <f>(AE34-Gearing!AU117)/ReducedMass!$R$15</f>
        <v>3.6525247800175116</v>
      </c>
      <c r="AG34" s="367">
        <f>Gearing!F32</f>
        <v>80.023959662887052</v>
      </c>
      <c r="AH34" s="368">
        <f t="shared" si="6"/>
        <v>1717.597070882262</v>
      </c>
      <c r="AI34" s="368">
        <f>0.5*Gearing!$AC$4*Gearing!$AB$4*Acceleration!AG34^2</f>
        <v>1152.6901416229273</v>
      </c>
      <c r="AJ34" s="368">
        <f>AH34-AI34-Gearing!$AA$4</f>
        <v>513.11012925933471</v>
      </c>
      <c r="AK34" s="369">
        <f>(AJ34-Gearing!AZ117)/ReducedMass!$X$15</f>
        <v>1.8666759741583563</v>
      </c>
    </row>
    <row r="35" spans="1:50" ht="14.65" thickBot="1">
      <c r="A35" s="47">
        <v>10750</v>
      </c>
      <c r="B35" s="48">
        <v>183.20599999999999</v>
      </c>
      <c r="C35" s="48">
        <v>119.694</v>
      </c>
      <c r="D35" s="48">
        <v>166.886</v>
      </c>
      <c r="E35" s="48">
        <v>14.129</v>
      </c>
      <c r="F35" s="44">
        <f t="shared" si="0"/>
        <v>136.61894108873975</v>
      </c>
      <c r="G35" s="36"/>
      <c r="H35" s="355">
        <f>Gearing!A33</f>
        <v>31.848691922523436</v>
      </c>
      <c r="I35" s="356">
        <f t="shared" si="1"/>
        <v>4322.0301495039557</v>
      </c>
      <c r="J35" s="356">
        <f>0.5*Gearing!$AC$4*Gearing!$AB$4*((Acceleration!H35))^2</f>
        <v>182.58105189164573</v>
      </c>
      <c r="K35" s="356">
        <f>I35-J35-Gearing!$AA$4</f>
        <v>4087.6522976123097</v>
      </c>
      <c r="L35" s="357">
        <f>(K35-Gearing!AA118)/ReducedMass!$L$5</f>
        <v>12.490667417289398</v>
      </c>
      <c r="M35" s="358">
        <f>Gearing!B33</f>
        <v>41.898723595853049</v>
      </c>
      <c r="N35" s="359">
        <f t="shared" si="2"/>
        <v>3285.3269717513181</v>
      </c>
      <c r="O35" s="359">
        <f>0.5*Gearing!$AC$4*Gearing!$AB$4*Acceleration!M35^2</f>
        <v>315.99054701310473</v>
      </c>
      <c r="P35" s="359">
        <f>N35-O35-Gearing!$AA$4</f>
        <v>2917.5396247382132</v>
      </c>
      <c r="Q35" s="360">
        <f>(N35-O35-Gearing!AF118)/ReducedMass!$R$5</f>
        <v>9.8749107658971393</v>
      </c>
      <c r="R35" s="361">
        <f>Gearing!C33</f>
        <v>52.37340449481632</v>
      </c>
      <c r="S35" s="362">
        <f t="shared" si="3"/>
        <v>2628.2615774010537</v>
      </c>
      <c r="T35" s="362">
        <f>0.5*Gearing!$AC$4*Gearing!$AB$4*Acceleration!R35^2</f>
        <v>493.73522970797626</v>
      </c>
      <c r="U35" s="362">
        <f>S35-T35-Gearing!$AA$4</f>
        <v>2082.7295476930776</v>
      </c>
      <c r="V35" s="363">
        <f>(U35-Gearing!AK118)/ReducedMass!$X$5</f>
        <v>7.2192914012935665</v>
      </c>
      <c r="W35" s="364">
        <f>Gearing!D33</f>
        <v>62.848085393779584</v>
      </c>
      <c r="X35" s="365">
        <f t="shared" si="4"/>
        <v>2190.2179811675451</v>
      </c>
      <c r="Y35" s="365">
        <f>0.5*Gearing!$AC$4*Gearing!$AB$4*Acceleration!W35^2</f>
        <v>710.97873077948589</v>
      </c>
      <c r="Z35" s="365">
        <f>X35-Y35-Gearing!$AA$4</f>
        <v>1427.4424503880591</v>
      </c>
      <c r="AA35" s="366">
        <f>(Z35-Gearing!AP118)/ReducedMass!$L$15</f>
        <v>5.0700288360225958</v>
      </c>
      <c r="AB35" s="311">
        <f>Gearing!E33</f>
        <v>72.013431180372436</v>
      </c>
      <c r="AC35" s="315">
        <f t="shared" si="5"/>
        <v>1911.4629653825848</v>
      </c>
      <c r="AD35" s="315">
        <f>0.5*Gearing!$AC$4*Gearing!$AB$4*Acceleration!AB35^2</f>
        <v>933.46816866664255</v>
      </c>
      <c r="AE35" s="315">
        <f>AC35-AD35-Gearing!$AA$4</f>
        <v>926.19799671594228</v>
      </c>
      <c r="AF35" s="319">
        <f>(AE35-Gearing!AU118)/ReducedMass!$R$15</f>
        <v>3.3366944178595359</v>
      </c>
      <c r="AG35" s="367">
        <f>Gearing!F33</f>
        <v>81.975763557103789</v>
      </c>
      <c r="AH35" s="368">
        <f t="shared" si="6"/>
        <v>1679.1671188951182</v>
      </c>
      <c r="AI35" s="368">
        <f>0.5*Gearing!$AC$4*Gearing!$AB$4*Acceleration!AG35^2</f>
        <v>1209.6046459386334</v>
      </c>
      <c r="AJ35" s="368">
        <f>AH35-AI35-Gearing!$AA$4</f>
        <v>417.76567295648471</v>
      </c>
      <c r="AK35" s="369">
        <f>(AJ35-Gearing!AZ118)/ReducedMass!$X$15</f>
        <v>1.519816312458385</v>
      </c>
    </row>
    <row r="36" spans="1:50" ht="14.65" customHeight="1" thickBot="1">
      <c r="A36" s="36"/>
      <c r="B36" s="36"/>
      <c r="C36" s="36"/>
      <c r="D36" s="36"/>
      <c r="E36" s="36"/>
      <c r="F36" s="36"/>
      <c r="G36" s="36"/>
      <c r="H36" s="370">
        <f>Gearing!A34</f>
        <v>32.606994111154947</v>
      </c>
      <c r="I36" s="371">
        <f t="shared" si="1"/>
        <v>4189.866156414645</v>
      </c>
      <c r="J36" s="371">
        <f>0.5*Gearing!$AC$4*Gearing!$AB$4*((Acceleration!H36))^2</f>
        <v>191.3788916936808</v>
      </c>
      <c r="K36" s="371">
        <f>I36-J36-Gearing!$AA$4</f>
        <v>3946.690464720964</v>
      </c>
      <c r="L36" s="372">
        <f>(K36-Gearing!AA119)/ReducedMass!$L$5</f>
        <v>12.059929368897711</v>
      </c>
      <c r="M36" s="373">
        <f>Gearing!B34</f>
        <v>42.896312252897168</v>
      </c>
      <c r="N36" s="374">
        <f t="shared" si="2"/>
        <v>3184.8644770043761</v>
      </c>
      <c r="O36" s="374">
        <f>0.5*Gearing!$AC$4*Gearing!$AB$4*Acceleration!M36^2</f>
        <v>331.21684888165004</v>
      </c>
      <c r="P36" s="374">
        <f>N36-O36-Gearing!$AA$4</f>
        <v>2801.8508281227259</v>
      </c>
      <c r="Q36" s="375">
        <f>(N36-O36-Gearing!AF119)/ReducedMass!$R$5</f>
        <v>9.4901727706756382</v>
      </c>
      <c r="R36" s="376">
        <f>Gearing!C34</f>
        <v>53.620390316121465</v>
      </c>
      <c r="S36" s="377">
        <f t="shared" si="3"/>
        <v>2547.8915816035005</v>
      </c>
      <c r="T36" s="377">
        <f>0.5*Gearing!$AC$4*Gearing!$AB$4*Acceleration!R36^2</f>
        <v>517.52632637757824</v>
      </c>
      <c r="U36" s="377">
        <f>S36-T36-Gearing!$AA$4</f>
        <v>1978.5684552259222</v>
      </c>
      <c r="V36" s="378">
        <f>(U36-Gearing!AK119)/ReducedMass!$X$5</f>
        <v>6.8582415088433475</v>
      </c>
      <c r="W36" s="379">
        <f>Gearing!D34</f>
        <v>64.34446837934577</v>
      </c>
      <c r="X36" s="380">
        <f t="shared" si="4"/>
        <v>2123.2429846695836</v>
      </c>
      <c r="Y36" s="380">
        <f>0.5*Gearing!$AC$4*Gearing!$AB$4*Acceleration!W36^2</f>
        <v>745.23790998371294</v>
      </c>
      <c r="Z36" s="380">
        <f>X36-Y36-Gearing!$AA$4</f>
        <v>1326.2082746858705</v>
      </c>
      <c r="AA36" s="381">
        <f>(Z36-Gearing!AP119)/ReducedMass!$L$15</f>
        <v>4.7104625432718503</v>
      </c>
      <c r="AB36" s="320">
        <f>Gearing!E34</f>
        <v>73.728036684667018</v>
      </c>
      <c r="AC36" s="324">
        <f t="shared" si="5"/>
        <v>1853.0120593480003</v>
      </c>
      <c r="AD36" s="324">
        <f>0.5*Gearing!$AC$4*Gearing!$AB$4*Acceleration!AB36^2</f>
        <v>978.44821080760892</v>
      </c>
      <c r="AE36" s="324">
        <f>AC36-AD36-Gearing!$AA$4</f>
        <v>822.76704854039144</v>
      </c>
      <c r="AF36" s="328">
        <f>(AE36-Gearing!AU119)/ReducedMass!$R$15</f>
        <v>2.9640770416235949</v>
      </c>
      <c r="AG36" s="382">
        <f>Gearing!F34</f>
        <v>83.927567451320556</v>
      </c>
      <c r="AH36" s="383">
        <f t="shared" si="6"/>
        <v>1627.8196215800142</v>
      </c>
      <c r="AI36" s="383">
        <f>0.5*Gearing!$AC$4*Gearing!$AB$4*Acceleration!AG36^2</f>
        <v>1267.890584093273</v>
      </c>
      <c r="AJ36" s="383">
        <f>AH36-AI36-Gearing!$AA$4</f>
        <v>308.13223748674119</v>
      </c>
      <c r="AK36" s="384">
        <f>(AJ36-Gearing!AZ119)/ReducedMass!$X$15</f>
        <v>1.1209738646368625</v>
      </c>
      <c r="AU36" s="506" t="s">
        <v>348</v>
      </c>
      <c r="AV36" s="507"/>
      <c r="AW36" s="507"/>
      <c r="AX36" s="508"/>
    </row>
    <row r="37" spans="1:50" ht="14.25" customHeight="1">
      <c r="A37" s="36"/>
      <c r="B37" s="36"/>
      <c r="C37" s="36"/>
      <c r="D37" s="36"/>
      <c r="E37" s="36"/>
      <c r="F37" s="36"/>
      <c r="G37" s="36"/>
      <c r="H37" s="520" t="s">
        <v>343</v>
      </c>
      <c r="I37" s="521"/>
      <c r="J37" s="521"/>
      <c r="K37" s="521"/>
      <c r="L37" s="521"/>
      <c r="M37" s="521"/>
      <c r="N37" s="521"/>
      <c r="O37" s="521"/>
      <c r="P37" s="521"/>
      <c r="Q37" s="521"/>
      <c r="R37" s="521"/>
      <c r="S37" s="521"/>
      <c r="T37" s="521"/>
      <c r="U37" s="521"/>
      <c r="V37" s="521"/>
      <c r="W37" s="521"/>
      <c r="X37" s="521"/>
      <c r="Y37" s="521"/>
      <c r="Z37" s="521"/>
      <c r="AA37" s="521"/>
      <c r="AB37" s="521"/>
      <c r="AC37" s="521"/>
      <c r="AD37" s="521"/>
      <c r="AE37" s="521"/>
      <c r="AF37" s="521"/>
      <c r="AG37" s="521"/>
      <c r="AH37" s="521"/>
      <c r="AI37" s="521"/>
      <c r="AJ37" s="521"/>
      <c r="AK37" s="522"/>
      <c r="AU37" s="509"/>
      <c r="AV37" s="510"/>
      <c r="AW37" s="510"/>
      <c r="AX37" s="511"/>
    </row>
    <row r="38" spans="1:50">
      <c r="A38" s="36"/>
      <c r="B38" s="36"/>
      <c r="C38" s="36"/>
      <c r="D38" s="36"/>
      <c r="E38" s="36"/>
      <c r="F38" s="36"/>
      <c r="G38" s="36"/>
      <c r="H38" s="450"/>
      <c r="I38" s="451"/>
      <c r="J38" s="451"/>
      <c r="K38" s="451"/>
      <c r="L38" s="451"/>
      <c r="M38" s="451"/>
      <c r="N38" s="451"/>
      <c r="O38" s="451"/>
      <c r="P38" s="451"/>
      <c r="Q38" s="451"/>
      <c r="R38" s="451"/>
      <c r="S38" s="451"/>
      <c r="T38" s="451"/>
      <c r="U38" s="451"/>
      <c r="V38" s="451"/>
      <c r="W38" s="451"/>
      <c r="X38" s="451"/>
      <c r="Y38" s="451"/>
      <c r="Z38" s="451"/>
      <c r="AA38" s="451"/>
      <c r="AB38" s="451"/>
      <c r="AC38" s="451"/>
      <c r="AD38" s="451"/>
      <c r="AE38" s="451"/>
      <c r="AF38" s="451"/>
      <c r="AG38" s="451"/>
      <c r="AH38" s="451"/>
      <c r="AI38" s="451"/>
      <c r="AJ38" s="451"/>
      <c r="AK38" s="452"/>
      <c r="AU38" s="509"/>
      <c r="AV38" s="510"/>
      <c r="AW38" s="510"/>
      <c r="AX38" s="511"/>
    </row>
    <row r="39" spans="1:50">
      <c r="A39" s="36"/>
      <c r="B39" s="36"/>
      <c r="C39" s="36"/>
      <c r="D39" s="36"/>
      <c r="E39" s="36"/>
      <c r="F39" s="36"/>
      <c r="G39" s="36"/>
      <c r="H39" s="450"/>
      <c r="I39" s="451"/>
      <c r="J39" s="451"/>
      <c r="K39" s="451"/>
      <c r="L39" s="451"/>
      <c r="M39" s="451"/>
      <c r="N39" s="451"/>
      <c r="O39" s="451"/>
      <c r="P39" s="451"/>
      <c r="Q39" s="451"/>
      <c r="R39" s="451"/>
      <c r="S39" s="451"/>
      <c r="T39" s="451"/>
      <c r="U39" s="451"/>
      <c r="V39" s="451"/>
      <c r="W39" s="451"/>
      <c r="X39" s="451"/>
      <c r="Y39" s="451"/>
      <c r="Z39" s="451"/>
      <c r="AA39" s="451"/>
      <c r="AB39" s="451"/>
      <c r="AC39" s="451"/>
      <c r="AD39" s="451"/>
      <c r="AE39" s="451"/>
      <c r="AF39" s="451"/>
      <c r="AG39" s="451"/>
      <c r="AH39" s="451"/>
      <c r="AI39" s="451"/>
      <c r="AJ39" s="451"/>
      <c r="AK39" s="452"/>
      <c r="AU39" s="509"/>
      <c r="AV39" s="510"/>
      <c r="AW39" s="510"/>
      <c r="AX39" s="511"/>
    </row>
    <row r="40" spans="1:50">
      <c r="A40" s="36"/>
      <c r="B40" s="36"/>
      <c r="C40" s="36"/>
      <c r="D40" s="36"/>
      <c r="E40" s="36"/>
      <c r="F40" s="36"/>
      <c r="G40" s="36"/>
      <c r="H40" s="450"/>
      <c r="I40" s="451"/>
      <c r="J40" s="451"/>
      <c r="K40" s="451"/>
      <c r="L40" s="451"/>
      <c r="M40" s="451"/>
      <c r="N40" s="451"/>
      <c r="O40" s="451"/>
      <c r="P40" s="451"/>
      <c r="Q40" s="451"/>
      <c r="R40" s="451"/>
      <c r="S40" s="451"/>
      <c r="T40" s="451"/>
      <c r="U40" s="451"/>
      <c r="V40" s="451"/>
      <c r="W40" s="451"/>
      <c r="X40" s="451"/>
      <c r="Y40" s="451"/>
      <c r="Z40" s="451"/>
      <c r="AA40" s="451"/>
      <c r="AB40" s="451"/>
      <c r="AC40" s="451"/>
      <c r="AD40" s="451"/>
      <c r="AE40" s="451"/>
      <c r="AF40" s="451"/>
      <c r="AG40" s="451"/>
      <c r="AH40" s="451"/>
      <c r="AI40" s="451"/>
      <c r="AJ40" s="451"/>
      <c r="AK40" s="452"/>
      <c r="AU40" s="509"/>
      <c r="AV40" s="510"/>
      <c r="AW40" s="510"/>
      <c r="AX40" s="511"/>
    </row>
    <row r="41" spans="1:50" ht="14.65" thickBot="1">
      <c r="A41" s="36"/>
      <c r="B41" s="36"/>
      <c r="C41" s="36"/>
      <c r="D41" s="36"/>
      <c r="E41" s="36"/>
      <c r="F41" s="36"/>
      <c r="G41" s="36"/>
      <c r="H41" s="453"/>
      <c r="I41" s="454"/>
      <c r="J41" s="454"/>
      <c r="K41" s="454"/>
      <c r="L41" s="454"/>
      <c r="M41" s="454"/>
      <c r="N41" s="454"/>
      <c r="O41" s="454"/>
      <c r="P41" s="454"/>
      <c r="Q41" s="454"/>
      <c r="R41" s="454"/>
      <c r="S41" s="454"/>
      <c r="T41" s="454"/>
      <c r="U41" s="454"/>
      <c r="V41" s="454"/>
      <c r="W41" s="454"/>
      <c r="X41" s="454"/>
      <c r="Y41" s="454"/>
      <c r="Z41" s="454"/>
      <c r="AA41" s="454"/>
      <c r="AB41" s="454"/>
      <c r="AC41" s="454"/>
      <c r="AD41" s="454"/>
      <c r="AE41" s="454"/>
      <c r="AF41" s="454"/>
      <c r="AG41" s="454"/>
      <c r="AH41" s="454"/>
      <c r="AI41" s="454"/>
      <c r="AJ41" s="454"/>
      <c r="AK41" s="455"/>
      <c r="AU41" s="509"/>
      <c r="AV41" s="510"/>
      <c r="AW41" s="510"/>
      <c r="AX41" s="511"/>
    </row>
    <row r="42" spans="1:50">
      <c r="A42" s="36"/>
      <c r="B42" s="36"/>
      <c r="C42" s="36"/>
      <c r="D42" s="36"/>
      <c r="E42" s="36"/>
      <c r="F42" s="36"/>
      <c r="G42" s="36"/>
      <c r="H42" s="339"/>
      <c r="I42" s="339"/>
      <c r="J42" s="339"/>
      <c r="K42" s="339"/>
      <c r="L42" s="339"/>
      <c r="AU42" s="509"/>
      <c r="AV42" s="510"/>
      <c r="AW42" s="510"/>
      <c r="AX42" s="511"/>
    </row>
    <row r="43" spans="1:50">
      <c r="A43" s="36"/>
      <c r="B43" s="36"/>
      <c r="C43" s="36"/>
      <c r="D43" s="36"/>
      <c r="E43" s="36"/>
      <c r="F43" s="36"/>
      <c r="G43" s="36"/>
      <c r="H43" s="339"/>
      <c r="I43" s="339"/>
      <c r="J43" s="339"/>
      <c r="K43" s="339"/>
      <c r="L43" s="339"/>
      <c r="AU43" s="509"/>
      <c r="AV43" s="510"/>
      <c r="AW43" s="510"/>
      <c r="AX43" s="511"/>
    </row>
    <row r="44" spans="1:50">
      <c r="A44" s="36"/>
      <c r="B44" s="36"/>
      <c r="C44" s="36"/>
      <c r="D44" s="36"/>
      <c r="E44" s="36"/>
      <c r="F44" s="36"/>
      <c r="G44" s="36"/>
      <c r="AU44" s="509"/>
      <c r="AV44" s="510"/>
      <c r="AW44" s="510"/>
      <c r="AX44" s="511"/>
    </row>
    <row r="45" spans="1:50" ht="14.65" thickBot="1">
      <c r="A45" s="36"/>
      <c r="B45" s="36"/>
      <c r="C45" s="36"/>
      <c r="D45" s="36"/>
      <c r="E45" s="36"/>
      <c r="F45" s="36"/>
      <c r="G45" s="36"/>
      <c r="AU45" s="512"/>
      <c r="AV45" s="513"/>
      <c r="AW45" s="513"/>
      <c r="AX45" s="514"/>
    </row>
    <row r="46" spans="1:50">
      <c r="A46" s="36"/>
      <c r="B46" s="36"/>
      <c r="C46" s="36"/>
      <c r="D46" s="36"/>
      <c r="E46" s="36"/>
      <c r="F46" s="36"/>
      <c r="G46" s="36"/>
    </row>
    <row r="47" spans="1:50">
      <c r="A47" s="36"/>
      <c r="B47" s="36"/>
      <c r="C47" s="36"/>
      <c r="D47" s="36"/>
      <c r="E47" s="36"/>
      <c r="F47" s="36"/>
      <c r="G47" s="36"/>
    </row>
    <row r="48" spans="1:50">
      <c r="A48" s="36"/>
      <c r="B48" s="36"/>
      <c r="C48" s="36"/>
      <c r="D48" s="36"/>
      <c r="E48" s="36"/>
      <c r="F48" s="36"/>
      <c r="G48" s="36"/>
    </row>
    <row r="49" spans="1:7">
      <c r="A49" s="36"/>
      <c r="B49" s="36"/>
      <c r="C49" s="36"/>
      <c r="D49" s="36"/>
      <c r="E49" s="36"/>
      <c r="F49" s="36"/>
      <c r="G49" s="36"/>
    </row>
    <row r="50" spans="1:7">
      <c r="A50" s="36"/>
      <c r="B50" s="36"/>
      <c r="C50" s="36"/>
      <c r="D50" s="36"/>
      <c r="E50" s="36"/>
      <c r="F50" s="36"/>
      <c r="G50" s="36"/>
    </row>
    <row r="51" spans="1:7">
      <c r="A51" s="36"/>
      <c r="B51" s="36"/>
      <c r="C51" s="36"/>
      <c r="D51" s="36"/>
      <c r="E51" s="36"/>
      <c r="F51" s="36"/>
      <c r="G51" s="36"/>
    </row>
    <row r="52" spans="1:7">
      <c r="A52" s="36"/>
      <c r="B52" s="36"/>
      <c r="C52" s="36"/>
      <c r="D52" s="36"/>
      <c r="E52" s="36"/>
      <c r="F52" s="36"/>
      <c r="G52" s="36"/>
    </row>
    <row r="53" spans="1:7">
      <c r="A53" s="36"/>
      <c r="B53" s="36"/>
      <c r="C53" s="36"/>
      <c r="D53" s="36"/>
      <c r="E53" s="36"/>
      <c r="F53" s="36"/>
      <c r="G53" s="36"/>
    </row>
    <row r="54" spans="1:7">
      <c r="A54" s="36"/>
      <c r="B54" s="36"/>
      <c r="C54" s="36"/>
      <c r="D54" s="36"/>
      <c r="E54" s="36"/>
      <c r="F54" s="36"/>
      <c r="G54" s="36"/>
    </row>
    <row r="55" spans="1:7">
      <c r="A55" s="36"/>
      <c r="B55" s="36"/>
      <c r="C55" s="36"/>
      <c r="D55" s="36"/>
      <c r="E55" s="36"/>
      <c r="F55" s="36"/>
      <c r="G55" s="36"/>
    </row>
    <row r="56" spans="1:7">
      <c r="A56" s="36"/>
      <c r="B56" s="36"/>
      <c r="C56" s="36"/>
      <c r="D56" s="36"/>
      <c r="E56" s="36"/>
      <c r="F56" s="36"/>
      <c r="G56" s="36"/>
    </row>
    <row r="57" spans="1:7">
      <c r="A57" s="36"/>
      <c r="B57" s="36"/>
      <c r="C57" s="36"/>
      <c r="D57" s="36"/>
      <c r="E57" s="36"/>
      <c r="F57" s="36"/>
      <c r="G57" s="36"/>
    </row>
    <row r="58" spans="1:7">
      <c r="A58" s="36"/>
      <c r="B58" s="36"/>
      <c r="C58" s="36"/>
      <c r="D58" s="36"/>
      <c r="E58" s="36"/>
      <c r="F58" s="36"/>
      <c r="G58" s="36"/>
    </row>
    <row r="59" spans="1:7">
      <c r="A59" s="36"/>
      <c r="B59" s="36"/>
      <c r="C59" s="36"/>
      <c r="D59" s="36"/>
      <c r="E59" s="36"/>
      <c r="F59" s="36"/>
      <c r="G59" s="36"/>
    </row>
    <row r="60" spans="1:7">
      <c r="A60" s="36"/>
      <c r="B60" s="36"/>
      <c r="C60" s="36"/>
      <c r="D60" s="36"/>
      <c r="E60" s="36"/>
      <c r="F60" s="36"/>
      <c r="G60" s="36"/>
    </row>
    <row r="61" spans="1:7">
      <c r="A61" s="36"/>
      <c r="B61" s="36"/>
      <c r="C61" s="36"/>
      <c r="D61" s="36"/>
      <c r="E61" s="36"/>
      <c r="F61" s="36"/>
      <c r="G61" s="36"/>
    </row>
    <row r="62" spans="1:7">
      <c r="A62" s="36"/>
      <c r="B62" s="36"/>
      <c r="C62" s="36"/>
      <c r="D62" s="36"/>
      <c r="E62" s="36"/>
      <c r="F62" s="36"/>
      <c r="G62" s="36"/>
    </row>
    <row r="63" spans="1:7">
      <c r="A63" s="36"/>
      <c r="B63" s="36"/>
      <c r="C63" s="36"/>
      <c r="D63" s="36"/>
      <c r="E63" s="36"/>
      <c r="F63" s="36"/>
      <c r="G63" s="36"/>
    </row>
    <row r="64" spans="1:7">
      <c r="A64" s="36"/>
      <c r="B64" s="36"/>
      <c r="C64" s="36"/>
      <c r="D64" s="36"/>
      <c r="E64" s="36"/>
      <c r="F64" s="36"/>
      <c r="G64" s="36"/>
    </row>
    <row r="65" spans="1:7">
      <c r="A65" s="36"/>
      <c r="B65" s="36"/>
      <c r="C65" s="36"/>
      <c r="D65" s="36"/>
      <c r="E65" s="36"/>
      <c r="F65" s="36"/>
      <c r="G65" s="36"/>
    </row>
    <row r="66" spans="1:7">
      <c r="A66" s="36"/>
      <c r="B66" s="36"/>
      <c r="C66" s="36"/>
      <c r="D66" s="36"/>
      <c r="E66" s="36"/>
      <c r="F66" s="36"/>
      <c r="G66" s="36"/>
    </row>
    <row r="67" spans="1:7">
      <c r="A67" s="36"/>
      <c r="B67" s="36"/>
      <c r="C67" s="36"/>
      <c r="D67" s="36"/>
      <c r="E67" s="36"/>
      <c r="F67" s="36"/>
      <c r="G67" s="36"/>
    </row>
    <row r="68" spans="1:7">
      <c r="A68" s="36"/>
      <c r="B68" s="36"/>
      <c r="C68" s="36"/>
      <c r="D68" s="36"/>
      <c r="E68" s="36"/>
      <c r="F68" s="36"/>
      <c r="G68" s="36"/>
    </row>
    <row r="69" spans="1:7">
      <c r="A69" s="36"/>
      <c r="B69" s="36"/>
      <c r="C69" s="36"/>
      <c r="D69" s="36"/>
      <c r="E69" s="36"/>
      <c r="F69" s="36"/>
      <c r="G69" s="36"/>
    </row>
    <row r="70" spans="1:7">
      <c r="A70" s="36"/>
      <c r="B70" s="36"/>
      <c r="C70" s="36"/>
      <c r="D70" s="36"/>
      <c r="E70" s="36"/>
      <c r="F70" s="36"/>
      <c r="G70" s="36"/>
    </row>
    <row r="71" spans="1:7">
      <c r="A71" s="36"/>
      <c r="B71" s="36"/>
      <c r="C71" s="36"/>
      <c r="D71" s="36"/>
      <c r="E71" s="36"/>
      <c r="F71" s="36"/>
      <c r="G71" s="36"/>
    </row>
    <row r="72" spans="1:7">
      <c r="A72" s="36"/>
      <c r="B72" s="36"/>
      <c r="C72" s="36"/>
      <c r="D72" s="36"/>
      <c r="E72" s="36"/>
      <c r="F72" s="36"/>
      <c r="G72" s="36"/>
    </row>
    <row r="73" spans="1:7">
      <c r="A73" s="36"/>
      <c r="B73" s="36"/>
      <c r="C73" s="36"/>
      <c r="D73" s="36"/>
      <c r="E73" s="36"/>
      <c r="F73" s="36"/>
      <c r="G73" s="36"/>
    </row>
    <row r="74" spans="1:7">
      <c r="A74" s="36"/>
      <c r="B74" s="36"/>
      <c r="C74" s="36"/>
      <c r="D74" s="36"/>
      <c r="E74" s="36"/>
      <c r="F74" s="36"/>
      <c r="G74" s="36"/>
    </row>
    <row r="75" spans="1:7">
      <c r="A75" s="36"/>
      <c r="B75" s="36"/>
      <c r="C75" s="36"/>
      <c r="D75" s="36"/>
      <c r="E75" s="36"/>
      <c r="F75" s="36"/>
      <c r="G75" s="36"/>
    </row>
    <row r="76" spans="1:7">
      <c r="A76" s="36"/>
      <c r="B76" s="36"/>
      <c r="C76" s="36"/>
      <c r="D76" s="36"/>
      <c r="E76" s="36"/>
      <c r="F76" s="36"/>
      <c r="G76" s="36"/>
    </row>
    <row r="77" spans="1:7">
      <c r="A77" s="36"/>
      <c r="B77" s="36"/>
      <c r="C77" s="36"/>
      <c r="D77" s="36"/>
      <c r="E77" s="36"/>
      <c r="F77" s="36"/>
      <c r="G77" s="36"/>
    </row>
    <row r="78" spans="1:7">
      <c r="A78" s="36"/>
      <c r="B78" s="36"/>
      <c r="C78" s="36"/>
      <c r="D78" s="36"/>
      <c r="E78" s="36"/>
      <c r="F78" s="36"/>
      <c r="G78" s="36"/>
    </row>
    <row r="79" spans="1:7">
      <c r="A79" s="36"/>
      <c r="B79" s="36"/>
      <c r="C79" s="36"/>
      <c r="D79" s="36"/>
      <c r="E79" s="36"/>
      <c r="F79" s="36"/>
      <c r="G79" s="36"/>
    </row>
    <row r="80" spans="1:7">
      <c r="A80" s="36"/>
      <c r="B80" s="36"/>
      <c r="C80" s="36"/>
      <c r="D80" s="36"/>
      <c r="E80" s="36"/>
      <c r="F80" s="36"/>
      <c r="G80" s="36"/>
    </row>
    <row r="81" spans="1:7">
      <c r="A81" s="36"/>
      <c r="B81" s="36"/>
      <c r="C81" s="36"/>
      <c r="D81" s="36"/>
      <c r="E81" s="36"/>
      <c r="F81" s="36"/>
      <c r="G81" s="36"/>
    </row>
    <row r="82" spans="1:7">
      <c r="A82" s="36"/>
      <c r="B82" s="36"/>
      <c r="C82" s="36"/>
      <c r="D82" s="36"/>
      <c r="E82" s="36"/>
      <c r="F82" s="36"/>
      <c r="G82" s="36"/>
    </row>
    <row r="83" spans="1:7">
      <c r="A83" s="36"/>
      <c r="B83" s="36"/>
      <c r="C83" s="36"/>
      <c r="D83" s="36"/>
      <c r="E83" s="36"/>
      <c r="F83" s="36"/>
      <c r="G83" s="36"/>
    </row>
    <row r="84" spans="1:7">
      <c r="A84" s="36"/>
      <c r="B84" s="36"/>
      <c r="C84" s="36"/>
      <c r="D84" s="36"/>
      <c r="E84" s="36"/>
      <c r="F84" s="36"/>
      <c r="G84" s="36"/>
    </row>
    <row r="85" spans="1:7">
      <c r="A85" s="36"/>
      <c r="B85" s="36"/>
      <c r="C85" s="36"/>
      <c r="D85" s="36"/>
      <c r="E85" s="36"/>
      <c r="F85" s="36"/>
      <c r="G85" s="36"/>
    </row>
    <row r="86" spans="1:7">
      <c r="A86" s="36"/>
      <c r="B86" s="36"/>
      <c r="C86" s="36"/>
      <c r="D86" s="36"/>
      <c r="E86" s="36"/>
      <c r="F86" s="36"/>
      <c r="G86" s="36"/>
    </row>
    <row r="87" spans="1:7">
      <c r="A87" s="36"/>
      <c r="B87" s="36"/>
      <c r="C87" s="36"/>
      <c r="D87" s="36"/>
      <c r="E87" s="36"/>
      <c r="F87" s="36"/>
      <c r="G87" s="36"/>
    </row>
    <row r="88" spans="1:7">
      <c r="A88" s="36"/>
      <c r="B88" s="36"/>
      <c r="C88" s="36"/>
      <c r="D88" s="36"/>
      <c r="E88" s="36"/>
      <c r="F88" s="36"/>
      <c r="G88" s="36"/>
    </row>
    <row r="89" spans="1:7">
      <c r="A89" s="36"/>
      <c r="B89" s="36"/>
      <c r="C89" s="36"/>
      <c r="D89" s="36"/>
      <c r="E89" s="36"/>
      <c r="F89" s="36"/>
      <c r="G89" s="36"/>
    </row>
    <row r="90" spans="1:7">
      <c r="A90" s="36"/>
      <c r="B90" s="36"/>
      <c r="C90" s="36"/>
      <c r="D90" s="36"/>
      <c r="E90" s="36"/>
      <c r="F90" s="36"/>
      <c r="G90" s="36"/>
    </row>
    <row r="91" spans="1:7">
      <c r="A91" s="36"/>
      <c r="B91" s="36"/>
      <c r="C91" s="36"/>
      <c r="D91" s="36"/>
      <c r="E91" s="36"/>
      <c r="F91" s="36"/>
      <c r="G91" s="36"/>
    </row>
    <row r="92" spans="1:7">
      <c r="A92" s="36"/>
      <c r="B92" s="36"/>
      <c r="C92" s="36"/>
      <c r="D92" s="36"/>
      <c r="E92" s="36"/>
      <c r="F92" s="36"/>
      <c r="G92" s="36"/>
    </row>
    <row r="93" spans="1:7">
      <c r="A93" s="36"/>
      <c r="B93" s="36"/>
      <c r="C93" s="36"/>
      <c r="D93" s="36"/>
      <c r="E93" s="36"/>
      <c r="F93" s="36"/>
      <c r="G93" s="36"/>
    </row>
    <row r="94" spans="1:7">
      <c r="A94" s="36"/>
      <c r="B94" s="36"/>
      <c r="C94" s="36"/>
      <c r="D94" s="36"/>
      <c r="E94" s="36"/>
      <c r="F94" s="36"/>
      <c r="G94" s="36"/>
    </row>
    <row r="95" spans="1:7">
      <c r="A95" s="36"/>
      <c r="B95" s="36"/>
      <c r="C95" s="36"/>
      <c r="D95" s="36"/>
      <c r="E95" s="36"/>
      <c r="F95" s="36"/>
      <c r="G95" s="36"/>
    </row>
    <row r="96" spans="1:7">
      <c r="A96" s="36"/>
      <c r="B96" s="36"/>
      <c r="C96" s="36"/>
      <c r="D96" s="36"/>
      <c r="E96" s="36"/>
      <c r="F96" s="36"/>
      <c r="G96" s="36"/>
    </row>
    <row r="97" spans="1:7">
      <c r="A97" s="36"/>
      <c r="B97" s="36"/>
      <c r="C97" s="36"/>
      <c r="D97" s="36"/>
      <c r="E97" s="36"/>
      <c r="F97" s="36"/>
      <c r="G97" s="36"/>
    </row>
    <row r="98" spans="1:7">
      <c r="A98" s="36"/>
      <c r="B98" s="36"/>
      <c r="C98" s="36"/>
      <c r="D98" s="36"/>
      <c r="E98" s="36"/>
      <c r="F98" s="36"/>
      <c r="G98" s="36"/>
    </row>
    <row r="99" spans="1:7">
      <c r="A99" s="36"/>
      <c r="B99" s="36"/>
      <c r="C99" s="36"/>
      <c r="D99" s="36"/>
      <c r="E99" s="36"/>
      <c r="F99" s="36"/>
      <c r="G99" s="36"/>
    </row>
    <row r="100" spans="1:7">
      <c r="A100" s="36"/>
      <c r="B100" s="36"/>
      <c r="C100" s="36"/>
      <c r="D100" s="36"/>
      <c r="E100" s="36"/>
      <c r="F100" s="36"/>
      <c r="G100" s="36"/>
    </row>
    <row r="101" spans="1:7">
      <c r="A101" s="36"/>
      <c r="B101" s="36"/>
      <c r="C101" s="36"/>
      <c r="D101" s="36"/>
      <c r="E101" s="36"/>
      <c r="F101" s="36"/>
      <c r="G101" s="36"/>
    </row>
    <row r="102" spans="1:7">
      <c r="A102" s="36"/>
      <c r="B102" s="36"/>
      <c r="C102" s="36"/>
      <c r="D102" s="36"/>
      <c r="E102" s="36"/>
      <c r="F102" s="36"/>
      <c r="G102" s="36"/>
    </row>
    <row r="103" spans="1:7">
      <c r="A103" s="36"/>
      <c r="B103" s="36"/>
      <c r="C103" s="36"/>
      <c r="D103" s="36"/>
      <c r="E103" s="36"/>
      <c r="F103" s="36"/>
      <c r="G103" s="36"/>
    </row>
    <row r="104" spans="1:7">
      <c r="A104" s="36"/>
      <c r="B104" s="36"/>
      <c r="C104" s="36"/>
      <c r="D104" s="36"/>
      <c r="E104" s="36"/>
      <c r="F104" s="36"/>
      <c r="G104" s="36"/>
    </row>
    <row r="105" spans="1:7">
      <c r="A105" s="36"/>
      <c r="B105" s="36"/>
      <c r="C105" s="36"/>
      <c r="D105" s="36"/>
      <c r="E105" s="36"/>
      <c r="F105" s="36"/>
      <c r="G105" s="36"/>
    </row>
    <row r="106" spans="1:7">
      <c r="A106" s="36"/>
      <c r="B106" s="36"/>
      <c r="C106" s="36"/>
      <c r="D106" s="36"/>
      <c r="E106" s="36"/>
      <c r="F106" s="36"/>
      <c r="G106" s="36"/>
    </row>
    <row r="107" spans="1:7">
      <c r="A107" s="36"/>
      <c r="B107" s="36"/>
      <c r="C107" s="36"/>
      <c r="D107" s="36"/>
      <c r="E107" s="36"/>
      <c r="F107" s="36"/>
      <c r="G107" s="36"/>
    </row>
    <row r="108" spans="1:7">
      <c r="A108" s="36"/>
      <c r="B108" s="36"/>
      <c r="C108" s="36"/>
      <c r="D108" s="36"/>
      <c r="E108" s="36"/>
      <c r="F108" s="36"/>
      <c r="G108" s="36"/>
    </row>
    <row r="109" spans="1:7">
      <c r="A109" s="36"/>
      <c r="B109" s="36"/>
      <c r="C109" s="36"/>
      <c r="D109" s="36"/>
      <c r="E109" s="36"/>
      <c r="F109" s="36"/>
      <c r="G109" s="36"/>
    </row>
    <row r="110" spans="1:7">
      <c r="A110" s="36"/>
      <c r="B110" s="36"/>
      <c r="C110" s="36"/>
      <c r="D110" s="36"/>
      <c r="E110" s="36"/>
      <c r="F110" s="36"/>
      <c r="G110" s="36"/>
    </row>
    <row r="111" spans="1:7">
      <c r="A111" s="36"/>
      <c r="B111" s="36"/>
      <c r="C111" s="36"/>
      <c r="D111" s="36"/>
      <c r="E111" s="36"/>
      <c r="F111" s="36"/>
      <c r="G111" s="36"/>
    </row>
    <row r="112" spans="1:7">
      <c r="A112" s="36"/>
      <c r="B112" s="36"/>
      <c r="C112" s="36"/>
      <c r="D112" s="36"/>
      <c r="E112" s="36"/>
      <c r="F112" s="36"/>
      <c r="G112" s="36"/>
    </row>
    <row r="113" spans="1:7">
      <c r="A113" s="36"/>
      <c r="B113" s="36"/>
      <c r="C113" s="36"/>
      <c r="D113" s="36"/>
      <c r="E113" s="36"/>
      <c r="F113" s="36"/>
      <c r="G113" s="36"/>
    </row>
    <row r="114" spans="1:7">
      <c r="A114" s="36"/>
      <c r="B114" s="36"/>
      <c r="C114" s="36"/>
      <c r="D114" s="36"/>
      <c r="E114" s="36"/>
      <c r="F114" s="36"/>
      <c r="G114" s="36"/>
    </row>
    <row r="115" spans="1:7">
      <c r="A115" s="36"/>
      <c r="B115" s="36"/>
      <c r="C115" s="36"/>
      <c r="D115" s="36"/>
      <c r="E115" s="36"/>
      <c r="F115" s="36"/>
      <c r="G115" s="36"/>
    </row>
    <row r="116" spans="1:7">
      <c r="A116" s="36"/>
      <c r="B116" s="36"/>
      <c r="C116" s="36"/>
      <c r="D116" s="36"/>
      <c r="E116" s="36"/>
      <c r="F116" s="36"/>
      <c r="G116" s="36"/>
    </row>
    <row r="117" spans="1:7">
      <c r="A117" s="36"/>
      <c r="B117" s="36"/>
      <c r="C117" s="36"/>
      <c r="D117" s="36"/>
      <c r="E117" s="36"/>
      <c r="F117" s="36"/>
      <c r="G117" s="36"/>
    </row>
    <row r="118" spans="1:7">
      <c r="A118" s="36"/>
      <c r="B118" s="36"/>
      <c r="C118" s="36"/>
      <c r="D118" s="36"/>
      <c r="E118" s="36"/>
      <c r="F118" s="36"/>
      <c r="G118" s="36"/>
    </row>
    <row r="119" spans="1:7">
      <c r="A119" s="36"/>
      <c r="B119" s="36"/>
      <c r="C119" s="36"/>
      <c r="D119" s="36"/>
      <c r="E119" s="36"/>
      <c r="F119" s="36"/>
      <c r="G119" s="36"/>
    </row>
    <row r="120" spans="1:7">
      <c r="A120" s="36"/>
      <c r="B120" s="36"/>
      <c r="C120" s="36"/>
      <c r="D120" s="36"/>
      <c r="E120" s="36"/>
      <c r="F120" s="36"/>
      <c r="G120" s="36"/>
    </row>
    <row r="121" spans="1:7">
      <c r="A121" s="36"/>
      <c r="B121" s="36"/>
      <c r="C121" s="36"/>
      <c r="D121" s="36"/>
      <c r="E121" s="36"/>
      <c r="F121" s="36"/>
      <c r="G121" s="36"/>
    </row>
    <row r="122" spans="1:7">
      <c r="A122" s="36"/>
      <c r="B122" s="36"/>
      <c r="C122" s="36"/>
      <c r="D122" s="36"/>
      <c r="E122" s="36"/>
      <c r="F122" s="36"/>
      <c r="G122" s="36"/>
    </row>
    <row r="123" spans="1:7">
      <c r="A123" s="36"/>
      <c r="B123" s="36"/>
      <c r="C123" s="36"/>
      <c r="D123" s="36"/>
      <c r="E123" s="36"/>
      <c r="F123" s="36"/>
      <c r="G123" s="36"/>
    </row>
    <row r="124" spans="1:7">
      <c r="A124" s="36"/>
      <c r="B124" s="36"/>
      <c r="C124" s="36"/>
      <c r="D124" s="36"/>
      <c r="E124" s="36"/>
      <c r="F124" s="36"/>
      <c r="G124" s="36"/>
    </row>
    <row r="125" spans="1:7">
      <c r="A125" s="36"/>
      <c r="B125" s="36"/>
      <c r="C125" s="36"/>
      <c r="D125" s="36"/>
      <c r="E125" s="36"/>
      <c r="F125" s="36"/>
      <c r="G125" s="36"/>
    </row>
    <row r="126" spans="1:7">
      <c r="A126" s="36"/>
      <c r="B126" s="36"/>
      <c r="C126" s="36"/>
      <c r="D126" s="36"/>
      <c r="E126" s="36"/>
      <c r="F126" s="36"/>
      <c r="G126" s="36"/>
    </row>
    <row r="127" spans="1:7">
      <c r="A127" s="36"/>
      <c r="B127" s="36"/>
      <c r="C127" s="36"/>
      <c r="D127" s="36"/>
      <c r="E127" s="36"/>
      <c r="F127" s="36"/>
      <c r="G127" s="36"/>
    </row>
    <row r="128" spans="1:7">
      <c r="A128" s="36"/>
      <c r="B128" s="36"/>
      <c r="C128" s="36"/>
      <c r="D128" s="36"/>
      <c r="E128" s="36"/>
      <c r="F128" s="36"/>
      <c r="G128" s="36"/>
    </row>
    <row r="129" spans="1:7">
      <c r="A129" s="36"/>
      <c r="B129" s="36"/>
      <c r="C129" s="36"/>
      <c r="D129" s="36"/>
      <c r="E129" s="36"/>
      <c r="F129" s="36"/>
      <c r="G129" s="36"/>
    </row>
    <row r="130" spans="1:7">
      <c r="A130" s="36"/>
      <c r="B130" s="36"/>
      <c r="C130" s="36"/>
      <c r="D130" s="36"/>
      <c r="E130" s="36"/>
      <c r="F130" s="36"/>
      <c r="G130" s="36"/>
    </row>
    <row r="131" spans="1:7">
      <c r="A131" s="36"/>
      <c r="B131" s="36"/>
      <c r="C131" s="36"/>
      <c r="D131" s="36"/>
      <c r="E131" s="36"/>
      <c r="F131" s="36"/>
      <c r="G131" s="36"/>
    </row>
    <row r="132" spans="1:7">
      <c r="A132" s="36"/>
      <c r="B132" s="36"/>
      <c r="C132" s="36"/>
      <c r="D132" s="36"/>
      <c r="E132" s="36"/>
      <c r="F132" s="36"/>
      <c r="G132" s="36"/>
    </row>
    <row r="133" spans="1:7">
      <c r="A133" s="36"/>
      <c r="B133" s="36"/>
      <c r="C133" s="36"/>
      <c r="D133" s="36"/>
      <c r="E133" s="36"/>
      <c r="F133" s="36"/>
      <c r="G133" s="36"/>
    </row>
    <row r="134" spans="1:7">
      <c r="A134" s="36"/>
      <c r="B134" s="36"/>
      <c r="C134" s="36"/>
      <c r="D134" s="36"/>
      <c r="E134" s="36"/>
      <c r="F134" s="36"/>
      <c r="G134" s="36"/>
    </row>
    <row r="135" spans="1:7">
      <c r="A135" s="36"/>
      <c r="B135" s="36"/>
      <c r="C135" s="36"/>
      <c r="D135" s="36"/>
      <c r="E135" s="36"/>
      <c r="F135" s="36"/>
      <c r="G135" s="36"/>
    </row>
    <row r="136" spans="1:7">
      <c r="A136" s="36"/>
      <c r="B136" s="36"/>
      <c r="C136" s="36"/>
      <c r="D136" s="36"/>
      <c r="E136" s="36"/>
      <c r="F136" s="36"/>
      <c r="G136" s="36"/>
    </row>
    <row r="137" spans="1:7">
      <c r="A137" s="36"/>
      <c r="B137" s="36"/>
      <c r="C137" s="36"/>
      <c r="D137" s="36"/>
      <c r="E137" s="36"/>
      <c r="F137" s="36"/>
      <c r="G137" s="36"/>
    </row>
    <row r="138" spans="1:7">
      <c r="A138" s="36"/>
      <c r="B138" s="36"/>
      <c r="C138" s="36"/>
      <c r="D138" s="36"/>
      <c r="E138" s="36"/>
      <c r="F138" s="36"/>
      <c r="G138" s="36"/>
    </row>
    <row r="139" spans="1:7">
      <c r="A139" s="36"/>
      <c r="B139" s="36"/>
      <c r="C139" s="36"/>
      <c r="D139" s="36"/>
      <c r="E139" s="36"/>
      <c r="F139" s="36"/>
      <c r="G139" s="36"/>
    </row>
    <row r="140" spans="1:7">
      <c r="A140" s="36"/>
      <c r="B140" s="36"/>
      <c r="C140" s="36"/>
      <c r="D140" s="36"/>
      <c r="E140" s="36"/>
      <c r="F140" s="36"/>
      <c r="G140" s="36"/>
    </row>
    <row r="141" spans="1:7">
      <c r="A141" s="36"/>
      <c r="B141" s="36"/>
      <c r="C141" s="36"/>
      <c r="D141" s="36"/>
      <c r="E141" s="36"/>
      <c r="F141" s="36"/>
      <c r="G141" s="36"/>
    </row>
    <row r="142" spans="1:7">
      <c r="A142" s="36"/>
      <c r="B142" s="36"/>
      <c r="C142" s="36"/>
      <c r="D142" s="36"/>
      <c r="E142" s="36"/>
      <c r="F142" s="36"/>
      <c r="G142" s="36"/>
    </row>
    <row r="143" spans="1:7">
      <c r="A143" s="36"/>
      <c r="B143" s="36"/>
      <c r="C143" s="36"/>
      <c r="D143" s="36"/>
      <c r="E143" s="36"/>
      <c r="F143" s="36"/>
      <c r="G143" s="36"/>
    </row>
    <row r="144" spans="1:7">
      <c r="A144" s="36"/>
      <c r="B144" s="36"/>
      <c r="C144" s="36"/>
      <c r="D144" s="36"/>
      <c r="E144" s="36"/>
      <c r="F144" s="36"/>
      <c r="G144" s="36"/>
    </row>
    <row r="145" spans="1:7">
      <c r="A145" s="36"/>
      <c r="B145" s="36"/>
      <c r="C145" s="36"/>
      <c r="D145" s="36"/>
      <c r="E145" s="36"/>
      <c r="F145" s="36"/>
      <c r="G145" s="36"/>
    </row>
    <row r="146" spans="1:7">
      <c r="A146" s="36"/>
      <c r="B146" s="36"/>
      <c r="C146" s="36"/>
      <c r="D146" s="36"/>
      <c r="E146" s="36"/>
      <c r="F146" s="36"/>
      <c r="G146" s="36"/>
    </row>
    <row r="147" spans="1:7">
      <c r="A147" s="36"/>
      <c r="B147" s="36"/>
      <c r="C147" s="36"/>
      <c r="D147" s="36"/>
      <c r="E147" s="36"/>
      <c r="F147" s="36"/>
      <c r="G147" s="36"/>
    </row>
    <row r="148" spans="1:7">
      <c r="A148" s="36"/>
      <c r="B148" s="36"/>
      <c r="C148" s="36"/>
      <c r="D148" s="36"/>
      <c r="E148" s="36"/>
      <c r="F148" s="36"/>
      <c r="G148" s="36"/>
    </row>
    <row r="149" spans="1:7">
      <c r="A149" s="36"/>
      <c r="B149" s="36"/>
      <c r="C149" s="36"/>
      <c r="D149" s="36"/>
      <c r="E149" s="36"/>
      <c r="F149" s="36"/>
      <c r="G149" s="36"/>
    </row>
    <row r="150" spans="1:7">
      <c r="A150" s="36"/>
      <c r="B150" s="36"/>
      <c r="C150" s="36"/>
      <c r="D150" s="36"/>
      <c r="E150" s="36"/>
      <c r="F150" s="36"/>
      <c r="G150" s="36"/>
    </row>
    <row r="151" spans="1:7">
      <c r="A151" s="36"/>
      <c r="B151" s="36"/>
      <c r="C151" s="36"/>
      <c r="D151" s="36"/>
      <c r="E151" s="36"/>
      <c r="F151" s="36"/>
      <c r="G151" s="36"/>
    </row>
    <row r="152" spans="1:7">
      <c r="A152" s="36"/>
      <c r="B152" s="36"/>
      <c r="C152" s="36"/>
      <c r="D152" s="36"/>
      <c r="E152" s="36"/>
      <c r="F152" s="36"/>
      <c r="G152" s="36"/>
    </row>
    <row r="153" spans="1:7">
      <c r="A153" s="36"/>
      <c r="B153" s="36"/>
      <c r="C153" s="36"/>
      <c r="D153" s="36"/>
      <c r="E153" s="36"/>
      <c r="F153" s="36"/>
      <c r="G153" s="36"/>
    </row>
    <row r="154" spans="1:7">
      <c r="A154" s="36"/>
      <c r="B154" s="36"/>
      <c r="C154" s="36"/>
      <c r="D154" s="36"/>
      <c r="E154" s="36"/>
      <c r="F154" s="36"/>
      <c r="G154" s="36"/>
    </row>
    <row r="155" spans="1:7">
      <c r="A155" s="36"/>
      <c r="B155" s="36"/>
      <c r="C155" s="36"/>
      <c r="D155" s="36"/>
      <c r="E155" s="36"/>
      <c r="F155" s="36"/>
      <c r="G155" s="36"/>
    </row>
    <row r="156" spans="1:7">
      <c r="A156" s="36"/>
      <c r="B156" s="36"/>
      <c r="C156" s="36"/>
      <c r="D156" s="36"/>
      <c r="E156" s="36"/>
      <c r="F156" s="36"/>
      <c r="G156" s="36"/>
    </row>
    <row r="157" spans="1:7">
      <c r="A157" s="36"/>
      <c r="B157" s="36"/>
      <c r="C157" s="36"/>
      <c r="D157" s="36"/>
      <c r="E157" s="36"/>
      <c r="F157" s="36"/>
      <c r="G157" s="36"/>
    </row>
    <row r="158" spans="1:7">
      <c r="A158" s="36"/>
      <c r="B158" s="36"/>
      <c r="C158" s="36"/>
      <c r="D158" s="36"/>
      <c r="E158" s="36"/>
      <c r="F158" s="36"/>
      <c r="G158" s="36"/>
    </row>
    <row r="159" spans="1:7">
      <c r="A159" s="36"/>
      <c r="B159" s="36"/>
      <c r="C159" s="36"/>
      <c r="D159" s="36"/>
      <c r="E159" s="36"/>
      <c r="F159" s="36"/>
      <c r="G159" s="36"/>
    </row>
    <row r="160" spans="1:7">
      <c r="A160" s="36"/>
      <c r="B160" s="36"/>
      <c r="C160" s="36"/>
      <c r="D160" s="36"/>
      <c r="E160" s="36"/>
      <c r="F160" s="36"/>
      <c r="G160" s="36"/>
    </row>
    <row r="161" spans="1:7">
      <c r="A161" s="36"/>
      <c r="B161" s="36"/>
      <c r="C161" s="36"/>
      <c r="D161" s="36"/>
      <c r="E161" s="36"/>
      <c r="F161" s="36"/>
      <c r="G161" s="36"/>
    </row>
    <row r="162" spans="1:7">
      <c r="A162" s="36"/>
      <c r="B162" s="36"/>
      <c r="C162" s="36"/>
      <c r="D162" s="36"/>
      <c r="E162" s="36"/>
      <c r="F162" s="36"/>
      <c r="G162" s="36"/>
    </row>
    <row r="163" spans="1:7">
      <c r="A163" s="36"/>
      <c r="B163" s="36"/>
      <c r="C163" s="36"/>
      <c r="D163" s="36"/>
      <c r="E163" s="36"/>
      <c r="F163" s="36"/>
      <c r="G163" s="36"/>
    </row>
    <row r="164" spans="1:7">
      <c r="A164" s="36"/>
      <c r="B164" s="36"/>
      <c r="C164" s="36"/>
      <c r="D164" s="36"/>
      <c r="E164" s="36"/>
      <c r="F164" s="36"/>
      <c r="G164" s="36"/>
    </row>
    <row r="165" spans="1:7">
      <c r="A165" s="36"/>
      <c r="B165" s="36"/>
      <c r="C165" s="36"/>
      <c r="D165" s="36"/>
      <c r="E165" s="36"/>
      <c r="F165" s="36"/>
      <c r="G165" s="36"/>
    </row>
    <row r="166" spans="1:7">
      <c r="A166" s="36"/>
      <c r="B166" s="36"/>
      <c r="C166" s="36"/>
      <c r="D166" s="36"/>
      <c r="E166" s="36"/>
      <c r="F166" s="36"/>
      <c r="G166" s="36"/>
    </row>
    <row r="167" spans="1:7">
      <c r="A167" s="36"/>
      <c r="B167" s="36"/>
      <c r="C167" s="36"/>
      <c r="D167" s="36"/>
      <c r="E167" s="36"/>
      <c r="F167" s="36"/>
      <c r="G167" s="36"/>
    </row>
    <row r="168" spans="1:7">
      <c r="A168" s="36"/>
      <c r="B168" s="36"/>
      <c r="C168" s="36"/>
      <c r="D168" s="36"/>
      <c r="E168" s="36"/>
      <c r="F168" s="36"/>
      <c r="G168" s="36"/>
    </row>
    <row r="169" spans="1:7">
      <c r="A169" s="36"/>
      <c r="B169" s="36"/>
      <c r="C169" s="36"/>
      <c r="D169" s="36"/>
      <c r="E169" s="36"/>
      <c r="F169" s="36"/>
      <c r="G169" s="36"/>
    </row>
    <row r="170" spans="1:7">
      <c r="A170" s="36"/>
      <c r="B170" s="36"/>
      <c r="C170" s="36"/>
      <c r="D170" s="36"/>
      <c r="E170" s="36"/>
      <c r="F170" s="36"/>
      <c r="G170" s="36"/>
    </row>
    <row r="171" spans="1:7">
      <c r="A171" s="36"/>
      <c r="B171" s="36"/>
      <c r="C171" s="36"/>
      <c r="D171" s="36"/>
      <c r="E171" s="36"/>
      <c r="F171" s="36"/>
      <c r="G171" s="36"/>
    </row>
    <row r="172" spans="1:7">
      <c r="A172" s="36"/>
      <c r="B172" s="36"/>
      <c r="C172" s="36"/>
      <c r="D172" s="36"/>
      <c r="E172" s="36"/>
      <c r="F172" s="36"/>
      <c r="G172" s="36"/>
    </row>
    <row r="173" spans="1:7">
      <c r="A173" s="36"/>
      <c r="B173" s="36"/>
      <c r="C173" s="36"/>
      <c r="D173" s="36"/>
      <c r="E173" s="36"/>
      <c r="F173" s="36"/>
      <c r="G173" s="36"/>
    </row>
    <row r="174" spans="1:7">
      <c r="A174" s="36"/>
      <c r="B174" s="36"/>
      <c r="C174" s="36"/>
      <c r="D174" s="36"/>
      <c r="E174" s="36"/>
      <c r="F174" s="36"/>
      <c r="G174" s="36"/>
    </row>
    <row r="175" spans="1:7">
      <c r="A175" s="36"/>
      <c r="B175" s="36"/>
      <c r="C175" s="36"/>
      <c r="D175" s="36"/>
      <c r="E175" s="36"/>
      <c r="F175" s="36"/>
      <c r="G175" s="36"/>
    </row>
    <row r="176" spans="1:7">
      <c r="A176" s="36"/>
      <c r="B176" s="36"/>
      <c r="C176" s="36"/>
      <c r="D176" s="36"/>
      <c r="E176" s="36"/>
      <c r="F176" s="36"/>
      <c r="G176" s="36"/>
    </row>
    <row r="177" spans="1:7">
      <c r="A177" s="36"/>
      <c r="B177" s="36"/>
      <c r="C177" s="36"/>
      <c r="D177" s="36"/>
      <c r="E177" s="36"/>
      <c r="F177" s="36"/>
      <c r="G177" s="36"/>
    </row>
    <row r="178" spans="1:7">
      <c r="A178" s="36"/>
      <c r="B178" s="36"/>
      <c r="C178" s="36"/>
      <c r="D178" s="36"/>
      <c r="E178" s="36"/>
      <c r="F178" s="36"/>
      <c r="G178" s="36"/>
    </row>
    <row r="179" spans="1:7">
      <c r="A179" s="36"/>
      <c r="B179" s="36"/>
      <c r="C179" s="36"/>
      <c r="D179" s="36"/>
      <c r="E179" s="36"/>
      <c r="F179" s="36"/>
      <c r="G179" s="36"/>
    </row>
    <row r="180" spans="1:7">
      <c r="A180" s="36"/>
      <c r="B180" s="36"/>
      <c r="C180" s="36"/>
      <c r="D180" s="36"/>
      <c r="E180" s="36"/>
      <c r="F180" s="36"/>
      <c r="G180" s="36"/>
    </row>
    <row r="181" spans="1:7">
      <c r="A181" s="36"/>
      <c r="B181" s="36"/>
      <c r="C181" s="36"/>
      <c r="D181" s="36"/>
      <c r="E181" s="36"/>
      <c r="F181" s="36"/>
      <c r="G181" s="36"/>
    </row>
    <row r="182" spans="1:7">
      <c r="A182" s="36"/>
      <c r="B182" s="36"/>
      <c r="C182" s="36"/>
      <c r="D182" s="36"/>
      <c r="E182" s="36"/>
      <c r="F182" s="36"/>
      <c r="G182" s="36"/>
    </row>
    <row r="183" spans="1:7">
      <c r="A183" s="36"/>
      <c r="B183" s="36"/>
      <c r="C183" s="36"/>
      <c r="D183" s="36"/>
      <c r="E183" s="36"/>
      <c r="F183" s="36"/>
      <c r="G183" s="36"/>
    </row>
    <row r="184" spans="1:7">
      <c r="A184" s="36"/>
      <c r="B184" s="36"/>
      <c r="C184" s="36"/>
      <c r="D184" s="36"/>
      <c r="E184" s="36"/>
      <c r="F184" s="36"/>
      <c r="G184" s="36"/>
    </row>
    <row r="185" spans="1:7">
      <c r="A185" s="36"/>
      <c r="B185" s="36"/>
      <c r="C185" s="36"/>
      <c r="D185" s="36"/>
      <c r="E185" s="36"/>
      <c r="F185" s="36"/>
      <c r="G185" s="36"/>
    </row>
    <row r="186" spans="1:7">
      <c r="A186" s="36"/>
      <c r="B186" s="36"/>
      <c r="C186" s="36"/>
      <c r="D186" s="36"/>
      <c r="E186" s="36"/>
      <c r="F186" s="36"/>
      <c r="G186" s="36"/>
    </row>
    <row r="187" spans="1:7">
      <c r="A187" s="36"/>
      <c r="B187" s="36"/>
      <c r="C187" s="36"/>
      <c r="D187" s="36"/>
      <c r="E187" s="36"/>
      <c r="F187" s="36"/>
      <c r="G187" s="36"/>
    </row>
    <row r="188" spans="1:7">
      <c r="A188" s="36"/>
      <c r="B188" s="36"/>
      <c r="C188" s="36"/>
      <c r="D188" s="36"/>
      <c r="E188" s="36"/>
      <c r="F188" s="36"/>
      <c r="G188" s="36"/>
    </row>
    <row r="189" spans="1:7">
      <c r="A189" s="36"/>
      <c r="B189" s="36"/>
      <c r="C189" s="36"/>
      <c r="D189" s="36"/>
      <c r="E189" s="36"/>
      <c r="F189" s="36"/>
      <c r="G189" s="36"/>
    </row>
    <row r="190" spans="1:7">
      <c r="A190" s="36"/>
      <c r="B190" s="36"/>
      <c r="C190" s="36"/>
      <c r="D190" s="36"/>
      <c r="E190" s="36"/>
      <c r="F190" s="36"/>
      <c r="G190" s="36"/>
    </row>
    <row r="191" spans="1:7">
      <c r="A191" s="36"/>
      <c r="B191" s="36"/>
      <c r="C191" s="36"/>
      <c r="D191" s="36"/>
      <c r="E191" s="36"/>
      <c r="F191" s="36"/>
      <c r="G191" s="36"/>
    </row>
    <row r="192" spans="1:7">
      <c r="A192" s="36"/>
      <c r="B192" s="36"/>
      <c r="C192" s="36"/>
      <c r="D192" s="36"/>
      <c r="E192" s="36"/>
      <c r="F192" s="36"/>
      <c r="G192" s="36"/>
    </row>
    <row r="193" spans="1:7">
      <c r="A193" s="36"/>
      <c r="B193" s="36"/>
      <c r="C193" s="36"/>
      <c r="D193" s="36"/>
      <c r="E193" s="36"/>
      <c r="F193" s="36"/>
      <c r="G193" s="36"/>
    </row>
    <row r="194" spans="1:7">
      <c r="A194" s="36"/>
      <c r="B194" s="36"/>
      <c r="C194" s="36"/>
      <c r="D194" s="36"/>
      <c r="E194" s="36"/>
      <c r="F194" s="36"/>
      <c r="G194" s="36"/>
    </row>
    <row r="195" spans="1:7">
      <c r="A195" s="36"/>
      <c r="B195" s="36"/>
      <c r="C195" s="36"/>
      <c r="D195" s="36"/>
      <c r="E195" s="36"/>
      <c r="F195" s="36"/>
      <c r="G195" s="36"/>
    </row>
    <row r="196" spans="1:7">
      <c r="A196" s="36"/>
      <c r="B196" s="36"/>
      <c r="C196" s="36"/>
      <c r="D196" s="36"/>
      <c r="E196" s="36"/>
      <c r="F196" s="36"/>
      <c r="G196" s="36"/>
    </row>
    <row r="197" spans="1:7">
      <c r="A197" s="36"/>
      <c r="B197" s="36"/>
      <c r="C197" s="36"/>
      <c r="D197" s="36"/>
      <c r="E197" s="36"/>
      <c r="F197" s="36"/>
      <c r="G197" s="36"/>
    </row>
    <row r="198" spans="1:7">
      <c r="A198" s="36"/>
      <c r="B198" s="36"/>
      <c r="C198" s="36"/>
      <c r="D198" s="36"/>
      <c r="E198" s="36"/>
      <c r="F198" s="36"/>
      <c r="G198" s="36"/>
    </row>
    <row r="199" spans="1:7">
      <c r="A199" s="36"/>
      <c r="B199" s="36"/>
      <c r="C199" s="36"/>
      <c r="D199" s="36"/>
      <c r="E199" s="36"/>
      <c r="F199" s="36"/>
      <c r="G199" s="36"/>
    </row>
    <row r="200" spans="1:7">
      <c r="A200" s="36"/>
      <c r="B200" s="36"/>
      <c r="C200" s="36"/>
      <c r="D200" s="36"/>
      <c r="E200" s="36"/>
      <c r="F200" s="36"/>
      <c r="G200" s="36"/>
    </row>
    <row r="201" spans="1:7">
      <c r="A201" s="36"/>
      <c r="B201" s="36"/>
      <c r="C201" s="36"/>
      <c r="D201" s="36"/>
      <c r="E201" s="36"/>
      <c r="F201" s="36"/>
      <c r="G201" s="36"/>
    </row>
    <row r="202" spans="1:7">
      <c r="A202" s="36"/>
      <c r="B202" s="36"/>
      <c r="C202" s="36"/>
      <c r="D202" s="36"/>
      <c r="E202" s="36"/>
      <c r="F202" s="36"/>
      <c r="G202" s="36"/>
    </row>
    <row r="203" spans="1:7">
      <c r="A203" s="36"/>
      <c r="B203" s="36"/>
      <c r="C203" s="36"/>
      <c r="D203" s="36"/>
      <c r="E203" s="36"/>
      <c r="F203" s="36"/>
      <c r="G203" s="36"/>
    </row>
    <row r="204" spans="1:7">
      <c r="A204" s="36"/>
      <c r="B204" s="36"/>
      <c r="C204" s="36"/>
      <c r="D204" s="36"/>
      <c r="E204" s="36"/>
      <c r="F204" s="36"/>
      <c r="G204" s="36"/>
    </row>
    <row r="205" spans="1:7">
      <c r="A205" s="36"/>
      <c r="B205" s="36"/>
      <c r="C205" s="36"/>
      <c r="D205" s="36"/>
      <c r="E205" s="36"/>
      <c r="F205" s="36"/>
      <c r="G205" s="36"/>
    </row>
    <row r="206" spans="1:7">
      <c r="A206" s="36"/>
      <c r="B206" s="36"/>
      <c r="C206" s="36"/>
      <c r="D206" s="36"/>
      <c r="E206" s="36"/>
      <c r="F206" s="36"/>
      <c r="G206" s="36"/>
    </row>
    <row r="207" spans="1:7">
      <c r="A207" s="36"/>
      <c r="B207" s="36"/>
      <c r="C207" s="36"/>
      <c r="D207" s="36"/>
      <c r="E207" s="36"/>
      <c r="F207" s="36"/>
      <c r="G207" s="36"/>
    </row>
    <row r="208" spans="1:7">
      <c r="A208" s="36"/>
      <c r="B208" s="36"/>
      <c r="C208" s="36"/>
      <c r="D208" s="36"/>
      <c r="E208" s="36"/>
      <c r="F208" s="36"/>
      <c r="G208" s="36"/>
    </row>
    <row r="209" spans="1:7">
      <c r="A209" s="36"/>
      <c r="B209" s="36"/>
      <c r="C209" s="36"/>
      <c r="D209" s="36"/>
      <c r="E209" s="36"/>
      <c r="F209" s="36"/>
      <c r="G209" s="36"/>
    </row>
    <row r="210" spans="1:7">
      <c r="A210" s="36"/>
      <c r="B210" s="36"/>
      <c r="C210" s="36"/>
      <c r="D210" s="36"/>
      <c r="E210" s="36"/>
      <c r="F210" s="36"/>
      <c r="G210" s="36"/>
    </row>
    <row r="211" spans="1:7">
      <c r="A211" s="36"/>
      <c r="B211" s="36"/>
      <c r="C211" s="36"/>
      <c r="D211" s="36"/>
      <c r="E211" s="36"/>
      <c r="F211" s="36"/>
      <c r="G211" s="36"/>
    </row>
    <row r="212" spans="1:7">
      <c r="A212" s="36"/>
      <c r="B212" s="36"/>
      <c r="C212" s="36"/>
      <c r="D212" s="36"/>
      <c r="E212" s="36"/>
      <c r="F212" s="36"/>
      <c r="G212" s="36"/>
    </row>
    <row r="213" spans="1:7">
      <c r="A213" s="36"/>
      <c r="B213" s="36"/>
      <c r="C213" s="36"/>
      <c r="D213" s="36"/>
      <c r="E213" s="36"/>
      <c r="F213" s="36"/>
      <c r="G213" s="36"/>
    </row>
    <row r="214" spans="1:7">
      <c r="A214" s="36"/>
      <c r="B214" s="36"/>
      <c r="C214" s="36"/>
      <c r="D214" s="36"/>
      <c r="E214" s="36"/>
      <c r="F214" s="36"/>
      <c r="G214" s="36"/>
    </row>
    <row r="215" spans="1:7">
      <c r="A215" s="36"/>
      <c r="B215" s="36"/>
      <c r="C215" s="36"/>
      <c r="D215" s="36"/>
      <c r="E215" s="36"/>
      <c r="F215" s="36"/>
      <c r="G215" s="36"/>
    </row>
    <row r="216" spans="1:7">
      <c r="A216" s="36"/>
      <c r="B216" s="36"/>
      <c r="C216" s="36"/>
      <c r="D216" s="36"/>
      <c r="E216" s="36"/>
      <c r="F216" s="36"/>
      <c r="G216" s="36"/>
    </row>
    <row r="217" spans="1:7">
      <c r="A217" s="36"/>
      <c r="B217" s="36"/>
      <c r="C217" s="36"/>
      <c r="D217" s="36"/>
      <c r="E217" s="36"/>
      <c r="F217" s="36"/>
      <c r="G217" s="36"/>
    </row>
    <row r="218" spans="1:7">
      <c r="A218" s="36"/>
      <c r="B218" s="36"/>
      <c r="C218" s="36"/>
      <c r="D218" s="36"/>
      <c r="E218" s="36"/>
      <c r="F218" s="36"/>
      <c r="G218" s="36"/>
    </row>
    <row r="219" spans="1:7">
      <c r="A219" s="36"/>
      <c r="B219" s="36"/>
      <c r="C219" s="36"/>
      <c r="D219" s="36"/>
      <c r="E219" s="36"/>
      <c r="F219" s="36"/>
      <c r="G219" s="36"/>
    </row>
    <row r="220" spans="1:7">
      <c r="A220" s="36"/>
      <c r="B220" s="36"/>
      <c r="C220" s="36"/>
      <c r="D220" s="36"/>
      <c r="E220" s="36"/>
      <c r="F220" s="36"/>
      <c r="G220" s="36"/>
    </row>
    <row r="221" spans="1:7">
      <c r="A221" s="36"/>
      <c r="B221" s="36"/>
      <c r="C221" s="36"/>
      <c r="D221" s="36"/>
      <c r="E221" s="36"/>
      <c r="F221" s="36"/>
      <c r="G221" s="36"/>
    </row>
    <row r="222" spans="1:7">
      <c r="A222" s="36"/>
      <c r="B222" s="36"/>
      <c r="C222" s="36"/>
      <c r="D222" s="36"/>
      <c r="E222" s="36"/>
      <c r="F222" s="36"/>
      <c r="G222" s="36"/>
    </row>
    <row r="223" spans="1:7">
      <c r="A223" s="36"/>
      <c r="B223" s="36"/>
      <c r="C223" s="36"/>
      <c r="D223" s="36"/>
      <c r="E223" s="36"/>
      <c r="F223" s="36"/>
      <c r="G223" s="36"/>
    </row>
    <row r="224" spans="1:7">
      <c r="A224" s="36"/>
      <c r="B224" s="36"/>
      <c r="C224" s="36"/>
      <c r="D224" s="36"/>
      <c r="E224" s="36"/>
      <c r="F224" s="36"/>
      <c r="G224" s="36"/>
    </row>
    <row r="225" spans="1:7">
      <c r="A225" s="36"/>
      <c r="B225" s="36"/>
      <c r="C225" s="36"/>
      <c r="D225" s="36"/>
      <c r="E225" s="36"/>
      <c r="F225" s="36"/>
      <c r="G225" s="36"/>
    </row>
    <row r="226" spans="1:7">
      <c r="A226" s="36"/>
      <c r="B226" s="36"/>
      <c r="C226" s="36"/>
      <c r="D226" s="36"/>
      <c r="E226" s="36"/>
      <c r="F226" s="36"/>
      <c r="G226" s="36"/>
    </row>
    <row r="227" spans="1:7">
      <c r="A227" s="36"/>
      <c r="B227" s="36"/>
      <c r="C227" s="36"/>
      <c r="D227" s="36"/>
      <c r="E227" s="36"/>
      <c r="F227" s="36"/>
      <c r="G227" s="36"/>
    </row>
    <row r="228" spans="1:7">
      <c r="A228" s="36"/>
      <c r="B228" s="36"/>
      <c r="C228" s="36"/>
      <c r="D228" s="36"/>
      <c r="E228" s="36"/>
      <c r="F228" s="36"/>
      <c r="G228" s="36"/>
    </row>
    <row r="229" spans="1:7">
      <c r="A229" s="36"/>
      <c r="B229" s="36"/>
      <c r="C229" s="36"/>
      <c r="D229" s="36"/>
      <c r="E229" s="36"/>
      <c r="F229" s="36"/>
      <c r="G229" s="36"/>
    </row>
    <row r="230" spans="1:7">
      <c r="A230" s="36"/>
      <c r="B230" s="36"/>
      <c r="C230" s="36"/>
      <c r="D230" s="36"/>
      <c r="E230" s="36"/>
      <c r="F230" s="36"/>
      <c r="G230" s="36"/>
    </row>
    <row r="231" spans="1:7">
      <c r="A231" s="36"/>
      <c r="B231" s="36"/>
      <c r="C231" s="36"/>
      <c r="D231" s="36"/>
      <c r="E231" s="36"/>
      <c r="F231" s="36"/>
      <c r="G231" s="36"/>
    </row>
    <row r="232" spans="1:7">
      <c r="A232" s="36"/>
      <c r="B232" s="36"/>
      <c r="C232" s="36"/>
      <c r="D232" s="36"/>
      <c r="E232" s="36"/>
      <c r="F232" s="36"/>
      <c r="G232" s="36"/>
    </row>
    <row r="233" spans="1:7">
      <c r="A233" s="36"/>
      <c r="B233" s="36"/>
      <c r="C233" s="36"/>
      <c r="D233" s="36"/>
      <c r="E233" s="36"/>
      <c r="F233" s="36"/>
      <c r="G233" s="36"/>
    </row>
    <row r="234" spans="1:7">
      <c r="A234" s="36"/>
      <c r="B234" s="36"/>
      <c r="C234" s="36"/>
      <c r="D234" s="36"/>
      <c r="E234" s="36"/>
      <c r="F234" s="36"/>
      <c r="G234" s="36"/>
    </row>
    <row r="235" spans="1:7">
      <c r="A235" s="36"/>
      <c r="B235" s="36"/>
      <c r="C235" s="36"/>
      <c r="D235" s="36"/>
      <c r="E235" s="36"/>
      <c r="F235" s="36"/>
      <c r="G235" s="36"/>
    </row>
    <row r="236" spans="1:7">
      <c r="A236" s="36"/>
      <c r="B236" s="36"/>
      <c r="C236" s="36"/>
      <c r="D236" s="36"/>
      <c r="E236" s="36"/>
      <c r="F236" s="36"/>
      <c r="G236" s="36"/>
    </row>
    <row r="237" spans="1:7">
      <c r="A237" s="36"/>
      <c r="B237" s="36"/>
      <c r="C237" s="36"/>
      <c r="D237" s="36"/>
      <c r="E237" s="36"/>
      <c r="F237" s="36"/>
      <c r="G237" s="36"/>
    </row>
    <row r="238" spans="1:7">
      <c r="A238" s="36"/>
      <c r="B238" s="36"/>
      <c r="C238" s="36"/>
      <c r="D238" s="36"/>
      <c r="E238" s="36"/>
      <c r="F238" s="36"/>
      <c r="G238" s="36"/>
    </row>
    <row r="239" spans="1:7">
      <c r="A239" s="36"/>
      <c r="B239" s="36"/>
      <c r="C239" s="36"/>
      <c r="D239" s="36"/>
      <c r="E239" s="36"/>
      <c r="F239" s="36"/>
      <c r="G239" s="36"/>
    </row>
    <row r="240" spans="1:7">
      <c r="A240" s="36"/>
      <c r="B240" s="36"/>
      <c r="C240" s="36"/>
      <c r="D240" s="36"/>
      <c r="E240" s="36"/>
      <c r="F240" s="36"/>
      <c r="G240" s="36"/>
    </row>
    <row r="241" spans="1:7">
      <c r="A241" s="36"/>
      <c r="B241" s="36"/>
      <c r="C241" s="36"/>
      <c r="D241" s="36"/>
      <c r="E241" s="36"/>
      <c r="F241" s="36"/>
      <c r="G241" s="36"/>
    </row>
    <row r="242" spans="1:7">
      <c r="A242" s="36"/>
      <c r="B242" s="36"/>
      <c r="C242" s="36"/>
      <c r="D242" s="36"/>
      <c r="E242" s="36"/>
      <c r="F242" s="36"/>
      <c r="G242" s="36"/>
    </row>
    <row r="243" spans="1:7">
      <c r="A243" s="36"/>
      <c r="B243" s="36"/>
      <c r="C243" s="36"/>
      <c r="D243" s="36"/>
      <c r="E243" s="36"/>
      <c r="F243" s="36"/>
      <c r="G243" s="36"/>
    </row>
    <row r="244" spans="1:7">
      <c r="A244" s="36"/>
      <c r="B244" s="36"/>
      <c r="C244" s="36"/>
      <c r="D244" s="36"/>
      <c r="E244" s="36"/>
      <c r="F244" s="36"/>
      <c r="G244" s="36"/>
    </row>
    <row r="245" spans="1:7">
      <c r="A245" s="36"/>
      <c r="B245" s="36"/>
      <c r="C245" s="36"/>
      <c r="D245" s="36"/>
      <c r="E245" s="36"/>
      <c r="F245" s="36"/>
      <c r="G245" s="36"/>
    </row>
    <row r="246" spans="1:7">
      <c r="A246" s="36"/>
      <c r="B246" s="36"/>
      <c r="C246" s="36"/>
      <c r="D246" s="36"/>
      <c r="E246" s="36"/>
      <c r="F246" s="36"/>
      <c r="G246" s="36"/>
    </row>
    <row r="247" spans="1:7">
      <c r="A247" s="36"/>
      <c r="B247" s="36"/>
      <c r="C247" s="36"/>
      <c r="D247" s="36"/>
      <c r="E247" s="36"/>
      <c r="F247" s="36"/>
      <c r="G247" s="36"/>
    </row>
    <row r="248" spans="1:7">
      <c r="A248" s="36"/>
      <c r="B248" s="36"/>
      <c r="C248" s="36"/>
      <c r="D248" s="36"/>
      <c r="E248" s="36"/>
      <c r="F248" s="36"/>
      <c r="G248" s="36"/>
    </row>
    <row r="249" spans="1:7">
      <c r="A249" s="36"/>
      <c r="B249" s="36"/>
      <c r="C249" s="36"/>
      <c r="D249" s="36"/>
      <c r="E249" s="36"/>
      <c r="F249" s="36"/>
      <c r="G249" s="36"/>
    </row>
    <row r="250" spans="1:7">
      <c r="A250" s="36"/>
      <c r="B250" s="36"/>
      <c r="C250" s="36"/>
      <c r="D250" s="36"/>
      <c r="E250" s="36"/>
      <c r="F250" s="36"/>
      <c r="G250" s="36"/>
    </row>
    <row r="251" spans="1:7">
      <c r="A251" s="36"/>
      <c r="B251" s="36"/>
      <c r="C251" s="36"/>
      <c r="D251" s="36"/>
      <c r="E251" s="36"/>
      <c r="F251" s="36"/>
      <c r="G251" s="36"/>
    </row>
    <row r="252" spans="1:7">
      <c r="A252" s="36"/>
      <c r="B252" s="36"/>
      <c r="C252" s="36"/>
      <c r="D252" s="36"/>
      <c r="E252" s="36"/>
      <c r="F252" s="36"/>
      <c r="G252" s="36"/>
    </row>
    <row r="253" spans="1:7">
      <c r="A253" s="36"/>
      <c r="B253" s="36"/>
      <c r="C253" s="36"/>
      <c r="D253" s="36"/>
      <c r="E253" s="36"/>
      <c r="F253" s="36"/>
      <c r="G253" s="36"/>
    </row>
    <row r="254" spans="1:7">
      <c r="A254" s="36"/>
      <c r="B254" s="36"/>
      <c r="C254" s="36"/>
      <c r="D254" s="36"/>
      <c r="E254" s="36"/>
      <c r="F254" s="36"/>
      <c r="G254" s="36"/>
    </row>
    <row r="255" spans="1:7">
      <c r="A255" s="36"/>
      <c r="B255" s="36"/>
      <c r="C255" s="36"/>
      <c r="D255" s="36"/>
      <c r="E255" s="36"/>
      <c r="F255" s="36"/>
      <c r="G255" s="36"/>
    </row>
    <row r="256" spans="1:7">
      <c r="A256" s="36"/>
      <c r="B256" s="36"/>
      <c r="C256" s="36"/>
      <c r="D256" s="36"/>
      <c r="E256" s="36"/>
      <c r="F256" s="36"/>
      <c r="G256" s="36"/>
    </row>
    <row r="257" spans="1:7">
      <c r="A257" s="36"/>
      <c r="B257" s="36"/>
      <c r="C257" s="36"/>
      <c r="D257" s="36"/>
      <c r="E257" s="36"/>
      <c r="F257" s="36"/>
      <c r="G257" s="36"/>
    </row>
    <row r="258" spans="1:7">
      <c r="A258" s="36"/>
      <c r="B258" s="36"/>
      <c r="C258" s="36"/>
      <c r="D258" s="36"/>
      <c r="E258" s="36"/>
      <c r="F258" s="36"/>
      <c r="G258" s="36"/>
    </row>
    <row r="259" spans="1:7">
      <c r="A259" s="36"/>
      <c r="B259" s="36"/>
      <c r="C259" s="36"/>
      <c r="D259" s="36"/>
      <c r="E259" s="36"/>
      <c r="F259" s="36"/>
      <c r="G259" s="36"/>
    </row>
    <row r="260" spans="1:7">
      <c r="A260" s="36"/>
      <c r="B260" s="36"/>
      <c r="C260" s="36"/>
      <c r="D260" s="36"/>
      <c r="E260" s="36"/>
      <c r="F260" s="36"/>
      <c r="G260" s="36"/>
    </row>
    <row r="261" spans="1:7">
      <c r="A261" s="36"/>
      <c r="B261" s="36"/>
      <c r="C261" s="36"/>
      <c r="D261" s="36"/>
      <c r="E261" s="36"/>
      <c r="F261" s="36"/>
      <c r="G261" s="36"/>
    </row>
    <row r="262" spans="1:7">
      <c r="A262" s="36"/>
      <c r="B262" s="36"/>
      <c r="C262" s="36"/>
      <c r="D262" s="36"/>
      <c r="E262" s="36"/>
      <c r="F262" s="36"/>
      <c r="G262" s="36"/>
    </row>
    <row r="263" spans="1:7">
      <c r="A263" s="36"/>
      <c r="B263" s="36"/>
      <c r="C263" s="36"/>
      <c r="D263" s="36"/>
      <c r="E263" s="36"/>
      <c r="F263" s="36"/>
      <c r="G263" s="36"/>
    </row>
    <row r="264" spans="1:7">
      <c r="A264" s="36"/>
      <c r="B264" s="36"/>
      <c r="C264" s="36"/>
      <c r="D264" s="36"/>
      <c r="E264" s="36"/>
      <c r="F264" s="36"/>
      <c r="G264" s="36"/>
    </row>
    <row r="265" spans="1:7">
      <c r="A265" s="36"/>
      <c r="B265" s="36"/>
      <c r="C265" s="36"/>
      <c r="D265" s="36"/>
      <c r="E265" s="36"/>
      <c r="F265" s="36"/>
      <c r="G265" s="36"/>
    </row>
    <row r="266" spans="1:7">
      <c r="A266" s="36"/>
      <c r="B266" s="36"/>
      <c r="C266" s="36"/>
      <c r="D266" s="36"/>
      <c r="E266" s="36"/>
      <c r="F266" s="36"/>
      <c r="G266" s="36"/>
    </row>
    <row r="267" spans="1:7">
      <c r="A267" s="36"/>
      <c r="B267" s="36"/>
      <c r="C267" s="36"/>
      <c r="D267" s="36"/>
      <c r="E267" s="36"/>
      <c r="F267" s="36"/>
      <c r="G267" s="36"/>
    </row>
    <row r="268" spans="1:7">
      <c r="A268" s="36"/>
      <c r="B268" s="36"/>
      <c r="C268" s="36"/>
      <c r="D268" s="36"/>
      <c r="E268" s="36"/>
      <c r="F268" s="36"/>
      <c r="G268" s="36"/>
    </row>
    <row r="269" spans="1:7">
      <c r="A269" s="36"/>
      <c r="B269" s="36"/>
      <c r="C269" s="36"/>
      <c r="D269" s="36"/>
      <c r="E269" s="36"/>
      <c r="F269" s="36"/>
      <c r="G269" s="36"/>
    </row>
    <row r="270" spans="1:7">
      <c r="A270" s="36"/>
      <c r="B270" s="36"/>
      <c r="C270" s="36"/>
      <c r="D270" s="36"/>
      <c r="E270" s="36"/>
      <c r="F270" s="36"/>
      <c r="G270" s="36"/>
    </row>
    <row r="271" spans="1:7">
      <c r="A271" s="36"/>
      <c r="B271" s="36"/>
      <c r="C271" s="36"/>
      <c r="D271" s="36"/>
      <c r="E271" s="36"/>
      <c r="F271" s="36"/>
      <c r="G271" s="36"/>
    </row>
    <row r="272" spans="1:7">
      <c r="A272" s="36"/>
      <c r="B272" s="36"/>
      <c r="C272" s="36"/>
      <c r="D272" s="36"/>
      <c r="E272" s="36"/>
      <c r="F272" s="36"/>
      <c r="G272" s="36"/>
    </row>
    <row r="273" spans="1:7">
      <c r="A273" s="36"/>
      <c r="B273" s="36"/>
      <c r="C273" s="36"/>
      <c r="D273" s="36"/>
      <c r="E273" s="36"/>
      <c r="F273" s="36"/>
      <c r="G273" s="36"/>
    </row>
    <row r="274" spans="1:7">
      <c r="A274" s="36"/>
      <c r="B274" s="36"/>
      <c r="C274" s="36"/>
      <c r="D274" s="36"/>
      <c r="E274" s="36"/>
      <c r="F274" s="36"/>
      <c r="G274" s="36"/>
    </row>
    <row r="275" spans="1:7">
      <c r="A275" s="36"/>
      <c r="B275" s="36"/>
      <c r="C275" s="36"/>
      <c r="D275" s="36"/>
      <c r="E275" s="36"/>
      <c r="F275" s="36"/>
      <c r="G275" s="36"/>
    </row>
    <row r="276" spans="1:7">
      <c r="A276" s="36"/>
      <c r="B276" s="36"/>
      <c r="C276" s="36"/>
      <c r="D276" s="36"/>
      <c r="E276" s="36"/>
      <c r="F276" s="36"/>
      <c r="G276" s="36"/>
    </row>
    <row r="277" spans="1:7">
      <c r="A277" s="36"/>
      <c r="B277" s="36"/>
      <c r="C277" s="36"/>
      <c r="D277" s="36"/>
      <c r="E277" s="36"/>
      <c r="F277" s="36"/>
      <c r="G277" s="36"/>
    </row>
    <row r="278" spans="1:7">
      <c r="A278" s="36"/>
      <c r="B278" s="36"/>
      <c r="C278" s="36"/>
      <c r="D278" s="36"/>
      <c r="E278" s="36"/>
      <c r="F278" s="36"/>
      <c r="G278" s="36"/>
    </row>
    <row r="279" spans="1:7">
      <c r="A279" s="36"/>
      <c r="B279" s="36"/>
      <c r="C279" s="36"/>
      <c r="D279" s="36"/>
      <c r="E279" s="36"/>
      <c r="F279" s="36"/>
      <c r="G279" s="36"/>
    </row>
    <row r="280" spans="1:7">
      <c r="A280" s="36"/>
      <c r="B280" s="36"/>
      <c r="C280" s="36"/>
      <c r="D280" s="36"/>
      <c r="E280" s="36"/>
      <c r="F280" s="36"/>
      <c r="G280" s="36"/>
    </row>
    <row r="281" spans="1:7">
      <c r="A281" s="36"/>
      <c r="B281" s="36"/>
      <c r="C281" s="36"/>
      <c r="D281" s="36"/>
      <c r="E281" s="36"/>
      <c r="F281" s="36"/>
      <c r="G281" s="36"/>
    </row>
    <row r="282" spans="1:7">
      <c r="A282" s="36"/>
      <c r="B282" s="36"/>
      <c r="C282" s="36"/>
      <c r="D282" s="36"/>
      <c r="E282" s="36"/>
      <c r="F282" s="36"/>
      <c r="G282" s="36"/>
    </row>
    <row r="283" spans="1:7">
      <c r="A283" s="36"/>
      <c r="B283" s="36"/>
      <c r="C283" s="36"/>
      <c r="D283" s="36"/>
      <c r="E283" s="36"/>
      <c r="F283" s="36"/>
      <c r="G283" s="36"/>
    </row>
    <row r="284" spans="1:7">
      <c r="A284" s="36"/>
      <c r="B284" s="36"/>
      <c r="C284" s="36"/>
      <c r="D284" s="36"/>
      <c r="E284" s="36"/>
      <c r="F284" s="36"/>
      <c r="G284" s="36"/>
    </row>
    <row r="285" spans="1:7">
      <c r="A285" s="36"/>
      <c r="B285" s="36"/>
      <c r="C285" s="36"/>
      <c r="D285" s="36"/>
      <c r="E285" s="36"/>
      <c r="F285" s="36"/>
      <c r="G285" s="36"/>
    </row>
    <row r="286" spans="1:7">
      <c r="A286" s="36"/>
      <c r="B286" s="36"/>
      <c r="C286" s="36"/>
      <c r="D286" s="36"/>
      <c r="E286" s="36"/>
      <c r="F286" s="36"/>
      <c r="G286" s="36"/>
    </row>
    <row r="287" spans="1:7">
      <c r="A287" s="36"/>
      <c r="B287" s="36"/>
      <c r="C287" s="36"/>
      <c r="D287" s="36"/>
      <c r="E287" s="36"/>
      <c r="F287" s="36"/>
      <c r="G287" s="36"/>
    </row>
    <row r="288" spans="1:7">
      <c r="A288" s="36"/>
      <c r="B288" s="36"/>
      <c r="C288" s="36"/>
      <c r="D288" s="36"/>
      <c r="E288" s="36"/>
      <c r="F288" s="36"/>
      <c r="G288" s="36"/>
    </row>
    <row r="289" spans="1:7">
      <c r="A289" s="36"/>
      <c r="B289" s="36"/>
      <c r="C289" s="36"/>
      <c r="D289" s="36"/>
      <c r="E289" s="36"/>
      <c r="F289" s="36"/>
      <c r="G289" s="36"/>
    </row>
    <row r="290" spans="1:7">
      <c r="A290" s="36"/>
      <c r="B290" s="36"/>
      <c r="C290" s="36"/>
      <c r="D290" s="36"/>
      <c r="E290" s="36"/>
      <c r="F290" s="36"/>
      <c r="G290" s="36"/>
    </row>
    <row r="291" spans="1:7">
      <c r="A291" s="36"/>
      <c r="B291" s="36"/>
      <c r="C291" s="36"/>
      <c r="D291" s="36"/>
      <c r="E291" s="36"/>
      <c r="F291" s="36"/>
      <c r="G291" s="36"/>
    </row>
    <row r="292" spans="1:7">
      <c r="A292" s="36"/>
      <c r="B292" s="36"/>
      <c r="C292" s="36"/>
      <c r="D292" s="36"/>
      <c r="E292" s="36"/>
      <c r="F292" s="36"/>
      <c r="G292" s="36"/>
    </row>
    <row r="293" spans="1:7">
      <c r="A293" s="36"/>
      <c r="B293" s="36"/>
      <c r="C293" s="36"/>
      <c r="D293" s="36"/>
      <c r="E293" s="36"/>
      <c r="F293" s="36"/>
      <c r="G293" s="36"/>
    </row>
    <row r="294" spans="1:7">
      <c r="A294" s="36"/>
      <c r="B294" s="36"/>
      <c r="C294" s="36"/>
      <c r="D294" s="36"/>
      <c r="E294" s="36"/>
      <c r="F294" s="36"/>
      <c r="G294" s="36"/>
    </row>
    <row r="295" spans="1:7">
      <c r="A295" s="36"/>
      <c r="B295" s="36"/>
      <c r="C295" s="36"/>
      <c r="D295" s="36"/>
      <c r="E295" s="36"/>
      <c r="F295" s="36"/>
      <c r="G295" s="36"/>
    </row>
    <row r="296" spans="1:7">
      <c r="A296" s="36"/>
      <c r="B296" s="36"/>
      <c r="C296" s="36"/>
      <c r="D296" s="36"/>
      <c r="E296" s="36"/>
      <c r="F296" s="36"/>
      <c r="G296" s="36"/>
    </row>
    <row r="297" spans="1:7">
      <c r="A297" s="36"/>
      <c r="B297" s="36"/>
      <c r="C297" s="36"/>
      <c r="D297" s="36"/>
      <c r="E297" s="36"/>
      <c r="F297" s="36"/>
      <c r="G297" s="36"/>
    </row>
    <row r="298" spans="1:7">
      <c r="A298" s="36"/>
      <c r="B298" s="36"/>
      <c r="C298" s="36"/>
      <c r="D298" s="36"/>
      <c r="E298" s="36"/>
      <c r="F298" s="36"/>
      <c r="G298" s="36"/>
    </row>
    <row r="299" spans="1:7">
      <c r="A299" s="36"/>
      <c r="B299" s="36"/>
      <c r="C299" s="36"/>
      <c r="D299" s="36"/>
      <c r="E299" s="36"/>
      <c r="F299" s="36"/>
      <c r="G299" s="36"/>
    </row>
    <row r="300" spans="1:7">
      <c r="A300" s="36"/>
      <c r="B300" s="36"/>
      <c r="C300" s="36"/>
      <c r="D300" s="36"/>
      <c r="E300" s="36"/>
      <c r="F300" s="36"/>
      <c r="G300" s="36"/>
    </row>
    <row r="301" spans="1:7">
      <c r="A301" s="36"/>
      <c r="B301" s="36"/>
      <c r="C301" s="36"/>
      <c r="D301" s="36"/>
      <c r="E301" s="36"/>
      <c r="F301" s="36"/>
      <c r="G301" s="36"/>
    </row>
    <row r="302" spans="1:7">
      <c r="A302" s="36"/>
      <c r="B302" s="36"/>
      <c r="C302" s="36"/>
      <c r="D302" s="36"/>
      <c r="E302" s="36"/>
      <c r="F302" s="36"/>
      <c r="G302" s="36"/>
    </row>
    <row r="303" spans="1:7">
      <c r="A303" s="36"/>
      <c r="B303" s="36"/>
      <c r="C303" s="36"/>
      <c r="D303" s="36"/>
      <c r="E303" s="36"/>
      <c r="F303" s="36"/>
      <c r="G303" s="36"/>
    </row>
    <row r="304" spans="1:7">
      <c r="A304" s="36"/>
      <c r="B304" s="36"/>
      <c r="C304" s="36"/>
      <c r="D304" s="36"/>
      <c r="E304" s="36"/>
      <c r="F304" s="36"/>
      <c r="G304" s="36"/>
    </row>
    <row r="305" spans="1:7">
      <c r="A305" s="36"/>
      <c r="B305" s="36"/>
      <c r="C305" s="36"/>
      <c r="D305" s="36"/>
      <c r="E305" s="36"/>
      <c r="F305" s="36"/>
      <c r="G305" s="36"/>
    </row>
    <row r="306" spans="1:7">
      <c r="A306" s="36"/>
      <c r="B306" s="36"/>
      <c r="C306" s="36"/>
      <c r="D306" s="36"/>
      <c r="E306" s="36"/>
      <c r="F306" s="36"/>
      <c r="G306" s="36"/>
    </row>
    <row r="307" spans="1:7">
      <c r="A307" s="36"/>
      <c r="B307" s="36"/>
      <c r="C307" s="36"/>
      <c r="D307" s="36"/>
      <c r="E307" s="36"/>
      <c r="F307" s="36"/>
      <c r="G307" s="36"/>
    </row>
    <row r="308" spans="1:7">
      <c r="A308" s="36"/>
      <c r="B308" s="36"/>
      <c r="C308" s="36"/>
      <c r="D308" s="36"/>
      <c r="E308" s="36"/>
      <c r="F308" s="36"/>
      <c r="G308" s="36"/>
    </row>
    <row r="309" spans="1:7">
      <c r="A309" s="36"/>
      <c r="B309" s="36"/>
      <c r="C309" s="36"/>
      <c r="D309" s="36"/>
      <c r="E309" s="36"/>
      <c r="F309" s="36"/>
      <c r="G309" s="36"/>
    </row>
    <row r="310" spans="1:7">
      <c r="A310" s="36"/>
      <c r="B310" s="36"/>
      <c r="C310" s="36"/>
      <c r="D310" s="36"/>
      <c r="E310" s="36"/>
      <c r="F310" s="36"/>
      <c r="G310" s="36"/>
    </row>
    <row r="311" spans="1:7">
      <c r="A311" s="36"/>
      <c r="B311" s="36"/>
      <c r="C311" s="36"/>
      <c r="D311" s="36"/>
      <c r="E311" s="36"/>
      <c r="F311" s="36"/>
      <c r="G311" s="36"/>
    </row>
    <row r="312" spans="1:7">
      <c r="A312" s="36"/>
      <c r="B312" s="36"/>
      <c r="C312" s="36"/>
      <c r="D312" s="36"/>
      <c r="E312" s="36"/>
      <c r="F312" s="36"/>
      <c r="G312" s="36"/>
    </row>
    <row r="313" spans="1:7">
      <c r="A313" s="36"/>
      <c r="B313" s="36"/>
      <c r="C313" s="36"/>
      <c r="D313" s="36"/>
      <c r="E313" s="36"/>
      <c r="F313" s="36"/>
      <c r="G313" s="36"/>
    </row>
    <row r="314" spans="1:7">
      <c r="A314" s="36"/>
      <c r="B314" s="36"/>
      <c r="C314" s="36"/>
      <c r="D314" s="36"/>
      <c r="E314" s="36"/>
      <c r="F314" s="36"/>
      <c r="G314" s="36"/>
    </row>
    <row r="315" spans="1:7">
      <c r="A315" s="36"/>
      <c r="B315" s="36"/>
      <c r="C315" s="36"/>
      <c r="D315" s="36"/>
      <c r="E315" s="36"/>
      <c r="F315" s="36"/>
      <c r="G315" s="36"/>
    </row>
    <row r="316" spans="1:7">
      <c r="A316" s="36"/>
      <c r="B316" s="36"/>
      <c r="C316" s="36"/>
      <c r="D316" s="36"/>
      <c r="E316" s="36"/>
      <c r="F316" s="36"/>
      <c r="G316" s="36"/>
    </row>
    <row r="317" spans="1:7">
      <c r="A317" s="36"/>
      <c r="B317" s="36"/>
      <c r="C317" s="36"/>
      <c r="D317" s="36"/>
      <c r="E317" s="36"/>
      <c r="F317" s="36"/>
      <c r="G317" s="36"/>
    </row>
    <row r="318" spans="1:7">
      <c r="A318" s="36"/>
      <c r="B318" s="36"/>
      <c r="C318" s="36"/>
      <c r="D318" s="36"/>
      <c r="E318" s="36"/>
      <c r="F318" s="36"/>
      <c r="G318" s="36"/>
    </row>
    <row r="319" spans="1:7">
      <c r="A319" s="36"/>
      <c r="B319" s="36"/>
      <c r="C319" s="36"/>
      <c r="D319" s="36"/>
      <c r="E319" s="36"/>
      <c r="F319" s="36"/>
      <c r="G319" s="36"/>
    </row>
    <row r="320" spans="1:7">
      <c r="A320" s="36"/>
      <c r="B320" s="36"/>
      <c r="C320" s="36"/>
      <c r="D320" s="36"/>
      <c r="E320" s="36"/>
      <c r="F320" s="36"/>
      <c r="G320" s="36"/>
    </row>
    <row r="321" spans="1:7">
      <c r="A321" s="36"/>
      <c r="B321" s="36"/>
      <c r="C321" s="36"/>
      <c r="D321" s="36"/>
      <c r="E321" s="36"/>
      <c r="F321" s="36"/>
      <c r="G321" s="36"/>
    </row>
    <row r="322" spans="1:7">
      <c r="A322" s="36"/>
      <c r="B322" s="36"/>
      <c r="C322" s="36"/>
      <c r="D322" s="36"/>
      <c r="E322" s="36"/>
      <c r="F322" s="36"/>
      <c r="G322" s="36"/>
    </row>
    <row r="323" spans="1:7">
      <c r="A323" s="36"/>
      <c r="B323" s="36"/>
      <c r="C323" s="36"/>
      <c r="D323" s="36"/>
      <c r="E323" s="36"/>
      <c r="F323" s="36"/>
      <c r="G323" s="36"/>
    </row>
    <row r="324" spans="1:7">
      <c r="A324" s="36"/>
      <c r="B324" s="36"/>
      <c r="C324" s="36"/>
      <c r="D324" s="36"/>
      <c r="E324" s="36"/>
      <c r="F324" s="36"/>
      <c r="G324" s="36"/>
    </row>
    <row r="325" spans="1:7">
      <c r="A325" s="36"/>
      <c r="B325" s="36"/>
      <c r="C325" s="36"/>
      <c r="D325" s="36"/>
      <c r="E325" s="36"/>
      <c r="F325" s="36"/>
      <c r="G325" s="36"/>
    </row>
    <row r="326" spans="1:7">
      <c r="A326" s="36"/>
      <c r="B326" s="36"/>
      <c r="C326" s="36"/>
      <c r="D326" s="36"/>
      <c r="E326" s="36"/>
      <c r="F326" s="36"/>
      <c r="G326" s="36"/>
    </row>
    <row r="327" spans="1:7">
      <c r="A327" s="36"/>
      <c r="B327" s="36"/>
      <c r="C327" s="36"/>
      <c r="D327" s="36"/>
      <c r="E327" s="36"/>
      <c r="F327" s="36"/>
      <c r="G327" s="36"/>
    </row>
    <row r="328" spans="1:7">
      <c r="A328" s="36"/>
      <c r="B328" s="36"/>
      <c r="C328" s="36"/>
      <c r="D328" s="36"/>
      <c r="E328" s="36"/>
      <c r="F328" s="36"/>
      <c r="G328" s="36"/>
    </row>
    <row r="329" spans="1:7">
      <c r="A329" s="36"/>
      <c r="B329" s="36"/>
      <c r="C329" s="36"/>
      <c r="D329" s="36"/>
      <c r="E329" s="36"/>
      <c r="F329" s="36"/>
      <c r="G329" s="36"/>
    </row>
    <row r="330" spans="1:7">
      <c r="A330" s="36"/>
      <c r="B330" s="36"/>
      <c r="C330" s="36"/>
      <c r="D330" s="36"/>
      <c r="E330" s="36"/>
      <c r="F330" s="36"/>
      <c r="G330" s="36"/>
    </row>
    <row r="331" spans="1:7">
      <c r="A331" s="36"/>
      <c r="B331" s="36"/>
      <c r="C331" s="36"/>
      <c r="D331" s="36"/>
      <c r="E331" s="36"/>
      <c r="F331" s="36"/>
      <c r="G331" s="36"/>
    </row>
    <row r="332" spans="1:7">
      <c r="A332" s="36"/>
      <c r="B332" s="36"/>
      <c r="C332" s="36"/>
      <c r="D332" s="36"/>
      <c r="E332" s="36"/>
      <c r="F332" s="36"/>
      <c r="G332" s="36"/>
    </row>
    <row r="333" spans="1:7">
      <c r="A333" s="36"/>
      <c r="B333" s="36"/>
      <c r="C333" s="36"/>
      <c r="D333" s="36"/>
      <c r="E333" s="36"/>
      <c r="F333" s="36"/>
      <c r="G333" s="36"/>
    </row>
    <row r="334" spans="1:7">
      <c r="A334" s="36"/>
      <c r="B334" s="36"/>
      <c r="C334" s="36"/>
      <c r="D334" s="36"/>
      <c r="E334" s="36"/>
      <c r="F334" s="36"/>
      <c r="G334" s="36"/>
    </row>
    <row r="335" spans="1:7">
      <c r="A335" s="36"/>
      <c r="B335" s="36"/>
      <c r="C335" s="36"/>
      <c r="D335" s="36"/>
      <c r="E335" s="36"/>
      <c r="F335" s="36"/>
      <c r="G335" s="36"/>
    </row>
    <row r="336" spans="1:7">
      <c r="A336" s="36"/>
      <c r="B336" s="36"/>
      <c r="C336" s="36"/>
      <c r="D336" s="36"/>
      <c r="E336" s="36"/>
      <c r="F336" s="36"/>
      <c r="G336" s="36"/>
    </row>
    <row r="337" spans="1:7">
      <c r="A337" s="36"/>
      <c r="B337" s="36"/>
      <c r="C337" s="36"/>
      <c r="D337" s="36"/>
      <c r="E337" s="36"/>
      <c r="F337" s="36"/>
      <c r="G337" s="36"/>
    </row>
    <row r="338" spans="1:7">
      <c r="A338" s="36"/>
      <c r="B338" s="36"/>
      <c r="C338" s="36"/>
      <c r="D338" s="36"/>
      <c r="E338" s="36"/>
      <c r="F338" s="36"/>
      <c r="G338" s="36"/>
    </row>
    <row r="339" spans="1:7">
      <c r="A339" s="36"/>
      <c r="B339" s="36"/>
      <c r="C339" s="36"/>
      <c r="D339" s="36"/>
      <c r="E339" s="36"/>
      <c r="F339" s="36"/>
      <c r="G339" s="36"/>
    </row>
    <row r="340" spans="1:7">
      <c r="A340" s="36"/>
      <c r="B340" s="36"/>
      <c r="C340" s="36"/>
      <c r="D340" s="36"/>
      <c r="E340" s="36"/>
      <c r="F340" s="36"/>
      <c r="G340" s="36"/>
    </row>
    <row r="341" spans="1:7">
      <c r="A341" s="36"/>
      <c r="B341" s="36"/>
      <c r="C341" s="36"/>
      <c r="D341" s="36"/>
      <c r="E341" s="36"/>
      <c r="F341" s="36"/>
      <c r="G341" s="36"/>
    </row>
    <row r="342" spans="1:7">
      <c r="A342" s="36"/>
      <c r="B342" s="36"/>
      <c r="C342" s="36"/>
      <c r="D342" s="36"/>
      <c r="E342" s="36"/>
      <c r="F342" s="36"/>
      <c r="G342" s="36"/>
    </row>
    <row r="343" spans="1:7">
      <c r="A343" s="36"/>
      <c r="B343" s="36"/>
      <c r="C343" s="36"/>
      <c r="D343" s="36"/>
      <c r="E343" s="36"/>
      <c r="F343" s="36"/>
      <c r="G343" s="36"/>
    </row>
    <row r="344" spans="1:7">
      <c r="A344" s="36"/>
      <c r="B344" s="36"/>
      <c r="C344" s="36"/>
      <c r="D344" s="36"/>
      <c r="E344" s="36"/>
      <c r="F344" s="36"/>
      <c r="G344" s="36"/>
    </row>
    <row r="345" spans="1:7">
      <c r="A345" s="36"/>
      <c r="B345" s="36"/>
      <c r="C345" s="36"/>
      <c r="D345" s="36"/>
      <c r="E345" s="36"/>
      <c r="F345" s="36"/>
      <c r="G345" s="36"/>
    </row>
    <row r="346" spans="1:7">
      <c r="A346" s="36"/>
      <c r="B346" s="36"/>
      <c r="C346" s="36"/>
      <c r="D346" s="36"/>
      <c r="E346" s="36"/>
      <c r="F346" s="36"/>
      <c r="G346" s="36"/>
    </row>
    <row r="347" spans="1:7">
      <c r="A347" s="36"/>
      <c r="B347" s="36"/>
      <c r="C347" s="36"/>
      <c r="D347" s="36"/>
      <c r="E347" s="36"/>
      <c r="F347" s="36"/>
      <c r="G347" s="36"/>
    </row>
    <row r="348" spans="1:7">
      <c r="A348" s="36"/>
      <c r="B348" s="36"/>
      <c r="C348" s="36"/>
      <c r="D348" s="36"/>
      <c r="E348" s="36"/>
      <c r="F348" s="36"/>
      <c r="G348" s="36"/>
    </row>
    <row r="349" spans="1:7">
      <c r="A349" s="36"/>
      <c r="B349" s="36"/>
      <c r="C349" s="36"/>
      <c r="D349" s="36"/>
      <c r="E349" s="36"/>
      <c r="F349" s="36"/>
      <c r="G349" s="36"/>
    </row>
    <row r="350" spans="1:7">
      <c r="A350" s="36"/>
      <c r="B350" s="36"/>
      <c r="C350" s="36"/>
      <c r="D350" s="36"/>
      <c r="E350" s="36"/>
      <c r="F350" s="36"/>
      <c r="G350" s="36"/>
    </row>
    <row r="351" spans="1:7">
      <c r="A351" s="36"/>
      <c r="B351" s="36"/>
      <c r="C351" s="36"/>
      <c r="D351" s="36"/>
      <c r="E351" s="36"/>
      <c r="F351" s="36"/>
      <c r="G351" s="36"/>
    </row>
    <row r="352" spans="1:7">
      <c r="A352" s="36"/>
      <c r="B352" s="36"/>
      <c r="C352" s="36"/>
      <c r="D352" s="36"/>
      <c r="E352" s="36"/>
      <c r="F352" s="36"/>
      <c r="G352" s="36"/>
    </row>
    <row r="353" spans="1:7">
      <c r="A353" s="36"/>
      <c r="B353" s="36"/>
      <c r="C353" s="36"/>
      <c r="D353" s="36"/>
      <c r="E353" s="36"/>
      <c r="F353" s="36"/>
      <c r="G353" s="36"/>
    </row>
    <row r="354" spans="1:7">
      <c r="A354" s="36"/>
      <c r="B354" s="36"/>
      <c r="C354" s="36"/>
      <c r="D354" s="36"/>
      <c r="E354" s="36"/>
      <c r="F354" s="36"/>
      <c r="G354" s="36"/>
    </row>
    <row r="355" spans="1:7">
      <c r="A355" s="36"/>
      <c r="B355" s="36"/>
      <c r="C355" s="36"/>
      <c r="D355" s="36"/>
      <c r="E355" s="36"/>
      <c r="F355" s="36"/>
      <c r="G355" s="36"/>
    </row>
    <row r="356" spans="1:7">
      <c r="A356" s="36"/>
      <c r="B356" s="36"/>
      <c r="C356" s="36"/>
      <c r="D356" s="36"/>
      <c r="E356" s="36"/>
      <c r="F356" s="36"/>
      <c r="G356" s="36"/>
    </row>
    <row r="357" spans="1:7">
      <c r="A357" s="36"/>
      <c r="B357" s="36"/>
      <c r="C357" s="36"/>
      <c r="D357" s="36"/>
      <c r="E357" s="36"/>
      <c r="F357" s="36"/>
      <c r="G357" s="36"/>
    </row>
    <row r="358" spans="1:7">
      <c r="A358" s="36"/>
      <c r="B358" s="36"/>
      <c r="C358" s="36"/>
      <c r="D358" s="36"/>
      <c r="E358" s="36"/>
      <c r="F358" s="36"/>
      <c r="G358" s="36"/>
    </row>
    <row r="359" spans="1:7">
      <c r="A359" s="36"/>
      <c r="B359" s="36"/>
      <c r="C359" s="36"/>
      <c r="D359" s="36"/>
      <c r="E359" s="36"/>
      <c r="F359" s="36"/>
      <c r="G359" s="36"/>
    </row>
    <row r="360" spans="1:7">
      <c r="A360" s="36"/>
      <c r="B360" s="36"/>
      <c r="C360" s="36"/>
      <c r="D360" s="36"/>
      <c r="E360" s="36"/>
      <c r="F360" s="36"/>
      <c r="G360" s="36"/>
    </row>
    <row r="361" spans="1:7">
      <c r="A361" s="36"/>
      <c r="B361" s="36"/>
      <c r="C361" s="36"/>
      <c r="D361" s="36"/>
      <c r="E361" s="36"/>
      <c r="F361" s="36"/>
      <c r="G361" s="36"/>
    </row>
    <row r="362" spans="1:7">
      <c r="A362" s="36"/>
      <c r="B362" s="36"/>
      <c r="C362" s="36"/>
      <c r="D362" s="36"/>
      <c r="E362" s="36"/>
      <c r="F362" s="36"/>
      <c r="G362" s="36"/>
    </row>
    <row r="363" spans="1:7">
      <c r="A363" s="36"/>
      <c r="B363" s="36"/>
      <c r="C363" s="36"/>
      <c r="D363" s="36"/>
      <c r="E363" s="36"/>
      <c r="F363" s="36"/>
      <c r="G363" s="36"/>
    </row>
    <row r="364" spans="1:7">
      <c r="A364" s="36"/>
      <c r="B364" s="36"/>
      <c r="C364" s="36"/>
      <c r="D364" s="36"/>
      <c r="E364" s="36"/>
      <c r="F364" s="36"/>
      <c r="G364" s="36"/>
    </row>
    <row r="365" spans="1:7">
      <c r="A365" s="36"/>
      <c r="B365" s="36"/>
      <c r="C365" s="36"/>
      <c r="D365" s="36"/>
      <c r="E365" s="36"/>
      <c r="F365" s="36"/>
      <c r="G365" s="36"/>
    </row>
    <row r="366" spans="1:7">
      <c r="A366" s="36"/>
      <c r="B366" s="36"/>
      <c r="C366" s="36"/>
      <c r="D366" s="36"/>
      <c r="E366" s="36"/>
      <c r="F366" s="36"/>
      <c r="G366" s="36"/>
    </row>
    <row r="367" spans="1:7">
      <c r="A367" s="36"/>
      <c r="B367" s="36"/>
      <c r="C367" s="36"/>
      <c r="D367" s="36"/>
      <c r="E367" s="36"/>
      <c r="F367" s="36"/>
      <c r="G367" s="36"/>
    </row>
    <row r="368" spans="1:7">
      <c r="A368" s="36"/>
      <c r="B368" s="36"/>
      <c r="C368" s="36"/>
      <c r="D368" s="36"/>
      <c r="E368" s="36"/>
      <c r="F368" s="36"/>
      <c r="G368" s="36"/>
    </row>
    <row r="369" spans="1:7">
      <c r="A369" s="36"/>
      <c r="B369" s="36"/>
      <c r="C369" s="36"/>
      <c r="D369" s="36"/>
      <c r="E369" s="36"/>
      <c r="F369" s="36"/>
      <c r="G369" s="36"/>
    </row>
    <row r="370" spans="1:7">
      <c r="A370" s="36"/>
      <c r="B370" s="36"/>
      <c r="C370" s="36"/>
      <c r="D370" s="36"/>
      <c r="E370" s="36"/>
      <c r="F370" s="36"/>
      <c r="G370" s="36"/>
    </row>
    <row r="371" spans="1:7">
      <c r="A371" s="36"/>
      <c r="B371" s="36"/>
      <c r="C371" s="36"/>
      <c r="D371" s="36"/>
      <c r="E371" s="36"/>
      <c r="F371" s="36"/>
      <c r="G371" s="36"/>
    </row>
    <row r="372" spans="1:7">
      <c r="A372" s="36"/>
      <c r="B372" s="36"/>
      <c r="C372" s="36"/>
      <c r="D372" s="36"/>
      <c r="E372" s="36"/>
      <c r="F372" s="36"/>
      <c r="G372" s="36"/>
    </row>
    <row r="373" spans="1:7">
      <c r="A373" s="36"/>
      <c r="B373" s="36"/>
      <c r="C373" s="36"/>
      <c r="D373" s="36"/>
      <c r="E373" s="36"/>
      <c r="F373" s="36"/>
      <c r="G373" s="36"/>
    </row>
    <row r="374" spans="1:7">
      <c r="A374" s="36"/>
      <c r="B374" s="36"/>
      <c r="C374" s="36"/>
      <c r="D374" s="36"/>
      <c r="E374" s="36"/>
      <c r="F374" s="36"/>
      <c r="G374" s="36"/>
    </row>
    <row r="375" spans="1:7">
      <c r="A375" s="36"/>
      <c r="B375" s="36"/>
      <c r="C375" s="36"/>
      <c r="D375" s="36"/>
      <c r="E375" s="36"/>
      <c r="F375" s="36"/>
      <c r="G375" s="36"/>
    </row>
    <row r="376" spans="1:7">
      <c r="A376" s="36"/>
      <c r="B376" s="36"/>
      <c r="C376" s="36"/>
      <c r="D376" s="36"/>
      <c r="E376" s="36"/>
      <c r="F376" s="36"/>
      <c r="G376" s="36"/>
    </row>
    <row r="377" spans="1:7">
      <c r="A377" s="36"/>
      <c r="B377" s="36"/>
      <c r="C377" s="36"/>
      <c r="D377" s="36"/>
      <c r="E377" s="36"/>
      <c r="F377" s="36"/>
      <c r="G377" s="36"/>
    </row>
    <row r="378" spans="1:7">
      <c r="A378" s="36"/>
      <c r="B378" s="36"/>
      <c r="C378" s="36"/>
      <c r="D378" s="36"/>
      <c r="E378" s="36"/>
      <c r="F378" s="36"/>
      <c r="G378" s="36"/>
    </row>
    <row r="379" spans="1:7">
      <c r="A379" s="36"/>
      <c r="B379" s="36"/>
      <c r="C379" s="36"/>
      <c r="D379" s="36"/>
      <c r="E379" s="36"/>
      <c r="F379" s="36"/>
      <c r="G379" s="36"/>
    </row>
    <row r="380" spans="1:7">
      <c r="A380" s="36"/>
      <c r="B380" s="36"/>
      <c r="C380" s="36"/>
      <c r="D380" s="36"/>
      <c r="E380" s="36"/>
      <c r="F380" s="36"/>
      <c r="G380" s="36"/>
    </row>
    <row r="381" spans="1:7">
      <c r="A381" s="36"/>
      <c r="B381" s="36"/>
      <c r="C381" s="36"/>
      <c r="D381" s="36"/>
      <c r="E381" s="36"/>
      <c r="F381" s="36"/>
      <c r="G381" s="36"/>
    </row>
    <row r="382" spans="1:7">
      <c r="A382" s="36"/>
      <c r="B382" s="36"/>
      <c r="C382" s="36"/>
      <c r="D382" s="36"/>
      <c r="E382" s="36"/>
      <c r="F382" s="36"/>
      <c r="G382" s="36"/>
    </row>
    <row r="383" spans="1:7">
      <c r="A383" s="36"/>
      <c r="B383" s="36"/>
      <c r="C383" s="36"/>
      <c r="D383" s="36"/>
      <c r="E383" s="36"/>
      <c r="F383" s="36"/>
      <c r="G383" s="36"/>
    </row>
    <row r="384" spans="1:7">
      <c r="A384" s="36"/>
      <c r="B384" s="36"/>
      <c r="C384" s="36"/>
      <c r="D384" s="36"/>
      <c r="E384" s="36"/>
      <c r="F384" s="36"/>
      <c r="G384" s="36"/>
    </row>
    <row r="385" spans="1:7">
      <c r="A385" s="36"/>
      <c r="B385" s="36"/>
      <c r="C385" s="36"/>
      <c r="D385" s="36"/>
      <c r="E385" s="36"/>
      <c r="F385" s="36"/>
      <c r="G385" s="36"/>
    </row>
    <row r="386" spans="1:7">
      <c r="A386" s="36"/>
      <c r="B386" s="36"/>
      <c r="C386" s="36"/>
      <c r="D386" s="36"/>
      <c r="E386" s="36"/>
      <c r="F386" s="36"/>
      <c r="G386" s="36"/>
    </row>
    <row r="387" spans="1:7">
      <c r="A387" s="36"/>
      <c r="B387" s="36"/>
      <c r="C387" s="36"/>
      <c r="D387" s="36"/>
      <c r="E387" s="36"/>
      <c r="F387" s="36"/>
      <c r="G387" s="36"/>
    </row>
    <row r="388" spans="1:7">
      <c r="A388" s="36"/>
      <c r="B388" s="36"/>
      <c r="C388" s="36"/>
      <c r="D388" s="36"/>
      <c r="E388" s="36"/>
      <c r="F388" s="36"/>
      <c r="G388" s="36"/>
    </row>
    <row r="389" spans="1:7">
      <c r="A389" s="36"/>
      <c r="B389" s="36"/>
      <c r="C389" s="36"/>
      <c r="D389" s="36"/>
      <c r="E389" s="36"/>
      <c r="F389" s="36"/>
      <c r="G389" s="36"/>
    </row>
    <row r="390" spans="1:7">
      <c r="A390" s="36"/>
      <c r="B390" s="36"/>
      <c r="C390" s="36"/>
      <c r="D390" s="36"/>
      <c r="E390" s="36"/>
      <c r="F390" s="36"/>
      <c r="G390" s="36"/>
    </row>
    <row r="391" spans="1:7">
      <c r="A391" s="36"/>
      <c r="B391" s="36"/>
      <c r="C391" s="36"/>
      <c r="D391" s="36"/>
      <c r="E391" s="36"/>
      <c r="F391" s="36"/>
      <c r="G391" s="36"/>
    </row>
    <row r="392" spans="1:7">
      <c r="A392" s="36"/>
      <c r="B392" s="36"/>
      <c r="C392" s="36"/>
      <c r="D392" s="36"/>
      <c r="E392" s="36"/>
      <c r="F392" s="36"/>
      <c r="G392" s="36"/>
    </row>
    <row r="393" spans="1:7">
      <c r="A393" s="36"/>
      <c r="B393" s="36"/>
      <c r="C393" s="36"/>
      <c r="D393" s="36"/>
      <c r="E393" s="36"/>
      <c r="F393" s="36"/>
      <c r="G393" s="36"/>
    </row>
    <row r="394" spans="1:7">
      <c r="A394" s="36"/>
      <c r="B394" s="36"/>
      <c r="C394" s="36"/>
      <c r="D394" s="36"/>
      <c r="E394" s="36"/>
      <c r="F394" s="36"/>
      <c r="G394" s="36"/>
    </row>
    <row r="395" spans="1:7">
      <c r="A395" s="36"/>
      <c r="B395" s="36"/>
      <c r="C395" s="36"/>
      <c r="D395" s="36"/>
      <c r="E395" s="36"/>
      <c r="F395" s="36"/>
      <c r="G395" s="36"/>
    </row>
    <row r="396" spans="1:7">
      <c r="A396" s="36"/>
      <c r="B396" s="36"/>
      <c r="C396" s="36"/>
      <c r="D396" s="36"/>
      <c r="E396" s="36"/>
      <c r="F396" s="36"/>
      <c r="G396" s="36"/>
    </row>
    <row r="397" spans="1:7">
      <c r="A397" s="36"/>
      <c r="B397" s="36"/>
      <c r="C397" s="36"/>
      <c r="D397" s="36"/>
      <c r="E397" s="36"/>
      <c r="F397" s="36"/>
      <c r="G397" s="36"/>
    </row>
    <row r="398" spans="1:7">
      <c r="A398" s="36"/>
      <c r="B398" s="36"/>
      <c r="C398" s="36"/>
      <c r="D398" s="36"/>
      <c r="E398" s="36"/>
      <c r="F398" s="36"/>
      <c r="G398" s="36"/>
    </row>
    <row r="399" spans="1:7">
      <c r="A399" s="36"/>
      <c r="B399" s="36"/>
      <c r="C399" s="36"/>
      <c r="D399" s="36"/>
      <c r="E399" s="36"/>
      <c r="F399" s="36"/>
      <c r="G399" s="36"/>
    </row>
    <row r="400" spans="1:7">
      <c r="A400" s="36"/>
      <c r="B400" s="36"/>
      <c r="C400" s="36"/>
      <c r="D400" s="36"/>
      <c r="E400" s="36"/>
      <c r="F400" s="36"/>
      <c r="G400" s="36"/>
    </row>
    <row r="401" spans="1:7">
      <c r="A401" s="36"/>
      <c r="B401" s="36"/>
      <c r="C401" s="36"/>
      <c r="D401" s="36"/>
      <c r="E401" s="36"/>
      <c r="F401" s="36"/>
      <c r="G401" s="36"/>
    </row>
    <row r="402" spans="1:7">
      <c r="A402" s="36"/>
      <c r="B402" s="36"/>
      <c r="C402" s="36"/>
      <c r="D402" s="36"/>
      <c r="E402" s="36"/>
      <c r="F402" s="36"/>
      <c r="G402" s="36"/>
    </row>
    <row r="403" spans="1:7">
      <c r="A403" s="36"/>
      <c r="B403" s="36"/>
      <c r="C403" s="36"/>
      <c r="D403" s="36"/>
      <c r="E403" s="36"/>
      <c r="F403" s="36"/>
      <c r="G403" s="36"/>
    </row>
    <row r="404" spans="1:7">
      <c r="A404" s="36"/>
      <c r="B404" s="36"/>
      <c r="C404" s="36"/>
      <c r="D404" s="36"/>
      <c r="E404" s="36"/>
      <c r="F404" s="36"/>
      <c r="G404" s="36"/>
    </row>
    <row r="405" spans="1:7">
      <c r="A405" s="36"/>
      <c r="B405" s="36"/>
      <c r="C405" s="36"/>
      <c r="D405" s="36"/>
      <c r="E405" s="36"/>
      <c r="F405" s="36"/>
      <c r="G405" s="36"/>
    </row>
    <row r="406" spans="1:7">
      <c r="A406" s="36"/>
      <c r="B406" s="36"/>
      <c r="C406" s="36"/>
      <c r="D406" s="36"/>
      <c r="E406" s="36"/>
      <c r="F406" s="36"/>
      <c r="G406" s="36"/>
    </row>
    <row r="407" spans="1:7">
      <c r="A407" s="36"/>
      <c r="B407" s="36"/>
      <c r="C407" s="36"/>
      <c r="D407" s="36"/>
      <c r="E407" s="36"/>
      <c r="F407" s="36"/>
      <c r="G407" s="36"/>
    </row>
    <row r="408" spans="1:7">
      <c r="A408" s="36"/>
      <c r="B408" s="36"/>
      <c r="C408" s="36"/>
      <c r="D408" s="36"/>
      <c r="E408" s="36"/>
      <c r="F408" s="36"/>
      <c r="G408" s="36"/>
    </row>
    <row r="409" spans="1:7">
      <c r="A409" s="36"/>
      <c r="B409" s="36"/>
      <c r="C409" s="36"/>
      <c r="D409" s="36"/>
      <c r="E409" s="36"/>
      <c r="F409" s="36"/>
      <c r="G409" s="36"/>
    </row>
    <row r="410" spans="1:7">
      <c r="A410" s="36"/>
      <c r="B410" s="36"/>
      <c r="C410" s="36"/>
      <c r="D410" s="36"/>
      <c r="E410" s="36"/>
      <c r="F410" s="36"/>
      <c r="G410" s="36"/>
    </row>
    <row r="411" spans="1:7">
      <c r="A411" s="36"/>
      <c r="B411" s="36"/>
      <c r="C411" s="36"/>
      <c r="D411" s="36"/>
      <c r="E411" s="36"/>
      <c r="F411" s="36"/>
      <c r="G411" s="36"/>
    </row>
    <row r="412" spans="1:7">
      <c r="A412" s="36"/>
      <c r="B412" s="36"/>
      <c r="C412" s="36"/>
      <c r="D412" s="36"/>
      <c r="E412" s="36"/>
      <c r="F412" s="36"/>
      <c r="G412" s="36"/>
    </row>
    <row r="413" spans="1:7">
      <c r="A413" s="36"/>
      <c r="B413" s="36"/>
      <c r="C413" s="36"/>
      <c r="D413" s="36"/>
      <c r="E413" s="36"/>
      <c r="F413" s="36"/>
      <c r="G413" s="36"/>
    </row>
    <row r="414" spans="1:7">
      <c r="A414" s="36"/>
      <c r="B414" s="36"/>
      <c r="C414" s="36"/>
      <c r="D414" s="36"/>
      <c r="E414" s="36"/>
      <c r="F414" s="36"/>
      <c r="G414" s="36"/>
    </row>
    <row r="415" spans="1:7">
      <c r="A415" s="36"/>
      <c r="B415" s="36"/>
      <c r="C415" s="36"/>
      <c r="D415" s="36"/>
      <c r="E415" s="36"/>
      <c r="F415" s="36"/>
      <c r="G415" s="36"/>
    </row>
    <row r="416" spans="1:7">
      <c r="A416" s="36"/>
      <c r="B416" s="36"/>
      <c r="C416" s="36"/>
      <c r="D416" s="36"/>
      <c r="E416" s="36"/>
      <c r="F416" s="36"/>
      <c r="G416" s="36"/>
    </row>
    <row r="417" spans="1:7">
      <c r="A417" s="36"/>
      <c r="B417" s="36"/>
      <c r="C417" s="36"/>
      <c r="D417" s="36"/>
      <c r="E417" s="36"/>
      <c r="F417" s="36"/>
      <c r="G417" s="36"/>
    </row>
    <row r="418" spans="1:7">
      <c r="A418" s="36"/>
      <c r="B418" s="36"/>
      <c r="C418" s="36"/>
      <c r="D418" s="36"/>
      <c r="E418" s="36"/>
      <c r="F418" s="36"/>
      <c r="G418" s="36"/>
    </row>
    <row r="419" spans="1:7">
      <c r="A419" s="36"/>
      <c r="B419" s="36"/>
      <c r="C419" s="36"/>
      <c r="D419" s="36"/>
      <c r="E419" s="36"/>
      <c r="F419" s="36"/>
      <c r="G419" s="36"/>
    </row>
    <row r="420" spans="1:7">
      <c r="A420" s="36"/>
      <c r="B420" s="36"/>
      <c r="C420" s="36"/>
      <c r="D420" s="36"/>
      <c r="E420" s="36"/>
      <c r="F420" s="36"/>
      <c r="G420" s="36"/>
    </row>
    <row r="421" spans="1:7">
      <c r="A421" s="36"/>
      <c r="B421" s="36"/>
      <c r="C421" s="36"/>
      <c r="D421" s="36"/>
      <c r="E421" s="36"/>
      <c r="F421" s="36"/>
      <c r="G421" s="36"/>
    </row>
    <row r="422" spans="1:7">
      <c r="A422" s="36"/>
      <c r="B422" s="36"/>
      <c r="C422" s="36"/>
      <c r="D422" s="36"/>
      <c r="E422" s="36"/>
      <c r="F422" s="36"/>
      <c r="G422" s="36"/>
    </row>
    <row r="423" spans="1:7">
      <c r="A423" s="36"/>
      <c r="B423" s="36"/>
      <c r="C423" s="36"/>
      <c r="D423" s="36"/>
      <c r="E423" s="36"/>
      <c r="F423" s="36"/>
      <c r="G423" s="36"/>
    </row>
    <row r="424" spans="1:7">
      <c r="A424" s="36"/>
      <c r="B424" s="36"/>
      <c r="C424" s="36"/>
      <c r="D424" s="36"/>
      <c r="E424" s="36"/>
      <c r="F424" s="36"/>
      <c r="G424" s="36"/>
    </row>
    <row r="425" spans="1:7">
      <c r="A425" s="36"/>
      <c r="B425" s="36"/>
      <c r="C425" s="36"/>
      <c r="D425" s="36"/>
      <c r="E425" s="36"/>
      <c r="F425" s="36"/>
      <c r="G425" s="36"/>
    </row>
    <row r="426" spans="1:7">
      <c r="A426" s="36"/>
      <c r="B426" s="36"/>
      <c r="C426" s="36"/>
      <c r="D426" s="36"/>
      <c r="E426" s="36"/>
      <c r="F426" s="36"/>
      <c r="G426" s="36"/>
    </row>
    <row r="427" spans="1:7">
      <c r="A427" s="36"/>
      <c r="B427" s="36"/>
      <c r="C427" s="36"/>
      <c r="D427" s="36"/>
      <c r="E427" s="36"/>
      <c r="F427" s="36"/>
      <c r="G427" s="36"/>
    </row>
    <row r="428" spans="1:7">
      <c r="A428" s="36"/>
      <c r="B428" s="36"/>
      <c r="C428" s="36"/>
      <c r="D428" s="36"/>
      <c r="E428" s="36"/>
      <c r="F428" s="36"/>
      <c r="G428" s="36"/>
    </row>
    <row r="429" spans="1:7">
      <c r="A429" s="36"/>
      <c r="B429" s="36"/>
      <c r="C429" s="36"/>
      <c r="D429" s="36"/>
      <c r="E429" s="36"/>
      <c r="F429" s="36"/>
      <c r="G429" s="36"/>
    </row>
    <row r="430" spans="1:7">
      <c r="A430" s="36"/>
      <c r="B430" s="36"/>
      <c r="C430" s="36"/>
      <c r="D430" s="36"/>
      <c r="E430" s="36"/>
      <c r="F430" s="36"/>
      <c r="G430" s="36"/>
    </row>
    <row r="431" spans="1:7">
      <c r="A431" s="36"/>
      <c r="B431" s="36"/>
      <c r="C431" s="36"/>
      <c r="D431" s="36"/>
      <c r="E431" s="36"/>
      <c r="F431" s="36"/>
      <c r="G431" s="36"/>
    </row>
    <row r="432" spans="1:7">
      <c r="A432" s="36"/>
      <c r="B432" s="36"/>
      <c r="C432" s="36"/>
      <c r="D432" s="36"/>
      <c r="E432" s="36"/>
      <c r="F432" s="36"/>
      <c r="G432" s="36"/>
    </row>
    <row r="433" spans="1:7">
      <c r="A433" s="36"/>
      <c r="B433" s="36"/>
      <c r="C433" s="36"/>
      <c r="D433" s="36"/>
      <c r="E433" s="36"/>
      <c r="F433" s="36"/>
      <c r="G433" s="36"/>
    </row>
    <row r="434" spans="1:7">
      <c r="A434" s="36"/>
      <c r="B434" s="36"/>
      <c r="C434" s="36"/>
      <c r="D434" s="36"/>
      <c r="E434" s="36"/>
      <c r="F434" s="36"/>
      <c r="G434" s="36"/>
    </row>
    <row r="435" spans="1:7">
      <c r="A435" s="36"/>
      <c r="B435" s="36"/>
      <c r="C435" s="36"/>
      <c r="D435" s="36"/>
      <c r="E435" s="36"/>
      <c r="F435" s="36"/>
      <c r="G435" s="36"/>
    </row>
    <row r="436" spans="1:7">
      <c r="A436" s="36"/>
      <c r="B436" s="36"/>
      <c r="C436" s="36"/>
      <c r="D436" s="36"/>
      <c r="E436" s="36"/>
      <c r="F436" s="36"/>
      <c r="G436" s="36"/>
    </row>
    <row r="437" spans="1:7">
      <c r="A437" s="36"/>
      <c r="B437" s="36"/>
      <c r="C437" s="36"/>
      <c r="D437" s="36"/>
      <c r="E437" s="36"/>
      <c r="F437" s="36"/>
      <c r="G437" s="36"/>
    </row>
    <row r="438" spans="1:7">
      <c r="A438" s="36"/>
      <c r="B438" s="36"/>
      <c r="C438" s="36"/>
      <c r="D438" s="36"/>
      <c r="E438" s="36"/>
      <c r="F438" s="36"/>
      <c r="G438" s="36"/>
    </row>
    <row r="439" spans="1:7">
      <c r="A439" s="36"/>
      <c r="B439" s="36"/>
      <c r="C439" s="36"/>
      <c r="D439" s="36"/>
      <c r="E439" s="36"/>
      <c r="F439" s="36"/>
      <c r="G439" s="36"/>
    </row>
    <row r="440" spans="1:7">
      <c r="A440" s="36"/>
      <c r="B440" s="36"/>
      <c r="C440" s="36"/>
      <c r="D440" s="36"/>
      <c r="E440" s="36"/>
      <c r="F440" s="36"/>
      <c r="G440" s="36"/>
    </row>
    <row r="441" spans="1:7">
      <c r="A441" s="36"/>
      <c r="B441" s="36"/>
      <c r="C441" s="36"/>
      <c r="D441" s="36"/>
      <c r="E441" s="36"/>
      <c r="F441" s="36"/>
      <c r="G441" s="36"/>
    </row>
    <row r="442" spans="1:7">
      <c r="A442" s="36"/>
      <c r="B442" s="36"/>
      <c r="C442" s="36"/>
      <c r="D442" s="36"/>
      <c r="E442" s="36"/>
      <c r="F442" s="36"/>
      <c r="G442" s="36"/>
    </row>
    <row r="443" spans="1:7">
      <c r="A443" s="36"/>
      <c r="B443" s="36"/>
      <c r="C443" s="36"/>
      <c r="D443" s="36"/>
      <c r="E443" s="36"/>
      <c r="F443" s="36"/>
      <c r="G443" s="36"/>
    </row>
    <row r="444" spans="1:7">
      <c r="A444" s="36"/>
      <c r="B444" s="36"/>
      <c r="C444" s="36"/>
      <c r="D444" s="36"/>
      <c r="E444" s="36"/>
      <c r="F444" s="36"/>
      <c r="G444" s="36"/>
    </row>
    <row r="445" spans="1:7">
      <c r="A445" s="36"/>
      <c r="B445" s="36"/>
      <c r="C445" s="36"/>
      <c r="D445" s="36"/>
      <c r="E445" s="36"/>
      <c r="F445" s="36"/>
      <c r="G445" s="36"/>
    </row>
    <row r="446" spans="1:7">
      <c r="A446" s="36"/>
      <c r="B446" s="36"/>
      <c r="C446" s="36"/>
      <c r="D446" s="36"/>
      <c r="E446" s="36"/>
      <c r="F446" s="36"/>
      <c r="G446" s="36"/>
    </row>
    <row r="447" spans="1:7">
      <c r="A447" s="36"/>
      <c r="B447" s="36"/>
      <c r="C447" s="36"/>
      <c r="D447" s="36"/>
      <c r="E447" s="36"/>
      <c r="F447" s="36"/>
      <c r="G447" s="36"/>
    </row>
    <row r="448" spans="1:7">
      <c r="A448" s="36"/>
      <c r="B448" s="36"/>
      <c r="C448" s="36"/>
      <c r="D448" s="36"/>
      <c r="E448" s="36"/>
      <c r="F448" s="36"/>
      <c r="G448" s="36"/>
    </row>
    <row r="449" spans="1:7">
      <c r="A449" s="36"/>
      <c r="B449" s="36"/>
      <c r="C449" s="36"/>
      <c r="D449" s="36"/>
      <c r="E449" s="36"/>
      <c r="F449" s="36"/>
      <c r="G449" s="36"/>
    </row>
    <row r="450" spans="1:7">
      <c r="A450" s="36"/>
      <c r="B450" s="36"/>
      <c r="C450" s="36"/>
      <c r="D450" s="36"/>
      <c r="E450" s="36"/>
      <c r="F450" s="36"/>
      <c r="G450" s="36"/>
    </row>
    <row r="451" spans="1:7">
      <c r="A451" s="36"/>
      <c r="B451" s="36"/>
      <c r="C451" s="36"/>
      <c r="D451" s="36"/>
      <c r="E451" s="36"/>
      <c r="F451" s="36"/>
      <c r="G451" s="36"/>
    </row>
    <row r="452" spans="1:7">
      <c r="A452" s="36"/>
      <c r="B452" s="36"/>
      <c r="C452" s="36"/>
      <c r="D452" s="36"/>
      <c r="E452" s="36"/>
      <c r="F452" s="36"/>
      <c r="G452" s="36"/>
    </row>
    <row r="453" spans="1:7">
      <c r="A453" s="36"/>
      <c r="B453" s="36"/>
      <c r="C453" s="36"/>
      <c r="D453" s="36"/>
      <c r="E453" s="36"/>
      <c r="F453" s="36"/>
      <c r="G453" s="36"/>
    </row>
    <row r="454" spans="1:7">
      <c r="A454" s="36"/>
      <c r="B454" s="36"/>
      <c r="C454" s="36"/>
      <c r="D454" s="36"/>
      <c r="E454" s="36"/>
      <c r="F454" s="36"/>
      <c r="G454" s="36"/>
    </row>
    <row r="455" spans="1:7">
      <c r="A455" s="36"/>
      <c r="B455" s="36"/>
      <c r="C455" s="36"/>
      <c r="D455" s="36"/>
      <c r="E455" s="36"/>
      <c r="F455" s="36"/>
      <c r="G455" s="36"/>
    </row>
    <row r="456" spans="1:7">
      <c r="A456" s="36"/>
      <c r="B456" s="36"/>
      <c r="C456" s="36"/>
      <c r="D456" s="36"/>
      <c r="E456" s="36"/>
      <c r="F456" s="36"/>
      <c r="G456" s="36"/>
    </row>
    <row r="457" spans="1:7">
      <c r="A457" s="36"/>
      <c r="B457" s="36"/>
      <c r="C457" s="36"/>
      <c r="D457" s="36"/>
      <c r="E457" s="36"/>
      <c r="F457" s="36"/>
      <c r="G457" s="36"/>
    </row>
    <row r="458" spans="1:7">
      <c r="A458" s="36"/>
      <c r="B458" s="36"/>
      <c r="C458" s="36"/>
      <c r="D458" s="36"/>
      <c r="E458" s="36"/>
      <c r="F458" s="36"/>
      <c r="G458" s="36"/>
    </row>
    <row r="459" spans="1:7">
      <c r="A459" s="36"/>
      <c r="B459" s="36"/>
      <c r="C459" s="36"/>
      <c r="D459" s="36"/>
      <c r="E459" s="36"/>
      <c r="F459" s="36"/>
      <c r="G459" s="36"/>
    </row>
    <row r="460" spans="1:7">
      <c r="A460" s="36"/>
      <c r="B460" s="36"/>
      <c r="C460" s="36"/>
      <c r="D460" s="36"/>
      <c r="E460" s="36"/>
      <c r="F460" s="36"/>
      <c r="G460" s="36"/>
    </row>
    <row r="461" spans="1:7">
      <c r="A461" s="36"/>
      <c r="B461" s="36"/>
      <c r="C461" s="36"/>
      <c r="D461" s="36"/>
      <c r="E461" s="36"/>
      <c r="F461" s="36"/>
      <c r="G461" s="36"/>
    </row>
    <row r="462" spans="1:7">
      <c r="A462" s="36"/>
      <c r="B462" s="36"/>
      <c r="C462" s="36"/>
      <c r="D462" s="36"/>
      <c r="E462" s="36"/>
      <c r="F462" s="36"/>
      <c r="G462" s="36"/>
    </row>
    <row r="463" spans="1:7">
      <c r="A463" s="36"/>
      <c r="B463" s="36"/>
      <c r="C463" s="36"/>
      <c r="D463" s="36"/>
      <c r="E463" s="36"/>
      <c r="F463" s="36"/>
      <c r="G463" s="36"/>
    </row>
    <row r="464" spans="1:7">
      <c r="A464" s="36"/>
      <c r="B464" s="36"/>
      <c r="C464" s="36"/>
      <c r="D464" s="36"/>
      <c r="E464" s="36"/>
      <c r="F464" s="36"/>
      <c r="G464" s="36"/>
    </row>
    <row r="465" spans="1:7">
      <c r="A465" s="36"/>
      <c r="B465" s="36"/>
      <c r="C465" s="36"/>
      <c r="D465" s="36"/>
      <c r="E465" s="36"/>
      <c r="F465" s="36"/>
      <c r="G465" s="36"/>
    </row>
    <row r="466" spans="1:7">
      <c r="A466" s="36"/>
      <c r="B466" s="36"/>
      <c r="C466" s="36"/>
      <c r="D466" s="36"/>
      <c r="E466" s="36"/>
      <c r="F466" s="36"/>
      <c r="G466" s="36"/>
    </row>
    <row r="467" spans="1:7">
      <c r="A467" s="36"/>
      <c r="B467" s="36"/>
      <c r="C467" s="36"/>
      <c r="D467" s="36"/>
      <c r="E467" s="36"/>
      <c r="F467" s="36"/>
      <c r="G467" s="36"/>
    </row>
    <row r="468" spans="1:7">
      <c r="A468" s="36"/>
      <c r="B468" s="36"/>
      <c r="C468" s="36"/>
      <c r="D468" s="36"/>
      <c r="E468" s="36"/>
      <c r="F468" s="36"/>
      <c r="G468" s="36"/>
    </row>
    <row r="469" spans="1:7">
      <c r="A469" s="36"/>
      <c r="B469" s="36"/>
      <c r="C469" s="36"/>
      <c r="D469" s="36"/>
      <c r="E469" s="36"/>
      <c r="F469" s="36"/>
      <c r="G469" s="36"/>
    </row>
    <row r="470" spans="1:7">
      <c r="A470" s="36"/>
      <c r="B470" s="36"/>
      <c r="C470" s="36"/>
      <c r="D470" s="36"/>
      <c r="E470" s="36"/>
      <c r="F470" s="36"/>
      <c r="G470" s="36"/>
    </row>
    <row r="471" spans="1:7">
      <c r="A471" s="36"/>
      <c r="B471" s="36"/>
      <c r="C471" s="36"/>
      <c r="D471" s="36"/>
      <c r="E471" s="36"/>
      <c r="F471" s="36"/>
      <c r="G471" s="36"/>
    </row>
    <row r="472" spans="1:7">
      <c r="A472" s="36"/>
      <c r="B472" s="36"/>
      <c r="C472" s="36"/>
      <c r="D472" s="36"/>
      <c r="E472" s="36"/>
      <c r="F472" s="36"/>
      <c r="G472" s="36"/>
    </row>
    <row r="473" spans="1:7">
      <c r="A473" s="36"/>
      <c r="B473" s="36"/>
      <c r="C473" s="36"/>
      <c r="D473" s="36"/>
      <c r="E473" s="36"/>
      <c r="F473" s="36"/>
      <c r="G473" s="36"/>
    </row>
    <row r="474" spans="1:7">
      <c r="A474" s="36"/>
      <c r="B474" s="36"/>
      <c r="C474" s="36"/>
      <c r="D474" s="36"/>
      <c r="E474" s="36"/>
      <c r="F474" s="36"/>
      <c r="G474" s="36"/>
    </row>
    <row r="475" spans="1:7">
      <c r="A475" s="36"/>
      <c r="B475" s="36"/>
      <c r="C475" s="36"/>
      <c r="D475" s="36"/>
      <c r="E475" s="36"/>
      <c r="F475" s="36"/>
      <c r="G475" s="36"/>
    </row>
    <row r="476" spans="1:7">
      <c r="A476" s="36"/>
      <c r="B476" s="36"/>
      <c r="C476" s="36"/>
      <c r="D476" s="36"/>
      <c r="E476" s="36"/>
      <c r="F476" s="36"/>
      <c r="G476" s="36"/>
    </row>
    <row r="477" spans="1:7">
      <c r="A477" s="36"/>
      <c r="B477" s="36"/>
      <c r="C477" s="36"/>
      <c r="D477" s="36"/>
      <c r="E477" s="36"/>
      <c r="F477" s="36"/>
      <c r="G477" s="36"/>
    </row>
    <row r="478" spans="1:7">
      <c r="A478" s="36"/>
      <c r="B478" s="36"/>
      <c r="C478" s="36"/>
      <c r="D478" s="36"/>
      <c r="E478" s="36"/>
      <c r="F478" s="36"/>
      <c r="G478" s="36"/>
    </row>
    <row r="479" spans="1:7">
      <c r="A479" s="36"/>
      <c r="B479" s="36"/>
      <c r="C479" s="36"/>
      <c r="D479" s="36"/>
      <c r="E479" s="36"/>
      <c r="F479" s="36"/>
      <c r="G479" s="36"/>
    </row>
    <row r="480" spans="1:7">
      <c r="A480" s="36"/>
      <c r="B480" s="36"/>
      <c r="C480" s="36"/>
      <c r="D480" s="36"/>
      <c r="E480" s="36"/>
      <c r="F480" s="36"/>
      <c r="G480" s="36"/>
    </row>
    <row r="481" spans="1:7">
      <c r="A481" s="36"/>
      <c r="B481" s="36"/>
      <c r="C481" s="36"/>
      <c r="D481" s="36"/>
      <c r="E481" s="36"/>
      <c r="F481" s="36"/>
      <c r="G481" s="36"/>
    </row>
    <row r="482" spans="1:7">
      <c r="A482" s="36"/>
      <c r="B482" s="36"/>
      <c r="C482" s="36"/>
      <c r="D482" s="36"/>
      <c r="E482" s="36"/>
      <c r="F482" s="36"/>
      <c r="G482" s="36"/>
    </row>
    <row r="483" spans="1:7">
      <c r="A483" s="36"/>
      <c r="B483" s="36"/>
      <c r="C483" s="36"/>
      <c r="D483" s="36"/>
      <c r="E483" s="36"/>
      <c r="F483" s="36"/>
      <c r="G483" s="36"/>
    </row>
    <row r="484" spans="1:7">
      <c r="A484" s="36"/>
      <c r="B484" s="36"/>
      <c r="C484" s="36"/>
      <c r="D484" s="36"/>
      <c r="E484" s="36"/>
      <c r="F484" s="36"/>
      <c r="G484" s="36"/>
    </row>
    <row r="485" spans="1:7">
      <c r="A485" s="36"/>
      <c r="B485" s="36"/>
      <c r="C485" s="36"/>
      <c r="D485" s="36"/>
      <c r="E485" s="36"/>
      <c r="F485" s="36"/>
      <c r="G485" s="36"/>
    </row>
    <row r="486" spans="1:7">
      <c r="A486" s="36"/>
      <c r="B486" s="36"/>
      <c r="C486" s="36"/>
      <c r="D486" s="36"/>
      <c r="E486" s="36"/>
      <c r="F486" s="36"/>
      <c r="G486" s="36"/>
    </row>
    <row r="487" spans="1:7">
      <c r="A487" s="36"/>
      <c r="B487" s="36"/>
      <c r="C487" s="36"/>
      <c r="D487" s="36"/>
      <c r="E487" s="36"/>
      <c r="F487" s="36"/>
      <c r="G487" s="36"/>
    </row>
    <row r="488" spans="1:7">
      <c r="A488" s="36"/>
      <c r="B488" s="36"/>
      <c r="C488" s="36"/>
      <c r="D488" s="36"/>
      <c r="E488" s="36"/>
      <c r="F488" s="36"/>
      <c r="G488" s="36"/>
    </row>
    <row r="489" spans="1:7">
      <c r="A489" s="36"/>
      <c r="B489" s="36"/>
      <c r="C489" s="36"/>
      <c r="D489" s="36"/>
      <c r="E489" s="36"/>
      <c r="F489" s="36"/>
      <c r="G489" s="36"/>
    </row>
    <row r="490" spans="1:7">
      <c r="A490" s="36"/>
      <c r="B490" s="36"/>
      <c r="C490" s="36"/>
      <c r="D490" s="36"/>
      <c r="E490" s="36"/>
      <c r="F490" s="36"/>
      <c r="G490" s="36"/>
    </row>
    <row r="491" spans="1:7">
      <c r="A491" s="36"/>
      <c r="B491" s="36"/>
      <c r="C491" s="36"/>
      <c r="D491" s="36"/>
      <c r="E491" s="36"/>
      <c r="F491" s="36"/>
      <c r="G491" s="36"/>
    </row>
    <row r="492" spans="1:7">
      <c r="A492" s="36"/>
      <c r="B492" s="36"/>
      <c r="C492" s="36"/>
      <c r="D492" s="36"/>
      <c r="E492" s="36"/>
      <c r="F492" s="36"/>
      <c r="G492" s="36"/>
    </row>
    <row r="493" spans="1:7">
      <c r="A493" s="36"/>
      <c r="B493" s="36"/>
      <c r="C493" s="36"/>
      <c r="D493" s="36"/>
      <c r="E493" s="36"/>
      <c r="F493" s="36"/>
      <c r="G493" s="36"/>
    </row>
    <row r="494" spans="1:7">
      <c r="A494" s="36"/>
      <c r="B494" s="36"/>
      <c r="C494" s="36"/>
      <c r="D494" s="36"/>
      <c r="E494" s="36"/>
      <c r="F494" s="36"/>
      <c r="G494" s="36"/>
    </row>
    <row r="495" spans="1:7">
      <c r="A495" s="36"/>
      <c r="B495" s="36"/>
      <c r="C495" s="36"/>
      <c r="D495" s="36"/>
      <c r="E495" s="36"/>
      <c r="F495" s="36"/>
      <c r="G495" s="36"/>
    </row>
    <row r="496" spans="1:7">
      <c r="A496" s="36"/>
      <c r="B496" s="36"/>
      <c r="C496" s="36"/>
      <c r="D496" s="36"/>
      <c r="E496" s="36"/>
      <c r="F496" s="36"/>
      <c r="G496" s="36"/>
    </row>
    <row r="497" spans="1:7">
      <c r="A497" s="36"/>
      <c r="B497" s="36"/>
      <c r="C497" s="36"/>
      <c r="D497" s="36"/>
      <c r="E497" s="36"/>
      <c r="F497" s="36"/>
      <c r="G497" s="36"/>
    </row>
    <row r="498" spans="1:7">
      <c r="A498" s="36"/>
      <c r="B498" s="36"/>
      <c r="C498" s="36"/>
      <c r="D498" s="36"/>
      <c r="E498" s="36"/>
      <c r="F498" s="36"/>
      <c r="G498" s="36"/>
    </row>
    <row r="499" spans="1:7">
      <c r="A499" s="36"/>
      <c r="B499" s="36"/>
      <c r="C499" s="36"/>
      <c r="D499" s="36"/>
      <c r="E499" s="36"/>
      <c r="F499" s="36"/>
      <c r="G499" s="36"/>
    </row>
    <row r="500" spans="1:7">
      <c r="A500" s="36"/>
      <c r="B500" s="36"/>
      <c r="C500" s="36"/>
      <c r="D500" s="36"/>
      <c r="E500" s="36"/>
      <c r="F500" s="36"/>
      <c r="G500" s="36"/>
    </row>
    <row r="501" spans="1:7">
      <c r="A501" s="36"/>
      <c r="B501" s="36"/>
      <c r="C501" s="36"/>
      <c r="D501" s="36"/>
      <c r="E501" s="36"/>
      <c r="F501" s="36"/>
      <c r="G501" s="36"/>
    </row>
    <row r="502" spans="1:7">
      <c r="A502" s="36"/>
      <c r="B502" s="36"/>
      <c r="C502" s="36"/>
      <c r="D502" s="36"/>
      <c r="E502" s="36"/>
      <c r="F502" s="36"/>
      <c r="G502" s="36"/>
    </row>
    <row r="503" spans="1:7">
      <c r="A503" s="36"/>
      <c r="B503" s="36"/>
      <c r="C503" s="36"/>
      <c r="D503" s="36"/>
      <c r="E503" s="36"/>
      <c r="F503" s="36"/>
      <c r="G503" s="36"/>
    </row>
    <row r="504" spans="1:7">
      <c r="A504" s="36"/>
      <c r="B504" s="36"/>
      <c r="C504" s="36"/>
      <c r="D504" s="36"/>
      <c r="E504" s="36"/>
      <c r="F504" s="36"/>
      <c r="G504" s="36"/>
    </row>
    <row r="505" spans="1:7">
      <c r="A505" s="36"/>
      <c r="B505" s="36"/>
      <c r="C505" s="36"/>
      <c r="D505" s="36"/>
      <c r="E505" s="36"/>
      <c r="F505" s="36"/>
      <c r="G505" s="36"/>
    </row>
    <row r="506" spans="1:7">
      <c r="A506" s="36"/>
      <c r="B506" s="36"/>
      <c r="C506" s="36"/>
      <c r="D506" s="36"/>
      <c r="E506" s="36"/>
      <c r="F506" s="36"/>
      <c r="G506" s="36"/>
    </row>
    <row r="507" spans="1:7">
      <c r="A507" s="36"/>
      <c r="B507" s="36"/>
      <c r="C507" s="36"/>
      <c r="D507" s="36"/>
      <c r="E507" s="36"/>
      <c r="F507" s="36"/>
      <c r="G507" s="36"/>
    </row>
    <row r="508" spans="1:7">
      <c r="A508" s="36"/>
      <c r="B508" s="36"/>
      <c r="C508" s="36"/>
      <c r="D508" s="36"/>
      <c r="E508" s="36"/>
      <c r="F508" s="36"/>
      <c r="G508" s="36"/>
    </row>
    <row r="509" spans="1:7">
      <c r="A509" s="36"/>
      <c r="B509" s="36"/>
      <c r="C509" s="36"/>
      <c r="D509" s="36"/>
      <c r="E509" s="36"/>
      <c r="F509" s="36"/>
      <c r="G509" s="36"/>
    </row>
    <row r="510" spans="1:7">
      <c r="A510" s="36"/>
      <c r="B510" s="36"/>
      <c r="C510" s="36"/>
      <c r="D510" s="36"/>
      <c r="E510" s="36"/>
      <c r="F510" s="36"/>
      <c r="G510" s="36"/>
    </row>
    <row r="511" spans="1:7">
      <c r="A511" s="36"/>
      <c r="B511" s="36"/>
      <c r="C511" s="36"/>
      <c r="D511" s="36"/>
      <c r="E511" s="36"/>
      <c r="F511" s="36"/>
      <c r="G511" s="36"/>
    </row>
    <row r="512" spans="1:7">
      <c r="A512" s="36"/>
      <c r="B512" s="36"/>
      <c r="C512" s="36"/>
      <c r="D512" s="36"/>
      <c r="E512" s="36"/>
      <c r="F512" s="36"/>
      <c r="G512" s="36"/>
    </row>
    <row r="513" spans="1:7">
      <c r="A513" s="36"/>
      <c r="B513" s="36"/>
      <c r="C513" s="36"/>
      <c r="D513" s="36"/>
      <c r="E513" s="36"/>
      <c r="F513" s="36"/>
      <c r="G513" s="36"/>
    </row>
    <row r="514" spans="1:7">
      <c r="A514" s="36"/>
      <c r="B514" s="36"/>
      <c r="C514" s="36"/>
      <c r="D514" s="36"/>
      <c r="E514" s="36"/>
      <c r="F514" s="36"/>
      <c r="G514" s="36"/>
    </row>
    <row r="515" spans="1:7">
      <c r="A515" s="36"/>
      <c r="B515" s="36"/>
      <c r="C515" s="36"/>
      <c r="D515" s="36"/>
      <c r="E515" s="36"/>
      <c r="F515" s="36"/>
      <c r="G515" s="36"/>
    </row>
    <row r="516" spans="1:7">
      <c r="A516" s="36"/>
      <c r="B516" s="36"/>
      <c r="C516" s="36"/>
      <c r="D516" s="36"/>
      <c r="E516" s="36"/>
      <c r="F516" s="36"/>
      <c r="G516" s="36"/>
    </row>
    <row r="517" spans="1:7">
      <c r="A517" s="36"/>
      <c r="B517" s="36"/>
      <c r="C517" s="36"/>
      <c r="D517" s="36"/>
      <c r="E517" s="36"/>
      <c r="F517" s="36"/>
      <c r="G517" s="36"/>
    </row>
    <row r="518" spans="1:7">
      <c r="A518" s="36"/>
      <c r="B518" s="36"/>
      <c r="C518" s="36"/>
      <c r="D518" s="36"/>
      <c r="E518" s="36"/>
      <c r="F518" s="36"/>
      <c r="G518" s="36"/>
    </row>
    <row r="519" spans="1:7">
      <c r="A519" s="36"/>
      <c r="B519" s="36"/>
      <c r="C519" s="36"/>
      <c r="D519" s="36"/>
      <c r="E519" s="36"/>
      <c r="F519" s="36"/>
      <c r="G519" s="36"/>
    </row>
    <row r="520" spans="1:7">
      <c r="A520" s="36"/>
      <c r="B520" s="36"/>
      <c r="C520" s="36"/>
      <c r="D520" s="36"/>
      <c r="E520" s="36"/>
      <c r="F520" s="36"/>
      <c r="G520" s="36"/>
    </row>
    <row r="521" spans="1:7">
      <c r="A521" s="36"/>
      <c r="B521" s="36"/>
      <c r="C521" s="36"/>
      <c r="D521" s="36"/>
      <c r="E521" s="36"/>
      <c r="F521" s="36"/>
      <c r="G521" s="36"/>
    </row>
    <row r="522" spans="1:7">
      <c r="A522" s="36"/>
      <c r="B522" s="36"/>
      <c r="C522" s="36"/>
      <c r="D522" s="36"/>
      <c r="E522" s="36"/>
      <c r="F522" s="36"/>
      <c r="G522" s="36"/>
    </row>
    <row r="523" spans="1:7">
      <c r="A523" s="36"/>
      <c r="B523" s="36"/>
      <c r="C523" s="36"/>
      <c r="D523" s="36"/>
      <c r="E523" s="36"/>
      <c r="F523" s="36"/>
      <c r="G523" s="36"/>
    </row>
    <row r="524" spans="1:7">
      <c r="A524" s="36"/>
      <c r="B524" s="36"/>
      <c r="C524" s="36"/>
      <c r="D524" s="36"/>
      <c r="E524" s="36"/>
      <c r="F524" s="36"/>
      <c r="G524" s="36"/>
    </row>
    <row r="525" spans="1:7">
      <c r="A525" s="36"/>
      <c r="B525" s="36"/>
      <c r="C525" s="36"/>
      <c r="D525" s="36"/>
      <c r="E525" s="36"/>
      <c r="F525" s="36"/>
      <c r="G525" s="36"/>
    </row>
    <row r="526" spans="1:7">
      <c r="A526" s="36"/>
      <c r="B526" s="36"/>
      <c r="C526" s="36"/>
      <c r="D526" s="36"/>
      <c r="E526" s="36"/>
      <c r="F526" s="36"/>
      <c r="G526" s="36"/>
    </row>
    <row r="527" spans="1:7">
      <c r="A527" s="36"/>
      <c r="B527" s="36"/>
      <c r="C527" s="36"/>
      <c r="D527" s="36"/>
      <c r="E527" s="36"/>
      <c r="F527" s="36"/>
      <c r="G527" s="36"/>
    </row>
    <row r="528" spans="1:7">
      <c r="A528" s="36"/>
      <c r="B528" s="36"/>
      <c r="C528" s="36"/>
      <c r="D528" s="36"/>
      <c r="E528" s="36"/>
      <c r="F528" s="36"/>
      <c r="G528" s="36"/>
    </row>
    <row r="529" spans="1:7">
      <c r="A529" s="36"/>
      <c r="B529" s="36"/>
      <c r="C529" s="36"/>
      <c r="D529" s="36"/>
      <c r="E529" s="36"/>
      <c r="F529" s="36"/>
      <c r="G529" s="36"/>
    </row>
    <row r="530" spans="1:7">
      <c r="A530" s="36"/>
      <c r="B530" s="36"/>
      <c r="C530" s="36"/>
      <c r="D530" s="36"/>
      <c r="E530" s="36"/>
      <c r="F530" s="36"/>
      <c r="G530" s="36"/>
    </row>
    <row r="531" spans="1:7">
      <c r="A531" s="36"/>
      <c r="B531" s="36"/>
      <c r="C531" s="36"/>
      <c r="D531" s="36"/>
      <c r="E531" s="36"/>
      <c r="F531" s="36"/>
      <c r="G531" s="36"/>
    </row>
    <row r="532" spans="1:7">
      <c r="A532" s="36"/>
      <c r="B532" s="36"/>
      <c r="C532" s="36"/>
      <c r="D532" s="36"/>
      <c r="E532" s="36"/>
      <c r="F532" s="36"/>
      <c r="G532" s="36"/>
    </row>
    <row r="533" spans="1:7">
      <c r="A533" s="36"/>
      <c r="B533" s="36"/>
      <c r="C533" s="36"/>
      <c r="D533" s="36"/>
      <c r="E533" s="36"/>
      <c r="F533" s="36"/>
      <c r="G533" s="36"/>
    </row>
    <row r="534" spans="1:7">
      <c r="A534" s="36"/>
      <c r="B534" s="36"/>
      <c r="C534" s="36"/>
      <c r="D534" s="36"/>
      <c r="E534" s="36"/>
      <c r="F534" s="36"/>
      <c r="G534" s="36"/>
    </row>
    <row r="535" spans="1:7">
      <c r="A535" s="36"/>
      <c r="B535" s="36"/>
      <c r="C535" s="36"/>
      <c r="D535" s="36"/>
      <c r="E535" s="36"/>
      <c r="F535" s="36"/>
      <c r="G535" s="36"/>
    </row>
    <row r="536" spans="1:7">
      <c r="A536" s="36"/>
      <c r="B536" s="36"/>
      <c r="C536" s="36"/>
      <c r="D536" s="36"/>
      <c r="E536" s="36"/>
      <c r="F536" s="36"/>
      <c r="G536" s="36"/>
    </row>
    <row r="537" spans="1:7">
      <c r="A537" s="36"/>
      <c r="B537" s="36"/>
      <c r="C537" s="36"/>
      <c r="D537" s="36"/>
      <c r="E537" s="36"/>
      <c r="F537" s="36"/>
      <c r="G537" s="36"/>
    </row>
    <row r="538" spans="1:7">
      <c r="A538" s="36"/>
      <c r="B538" s="36"/>
      <c r="C538" s="36"/>
      <c r="D538" s="36"/>
      <c r="E538" s="36"/>
      <c r="F538" s="36"/>
      <c r="G538" s="36"/>
    </row>
    <row r="539" spans="1:7">
      <c r="A539" s="36"/>
      <c r="B539" s="36"/>
      <c r="C539" s="36"/>
      <c r="D539" s="36"/>
      <c r="E539" s="36"/>
      <c r="F539" s="36"/>
      <c r="G539" s="36"/>
    </row>
    <row r="540" spans="1:7">
      <c r="A540" s="36"/>
      <c r="B540" s="36"/>
      <c r="C540" s="36"/>
      <c r="D540" s="36"/>
      <c r="E540" s="36"/>
      <c r="F540" s="36"/>
      <c r="G540" s="36"/>
    </row>
    <row r="541" spans="1:7">
      <c r="A541" s="36"/>
      <c r="B541" s="36"/>
      <c r="C541" s="36"/>
      <c r="D541" s="36"/>
      <c r="E541" s="36"/>
      <c r="F541" s="36"/>
      <c r="G541" s="36"/>
    </row>
    <row r="542" spans="1:7">
      <c r="A542" s="36"/>
      <c r="B542" s="36"/>
      <c r="C542" s="36"/>
      <c r="D542" s="36"/>
      <c r="E542" s="36"/>
      <c r="F542" s="36"/>
      <c r="G542" s="36"/>
    </row>
    <row r="543" spans="1:7">
      <c r="A543" s="36"/>
      <c r="B543" s="36"/>
      <c r="C543" s="36"/>
      <c r="D543" s="36"/>
      <c r="E543" s="36"/>
      <c r="F543" s="36"/>
      <c r="G543" s="36"/>
    </row>
    <row r="544" spans="1:7">
      <c r="A544" s="36"/>
      <c r="B544" s="36"/>
      <c r="C544" s="36"/>
      <c r="D544" s="36"/>
      <c r="E544" s="36"/>
      <c r="F544" s="36"/>
      <c r="G544" s="36"/>
    </row>
    <row r="545" spans="1:7">
      <c r="A545" s="36"/>
      <c r="B545" s="36"/>
      <c r="C545" s="36"/>
      <c r="D545" s="36"/>
      <c r="E545" s="36"/>
      <c r="F545" s="36"/>
      <c r="G545" s="36"/>
    </row>
    <row r="546" spans="1:7">
      <c r="A546" s="36"/>
      <c r="B546" s="36"/>
      <c r="C546" s="36"/>
      <c r="D546" s="36"/>
      <c r="E546" s="36"/>
      <c r="F546" s="36"/>
      <c r="G546" s="36"/>
    </row>
    <row r="547" spans="1:7">
      <c r="A547" s="36"/>
      <c r="B547" s="36"/>
      <c r="C547" s="36"/>
      <c r="D547" s="36"/>
      <c r="E547" s="36"/>
      <c r="F547" s="36"/>
      <c r="G547" s="36"/>
    </row>
    <row r="548" spans="1:7">
      <c r="A548" s="36"/>
      <c r="B548" s="36"/>
      <c r="C548" s="36"/>
      <c r="D548" s="36"/>
      <c r="E548" s="36"/>
      <c r="F548" s="36"/>
      <c r="G548" s="36"/>
    </row>
    <row r="549" spans="1:7">
      <c r="A549" s="36"/>
      <c r="B549" s="36"/>
      <c r="C549" s="36"/>
      <c r="D549" s="36"/>
      <c r="E549" s="36"/>
      <c r="F549" s="36"/>
      <c r="G549" s="36"/>
    </row>
    <row r="550" spans="1:7">
      <c r="A550" s="36"/>
      <c r="B550" s="36"/>
      <c r="C550" s="36"/>
      <c r="D550" s="36"/>
      <c r="E550" s="36"/>
      <c r="F550" s="36"/>
      <c r="G550" s="36"/>
    </row>
    <row r="551" spans="1:7">
      <c r="A551" s="36"/>
      <c r="B551" s="36"/>
      <c r="C551" s="36"/>
      <c r="D551" s="36"/>
      <c r="E551" s="36"/>
      <c r="F551" s="36"/>
      <c r="G551" s="36"/>
    </row>
    <row r="552" spans="1:7">
      <c r="A552" s="36"/>
      <c r="B552" s="36"/>
      <c r="C552" s="36"/>
      <c r="D552" s="36"/>
      <c r="E552" s="36"/>
      <c r="F552" s="36"/>
      <c r="G552" s="36"/>
    </row>
    <row r="553" spans="1:7">
      <c r="A553" s="36"/>
      <c r="B553" s="36"/>
      <c r="C553" s="36"/>
      <c r="D553" s="36"/>
      <c r="E553" s="36"/>
      <c r="F553" s="36"/>
      <c r="G553" s="36"/>
    </row>
    <row r="554" spans="1:7">
      <c r="A554" s="36"/>
      <c r="B554" s="36"/>
      <c r="C554" s="36"/>
      <c r="D554" s="36"/>
      <c r="E554" s="36"/>
      <c r="F554" s="36"/>
      <c r="G554" s="36"/>
    </row>
    <row r="555" spans="1:7">
      <c r="A555" s="36"/>
      <c r="B555" s="36"/>
      <c r="C555" s="36"/>
      <c r="D555" s="36"/>
      <c r="E555" s="36"/>
      <c r="F555" s="36"/>
      <c r="G555" s="36"/>
    </row>
    <row r="556" spans="1:7">
      <c r="A556" s="36"/>
      <c r="B556" s="36"/>
      <c r="C556" s="36"/>
      <c r="D556" s="36"/>
      <c r="E556" s="36"/>
      <c r="F556" s="36"/>
      <c r="G556" s="36"/>
    </row>
    <row r="557" spans="1:7">
      <c r="A557" s="36"/>
      <c r="B557" s="36"/>
      <c r="C557" s="36"/>
      <c r="D557" s="36"/>
      <c r="E557" s="36"/>
      <c r="F557" s="36"/>
      <c r="G557" s="36"/>
    </row>
    <row r="558" spans="1:7">
      <c r="A558" s="36"/>
      <c r="B558" s="36"/>
      <c r="C558" s="36"/>
      <c r="D558" s="36"/>
      <c r="E558" s="36"/>
      <c r="F558" s="36"/>
      <c r="G558" s="36"/>
    </row>
    <row r="559" spans="1:7">
      <c r="A559" s="36"/>
      <c r="B559" s="36"/>
      <c r="C559" s="36"/>
      <c r="D559" s="36"/>
      <c r="E559" s="36"/>
      <c r="F559" s="36"/>
      <c r="G559" s="36"/>
    </row>
    <row r="560" spans="1:7">
      <c r="A560" s="36"/>
      <c r="B560" s="36"/>
      <c r="C560" s="36"/>
      <c r="D560" s="36"/>
      <c r="E560" s="36"/>
      <c r="F560" s="36"/>
      <c r="G560" s="36"/>
    </row>
    <row r="561" spans="1:7">
      <c r="A561" s="36"/>
      <c r="B561" s="36"/>
      <c r="C561" s="36"/>
      <c r="D561" s="36"/>
      <c r="E561" s="36"/>
      <c r="F561" s="36"/>
      <c r="G561" s="36"/>
    </row>
    <row r="562" spans="1:7">
      <c r="A562" s="36"/>
      <c r="B562" s="36"/>
      <c r="C562" s="36"/>
      <c r="D562" s="36"/>
      <c r="E562" s="36"/>
      <c r="F562" s="36"/>
      <c r="G562" s="36"/>
    </row>
    <row r="563" spans="1:7">
      <c r="A563" s="36"/>
      <c r="B563" s="36"/>
      <c r="C563" s="36"/>
      <c r="D563" s="36"/>
      <c r="E563" s="36"/>
      <c r="F563" s="36"/>
      <c r="G563" s="36"/>
    </row>
    <row r="564" spans="1:7">
      <c r="A564" s="36"/>
      <c r="B564" s="36"/>
      <c r="C564" s="36"/>
      <c r="D564" s="36"/>
      <c r="E564" s="36"/>
      <c r="F564" s="36"/>
      <c r="G564" s="36"/>
    </row>
    <row r="565" spans="1:7">
      <c r="A565" s="36"/>
      <c r="B565" s="36"/>
      <c r="C565" s="36"/>
      <c r="D565" s="36"/>
      <c r="E565" s="36"/>
      <c r="F565" s="36"/>
      <c r="G565" s="36"/>
    </row>
    <row r="566" spans="1:7">
      <c r="A566" s="36"/>
      <c r="B566" s="36"/>
      <c r="C566" s="36"/>
      <c r="D566" s="36"/>
      <c r="E566" s="36"/>
      <c r="F566" s="36"/>
      <c r="G566" s="36"/>
    </row>
    <row r="567" spans="1:7">
      <c r="A567" s="36"/>
      <c r="B567" s="36"/>
      <c r="C567" s="36"/>
      <c r="D567" s="36"/>
      <c r="E567" s="36"/>
      <c r="F567" s="36"/>
      <c r="G567" s="36"/>
    </row>
    <row r="568" spans="1:7">
      <c r="A568" s="36"/>
      <c r="B568" s="36"/>
      <c r="C568" s="36"/>
      <c r="D568" s="36"/>
      <c r="E568" s="36"/>
      <c r="F568" s="36"/>
      <c r="G568" s="36"/>
    </row>
    <row r="569" spans="1:7">
      <c r="A569" s="36"/>
      <c r="B569" s="36"/>
      <c r="C569" s="36"/>
      <c r="D569" s="36"/>
      <c r="E569" s="36"/>
      <c r="F569" s="36"/>
      <c r="G569" s="36"/>
    </row>
    <row r="570" spans="1:7">
      <c r="A570" s="36"/>
      <c r="B570" s="36"/>
      <c r="C570" s="36"/>
      <c r="D570" s="36"/>
      <c r="E570" s="36"/>
      <c r="F570" s="36"/>
      <c r="G570" s="36"/>
    </row>
    <row r="571" spans="1:7">
      <c r="A571" s="36"/>
      <c r="B571" s="36"/>
      <c r="C571" s="36"/>
      <c r="D571" s="36"/>
      <c r="E571" s="36"/>
      <c r="F571" s="36"/>
      <c r="G571" s="36"/>
    </row>
    <row r="572" spans="1:7">
      <c r="A572" s="36"/>
      <c r="B572" s="36"/>
      <c r="C572" s="36"/>
      <c r="D572" s="36"/>
      <c r="E572" s="36"/>
      <c r="F572" s="36"/>
      <c r="G572" s="36"/>
    </row>
    <row r="573" spans="1:7">
      <c r="A573" s="36"/>
      <c r="B573" s="36"/>
      <c r="C573" s="36"/>
      <c r="D573" s="36"/>
      <c r="E573" s="36"/>
      <c r="F573" s="36"/>
      <c r="G573" s="36"/>
    </row>
    <row r="574" spans="1:7">
      <c r="A574" s="36"/>
      <c r="B574" s="36"/>
      <c r="C574" s="36"/>
      <c r="D574" s="36"/>
      <c r="E574" s="36"/>
      <c r="F574" s="36"/>
      <c r="G574" s="36"/>
    </row>
    <row r="575" spans="1:7">
      <c r="A575" s="36"/>
      <c r="B575" s="36"/>
      <c r="C575" s="36"/>
      <c r="D575" s="36"/>
      <c r="E575" s="36"/>
      <c r="F575" s="36"/>
      <c r="G575" s="36"/>
    </row>
    <row r="576" spans="1:7">
      <c r="A576" s="36"/>
      <c r="B576" s="36"/>
      <c r="C576" s="36"/>
      <c r="D576" s="36"/>
      <c r="E576" s="36"/>
      <c r="F576" s="36"/>
      <c r="G576" s="36"/>
    </row>
    <row r="577" spans="1:7">
      <c r="A577" s="36"/>
      <c r="B577" s="36"/>
      <c r="C577" s="36"/>
      <c r="D577" s="36"/>
      <c r="E577" s="36"/>
      <c r="F577" s="36"/>
      <c r="G577" s="36"/>
    </row>
    <row r="578" spans="1:7">
      <c r="A578" s="36"/>
      <c r="B578" s="36"/>
      <c r="C578" s="36"/>
      <c r="D578" s="36"/>
      <c r="E578" s="36"/>
      <c r="F578" s="36"/>
      <c r="G578" s="36"/>
    </row>
    <row r="579" spans="1:7">
      <c r="A579" s="36"/>
      <c r="B579" s="36"/>
      <c r="C579" s="36"/>
      <c r="D579" s="36"/>
      <c r="E579" s="36"/>
      <c r="F579" s="36"/>
      <c r="G579" s="36"/>
    </row>
    <row r="580" spans="1:7">
      <c r="A580" s="36"/>
      <c r="B580" s="36"/>
      <c r="C580" s="36"/>
      <c r="D580" s="36"/>
      <c r="E580" s="36"/>
      <c r="F580" s="36"/>
      <c r="G580" s="36"/>
    </row>
    <row r="581" spans="1:7">
      <c r="A581" s="36"/>
      <c r="B581" s="36"/>
      <c r="C581" s="36"/>
      <c r="D581" s="36"/>
      <c r="E581" s="36"/>
      <c r="F581" s="36"/>
      <c r="G581" s="36"/>
    </row>
    <row r="582" spans="1:7">
      <c r="A582" s="36"/>
      <c r="B582" s="36"/>
      <c r="C582" s="36"/>
      <c r="D582" s="36"/>
      <c r="E582" s="36"/>
      <c r="F582" s="36"/>
      <c r="G582" s="36"/>
    </row>
    <row r="583" spans="1:7">
      <c r="A583" s="36"/>
      <c r="B583" s="36"/>
      <c r="C583" s="36"/>
      <c r="D583" s="36"/>
      <c r="E583" s="36"/>
      <c r="F583" s="36"/>
      <c r="G583" s="36"/>
    </row>
    <row r="584" spans="1:7">
      <c r="A584" s="36"/>
      <c r="B584" s="36"/>
      <c r="C584" s="36"/>
      <c r="D584" s="36"/>
      <c r="E584" s="36"/>
      <c r="F584" s="36"/>
      <c r="G584" s="36"/>
    </row>
    <row r="585" spans="1:7">
      <c r="A585" s="36"/>
      <c r="B585" s="36"/>
      <c r="C585" s="36"/>
      <c r="D585" s="36"/>
      <c r="E585" s="36"/>
      <c r="F585" s="36"/>
      <c r="G585" s="36"/>
    </row>
    <row r="586" spans="1:7">
      <c r="A586" s="36"/>
      <c r="B586" s="36"/>
      <c r="C586" s="36"/>
      <c r="D586" s="36"/>
      <c r="E586" s="36"/>
      <c r="F586" s="36"/>
      <c r="G586" s="36"/>
    </row>
    <row r="587" spans="1:7">
      <c r="A587" s="36"/>
      <c r="B587" s="36"/>
      <c r="C587" s="36"/>
      <c r="D587" s="36"/>
      <c r="E587" s="36"/>
      <c r="F587" s="36"/>
      <c r="G587" s="36"/>
    </row>
    <row r="588" spans="1:7">
      <c r="A588" s="36"/>
      <c r="B588" s="36"/>
      <c r="C588" s="36"/>
      <c r="D588" s="36"/>
      <c r="E588" s="36"/>
      <c r="F588" s="36"/>
      <c r="G588" s="36"/>
    </row>
    <row r="589" spans="1:7">
      <c r="A589" s="36"/>
      <c r="B589" s="36"/>
      <c r="C589" s="36"/>
      <c r="D589" s="36"/>
      <c r="E589" s="36"/>
      <c r="F589" s="36"/>
      <c r="G589" s="36"/>
    </row>
    <row r="590" spans="1:7">
      <c r="A590" s="36"/>
      <c r="B590" s="36"/>
      <c r="C590" s="36"/>
      <c r="D590" s="36"/>
      <c r="E590" s="36"/>
      <c r="F590" s="36"/>
      <c r="G590" s="36"/>
    </row>
    <row r="591" spans="1:7">
      <c r="A591" s="36"/>
      <c r="B591" s="36"/>
      <c r="C591" s="36"/>
      <c r="D591" s="36"/>
      <c r="E591" s="36"/>
      <c r="F591" s="36"/>
      <c r="G591" s="36"/>
    </row>
    <row r="592" spans="1:7">
      <c r="A592" s="36"/>
      <c r="B592" s="36"/>
      <c r="C592" s="36"/>
      <c r="D592" s="36"/>
      <c r="E592" s="36"/>
      <c r="F592" s="36"/>
      <c r="G592" s="36"/>
    </row>
    <row r="593" spans="1:7">
      <c r="A593" s="36"/>
      <c r="B593" s="36"/>
      <c r="C593" s="36"/>
      <c r="D593" s="36"/>
      <c r="E593" s="36"/>
      <c r="F593" s="36"/>
      <c r="G593" s="36"/>
    </row>
    <row r="594" spans="1:7">
      <c r="A594" s="36"/>
      <c r="B594" s="36"/>
      <c r="C594" s="36"/>
      <c r="D594" s="36"/>
      <c r="E594" s="36"/>
      <c r="F594" s="36"/>
      <c r="G594" s="36"/>
    </row>
    <row r="595" spans="1:7">
      <c r="A595" s="36"/>
      <c r="B595" s="36"/>
      <c r="C595" s="36"/>
      <c r="D595" s="36"/>
      <c r="E595" s="36"/>
      <c r="F595" s="36"/>
      <c r="G595" s="36"/>
    </row>
    <row r="596" spans="1:7">
      <c r="A596" s="36"/>
      <c r="B596" s="36"/>
      <c r="C596" s="36"/>
      <c r="D596" s="36"/>
      <c r="E596" s="36"/>
      <c r="F596" s="36"/>
      <c r="G596" s="36"/>
    </row>
    <row r="597" spans="1:7">
      <c r="A597" s="36"/>
      <c r="B597" s="36"/>
      <c r="C597" s="36"/>
      <c r="D597" s="36"/>
      <c r="E597" s="36"/>
      <c r="F597" s="36"/>
      <c r="G597" s="36"/>
    </row>
    <row r="598" spans="1:7">
      <c r="A598" s="36"/>
      <c r="B598" s="36"/>
      <c r="C598" s="36"/>
      <c r="D598" s="36"/>
      <c r="E598" s="36"/>
      <c r="F598" s="36"/>
      <c r="G598" s="36"/>
    </row>
    <row r="599" spans="1:7">
      <c r="A599" s="36"/>
      <c r="B599" s="36"/>
      <c r="C599" s="36"/>
      <c r="D599" s="36"/>
      <c r="E599" s="36"/>
      <c r="F599" s="36"/>
      <c r="G599" s="36"/>
    </row>
    <row r="600" spans="1:7">
      <c r="A600" s="36"/>
      <c r="B600" s="36"/>
      <c r="C600" s="36"/>
      <c r="D600" s="36"/>
      <c r="E600" s="36"/>
      <c r="F600" s="36"/>
      <c r="G600" s="36"/>
    </row>
    <row r="601" spans="1:7">
      <c r="A601" s="36"/>
      <c r="B601" s="36"/>
      <c r="C601" s="36"/>
      <c r="D601" s="36"/>
      <c r="E601" s="36"/>
      <c r="F601" s="36"/>
      <c r="G601" s="36"/>
    </row>
    <row r="602" spans="1:7">
      <c r="A602" s="36"/>
      <c r="B602" s="36"/>
      <c r="C602" s="36"/>
      <c r="D602" s="36"/>
      <c r="E602" s="36"/>
      <c r="F602" s="36"/>
      <c r="G602" s="36"/>
    </row>
    <row r="603" spans="1:7">
      <c r="A603" s="36"/>
      <c r="B603" s="36"/>
      <c r="C603" s="36"/>
      <c r="D603" s="36"/>
      <c r="E603" s="36"/>
      <c r="F603" s="36"/>
      <c r="G603" s="36"/>
    </row>
    <row r="604" spans="1:7">
      <c r="A604" s="36"/>
      <c r="B604" s="36"/>
      <c r="C604" s="36"/>
      <c r="D604" s="36"/>
      <c r="E604" s="36"/>
      <c r="F604" s="36"/>
      <c r="G604" s="36"/>
    </row>
    <row r="605" spans="1:7">
      <c r="A605" s="36"/>
      <c r="B605" s="36"/>
      <c r="C605" s="36"/>
      <c r="D605" s="36"/>
      <c r="E605" s="36"/>
      <c r="F605" s="36"/>
      <c r="G605" s="36"/>
    </row>
    <row r="606" spans="1:7">
      <c r="A606" s="36"/>
      <c r="B606" s="36"/>
      <c r="C606" s="36"/>
      <c r="D606" s="36"/>
      <c r="E606" s="36"/>
      <c r="F606" s="36"/>
      <c r="G606" s="36"/>
    </row>
    <row r="607" spans="1:7">
      <c r="A607" s="36"/>
      <c r="B607" s="36"/>
      <c r="C607" s="36"/>
      <c r="D607" s="36"/>
      <c r="E607" s="36"/>
      <c r="F607" s="36"/>
      <c r="G607" s="36"/>
    </row>
    <row r="608" spans="1:7">
      <c r="A608" s="36"/>
      <c r="B608" s="36"/>
      <c r="C608" s="36"/>
      <c r="D608" s="36"/>
      <c r="E608" s="36"/>
      <c r="F608" s="36"/>
      <c r="G608" s="36"/>
    </row>
    <row r="609" spans="1:7">
      <c r="A609" s="36"/>
      <c r="B609" s="36"/>
      <c r="C609" s="36"/>
      <c r="D609" s="36"/>
      <c r="E609" s="36"/>
      <c r="F609" s="36"/>
      <c r="G609" s="36"/>
    </row>
    <row r="610" spans="1:7">
      <c r="A610" s="36"/>
      <c r="B610" s="36"/>
      <c r="C610" s="36"/>
      <c r="D610" s="36"/>
      <c r="E610" s="36"/>
      <c r="F610" s="36"/>
      <c r="G610" s="36"/>
    </row>
    <row r="611" spans="1:7">
      <c r="A611" s="36"/>
      <c r="B611" s="36"/>
      <c r="C611" s="36"/>
      <c r="D611" s="36"/>
      <c r="E611" s="36"/>
      <c r="F611" s="36"/>
      <c r="G611" s="36"/>
    </row>
    <row r="612" spans="1:7">
      <c r="A612" s="36"/>
      <c r="B612" s="36"/>
      <c r="C612" s="36"/>
      <c r="D612" s="36"/>
      <c r="E612" s="36"/>
      <c r="F612" s="36"/>
      <c r="G612" s="36"/>
    </row>
    <row r="613" spans="1:7">
      <c r="A613" s="36"/>
      <c r="B613" s="36"/>
      <c r="C613" s="36"/>
      <c r="D613" s="36"/>
      <c r="E613" s="36"/>
      <c r="F613" s="36"/>
      <c r="G613" s="36"/>
    </row>
    <row r="614" spans="1:7">
      <c r="A614" s="36"/>
      <c r="B614" s="36"/>
      <c r="C614" s="36"/>
      <c r="D614" s="36"/>
      <c r="E614" s="36"/>
      <c r="F614" s="36"/>
      <c r="G614" s="36"/>
    </row>
    <row r="615" spans="1:7">
      <c r="A615" s="36"/>
      <c r="B615" s="36"/>
      <c r="C615" s="36"/>
      <c r="D615" s="36"/>
      <c r="E615" s="36"/>
      <c r="F615" s="36"/>
      <c r="G615" s="36"/>
    </row>
    <row r="616" spans="1:7">
      <c r="A616" s="36"/>
      <c r="B616" s="36"/>
      <c r="C616" s="36"/>
      <c r="D616" s="36"/>
      <c r="E616" s="36"/>
      <c r="F616" s="36"/>
      <c r="G616" s="36"/>
    </row>
    <row r="617" spans="1:7">
      <c r="A617" s="36"/>
      <c r="B617" s="36"/>
      <c r="C617" s="36"/>
      <c r="D617" s="36"/>
      <c r="E617" s="36"/>
      <c r="F617" s="36"/>
      <c r="G617" s="36"/>
    </row>
    <row r="618" spans="1:7">
      <c r="A618" s="36"/>
      <c r="B618" s="36"/>
      <c r="C618" s="36"/>
      <c r="D618" s="36"/>
      <c r="E618" s="36"/>
      <c r="F618" s="36"/>
      <c r="G618" s="36"/>
    </row>
    <row r="619" spans="1:7">
      <c r="A619" s="36"/>
      <c r="B619" s="36"/>
      <c r="C619" s="36"/>
      <c r="D619" s="36"/>
      <c r="E619" s="36"/>
      <c r="F619" s="36"/>
      <c r="G619" s="36"/>
    </row>
    <row r="620" spans="1:7">
      <c r="A620" s="36"/>
      <c r="B620" s="36"/>
      <c r="C620" s="36"/>
      <c r="D620" s="36"/>
      <c r="E620" s="36"/>
      <c r="F620" s="36"/>
      <c r="G620" s="36"/>
    </row>
    <row r="621" spans="1:7">
      <c r="A621" s="36"/>
      <c r="B621" s="36"/>
      <c r="C621" s="36"/>
      <c r="D621" s="36"/>
      <c r="E621" s="36"/>
      <c r="F621" s="36"/>
      <c r="G621" s="36"/>
    </row>
    <row r="622" spans="1:7">
      <c r="A622" s="36"/>
      <c r="B622" s="36"/>
      <c r="C622" s="36"/>
      <c r="D622" s="36"/>
      <c r="E622" s="36"/>
      <c r="F622" s="36"/>
      <c r="G622" s="36"/>
    </row>
    <row r="623" spans="1:7">
      <c r="A623" s="36"/>
      <c r="B623" s="36"/>
      <c r="C623" s="36"/>
      <c r="D623" s="36"/>
      <c r="E623" s="36"/>
      <c r="F623" s="36"/>
      <c r="G623" s="36"/>
    </row>
    <row r="624" spans="1:7">
      <c r="A624" s="36"/>
      <c r="B624" s="36"/>
      <c r="C624" s="36"/>
      <c r="D624" s="36"/>
      <c r="E624" s="36"/>
      <c r="F624" s="36"/>
      <c r="G624" s="36"/>
    </row>
    <row r="625" spans="1:7">
      <c r="A625" s="36"/>
      <c r="B625" s="36"/>
      <c r="C625" s="36"/>
      <c r="D625" s="36"/>
      <c r="E625" s="36"/>
      <c r="F625" s="36"/>
      <c r="G625" s="36"/>
    </row>
    <row r="626" spans="1:7">
      <c r="A626" s="36"/>
      <c r="B626" s="36"/>
      <c r="C626" s="36"/>
      <c r="D626" s="36"/>
      <c r="E626" s="36"/>
      <c r="F626" s="36"/>
      <c r="G626" s="36"/>
    </row>
    <row r="627" spans="1:7">
      <c r="A627" s="36"/>
      <c r="B627" s="36"/>
      <c r="C627" s="36"/>
      <c r="D627" s="36"/>
      <c r="E627" s="36"/>
      <c r="F627" s="36"/>
      <c r="G627" s="36"/>
    </row>
    <row r="628" spans="1:7">
      <c r="A628" s="36"/>
      <c r="B628" s="36"/>
      <c r="C628" s="36"/>
      <c r="D628" s="36"/>
      <c r="E628" s="36"/>
      <c r="F628" s="36"/>
      <c r="G628" s="36"/>
    </row>
    <row r="629" spans="1:7">
      <c r="A629" s="36"/>
      <c r="B629" s="36"/>
      <c r="C629" s="36"/>
      <c r="D629" s="36"/>
      <c r="E629" s="36"/>
      <c r="F629" s="36"/>
      <c r="G629" s="36"/>
    </row>
    <row r="630" spans="1:7">
      <c r="A630" s="36"/>
      <c r="B630" s="36"/>
      <c r="C630" s="36"/>
      <c r="D630" s="36"/>
      <c r="E630" s="36"/>
      <c r="F630" s="36"/>
      <c r="G630" s="36"/>
    </row>
    <row r="631" spans="1:7">
      <c r="A631" s="36"/>
      <c r="B631" s="36"/>
      <c r="C631" s="36"/>
      <c r="D631" s="36"/>
      <c r="E631" s="36"/>
      <c r="F631" s="36"/>
      <c r="G631" s="36"/>
    </row>
    <row r="632" spans="1:7">
      <c r="A632" s="36"/>
      <c r="B632" s="36"/>
      <c r="C632" s="36"/>
      <c r="D632" s="36"/>
      <c r="E632" s="36"/>
      <c r="F632" s="36"/>
      <c r="G632" s="36"/>
    </row>
    <row r="633" spans="1:7">
      <c r="A633" s="36"/>
      <c r="B633" s="36"/>
      <c r="C633" s="36"/>
      <c r="D633" s="36"/>
      <c r="E633" s="36"/>
      <c r="F633" s="36"/>
      <c r="G633" s="36"/>
    </row>
    <row r="634" spans="1:7">
      <c r="A634" s="36"/>
      <c r="B634" s="36"/>
      <c r="C634" s="36"/>
      <c r="D634" s="36"/>
      <c r="E634" s="36"/>
      <c r="F634" s="36"/>
      <c r="G634" s="36"/>
    </row>
    <row r="635" spans="1:7">
      <c r="A635" s="36"/>
      <c r="B635" s="36"/>
      <c r="C635" s="36"/>
      <c r="D635" s="36"/>
      <c r="E635" s="36"/>
      <c r="F635" s="36"/>
      <c r="G635" s="36"/>
    </row>
    <row r="636" spans="1:7">
      <c r="A636" s="36"/>
      <c r="B636" s="36"/>
      <c r="C636" s="36"/>
      <c r="D636" s="36"/>
      <c r="E636" s="36"/>
      <c r="F636" s="36"/>
      <c r="G636" s="36"/>
    </row>
    <row r="637" spans="1:7">
      <c r="A637" s="36"/>
      <c r="B637" s="36"/>
      <c r="C637" s="36"/>
      <c r="D637" s="36"/>
      <c r="E637" s="36"/>
      <c r="F637" s="36"/>
      <c r="G637" s="36"/>
    </row>
    <row r="638" spans="1:7">
      <c r="A638" s="36"/>
      <c r="B638" s="36"/>
      <c r="C638" s="36"/>
      <c r="D638" s="36"/>
      <c r="E638" s="36"/>
      <c r="F638" s="36"/>
      <c r="G638" s="36"/>
    </row>
    <row r="639" spans="1:7">
      <c r="A639" s="36"/>
      <c r="B639" s="36"/>
      <c r="C639" s="36"/>
      <c r="D639" s="36"/>
      <c r="E639" s="36"/>
      <c r="F639" s="36"/>
      <c r="G639" s="36"/>
    </row>
    <row r="640" spans="1:7">
      <c r="A640" s="36"/>
      <c r="B640" s="36"/>
      <c r="C640" s="36"/>
      <c r="D640" s="36"/>
      <c r="E640" s="36"/>
      <c r="F640" s="36"/>
      <c r="G640" s="36"/>
    </row>
    <row r="641" spans="1:7">
      <c r="A641" s="36"/>
      <c r="B641" s="36"/>
      <c r="C641" s="36"/>
      <c r="D641" s="36"/>
      <c r="E641" s="36"/>
      <c r="F641" s="36"/>
      <c r="G641" s="36"/>
    </row>
    <row r="642" spans="1:7">
      <c r="A642" s="36"/>
      <c r="B642" s="36"/>
      <c r="C642" s="36"/>
      <c r="D642" s="36"/>
      <c r="E642" s="36"/>
      <c r="F642" s="36"/>
      <c r="G642" s="36"/>
    </row>
    <row r="643" spans="1:7">
      <c r="A643" s="36"/>
      <c r="B643" s="36"/>
      <c r="C643" s="36"/>
      <c r="D643" s="36"/>
      <c r="E643" s="36"/>
      <c r="F643" s="36"/>
      <c r="G643" s="36"/>
    </row>
    <row r="644" spans="1:7">
      <c r="A644" s="36"/>
      <c r="B644" s="36"/>
      <c r="C644" s="36"/>
      <c r="D644" s="36"/>
      <c r="E644" s="36"/>
      <c r="F644" s="36"/>
      <c r="G644" s="36"/>
    </row>
    <row r="645" spans="1:7">
      <c r="A645" s="36"/>
      <c r="B645" s="36"/>
      <c r="C645" s="36"/>
      <c r="D645" s="36"/>
      <c r="E645" s="36"/>
      <c r="F645" s="36"/>
      <c r="G645" s="36"/>
    </row>
    <row r="646" spans="1:7">
      <c r="A646" s="36"/>
      <c r="B646" s="36"/>
      <c r="C646" s="36"/>
      <c r="D646" s="36"/>
      <c r="E646" s="36"/>
      <c r="F646" s="36"/>
      <c r="G646" s="36"/>
    </row>
    <row r="647" spans="1:7">
      <c r="A647" s="36"/>
      <c r="B647" s="36"/>
      <c r="C647" s="36"/>
      <c r="D647" s="36"/>
      <c r="E647" s="36"/>
      <c r="F647" s="36"/>
      <c r="G647" s="36"/>
    </row>
    <row r="648" spans="1:7">
      <c r="A648" s="36"/>
      <c r="B648" s="36"/>
      <c r="C648" s="36"/>
      <c r="D648" s="36"/>
      <c r="E648" s="36"/>
      <c r="F648" s="36"/>
      <c r="G648" s="36"/>
    </row>
    <row r="649" spans="1:7">
      <c r="A649" s="36"/>
      <c r="B649" s="36"/>
      <c r="C649" s="36"/>
      <c r="D649" s="36"/>
      <c r="E649" s="36"/>
      <c r="F649" s="36"/>
      <c r="G649" s="36"/>
    </row>
    <row r="650" spans="1:7">
      <c r="A650" s="36"/>
      <c r="B650" s="36"/>
      <c r="C650" s="36"/>
      <c r="D650" s="36"/>
      <c r="E650" s="36"/>
      <c r="F650" s="36"/>
      <c r="G650" s="36"/>
    </row>
    <row r="651" spans="1:7">
      <c r="A651" s="36"/>
      <c r="B651" s="36"/>
      <c r="C651" s="36"/>
      <c r="D651" s="36"/>
      <c r="E651" s="36"/>
      <c r="F651" s="36"/>
      <c r="G651" s="36"/>
    </row>
    <row r="652" spans="1:7">
      <c r="A652" s="36"/>
      <c r="B652" s="36"/>
      <c r="C652" s="36"/>
      <c r="D652" s="36"/>
      <c r="E652" s="36"/>
      <c r="F652" s="36"/>
      <c r="G652" s="36"/>
    </row>
    <row r="653" spans="1:7">
      <c r="A653" s="36"/>
      <c r="B653" s="36"/>
      <c r="C653" s="36"/>
      <c r="D653" s="36"/>
      <c r="E653" s="36"/>
      <c r="F653" s="36"/>
      <c r="G653" s="36"/>
    </row>
    <row r="654" spans="1:7">
      <c r="A654" s="36"/>
      <c r="B654" s="36"/>
      <c r="C654" s="36"/>
      <c r="D654" s="36"/>
      <c r="E654" s="36"/>
      <c r="F654" s="36"/>
      <c r="G654" s="36"/>
    </row>
    <row r="655" spans="1:7">
      <c r="A655" s="36"/>
      <c r="B655" s="36"/>
      <c r="C655" s="36"/>
      <c r="D655" s="36"/>
      <c r="E655" s="36"/>
      <c r="F655" s="36"/>
      <c r="G655" s="36"/>
    </row>
    <row r="656" spans="1:7">
      <c r="A656" s="36"/>
      <c r="B656" s="36"/>
      <c r="C656" s="36"/>
      <c r="D656" s="36"/>
      <c r="E656" s="36"/>
      <c r="F656" s="36"/>
      <c r="G656" s="36"/>
    </row>
    <row r="657" spans="1:7">
      <c r="A657" s="36"/>
      <c r="B657" s="36"/>
      <c r="C657" s="36"/>
      <c r="D657" s="36"/>
      <c r="E657" s="36"/>
      <c r="F657" s="36"/>
      <c r="G657" s="36"/>
    </row>
    <row r="658" spans="1:7">
      <c r="A658" s="36"/>
      <c r="B658" s="36"/>
      <c r="C658" s="36"/>
      <c r="D658" s="36"/>
      <c r="E658" s="36"/>
      <c r="F658" s="36"/>
      <c r="G658" s="36"/>
    </row>
    <row r="659" spans="1:7">
      <c r="A659" s="36"/>
      <c r="B659" s="36"/>
      <c r="C659" s="36"/>
      <c r="D659" s="36"/>
      <c r="E659" s="36"/>
      <c r="F659" s="36"/>
      <c r="G659" s="36"/>
    </row>
    <row r="660" spans="1:7">
      <c r="A660" s="36"/>
      <c r="B660" s="36"/>
      <c r="C660" s="36"/>
      <c r="D660" s="36"/>
      <c r="E660" s="36"/>
      <c r="F660" s="36"/>
      <c r="G660" s="36"/>
    </row>
    <row r="661" spans="1:7">
      <c r="A661" s="36"/>
      <c r="B661" s="36"/>
      <c r="C661" s="36"/>
      <c r="D661" s="36"/>
      <c r="E661" s="36"/>
      <c r="F661" s="36"/>
      <c r="G661" s="36"/>
    </row>
    <row r="662" spans="1:7">
      <c r="A662" s="36"/>
      <c r="B662" s="36"/>
      <c r="C662" s="36"/>
      <c r="D662" s="36"/>
      <c r="E662" s="36"/>
      <c r="F662" s="36"/>
      <c r="G662" s="36"/>
    </row>
    <row r="663" spans="1:7">
      <c r="A663" s="36"/>
      <c r="B663" s="36"/>
      <c r="C663" s="36"/>
      <c r="D663" s="36"/>
      <c r="E663" s="36"/>
      <c r="F663" s="36"/>
      <c r="G663" s="36"/>
    </row>
    <row r="664" spans="1:7">
      <c r="A664" s="36"/>
      <c r="B664" s="36"/>
      <c r="C664" s="36"/>
      <c r="D664" s="36"/>
      <c r="E664" s="36"/>
      <c r="F664" s="36"/>
      <c r="G664" s="36"/>
    </row>
    <row r="665" spans="1:7">
      <c r="A665" s="36"/>
      <c r="B665" s="36"/>
      <c r="C665" s="36"/>
      <c r="D665" s="36"/>
      <c r="E665" s="36"/>
      <c r="F665" s="36"/>
      <c r="G665" s="36"/>
    </row>
    <row r="666" spans="1:7">
      <c r="A666" s="36"/>
      <c r="B666" s="36"/>
      <c r="C666" s="36"/>
      <c r="D666" s="36"/>
      <c r="E666" s="36"/>
      <c r="F666" s="36"/>
      <c r="G666" s="36"/>
    </row>
    <row r="667" spans="1:7">
      <c r="A667" s="36"/>
      <c r="B667" s="36"/>
      <c r="C667" s="36"/>
      <c r="D667" s="36"/>
      <c r="E667" s="36"/>
      <c r="F667" s="36"/>
      <c r="G667" s="36"/>
    </row>
    <row r="668" spans="1:7">
      <c r="A668" s="36"/>
      <c r="B668" s="36"/>
      <c r="C668" s="36"/>
      <c r="D668" s="36"/>
      <c r="E668" s="36"/>
      <c r="F668" s="36"/>
      <c r="G668" s="36"/>
    </row>
    <row r="669" spans="1:7">
      <c r="A669" s="36"/>
      <c r="B669" s="36"/>
      <c r="C669" s="36"/>
      <c r="D669" s="36"/>
      <c r="E669" s="36"/>
      <c r="F669" s="36"/>
      <c r="G669" s="36"/>
    </row>
    <row r="670" spans="1:7">
      <c r="A670" s="36"/>
      <c r="B670" s="36"/>
      <c r="C670" s="36"/>
      <c r="D670" s="36"/>
      <c r="E670" s="36"/>
      <c r="F670" s="36"/>
      <c r="G670" s="36"/>
    </row>
    <row r="671" spans="1:7">
      <c r="A671" s="36"/>
      <c r="B671" s="36"/>
      <c r="C671" s="36"/>
      <c r="D671" s="36"/>
      <c r="E671" s="36"/>
      <c r="F671" s="36"/>
      <c r="G671" s="36"/>
    </row>
    <row r="672" spans="1:7">
      <c r="A672" s="36"/>
      <c r="B672" s="36"/>
      <c r="C672" s="36"/>
      <c r="D672" s="36"/>
      <c r="E672" s="36"/>
      <c r="F672" s="36"/>
      <c r="G672" s="36"/>
    </row>
    <row r="673" spans="1:7">
      <c r="A673" s="36"/>
      <c r="B673" s="36"/>
      <c r="C673" s="36"/>
      <c r="D673" s="36"/>
      <c r="E673" s="36"/>
      <c r="F673" s="36"/>
      <c r="G673" s="36"/>
    </row>
    <row r="674" spans="1:7">
      <c r="A674" s="36"/>
      <c r="B674" s="36"/>
      <c r="C674" s="36"/>
      <c r="D674" s="36"/>
      <c r="E674" s="36"/>
      <c r="F674" s="36"/>
      <c r="G674" s="36"/>
    </row>
    <row r="675" spans="1:7">
      <c r="A675" s="36"/>
      <c r="B675" s="36"/>
      <c r="C675" s="36"/>
      <c r="D675" s="36"/>
      <c r="E675" s="36"/>
      <c r="F675" s="36"/>
      <c r="G675" s="36"/>
    </row>
    <row r="676" spans="1:7">
      <c r="A676" s="36"/>
      <c r="B676" s="36"/>
      <c r="C676" s="36"/>
      <c r="D676" s="36"/>
      <c r="E676" s="36"/>
      <c r="F676" s="36"/>
      <c r="G676" s="36"/>
    </row>
    <row r="677" spans="1:7">
      <c r="A677" s="36"/>
      <c r="B677" s="36"/>
      <c r="C677" s="36"/>
      <c r="D677" s="36"/>
      <c r="E677" s="36"/>
      <c r="F677" s="36"/>
      <c r="G677" s="36"/>
    </row>
    <row r="678" spans="1:7">
      <c r="A678" s="36"/>
      <c r="B678" s="36"/>
      <c r="C678" s="36"/>
      <c r="D678" s="36"/>
      <c r="E678" s="36"/>
      <c r="F678" s="36"/>
      <c r="G678" s="36"/>
    </row>
    <row r="679" spans="1:7">
      <c r="A679" s="36"/>
      <c r="B679" s="36"/>
      <c r="C679" s="36"/>
      <c r="D679" s="36"/>
      <c r="E679" s="36"/>
      <c r="F679" s="36"/>
      <c r="G679" s="36"/>
    </row>
    <row r="680" spans="1:7">
      <c r="A680" s="36"/>
      <c r="B680" s="36"/>
      <c r="C680" s="36"/>
      <c r="D680" s="36"/>
      <c r="E680" s="36"/>
      <c r="F680" s="36"/>
      <c r="G680" s="36"/>
    </row>
    <row r="681" spans="1:7">
      <c r="A681" s="36"/>
      <c r="B681" s="36"/>
      <c r="C681" s="36"/>
      <c r="D681" s="36"/>
      <c r="E681" s="36"/>
      <c r="F681" s="36"/>
      <c r="G681" s="36"/>
    </row>
    <row r="682" spans="1:7">
      <c r="A682" s="36"/>
      <c r="B682" s="36"/>
      <c r="C682" s="36"/>
      <c r="D682" s="36"/>
      <c r="E682" s="36"/>
      <c r="F682" s="36"/>
      <c r="G682" s="36"/>
    </row>
    <row r="683" spans="1:7">
      <c r="A683" s="36"/>
      <c r="B683" s="36"/>
      <c r="C683" s="36"/>
      <c r="D683" s="36"/>
      <c r="E683" s="36"/>
      <c r="F683" s="36"/>
      <c r="G683" s="36"/>
    </row>
    <row r="684" spans="1:7">
      <c r="A684" s="36"/>
      <c r="B684" s="36"/>
      <c r="C684" s="36"/>
      <c r="D684" s="36"/>
      <c r="E684" s="36"/>
      <c r="F684" s="36"/>
      <c r="G684" s="36"/>
    </row>
    <row r="685" spans="1:7">
      <c r="A685" s="36"/>
      <c r="B685" s="36"/>
      <c r="C685" s="36"/>
      <c r="D685" s="36"/>
      <c r="E685" s="36"/>
      <c r="F685" s="36"/>
      <c r="G685" s="36"/>
    </row>
    <row r="686" spans="1:7">
      <c r="A686" s="36"/>
      <c r="B686" s="36"/>
      <c r="C686" s="36"/>
      <c r="D686" s="36"/>
      <c r="E686" s="36"/>
      <c r="F686" s="36"/>
      <c r="G686" s="36"/>
    </row>
    <row r="687" spans="1:7">
      <c r="A687" s="36"/>
      <c r="B687" s="36"/>
      <c r="C687" s="36"/>
      <c r="D687" s="36"/>
      <c r="E687" s="36"/>
      <c r="F687" s="36"/>
      <c r="G687" s="36"/>
    </row>
    <row r="688" spans="1:7">
      <c r="A688" s="36"/>
      <c r="B688" s="36"/>
      <c r="C688" s="36"/>
      <c r="D688" s="36"/>
      <c r="E688" s="36"/>
      <c r="F688" s="36"/>
      <c r="G688" s="36"/>
    </row>
    <row r="689" spans="1:7">
      <c r="A689" s="36"/>
      <c r="B689" s="36"/>
      <c r="C689" s="36"/>
      <c r="D689" s="36"/>
      <c r="E689" s="36"/>
      <c r="F689" s="36"/>
      <c r="G689" s="36"/>
    </row>
    <row r="690" spans="1:7">
      <c r="A690" s="36"/>
      <c r="B690" s="36"/>
      <c r="C690" s="36"/>
      <c r="D690" s="36"/>
      <c r="E690" s="36"/>
      <c r="F690" s="36"/>
      <c r="G690" s="36"/>
    </row>
    <row r="691" spans="1:7">
      <c r="A691" s="36"/>
      <c r="B691" s="36"/>
      <c r="C691" s="36"/>
      <c r="D691" s="36"/>
      <c r="E691" s="36"/>
      <c r="F691" s="36"/>
      <c r="G691" s="36"/>
    </row>
    <row r="692" spans="1:7">
      <c r="A692" s="36"/>
      <c r="B692" s="36"/>
      <c r="C692" s="36"/>
      <c r="D692" s="36"/>
      <c r="E692" s="36"/>
      <c r="F692" s="36"/>
      <c r="G692" s="36"/>
    </row>
    <row r="693" spans="1:7">
      <c r="A693" s="36"/>
      <c r="B693" s="36"/>
      <c r="C693" s="36"/>
      <c r="D693" s="36"/>
      <c r="E693" s="36"/>
      <c r="F693" s="36"/>
      <c r="G693" s="36"/>
    </row>
    <row r="694" spans="1:7">
      <c r="A694" s="36"/>
      <c r="B694" s="36"/>
      <c r="C694" s="36"/>
      <c r="D694" s="36"/>
      <c r="E694" s="36"/>
      <c r="F694" s="36"/>
      <c r="G694" s="36"/>
    </row>
    <row r="695" spans="1:7">
      <c r="A695" s="36"/>
      <c r="B695" s="36"/>
      <c r="C695" s="36"/>
      <c r="D695" s="36"/>
      <c r="E695" s="36"/>
      <c r="F695" s="36"/>
      <c r="G695" s="36"/>
    </row>
    <row r="696" spans="1:7">
      <c r="A696" s="36"/>
      <c r="B696" s="36"/>
      <c r="C696" s="36"/>
      <c r="D696" s="36"/>
      <c r="E696" s="36"/>
      <c r="F696" s="36"/>
      <c r="G696" s="36"/>
    </row>
    <row r="697" spans="1:7">
      <c r="A697" s="36"/>
      <c r="B697" s="36"/>
      <c r="C697" s="36"/>
      <c r="D697" s="36"/>
      <c r="E697" s="36"/>
      <c r="F697" s="36"/>
      <c r="G697" s="36"/>
    </row>
    <row r="698" spans="1:7">
      <c r="A698" s="36"/>
      <c r="B698" s="36"/>
      <c r="C698" s="36"/>
      <c r="D698" s="36"/>
      <c r="E698" s="36"/>
      <c r="F698" s="36"/>
      <c r="G698" s="36"/>
    </row>
    <row r="699" spans="1:7">
      <c r="A699" s="36"/>
      <c r="B699" s="36"/>
      <c r="C699" s="36"/>
      <c r="D699" s="36"/>
      <c r="E699" s="36"/>
      <c r="F699" s="36"/>
      <c r="G699" s="36"/>
    </row>
    <row r="700" spans="1:7">
      <c r="A700" s="36"/>
      <c r="B700" s="36"/>
      <c r="C700" s="36"/>
      <c r="D700" s="36"/>
      <c r="E700" s="36"/>
      <c r="F700" s="36"/>
      <c r="G700" s="36"/>
    </row>
    <row r="701" spans="1:7">
      <c r="A701" s="36"/>
      <c r="B701" s="36"/>
      <c r="C701" s="36"/>
      <c r="D701" s="36"/>
      <c r="E701" s="36"/>
      <c r="F701" s="36"/>
      <c r="G701" s="36"/>
    </row>
    <row r="702" spans="1:7">
      <c r="A702" s="36"/>
      <c r="B702" s="36"/>
      <c r="C702" s="36"/>
      <c r="D702" s="36"/>
      <c r="E702" s="36"/>
      <c r="F702" s="36"/>
      <c r="G702" s="36"/>
    </row>
    <row r="703" spans="1:7">
      <c r="A703" s="36"/>
      <c r="B703" s="36"/>
      <c r="C703" s="36"/>
      <c r="D703" s="36"/>
      <c r="E703" s="36"/>
      <c r="F703" s="36"/>
      <c r="G703" s="36"/>
    </row>
    <row r="704" spans="1:7">
      <c r="A704" s="36"/>
      <c r="B704" s="36"/>
      <c r="C704" s="36"/>
      <c r="D704" s="36"/>
      <c r="E704" s="36"/>
      <c r="F704" s="36"/>
      <c r="G704" s="36"/>
    </row>
    <row r="705" spans="1:7">
      <c r="A705" s="36"/>
      <c r="B705" s="36"/>
      <c r="C705" s="36"/>
      <c r="D705" s="36"/>
      <c r="E705" s="36"/>
      <c r="F705" s="36"/>
      <c r="G705" s="36"/>
    </row>
    <row r="706" spans="1:7">
      <c r="A706" s="36"/>
      <c r="B706" s="36"/>
      <c r="C706" s="36"/>
      <c r="D706" s="36"/>
      <c r="E706" s="36"/>
      <c r="F706" s="36"/>
      <c r="G706" s="36"/>
    </row>
    <row r="707" spans="1:7">
      <c r="A707" s="36"/>
      <c r="B707" s="36"/>
      <c r="C707" s="36"/>
      <c r="D707" s="36"/>
      <c r="E707" s="36"/>
      <c r="F707" s="36"/>
      <c r="G707" s="36"/>
    </row>
    <row r="708" spans="1:7">
      <c r="A708" s="36"/>
      <c r="B708" s="36"/>
      <c r="C708" s="36"/>
      <c r="D708" s="36"/>
      <c r="E708" s="36"/>
      <c r="F708" s="36"/>
      <c r="G708" s="36"/>
    </row>
    <row r="709" spans="1:7">
      <c r="A709" s="36"/>
      <c r="B709" s="36"/>
      <c r="C709" s="36"/>
      <c r="D709" s="36"/>
      <c r="E709" s="36"/>
      <c r="F709" s="36"/>
      <c r="G709" s="36"/>
    </row>
    <row r="710" spans="1:7">
      <c r="A710" s="36"/>
      <c r="B710" s="36"/>
      <c r="C710" s="36"/>
      <c r="D710" s="36"/>
      <c r="E710" s="36"/>
      <c r="F710" s="36"/>
      <c r="G710" s="36"/>
    </row>
    <row r="711" spans="1:7">
      <c r="A711" s="36"/>
      <c r="B711" s="36"/>
      <c r="C711" s="36"/>
      <c r="D711" s="36"/>
      <c r="E711" s="36"/>
      <c r="F711" s="36"/>
      <c r="G711" s="36"/>
    </row>
    <row r="712" spans="1:7">
      <c r="A712" s="36"/>
      <c r="B712" s="36"/>
      <c r="C712" s="36"/>
      <c r="D712" s="36"/>
      <c r="E712" s="36"/>
      <c r="F712" s="36"/>
      <c r="G712" s="36"/>
    </row>
    <row r="713" spans="1:7">
      <c r="A713" s="36"/>
      <c r="B713" s="36"/>
      <c r="C713" s="36"/>
      <c r="D713" s="36"/>
      <c r="E713" s="36"/>
      <c r="F713" s="36"/>
      <c r="G713" s="36"/>
    </row>
    <row r="714" spans="1:7">
      <c r="A714" s="36"/>
      <c r="B714" s="36"/>
      <c r="C714" s="36"/>
      <c r="D714" s="36"/>
      <c r="E714" s="36"/>
      <c r="F714" s="36"/>
      <c r="G714" s="36"/>
    </row>
    <row r="715" spans="1:7">
      <c r="A715" s="36"/>
      <c r="B715" s="36"/>
      <c r="C715" s="36"/>
      <c r="D715" s="36"/>
      <c r="E715" s="36"/>
      <c r="F715" s="36"/>
      <c r="G715" s="36"/>
    </row>
    <row r="716" spans="1:7">
      <c r="A716" s="36"/>
      <c r="B716" s="36"/>
      <c r="C716" s="36"/>
      <c r="D716" s="36"/>
      <c r="E716" s="36"/>
      <c r="F716" s="36"/>
      <c r="G716" s="36"/>
    </row>
    <row r="717" spans="1:7">
      <c r="A717" s="36"/>
      <c r="B717" s="36"/>
      <c r="C717" s="36"/>
      <c r="D717" s="36"/>
      <c r="E717" s="36"/>
      <c r="F717" s="36"/>
      <c r="G717" s="36"/>
    </row>
    <row r="718" spans="1:7">
      <c r="A718" s="36"/>
      <c r="B718" s="36"/>
      <c r="C718" s="36"/>
      <c r="D718" s="36"/>
      <c r="E718" s="36"/>
      <c r="F718" s="36"/>
      <c r="G718" s="36"/>
    </row>
    <row r="719" spans="1:7">
      <c r="A719" s="36"/>
      <c r="B719" s="36"/>
      <c r="C719" s="36"/>
      <c r="D719" s="36"/>
      <c r="E719" s="36"/>
      <c r="F719" s="36"/>
      <c r="G719" s="36"/>
    </row>
    <row r="720" spans="1:7">
      <c r="A720" s="36"/>
      <c r="B720" s="36"/>
      <c r="C720" s="36"/>
      <c r="D720" s="36"/>
      <c r="E720" s="36"/>
      <c r="F720" s="36"/>
      <c r="G720" s="36"/>
    </row>
    <row r="721" spans="1:7">
      <c r="A721" s="36"/>
      <c r="B721" s="36"/>
      <c r="C721" s="36"/>
      <c r="D721" s="36"/>
      <c r="E721" s="36"/>
      <c r="F721" s="36"/>
      <c r="G721" s="36"/>
    </row>
    <row r="722" spans="1:7">
      <c r="A722" s="36"/>
      <c r="B722" s="36"/>
      <c r="C722" s="36"/>
      <c r="D722" s="36"/>
      <c r="E722" s="36"/>
      <c r="F722" s="36"/>
      <c r="G722" s="36"/>
    </row>
    <row r="723" spans="1:7">
      <c r="A723" s="36"/>
      <c r="B723" s="36"/>
      <c r="C723" s="36"/>
      <c r="D723" s="36"/>
      <c r="E723" s="36"/>
      <c r="F723" s="36"/>
      <c r="G723" s="36"/>
    </row>
    <row r="724" spans="1:7">
      <c r="A724" s="36"/>
      <c r="B724" s="36"/>
      <c r="C724" s="36"/>
      <c r="D724" s="36"/>
      <c r="E724" s="36"/>
      <c r="F724" s="36"/>
      <c r="G724" s="36"/>
    </row>
    <row r="725" spans="1:7">
      <c r="A725" s="36"/>
      <c r="B725" s="36"/>
      <c r="C725" s="36"/>
      <c r="D725" s="36"/>
      <c r="E725" s="36"/>
      <c r="F725" s="36"/>
      <c r="G725" s="36"/>
    </row>
    <row r="726" spans="1:7">
      <c r="A726" s="36"/>
      <c r="B726" s="36"/>
      <c r="C726" s="36"/>
      <c r="D726" s="36"/>
      <c r="E726" s="36"/>
      <c r="F726" s="36"/>
      <c r="G726" s="36"/>
    </row>
    <row r="727" spans="1:7">
      <c r="A727" s="36"/>
      <c r="B727" s="36"/>
      <c r="C727" s="36"/>
      <c r="D727" s="36"/>
      <c r="E727" s="36"/>
      <c r="F727" s="36"/>
      <c r="G727" s="36"/>
    </row>
    <row r="728" spans="1:7">
      <c r="A728" s="36"/>
      <c r="B728" s="36"/>
      <c r="C728" s="36"/>
      <c r="D728" s="36"/>
      <c r="E728" s="36"/>
      <c r="F728" s="36"/>
      <c r="G728" s="36"/>
    </row>
    <row r="729" spans="1:7">
      <c r="A729" s="36"/>
      <c r="B729" s="36"/>
      <c r="C729" s="36"/>
      <c r="D729" s="36"/>
      <c r="E729" s="36"/>
      <c r="F729" s="36"/>
      <c r="G729" s="36"/>
    </row>
    <row r="730" spans="1:7">
      <c r="A730" s="36"/>
      <c r="B730" s="36"/>
      <c r="C730" s="36"/>
      <c r="D730" s="36"/>
      <c r="E730" s="36"/>
      <c r="F730" s="36"/>
      <c r="G730" s="36"/>
    </row>
    <row r="731" spans="1:7">
      <c r="A731" s="36"/>
      <c r="B731" s="36"/>
      <c r="C731" s="36"/>
      <c r="D731" s="36"/>
      <c r="E731" s="36"/>
      <c r="F731" s="36"/>
      <c r="G731" s="36"/>
    </row>
    <row r="732" spans="1:7">
      <c r="A732" s="36"/>
      <c r="B732" s="36"/>
      <c r="C732" s="36"/>
      <c r="D732" s="36"/>
      <c r="E732" s="36"/>
      <c r="F732" s="36"/>
      <c r="G732" s="36"/>
    </row>
    <row r="733" spans="1:7">
      <c r="A733" s="36"/>
      <c r="B733" s="36"/>
      <c r="C733" s="36"/>
      <c r="D733" s="36"/>
      <c r="E733" s="36"/>
      <c r="F733" s="36"/>
      <c r="G733" s="36"/>
    </row>
    <row r="734" spans="1:7">
      <c r="A734" s="36"/>
      <c r="B734" s="36"/>
      <c r="C734" s="36"/>
      <c r="D734" s="36"/>
      <c r="E734" s="36"/>
      <c r="F734" s="36"/>
      <c r="G734" s="36"/>
    </row>
    <row r="735" spans="1:7">
      <c r="A735" s="36"/>
      <c r="B735" s="36"/>
      <c r="C735" s="36"/>
      <c r="D735" s="36"/>
      <c r="E735" s="36"/>
      <c r="F735" s="36"/>
      <c r="G735" s="36"/>
    </row>
    <row r="736" spans="1:7">
      <c r="A736" s="36"/>
      <c r="B736" s="36"/>
      <c r="C736" s="36"/>
      <c r="D736" s="36"/>
      <c r="E736" s="36"/>
      <c r="F736" s="36"/>
      <c r="G736" s="36"/>
    </row>
    <row r="737" spans="1:7">
      <c r="A737" s="36"/>
      <c r="B737" s="36"/>
      <c r="C737" s="36"/>
      <c r="D737" s="36"/>
      <c r="E737" s="36"/>
      <c r="F737" s="36"/>
      <c r="G737" s="36"/>
    </row>
    <row r="738" spans="1:7">
      <c r="A738" s="36"/>
      <c r="B738" s="36"/>
      <c r="C738" s="36"/>
      <c r="D738" s="36"/>
      <c r="E738" s="36"/>
      <c r="F738" s="36"/>
      <c r="G738" s="36"/>
    </row>
    <row r="739" spans="1:7">
      <c r="A739" s="36"/>
      <c r="B739" s="36"/>
      <c r="C739" s="36"/>
      <c r="D739" s="36"/>
      <c r="E739" s="36"/>
      <c r="F739" s="36"/>
      <c r="G739" s="36"/>
    </row>
    <row r="740" spans="1:7">
      <c r="A740" s="36"/>
      <c r="B740" s="36"/>
      <c r="C740" s="36"/>
      <c r="D740" s="36"/>
      <c r="E740" s="36"/>
      <c r="F740" s="36"/>
      <c r="G740" s="36"/>
    </row>
    <row r="741" spans="1:7">
      <c r="A741" s="36"/>
      <c r="B741" s="36"/>
      <c r="C741" s="36"/>
      <c r="D741" s="36"/>
      <c r="E741" s="36"/>
      <c r="F741" s="36"/>
      <c r="G741" s="36"/>
    </row>
    <row r="742" spans="1:7">
      <c r="A742" s="36"/>
      <c r="B742" s="36"/>
      <c r="C742" s="36"/>
      <c r="D742" s="36"/>
      <c r="E742" s="36"/>
      <c r="F742" s="36"/>
      <c r="G742" s="36"/>
    </row>
    <row r="743" spans="1:7">
      <c r="A743" s="36"/>
      <c r="B743" s="36"/>
      <c r="C743" s="36"/>
      <c r="D743" s="36"/>
      <c r="E743" s="36"/>
      <c r="F743" s="36"/>
      <c r="G743" s="36"/>
    </row>
    <row r="744" spans="1:7">
      <c r="A744" s="36"/>
      <c r="B744" s="36"/>
      <c r="C744" s="36"/>
      <c r="D744" s="36"/>
      <c r="E744" s="36"/>
      <c r="F744" s="36"/>
      <c r="G744" s="36"/>
    </row>
    <row r="745" spans="1:7">
      <c r="A745" s="36"/>
      <c r="B745" s="36"/>
      <c r="C745" s="36"/>
      <c r="D745" s="36"/>
      <c r="E745" s="36"/>
      <c r="F745" s="36"/>
      <c r="G745" s="36"/>
    </row>
    <row r="746" spans="1:7">
      <c r="A746" s="36"/>
      <c r="B746" s="36"/>
      <c r="C746" s="36"/>
      <c r="D746" s="36"/>
      <c r="E746" s="36"/>
      <c r="F746" s="36"/>
      <c r="G746" s="36"/>
    </row>
    <row r="747" spans="1:7">
      <c r="A747" s="36"/>
      <c r="B747" s="36"/>
      <c r="C747" s="36"/>
      <c r="D747" s="36"/>
      <c r="E747" s="36"/>
      <c r="F747" s="36"/>
      <c r="G747" s="36"/>
    </row>
    <row r="748" spans="1:7">
      <c r="A748" s="36"/>
      <c r="B748" s="36"/>
      <c r="C748" s="36"/>
      <c r="D748" s="36"/>
      <c r="E748" s="36"/>
      <c r="F748" s="36"/>
      <c r="G748" s="36"/>
    </row>
    <row r="749" spans="1:7">
      <c r="A749" s="36"/>
      <c r="B749" s="36"/>
      <c r="C749" s="36"/>
      <c r="D749" s="36"/>
      <c r="E749" s="36"/>
      <c r="F749" s="36"/>
      <c r="G749" s="36"/>
    </row>
    <row r="750" spans="1:7">
      <c r="A750" s="36"/>
      <c r="B750" s="36"/>
      <c r="C750" s="36"/>
      <c r="D750" s="36"/>
      <c r="E750" s="36"/>
      <c r="F750" s="36"/>
      <c r="G750" s="36"/>
    </row>
    <row r="751" spans="1:7">
      <c r="A751" s="36"/>
      <c r="B751" s="36"/>
      <c r="C751" s="36"/>
      <c r="D751" s="36"/>
      <c r="E751" s="36"/>
      <c r="F751" s="36"/>
      <c r="G751" s="36"/>
    </row>
    <row r="752" spans="1:7">
      <c r="A752" s="36"/>
      <c r="B752" s="36"/>
      <c r="C752" s="36"/>
      <c r="D752" s="36"/>
      <c r="E752" s="36"/>
      <c r="F752" s="36"/>
      <c r="G752" s="36"/>
    </row>
    <row r="753" spans="1:7">
      <c r="A753" s="36"/>
      <c r="B753" s="36"/>
      <c r="C753" s="36"/>
      <c r="D753" s="36"/>
      <c r="E753" s="36"/>
      <c r="F753" s="36"/>
      <c r="G753" s="36"/>
    </row>
    <row r="754" spans="1:7">
      <c r="A754" s="36"/>
      <c r="B754" s="36"/>
      <c r="C754" s="36"/>
      <c r="D754" s="36"/>
      <c r="E754" s="36"/>
      <c r="F754" s="36"/>
      <c r="G754" s="36"/>
    </row>
    <row r="755" spans="1:7">
      <c r="A755" s="36"/>
      <c r="B755" s="36"/>
      <c r="C755" s="36"/>
      <c r="D755" s="36"/>
      <c r="E755" s="36"/>
      <c r="F755" s="36"/>
      <c r="G755" s="36"/>
    </row>
    <row r="756" spans="1:7">
      <c r="A756" s="36"/>
      <c r="B756" s="36"/>
      <c r="C756" s="36"/>
      <c r="D756" s="36"/>
      <c r="E756" s="36"/>
      <c r="F756" s="36"/>
      <c r="G756" s="36"/>
    </row>
    <row r="757" spans="1:7">
      <c r="A757" s="36"/>
      <c r="B757" s="36"/>
      <c r="C757" s="36"/>
      <c r="D757" s="36"/>
      <c r="E757" s="36"/>
      <c r="F757" s="36"/>
      <c r="G757" s="36"/>
    </row>
    <row r="758" spans="1:7">
      <c r="A758" s="36"/>
      <c r="B758" s="36"/>
      <c r="C758" s="36"/>
      <c r="D758" s="36"/>
      <c r="E758" s="36"/>
      <c r="F758" s="36"/>
      <c r="G758" s="36"/>
    </row>
    <row r="759" spans="1:7">
      <c r="A759" s="36"/>
      <c r="B759" s="36"/>
      <c r="C759" s="36"/>
      <c r="D759" s="36"/>
      <c r="E759" s="36"/>
      <c r="F759" s="36"/>
      <c r="G759" s="36"/>
    </row>
    <row r="760" spans="1:7">
      <c r="A760" s="36"/>
      <c r="B760" s="36"/>
      <c r="C760" s="36"/>
      <c r="D760" s="36"/>
      <c r="E760" s="36"/>
      <c r="F760" s="36"/>
      <c r="G760" s="36"/>
    </row>
    <row r="761" spans="1:7">
      <c r="A761" s="36"/>
      <c r="B761" s="36"/>
      <c r="C761" s="36"/>
      <c r="D761" s="36"/>
      <c r="E761" s="36"/>
      <c r="F761" s="36"/>
      <c r="G761" s="36"/>
    </row>
    <row r="762" spans="1:7">
      <c r="A762" s="36"/>
      <c r="B762" s="36"/>
      <c r="C762" s="36"/>
      <c r="D762" s="36"/>
      <c r="E762" s="36"/>
      <c r="F762" s="36"/>
      <c r="G762" s="36"/>
    </row>
    <row r="763" spans="1:7">
      <c r="A763" s="36"/>
      <c r="B763" s="36"/>
      <c r="C763" s="36"/>
      <c r="D763" s="36"/>
      <c r="E763" s="36"/>
      <c r="F763" s="36"/>
      <c r="G763" s="36"/>
    </row>
    <row r="764" spans="1:7">
      <c r="A764" s="36"/>
      <c r="B764" s="36"/>
      <c r="C764" s="36"/>
      <c r="D764" s="36"/>
      <c r="E764" s="36"/>
      <c r="F764" s="36"/>
      <c r="G764" s="36"/>
    </row>
    <row r="765" spans="1:7">
      <c r="A765" s="36"/>
      <c r="B765" s="36"/>
      <c r="C765" s="36"/>
      <c r="D765" s="36"/>
      <c r="E765" s="36"/>
      <c r="F765" s="36"/>
      <c r="G765" s="36"/>
    </row>
    <row r="766" spans="1:7">
      <c r="A766" s="36"/>
      <c r="B766" s="36"/>
      <c r="C766" s="36"/>
      <c r="D766" s="36"/>
      <c r="E766" s="36"/>
      <c r="F766" s="36"/>
      <c r="G766" s="36"/>
    </row>
    <row r="767" spans="1:7">
      <c r="A767" s="36"/>
      <c r="B767" s="36"/>
      <c r="C767" s="36"/>
      <c r="D767" s="36"/>
      <c r="E767" s="36"/>
      <c r="F767" s="36"/>
      <c r="G767" s="36"/>
    </row>
    <row r="768" spans="1:7">
      <c r="A768" s="36"/>
      <c r="B768" s="36"/>
      <c r="C768" s="36"/>
      <c r="D768" s="36"/>
      <c r="E768" s="36"/>
      <c r="F768" s="36"/>
      <c r="G768" s="36"/>
    </row>
    <row r="769" spans="1:7">
      <c r="A769" s="36"/>
      <c r="B769" s="36"/>
      <c r="C769" s="36"/>
      <c r="D769" s="36"/>
      <c r="E769" s="36"/>
      <c r="F769" s="36"/>
      <c r="G769" s="36"/>
    </row>
    <row r="770" spans="1:7">
      <c r="A770" s="36"/>
      <c r="B770" s="36"/>
      <c r="C770" s="36"/>
      <c r="D770" s="36"/>
      <c r="E770" s="36"/>
      <c r="F770" s="36"/>
      <c r="G770" s="36"/>
    </row>
    <row r="771" spans="1:7">
      <c r="A771" s="36"/>
      <c r="B771" s="36"/>
      <c r="C771" s="36"/>
      <c r="D771" s="36"/>
      <c r="E771" s="36"/>
      <c r="F771" s="36"/>
      <c r="G771" s="36"/>
    </row>
    <row r="772" spans="1:7">
      <c r="A772" s="36"/>
      <c r="B772" s="36"/>
      <c r="C772" s="36"/>
      <c r="D772" s="36"/>
      <c r="E772" s="36"/>
      <c r="F772" s="36"/>
      <c r="G772" s="36"/>
    </row>
    <row r="773" spans="1:7">
      <c r="A773" s="36"/>
      <c r="B773" s="36"/>
      <c r="C773" s="36"/>
      <c r="D773" s="36"/>
      <c r="E773" s="36"/>
      <c r="F773" s="36"/>
      <c r="G773" s="36"/>
    </row>
    <row r="774" spans="1:7">
      <c r="A774" s="36"/>
      <c r="B774" s="36"/>
      <c r="C774" s="36"/>
      <c r="D774" s="36"/>
      <c r="E774" s="36"/>
      <c r="F774" s="36"/>
      <c r="G774" s="36"/>
    </row>
    <row r="775" spans="1:7">
      <c r="A775" s="36"/>
      <c r="B775" s="36"/>
      <c r="C775" s="36"/>
      <c r="D775" s="36"/>
      <c r="E775" s="36"/>
      <c r="F775" s="36"/>
      <c r="G775" s="36"/>
    </row>
    <row r="776" spans="1:7">
      <c r="A776" s="36"/>
      <c r="B776" s="36"/>
      <c r="C776" s="36"/>
      <c r="D776" s="36"/>
      <c r="E776" s="36"/>
      <c r="F776" s="36"/>
      <c r="G776" s="36"/>
    </row>
    <row r="777" spans="1:7">
      <c r="A777" s="36"/>
      <c r="B777" s="36"/>
      <c r="C777" s="36"/>
      <c r="D777" s="36"/>
      <c r="E777" s="36"/>
      <c r="F777" s="36"/>
      <c r="G777" s="36"/>
    </row>
    <row r="778" spans="1:7">
      <c r="A778" s="36"/>
      <c r="B778" s="36"/>
      <c r="C778" s="36"/>
      <c r="D778" s="36"/>
      <c r="E778" s="36"/>
      <c r="F778" s="36"/>
      <c r="G778" s="36"/>
    </row>
    <row r="779" spans="1:7">
      <c r="A779" s="36"/>
      <c r="B779" s="36"/>
      <c r="C779" s="36"/>
      <c r="D779" s="36"/>
      <c r="E779" s="36"/>
      <c r="F779" s="36"/>
      <c r="G779" s="36"/>
    </row>
    <row r="780" spans="1:7">
      <c r="A780" s="36"/>
      <c r="B780" s="36"/>
      <c r="C780" s="36"/>
      <c r="D780" s="36"/>
      <c r="E780" s="36"/>
      <c r="F780" s="36"/>
      <c r="G780" s="36"/>
    </row>
    <row r="781" spans="1:7">
      <c r="A781" s="36"/>
      <c r="B781" s="36"/>
      <c r="C781" s="36"/>
      <c r="D781" s="36"/>
      <c r="E781" s="36"/>
      <c r="F781" s="36"/>
      <c r="G781" s="36"/>
    </row>
    <row r="782" spans="1:7">
      <c r="A782" s="36"/>
      <c r="B782" s="36"/>
      <c r="C782" s="36"/>
      <c r="D782" s="36"/>
      <c r="E782" s="36"/>
      <c r="F782" s="36"/>
      <c r="G782" s="36"/>
    </row>
    <row r="783" spans="1:7">
      <c r="A783" s="36"/>
      <c r="B783" s="36"/>
      <c r="C783" s="36"/>
      <c r="D783" s="36"/>
      <c r="E783" s="36"/>
      <c r="F783" s="36"/>
      <c r="G783" s="36"/>
    </row>
    <row r="784" spans="1:7">
      <c r="A784" s="36"/>
      <c r="B784" s="36"/>
      <c r="C784" s="36"/>
      <c r="D784" s="36"/>
      <c r="E784" s="36"/>
      <c r="F784" s="36"/>
      <c r="G784" s="36"/>
    </row>
    <row r="785" spans="1:7">
      <c r="A785" s="36"/>
      <c r="B785" s="36"/>
      <c r="C785" s="36"/>
      <c r="D785" s="36"/>
      <c r="E785" s="36"/>
      <c r="F785" s="36"/>
      <c r="G785" s="36"/>
    </row>
    <row r="786" spans="1:7">
      <c r="A786" s="36"/>
      <c r="B786" s="36"/>
      <c r="C786" s="36"/>
      <c r="D786" s="36"/>
      <c r="E786" s="36"/>
      <c r="F786" s="36"/>
      <c r="G786" s="36"/>
    </row>
    <row r="787" spans="1:7">
      <c r="A787" s="36"/>
      <c r="B787" s="36"/>
      <c r="C787" s="36"/>
      <c r="D787" s="36"/>
      <c r="E787" s="36"/>
      <c r="F787" s="36"/>
      <c r="G787" s="36"/>
    </row>
    <row r="788" spans="1:7">
      <c r="A788" s="36"/>
      <c r="B788" s="36"/>
      <c r="C788" s="36"/>
      <c r="D788" s="36"/>
      <c r="E788" s="36"/>
      <c r="F788" s="36"/>
      <c r="G788" s="36"/>
    </row>
    <row r="789" spans="1:7">
      <c r="A789" s="36"/>
      <c r="B789" s="36"/>
      <c r="C789" s="36"/>
      <c r="D789" s="36"/>
      <c r="E789" s="36"/>
      <c r="F789" s="36"/>
      <c r="G789" s="36"/>
    </row>
    <row r="790" spans="1:7">
      <c r="A790" s="36"/>
      <c r="B790" s="36"/>
      <c r="C790" s="36"/>
      <c r="D790" s="36"/>
      <c r="E790" s="36"/>
      <c r="F790" s="36"/>
      <c r="G790" s="36"/>
    </row>
    <row r="791" spans="1:7">
      <c r="A791" s="36"/>
      <c r="B791" s="36"/>
      <c r="C791" s="36"/>
      <c r="D791" s="36"/>
      <c r="E791" s="36"/>
      <c r="F791" s="36"/>
      <c r="G791" s="36"/>
    </row>
    <row r="792" spans="1:7">
      <c r="A792" s="36"/>
      <c r="B792" s="36"/>
      <c r="C792" s="36"/>
      <c r="D792" s="36"/>
      <c r="E792" s="36"/>
      <c r="F792" s="36"/>
      <c r="G792" s="36"/>
    </row>
    <row r="793" spans="1:7">
      <c r="A793" s="36"/>
      <c r="B793" s="36"/>
      <c r="C793" s="36"/>
      <c r="D793" s="36"/>
      <c r="E793" s="36"/>
      <c r="F793" s="36"/>
      <c r="G793" s="36"/>
    </row>
    <row r="794" spans="1:7">
      <c r="A794" s="36"/>
      <c r="B794" s="36"/>
      <c r="C794" s="36"/>
      <c r="D794" s="36"/>
      <c r="E794" s="36"/>
      <c r="F794" s="36"/>
      <c r="G794" s="36"/>
    </row>
    <row r="795" spans="1:7">
      <c r="A795" s="36"/>
      <c r="B795" s="36"/>
      <c r="C795" s="36"/>
      <c r="D795" s="36"/>
      <c r="E795" s="36"/>
      <c r="F795" s="36"/>
      <c r="G795" s="36"/>
    </row>
    <row r="796" spans="1:7">
      <c r="A796" s="36"/>
      <c r="B796" s="36"/>
      <c r="C796" s="36"/>
      <c r="D796" s="36"/>
      <c r="E796" s="36"/>
      <c r="F796" s="36"/>
      <c r="G796" s="36"/>
    </row>
    <row r="797" spans="1:7">
      <c r="A797" s="36"/>
      <c r="B797" s="36"/>
      <c r="C797" s="36"/>
      <c r="D797" s="36"/>
      <c r="E797" s="36"/>
      <c r="F797" s="36"/>
      <c r="G797" s="36"/>
    </row>
    <row r="798" spans="1:7">
      <c r="A798" s="36"/>
      <c r="B798" s="36"/>
      <c r="C798" s="36"/>
      <c r="D798" s="36"/>
      <c r="E798" s="36"/>
      <c r="F798" s="36"/>
      <c r="G798" s="36"/>
    </row>
    <row r="799" spans="1:7">
      <c r="A799" s="36"/>
      <c r="B799" s="36"/>
      <c r="C799" s="36"/>
      <c r="D799" s="36"/>
      <c r="E799" s="36"/>
      <c r="F799" s="36"/>
      <c r="G799" s="36"/>
    </row>
    <row r="800" spans="1:7">
      <c r="A800" s="36"/>
      <c r="B800" s="36"/>
      <c r="C800" s="36"/>
      <c r="D800" s="36"/>
      <c r="E800" s="36"/>
      <c r="F800" s="36"/>
      <c r="G800" s="36"/>
    </row>
    <row r="801" spans="1:7">
      <c r="A801" s="36"/>
      <c r="B801" s="36"/>
      <c r="C801" s="36"/>
      <c r="D801" s="36"/>
      <c r="E801" s="36"/>
      <c r="F801" s="36"/>
      <c r="G801" s="36"/>
    </row>
    <row r="802" spans="1:7">
      <c r="A802" s="36"/>
      <c r="B802" s="36"/>
      <c r="C802" s="36"/>
      <c r="D802" s="36"/>
      <c r="E802" s="36"/>
      <c r="F802" s="36"/>
      <c r="G802" s="36"/>
    </row>
    <row r="803" spans="1:7">
      <c r="A803" s="36"/>
      <c r="B803" s="36"/>
      <c r="C803" s="36"/>
      <c r="D803" s="36"/>
      <c r="E803" s="36"/>
      <c r="F803" s="36"/>
      <c r="G803" s="36"/>
    </row>
    <row r="804" spans="1:7">
      <c r="A804" s="36"/>
      <c r="B804" s="36"/>
      <c r="C804" s="36"/>
      <c r="D804" s="36"/>
      <c r="E804" s="36"/>
      <c r="F804" s="36"/>
      <c r="G804" s="36"/>
    </row>
    <row r="805" spans="1:7">
      <c r="A805" s="36"/>
      <c r="B805" s="36"/>
      <c r="C805" s="36"/>
      <c r="D805" s="36"/>
      <c r="E805" s="36"/>
      <c r="F805" s="36"/>
      <c r="G805" s="36"/>
    </row>
    <row r="806" spans="1:7">
      <c r="A806" s="36"/>
      <c r="B806" s="36"/>
      <c r="C806" s="36"/>
      <c r="D806" s="36"/>
      <c r="E806" s="36"/>
      <c r="F806" s="36"/>
      <c r="G806" s="36"/>
    </row>
    <row r="807" spans="1:7">
      <c r="A807" s="36"/>
      <c r="B807" s="36"/>
      <c r="C807" s="36"/>
      <c r="D807" s="36"/>
      <c r="E807" s="36"/>
      <c r="F807" s="36"/>
      <c r="G807" s="36"/>
    </row>
    <row r="808" spans="1:7">
      <c r="A808" s="36"/>
      <c r="B808" s="36"/>
      <c r="C808" s="36"/>
      <c r="D808" s="36"/>
      <c r="E808" s="36"/>
      <c r="F808" s="36"/>
      <c r="G808" s="36"/>
    </row>
    <row r="809" spans="1:7">
      <c r="A809" s="36"/>
      <c r="B809" s="36"/>
      <c r="C809" s="36"/>
      <c r="D809" s="36"/>
      <c r="E809" s="36"/>
      <c r="F809" s="36"/>
      <c r="G809" s="36"/>
    </row>
    <row r="810" spans="1:7">
      <c r="A810" s="36"/>
      <c r="B810" s="36"/>
      <c r="C810" s="36"/>
      <c r="D810" s="36"/>
      <c r="E810" s="36"/>
      <c r="F810" s="36"/>
      <c r="G810" s="36"/>
    </row>
    <row r="811" spans="1:7">
      <c r="A811" s="36"/>
      <c r="B811" s="36"/>
      <c r="C811" s="36"/>
      <c r="D811" s="36"/>
      <c r="E811" s="36"/>
      <c r="F811" s="36"/>
      <c r="G811" s="36"/>
    </row>
    <row r="812" spans="1:7">
      <c r="A812" s="36"/>
      <c r="B812" s="36"/>
      <c r="C812" s="36"/>
      <c r="D812" s="36"/>
      <c r="E812" s="36"/>
      <c r="F812" s="36"/>
      <c r="G812" s="36"/>
    </row>
    <row r="813" spans="1:7">
      <c r="A813" s="36"/>
      <c r="B813" s="36"/>
      <c r="C813" s="36"/>
      <c r="D813" s="36"/>
      <c r="E813" s="36"/>
      <c r="F813" s="36"/>
      <c r="G813" s="36"/>
    </row>
    <row r="814" spans="1:7">
      <c r="A814" s="36"/>
      <c r="B814" s="36"/>
      <c r="C814" s="36"/>
      <c r="D814" s="36"/>
      <c r="E814" s="36"/>
      <c r="F814" s="36"/>
      <c r="G814" s="36"/>
    </row>
    <row r="815" spans="1:7">
      <c r="A815" s="36"/>
      <c r="B815" s="36"/>
      <c r="C815" s="36"/>
      <c r="D815" s="36"/>
      <c r="E815" s="36"/>
      <c r="F815" s="36"/>
      <c r="G815" s="36"/>
    </row>
    <row r="816" spans="1:7">
      <c r="A816" s="36"/>
      <c r="B816" s="36"/>
      <c r="C816" s="36"/>
      <c r="D816" s="36"/>
      <c r="E816" s="36"/>
      <c r="F816" s="36"/>
      <c r="G816" s="36"/>
    </row>
    <row r="817" spans="1:7">
      <c r="A817" s="36"/>
      <c r="B817" s="36"/>
      <c r="C817" s="36"/>
      <c r="D817" s="36"/>
      <c r="E817" s="36"/>
      <c r="F817" s="36"/>
      <c r="G817" s="36"/>
    </row>
    <row r="818" spans="1:7">
      <c r="A818" s="36"/>
      <c r="B818" s="36"/>
      <c r="C818" s="36"/>
      <c r="D818" s="36"/>
      <c r="E818" s="36"/>
      <c r="F818" s="36"/>
      <c r="G818" s="36"/>
    </row>
    <row r="819" spans="1:7">
      <c r="A819" s="36"/>
      <c r="B819" s="36"/>
      <c r="C819" s="36"/>
      <c r="D819" s="36"/>
      <c r="E819" s="36"/>
      <c r="F819" s="36"/>
      <c r="G819" s="36"/>
    </row>
    <row r="820" spans="1:7">
      <c r="A820" s="36"/>
      <c r="B820" s="36"/>
      <c r="C820" s="36"/>
      <c r="D820" s="36"/>
      <c r="E820" s="36"/>
      <c r="F820" s="36"/>
      <c r="G820" s="36"/>
    </row>
    <row r="821" spans="1:7">
      <c r="A821" s="36"/>
      <c r="B821" s="36"/>
      <c r="C821" s="36"/>
      <c r="D821" s="36"/>
      <c r="E821" s="36"/>
      <c r="F821" s="36"/>
      <c r="G821" s="36"/>
    </row>
    <row r="822" spans="1:7">
      <c r="A822" s="36"/>
      <c r="B822" s="36"/>
      <c r="C822" s="36"/>
      <c r="D822" s="36"/>
      <c r="E822" s="36"/>
      <c r="F822" s="36"/>
      <c r="G822" s="36"/>
    </row>
    <row r="823" spans="1:7">
      <c r="A823" s="36"/>
      <c r="B823" s="36"/>
      <c r="C823" s="36"/>
      <c r="D823" s="36"/>
      <c r="E823" s="36"/>
      <c r="F823" s="36"/>
      <c r="G823" s="36"/>
    </row>
    <row r="824" spans="1:7">
      <c r="A824" s="36"/>
      <c r="B824" s="36"/>
      <c r="C824" s="36"/>
      <c r="D824" s="36"/>
      <c r="E824" s="36"/>
      <c r="F824" s="36"/>
      <c r="G824" s="36"/>
    </row>
    <row r="825" spans="1:7">
      <c r="A825" s="36"/>
      <c r="B825" s="36"/>
      <c r="C825" s="36"/>
      <c r="D825" s="36"/>
      <c r="E825" s="36"/>
      <c r="F825" s="36"/>
      <c r="G825" s="36"/>
    </row>
    <row r="826" spans="1:7">
      <c r="A826" s="36"/>
      <c r="B826" s="36"/>
      <c r="C826" s="36"/>
      <c r="D826" s="36"/>
      <c r="E826" s="36"/>
      <c r="F826" s="36"/>
      <c r="G826" s="36"/>
    </row>
    <row r="827" spans="1:7">
      <c r="A827" s="36"/>
      <c r="B827" s="36"/>
      <c r="C827" s="36"/>
      <c r="D827" s="36"/>
      <c r="E827" s="36"/>
      <c r="F827" s="36"/>
      <c r="G827" s="36"/>
    </row>
    <row r="828" spans="1:7">
      <c r="A828" s="36"/>
      <c r="B828" s="36"/>
      <c r="C828" s="36"/>
      <c r="D828" s="36"/>
      <c r="E828" s="36"/>
      <c r="F828" s="36"/>
      <c r="G828" s="36"/>
    </row>
    <row r="829" spans="1:7">
      <c r="A829" s="36"/>
      <c r="B829" s="36"/>
      <c r="C829" s="36"/>
      <c r="D829" s="36"/>
      <c r="E829" s="36"/>
      <c r="F829" s="36"/>
      <c r="G829" s="36"/>
    </row>
    <row r="830" spans="1:7">
      <c r="A830" s="36"/>
      <c r="B830" s="36"/>
      <c r="C830" s="36"/>
      <c r="D830" s="36"/>
      <c r="E830" s="36"/>
      <c r="F830" s="36"/>
      <c r="G830" s="36"/>
    </row>
    <row r="831" spans="1:7">
      <c r="A831" s="36"/>
      <c r="B831" s="36"/>
      <c r="C831" s="36"/>
      <c r="D831" s="36"/>
      <c r="E831" s="36"/>
      <c r="F831" s="36"/>
      <c r="G831" s="36"/>
    </row>
    <row r="832" spans="1:7">
      <c r="A832" s="36"/>
      <c r="B832" s="36"/>
      <c r="C832" s="36"/>
      <c r="D832" s="36"/>
      <c r="E832" s="36"/>
      <c r="F832" s="36"/>
      <c r="G832" s="36"/>
    </row>
    <row r="833" spans="1:7">
      <c r="A833" s="36"/>
      <c r="B833" s="36"/>
      <c r="C833" s="36"/>
      <c r="D833" s="36"/>
      <c r="E833" s="36"/>
      <c r="F833" s="36"/>
      <c r="G833" s="36"/>
    </row>
    <row r="834" spans="1:7">
      <c r="A834" s="36"/>
      <c r="B834" s="36"/>
      <c r="C834" s="36"/>
      <c r="D834" s="36"/>
      <c r="E834" s="36"/>
      <c r="F834" s="36"/>
      <c r="G834" s="36"/>
    </row>
    <row r="835" spans="1:7">
      <c r="A835" s="36"/>
      <c r="B835" s="36"/>
      <c r="C835" s="36"/>
      <c r="D835" s="36"/>
      <c r="E835" s="36"/>
      <c r="F835" s="36"/>
      <c r="G835" s="36"/>
    </row>
    <row r="836" spans="1:7">
      <c r="A836" s="36"/>
      <c r="B836" s="36"/>
      <c r="C836" s="36"/>
      <c r="D836" s="36"/>
      <c r="E836" s="36"/>
      <c r="F836" s="36"/>
      <c r="G836" s="36"/>
    </row>
    <row r="837" spans="1:7">
      <c r="A837" s="36"/>
      <c r="B837" s="36"/>
      <c r="C837" s="36"/>
      <c r="D837" s="36"/>
      <c r="E837" s="36"/>
      <c r="F837" s="36"/>
      <c r="G837" s="36"/>
    </row>
    <row r="838" spans="1:7">
      <c r="A838" s="36"/>
      <c r="B838" s="36"/>
      <c r="C838" s="36"/>
      <c r="D838" s="36"/>
      <c r="E838" s="36"/>
      <c r="F838" s="36"/>
      <c r="G838" s="36"/>
    </row>
    <row r="839" spans="1:7">
      <c r="A839" s="36"/>
      <c r="B839" s="36"/>
      <c r="C839" s="36"/>
      <c r="D839" s="36"/>
      <c r="E839" s="36"/>
      <c r="F839" s="36"/>
      <c r="G839" s="36"/>
    </row>
    <row r="840" spans="1:7">
      <c r="A840" s="36"/>
      <c r="B840" s="36"/>
      <c r="C840" s="36"/>
      <c r="D840" s="36"/>
      <c r="E840" s="36"/>
      <c r="F840" s="36"/>
      <c r="G840" s="36"/>
    </row>
    <row r="841" spans="1:7">
      <c r="A841" s="36"/>
      <c r="B841" s="36"/>
      <c r="C841" s="36"/>
      <c r="D841" s="36"/>
      <c r="E841" s="36"/>
      <c r="F841" s="36"/>
      <c r="G841" s="36"/>
    </row>
    <row r="842" spans="1:7">
      <c r="A842" s="36"/>
      <c r="B842" s="36"/>
      <c r="C842" s="36"/>
      <c r="D842" s="36"/>
      <c r="E842" s="36"/>
      <c r="F842" s="36"/>
      <c r="G842" s="36"/>
    </row>
    <row r="843" spans="1:7">
      <c r="A843" s="36"/>
      <c r="B843" s="36"/>
      <c r="C843" s="36"/>
      <c r="D843" s="36"/>
      <c r="E843" s="36"/>
      <c r="F843" s="36"/>
      <c r="G843" s="36"/>
    </row>
    <row r="844" spans="1:7">
      <c r="A844" s="36"/>
      <c r="B844" s="36"/>
      <c r="C844" s="36"/>
      <c r="D844" s="36"/>
      <c r="E844" s="36"/>
      <c r="F844" s="36"/>
      <c r="G844" s="36"/>
    </row>
    <row r="845" spans="1:7">
      <c r="A845" s="36"/>
      <c r="B845" s="36"/>
      <c r="C845" s="36"/>
      <c r="D845" s="36"/>
      <c r="E845" s="36"/>
      <c r="F845" s="36"/>
      <c r="G845" s="36"/>
    </row>
    <row r="846" spans="1:7">
      <c r="A846" s="36"/>
      <c r="B846" s="36"/>
      <c r="C846" s="36"/>
      <c r="D846" s="36"/>
      <c r="E846" s="36"/>
      <c r="F846" s="36"/>
      <c r="G846" s="36"/>
    </row>
    <row r="847" spans="1:7">
      <c r="A847" s="36"/>
      <c r="B847" s="36"/>
      <c r="C847" s="36"/>
      <c r="D847" s="36"/>
      <c r="E847" s="36"/>
      <c r="F847" s="36"/>
      <c r="G847" s="36"/>
    </row>
    <row r="848" spans="1:7">
      <c r="A848" s="36"/>
      <c r="B848" s="36"/>
      <c r="C848" s="36"/>
      <c r="D848" s="36"/>
      <c r="E848" s="36"/>
      <c r="F848" s="36"/>
      <c r="G848" s="36"/>
    </row>
    <row r="849" spans="1:7">
      <c r="A849" s="36"/>
      <c r="B849" s="36"/>
      <c r="C849" s="36"/>
      <c r="D849" s="36"/>
      <c r="E849" s="36"/>
      <c r="F849" s="36"/>
      <c r="G849" s="36"/>
    </row>
    <row r="850" spans="1:7">
      <c r="A850" s="36"/>
      <c r="B850" s="36"/>
      <c r="C850" s="36"/>
      <c r="D850" s="36"/>
      <c r="E850" s="36"/>
      <c r="F850" s="36"/>
      <c r="G850" s="36"/>
    </row>
    <row r="851" spans="1:7">
      <c r="A851" s="36"/>
      <c r="B851" s="36"/>
      <c r="C851" s="36"/>
      <c r="D851" s="36"/>
      <c r="E851" s="36"/>
      <c r="F851" s="36"/>
      <c r="G851" s="36"/>
    </row>
    <row r="852" spans="1:7">
      <c r="A852" s="36"/>
      <c r="B852" s="36"/>
      <c r="C852" s="36"/>
      <c r="D852" s="36"/>
      <c r="E852" s="36"/>
      <c r="F852" s="36"/>
      <c r="G852" s="36"/>
    </row>
    <row r="853" spans="1:7">
      <c r="A853" s="36"/>
      <c r="B853" s="36"/>
      <c r="C853" s="36"/>
      <c r="D853" s="36"/>
      <c r="E853" s="36"/>
      <c r="F853" s="36"/>
      <c r="G853" s="36"/>
    </row>
    <row r="854" spans="1:7">
      <c r="A854" s="36"/>
      <c r="B854" s="36"/>
      <c r="C854" s="36"/>
      <c r="D854" s="36"/>
      <c r="E854" s="36"/>
      <c r="F854" s="36"/>
      <c r="G854" s="36"/>
    </row>
    <row r="855" spans="1:7">
      <c r="A855" s="36"/>
      <c r="B855" s="36"/>
      <c r="C855" s="36"/>
      <c r="D855" s="36"/>
      <c r="E855" s="36"/>
      <c r="F855" s="36"/>
      <c r="G855" s="36"/>
    </row>
    <row r="856" spans="1:7">
      <c r="A856" s="36"/>
      <c r="B856" s="36"/>
      <c r="C856" s="36"/>
      <c r="D856" s="36"/>
      <c r="E856" s="36"/>
      <c r="F856" s="36"/>
      <c r="G856" s="36"/>
    </row>
    <row r="857" spans="1:7">
      <c r="A857" s="36"/>
      <c r="B857" s="36"/>
      <c r="C857" s="36"/>
      <c r="D857" s="36"/>
      <c r="E857" s="36"/>
      <c r="F857" s="36"/>
      <c r="G857" s="36"/>
    </row>
    <row r="858" spans="1:7">
      <c r="A858" s="36"/>
      <c r="B858" s="36"/>
      <c r="C858" s="36"/>
      <c r="D858" s="36"/>
      <c r="E858" s="36"/>
      <c r="F858" s="36"/>
      <c r="G858" s="36"/>
    </row>
    <row r="859" spans="1:7">
      <c r="A859" s="36"/>
      <c r="B859" s="36"/>
      <c r="C859" s="36"/>
      <c r="D859" s="36"/>
      <c r="E859" s="36"/>
      <c r="F859" s="36"/>
      <c r="G859" s="36"/>
    </row>
    <row r="860" spans="1:7">
      <c r="A860" s="36"/>
      <c r="B860" s="36"/>
      <c r="C860" s="36"/>
      <c r="D860" s="36"/>
      <c r="E860" s="36"/>
      <c r="F860" s="36"/>
      <c r="G860" s="36"/>
    </row>
    <row r="861" spans="1:7">
      <c r="A861" s="36"/>
      <c r="B861" s="36"/>
      <c r="C861" s="36"/>
      <c r="D861" s="36"/>
      <c r="E861" s="36"/>
      <c r="F861" s="36"/>
      <c r="G861" s="36"/>
    </row>
    <row r="862" spans="1:7">
      <c r="A862" s="36"/>
      <c r="B862" s="36"/>
      <c r="C862" s="36"/>
      <c r="D862" s="36"/>
      <c r="E862" s="36"/>
      <c r="F862" s="36"/>
      <c r="G862" s="36"/>
    </row>
    <row r="863" spans="1:7">
      <c r="A863" s="36"/>
      <c r="B863" s="36"/>
      <c r="C863" s="36"/>
      <c r="D863" s="36"/>
      <c r="E863" s="36"/>
      <c r="F863" s="36"/>
      <c r="G863" s="36"/>
    </row>
    <row r="864" spans="1:7">
      <c r="A864" s="36"/>
      <c r="B864" s="36"/>
      <c r="C864" s="36"/>
      <c r="D864" s="36"/>
      <c r="E864" s="36"/>
      <c r="F864" s="36"/>
      <c r="G864" s="36"/>
    </row>
    <row r="865" spans="1:7">
      <c r="A865" s="36"/>
      <c r="B865" s="36"/>
      <c r="C865" s="36"/>
      <c r="D865" s="36"/>
      <c r="E865" s="36"/>
      <c r="F865" s="36"/>
      <c r="G865" s="36"/>
    </row>
    <row r="866" spans="1:7">
      <c r="A866" s="36"/>
      <c r="B866" s="36"/>
      <c r="C866" s="36"/>
      <c r="D866" s="36"/>
      <c r="E866" s="36"/>
      <c r="F866" s="36"/>
      <c r="G866" s="36"/>
    </row>
    <row r="867" spans="1:7">
      <c r="A867" s="36"/>
      <c r="B867" s="36"/>
      <c r="C867" s="36"/>
      <c r="D867" s="36"/>
      <c r="E867" s="36"/>
      <c r="F867" s="36"/>
      <c r="G867" s="36"/>
    </row>
    <row r="868" spans="1:7">
      <c r="A868" s="36"/>
      <c r="B868" s="36"/>
      <c r="C868" s="36"/>
      <c r="D868" s="36"/>
      <c r="E868" s="36"/>
      <c r="F868" s="36"/>
      <c r="G868" s="36"/>
    </row>
    <row r="869" spans="1:7">
      <c r="A869" s="36"/>
      <c r="B869" s="36"/>
      <c r="C869" s="36"/>
      <c r="D869" s="36"/>
      <c r="E869" s="36"/>
      <c r="F869" s="36"/>
      <c r="G869" s="36"/>
    </row>
    <row r="870" spans="1:7">
      <c r="A870" s="36"/>
      <c r="B870" s="36"/>
      <c r="C870" s="36"/>
      <c r="D870" s="36"/>
      <c r="E870" s="36"/>
      <c r="F870" s="36"/>
      <c r="G870" s="36"/>
    </row>
    <row r="871" spans="1:7">
      <c r="A871" s="36"/>
      <c r="B871" s="36"/>
      <c r="C871" s="36"/>
      <c r="D871" s="36"/>
      <c r="E871" s="36"/>
      <c r="F871" s="36"/>
      <c r="G871" s="36"/>
    </row>
    <row r="872" spans="1:7">
      <c r="A872" s="36"/>
      <c r="B872" s="36"/>
      <c r="C872" s="36"/>
      <c r="D872" s="36"/>
      <c r="E872" s="36"/>
      <c r="F872" s="36"/>
      <c r="G872" s="36"/>
    </row>
    <row r="873" spans="1:7">
      <c r="A873" s="36"/>
      <c r="B873" s="36"/>
      <c r="C873" s="36"/>
      <c r="D873" s="36"/>
      <c r="E873" s="36"/>
      <c r="F873" s="36"/>
      <c r="G873" s="36"/>
    </row>
    <row r="874" spans="1:7">
      <c r="A874" s="36"/>
      <c r="B874" s="36"/>
      <c r="C874" s="36"/>
      <c r="D874" s="36"/>
      <c r="E874" s="36"/>
      <c r="F874" s="36"/>
      <c r="G874" s="36"/>
    </row>
    <row r="875" spans="1:7">
      <c r="A875" s="36"/>
      <c r="B875" s="36"/>
      <c r="C875" s="36"/>
      <c r="D875" s="36"/>
      <c r="E875" s="36"/>
      <c r="F875" s="36"/>
      <c r="G875" s="36"/>
    </row>
    <row r="876" spans="1:7">
      <c r="A876" s="36"/>
      <c r="B876" s="36"/>
      <c r="C876" s="36"/>
      <c r="D876" s="36"/>
      <c r="E876" s="36"/>
      <c r="F876" s="36"/>
      <c r="G876" s="36"/>
    </row>
    <row r="877" spans="1:7">
      <c r="A877" s="36"/>
      <c r="B877" s="36"/>
      <c r="C877" s="36"/>
      <c r="D877" s="36"/>
      <c r="E877" s="36"/>
      <c r="F877" s="36"/>
      <c r="G877" s="36"/>
    </row>
    <row r="878" spans="1:7">
      <c r="A878" s="36"/>
      <c r="B878" s="36"/>
      <c r="C878" s="36"/>
      <c r="D878" s="36"/>
      <c r="E878" s="36"/>
      <c r="F878" s="36"/>
      <c r="G878" s="36"/>
    </row>
    <row r="879" spans="1:7">
      <c r="A879" s="36"/>
      <c r="B879" s="36"/>
      <c r="C879" s="36"/>
      <c r="D879" s="36"/>
      <c r="E879" s="36"/>
      <c r="F879" s="36"/>
      <c r="G879" s="36"/>
    </row>
    <row r="880" spans="1:7">
      <c r="A880" s="36"/>
      <c r="B880" s="36"/>
      <c r="C880" s="36"/>
      <c r="D880" s="36"/>
      <c r="E880" s="36"/>
      <c r="F880" s="36"/>
      <c r="G880" s="36"/>
    </row>
    <row r="881" spans="1:7">
      <c r="A881" s="36"/>
      <c r="B881" s="36"/>
      <c r="C881" s="36"/>
      <c r="D881" s="36"/>
      <c r="E881" s="36"/>
      <c r="F881" s="36"/>
      <c r="G881" s="36"/>
    </row>
    <row r="882" spans="1:7">
      <c r="A882" s="36"/>
      <c r="B882" s="36"/>
      <c r="C882" s="36"/>
      <c r="D882" s="36"/>
      <c r="E882" s="36"/>
      <c r="F882" s="36"/>
      <c r="G882" s="36"/>
    </row>
    <row r="883" spans="1:7">
      <c r="A883" s="36"/>
      <c r="B883" s="36"/>
      <c r="C883" s="36"/>
      <c r="D883" s="36"/>
      <c r="E883" s="36"/>
      <c r="F883" s="36"/>
      <c r="G883" s="36"/>
    </row>
    <row r="884" spans="1:7">
      <c r="A884" s="36"/>
      <c r="B884" s="36"/>
      <c r="C884" s="36"/>
      <c r="D884" s="36"/>
      <c r="E884" s="36"/>
      <c r="F884" s="36"/>
      <c r="G884" s="36"/>
    </row>
    <row r="885" spans="1:7">
      <c r="A885" s="36"/>
      <c r="B885" s="36"/>
      <c r="C885" s="36"/>
      <c r="D885" s="36"/>
      <c r="E885" s="36"/>
      <c r="F885" s="36"/>
      <c r="G885" s="36"/>
    </row>
    <row r="886" spans="1:7">
      <c r="A886" s="36"/>
      <c r="B886" s="36"/>
      <c r="C886" s="36"/>
      <c r="D886" s="36"/>
      <c r="E886" s="36"/>
      <c r="F886" s="36"/>
      <c r="G886" s="36"/>
    </row>
    <row r="887" spans="1:7">
      <c r="A887" s="36"/>
      <c r="B887" s="36"/>
      <c r="C887" s="36"/>
      <c r="D887" s="36"/>
      <c r="E887" s="36"/>
      <c r="F887" s="36"/>
      <c r="G887" s="36"/>
    </row>
    <row r="888" spans="1:7">
      <c r="A888" s="36"/>
      <c r="B888" s="36"/>
      <c r="C888" s="36"/>
      <c r="D888" s="36"/>
      <c r="E888" s="36"/>
      <c r="F888" s="36"/>
      <c r="G888" s="36"/>
    </row>
    <row r="889" spans="1:7">
      <c r="A889" s="36"/>
      <c r="B889" s="36"/>
      <c r="C889" s="36"/>
      <c r="D889" s="36"/>
      <c r="E889" s="36"/>
      <c r="F889" s="36"/>
      <c r="G889" s="36"/>
    </row>
    <row r="890" spans="1:7">
      <c r="A890" s="36"/>
      <c r="B890" s="36"/>
      <c r="C890" s="36"/>
      <c r="D890" s="36"/>
      <c r="E890" s="36"/>
      <c r="F890" s="36"/>
      <c r="G890" s="36"/>
    </row>
    <row r="891" spans="1:7">
      <c r="A891" s="36"/>
      <c r="B891" s="36"/>
      <c r="C891" s="36"/>
      <c r="D891" s="36"/>
      <c r="E891" s="36"/>
      <c r="F891" s="36"/>
      <c r="G891" s="36"/>
    </row>
    <row r="892" spans="1:7">
      <c r="A892" s="36"/>
      <c r="B892" s="36"/>
      <c r="C892" s="36"/>
      <c r="D892" s="36"/>
      <c r="E892" s="36"/>
      <c r="F892" s="36"/>
      <c r="G892" s="36"/>
    </row>
    <row r="893" spans="1:7">
      <c r="A893" s="36"/>
      <c r="B893" s="36"/>
      <c r="C893" s="36"/>
      <c r="D893" s="36"/>
      <c r="E893" s="36"/>
      <c r="F893" s="36"/>
      <c r="G893" s="36"/>
    </row>
    <row r="894" spans="1:7">
      <c r="A894" s="36"/>
      <c r="B894" s="36"/>
      <c r="C894" s="36"/>
      <c r="D894" s="36"/>
      <c r="E894" s="36"/>
      <c r="F894" s="36"/>
      <c r="G894" s="36"/>
    </row>
    <row r="895" spans="1:7">
      <c r="A895" s="36"/>
      <c r="B895" s="36"/>
      <c r="C895" s="36"/>
      <c r="D895" s="36"/>
      <c r="E895" s="36"/>
      <c r="F895" s="36"/>
      <c r="G895" s="36"/>
    </row>
    <row r="896" spans="1:7">
      <c r="A896" s="36"/>
      <c r="B896" s="36"/>
      <c r="C896" s="36"/>
      <c r="D896" s="36"/>
      <c r="E896" s="36"/>
      <c r="F896" s="36"/>
      <c r="G896" s="36"/>
    </row>
    <row r="897" spans="1:7">
      <c r="A897" s="36"/>
      <c r="B897" s="36"/>
      <c r="C897" s="36"/>
      <c r="D897" s="36"/>
      <c r="E897" s="36"/>
      <c r="F897" s="36"/>
      <c r="G897" s="36"/>
    </row>
    <row r="898" spans="1:7">
      <c r="A898" s="36"/>
      <c r="B898" s="36"/>
      <c r="C898" s="36"/>
      <c r="D898" s="36"/>
      <c r="E898" s="36"/>
      <c r="F898" s="36"/>
      <c r="G898" s="36"/>
    </row>
    <row r="899" spans="1:7">
      <c r="A899" s="36"/>
      <c r="B899" s="36"/>
      <c r="C899" s="36"/>
      <c r="D899" s="36"/>
      <c r="E899" s="36"/>
      <c r="F899" s="36"/>
      <c r="G899" s="36"/>
    </row>
    <row r="900" spans="1:7">
      <c r="A900" s="36"/>
      <c r="B900" s="36"/>
      <c r="C900" s="36"/>
      <c r="D900" s="36"/>
      <c r="E900" s="36"/>
      <c r="F900" s="36"/>
      <c r="G900" s="36"/>
    </row>
    <row r="901" spans="1:7">
      <c r="A901" s="36"/>
      <c r="B901" s="36"/>
      <c r="C901" s="36"/>
      <c r="D901" s="36"/>
      <c r="E901" s="36"/>
      <c r="F901" s="36"/>
      <c r="G901" s="36"/>
    </row>
    <row r="902" spans="1:7">
      <c r="A902" s="36"/>
      <c r="B902" s="36"/>
      <c r="C902" s="36"/>
      <c r="D902" s="36"/>
      <c r="E902" s="36"/>
      <c r="F902" s="36"/>
      <c r="G902" s="36"/>
    </row>
    <row r="903" spans="1:7">
      <c r="A903" s="36"/>
      <c r="B903" s="36"/>
      <c r="C903" s="36"/>
      <c r="D903" s="36"/>
      <c r="E903" s="36"/>
      <c r="F903" s="36"/>
      <c r="G903" s="36"/>
    </row>
    <row r="904" spans="1:7">
      <c r="A904" s="36"/>
      <c r="B904" s="36"/>
      <c r="C904" s="36"/>
      <c r="D904" s="36"/>
      <c r="E904" s="36"/>
      <c r="F904" s="36"/>
      <c r="G904" s="36"/>
    </row>
    <row r="905" spans="1:7">
      <c r="A905" s="36"/>
      <c r="B905" s="36"/>
      <c r="C905" s="36"/>
      <c r="D905" s="36"/>
      <c r="E905" s="36"/>
      <c r="F905" s="36"/>
      <c r="G905" s="36"/>
    </row>
    <row r="906" spans="1:7">
      <c r="A906" s="36"/>
      <c r="B906" s="36"/>
      <c r="C906" s="36"/>
      <c r="D906" s="36"/>
      <c r="E906" s="36"/>
      <c r="F906" s="36"/>
      <c r="G906" s="36"/>
    </row>
    <row r="907" spans="1:7">
      <c r="A907" s="36"/>
      <c r="B907" s="36"/>
      <c r="C907" s="36"/>
      <c r="D907" s="36"/>
      <c r="E907" s="36"/>
      <c r="F907" s="36"/>
      <c r="G907" s="36"/>
    </row>
    <row r="908" spans="1:7">
      <c r="A908" s="36"/>
      <c r="B908" s="36"/>
      <c r="C908" s="36"/>
      <c r="D908" s="36"/>
      <c r="E908" s="36"/>
      <c r="F908" s="36"/>
      <c r="G908" s="36"/>
    </row>
    <row r="909" spans="1:7">
      <c r="A909" s="36"/>
      <c r="B909" s="36"/>
      <c r="C909" s="36"/>
      <c r="D909" s="36"/>
      <c r="E909" s="36"/>
      <c r="F909" s="36"/>
      <c r="G909" s="36"/>
    </row>
    <row r="910" spans="1:7">
      <c r="A910" s="36"/>
      <c r="B910" s="36"/>
      <c r="C910" s="36"/>
      <c r="D910" s="36"/>
      <c r="E910" s="36"/>
      <c r="F910" s="36"/>
      <c r="G910" s="36"/>
    </row>
    <row r="911" spans="1:7">
      <c r="A911" s="36"/>
      <c r="B911" s="36"/>
      <c r="C911" s="36"/>
      <c r="D911" s="36"/>
      <c r="E911" s="36"/>
      <c r="F911" s="36"/>
      <c r="G911" s="36"/>
    </row>
    <row r="912" spans="1:7">
      <c r="A912" s="36"/>
      <c r="B912" s="36"/>
      <c r="C912" s="36"/>
      <c r="D912" s="36"/>
      <c r="E912" s="36"/>
      <c r="F912" s="36"/>
      <c r="G912" s="36"/>
    </row>
    <row r="913" spans="1:7">
      <c r="A913" s="36"/>
      <c r="B913" s="36"/>
      <c r="C913" s="36"/>
      <c r="D913" s="36"/>
      <c r="E913" s="36"/>
      <c r="F913" s="36"/>
      <c r="G913" s="36"/>
    </row>
    <row r="914" spans="1:7">
      <c r="A914" s="36"/>
      <c r="B914" s="36"/>
      <c r="C914" s="36"/>
      <c r="D914" s="36"/>
      <c r="E914" s="36"/>
      <c r="F914" s="36"/>
      <c r="G914" s="36"/>
    </row>
    <row r="915" spans="1:7">
      <c r="A915" s="36"/>
      <c r="B915" s="36"/>
      <c r="C915" s="36"/>
      <c r="D915" s="36"/>
      <c r="E915" s="36"/>
      <c r="F915" s="36"/>
      <c r="G915" s="36"/>
    </row>
    <row r="916" spans="1:7">
      <c r="A916" s="36"/>
      <c r="B916" s="36"/>
      <c r="C916" s="36"/>
      <c r="D916" s="36"/>
      <c r="E916" s="36"/>
      <c r="F916" s="36"/>
      <c r="G916" s="36"/>
    </row>
    <row r="917" spans="1:7">
      <c r="A917" s="36"/>
      <c r="B917" s="36"/>
      <c r="C917" s="36"/>
      <c r="D917" s="36"/>
      <c r="E917" s="36"/>
      <c r="F917" s="36"/>
      <c r="G917" s="36"/>
    </row>
    <row r="918" spans="1:7">
      <c r="A918" s="36"/>
      <c r="B918" s="36"/>
      <c r="C918" s="36"/>
      <c r="D918" s="36"/>
      <c r="E918" s="36"/>
      <c r="F918" s="36"/>
      <c r="G918" s="36"/>
    </row>
    <row r="919" spans="1:7">
      <c r="A919" s="36"/>
      <c r="B919" s="36"/>
      <c r="C919" s="36"/>
      <c r="D919" s="36"/>
      <c r="E919" s="36"/>
      <c r="F919" s="36"/>
      <c r="G919" s="36"/>
    </row>
    <row r="920" spans="1:7">
      <c r="A920" s="36"/>
      <c r="B920" s="36"/>
      <c r="C920" s="36"/>
      <c r="D920" s="36"/>
      <c r="E920" s="36"/>
      <c r="F920" s="36"/>
      <c r="G920" s="36"/>
    </row>
    <row r="921" spans="1:7">
      <c r="A921" s="36"/>
      <c r="B921" s="36"/>
      <c r="C921" s="36"/>
      <c r="D921" s="36"/>
      <c r="E921" s="36"/>
      <c r="F921" s="36"/>
      <c r="G921" s="36"/>
    </row>
    <row r="922" spans="1:7">
      <c r="A922" s="36"/>
      <c r="B922" s="36"/>
      <c r="C922" s="36"/>
      <c r="D922" s="36"/>
      <c r="E922" s="36"/>
      <c r="F922" s="36"/>
      <c r="G922" s="36"/>
    </row>
    <row r="923" spans="1:7">
      <c r="A923" s="36"/>
      <c r="B923" s="36"/>
      <c r="C923" s="36"/>
      <c r="D923" s="36"/>
      <c r="E923" s="36"/>
      <c r="F923" s="36"/>
      <c r="G923" s="36"/>
    </row>
    <row r="924" spans="1:7">
      <c r="A924" s="36"/>
      <c r="B924" s="36"/>
      <c r="C924" s="36"/>
      <c r="D924" s="36"/>
      <c r="E924" s="36"/>
      <c r="F924" s="36"/>
      <c r="G924" s="36"/>
    </row>
    <row r="925" spans="1:7">
      <c r="A925" s="36"/>
      <c r="B925" s="36"/>
      <c r="C925" s="36"/>
      <c r="D925" s="36"/>
      <c r="E925" s="36"/>
      <c r="F925" s="36"/>
      <c r="G925" s="36"/>
    </row>
    <row r="926" spans="1:7">
      <c r="A926" s="36"/>
      <c r="B926" s="36"/>
      <c r="C926" s="36"/>
      <c r="D926" s="36"/>
      <c r="E926" s="36"/>
      <c r="F926" s="36"/>
      <c r="G926" s="36"/>
    </row>
    <row r="927" spans="1:7">
      <c r="A927" s="36"/>
      <c r="B927" s="36"/>
      <c r="C927" s="36"/>
      <c r="D927" s="36"/>
      <c r="E927" s="36"/>
      <c r="F927" s="36"/>
      <c r="G927" s="36"/>
    </row>
    <row r="928" spans="1:7">
      <c r="A928" s="36"/>
      <c r="B928" s="36"/>
      <c r="C928" s="36"/>
      <c r="D928" s="36"/>
      <c r="E928" s="36"/>
      <c r="F928" s="36"/>
      <c r="G928" s="36"/>
    </row>
    <row r="929" spans="1:7">
      <c r="A929" s="36"/>
      <c r="B929" s="36"/>
      <c r="C929" s="36"/>
      <c r="D929" s="36"/>
      <c r="E929" s="36"/>
      <c r="F929" s="36"/>
      <c r="G929" s="36"/>
    </row>
    <row r="930" spans="1:7">
      <c r="A930" s="36"/>
      <c r="B930" s="36"/>
      <c r="C930" s="36"/>
      <c r="D930" s="36"/>
      <c r="E930" s="36"/>
      <c r="F930" s="36"/>
      <c r="G930" s="36"/>
    </row>
    <row r="931" spans="1:7">
      <c r="A931" s="36"/>
      <c r="B931" s="36"/>
      <c r="C931" s="36"/>
      <c r="D931" s="36"/>
      <c r="E931" s="36"/>
      <c r="F931" s="36"/>
      <c r="G931" s="36"/>
    </row>
    <row r="932" spans="1:7">
      <c r="A932" s="36"/>
      <c r="B932" s="36"/>
      <c r="C932" s="36"/>
      <c r="D932" s="36"/>
      <c r="E932" s="36"/>
      <c r="F932" s="36"/>
      <c r="G932" s="36"/>
    </row>
    <row r="933" spans="1:7">
      <c r="A933" s="36"/>
      <c r="B933" s="36"/>
      <c r="C933" s="36"/>
      <c r="D933" s="36"/>
      <c r="E933" s="36"/>
      <c r="F933" s="36"/>
      <c r="G933" s="36"/>
    </row>
    <row r="934" spans="1:7">
      <c r="A934" s="36"/>
      <c r="B934" s="36"/>
      <c r="C934" s="36"/>
      <c r="D934" s="36"/>
      <c r="E934" s="36"/>
      <c r="F934" s="36"/>
      <c r="G934" s="36"/>
    </row>
    <row r="935" spans="1:7">
      <c r="A935" s="36"/>
      <c r="B935" s="36"/>
      <c r="C935" s="36"/>
      <c r="D935" s="36"/>
      <c r="E935" s="36"/>
      <c r="F935" s="36"/>
      <c r="G935" s="36"/>
    </row>
    <row r="936" spans="1:7">
      <c r="A936" s="36"/>
      <c r="B936" s="36"/>
      <c r="C936" s="36"/>
      <c r="D936" s="36"/>
      <c r="E936" s="36"/>
      <c r="F936" s="36"/>
      <c r="G936" s="36"/>
    </row>
    <row r="937" spans="1:7">
      <c r="A937" s="36"/>
      <c r="B937" s="36"/>
      <c r="C937" s="36"/>
      <c r="D937" s="36"/>
      <c r="E937" s="36"/>
      <c r="F937" s="36"/>
      <c r="G937" s="36"/>
    </row>
    <row r="938" spans="1:7">
      <c r="A938" s="36"/>
      <c r="B938" s="36"/>
      <c r="C938" s="36"/>
      <c r="D938" s="36"/>
      <c r="E938" s="36"/>
      <c r="F938" s="36"/>
      <c r="G938" s="36"/>
    </row>
    <row r="939" spans="1:7">
      <c r="A939" s="36"/>
      <c r="B939" s="36"/>
      <c r="C939" s="36"/>
      <c r="D939" s="36"/>
      <c r="E939" s="36"/>
      <c r="F939" s="36"/>
      <c r="G939" s="36"/>
    </row>
    <row r="940" spans="1:7">
      <c r="A940" s="36"/>
      <c r="B940" s="36"/>
      <c r="C940" s="36"/>
      <c r="D940" s="36"/>
      <c r="E940" s="36"/>
      <c r="F940" s="36"/>
      <c r="G940" s="36"/>
    </row>
    <row r="941" spans="1:7">
      <c r="A941" s="36"/>
      <c r="B941" s="36"/>
      <c r="C941" s="36"/>
      <c r="D941" s="36"/>
      <c r="E941" s="36"/>
      <c r="F941" s="36"/>
      <c r="G941" s="36"/>
    </row>
    <row r="942" spans="1:7">
      <c r="A942" s="36"/>
      <c r="B942" s="36"/>
      <c r="C942" s="36"/>
      <c r="D942" s="36"/>
      <c r="E942" s="36"/>
      <c r="F942" s="36"/>
      <c r="G942" s="36"/>
    </row>
    <row r="943" spans="1:7">
      <c r="A943" s="36"/>
      <c r="B943" s="36"/>
      <c r="C943" s="36"/>
      <c r="D943" s="36"/>
      <c r="E943" s="36"/>
      <c r="F943" s="36"/>
      <c r="G943" s="36"/>
    </row>
    <row r="944" spans="1:7">
      <c r="A944" s="36"/>
      <c r="B944" s="36"/>
      <c r="C944" s="36"/>
      <c r="D944" s="36"/>
      <c r="E944" s="36"/>
      <c r="F944" s="36"/>
      <c r="G944" s="36"/>
    </row>
    <row r="945" spans="1:7">
      <c r="A945" s="36"/>
      <c r="B945" s="36"/>
      <c r="C945" s="36"/>
      <c r="D945" s="36"/>
      <c r="E945" s="36"/>
      <c r="F945" s="36"/>
      <c r="G945" s="36"/>
    </row>
    <row r="946" spans="1:7">
      <c r="A946" s="36"/>
      <c r="B946" s="36"/>
      <c r="C946" s="36"/>
      <c r="D946" s="36"/>
      <c r="E946" s="36"/>
      <c r="F946" s="36"/>
      <c r="G946" s="36"/>
    </row>
    <row r="947" spans="1:7">
      <c r="A947" s="36"/>
      <c r="B947" s="36"/>
      <c r="C947" s="36"/>
      <c r="D947" s="36"/>
      <c r="E947" s="36"/>
      <c r="F947" s="36"/>
      <c r="G947" s="36"/>
    </row>
    <row r="948" spans="1:7">
      <c r="A948" s="36"/>
      <c r="B948" s="36"/>
      <c r="C948" s="36"/>
      <c r="D948" s="36"/>
      <c r="E948" s="36"/>
      <c r="F948" s="36"/>
      <c r="G948" s="36"/>
    </row>
    <row r="949" spans="1:7">
      <c r="A949" s="36"/>
      <c r="B949" s="36"/>
      <c r="C949" s="36"/>
      <c r="D949" s="36"/>
      <c r="E949" s="36"/>
      <c r="F949" s="36"/>
      <c r="G949" s="36"/>
    </row>
    <row r="950" spans="1:7">
      <c r="A950" s="36"/>
      <c r="B950" s="36"/>
      <c r="C950" s="36"/>
      <c r="D950" s="36"/>
      <c r="E950" s="36"/>
      <c r="F950" s="36"/>
      <c r="G950" s="36"/>
    </row>
    <row r="951" spans="1:7">
      <c r="A951" s="36"/>
      <c r="B951" s="36"/>
      <c r="C951" s="36"/>
      <c r="D951" s="36"/>
      <c r="E951" s="36"/>
      <c r="F951" s="36"/>
      <c r="G951" s="36"/>
    </row>
    <row r="952" spans="1:7">
      <c r="A952" s="36"/>
      <c r="B952" s="36"/>
      <c r="C952" s="36"/>
      <c r="D952" s="36"/>
      <c r="E952" s="36"/>
      <c r="F952" s="36"/>
      <c r="G952" s="36"/>
    </row>
    <row r="953" spans="1:7">
      <c r="A953" s="36"/>
      <c r="B953" s="36"/>
      <c r="C953" s="36"/>
      <c r="D953" s="36"/>
      <c r="E953" s="36"/>
      <c r="F953" s="36"/>
      <c r="G953" s="36"/>
    </row>
    <row r="954" spans="1:7">
      <c r="A954" s="36"/>
      <c r="B954" s="36"/>
      <c r="C954" s="36"/>
      <c r="D954" s="36"/>
      <c r="E954" s="36"/>
      <c r="F954" s="36"/>
      <c r="G954" s="36"/>
    </row>
    <row r="955" spans="1:7">
      <c r="A955" s="36"/>
      <c r="B955" s="36"/>
      <c r="C955" s="36"/>
      <c r="D955" s="36"/>
      <c r="E955" s="36"/>
      <c r="F955" s="36"/>
      <c r="G955" s="36"/>
    </row>
    <row r="956" spans="1:7">
      <c r="A956" s="36"/>
      <c r="B956" s="36"/>
      <c r="C956" s="36"/>
      <c r="D956" s="36"/>
      <c r="E956" s="36"/>
      <c r="F956" s="36"/>
      <c r="G956" s="36"/>
    </row>
    <row r="957" spans="1:7">
      <c r="A957" s="36"/>
      <c r="B957" s="36"/>
      <c r="C957" s="36"/>
      <c r="D957" s="36"/>
      <c r="E957" s="36"/>
      <c r="F957" s="36"/>
      <c r="G957" s="36"/>
    </row>
    <row r="958" spans="1:7">
      <c r="A958" s="36"/>
      <c r="B958" s="36"/>
      <c r="C958" s="36"/>
      <c r="D958" s="36"/>
      <c r="E958" s="36"/>
      <c r="F958" s="36"/>
      <c r="G958" s="36"/>
    </row>
    <row r="959" spans="1:7">
      <c r="A959" s="36"/>
      <c r="B959" s="36"/>
      <c r="C959" s="36"/>
      <c r="D959" s="36"/>
      <c r="E959" s="36"/>
      <c r="F959" s="36"/>
      <c r="G959" s="36"/>
    </row>
    <row r="960" spans="1:7">
      <c r="A960" s="36"/>
      <c r="B960" s="36"/>
      <c r="C960" s="36"/>
      <c r="D960" s="36"/>
      <c r="E960" s="36"/>
      <c r="F960" s="36"/>
      <c r="G960" s="36"/>
    </row>
    <row r="961" spans="1:7">
      <c r="A961" s="36"/>
      <c r="B961" s="36"/>
      <c r="C961" s="36"/>
      <c r="D961" s="36"/>
      <c r="E961" s="36"/>
      <c r="F961" s="36"/>
      <c r="G961" s="36"/>
    </row>
    <row r="962" spans="1:7">
      <c r="A962" s="36"/>
      <c r="B962" s="36"/>
      <c r="C962" s="36"/>
      <c r="D962" s="36"/>
      <c r="E962" s="36"/>
      <c r="F962" s="36"/>
      <c r="G962" s="36"/>
    </row>
    <row r="963" spans="1:7">
      <c r="A963" s="36"/>
      <c r="B963" s="36"/>
      <c r="C963" s="36"/>
      <c r="D963" s="36"/>
      <c r="E963" s="36"/>
      <c r="F963" s="36"/>
      <c r="G963" s="36"/>
    </row>
    <row r="964" spans="1:7">
      <c r="A964" s="36"/>
      <c r="B964" s="36"/>
      <c r="C964" s="36"/>
      <c r="D964" s="36"/>
      <c r="E964" s="36"/>
      <c r="F964" s="36"/>
      <c r="G964" s="36"/>
    </row>
    <row r="965" spans="1:7">
      <c r="A965" s="36"/>
      <c r="B965" s="36"/>
      <c r="C965" s="36"/>
      <c r="D965" s="36"/>
      <c r="E965" s="36"/>
      <c r="F965" s="36"/>
      <c r="G965" s="36"/>
    </row>
    <row r="966" spans="1:7">
      <c r="A966" s="36"/>
      <c r="B966" s="36"/>
      <c r="C966" s="36"/>
      <c r="D966" s="36"/>
      <c r="E966" s="36"/>
      <c r="F966" s="36"/>
      <c r="G966" s="36"/>
    </row>
    <row r="967" spans="1:7">
      <c r="A967" s="36"/>
      <c r="B967" s="36"/>
      <c r="C967" s="36"/>
      <c r="D967" s="36"/>
      <c r="E967" s="36"/>
      <c r="F967" s="36"/>
      <c r="G967" s="36"/>
    </row>
    <row r="968" spans="1:7">
      <c r="A968" s="36"/>
      <c r="B968" s="36"/>
      <c r="C968" s="36"/>
      <c r="D968" s="36"/>
      <c r="E968" s="36"/>
      <c r="F968" s="36"/>
      <c r="G968" s="36"/>
    </row>
    <row r="969" spans="1:7">
      <c r="A969" s="36"/>
      <c r="B969" s="36"/>
      <c r="C969" s="36"/>
      <c r="D969" s="36"/>
      <c r="E969" s="36"/>
      <c r="F969" s="36"/>
      <c r="G969" s="36"/>
    </row>
    <row r="970" spans="1:7">
      <c r="A970" s="36"/>
      <c r="B970" s="36"/>
      <c r="C970" s="36"/>
      <c r="D970" s="36"/>
      <c r="E970" s="36"/>
      <c r="F970" s="36"/>
      <c r="G970" s="36"/>
    </row>
    <row r="971" spans="1:7">
      <c r="A971" s="36"/>
      <c r="B971" s="36"/>
      <c r="C971" s="36"/>
      <c r="D971" s="36"/>
      <c r="E971" s="36"/>
      <c r="F971" s="36"/>
      <c r="G971" s="36"/>
    </row>
    <row r="972" spans="1:7">
      <c r="A972" s="36"/>
      <c r="B972" s="36"/>
      <c r="C972" s="36"/>
      <c r="D972" s="36"/>
      <c r="E972" s="36"/>
      <c r="F972" s="36"/>
      <c r="G972" s="36"/>
    </row>
    <row r="973" spans="1:7">
      <c r="A973" s="36"/>
      <c r="B973" s="36"/>
      <c r="C973" s="36"/>
      <c r="D973" s="36"/>
      <c r="E973" s="36"/>
      <c r="F973" s="36"/>
      <c r="G973" s="36"/>
    </row>
    <row r="974" spans="1:7">
      <c r="A974" s="36"/>
      <c r="B974" s="36"/>
      <c r="C974" s="36"/>
      <c r="D974" s="36"/>
      <c r="E974" s="36"/>
      <c r="F974" s="36"/>
      <c r="G974" s="36"/>
    </row>
    <row r="975" spans="1:7">
      <c r="A975" s="36"/>
      <c r="B975" s="36"/>
      <c r="C975" s="36"/>
      <c r="D975" s="36"/>
      <c r="E975" s="36"/>
      <c r="F975" s="36"/>
      <c r="G975" s="36"/>
    </row>
    <row r="976" spans="1:7">
      <c r="A976" s="36"/>
      <c r="B976" s="36"/>
      <c r="C976" s="36"/>
      <c r="D976" s="36"/>
      <c r="E976" s="36"/>
      <c r="F976" s="36"/>
      <c r="G976" s="36"/>
    </row>
    <row r="977" spans="1:7">
      <c r="A977" s="36"/>
      <c r="B977" s="36"/>
      <c r="C977" s="36"/>
      <c r="D977" s="36"/>
      <c r="E977" s="36"/>
      <c r="F977" s="36"/>
      <c r="G977" s="36"/>
    </row>
    <row r="978" spans="1:7">
      <c r="A978" s="36"/>
      <c r="B978" s="36"/>
      <c r="C978" s="36"/>
      <c r="D978" s="36"/>
      <c r="E978" s="36"/>
      <c r="F978" s="36"/>
      <c r="G978" s="36"/>
    </row>
    <row r="979" spans="1:7">
      <c r="A979" s="36"/>
      <c r="B979" s="36"/>
      <c r="C979" s="36"/>
      <c r="D979" s="36"/>
      <c r="E979" s="36"/>
      <c r="F979" s="36"/>
      <c r="G979" s="36"/>
    </row>
    <row r="980" spans="1:7">
      <c r="A980" s="36"/>
      <c r="B980" s="36"/>
      <c r="C980" s="36"/>
      <c r="D980" s="36"/>
      <c r="E980" s="36"/>
      <c r="F980" s="36"/>
      <c r="G980" s="36"/>
    </row>
    <row r="981" spans="1:7">
      <c r="A981" s="36"/>
      <c r="B981" s="36"/>
      <c r="C981" s="36"/>
      <c r="D981" s="36"/>
      <c r="E981" s="36"/>
      <c r="F981" s="36"/>
      <c r="G981" s="36"/>
    </row>
    <row r="982" spans="1:7">
      <c r="A982" s="36"/>
      <c r="B982" s="36"/>
      <c r="C982" s="36"/>
      <c r="D982" s="36"/>
      <c r="E982" s="36"/>
      <c r="F982" s="36"/>
      <c r="G982" s="36"/>
    </row>
    <row r="983" spans="1:7">
      <c r="A983" s="36"/>
      <c r="B983" s="36"/>
      <c r="C983" s="36"/>
      <c r="D983" s="36"/>
      <c r="E983" s="36"/>
      <c r="F983" s="36"/>
      <c r="G983" s="36"/>
    </row>
    <row r="984" spans="1:7">
      <c r="A984" s="36"/>
      <c r="B984" s="36"/>
      <c r="C984" s="36"/>
      <c r="D984" s="36"/>
      <c r="E984" s="36"/>
      <c r="F984" s="36"/>
      <c r="G984" s="36"/>
    </row>
    <row r="985" spans="1:7">
      <c r="A985" s="36"/>
      <c r="B985" s="36"/>
      <c r="C985" s="36"/>
      <c r="D985" s="36"/>
      <c r="E985" s="36"/>
      <c r="F985" s="36"/>
      <c r="G985" s="36"/>
    </row>
    <row r="986" spans="1:7">
      <c r="A986" s="36"/>
      <c r="B986" s="36"/>
      <c r="C986" s="36"/>
      <c r="D986" s="36"/>
      <c r="E986" s="36"/>
      <c r="F986" s="36"/>
      <c r="G986" s="36"/>
    </row>
    <row r="987" spans="1:7">
      <c r="A987" s="36"/>
      <c r="B987" s="36"/>
      <c r="C987" s="36"/>
      <c r="D987" s="36"/>
      <c r="E987" s="36"/>
      <c r="F987" s="36"/>
      <c r="G987" s="36"/>
    </row>
    <row r="988" spans="1:7">
      <c r="A988" s="36"/>
      <c r="B988" s="36"/>
      <c r="C988" s="36"/>
      <c r="D988" s="36"/>
      <c r="E988" s="36"/>
      <c r="F988" s="36"/>
      <c r="G988" s="36"/>
    </row>
    <row r="989" spans="1:7">
      <c r="A989" s="36"/>
      <c r="B989" s="36"/>
      <c r="C989" s="36"/>
      <c r="D989" s="36"/>
      <c r="E989" s="36"/>
      <c r="F989" s="36"/>
      <c r="G989" s="36"/>
    </row>
    <row r="990" spans="1:7">
      <c r="A990" s="36"/>
      <c r="B990" s="36"/>
      <c r="C990" s="36"/>
      <c r="D990" s="36"/>
      <c r="E990" s="36"/>
      <c r="F990" s="36"/>
      <c r="G990" s="36"/>
    </row>
    <row r="991" spans="1:7">
      <c r="A991" s="36"/>
      <c r="B991" s="36"/>
      <c r="C991" s="36"/>
      <c r="D991" s="36"/>
      <c r="E991" s="36"/>
      <c r="F991" s="36"/>
      <c r="G991" s="36"/>
    </row>
    <row r="992" spans="1:7">
      <c r="A992" s="36"/>
      <c r="B992" s="36"/>
      <c r="C992" s="36"/>
      <c r="D992" s="36"/>
      <c r="E992" s="36"/>
      <c r="F992" s="36"/>
      <c r="G992" s="36"/>
    </row>
    <row r="993" spans="1:7">
      <c r="A993" s="36"/>
      <c r="B993" s="36"/>
      <c r="C993" s="36"/>
      <c r="D993" s="36"/>
      <c r="E993" s="36"/>
      <c r="F993" s="36"/>
      <c r="G993" s="36"/>
    </row>
    <row r="994" spans="1:7">
      <c r="A994" s="36"/>
      <c r="B994" s="36"/>
      <c r="C994" s="36"/>
      <c r="D994" s="36"/>
      <c r="E994" s="36"/>
      <c r="F994" s="36"/>
      <c r="G994" s="36"/>
    </row>
    <row r="995" spans="1:7">
      <c r="A995" s="36"/>
      <c r="B995" s="36"/>
      <c r="C995" s="36"/>
      <c r="D995" s="36"/>
      <c r="E995" s="36"/>
      <c r="F995" s="36"/>
      <c r="G995" s="36"/>
    </row>
    <row r="996" spans="1:7">
      <c r="A996" s="36"/>
      <c r="B996" s="36"/>
      <c r="C996" s="36"/>
      <c r="D996" s="36"/>
      <c r="E996" s="36"/>
      <c r="F996" s="36"/>
      <c r="G996" s="36"/>
    </row>
    <row r="997" spans="1:7">
      <c r="A997" s="36"/>
      <c r="B997" s="36"/>
      <c r="C997" s="36"/>
      <c r="D997" s="36"/>
      <c r="E997" s="36"/>
      <c r="F997" s="36"/>
      <c r="G997" s="36"/>
    </row>
    <row r="998" spans="1:7">
      <c r="A998" s="36"/>
      <c r="B998" s="36"/>
      <c r="C998" s="36"/>
      <c r="D998" s="36"/>
      <c r="E998" s="36"/>
      <c r="F998" s="36"/>
      <c r="G998" s="36"/>
    </row>
    <row r="999" spans="1:7">
      <c r="A999" s="36"/>
      <c r="B999" s="36"/>
      <c r="C999" s="36"/>
      <c r="D999" s="36"/>
      <c r="E999" s="36"/>
      <c r="F999" s="36"/>
      <c r="G999" s="36"/>
    </row>
    <row r="1000" spans="1:7">
      <c r="A1000" s="36"/>
      <c r="B1000" s="36"/>
      <c r="C1000" s="36"/>
      <c r="D1000" s="36"/>
      <c r="E1000" s="36"/>
      <c r="F1000" s="36"/>
      <c r="G1000" s="36"/>
    </row>
    <row r="1001" spans="1:7">
      <c r="A1001" s="36"/>
      <c r="B1001" s="36"/>
      <c r="C1001" s="36"/>
      <c r="D1001" s="36"/>
      <c r="E1001" s="36"/>
      <c r="F1001" s="36"/>
      <c r="G1001" s="36"/>
    </row>
    <row r="1002" spans="1:7">
      <c r="A1002" s="36"/>
      <c r="B1002" s="36"/>
      <c r="C1002" s="36"/>
      <c r="D1002" s="36"/>
      <c r="E1002" s="36"/>
      <c r="F1002" s="36"/>
      <c r="G1002" s="36"/>
    </row>
    <row r="1003" spans="1:7">
      <c r="A1003" s="36"/>
      <c r="B1003" s="36"/>
      <c r="C1003" s="36"/>
      <c r="D1003" s="36"/>
      <c r="E1003" s="36"/>
      <c r="F1003" s="36"/>
      <c r="G1003" s="36"/>
    </row>
    <row r="1004" spans="1:7">
      <c r="A1004" s="36"/>
      <c r="B1004" s="36"/>
      <c r="C1004" s="36"/>
      <c r="D1004" s="36"/>
      <c r="E1004" s="36"/>
      <c r="F1004" s="36"/>
      <c r="G1004" s="36"/>
    </row>
    <row r="1005" spans="1:7">
      <c r="A1005" s="36"/>
      <c r="B1005" s="36"/>
      <c r="C1005" s="36"/>
      <c r="D1005" s="36"/>
      <c r="E1005" s="36"/>
      <c r="F1005" s="36"/>
      <c r="G1005" s="36"/>
    </row>
    <row r="1006" spans="1:7">
      <c r="A1006" s="36"/>
      <c r="B1006" s="36"/>
      <c r="C1006" s="36"/>
      <c r="D1006" s="36"/>
      <c r="E1006" s="36"/>
      <c r="F1006" s="36"/>
      <c r="G1006" s="36"/>
    </row>
    <row r="1007" spans="1:7">
      <c r="A1007" s="36"/>
      <c r="B1007" s="36"/>
      <c r="C1007" s="36"/>
      <c r="D1007" s="36"/>
      <c r="E1007" s="36"/>
      <c r="F1007" s="36"/>
      <c r="G1007" s="36"/>
    </row>
    <row r="1008" spans="1:7">
      <c r="A1008" s="36"/>
      <c r="B1008" s="36"/>
      <c r="C1008" s="36"/>
      <c r="D1008" s="36"/>
      <c r="E1008" s="36"/>
      <c r="F1008" s="36"/>
      <c r="G1008" s="36"/>
    </row>
    <row r="1009" spans="1:7">
      <c r="A1009" s="36"/>
      <c r="B1009" s="36"/>
      <c r="C1009" s="36"/>
      <c r="D1009" s="36"/>
      <c r="E1009" s="36"/>
      <c r="F1009" s="36"/>
      <c r="G1009" s="36"/>
    </row>
    <row r="1010" spans="1:7">
      <c r="A1010" s="36"/>
      <c r="B1010" s="36"/>
      <c r="C1010" s="36"/>
      <c r="D1010" s="36"/>
      <c r="E1010" s="36"/>
      <c r="F1010" s="36"/>
      <c r="G1010" s="36"/>
    </row>
    <row r="1011" spans="1:7">
      <c r="A1011" s="36"/>
      <c r="B1011" s="36"/>
      <c r="C1011" s="36"/>
      <c r="D1011" s="36"/>
      <c r="E1011" s="36"/>
      <c r="F1011" s="36"/>
      <c r="G1011" s="36"/>
    </row>
    <row r="1012" spans="1:7">
      <c r="A1012" s="36"/>
      <c r="B1012" s="36"/>
      <c r="C1012" s="36"/>
      <c r="D1012" s="36"/>
      <c r="E1012" s="36"/>
      <c r="F1012" s="36"/>
      <c r="G1012" s="36"/>
    </row>
    <row r="1013" spans="1:7">
      <c r="A1013" s="36"/>
      <c r="B1013" s="36"/>
      <c r="C1013" s="36"/>
      <c r="D1013" s="36"/>
      <c r="E1013" s="36"/>
      <c r="F1013" s="36"/>
      <c r="G1013" s="36"/>
    </row>
    <row r="1014" spans="1:7">
      <c r="A1014" s="36"/>
      <c r="B1014" s="36"/>
      <c r="C1014" s="36"/>
      <c r="D1014" s="36"/>
      <c r="E1014" s="36"/>
      <c r="F1014" s="36"/>
      <c r="G1014" s="36"/>
    </row>
    <row r="1015" spans="1:7">
      <c r="A1015" s="36"/>
      <c r="B1015" s="36"/>
      <c r="C1015" s="36"/>
      <c r="D1015" s="36"/>
      <c r="E1015" s="36"/>
      <c r="F1015" s="36"/>
      <c r="G1015" s="36"/>
    </row>
    <row r="1016" spans="1:7">
      <c r="A1016" s="36"/>
      <c r="B1016" s="36"/>
      <c r="C1016" s="36"/>
      <c r="D1016" s="36"/>
      <c r="E1016" s="36"/>
      <c r="F1016" s="36"/>
      <c r="G1016" s="36"/>
    </row>
    <row r="1017" spans="1:7">
      <c r="A1017" s="36"/>
      <c r="B1017" s="36"/>
      <c r="C1017" s="36"/>
      <c r="D1017" s="36"/>
      <c r="E1017" s="36"/>
      <c r="F1017" s="36"/>
      <c r="G1017" s="36"/>
    </row>
    <row r="1018" spans="1:7">
      <c r="A1018" s="36"/>
      <c r="B1018" s="36"/>
      <c r="C1018" s="36"/>
      <c r="D1018" s="36"/>
      <c r="E1018" s="36"/>
      <c r="F1018" s="36"/>
      <c r="G1018" s="36"/>
    </row>
    <row r="1019" spans="1:7">
      <c r="A1019" s="36"/>
      <c r="B1019" s="36"/>
      <c r="C1019" s="36"/>
      <c r="D1019" s="36"/>
      <c r="E1019" s="36"/>
      <c r="F1019" s="36"/>
      <c r="G1019" s="36"/>
    </row>
    <row r="1020" spans="1:7">
      <c r="A1020" s="36"/>
      <c r="B1020" s="36"/>
      <c r="C1020" s="36"/>
      <c r="D1020" s="36"/>
      <c r="E1020" s="36"/>
      <c r="F1020" s="36"/>
      <c r="G1020" s="36"/>
    </row>
    <row r="1021" spans="1:7">
      <c r="A1021" s="36"/>
      <c r="B1021" s="36"/>
      <c r="C1021" s="36"/>
      <c r="D1021" s="36"/>
      <c r="E1021" s="36"/>
      <c r="F1021" s="36"/>
      <c r="G1021" s="36"/>
    </row>
    <row r="1022" spans="1:7">
      <c r="A1022" s="36"/>
      <c r="B1022" s="36"/>
      <c r="C1022" s="36"/>
      <c r="D1022" s="36"/>
      <c r="E1022" s="36"/>
      <c r="F1022" s="36"/>
      <c r="G1022" s="36"/>
    </row>
    <row r="1023" spans="1:7">
      <c r="A1023" s="36"/>
      <c r="B1023" s="36"/>
      <c r="C1023" s="36"/>
      <c r="D1023" s="36"/>
      <c r="E1023" s="36"/>
      <c r="F1023" s="36"/>
      <c r="G1023" s="36"/>
    </row>
    <row r="1024" spans="1:7">
      <c r="A1024" s="36"/>
      <c r="B1024" s="36"/>
      <c r="C1024" s="36"/>
      <c r="D1024" s="36"/>
      <c r="E1024" s="36"/>
      <c r="F1024" s="36"/>
      <c r="G1024" s="36"/>
    </row>
    <row r="1025" spans="1:7">
      <c r="A1025" s="36"/>
      <c r="B1025" s="36"/>
      <c r="C1025" s="36"/>
      <c r="D1025" s="36"/>
      <c r="E1025" s="36"/>
      <c r="F1025" s="36"/>
      <c r="G1025" s="36"/>
    </row>
    <row r="1026" spans="1:7">
      <c r="A1026" s="36"/>
      <c r="B1026" s="36"/>
      <c r="C1026" s="36"/>
      <c r="D1026" s="36"/>
      <c r="E1026" s="36"/>
      <c r="F1026" s="36"/>
      <c r="G1026" s="36"/>
    </row>
    <row r="1027" spans="1:7">
      <c r="A1027" s="36"/>
      <c r="B1027" s="36"/>
      <c r="C1027" s="36"/>
      <c r="D1027" s="36"/>
      <c r="E1027" s="36"/>
      <c r="F1027" s="36"/>
      <c r="G1027" s="36"/>
    </row>
    <row r="1028" spans="1:7">
      <c r="A1028" s="36"/>
      <c r="B1028" s="36"/>
      <c r="C1028" s="36"/>
      <c r="D1028" s="36"/>
      <c r="E1028" s="36"/>
      <c r="F1028" s="36"/>
      <c r="G1028" s="36"/>
    </row>
    <row r="1029" spans="1:7">
      <c r="A1029" s="36"/>
      <c r="B1029" s="36"/>
      <c r="C1029" s="36"/>
      <c r="D1029" s="36"/>
      <c r="E1029" s="36"/>
      <c r="F1029" s="36"/>
      <c r="G1029" s="36"/>
    </row>
    <row r="1030" spans="1:7">
      <c r="A1030" s="36"/>
      <c r="B1030" s="36"/>
      <c r="C1030" s="36"/>
      <c r="D1030" s="36"/>
      <c r="E1030" s="36"/>
      <c r="F1030" s="36"/>
      <c r="G1030" s="36"/>
    </row>
    <row r="1031" spans="1:7">
      <c r="A1031" s="36"/>
      <c r="B1031" s="36"/>
      <c r="C1031" s="36"/>
      <c r="D1031" s="36"/>
      <c r="E1031" s="36"/>
      <c r="F1031" s="36"/>
      <c r="G1031" s="36"/>
    </row>
    <row r="1032" spans="1:7">
      <c r="A1032" s="36"/>
      <c r="B1032" s="36"/>
      <c r="C1032" s="36"/>
      <c r="D1032" s="36"/>
      <c r="E1032" s="36"/>
      <c r="F1032" s="36"/>
      <c r="G1032" s="36"/>
    </row>
    <row r="1033" spans="1:7">
      <c r="A1033" s="36"/>
      <c r="B1033" s="36"/>
      <c r="C1033" s="36"/>
      <c r="D1033" s="36"/>
      <c r="E1033" s="36"/>
      <c r="F1033" s="36"/>
      <c r="G1033" s="36"/>
    </row>
    <row r="1034" spans="1:7">
      <c r="A1034" s="36"/>
      <c r="B1034" s="36"/>
      <c r="C1034" s="36"/>
      <c r="D1034" s="36"/>
      <c r="E1034" s="36"/>
      <c r="F1034" s="36"/>
      <c r="G1034" s="36"/>
    </row>
    <row r="1035" spans="1:7">
      <c r="A1035" s="36"/>
      <c r="B1035" s="36"/>
      <c r="C1035" s="36"/>
      <c r="D1035" s="36"/>
      <c r="E1035" s="36"/>
      <c r="F1035" s="36"/>
      <c r="G1035" s="36"/>
    </row>
    <row r="1036" spans="1:7">
      <c r="A1036" s="36"/>
      <c r="B1036" s="36"/>
      <c r="C1036" s="36"/>
      <c r="D1036" s="36"/>
      <c r="E1036" s="36"/>
      <c r="F1036" s="36"/>
      <c r="G1036" s="36"/>
    </row>
    <row r="1037" spans="1:7">
      <c r="A1037" s="36"/>
      <c r="B1037" s="36"/>
      <c r="C1037" s="36"/>
      <c r="D1037" s="36"/>
      <c r="E1037" s="36"/>
      <c r="F1037" s="36"/>
      <c r="G1037" s="36"/>
    </row>
    <row r="1038" spans="1:7">
      <c r="A1038" s="36"/>
      <c r="B1038" s="36"/>
      <c r="C1038" s="36"/>
      <c r="D1038" s="36"/>
      <c r="E1038" s="36"/>
      <c r="F1038" s="36"/>
      <c r="G1038" s="36"/>
    </row>
    <row r="1039" spans="1:7">
      <c r="A1039" s="36"/>
      <c r="B1039" s="36"/>
      <c r="C1039" s="36"/>
      <c r="D1039" s="36"/>
      <c r="E1039" s="36"/>
      <c r="F1039" s="36"/>
      <c r="G1039" s="36"/>
    </row>
    <row r="1040" spans="1:7">
      <c r="A1040" s="36"/>
      <c r="B1040" s="36"/>
      <c r="C1040" s="36"/>
      <c r="D1040" s="36"/>
      <c r="E1040" s="36"/>
      <c r="F1040" s="36"/>
      <c r="G1040" s="36"/>
    </row>
    <row r="1041" spans="1:7">
      <c r="A1041" s="36"/>
      <c r="B1041" s="36"/>
      <c r="C1041" s="36"/>
      <c r="D1041" s="36"/>
      <c r="E1041" s="36"/>
      <c r="F1041" s="36"/>
      <c r="G1041" s="36"/>
    </row>
    <row r="1042" spans="1:7">
      <c r="A1042" s="36"/>
      <c r="B1042" s="36"/>
      <c r="C1042" s="36"/>
      <c r="D1042" s="36"/>
      <c r="E1042" s="36"/>
      <c r="F1042" s="36"/>
      <c r="G1042" s="36"/>
    </row>
    <row r="1043" spans="1:7">
      <c r="A1043" s="36"/>
      <c r="B1043" s="36"/>
      <c r="C1043" s="36"/>
      <c r="D1043" s="36"/>
      <c r="E1043" s="36"/>
      <c r="F1043" s="36"/>
      <c r="G1043" s="36"/>
    </row>
    <row r="1044" spans="1:7">
      <c r="A1044" s="36"/>
      <c r="B1044" s="36"/>
      <c r="C1044" s="36"/>
      <c r="D1044" s="36"/>
      <c r="E1044" s="36"/>
      <c r="F1044" s="36"/>
      <c r="G1044" s="36"/>
    </row>
    <row r="1045" spans="1:7">
      <c r="A1045" s="36"/>
      <c r="B1045" s="36"/>
      <c r="C1045" s="36"/>
      <c r="D1045" s="36"/>
      <c r="E1045" s="36"/>
      <c r="F1045" s="36"/>
      <c r="G1045" s="36"/>
    </row>
    <row r="1046" spans="1:7">
      <c r="A1046" s="36"/>
      <c r="B1046" s="36"/>
      <c r="C1046" s="36"/>
      <c r="D1046" s="36"/>
      <c r="E1046" s="36"/>
      <c r="F1046" s="36"/>
      <c r="G1046" s="36"/>
    </row>
    <row r="1047" spans="1:7">
      <c r="A1047" s="36"/>
      <c r="B1047" s="36"/>
      <c r="C1047" s="36"/>
      <c r="D1047" s="36"/>
      <c r="E1047" s="36"/>
      <c r="F1047" s="36"/>
      <c r="G1047" s="36"/>
    </row>
    <row r="1048" spans="1:7">
      <c r="A1048" s="36"/>
      <c r="B1048" s="36"/>
      <c r="C1048" s="36"/>
      <c r="D1048" s="36"/>
      <c r="E1048" s="36"/>
      <c r="F1048" s="36"/>
      <c r="G1048" s="36"/>
    </row>
    <row r="1049" spans="1:7">
      <c r="A1049" s="36"/>
      <c r="B1049" s="36"/>
      <c r="C1049" s="36"/>
      <c r="D1049" s="36"/>
      <c r="E1049" s="36"/>
      <c r="F1049" s="36"/>
      <c r="G1049" s="36"/>
    </row>
    <row r="1050" spans="1:7">
      <c r="A1050" s="36"/>
      <c r="B1050" s="36"/>
      <c r="C1050" s="36"/>
      <c r="D1050" s="36"/>
      <c r="E1050" s="36"/>
      <c r="F1050" s="36"/>
      <c r="G1050" s="36"/>
    </row>
    <row r="1051" spans="1:7">
      <c r="A1051" s="36"/>
      <c r="B1051" s="36"/>
      <c r="C1051" s="36"/>
      <c r="D1051" s="36"/>
      <c r="E1051" s="36"/>
      <c r="F1051" s="36"/>
      <c r="G1051" s="36"/>
    </row>
    <row r="1052" spans="1:7">
      <c r="A1052" s="36"/>
      <c r="B1052" s="36"/>
      <c r="C1052" s="36"/>
      <c r="D1052" s="36"/>
      <c r="E1052" s="36"/>
      <c r="F1052" s="36"/>
      <c r="G1052" s="36"/>
    </row>
    <row r="1053" spans="1:7">
      <c r="A1053" s="36"/>
      <c r="B1053" s="36"/>
      <c r="C1053" s="36"/>
      <c r="D1053" s="36"/>
      <c r="E1053" s="36"/>
      <c r="F1053" s="36"/>
      <c r="G1053" s="36"/>
    </row>
    <row r="1054" spans="1:7">
      <c r="A1054" s="36"/>
      <c r="B1054" s="36"/>
      <c r="C1054" s="36"/>
      <c r="D1054" s="36"/>
      <c r="E1054" s="36"/>
      <c r="F1054" s="36"/>
      <c r="G1054" s="36"/>
    </row>
    <row r="1055" spans="1:7">
      <c r="A1055" s="36"/>
      <c r="B1055" s="36"/>
      <c r="C1055" s="36"/>
      <c r="D1055" s="36"/>
      <c r="E1055" s="36"/>
      <c r="F1055" s="36"/>
      <c r="G1055" s="36"/>
    </row>
    <row r="1056" spans="1:7">
      <c r="A1056" s="36"/>
      <c r="B1056" s="36"/>
      <c r="C1056" s="36"/>
      <c r="D1056" s="36"/>
      <c r="E1056" s="36"/>
      <c r="F1056" s="36"/>
      <c r="G1056" s="36"/>
    </row>
    <row r="1057" spans="1:7">
      <c r="A1057" s="36"/>
      <c r="B1057" s="36"/>
      <c r="C1057" s="36"/>
      <c r="D1057" s="36"/>
      <c r="E1057" s="36"/>
      <c r="F1057" s="36"/>
      <c r="G1057" s="36"/>
    </row>
    <row r="1058" spans="1:7">
      <c r="A1058" s="36"/>
      <c r="B1058" s="36"/>
      <c r="C1058" s="36"/>
      <c r="D1058" s="36"/>
      <c r="E1058" s="36"/>
      <c r="F1058" s="36"/>
      <c r="G1058" s="36"/>
    </row>
    <row r="1059" spans="1:7">
      <c r="A1059" s="36"/>
      <c r="B1059" s="36"/>
      <c r="C1059" s="36"/>
      <c r="D1059" s="36"/>
      <c r="E1059" s="36"/>
      <c r="F1059" s="36"/>
      <c r="G1059" s="36"/>
    </row>
    <row r="1060" spans="1:7">
      <c r="A1060" s="36"/>
      <c r="B1060" s="36"/>
      <c r="C1060" s="36"/>
      <c r="D1060" s="36"/>
      <c r="E1060" s="36"/>
      <c r="F1060" s="36"/>
      <c r="G1060" s="36"/>
    </row>
    <row r="1061" spans="1:7">
      <c r="A1061" s="36"/>
      <c r="B1061" s="36"/>
      <c r="C1061" s="36"/>
      <c r="D1061" s="36"/>
      <c r="E1061" s="36"/>
      <c r="F1061" s="36"/>
      <c r="G1061" s="36"/>
    </row>
    <row r="1062" spans="1:7">
      <c r="A1062" s="36"/>
      <c r="B1062" s="36"/>
      <c r="C1062" s="36"/>
      <c r="D1062" s="36"/>
      <c r="E1062" s="36"/>
      <c r="F1062" s="36"/>
      <c r="G1062" s="36"/>
    </row>
    <row r="1063" spans="1:7">
      <c r="A1063" s="36"/>
      <c r="B1063" s="36"/>
      <c r="C1063" s="36"/>
      <c r="D1063" s="36"/>
      <c r="E1063" s="36"/>
      <c r="F1063" s="36"/>
      <c r="G1063" s="36"/>
    </row>
    <row r="1064" spans="1:7">
      <c r="A1064" s="36"/>
      <c r="B1064" s="36"/>
      <c r="C1064" s="36"/>
      <c r="D1064" s="36"/>
      <c r="E1064" s="36"/>
      <c r="F1064" s="36"/>
      <c r="G1064" s="36"/>
    </row>
    <row r="1065" spans="1:7">
      <c r="A1065" s="36"/>
      <c r="B1065" s="36"/>
      <c r="C1065" s="36"/>
      <c r="D1065" s="36"/>
      <c r="E1065" s="36"/>
      <c r="F1065" s="36"/>
      <c r="G1065" s="36"/>
    </row>
    <row r="1066" spans="1:7">
      <c r="A1066" s="36"/>
      <c r="B1066" s="36"/>
      <c r="C1066" s="36"/>
      <c r="D1066" s="36"/>
      <c r="E1066" s="36"/>
      <c r="F1066" s="36"/>
      <c r="G1066" s="36"/>
    </row>
    <row r="1067" spans="1:7">
      <c r="A1067" s="36"/>
      <c r="B1067" s="36"/>
      <c r="C1067" s="36"/>
      <c r="D1067" s="36"/>
      <c r="E1067" s="36"/>
      <c r="F1067" s="36"/>
      <c r="G1067" s="36"/>
    </row>
    <row r="1068" spans="1:7">
      <c r="A1068" s="36"/>
      <c r="B1068" s="36"/>
      <c r="C1068" s="36"/>
      <c r="D1068" s="36"/>
      <c r="E1068" s="36"/>
      <c r="F1068" s="36"/>
      <c r="G1068" s="36"/>
    </row>
    <row r="1069" spans="1:7">
      <c r="A1069" s="36"/>
      <c r="B1069" s="36"/>
      <c r="C1069" s="36"/>
      <c r="D1069" s="36"/>
      <c r="E1069" s="36"/>
      <c r="F1069" s="36"/>
      <c r="G1069" s="36"/>
    </row>
    <row r="1070" spans="1:7">
      <c r="A1070" s="36"/>
      <c r="B1070" s="36"/>
      <c r="C1070" s="36"/>
      <c r="D1070" s="36"/>
      <c r="E1070" s="36"/>
      <c r="F1070" s="36"/>
      <c r="G1070" s="36"/>
    </row>
    <row r="1071" spans="1:7">
      <c r="A1071" s="36"/>
      <c r="B1071" s="36"/>
      <c r="C1071" s="36"/>
      <c r="D1071" s="36"/>
      <c r="E1071" s="36"/>
      <c r="F1071" s="36"/>
      <c r="G1071" s="36"/>
    </row>
    <row r="1072" spans="1:7">
      <c r="A1072" s="36"/>
      <c r="B1072" s="36"/>
      <c r="C1072" s="36"/>
      <c r="D1072" s="36"/>
      <c r="E1072" s="36"/>
      <c r="F1072" s="36"/>
      <c r="G1072" s="36"/>
    </row>
    <row r="1073" spans="1:7">
      <c r="A1073" s="36"/>
      <c r="B1073" s="36"/>
      <c r="C1073" s="36"/>
      <c r="D1073" s="36"/>
      <c r="E1073" s="36"/>
      <c r="F1073" s="36"/>
      <c r="G1073" s="36"/>
    </row>
    <row r="1074" spans="1:7">
      <c r="A1074" s="36"/>
      <c r="B1074" s="36"/>
      <c r="C1074" s="36"/>
      <c r="D1074" s="36"/>
      <c r="E1074" s="36"/>
      <c r="F1074" s="36"/>
      <c r="G1074" s="36"/>
    </row>
    <row r="1075" spans="1:7">
      <c r="A1075" s="36"/>
      <c r="B1075" s="36"/>
      <c r="C1075" s="36"/>
      <c r="D1075" s="36"/>
      <c r="E1075" s="36"/>
      <c r="F1075" s="36"/>
      <c r="G1075" s="36"/>
    </row>
    <row r="1076" spans="1:7">
      <c r="A1076" s="36"/>
      <c r="B1076" s="36"/>
      <c r="C1076" s="36"/>
      <c r="D1076" s="36"/>
      <c r="E1076" s="36"/>
      <c r="F1076" s="36"/>
      <c r="G1076" s="36"/>
    </row>
    <row r="1077" spans="1:7">
      <c r="A1077" s="36"/>
      <c r="B1077" s="36"/>
      <c r="C1077" s="36"/>
      <c r="D1077" s="36"/>
      <c r="E1077" s="36"/>
      <c r="F1077" s="36"/>
      <c r="G1077" s="36"/>
    </row>
    <row r="1078" spans="1:7">
      <c r="A1078" s="36"/>
      <c r="B1078" s="36"/>
      <c r="C1078" s="36"/>
      <c r="D1078" s="36"/>
      <c r="E1078" s="36"/>
      <c r="F1078" s="36"/>
      <c r="G1078" s="36"/>
    </row>
    <row r="1079" spans="1:7">
      <c r="A1079" s="36"/>
      <c r="B1079" s="36"/>
      <c r="C1079" s="36"/>
      <c r="D1079" s="36"/>
      <c r="E1079" s="36"/>
      <c r="F1079" s="36"/>
      <c r="G1079" s="36"/>
    </row>
    <row r="1080" spans="1:7">
      <c r="A1080" s="36"/>
      <c r="B1080" s="36"/>
      <c r="C1080" s="36"/>
      <c r="D1080" s="36"/>
      <c r="E1080" s="36"/>
      <c r="F1080" s="36"/>
      <c r="G1080" s="36"/>
    </row>
    <row r="1081" spans="1:7">
      <c r="A1081" s="36"/>
      <c r="B1081" s="36"/>
      <c r="C1081" s="36"/>
      <c r="D1081" s="36"/>
      <c r="E1081" s="36"/>
      <c r="F1081" s="36"/>
      <c r="G1081" s="36"/>
    </row>
    <row r="1082" spans="1:7">
      <c r="A1082" s="36"/>
      <c r="B1082" s="36"/>
      <c r="C1082" s="36"/>
      <c r="D1082" s="36"/>
      <c r="E1082" s="36"/>
      <c r="F1082" s="36"/>
      <c r="G1082" s="36"/>
    </row>
    <row r="1083" spans="1:7">
      <c r="A1083" s="36"/>
      <c r="B1083" s="36"/>
      <c r="C1083" s="36"/>
      <c r="D1083" s="36"/>
      <c r="E1083" s="36"/>
      <c r="F1083" s="36"/>
      <c r="G1083" s="36"/>
    </row>
    <row r="1084" spans="1:7">
      <c r="A1084" s="36"/>
      <c r="B1084" s="36"/>
      <c r="C1084" s="36"/>
      <c r="D1084" s="36"/>
      <c r="E1084" s="36"/>
      <c r="F1084" s="36"/>
      <c r="G1084" s="36"/>
    </row>
    <row r="1085" spans="1:7">
      <c r="A1085" s="36"/>
      <c r="B1085" s="36"/>
      <c r="C1085" s="36"/>
      <c r="D1085" s="36"/>
      <c r="E1085" s="36"/>
      <c r="F1085" s="36"/>
      <c r="G1085" s="36"/>
    </row>
    <row r="1086" spans="1:7">
      <c r="A1086" s="36"/>
      <c r="B1086" s="36"/>
      <c r="C1086" s="36"/>
      <c r="D1086" s="36"/>
      <c r="E1086" s="36"/>
      <c r="F1086" s="36"/>
      <c r="G1086" s="36"/>
    </row>
    <row r="1087" spans="1:7">
      <c r="A1087" s="36"/>
      <c r="B1087" s="36"/>
      <c r="C1087" s="36"/>
      <c r="D1087" s="36"/>
      <c r="E1087" s="36"/>
      <c r="F1087" s="36"/>
      <c r="G1087" s="36"/>
    </row>
    <row r="1088" spans="1:7">
      <c r="A1088" s="36"/>
      <c r="B1088" s="36"/>
      <c r="C1088" s="36"/>
      <c r="D1088" s="36"/>
      <c r="E1088" s="36"/>
      <c r="F1088" s="36"/>
      <c r="G1088" s="36"/>
    </row>
    <row r="1089" spans="1:7">
      <c r="A1089" s="36"/>
      <c r="B1089" s="36"/>
      <c r="C1089" s="36"/>
      <c r="D1089" s="36"/>
      <c r="E1089" s="36"/>
      <c r="F1089" s="36"/>
      <c r="G1089" s="36"/>
    </row>
    <row r="1090" spans="1:7">
      <c r="A1090" s="36"/>
      <c r="B1090" s="36"/>
      <c r="C1090" s="36"/>
      <c r="D1090" s="36"/>
      <c r="E1090" s="36"/>
      <c r="F1090" s="36"/>
      <c r="G1090" s="36"/>
    </row>
    <row r="1091" spans="1:7">
      <c r="A1091" s="36"/>
      <c r="B1091" s="36"/>
      <c r="C1091" s="36"/>
      <c r="D1091" s="36"/>
      <c r="E1091" s="36"/>
      <c r="F1091" s="36"/>
      <c r="G1091" s="36"/>
    </row>
    <row r="1092" spans="1:7">
      <c r="A1092" s="36"/>
      <c r="B1092" s="36"/>
      <c r="C1092" s="36"/>
      <c r="D1092" s="36"/>
      <c r="E1092" s="36"/>
      <c r="F1092" s="36"/>
      <c r="G1092" s="36"/>
    </row>
    <row r="1093" spans="1:7">
      <c r="A1093" s="36"/>
      <c r="B1093" s="36"/>
      <c r="C1093" s="36"/>
      <c r="D1093" s="36"/>
      <c r="E1093" s="36"/>
      <c r="F1093" s="36"/>
      <c r="G1093" s="36"/>
    </row>
    <row r="1094" spans="1:7">
      <c r="A1094" s="36"/>
      <c r="B1094" s="36"/>
      <c r="C1094" s="36"/>
      <c r="D1094" s="36"/>
      <c r="E1094" s="36"/>
      <c r="F1094" s="36"/>
      <c r="G1094" s="36"/>
    </row>
    <row r="1095" spans="1:7">
      <c r="A1095" s="36"/>
      <c r="B1095" s="36"/>
      <c r="C1095" s="36"/>
      <c r="D1095" s="36"/>
      <c r="E1095" s="36"/>
      <c r="F1095" s="36"/>
      <c r="G1095" s="36"/>
    </row>
    <row r="1096" spans="1:7">
      <c r="A1096" s="36"/>
      <c r="B1096" s="36"/>
      <c r="C1096" s="36"/>
      <c r="D1096" s="36"/>
      <c r="E1096" s="36"/>
      <c r="F1096" s="36"/>
      <c r="G1096" s="36"/>
    </row>
    <row r="1097" spans="1:7">
      <c r="A1097" s="36"/>
      <c r="B1097" s="36"/>
      <c r="C1097" s="36"/>
      <c r="D1097" s="36"/>
      <c r="E1097" s="36"/>
      <c r="F1097" s="36"/>
      <c r="G1097" s="36"/>
    </row>
    <row r="1098" spans="1:7">
      <c r="A1098" s="36"/>
      <c r="B1098" s="36"/>
      <c r="C1098" s="36"/>
      <c r="D1098" s="36"/>
      <c r="E1098" s="36"/>
      <c r="F1098" s="36"/>
      <c r="G1098" s="36"/>
    </row>
    <row r="1099" spans="1:7">
      <c r="A1099" s="36"/>
      <c r="B1099" s="36"/>
      <c r="C1099" s="36"/>
      <c r="D1099" s="36"/>
      <c r="E1099" s="36"/>
      <c r="F1099" s="36"/>
      <c r="G1099" s="36"/>
    </row>
    <row r="1100" spans="1:7">
      <c r="A1100" s="36"/>
      <c r="B1100" s="36"/>
      <c r="C1100" s="36"/>
      <c r="D1100" s="36"/>
      <c r="E1100" s="36"/>
      <c r="F1100" s="36"/>
      <c r="G1100" s="36"/>
    </row>
    <row r="1101" spans="1:7">
      <c r="A1101" s="36"/>
      <c r="B1101" s="36"/>
      <c r="C1101" s="36"/>
      <c r="D1101" s="36"/>
      <c r="E1101" s="36"/>
      <c r="F1101" s="36"/>
      <c r="G1101" s="36"/>
    </row>
    <row r="1102" spans="1:7">
      <c r="A1102" s="36"/>
      <c r="B1102" s="36"/>
      <c r="C1102" s="36"/>
      <c r="D1102" s="36"/>
      <c r="E1102" s="36"/>
      <c r="F1102" s="36"/>
      <c r="G1102" s="36"/>
    </row>
    <row r="1103" spans="1:7">
      <c r="A1103" s="36"/>
      <c r="B1103" s="36"/>
      <c r="C1103" s="36"/>
      <c r="D1103" s="36"/>
      <c r="E1103" s="36"/>
      <c r="F1103" s="36"/>
      <c r="G1103" s="36"/>
    </row>
    <row r="1104" spans="1:7">
      <c r="A1104" s="36"/>
      <c r="B1104" s="36"/>
      <c r="C1104" s="36"/>
      <c r="D1104" s="36"/>
      <c r="E1104" s="36"/>
      <c r="F1104" s="36"/>
      <c r="G1104" s="36"/>
    </row>
    <row r="1105" spans="1:7">
      <c r="A1105" s="36"/>
      <c r="B1105" s="36"/>
      <c r="C1105" s="36"/>
      <c r="D1105" s="36"/>
      <c r="E1105" s="36"/>
      <c r="F1105" s="36"/>
      <c r="G1105" s="36"/>
    </row>
    <row r="1106" spans="1:7">
      <c r="A1106" s="36"/>
      <c r="B1106" s="36"/>
      <c r="C1106" s="36"/>
      <c r="D1106" s="36"/>
      <c r="E1106" s="36"/>
      <c r="F1106" s="36"/>
      <c r="G1106" s="36"/>
    </row>
    <row r="1107" spans="1:7">
      <c r="A1107" s="36"/>
      <c r="B1107" s="36"/>
      <c r="C1107" s="36"/>
      <c r="D1107" s="36"/>
      <c r="E1107" s="36"/>
      <c r="F1107" s="36"/>
      <c r="G1107" s="36"/>
    </row>
    <row r="1108" spans="1:7">
      <c r="A1108" s="36"/>
      <c r="B1108" s="36"/>
      <c r="C1108" s="36"/>
      <c r="D1108" s="36"/>
      <c r="E1108" s="36"/>
      <c r="F1108" s="36"/>
      <c r="G1108" s="36"/>
    </row>
    <row r="1109" spans="1:7">
      <c r="A1109" s="36"/>
      <c r="B1109" s="36"/>
      <c r="C1109" s="36"/>
      <c r="D1109" s="36"/>
      <c r="E1109" s="36"/>
      <c r="F1109" s="36"/>
      <c r="G1109" s="36"/>
    </row>
    <row r="1110" spans="1:7">
      <c r="A1110" s="36"/>
      <c r="B1110" s="36"/>
      <c r="C1110" s="36"/>
      <c r="D1110" s="36"/>
      <c r="E1110" s="36"/>
      <c r="F1110" s="36"/>
      <c r="G1110" s="36"/>
    </row>
    <row r="1111" spans="1:7">
      <c r="A1111" s="36"/>
      <c r="B1111" s="36"/>
      <c r="C1111" s="36"/>
      <c r="D1111" s="36"/>
      <c r="E1111" s="36"/>
      <c r="F1111" s="36"/>
      <c r="G1111" s="36"/>
    </row>
    <row r="1112" spans="1:7">
      <c r="A1112" s="36"/>
      <c r="B1112" s="36"/>
      <c r="C1112" s="36"/>
      <c r="D1112" s="36"/>
      <c r="E1112" s="36"/>
      <c r="F1112" s="36"/>
      <c r="G1112" s="36"/>
    </row>
    <row r="1113" spans="1:7">
      <c r="A1113" s="36"/>
      <c r="B1113" s="36"/>
      <c r="C1113" s="36"/>
      <c r="D1113" s="36"/>
      <c r="E1113" s="36"/>
      <c r="F1113" s="36"/>
      <c r="G1113" s="36"/>
    </row>
    <row r="1114" spans="1:7">
      <c r="A1114" s="36"/>
      <c r="B1114" s="36"/>
      <c r="C1114" s="36"/>
      <c r="D1114" s="36"/>
      <c r="E1114" s="36"/>
      <c r="F1114" s="36"/>
      <c r="G1114" s="36"/>
    </row>
    <row r="1115" spans="1:7">
      <c r="A1115" s="36"/>
      <c r="B1115" s="36"/>
      <c r="C1115" s="36"/>
      <c r="D1115" s="36"/>
      <c r="E1115" s="36"/>
      <c r="F1115" s="36"/>
      <c r="G1115" s="36"/>
    </row>
    <row r="1116" spans="1:7">
      <c r="A1116" s="36"/>
      <c r="B1116" s="36"/>
      <c r="C1116" s="36"/>
      <c r="D1116" s="36"/>
      <c r="E1116" s="36"/>
      <c r="F1116" s="36"/>
      <c r="G1116" s="36"/>
    </row>
    <row r="1117" spans="1:7">
      <c r="A1117" s="36"/>
      <c r="B1117" s="36"/>
      <c r="C1117" s="36"/>
      <c r="D1117" s="36"/>
      <c r="E1117" s="36"/>
      <c r="F1117" s="36"/>
      <c r="G1117" s="36"/>
    </row>
    <row r="1118" spans="1:7">
      <c r="A1118" s="36"/>
      <c r="B1118" s="36"/>
      <c r="C1118" s="36"/>
      <c r="D1118" s="36"/>
      <c r="E1118" s="36"/>
      <c r="F1118" s="36"/>
      <c r="G1118" s="36"/>
    </row>
    <row r="1119" spans="1:7">
      <c r="A1119" s="36"/>
      <c r="B1119" s="36"/>
      <c r="C1119" s="36"/>
      <c r="D1119" s="36"/>
      <c r="E1119" s="36"/>
      <c r="F1119" s="36"/>
      <c r="G1119" s="36"/>
    </row>
    <row r="1120" spans="1:7">
      <c r="A1120" s="36"/>
      <c r="B1120" s="36"/>
      <c r="C1120" s="36"/>
      <c r="D1120" s="36"/>
      <c r="E1120" s="36"/>
      <c r="F1120" s="36"/>
      <c r="G1120" s="36"/>
    </row>
    <row r="1121" spans="1:7">
      <c r="A1121" s="36"/>
      <c r="B1121" s="36"/>
      <c r="C1121" s="36"/>
      <c r="D1121" s="36"/>
      <c r="E1121" s="36"/>
      <c r="F1121" s="36"/>
      <c r="G1121" s="36"/>
    </row>
    <row r="1122" spans="1:7">
      <c r="A1122" s="36"/>
      <c r="B1122" s="36"/>
      <c r="C1122" s="36"/>
      <c r="D1122" s="36"/>
      <c r="E1122" s="36"/>
      <c r="F1122" s="36"/>
      <c r="G1122" s="36"/>
    </row>
    <row r="1123" spans="1:7">
      <c r="A1123" s="36"/>
      <c r="B1123" s="36"/>
      <c r="C1123" s="36"/>
      <c r="D1123" s="36"/>
      <c r="E1123" s="36"/>
      <c r="F1123" s="36"/>
      <c r="G1123" s="36"/>
    </row>
    <row r="1124" spans="1:7">
      <c r="A1124" s="36"/>
      <c r="B1124" s="36"/>
      <c r="C1124" s="36"/>
      <c r="D1124" s="36"/>
      <c r="E1124" s="36"/>
      <c r="F1124" s="36"/>
      <c r="G1124" s="36"/>
    </row>
    <row r="1125" spans="1:7">
      <c r="A1125" s="36"/>
      <c r="B1125" s="36"/>
      <c r="C1125" s="36"/>
      <c r="D1125" s="36"/>
      <c r="E1125" s="36"/>
      <c r="F1125" s="36"/>
      <c r="G1125" s="36"/>
    </row>
    <row r="1126" spans="1:7">
      <c r="A1126" s="36"/>
      <c r="B1126" s="36"/>
      <c r="C1126" s="36"/>
      <c r="D1126" s="36"/>
      <c r="E1126" s="36"/>
      <c r="F1126" s="36"/>
      <c r="G1126" s="36"/>
    </row>
    <row r="1127" spans="1:7">
      <c r="A1127" s="36"/>
      <c r="B1127" s="36"/>
      <c r="C1127" s="36"/>
      <c r="D1127" s="36"/>
      <c r="E1127" s="36"/>
      <c r="F1127" s="36"/>
      <c r="G1127" s="36"/>
    </row>
    <row r="1128" spans="1:7">
      <c r="A1128" s="36"/>
      <c r="B1128" s="36"/>
      <c r="C1128" s="36"/>
      <c r="D1128" s="36"/>
      <c r="E1128" s="36"/>
      <c r="F1128" s="36"/>
      <c r="G1128" s="36"/>
    </row>
    <row r="1129" spans="1:7">
      <c r="A1129" s="36"/>
      <c r="B1129" s="36"/>
      <c r="C1129" s="36"/>
      <c r="D1129" s="36"/>
      <c r="E1129" s="36"/>
      <c r="F1129" s="36"/>
      <c r="G1129" s="36"/>
    </row>
    <row r="1130" spans="1:7">
      <c r="A1130" s="36"/>
      <c r="B1130" s="36"/>
      <c r="C1130" s="36"/>
      <c r="D1130" s="36"/>
      <c r="E1130" s="36"/>
      <c r="F1130" s="36"/>
      <c r="G1130" s="36"/>
    </row>
    <row r="1131" spans="1:7">
      <c r="A1131" s="36"/>
      <c r="B1131" s="36"/>
      <c r="C1131" s="36"/>
      <c r="D1131" s="36"/>
      <c r="E1131" s="36"/>
      <c r="F1131" s="36"/>
      <c r="G1131" s="36"/>
    </row>
    <row r="1132" spans="1:7">
      <c r="A1132" s="36"/>
      <c r="B1132" s="36"/>
      <c r="C1132" s="36"/>
      <c r="D1132" s="36"/>
      <c r="E1132" s="36"/>
      <c r="F1132" s="36"/>
      <c r="G1132" s="36"/>
    </row>
    <row r="1133" spans="1:7">
      <c r="A1133" s="36"/>
      <c r="B1133" s="36"/>
      <c r="C1133" s="36"/>
      <c r="D1133" s="36"/>
      <c r="E1133" s="36"/>
      <c r="F1133" s="36"/>
      <c r="G1133" s="36"/>
    </row>
    <row r="1134" spans="1:7">
      <c r="A1134" s="36"/>
      <c r="B1134" s="36"/>
      <c r="C1134" s="36"/>
      <c r="D1134" s="36"/>
      <c r="E1134" s="36"/>
      <c r="F1134" s="36"/>
      <c r="G1134" s="36"/>
    </row>
    <row r="1135" spans="1:7">
      <c r="A1135" s="36"/>
      <c r="B1135" s="36"/>
      <c r="C1135" s="36"/>
      <c r="D1135" s="36"/>
      <c r="E1135" s="36"/>
      <c r="F1135" s="36"/>
      <c r="G1135" s="36"/>
    </row>
    <row r="1136" spans="1:7">
      <c r="A1136" s="36"/>
      <c r="B1136" s="36"/>
      <c r="C1136" s="36"/>
      <c r="D1136" s="36"/>
      <c r="E1136" s="36"/>
      <c r="F1136" s="36"/>
      <c r="G1136" s="36"/>
    </row>
    <row r="1137" spans="1:7">
      <c r="A1137" s="36"/>
      <c r="B1137" s="36"/>
      <c r="C1137" s="36"/>
      <c r="D1137" s="36"/>
      <c r="E1137" s="36"/>
      <c r="F1137" s="36"/>
      <c r="G1137" s="36"/>
    </row>
    <row r="1138" spans="1:7">
      <c r="A1138" s="36"/>
      <c r="B1138" s="36"/>
      <c r="C1138" s="36"/>
      <c r="D1138" s="36"/>
      <c r="E1138" s="36"/>
      <c r="F1138" s="36"/>
      <c r="G1138" s="36"/>
    </row>
    <row r="1139" spans="1:7">
      <c r="A1139" s="36"/>
      <c r="B1139" s="36"/>
      <c r="C1139" s="36"/>
      <c r="D1139" s="36"/>
      <c r="E1139" s="36"/>
      <c r="F1139" s="36"/>
      <c r="G1139" s="36"/>
    </row>
    <row r="1140" spans="1:7">
      <c r="A1140" s="36"/>
      <c r="B1140" s="36"/>
      <c r="C1140" s="36"/>
      <c r="D1140" s="36"/>
      <c r="E1140" s="36"/>
      <c r="F1140" s="36"/>
      <c r="G1140" s="36"/>
    </row>
    <row r="1141" spans="1:7">
      <c r="A1141" s="36"/>
      <c r="B1141" s="36"/>
      <c r="C1141" s="36"/>
      <c r="D1141" s="36"/>
      <c r="E1141" s="36"/>
      <c r="F1141" s="36"/>
      <c r="G1141" s="36"/>
    </row>
    <row r="1142" spans="1:7">
      <c r="A1142" s="36"/>
      <c r="B1142" s="36"/>
      <c r="C1142" s="36"/>
      <c r="D1142" s="36"/>
      <c r="E1142" s="36"/>
      <c r="F1142" s="36"/>
      <c r="G1142" s="36"/>
    </row>
    <row r="1143" spans="1:7">
      <c r="A1143" s="36"/>
      <c r="B1143" s="36"/>
      <c r="C1143" s="36"/>
      <c r="D1143" s="36"/>
      <c r="E1143" s="36"/>
      <c r="F1143" s="36"/>
      <c r="G1143" s="36"/>
    </row>
    <row r="1144" spans="1:7">
      <c r="A1144" s="36"/>
      <c r="B1144" s="36"/>
      <c r="C1144" s="36"/>
      <c r="D1144" s="36"/>
      <c r="E1144" s="36"/>
      <c r="F1144" s="36"/>
      <c r="G1144" s="36"/>
    </row>
    <row r="1145" spans="1:7">
      <c r="A1145" s="36"/>
      <c r="B1145" s="36"/>
      <c r="C1145" s="36"/>
      <c r="D1145" s="36"/>
      <c r="E1145" s="36"/>
      <c r="F1145" s="36"/>
      <c r="G1145" s="36"/>
    </row>
    <row r="1146" spans="1:7">
      <c r="A1146" s="36"/>
      <c r="B1146" s="36"/>
      <c r="C1146" s="36"/>
      <c r="D1146" s="36"/>
      <c r="E1146" s="36"/>
      <c r="F1146" s="36"/>
      <c r="G1146" s="36"/>
    </row>
    <row r="1147" spans="1:7">
      <c r="A1147" s="36"/>
      <c r="B1147" s="36"/>
      <c r="C1147" s="36"/>
      <c r="D1147" s="36"/>
      <c r="E1147" s="36"/>
      <c r="F1147" s="36"/>
      <c r="G1147" s="36"/>
    </row>
    <row r="1148" spans="1:7">
      <c r="A1148" s="36"/>
      <c r="B1148" s="36"/>
      <c r="C1148" s="36"/>
      <c r="D1148" s="36"/>
      <c r="E1148" s="36"/>
      <c r="F1148" s="36"/>
      <c r="G1148" s="36"/>
    </row>
    <row r="1149" spans="1:7">
      <c r="A1149" s="36"/>
      <c r="B1149" s="36"/>
      <c r="C1149" s="36"/>
      <c r="D1149" s="36"/>
      <c r="E1149" s="36"/>
      <c r="F1149" s="36"/>
      <c r="G1149" s="36"/>
    </row>
    <row r="1150" spans="1:7">
      <c r="A1150" s="36"/>
      <c r="B1150" s="36"/>
      <c r="C1150" s="36"/>
      <c r="D1150" s="36"/>
      <c r="E1150" s="36"/>
      <c r="F1150" s="36"/>
      <c r="G1150" s="36"/>
    </row>
    <row r="1151" spans="1:7">
      <c r="A1151" s="36"/>
      <c r="B1151" s="36"/>
      <c r="C1151" s="36"/>
      <c r="D1151" s="36"/>
      <c r="E1151" s="36"/>
      <c r="F1151" s="36"/>
      <c r="G1151" s="36"/>
    </row>
    <row r="1152" spans="1:7">
      <c r="A1152" s="36"/>
      <c r="B1152" s="36"/>
      <c r="C1152" s="36"/>
      <c r="D1152" s="36"/>
      <c r="E1152" s="36"/>
      <c r="F1152" s="36"/>
      <c r="G1152" s="36"/>
    </row>
    <row r="1153" spans="1:7">
      <c r="A1153" s="36"/>
      <c r="B1153" s="36"/>
      <c r="C1153" s="36"/>
      <c r="D1153" s="36"/>
      <c r="E1153" s="36"/>
      <c r="F1153" s="36"/>
      <c r="G1153" s="36"/>
    </row>
    <row r="1154" spans="1:7">
      <c r="A1154" s="36"/>
      <c r="B1154" s="36"/>
      <c r="C1154" s="36"/>
      <c r="D1154" s="36"/>
      <c r="E1154" s="36"/>
      <c r="F1154" s="36"/>
      <c r="G1154" s="36"/>
    </row>
    <row r="1155" spans="1:7">
      <c r="A1155" s="36"/>
      <c r="B1155" s="36"/>
      <c r="C1155" s="36"/>
      <c r="D1155" s="36"/>
      <c r="E1155" s="36"/>
      <c r="F1155" s="36"/>
      <c r="G1155" s="36"/>
    </row>
    <row r="1156" spans="1:7">
      <c r="A1156" s="36"/>
      <c r="B1156" s="36"/>
      <c r="C1156" s="36"/>
      <c r="D1156" s="36"/>
      <c r="E1156" s="36"/>
      <c r="F1156" s="36"/>
      <c r="G1156" s="36"/>
    </row>
    <row r="1157" spans="1:7">
      <c r="A1157" s="36"/>
      <c r="B1157" s="36"/>
      <c r="C1157" s="36"/>
      <c r="D1157" s="36"/>
      <c r="E1157" s="36"/>
      <c r="F1157" s="36"/>
      <c r="G1157" s="36"/>
    </row>
    <row r="1158" spans="1:7">
      <c r="A1158" s="36"/>
      <c r="B1158" s="36"/>
      <c r="C1158" s="36"/>
      <c r="D1158" s="36"/>
      <c r="E1158" s="36"/>
      <c r="F1158" s="36"/>
      <c r="G1158" s="36"/>
    </row>
    <row r="1159" spans="1:7">
      <c r="A1159" s="36"/>
      <c r="B1159" s="36"/>
      <c r="C1159" s="36"/>
      <c r="D1159" s="36"/>
      <c r="E1159" s="36"/>
      <c r="F1159" s="36"/>
      <c r="G1159" s="36"/>
    </row>
    <row r="1160" spans="1:7">
      <c r="A1160" s="36"/>
      <c r="B1160" s="36"/>
      <c r="C1160" s="36"/>
      <c r="D1160" s="36"/>
      <c r="E1160" s="36"/>
      <c r="F1160" s="36"/>
      <c r="G1160" s="36"/>
    </row>
    <row r="1161" spans="1:7">
      <c r="A1161" s="36"/>
      <c r="B1161" s="36"/>
      <c r="C1161" s="36"/>
      <c r="D1161" s="36"/>
      <c r="E1161" s="36"/>
      <c r="F1161" s="36"/>
      <c r="G1161" s="36"/>
    </row>
    <row r="1162" spans="1:7">
      <c r="A1162" s="36"/>
      <c r="B1162" s="36"/>
      <c r="C1162" s="36"/>
      <c r="D1162" s="36"/>
      <c r="E1162" s="36"/>
      <c r="F1162" s="36"/>
      <c r="G1162" s="36"/>
    </row>
    <row r="1163" spans="1:7">
      <c r="A1163" s="36"/>
      <c r="B1163" s="36"/>
      <c r="C1163" s="36"/>
      <c r="D1163" s="36"/>
      <c r="E1163" s="36"/>
      <c r="F1163" s="36"/>
      <c r="G1163" s="36"/>
    </row>
    <row r="1164" spans="1:7">
      <c r="A1164" s="36"/>
      <c r="B1164" s="36"/>
      <c r="C1164" s="36"/>
      <c r="D1164" s="36"/>
      <c r="E1164" s="36"/>
      <c r="F1164" s="36"/>
      <c r="G1164" s="36"/>
    </row>
    <row r="1165" spans="1:7">
      <c r="A1165" s="36"/>
      <c r="B1165" s="36"/>
      <c r="C1165" s="36"/>
      <c r="D1165" s="36"/>
      <c r="E1165" s="36"/>
      <c r="F1165" s="36"/>
      <c r="G1165" s="36"/>
    </row>
    <row r="1166" spans="1:7">
      <c r="A1166" s="36"/>
      <c r="B1166" s="36"/>
      <c r="C1166" s="36"/>
      <c r="D1166" s="36"/>
      <c r="E1166" s="36"/>
      <c r="F1166" s="36"/>
      <c r="G1166" s="36"/>
    </row>
    <row r="1167" spans="1:7">
      <c r="A1167" s="36"/>
      <c r="B1167" s="36"/>
      <c r="C1167" s="36"/>
      <c r="D1167" s="36"/>
      <c r="E1167" s="36"/>
      <c r="F1167" s="36"/>
      <c r="G1167" s="36"/>
    </row>
    <row r="1168" spans="1:7">
      <c r="A1168" s="36"/>
      <c r="B1168" s="36"/>
      <c r="C1168" s="36"/>
      <c r="D1168" s="36"/>
      <c r="E1168" s="36"/>
      <c r="F1168" s="36"/>
      <c r="G1168" s="36"/>
    </row>
    <row r="1169" spans="1:7">
      <c r="A1169" s="36"/>
      <c r="B1169" s="36"/>
      <c r="C1169" s="36"/>
      <c r="D1169" s="36"/>
      <c r="E1169" s="36"/>
      <c r="F1169" s="36"/>
      <c r="G1169" s="36"/>
    </row>
    <row r="1170" spans="1:7">
      <c r="A1170" s="36"/>
      <c r="B1170" s="36"/>
      <c r="C1170" s="36"/>
      <c r="D1170" s="36"/>
      <c r="E1170" s="36"/>
      <c r="F1170" s="36"/>
      <c r="G1170" s="36"/>
    </row>
    <row r="1171" spans="1:7">
      <c r="A1171" s="36"/>
      <c r="B1171" s="36"/>
      <c r="C1171" s="36"/>
      <c r="D1171" s="36"/>
      <c r="E1171" s="36"/>
      <c r="F1171" s="36"/>
      <c r="G1171" s="36"/>
    </row>
    <row r="1172" spans="1:7">
      <c r="A1172" s="36"/>
      <c r="B1172" s="36"/>
      <c r="C1172" s="36"/>
      <c r="D1172" s="36"/>
      <c r="E1172" s="36"/>
      <c r="F1172" s="36"/>
      <c r="G1172" s="36"/>
    </row>
    <row r="1173" spans="1:7">
      <c r="A1173" s="36"/>
      <c r="B1173" s="36"/>
      <c r="C1173" s="36"/>
      <c r="D1173" s="36"/>
      <c r="E1173" s="36"/>
      <c r="F1173" s="36"/>
      <c r="G1173" s="36"/>
    </row>
    <row r="1174" spans="1:7">
      <c r="A1174" s="36"/>
      <c r="B1174" s="36"/>
      <c r="C1174" s="36"/>
      <c r="D1174" s="36"/>
      <c r="E1174" s="36"/>
      <c r="F1174" s="36"/>
      <c r="G1174" s="36"/>
    </row>
    <row r="1175" spans="1:7">
      <c r="A1175" s="36"/>
      <c r="B1175" s="36"/>
      <c r="C1175" s="36"/>
      <c r="D1175" s="36"/>
      <c r="E1175" s="36"/>
      <c r="F1175" s="36"/>
      <c r="G1175" s="36"/>
    </row>
    <row r="1176" spans="1:7">
      <c r="A1176" s="36"/>
      <c r="B1176" s="36"/>
      <c r="C1176" s="36"/>
      <c r="D1176" s="36"/>
      <c r="E1176" s="36"/>
      <c r="F1176" s="36"/>
      <c r="G1176" s="36"/>
    </row>
    <row r="1177" spans="1:7">
      <c r="A1177" s="36"/>
      <c r="B1177" s="36"/>
      <c r="C1177" s="36"/>
      <c r="D1177" s="36"/>
      <c r="E1177" s="36"/>
      <c r="F1177" s="36"/>
      <c r="G1177" s="36"/>
    </row>
    <row r="1178" spans="1:7">
      <c r="A1178" s="36"/>
      <c r="B1178" s="36"/>
      <c r="C1178" s="36"/>
      <c r="D1178" s="36"/>
      <c r="E1178" s="36"/>
      <c r="F1178" s="36"/>
      <c r="G1178" s="36"/>
    </row>
    <row r="1179" spans="1:7">
      <c r="A1179" s="36"/>
      <c r="B1179" s="36"/>
      <c r="C1179" s="36"/>
      <c r="D1179" s="36"/>
      <c r="E1179" s="36"/>
      <c r="F1179" s="36"/>
      <c r="G1179" s="36"/>
    </row>
    <row r="1180" spans="1:7">
      <c r="A1180" s="36"/>
      <c r="B1180" s="36"/>
      <c r="C1180" s="36"/>
      <c r="D1180" s="36"/>
      <c r="E1180" s="36"/>
      <c r="F1180" s="36"/>
      <c r="G1180" s="36"/>
    </row>
    <row r="1181" spans="1:7">
      <c r="A1181" s="36"/>
      <c r="B1181" s="36"/>
      <c r="C1181" s="36"/>
      <c r="D1181" s="36"/>
      <c r="E1181" s="36"/>
      <c r="F1181" s="36"/>
      <c r="G1181" s="36"/>
    </row>
    <row r="1182" spans="1:7">
      <c r="A1182" s="36"/>
      <c r="B1182" s="36"/>
      <c r="C1182" s="36"/>
      <c r="D1182" s="36"/>
      <c r="E1182" s="36"/>
      <c r="F1182" s="36"/>
      <c r="G1182" s="36"/>
    </row>
    <row r="1183" spans="1:7">
      <c r="A1183" s="36"/>
      <c r="B1183" s="36"/>
      <c r="C1183" s="36"/>
      <c r="D1183" s="36"/>
      <c r="E1183" s="36"/>
      <c r="F1183" s="36"/>
      <c r="G1183" s="36"/>
    </row>
    <row r="1184" spans="1:7">
      <c r="A1184" s="36"/>
      <c r="B1184" s="36"/>
      <c r="C1184" s="36"/>
      <c r="D1184" s="36"/>
      <c r="E1184" s="36"/>
      <c r="F1184" s="36"/>
      <c r="G1184" s="36"/>
    </row>
    <row r="1185" spans="1:7">
      <c r="A1185" s="36"/>
      <c r="B1185" s="36"/>
      <c r="C1185" s="36"/>
      <c r="D1185" s="36"/>
      <c r="E1185" s="36"/>
      <c r="F1185" s="36"/>
      <c r="G1185" s="36"/>
    </row>
    <row r="1186" spans="1:7">
      <c r="A1186" s="36"/>
      <c r="B1186" s="36"/>
      <c r="C1186" s="36"/>
      <c r="D1186" s="36"/>
      <c r="E1186" s="36"/>
      <c r="F1186" s="36"/>
      <c r="G1186" s="36"/>
    </row>
    <row r="1187" spans="1:7">
      <c r="A1187" s="36"/>
      <c r="B1187" s="36"/>
      <c r="C1187" s="36"/>
      <c r="D1187" s="36"/>
      <c r="E1187" s="36"/>
      <c r="F1187" s="36"/>
      <c r="G1187" s="36"/>
    </row>
    <row r="1188" spans="1:7">
      <c r="A1188" s="36"/>
      <c r="B1188" s="36"/>
      <c r="C1188" s="36"/>
      <c r="D1188" s="36"/>
      <c r="E1188" s="36"/>
      <c r="F1188" s="36"/>
      <c r="G1188" s="36"/>
    </row>
    <row r="1189" spans="1:7">
      <c r="A1189" s="36"/>
      <c r="B1189" s="36"/>
      <c r="C1189" s="36"/>
      <c r="D1189" s="36"/>
      <c r="E1189" s="36"/>
      <c r="F1189" s="36"/>
      <c r="G1189" s="36"/>
    </row>
    <row r="1190" spans="1:7">
      <c r="A1190" s="36"/>
      <c r="B1190" s="36"/>
      <c r="C1190" s="36"/>
      <c r="D1190" s="36"/>
      <c r="E1190" s="36"/>
      <c r="F1190" s="36"/>
      <c r="G1190" s="36"/>
    </row>
    <row r="1191" spans="1:7">
      <c r="A1191" s="36"/>
      <c r="B1191" s="36"/>
      <c r="C1191" s="36"/>
      <c r="D1191" s="36"/>
      <c r="E1191" s="36"/>
      <c r="F1191" s="36"/>
      <c r="G1191" s="36"/>
    </row>
    <row r="1192" spans="1:7">
      <c r="A1192" s="36"/>
      <c r="B1192" s="36"/>
      <c r="C1192" s="36"/>
      <c r="D1192" s="36"/>
      <c r="E1192" s="36"/>
      <c r="F1192" s="36"/>
      <c r="G1192" s="36"/>
    </row>
    <row r="1193" spans="1:7">
      <c r="A1193" s="36"/>
      <c r="B1193" s="36"/>
      <c r="C1193" s="36"/>
      <c r="D1193" s="36"/>
      <c r="E1193" s="36"/>
      <c r="F1193" s="36"/>
      <c r="G1193" s="36"/>
    </row>
    <row r="1194" spans="1:7">
      <c r="A1194" s="36"/>
      <c r="B1194" s="36"/>
      <c r="C1194" s="36"/>
      <c r="D1194" s="36"/>
      <c r="E1194" s="36"/>
      <c r="F1194" s="36"/>
      <c r="G1194" s="36"/>
    </row>
    <row r="1195" spans="1:7">
      <c r="A1195" s="36"/>
      <c r="B1195" s="36"/>
      <c r="C1195" s="36"/>
      <c r="D1195" s="36"/>
      <c r="E1195" s="36"/>
      <c r="F1195" s="36"/>
      <c r="G1195" s="36"/>
    </row>
    <row r="1196" spans="1:7">
      <c r="A1196" s="36"/>
      <c r="B1196" s="36"/>
      <c r="C1196" s="36"/>
      <c r="D1196" s="36"/>
      <c r="E1196" s="36"/>
      <c r="F1196" s="36"/>
      <c r="G1196" s="36"/>
    </row>
    <row r="1197" spans="1:7">
      <c r="A1197" s="36"/>
      <c r="B1197" s="36"/>
      <c r="C1197" s="36"/>
      <c r="D1197" s="36"/>
      <c r="E1197" s="36"/>
      <c r="F1197" s="36"/>
      <c r="G1197" s="36"/>
    </row>
    <row r="1198" spans="1:7">
      <c r="A1198" s="36"/>
      <c r="B1198" s="36"/>
      <c r="C1198" s="36"/>
      <c r="D1198" s="36"/>
      <c r="E1198" s="36"/>
      <c r="F1198" s="36"/>
      <c r="G1198" s="36"/>
    </row>
    <row r="1199" spans="1:7">
      <c r="A1199" s="36"/>
      <c r="B1199" s="36"/>
      <c r="C1199" s="36"/>
      <c r="D1199" s="36"/>
      <c r="E1199" s="36"/>
      <c r="F1199" s="36"/>
      <c r="G1199" s="36"/>
    </row>
    <row r="1200" spans="1:7">
      <c r="A1200" s="36"/>
      <c r="B1200" s="36"/>
      <c r="C1200" s="36"/>
      <c r="D1200" s="36"/>
      <c r="E1200" s="36"/>
      <c r="F1200" s="36"/>
      <c r="G1200" s="36"/>
    </row>
    <row r="1201" spans="1:7">
      <c r="A1201" s="36"/>
      <c r="B1201" s="36"/>
      <c r="C1201" s="36"/>
      <c r="D1201" s="36"/>
      <c r="E1201" s="36"/>
      <c r="F1201" s="36"/>
      <c r="G1201" s="36"/>
    </row>
    <row r="1202" spans="1:7">
      <c r="A1202" s="36"/>
      <c r="B1202" s="36"/>
      <c r="C1202" s="36"/>
      <c r="D1202" s="36"/>
      <c r="E1202" s="36"/>
      <c r="F1202" s="36"/>
      <c r="G1202" s="36"/>
    </row>
    <row r="1203" spans="1:7">
      <c r="A1203" s="36"/>
      <c r="B1203" s="36"/>
      <c r="C1203" s="36"/>
      <c r="D1203" s="36"/>
      <c r="E1203" s="36"/>
      <c r="F1203" s="36"/>
      <c r="G1203" s="36"/>
    </row>
    <row r="1204" spans="1:7">
      <c r="A1204" s="36"/>
      <c r="B1204" s="36"/>
      <c r="C1204" s="36"/>
      <c r="D1204" s="36"/>
      <c r="E1204" s="36"/>
      <c r="F1204" s="36"/>
      <c r="G1204" s="36"/>
    </row>
    <row r="1205" spans="1:7">
      <c r="A1205" s="36"/>
      <c r="B1205" s="36"/>
      <c r="C1205" s="36"/>
      <c r="D1205" s="36"/>
      <c r="E1205" s="36"/>
      <c r="F1205" s="36"/>
      <c r="G1205" s="36"/>
    </row>
    <row r="1206" spans="1:7">
      <c r="A1206" s="36"/>
      <c r="B1206" s="36"/>
      <c r="C1206" s="36"/>
      <c r="D1206" s="36"/>
      <c r="E1206" s="36"/>
      <c r="F1206" s="36"/>
      <c r="G1206" s="36"/>
    </row>
    <row r="1207" spans="1:7">
      <c r="A1207" s="36"/>
      <c r="B1207" s="36"/>
      <c r="C1207" s="36"/>
      <c r="D1207" s="36"/>
      <c r="E1207" s="36"/>
      <c r="F1207" s="36"/>
      <c r="G1207" s="36"/>
    </row>
    <row r="1208" spans="1:7">
      <c r="A1208" s="36"/>
      <c r="B1208" s="36"/>
      <c r="C1208" s="36"/>
      <c r="D1208" s="36"/>
      <c r="E1208" s="36"/>
      <c r="F1208" s="36"/>
      <c r="G1208" s="36"/>
    </row>
    <row r="1209" spans="1:7">
      <c r="A1209" s="36"/>
      <c r="B1209" s="36"/>
      <c r="C1209" s="36"/>
      <c r="D1209" s="36"/>
      <c r="E1209" s="36"/>
      <c r="F1209" s="36"/>
      <c r="G1209" s="36"/>
    </row>
    <row r="1210" spans="1:7">
      <c r="A1210" s="36"/>
      <c r="B1210" s="36"/>
      <c r="C1210" s="36"/>
      <c r="D1210" s="36"/>
      <c r="E1210" s="36"/>
      <c r="F1210" s="36"/>
      <c r="G1210" s="36"/>
    </row>
    <row r="1211" spans="1:7">
      <c r="A1211" s="36"/>
      <c r="B1211" s="36"/>
      <c r="C1211" s="36"/>
      <c r="D1211" s="36"/>
      <c r="E1211" s="36"/>
      <c r="F1211" s="36"/>
      <c r="G1211" s="36"/>
    </row>
    <row r="1212" spans="1:7">
      <c r="A1212" s="36"/>
      <c r="B1212" s="36"/>
      <c r="C1212" s="36"/>
      <c r="D1212" s="36"/>
      <c r="E1212" s="36"/>
      <c r="F1212" s="36"/>
      <c r="G1212" s="36"/>
    </row>
    <row r="1213" spans="1:7">
      <c r="A1213" s="36"/>
      <c r="B1213" s="36"/>
      <c r="C1213" s="36"/>
      <c r="D1213" s="36"/>
      <c r="E1213" s="36"/>
      <c r="F1213" s="36"/>
      <c r="G1213" s="36"/>
    </row>
    <row r="1214" spans="1:7">
      <c r="A1214" s="36"/>
      <c r="B1214" s="36"/>
      <c r="C1214" s="36"/>
      <c r="D1214" s="36"/>
      <c r="E1214" s="36"/>
      <c r="F1214" s="36"/>
      <c r="G1214" s="36"/>
    </row>
    <row r="1215" spans="1:7">
      <c r="A1215" s="36"/>
      <c r="B1215" s="36"/>
      <c r="C1215" s="36"/>
      <c r="D1215" s="36"/>
      <c r="E1215" s="36"/>
      <c r="F1215" s="36"/>
      <c r="G1215" s="36"/>
    </row>
    <row r="1216" spans="1:7">
      <c r="A1216" s="36"/>
      <c r="B1216" s="36"/>
      <c r="C1216" s="36"/>
      <c r="D1216" s="36"/>
      <c r="E1216" s="36"/>
      <c r="F1216" s="36"/>
      <c r="G1216" s="36"/>
    </row>
    <row r="1217" spans="1:7">
      <c r="A1217" s="36"/>
      <c r="B1217" s="36"/>
      <c r="C1217" s="36"/>
      <c r="D1217" s="36"/>
      <c r="E1217" s="36"/>
      <c r="F1217" s="36"/>
      <c r="G1217" s="36"/>
    </row>
    <row r="1218" spans="1:7">
      <c r="A1218" s="36"/>
      <c r="B1218" s="36"/>
      <c r="C1218" s="36"/>
      <c r="D1218" s="36"/>
      <c r="E1218" s="36"/>
      <c r="F1218" s="36"/>
      <c r="G1218" s="36"/>
    </row>
    <row r="1219" spans="1:7">
      <c r="A1219" s="36"/>
      <c r="B1219" s="36"/>
      <c r="C1219" s="36"/>
      <c r="D1219" s="36"/>
      <c r="E1219" s="36"/>
      <c r="F1219" s="36"/>
      <c r="G1219" s="36"/>
    </row>
    <row r="1220" spans="1:7">
      <c r="A1220" s="36"/>
      <c r="B1220" s="36"/>
      <c r="C1220" s="36"/>
      <c r="D1220" s="36"/>
      <c r="E1220" s="36"/>
      <c r="F1220" s="36"/>
      <c r="G1220" s="36"/>
    </row>
    <row r="1221" spans="1:7">
      <c r="A1221" s="36"/>
      <c r="B1221" s="36"/>
      <c r="C1221" s="36"/>
      <c r="D1221" s="36"/>
      <c r="E1221" s="36"/>
      <c r="F1221" s="36"/>
      <c r="G1221" s="36"/>
    </row>
    <row r="1222" spans="1:7">
      <c r="A1222" s="36"/>
      <c r="B1222" s="36"/>
      <c r="C1222" s="36"/>
      <c r="D1222" s="36"/>
      <c r="E1222" s="36"/>
      <c r="F1222" s="36"/>
      <c r="G1222" s="36"/>
    </row>
    <row r="1223" spans="1:7">
      <c r="A1223" s="36"/>
      <c r="B1223" s="36"/>
      <c r="C1223" s="36"/>
      <c r="D1223" s="36"/>
      <c r="E1223" s="36"/>
      <c r="F1223" s="36"/>
      <c r="G1223" s="36"/>
    </row>
    <row r="1224" spans="1:7">
      <c r="A1224" s="36"/>
      <c r="B1224" s="36"/>
      <c r="C1224" s="36"/>
      <c r="D1224" s="36"/>
      <c r="E1224" s="36"/>
      <c r="F1224" s="36"/>
      <c r="G1224" s="36"/>
    </row>
    <row r="1225" spans="1:7">
      <c r="A1225" s="36"/>
      <c r="B1225" s="36"/>
      <c r="C1225" s="36"/>
      <c r="D1225" s="36"/>
      <c r="E1225" s="36"/>
      <c r="F1225" s="36"/>
      <c r="G1225" s="36"/>
    </row>
    <row r="1226" spans="1:7">
      <c r="A1226" s="36"/>
      <c r="B1226" s="36"/>
      <c r="C1226" s="36"/>
      <c r="D1226" s="36"/>
      <c r="E1226" s="36"/>
      <c r="F1226" s="36"/>
      <c r="G1226" s="36"/>
    </row>
    <row r="1227" spans="1:7">
      <c r="A1227" s="36"/>
      <c r="B1227" s="36"/>
      <c r="C1227" s="36"/>
      <c r="D1227" s="36"/>
      <c r="E1227" s="36"/>
      <c r="F1227" s="36"/>
      <c r="G1227" s="36"/>
    </row>
    <row r="1228" spans="1:7">
      <c r="A1228" s="36"/>
      <c r="B1228" s="36"/>
      <c r="C1228" s="36"/>
      <c r="D1228" s="36"/>
      <c r="E1228" s="36"/>
      <c r="F1228" s="36"/>
      <c r="G1228" s="36"/>
    </row>
    <row r="1229" spans="1:7">
      <c r="A1229" s="36"/>
      <c r="B1229" s="36"/>
      <c r="C1229" s="36"/>
      <c r="D1229" s="36"/>
      <c r="E1229" s="36"/>
      <c r="F1229" s="36"/>
      <c r="G1229" s="36"/>
    </row>
    <row r="1230" spans="1:7">
      <c r="A1230" s="36"/>
      <c r="B1230" s="36"/>
      <c r="C1230" s="36"/>
      <c r="D1230" s="36"/>
      <c r="E1230" s="36"/>
      <c r="F1230" s="36"/>
      <c r="G1230" s="36"/>
    </row>
    <row r="1231" spans="1:7">
      <c r="A1231" s="36"/>
      <c r="B1231" s="36"/>
      <c r="C1231" s="36"/>
      <c r="D1231" s="36"/>
      <c r="E1231" s="36"/>
      <c r="F1231" s="36"/>
      <c r="G1231" s="36"/>
    </row>
    <row r="1232" spans="1:7">
      <c r="A1232" s="36"/>
      <c r="B1232" s="36"/>
      <c r="C1232" s="36"/>
      <c r="D1232" s="36"/>
      <c r="E1232" s="36"/>
      <c r="F1232" s="36"/>
      <c r="G1232" s="36"/>
    </row>
    <row r="1233" spans="1:7">
      <c r="A1233" s="36"/>
      <c r="B1233" s="36"/>
      <c r="C1233" s="36"/>
      <c r="D1233" s="36"/>
      <c r="E1233" s="36"/>
      <c r="F1233" s="36"/>
      <c r="G1233" s="36"/>
    </row>
    <row r="1234" spans="1:7">
      <c r="A1234" s="36"/>
      <c r="B1234" s="36"/>
      <c r="C1234" s="36"/>
      <c r="D1234" s="36"/>
      <c r="E1234" s="36"/>
      <c r="F1234" s="36"/>
      <c r="G1234" s="36"/>
    </row>
    <row r="1235" spans="1:7">
      <c r="A1235" s="36"/>
      <c r="B1235" s="36"/>
      <c r="C1235" s="36"/>
      <c r="D1235" s="36"/>
      <c r="E1235" s="36"/>
      <c r="F1235" s="36"/>
      <c r="G1235" s="36"/>
    </row>
    <row r="1236" spans="1:7">
      <c r="A1236" s="36"/>
      <c r="B1236" s="36"/>
      <c r="C1236" s="36"/>
      <c r="D1236" s="36"/>
      <c r="E1236" s="36"/>
      <c r="F1236" s="36"/>
      <c r="G1236" s="36"/>
    </row>
    <row r="1237" spans="1:7">
      <c r="A1237" s="36"/>
      <c r="B1237" s="36"/>
      <c r="C1237" s="36"/>
      <c r="D1237" s="36"/>
      <c r="E1237" s="36"/>
      <c r="F1237" s="36"/>
      <c r="G1237" s="36"/>
    </row>
    <row r="1238" spans="1:7">
      <c r="A1238" s="36"/>
      <c r="B1238" s="36"/>
      <c r="C1238" s="36"/>
      <c r="D1238" s="36"/>
      <c r="E1238" s="36"/>
      <c r="F1238" s="36"/>
      <c r="G1238" s="36"/>
    </row>
    <row r="1239" spans="1:7">
      <c r="A1239" s="36"/>
      <c r="B1239" s="36"/>
      <c r="C1239" s="36"/>
      <c r="D1239" s="36"/>
      <c r="E1239" s="36"/>
      <c r="F1239" s="36"/>
      <c r="G1239" s="36"/>
    </row>
    <row r="1240" spans="1:7">
      <c r="A1240" s="36"/>
      <c r="B1240" s="36"/>
      <c r="C1240" s="36"/>
      <c r="D1240" s="36"/>
      <c r="E1240" s="36"/>
      <c r="F1240" s="36"/>
      <c r="G1240" s="36"/>
    </row>
    <row r="1241" spans="1:7">
      <c r="A1241" s="36"/>
      <c r="B1241" s="36"/>
      <c r="C1241" s="36"/>
      <c r="D1241" s="36"/>
      <c r="E1241" s="36"/>
      <c r="F1241" s="36"/>
      <c r="G1241" s="36"/>
    </row>
    <row r="1242" spans="1:7">
      <c r="A1242" s="36"/>
      <c r="B1242" s="36"/>
      <c r="C1242" s="36"/>
      <c r="D1242" s="36"/>
      <c r="E1242" s="36"/>
      <c r="F1242" s="36"/>
      <c r="G1242" s="36"/>
    </row>
    <row r="1243" spans="1:7">
      <c r="A1243" s="36"/>
      <c r="B1243" s="36"/>
      <c r="C1243" s="36"/>
      <c r="D1243" s="36"/>
      <c r="E1243" s="36"/>
      <c r="F1243" s="36"/>
      <c r="G1243" s="36"/>
    </row>
    <row r="1244" spans="1:7">
      <c r="A1244" s="36"/>
      <c r="B1244" s="36"/>
      <c r="C1244" s="36"/>
      <c r="D1244" s="36"/>
      <c r="E1244" s="36"/>
      <c r="F1244" s="36"/>
      <c r="G1244" s="36"/>
    </row>
    <row r="1245" spans="1:7">
      <c r="A1245" s="36"/>
      <c r="B1245" s="36"/>
      <c r="C1245" s="36"/>
      <c r="D1245" s="36"/>
      <c r="E1245" s="36"/>
      <c r="F1245" s="36"/>
      <c r="G1245" s="36"/>
    </row>
    <row r="1246" spans="1:7">
      <c r="A1246" s="36"/>
      <c r="B1246" s="36"/>
      <c r="C1246" s="36"/>
      <c r="D1246" s="36"/>
      <c r="E1246" s="36"/>
      <c r="F1246" s="36"/>
      <c r="G1246" s="36"/>
    </row>
    <row r="1247" spans="1:7">
      <c r="A1247" s="36"/>
      <c r="B1247" s="36"/>
      <c r="C1247" s="36"/>
      <c r="D1247" s="36"/>
      <c r="E1247" s="36"/>
      <c r="F1247" s="36"/>
      <c r="G1247" s="36"/>
    </row>
    <row r="1248" spans="1:7">
      <c r="A1248" s="36"/>
      <c r="B1248" s="36"/>
      <c r="C1248" s="36"/>
      <c r="D1248" s="36"/>
      <c r="E1248" s="36"/>
      <c r="F1248" s="36"/>
      <c r="G1248" s="36"/>
    </row>
    <row r="1249" spans="1:7">
      <c r="A1249" s="36"/>
      <c r="B1249" s="36"/>
      <c r="C1249" s="36"/>
      <c r="D1249" s="36"/>
      <c r="E1249" s="36"/>
      <c r="F1249" s="36"/>
      <c r="G1249" s="36"/>
    </row>
    <row r="1250" spans="1:7">
      <c r="A1250" s="36"/>
      <c r="B1250" s="36"/>
      <c r="C1250" s="36"/>
      <c r="D1250" s="36"/>
      <c r="E1250" s="36"/>
      <c r="F1250" s="36"/>
      <c r="G1250" s="36"/>
    </row>
    <row r="1251" spans="1:7">
      <c r="A1251" s="36"/>
      <c r="B1251" s="36"/>
      <c r="C1251" s="36"/>
      <c r="D1251" s="36"/>
      <c r="E1251" s="36"/>
      <c r="F1251" s="36"/>
      <c r="G1251" s="36"/>
    </row>
    <row r="1252" spans="1:7">
      <c r="A1252" s="36"/>
      <c r="B1252" s="36"/>
      <c r="C1252" s="36"/>
      <c r="D1252" s="36"/>
      <c r="E1252" s="36"/>
      <c r="F1252" s="36"/>
      <c r="G1252" s="36"/>
    </row>
    <row r="1253" spans="1:7">
      <c r="A1253" s="36"/>
      <c r="B1253" s="36"/>
      <c r="C1253" s="36"/>
      <c r="D1253" s="36"/>
      <c r="E1253" s="36"/>
      <c r="F1253" s="36"/>
      <c r="G1253" s="36"/>
    </row>
    <row r="1254" spans="1:7">
      <c r="A1254" s="36"/>
      <c r="B1254" s="36"/>
      <c r="C1254" s="36"/>
      <c r="D1254" s="36"/>
      <c r="E1254" s="36"/>
      <c r="F1254" s="36"/>
      <c r="G1254" s="36"/>
    </row>
    <row r="1255" spans="1:7">
      <c r="A1255" s="36"/>
      <c r="B1255" s="36"/>
      <c r="C1255" s="36"/>
      <c r="D1255" s="36"/>
      <c r="E1255" s="36"/>
      <c r="F1255" s="36"/>
      <c r="G1255" s="36"/>
    </row>
    <row r="1256" spans="1:7">
      <c r="A1256" s="36"/>
      <c r="B1256" s="36"/>
      <c r="C1256" s="36"/>
      <c r="D1256" s="36"/>
      <c r="E1256" s="36"/>
      <c r="F1256" s="36"/>
      <c r="G1256" s="36"/>
    </row>
    <row r="1257" spans="1:7">
      <c r="A1257" s="36"/>
      <c r="B1257" s="36"/>
      <c r="C1257" s="36"/>
      <c r="D1257" s="36"/>
      <c r="E1257" s="36"/>
      <c r="F1257" s="36"/>
      <c r="G1257" s="36"/>
    </row>
    <row r="1258" spans="1:7">
      <c r="A1258" s="36"/>
      <c r="B1258" s="36"/>
      <c r="C1258" s="36"/>
      <c r="D1258" s="36"/>
      <c r="E1258" s="36"/>
      <c r="F1258" s="36"/>
      <c r="G1258" s="36"/>
    </row>
    <row r="1259" spans="1:7">
      <c r="A1259" s="36"/>
      <c r="B1259" s="36"/>
      <c r="C1259" s="36"/>
      <c r="D1259" s="36"/>
      <c r="E1259" s="36"/>
      <c r="F1259" s="36"/>
      <c r="G1259" s="36"/>
    </row>
    <row r="1260" spans="1:7">
      <c r="A1260" s="36"/>
      <c r="B1260" s="36"/>
      <c r="C1260" s="36"/>
      <c r="D1260" s="36"/>
      <c r="E1260" s="36"/>
      <c r="F1260" s="36"/>
      <c r="G1260" s="36"/>
    </row>
    <row r="1261" spans="1:7">
      <c r="A1261" s="36"/>
      <c r="B1261" s="36"/>
      <c r="C1261" s="36"/>
      <c r="D1261" s="36"/>
      <c r="E1261" s="36"/>
      <c r="F1261" s="36"/>
      <c r="G1261" s="36"/>
    </row>
    <row r="1262" spans="1:7">
      <c r="A1262" s="36"/>
      <c r="B1262" s="36"/>
      <c r="C1262" s="36"/>
      <c r="D1262" s="36"/>
      <c r="E1262" s="36"/>
      <c r="F1262" s="36"/>
      <c r="G1262" s="36"/>
    </row>
    <row r="1263" spans="1:7">
      <c r="A1263" s="36"/>
      <c r="B1263" s="36"/>
      <c r="C1263" s="36"/>
      <c r="D1263" s="36"/>
      <c r="E1263" s="36"/>
      <c r="F1263" s="36"/>
      <c r="G1263" s="36"/>
    </row>
    <row r="1264" spans="1:7">
      <c r="A1264" s="36"/>
      <c r="B1264" s="36"/>
      <c r="C1264" s="36"/>
      <c r="D1264" s="36"/>
      <c r="E1264" s="36"/>
      <c r="F1264" s="36"/>
      <c r="G1264" s="36"/>
    </row>
    <row r="1265" spans="1:7">
      <c r="A1265" s="36"/>
      <c r="B1265" s="36"/>
      <c r="C1265" s="36"/>
      <c r="D1265" s="36"/>
      <c r="E1265" s="36"/>
      <c r="F1265" s="36"/>
      <c r="G1265" s="36"/>
    </row>
    <row r="1266" spans="1:7">
      <c r="A1266" s="36"/>
      <c r="B1266" s="36"/>
      <c r="C1266" s="36"/>
      <c r="D1266" s="36"/>
      <c r="E1266" s="36"/>
      <c r="F1266" s="36"/>
      <c r="G1266" s="36"/>
    </row>
    <row r="1267" spans="1:7">
      <c r="A1267" s="36"/>
      <c r="B1267" s="36"/>
      <c r="C1267" s="36"/>
      <c r="D1267" s="36"/>
      <c r="E1267" s="36"/>
      <c r="F1267" s="36"/>
      <c r="G1267" s="36"/>
    </row>
    <row r="1268" spans="1:7">
      <c r="A1268" s="36"/>
      <c r="B1268" s="36"/>
      <c r="C1268" s="36"/>
      <c r="D1268" s="36"/>
      <c r="E1268" s="36"/>
      <c r="F1268" s="36"/>
      <c r="G1268" s="36"/>
    </row>
    <row r="1269" spans="1:7">
      <c r="A1269" s="36"/>
      <c r="B1269" s="36"/>
      <c r="C1269" s="36"/>
      <c r="D1269" s="36"/>
      <c r="E1269" s="36"/>
      <c r="F1269" s="36"/>
      <c r="G1269" s="36"/>
    </row>
    <row r="1270" spans="1:7">
      <c r="A1270" s="36"/>
      <c r="B1270" s="36"/>
      <c r="C1270" s="36"/>
      <c r="D1270" s="36"/>
      <c r="E1270" s="36"/>
      <c r="F1270" s="36"/>
      <c r="G1270" s="36"/>
    </row>
    <row r="1271" spans="1:7">
      <c r="A1271" s="36"/>
      <c r="B1271" s="36"/>
      <c r="C1271" s="36"/>
      <c r="D1271" s="36"/>
      <c r="E1271" s="36"/>
      <c r="F1271" s="36"/>
      <c r="G1271" s="36"/>
    </row>
    <row r="1272" spans="1:7">
      <c r="A1272" s="36"/>
      <c r="B1272" s="36"/>
      <c r="C1272" s="36"/>
      <c r="D1272" s="36"/>
      <c r="E1272" s="36"/>
      <c r="F1272" s="36"/>
      <c r="G1272" s="36"/>
    </row>
    <row r="1273" spans="1:7">
      <c r="A1273" s="36"/>
      <c r="B1273" s="36"/>
      <c r="C1273" s="36"/>
      <c r="D1273" s="36"/>
      <c r="E1273" s="36"/>
      <c r="F1273" s="36"/>
      <c r="G1273" s="36"/>
    </row>
    <row r="1274" spans="1:7">
      <c r="A1274" s="36"/>
      <c r="B1274" s="36"/>
      <c r="C1274" s="36"/>
      <c r="D1274" s="36"/>
      <c r="E1274" s="36"/>
      <c r="F1274" s="36"/>
      <c r="G1274" s="36"/>
    </row>
    <row r="1275" spans="1:7">
      <c r="A1275" s="36"/>
      <c r="B1275" s="36"/>
      <c r="C1275" s="36"/>
      <c r="D1275" s="36"/>
      <c r="E1275" s="36"/>
      <c r="F1275" s="36"/>
      <c r="G1275" s="36"/>
    </row>
    <row r="1276" spans="1:7">
      <c r="A1276" s="36"/>
      <c r="B1276" s="36"/>
      <c r="C1276" s="36"/>
      <c r="D1276" s="36"/>
      <c r="E1276" s="36"/>
      <c r="F1276" s="36"/>
      <c r="G1276" s="36"/>
    </row>
    <row r="1277" spans="1:7">
      <c r="A1277" s="36"/>
      <c r="B1277" s="36"/>
      <c r="C1277" s="36"/>
      <c r="D1277" s="36"/>
      <c r="E1277" s="36"/>
      <c r="F1277" s="36"/>
      <c r="G1277" s="36"/>
    </row>
    <row r="1278" spans="1:7">
      <c r="A1278" s="36"/>
      <c r="B1278" s="36"/>
      <c r="C1278" s="36"/>
      <c r="D1278" s="36"/>
      <c r="E1278" s="36"/>
      <c r="F1278" s="36"/>
      <c r="G1278" s="36"/>
    </row>
    <row r="1279" spans="1:7">
      <c r="A1279" s="36"/>
      <c r="B1279" s="36"/>
      <c r="C1279" s="36"/>
      <c r="D1279" s="36"/>
      <c r="E1279" s="36"/>
      <c r="F1279" s="36"/>
      <c r="G1279" s="36"/>
    </row>
    <row r="1280" spans="1:7">
      <c r="A1280" s="36"/>
      <c r="B1280" s="36"/>
      <c r="C1280" s="36"/>
      <c r="D1280" s="36"/>
      <c r="E1280" s="36"/>
      <c r="F1280" s="36"/>
      <c r="G1280" s="36"/>
    </row>
    <row r="1281" spans="1:7">
      <c r="A1281" s="36"/>
      <c r="B1281" s="36"/>
      <c r="C1281" s="36"/>
      <c r="D1281" s="36"/>
      <c r="E1281" s="36"/>
      <c r="F1281" s="36"/>
      <c r="G1281" s="36"/>
    </row>
    <row r="1282" spans="1:7">
      <c r="A1282" s="36"/>
      <c r="B1282" s="36"/>
      <c r="C1282" s="36"/>
      <c r="D1282" s="36"/>
      <c r="E1282" s="36"/>
      <c r="F1282" s="36"/>
      <c r="G1282" s="36"/>
    </row>
    <row r="1283" spans="1:7">
      <c r="A1283" s="36"/>
      <c r="B1283" s="36"/>
      <c r="C1283" s="36"/>
      <c r="D1283" s="36"/>
      <c r="E1283" s="36"/>
      <c r="F1283" s="36"/>
      <c r="G1283" s="36"/>
    </row>
    <row r="1284" spans="1:7">
      <c r="A1284" s="36"/>
      <c r="B1284" s="36"/>
      <c r="C1284" s="36"/>
      <c r="D1284" s="36"/>
      <c r="E1284" s="36"/>
      <c r="F1284" s="36"/>
      <c r="G1284" s="36"/>
    </row>
    <row r="1285" spans="1:7">
      <c r="A1285" s="36"/>
      <c r="B1285" s="36"/>
      <c r="C1285" s="36"/>
      <c r="D1285" s="36"/>
      <c r="E1285" s="36"/>
      <c r="F1285" s="36"/>
      <c r="G1285" s="36"/>
    </row>
    <row r="1286" spans="1:7">
      <c r="A1286" s="36"/>
      <c r="B1286" s="36"/>
      <c r="C1286" s="36"/>
      <c r="D1286" s="36"/>
      <c r="E1286" s="36"/>
      <c r="F1286" s="36"/>
      <c r="G1286" s="36"/>
    </row>
    <row r="1287" spans="1:7">
      <c r="A1287" s="36"/>
      <c r="B1287" s="36"/>
      <c r="C1287" s="36"/>
      <c r="D1287" s="36"/>
      <c r="E1287" s="36"/>
      <c r="F1287" s="36"/>
      <c r="G1287" s="36"/>
    </row>
    <row r="1288" spans="1:7">
      <c r="A1288" s="36"/>
      <c r="B1288" s="36"/>
      <c r="C1288" s="36"/>
      <c r="D1288" s="36"/>
      <c r="E1288" s="36"/>
      <c r="F1288" s="36"/>
      <c r="G1288" s="36"/>
    </row>
    <row r="1289" spans="1:7">
      <c r="A1289" s="36"/>
      <c r="B1289" s="36"/>
      <c r="C1289" s="36"/>
      <c r="D1289" s="36"/>
      <c r="E1289" s="36"/>
      <c r="F1289" s="36"/>
      <c r="G1289" s="36"/>
    </row>
    <row r="1290" spans="1:7">
      <c r="A1290" s="36"/>
      <c r="B1290" s="36"/>
      <c r="C1290" s="36"/>
      <c r="D1290" s="36"/>
      <c r="E1290" s="36"/>
      <c r="F1290" s="36"/>
      <c r="G1290" s="36"/>
    </row>
    <row r="1291" spans="1:7">
      <c r="A1291" s="36"/>
      <c r="B1291" s="36"/>
      <c r="C1291" s="36"/>
      <c r="D1291" s="36"/>
      <c r="E1291" s="36"/>
      <c r="F1291" s="36"/>
      <c r="G1291" s="36"/>
    </row>
    <row r="1292" spans="1:7">
      <c r="A1292" s="36"/>
      <c r="B1292" s="36"/>
      <c r="C1292" s="36"/>
      <c r="D1292" s="36"/>
      <c r="E1292" s="36"/>
      <c r="F1292" s="36"/>
      <c r="G1292" s="36"/>
    </row>
    <row r="1293" spans="1:7">
      <c r="A1293" s="36"/>
      <c r="B1293" s="36"/>
      <c r="C1293" s="36"/>
      <c r="D1293" s="36"/>
      <c r="E1293" s="36"/>
      <c r="F1293" s="36"/>
      <c r="G1293" s="36"/>
    </row>
    <row r="1294" spans="1:7">
      <c r="A1294" s="36"/>
      <c r="B1294" s="36"/>
      <c r="C1294" s="36"/>
      <c r="D1294" s="36"/>
      <c r="E1294" s="36"/>
      <c r="F1294" s="36"/>
      <c r="G1294" s="36"/>
    </row>
    <row r="1295" spans="1:7">
      <c r="A1295" s="36"/>
      <c r="B1295" s="36"/>
      <c r="C1295" s="36"/>
      <c r="D1295" s="36"/>
      <c r="E1295" s="36"/>
      <c r="F1295" s="36"/>
      <c r="G1295" s="36"/>
    </row>
    <row r="1296" spans="1:7">
      <c r="A1296" s="36"/>
      <c r="B1296" s="36"/>
      <c r="C1296" s="36"/>
      <c r="D1296" s="36"/>
      <c r="E1296" s="36"/>
      <c r="F1296" s="36"/>
      <c r="G1296" s="36"/>
    </row>
    <row r="1297" spans="1:7">
      <c r="A1297" s="36"/>
      <c r="B1297" s="36"/>
      <c r="C1297" s="36"/>
      <c r="D1297" s="36"/>
      <c r="E1297" s="36"/>
      <c r="F1297" s="36"/>
      <c r="G1297" s="36"/>
    </row>
    <row r="1298" spans="1:7">
      <c r="A1298" s="36"/>
      <c r="B1298" s="36"/>
      <c r="C1298" s="36"/>
      <c r="D1298" s="36"/>
      <c r="E1298" s="36"/>
      <c r="F1298" s="36"/>
      <c r="G1298" s="36"/>
    </row>
    <row r="1299" spans="1:7">
      <c r="A1299" s="36"/>
      <c r="B1299" s="36"/>
      <c r="C1299" s="36"/>
      <c r="D1299" s="36"/>
      <c r="E1299" s="36"/>
      <c r="F1299" s="36"/>
      <c r="G1299" s="36"/>
    </row>
    <row r="1300" spans="1:7">
      <c r="A1300" s="36"/>
      <c r="B1300" s="36"/>
      <c r="C1300" s="36"/>
      <c r="D1300" s="36"/>
      <c r="E1300" s="36"/>
      <c r="F1300" s="36"/>
      <c r="G1300" s="36"/>
    </row>
    <row r="1301" spans="1:7">
      <c r="A1301" s="36"/>
      <c r="B1301" s="36"/>
      <c r="C1301" s="36"/>
      <c r="D1301" s="36"/>
      <c r="E1301" s="36"/>
      <c r="F1301" s="36"/>
      <c r="G1301" s="36"/>
    </row>
    <row r="1302" spans="1:7">
      <c r="A1302" s="36"/>
      <c r="B1302" s="36"/>
      <c r="C1302" s="36"/>
      <c r="D1302" s="36"/>
      <c r="E1302" s="36"/>
      <c r="F1302" s="36"/>
      <c r="G1302" s="36"/>
    </row>
    <row r="1303" spans="1:7">
      <c r="A1303" s="36"/>
      <c r="B1303" s="36"/>
      <c r="C1303" s="36"/>
      <c r="D1303" s="36"/>
      <c r="E1303" s="36"/>
      <c r="F1303" s="36"/>
      <c r="G1303" s="36"/>
    </row>
    <row r="1304" spans="1:7">
      <c r="A1304" s="36"/>
      <c r="B1304" s="36"/>
      <c r="C1304" s="36"/>
      <c r="D1304" s="36"/>
      <c r="E1304" s="36"/>
      <c r="F1304" s="36"/>
      <c r="G1304" s="36"/>
    </row>
    <row r="1305" spans="1:7">
      <c r="A1305" s="36"/>
      <c r="B1305" s="36"/>
      <c r="C1305" s="36"/>
      <c r="D1305" s="36"/>
      <c r="E1305" s="36"/>
      <c r="F1305" s="36"/>
      <c r="G1305" s="36"/>
    </row>
    <row r="1306" spans="1:7">
      <c r="A1306" s="36"/>
      <c r="B1306" s="36"/>
      <c r="C1306" s="36"/>
      <c r="D1306" s="36"/>
      <c r="E1306" s="36"/>
      <c r="F1306" s="36"/>
      <c r="G1306" s="36"/>
    </row>
    <row r="1307" spans="1:7">
      <c r="A1307" s="36"/>
      <c r="B1307" s="36"/>
      <c r="C1307" s="36"/>
      <c r="D1307" s="36"/>
      <c r="E1307" s="36"/>
      <c r="F1307" s="36"/>
      <c r="G1307" s="36"/>
    </row>
    <row r="1308" spans="1:7">
      <c r="A1308" s="36"/>
      <c r="B1308" s="36"/>
      <c r="C1308" s="36"/>
      <c r="D1308" s="36"/>
      <c r="E1308" s="36"/>
      <c r="F1308" s="36"/>
      <c r="G1308" s="36"/>
    </row>
    <row r="1309" spans="1:7">
      <c r="A1309" s="36"/>
      <c r="B1309" s="36"/>
      <c r="C1309" s="36"/>
      <c r="D1309" s="36"/>
      <c r="E1309" s="36"/>
      <c r="F1309" s="36"/>
      <c r="G1309" s="36"/>
    </row>
    <row r="1310" spans="1:7">
      <c r="A1310" s="36"/>
      <c r="B1310" s="36"/>
      <c r="C1310" s="36"/>
      <c r="D1310" s="36"/>
      <c r="E1310" s="36"/>
      <c r="F1310" s="36"/>
      <c r="G1310" s="36"/>
    </row>
    <row r="1311" spans="1:7">
      <c r="A1311" s="36"/>
      <c r="B1311" s="36"/>
      <c r="C1311" s="36"/>
      <c r="D1311" s="36"/>
      <c r="E1311" s="36"/>
      <c r="F1311" s="36"/>
      <c r="G1311" s="36"/>
    </row>
    <row r="1312" spans="1:7">
      <c r="A1312" s="36"/>
      <c r="B1312" s="36"/>
      <c r="C1312" s="36"/>
      <c r="D1312" s="36"/>
      <c r="E1312" s="36"/>
      <c r="F1312" s="36"/>
      <c r="G1312" s="36"/>
    </row>
    <row r="1313" spans="1:7">
      <c r="A1313" s="36"/>
      <c r="B1313" s="36"/>
      <c r="C1313" s="36"/>
      <c r="D1313" s="36"/>
      <c r="E1313" s="36"/>
      <c r="F1313" s="36"/>
      <c r="G1313" s="36"/>
    </row>
    <row r="1314" spans="1:7">
      <c r="A1314" s="36"/>
      <c r="B1314" s="36"/>
      <c r="C1314" s="36"/>
      <c r="D1314" s="36"/>
      <c r="E1314" s="36"/>
      <c r="F1314" s="36"/>
      <c r="G1314" s="36"/>
    </row>
    <row r="1315" spans="1:7">
      <c r="A1315" s="36"/>
      <c r="B1315" s="36"/>
      <c r="C1315" s="36"/>
      <c r="D1315" s="36"/>
      <c r="E1315" s="36"/>
      <c r="F1315" s="36"/>
      <c r="G1315" s="36"/>
    </row>
    <row r="1316" spans="1:7">
      <c r="A1316" s="36"/>
      <c r="B1316" s="36"/>
      <c r="C1316" s="36"/>
      <c r="D1316" s="36"/>
      <c r="E1316" s="36"/>
      <c r="F1316" s="36"/>
      <c r="G1316" s="36"/>
    </row>
    <row r="1317" spans="1:7">
      <c r="A1317" s="36"/>
      <c r="B1317" s="36"/>
      <c r="C1317" s="36"/>
      <c r="D1317" s="36"/>
      <c r="E1317" s="36"/>
      <c r="F1317" s="36"/>
      <c r="G1317" s="36"/>
    </row>
    <row r="1318" spans="1:7">
      <c r="A1318" s="36"/>
      <c r="B1318" s="36"/>
      <c r="C1318" s="36"/>
      <c r="D1318" s="36"/>
      <c r="E1318" s="36"/>
      <c r="F1318" s="36"/>
      <c r="G1318" s="36"/>
    </row>
    <row r="1319" spans="1:7">
      <c r="A1319" s="36"/>
      <c r="B1319" s="36"/>
      <c r="C1319" s="36"/>
      <c r="D1319" s="36"/>
      <c r="E1319" s="36"/>
      <c r="F1319" s="36"/>
      <c r="G1319" s="36"/>
    </row>
    <row r="1320" spans="1:7">
      <c r="A1320" s="36"/>
      <c r="B1320" s="36"/>
      <c r="C1320" s="36"/>
      <c r="D1320" s="36"/>
      <c r="E1320" s="36"/>
      <c r="F1320" s="36"/>
      <c r="G1320" s="36"/>
    </row>
    <row r="1321" spans="1:7">
      <c r="A1321" s="36"/>
      <c r="B1321" s="36"/>
      <c r="C1321" s="36"/>
      <c r="D1321" s="36"/>
      <c r="E1321" s="36"/>
      <c r="F1321" s="36"/>
      <c r="G1321" s="36"/>
    </row>
    <row r="1322" spans="1:7">
      <c r="A1322" s="36"/>
      <c r="B1322" s="36"/>
      <c r="C1322" s="36"/>
      <c r="D1322" s="36"/>
      <c r="E1322" s="36"/>
      <c r="F1322" s="36"/>
      <c r="G1322" s="36"/>
    </row>
    <row r="1323" spans="1:7">
      <c r="A1323" s="36"/>
      <c r="B1323" s="36"/>
      <c r="C1323" s="36"/>
      <c r="D1323" s="36"/>
      <c r="E1323" s="36"/>
      <c r="F1323" s="36"/>
      <c r="G1323" s="36"/>
    </row>
    <row r="1324" spans="1:7">
      <c r="A1324" s="36"/>
      <c r="B1324" s="36"/>
      <c r="C1324" s="36"/>
      <c r="D1324" s="36"/>
      <c r="E1324" s="36"/>
      <c r="F1324" s="36"/>
      <c r="G1324" s="36"/>
    </row>
    <row r="1325" spans="1:7">
      <c r="A1325" s="36"/>
      <c r="B1325" s="36"/>
      <c r="C1325" s="36"/>
      <c r="D1325" s="36"/>
      <c r="E1325" s="36"/>
      <c r="F1325" s="36"/>
      <c r="G1325" s="36"/>
    </row>
    <row r="1326" spans="1:7">
      <c r="A1326" s="36"/>
      <c r="B1326" s="36"/>
      <c r="C1326" s="36"/>
      <c r="D1326" s="36"/>
      <c r="E1326" s="36"/>
      <c r="F1326" s="36"/>
      <c r="G1326" s="36"/>
    </row>
    <row r="1327" spans="1:7">
      <c r="A1327" s="36"/>
      <c r="B1327" s="36"/>
      <c r="C1327" s="36"/>
      <c r="D1327" s="36"/>
      <c r="E1327" s="36"/>
      <c r="F1327" s="36"/>
      <c r="G1327" s="36"/>
    </row>
    <row r="1328" spans="1:7">
      <c r="A1328" s="36"/>
      <c r="B1328" s="36"/>
      <c r="C1328" s="36"/>
      <c r="D1328" s="36"/>
      <c r="E1328" s="36"/>
      <c r="F1328" s="36"/>
      <c r="G1328" s="36"/>
    </row>
    <row r="1329" spans="1:7">
      <c r="A1329" s="36"/>
      <c r="B1329" s="36"/>
      <c r="C1329" s="36"/>
      <c r="D1329" s="36"/>
      <c r="E1329" s="36"/>
      <c r="F1329" s="36"/>
      <c r="G1329" s="36"/>
    </row>
    <row r="1330" spans="1:7">
      <c r="A1330" s="36"/>
      <c r="B1330" s="36"/>
      <c r="C1330" s="36"/>
      <c r="D1330" s="36"/>
      <c r="E1330" s="36"/>
      <c r="F1330" s="36"/>
      <c r="G1330" s="36"/>
    </row>
    <row r="1331" spans="1:7">
      <c r="A1331" s="36"/>
      <c r="B1331" s="36"/>
      <c r="C1331" s="36"/>
      <c r="D1331" s="36"/>
      <c r="E1331" s="36"/>
      <c r="F1331" s="36"/>
      <c r="G1331" s="36"/>
    </row>
    <row r="1332" spans="1:7">
      <c r="A1332" s="36"/>
      <c r="B1332" s="36"/>
      <c r="C1332" s="36"/>
      <c r="D1332" s="36"/>
      <c r="E1332" s="36"/>
      <c r="F1332" s="36"/>
      <c r="G1332" s="36"/>
    </row>
    <row r="1333" spans="1:7">
      <c r="A1333" s="36"/>
      <c r="B1333" s="36"/>
      <c r="C1333" s="36"/>
      <c r="D1333" s="36"/>
      <c r="E1333" s="36"/>
      <c r="F1333" s="36"/>
      <c r="G1333" s="36"/>
    </row>
    <row r="1334" spans="1:7">
      <c r="A1334" s="36"/>
      <c r="B1334" s="36"/>
      <c r="C1334" s="36"/>
      <c r="D1334" s="36"/>
      <c r="E1334" s="36"/>
      <c r="F1334" s="36"/>
      <c r="G1334" s="36"/>
    </row>
    <row r="1335" spans="1:7">
      <c r="A1335" s="36"/>
      <c r="B1335" s="36"/>
      <c r="C1335" s="36"/>
      <c r="D1335" s="36"/>
      <c r="E1335" s="36"/>
      <c r="F1335" s="36"/>
      <c r="G1335" s="36"/>
    </row>
    <row r="1336" spans="1:7">
      <c r="A1336" s="36"/>
      <c r="B1336" s="36"/>
      <c r="C1336" s="36"/>
      <c r="D1336" s="36"/>
      <c r="E1336" s="36"/>
      <c r="F1336" s="36"/>
      <c r="G1336" s="36"/>
    </row>
    <row r="1337" spans="1:7">
      <c r="A1337" s="36"/>
      <c r="B1337" s="36"/>
      <c r="C1337" s="36"/>
      <c r="D1337" s="36"/>
      <c r="E1337" s="36"/>
      <c r="F1337" s="36"/>
      <c r="G1337" s="36"/>
    </row>
    <row r="1338" spans="1:7">
      <c r="A1338" s="36"/>
      <c r="B1338" s="36"/>
      <c r="C1338" s="36"/>
      <c r="D1338" s="36"/>
      <c r="E1338" s="36"/>
      <c r="F1338" s="36"/>
      <c r="G1338" s="36"/>
    </row>
    <row r="1339" spans="1:7">
      <c r="A1339" s="36"/>
      <c r="B1339" s="36"/>
      <c r="C1339" s="36"/>
      <c r="D1339" s="36"/>
      <c r="E1339" s="36"/>
      <c r="F1339" s="36"/>
      <c r="G1339" s="36"/>
    </row>
    <row r="1340" spans="1:7">
      <c r="A1340" s="36"/>
      <c r="B1340" s="36"/>
      <c r="C1340" s="36"/>
      <c r="D1340" s="36"/>
      <c r="E1340" s="36"/>
      <c r="F1340" s="36"/>
      <c r="G1340" s="36"/>
    </row>
    <row r="1341" spans="1:7">
      <c r="A1341" s="36"/>
      <c r="B1341" s="36"/>
      <c r="C1341" s="36"/>
      <c r="D1341" s="36"/>
      <c r="E1341" s="36"/>
      <c r="F1341" s="36"/>
      <c r="G1341" s="36"/>
    </row>
    <row r="1342" spans="1:7">
      <c r="A1342" s="36"/>
      <c r="B1342" s="36"/>
      <c r="C1342" s="36"/>
      <c r="D1342" s="36"/>
      <c r="E1342" s="36"/>
      <c r="F1342" s="36"/>
      <c r="G1342" s="36"/>
    </row>
    <row r="1343" spans="1:7">
      <c r="A1343" s="36"/>
      <c r="B1343" s="36"/>
      <c r="C1343" s="36"/>
      <c r="D1343" s="36"/>
      <c r="E1343" s="36"/>
      <c r="F1343" s="36"/>
      <c r="G1343" s="36"/>
    </row>
    <row r="1344" spans="1:7">
      <c r="A1344" s="36"/>
      <c r="B1344" s="36"/>
      <c r="C1344" s="36"/>
      <c r="D1344" s="36"/>
      <c r="E1344" s="36"/>
      <c r="F1344" s="36"/>
      <c r="G1344" s="36"/>
    </row>
    <row r="1345" spans="1:7">
      <c r="A1345" s="36"/>
      <c r="B1345" s="36"/>
      <c r="C1345" s="36"/>
      <c r="D1345" s="36"/>
      <c r="E1345" s="36"/>
      <c r="F1345" s="36"/>
      <c r="G1345" s="36"/>
    </row>
    <row r="1346" spans="1:7">
      <c r="A1346" s="36"/>
      <c r="B1346" s="36"/>
      <c r="C1346" s="36"/>
      <c r="D1346" s="36"/>
      <c r="E1346" s="36"/>
      <c r="F1346" s="36"/>
      <c r="G1346" s="36"/>
    </row>
    <row r="1347" spans="1:7">
      <c r="A1347" s="36"/>
      <c r="B1347" s="36"/>
      <c r="C1347" s="36"/>
      <c r="D1347" s="36"/>
      <c r="E1347" s="36"/>
      <c r="F1347" s="36"/>
      <c r="G1347" s="36"/>
    </row>
    <row r="1348" spans="1:7">
      <c r="A1348" s="36"/>
      <c r="B1348" s="36"/>
      <c r="C1348" s="36"/>
      <c r="D1348" s="36"/>
      <c r="E1348" s="36"/>
      <c r="F1348" s="36"/>
      <c r="G1348" s="36"/>
    </row>
    <row r="1349" spans="1:7">
      <c r="A1349" s="36"/>
      <c r="B1349" s="36"/>
      <c r="C1349" s="36"/>
      <c r="D1349" s="36"/>
      <c r="E1349" s="36"/>
      <c r="F1349" s="36"/>
      <c r="G1349" s="36"/>
    </row>
    <row r="1350" spans="1:7">
      <c r="A1350" s="36"/>
      <c r="B1350" s="36"/>
      <c r="C1350" s="36"/>
      <c r="D1350" s="36"/>
      <c r="E1350" s="36"/>
      <c r="F1350" s="36"/>
      <c r="G1350" s="36"/>
    </row>
    <row r="1351" spans="1:7">
      <c r="A1351" s="36"/>
      <c r="B1351" s="36"/>
      <c r="C1351" s="36"/>
      <c r="D1351" s="36"/>
      <c r="E1351" s="36"/>
      <c r="F1351" s="36"/>
      <c r="G1351" s="36"/>
    </row>
    <row r="1352" spans="1:7">
      <c r="A1352" s="36"/>
      <c r="B1352" s="36"/>
      <c r="C1352" s="36"/>
      <c r="D1352" s="36"/>
      <c r="E1352" s="36"/>
      <c r="F1352" s="36"/>
      <c r="G1352" s="36"/>
    </row>
    <row r="1353" spans="1:7">
      <c r="A1353" s="36"/>
      <c r="B1353" s="36"/>
      <c r="C1353" s="36"/>
      <c r="D1353" s="36"/>
      <c r="E1353" s="36"/>
      <c r="F1353" s="36"/>
      <c r="G1353" s="36"/>
    </row>
    <row r="1354" spans="1:7">
      <c r="A1354" s="36"/>
      <c r="B1354" s="36"/>
      <c r="C1354" s="36"/>
      <c r="D1354" s="36"/>
      <c r="E1354" s="36"/>
      <c r="F1354" s="36"/>
      <c r="G1354" s="36"/>
    </row>
    <row r="1355" spans="1:7">
      <c r="A1355" s="36"/>
      <c r="B1355" s="36"/>
      <c r="C1355" s="36"/>
      <c r="D1355" s="36"/>
      <c r="E1355" s="36"/>
      <c r="F1355" s="36"/>
      <c r="G1355" s="36"/>
    </row>
    <row r="1356" spans="1:7">
      <c r="A1356" s="36"/>
      <c r="B1356" s="36"/>
      <c r="C1356" s="36"/>
      <c r="D1356" s="36"/>
      <c r="E1356" s="36"/>
      <c r="F1356" s="36"/>
      <c r="G1356" s="36"/>
    </row>
    <row r="1357" spans="1:7">
      <c r="A1357" s="36"/>
      <c r="B1357" s="36"/>
      <c r="C1357" s="36"/>
      <c r="D1357" s="36"/>
      <c r="E1357" s="36"/>
      <c r="F1357" s="36"/>
      <c r="G1357" s="36"/>
    </row>
    <row r="1358" spans="1:7">
      <c r="A1358" s="36"/>
      <c r="B1358" s="36"/>
      <c r="C1358" s="36"/>
      <c r="D1358" s="36"/>
      <c r="E1358" s="36"/>
      <c r="F1358" s="36"/>
      <c r="G1358" s="36"/>
    </row>
    <row r="1359" spans="1:7">
      <c r="A1359" s="36"/>
      <c r="B1359" s="36"/>
      <c r="C1359" s="36"/>
      <c r="D1359" s="36"/>
      <c r="E1359" s="36"/>
      <c r="F1359" s="36"/>
      <c r="G1359" s="36"/>
    </row>
    <row r="1360" spans="1:7">
      <c r="A1360" s="36"/>
      <c r="B1360" s="36"/>
      <c r="C1360" s="36"/>
      <c r="D1360" s="36"/>
      <c r="E1360" s="36"/>
      <c r="F1360" s="36"/>
      <c r="G1360" s="36"/>
    </row>
    <row r="1361" spans="1:7">
      <c r="A1361" s="36"/>
      <c r="B1361" s="36"/>
      <c r="C1361" s="36"/>
      <c r="D1361" s="36"/>
      <c r="E1361" s="36"/>
      <c r="F1361" s="36"/>
      <c r="G1361" s="36"/>
    </row>
    <row r="1362" spans="1:7">
      <c r="A1362" s="36"/>
      <c r="B1362" s="36"/>
      <c r="C1362" s="36"/>
      <c r="D1362" s="36"/>
      <c r="E1362" s="36"/>
      <c r="F1362" s="36"/>
      <c r="G1362" s="36"/>
    </row>
    <row r="1363" spans="1:7">
      <c r="A1363" s="36"/>
      <c r="B1363" s="36"/>
      <c r="C1363" s="36"/>
      <c r="D1363" s="36"/>
      <c r="E1363" s="36"/>
      <c r="F1363" s="36"/>
      <c r="G1363" s="36"/>
    </row>
    <row r="1364" spans="1:7">
      <c r="A1364" s="36"/>
      <c r="B1364" s="36"/>
      <c r="C1364" s="36"/>
      <c r="D1364" s="36"/>
      <c r="E1364" s="36"/>
      <c r="F1364" s="36"/>
      <c r="G1364" s="36"/>
    </row>
    <row r="1365" spans="1:7">
      <c r="A1365" s="36"/>
      <c r="B1365" s="36"/>
      <c r="C1365" s="36"/>
      <c r="D1365" s="36"/>
      <c r="E1365" s="36"/>
      <c r="F1365" s="36"/>
      <c r="G1365" s="36"/>
    </row>
    <row r="1366" spans="1:7">
      <c r="A1366" s="36"/>
      <c r="B1366" s="36"/>
      <c r="C1366" s="36"/>
      <c r="D1366" s="36"/>
      <c r="E1366" s="36"/>
      <c r="F1366" s="36"/>
      <c r="G1366" s="36"/>
    </row>
    <row r="1367" spans="1:7">
      <c r="A1367" s="36"/>
      <c r="B1367" s="36"/>
      <c r="C1367" s="36"/>
      <c r="D1367" s="36"/>
      <c r="E1367" s="36"/>
      <c r="F1367" s="36"/>
      <c r="G1367" s="36"/>
    </row>
    <row r="1368" spans="1:7">
      <c r="A1368" s="36"/>
      <c r="B1368" s="36"/>
      <c r="C1368" s="36"/>
      <c r="D1368" s="36"/>
      <c r="E1368" s="36"/>
      <c r="F1368" s="36"/>
      <c r="G1368" s="36"/>
    </row>
    <row r="1369" spans="1:7">
      <c r="A1369" s="36"/>
      <c r="B1369" s="36"/>
      <c r="C1369" s="36"/>
      <c r="D1369" s="36"/>
      <c r="E1369" s="36"/>
      <c r="F1369" s="36"/>
      <c r="G1369" s="36"/>
    </row>
    <row r="1370" spans="1:7">
      <c r="A1370" s="36"/>
      <c r="B1370" s="36"/>
      <c r="C1370" s="36"/>
      <c r="D1370" s="36"/>
      <c r="E1370" s="36"/>
      <c r="F1370" s="36"/>
      <c r="G1370" s="36"/>
    </row>
    <row r="1371" spans="1:7">
      <c r="A1371" s="36"/>
      <c r="B1371" s="36"/>
      <c r="C1371" s="36"/>
      <c r="D1371" s="36"/>
      <c r="E1371" s="36"/>
      <c r="F1371" s="36"/>
      <c r="G1371" s="36"/>
    </row>
    <row r="1372" spans="1:7">
      <c r="A1372" s="36"/>
      <c r="B1372" s="36"/>
      <c r="C1372" s="36"/>
      <c r="D1372" s="36"/>
      <c r="E1372" s="36"/>
      <c r="F1372" s="36"/>
      <c r="G1372" s="36"/>
    </row>
    <row r="1373" spans="1:7">
      <c r="A1373" s="36"/>
      <c r="B1373" s="36"/>
      <c r="C1373" s="36"/>
      <c r="D1373" s="36"/>
      <c r="E1373" s="36"/>
      <c r="F1373" s="36"/>
      <c r="G1373" s="36"/>
    </row>
    <row r="1374" spans="1:7">
      <c r="A1374" s="36"/>
      <c r="B1374" s="36"/>
      <c r="C1374" s="36"/>
      <c r="D1374" s="36"/>
      <c r="E1374" s="36"/>
      <c r="F1374" s="36"/>
      <c r="G1374" s="36"/>
    </row>
    <row r="1375" spans="1:7">
      <c r="A1375" s="36"/>
      <c r="B1375" s="36"/>
      <c r="C1375" s="36"/>
      <c r="D1375" s="36"/>
      <c r="E1375" s="36"/>
      <c r="F1375" s="36"/>
      <c r="G1375" s="36"/>
    </row>
    <row r="1376" spans="1:7">
      <c r="A1376" s="36"/>
      <c r="B1376" s="36"/>
      <c r="C1376" s="36"/>
      <c r="D1376" s="36"/>
      <c r="E1376" s="36"/>
      <c r="F1376" s="36"/>
      <c r="G1376" s="36"/>
    </row>
    <row r="1377" spans="1:7">
      <c r="A1377" s="36"/>
      <c r="B1377" s="36"/>
      <c r="C1377" s="36"/>
      <c r="D1377" s="36"/>
      <c r="E1377" s="36"/>
      <c r="F1377" s="36"/>
      <c r="G1377" s="36"/>
    </row>
    <row r="1378" spans="1:7">
      <c r="A1378" s="36"/>
      <c r="B1378" s="36"/>
      <c r="C1378" s="36"/>
      <c r="D1378" s="36"/>
      <c r="E1378" s="36"/>
      <c r="F1378" s="36"/>
      <c r="G1378" s="36"/>
    </row>
    <row r="1379" spans="1:7">
      <c r="A1379" s="36"/>
      <c r="B1379" s="36"/>
      <c r="C1379" s="36"/>
      <c r="D1379" s="36"/>
      <c r="E1379" s="36"/>
      <c r="F1379" s="36"/>
      <c r="G1379" s="36"/>
    </row>
    <row r="1380" spans="1:7">
      <c r="A1380" s="36"/>
      <c r="B1380" s="36"/>
      <c r="C1380" s="36"/>
      <c r="D1380" s="36"/>
      <c r="E1380" s="36"/>
      <c r="F1380" s="36"/>
      <c r="G1380" s="36"/>
    </row>
    <row r="1381" spans="1:7">
      <c r="A1381" s="36"/>
      <c r="B1381" s="36"/>
      <c r="C1381" s="36"/>
      <c r="D1381" s="36"/>
      <c r="E1381" s="36"/>
      <c r="F1381" s="36"/>
      <c r="G1381" s="36"/>
    </row>
    <row r="1382" spans="1:7">
      <c r="A1382" s="36"/>
      <c r="B1382" s="36"/>
      <c r="C1382" s="36"/>
      <c r="D1382" s="36"/>
      <c r="E1382" s="36"/>
      <c r="F1382" s="36"/>
      <c r="G1382" s="36"/>
    </row>
    <row r="1383" spans="1:7">
      <c r="A1383" s="36"/>
      <c r="B1383" s="36"/>
      <c r="C1383" s="36"/>
      <c r="D1383" s="36"/>
      <c r="E1383" s="36"/>
      <c r="F1383" s="36"/>
      <c r="G1383" s="36"/>
    </row>
    <row r="1384" spans="1:7">
      <c r="A1384" s="36"/>
      <c r="B1384" s="36"/>
      <c r="C1384" s="36"/>
      <c r="D1384" s="36"/>
      <c r="E1384" s="36"/>
      <c r="F1384" s="36"/>
      <c r="G1384" s="36"/>
    </row>
    <row r="1385" spans="1:7">
      <c r="A1385" s="36"/>
      <c r="B1385" s="36"/>
      <c r="C1385" s="36"/>
      <c r="D1385" s="36"/>
      <c r="E1385" s="36"/>
      <c r="F1385" s="36"/>
      <c r="G1385" s="36"/>
    </row>
    <row r="1386" spans="1:7">
      <c r="A1386" s="36"/>
      <c r="B1386" s="36"/>
      <c r="C1386" s="36"/>
      <c r="D1386" s="36"/>
      <c r="E1386" s="36"/>
      <c r="F1386" s="36"/>
      <c r="G1386" s="36"/>
    </row>
    <row r="1387" spans="1:7">
      <c r="A1387" s="36"/>
      <c r="B1387" s="36"/>
      <c r="C1387" s="36"/>
      <c r="D1387" s="36"/>
      <c r="E1387" s="36"/>
      <c r="F1387" s="36"/>
      <c r="G1387" s="36"/>
    </row>
    <row r="1388" spans="1:7">
      <c r="A1388" s="36"/>
      <c r="B1388" s="36"/>
      <c r="C1388" s="36"/>
      <c r="D1388" s="36"/>
      <c r="E1388" s="36"/>
      <c r="F1388" s="36"/>
      <c r="G1388" s="36"/>
    </row>
    <row r="1389" spans="1:7">
      <c r="A1389" s="36"/>
      <c r="B1389" s="36"/>
      <c r="C1389" s="36"/>
      <c r="D1389" s="36"/>
      <c r="E1389" s="36"/>
      <c r="F1389" s="36"/>
      <c r="G1389" s="36"/>
    </row>
    <row r="1390" spans="1:7">
      <c r="A1390" s="36"/>
      <c r="B1390" s="36"/>
      <c r="C1390" s="36"/>
      <c r="D1390" s="36"/>
      <c r="E1390" s="36"/>
      <c r="F1390" s="36"/>
      <c r="G1390" s="36"/>
    </row>
    <row r="1391" spans="1:7">
      <c r="A1391" s="36"/>
      <c r="B1391" s="36"/>
      <c r="C1391" s="36"/>
      <c r="D1391" s="36"/>
      <c r="E1391" s="36"/>
      <c r="F1391" s="36"/>
      <c r="G1391" s="36"/>
    </row>
    <row r="1392" spans="1:7">
      <c r="A1392" s="36"/>
      <c r="B1392" s="36"/>
      <c r="C1392" s="36"/>
      <c r="D1392" s="36"/>
      <c r="E1392" s="36"/>
      <c r="F1392" s="36"/>
      <c r="G1392" s="36"/>
    </row>
    <row r="1393" spans="1:7">
      <c r="A1393" s="36"/>
      <c r="B1393" s="36"/>
      <c r="C1393" s="36"/>
      <c r="D1393" s="36"/>
      <c r="E1393" s="36"/>
      <c r="F1393" s="36"/>
      <c r="G1393" s="36"/>
    </row>
    <row r="1394" spans="1:7">
      <c r="A1394" s="36"/>
      <c r="B1394" s="36"/>
      <c r="C1394" s="36"/>
      <c r="D1394" s="36"/>
      <c r="E1394" s="36"/>
      <c r="F1394" s="36"/>
      <c r="G1394" s="36"/>
    </row>
    <row r="1395" spans="1:7">
      <c r="A1395" s="36"/>
      <c r="B1395" s="36"/>
      <c r="C1395" s="36"/>
      <c r="D1395" s="36"/>
      <c r="E1395" s="36"/>
      <c r="F1395" s="36"/>
      <c r="G1395" s="36"/>
    </row>
    <row r="1396" spans="1:7">
      <c r="A1396" s="36"/>
      <c r="B1396" s="36"/>
      <c r="C1396" s="36"/>
      <c r="D1396" s="36"/>
      <c r="E1396" s="36"/>
      <c r="F1396" s="36"/>
      <c r="G1396" s="36"/>
    </row>
    <row r="1397" spans="1:7">
      <c r="A1397" s="36"/>
      <c r="B1397" s="36"/>
      <c r="C1397" s="36"/>
      <c r="D1397" s="36"/>
      <c r="E1397" s="36"/>
      <c r="F1397" s="36"/>
      <c r="G1397" s="36"/>
    </row>
    <row r="1398" spans="1:7">
      <c r="A1398" s="36"/>
      <c r="B1398" s="36"/>
      <c r="C1398" s="36"/>
      <c r="D1398" s="36"/>
      <c r="E1398" s="36"/>
      <c r="F1398" s="36"/>
      <c r="G1398" s="36"/>
    </row>
    <row r="1399" spans="1:7">
      <c r="A1399" s="36"/>
      <c r="B1399" s="36"/>
      <c r="C1399" s="36"/>
      <c r="D1399" s="36"/>
      <c r="E1399" s="36"/>
      <c r="F1399" s="36"/>
      <c r="G1399" s="36"/>
    </row>
    <row r="1400" spans="1:7">
      <c r="A1400" s="36"/>
      <c r="B1400" s="36"/>
      <c r="C1400" s="36"/>
      <c r="D1400" s="36"/>
      <c r="E1400" s="36"/>
      <c r="F1400" s="36"/>
      <c r="G1400" s="36"/>
    </row>
    <row r="1401" spans="1:7">
      <c r="A1401" s="36"/>
      <c r="B1401" s="36"/>
      <c r="C1401" s="36"/>
      <c r="D1401" s="36"/>
      <c r="E1401" s="36"/>
      <c r="F1401" s="36"/>
      <c r="G1401" s="36"/>
    </row>
    <row r="1402" spans="1:7">
      <c r="A1402" s="36"/>
      <c r="B1402" s="36"/>
      <c r="C1402" s="36"/>
      <c r="D1402" s="36"/>
      <c r="E1402" s="36"/>
      <c r="F1402" s="36"/>
      <c r="G1402" s="36"/>
    </row>
    <row r="1403" spans="1:7">
      <c r="A1403" s="36"/>
      <c r="B1403" s="36"/>
      <c r="C1403" s="36"/>
      <c r="D1403" s="36"/>
      <c r="E1403" s="36"/>
      <c r="F1403" s="36"/>
      <c r="G1403" s="36"/>
    </row>
    <row r="1404" spans="1:7">
      <c r="A1404" s="36"/>
      <c r="B1404" s="36"/>
      <c r="C1404" s="36"/>
      <c r="D1404" s="36"/>
      <c r="E1404" s="36"/>
      <c r="F1404" s="36"/>
      <c r="G1404" s="36"/>
    </row>
    <row r="1405" spans="1:7">
      <c r="A1405" s="36"/>
      <c r="B1405" s="36"/>
      <c r="C1405" s="36"/>
      <c r="D1405" s="36"/>
      <c r="E1405" s="36"/>
      <c r="F1405" s="36"/>
      <c r="G1405" s="36"/>
    </row>
    <row r="1406" spans="1:7">
      <c r="A1406" s="36"/>
      <c r="B1406" s="36"/>
      <c r="C1406" s="36"/>
      <c r="D1406" s="36"/>
      <c r="E1406" s="36"/>
      <c r="F1406" s="36"/>
      <c r="G1406" s="36"/>
    </row>
    <row r="1407" spans="1:7">
      <c r="A1407" s="36"/>
      <c r="B1407" s="36"/>
      <c r="C1407" s="36"/>
      <c r="D1407" s="36"/>
      <c r="E1407" s="36"/>
      <c r="F1407" s="36"/>
      <c r="G1407" s="36"/>
    </row>
    <row r="1408" spans="1:7">
      <c r="A1408" s="36"/>
      <c r="B1408" s="36"/>
      <c r="C1408" s="36"/>
      <c r="D1408" s="36"/>
      <c r="E1408" s="36"/>
      <c r="F1408" s="36"/>
      <c r="G1408" s="36"/>
    </row>
    <row r="1409" spans="1:7">
      <c r="A1409" s="36"/>
      <c r="B1409" s="36"/>
      <c r="C1409" s="36"/>
      <c r="D1409" s="36"/>
      <c r="E1409" s="36"/>
      <c r="F1409" s="36"/>
      <c r="G1409" s="36"/>
    </row>
    <row r="1410" spans="1:7">
      <c r="A1410" s="36"/>
      <c r="B1410" s="36"/>
      <c r="C1410" s="36"/>
      <c r="D1410" s="36"/>
      <c r="E1410" s="36"/>
      <c r="F1410" s="36"/>
      <c r="G1410" s="36"/>
    </row>
    <row r="1411" spans="1:7">
      <c r="A1411" s="36"/>
      <c r="B1411" s="36"/>
      <c r="C1411" s="36"/>
      <c r="D1411" s="36"/>
      <c r="E1411" s="36"/>
      <c r="F1411" s="36"/>
      <c r="G1411" s="36"/>
    </row>
    <row r="1412" spans="1:7">
      <c r="A1412" s="36"/>
      <c r="B1412" s="36"/>
      <c r="C1412" s="36"/>
      <c r="D1412" s="36"/>
      <c r="E1412" s="36"/>
      <c r="F1412" s="36"/>
      <c r="G1412" s="36"/>
    </row>
    <row r="1413" spans="1:7">
      <c r="A1413" s="36"/>
      <c r="B1413" s="36"/>
      <c r="C1413" s="36"/>
      <c r="D1413" s="36"/>
      <c r="E1413" s="36"/>
      <c r="F1413" s="36"/>
      <c r="G1413" s="36"/>
    </row>
    <row r="1414" spans="1:7">
      <c r="A1414" s="36"/>
      <c r="B1414" s="36"/>
      <c r="C1414" s="36"/>
      <c r="D1414" s="36"/>
      <c r="E1414" s="36"/>
      <c r="F1414" s="36"/>
      <c r="G1414" s="36"/>
    </row>
    <row r="1415" spans="1:7">
      <c r="A1415" s="36"/>
      <c r="B1415" s="36"/>
      <c r="C1415" s="36"/>
      <c r="D1415" s="36"/>
      <c r="E1415" s="36"/>
      <c r="F1415" s="36"/>
      <c r="G1415" s="36"/>
    </row>
    <row r="1416" spans="1:7">
      <c r="A1416" s="36"/>
      <c r="B1416" s="36"/>
      <c r="C1416" s="36"/>
      <c r="D1416" s="36"/>
      <c r="E1416" s="36"/>
      <c r="F1416" s="36"/>
      <c r="G1416" s="36"/>
    </row>
    <row r="1417" spans="1:7">
      <c r="A1417" s="36"/>
      <c r="B1417" s="36"/>
      <c r="C1417" s="36"/>
      <c r="D1417" s="36"/>
      <c r="E1417" s="36"/>
      <c r="F1417" s="36"/>
      <c r="G1417" s="36"/>
    </row>
    <row r="1418" spans="1:7">
      <c r="A1418" s="36"/>
      <c r="B1418" s="36"/>
      <c r="C1418" s="36"/>
      <c r="D1418" s="36"/>
      <c r="E1418" s="36"/>
      <c r="F1418" s="36"/>
      <c r="G1418" s="36"/>
    </row>
    <row r="1419" spans="1:7">
      <c r="A1419" s="36"/>
      <c r="B1419" s="36"/>
      <c r="C1419" s="36"/>
      <c r="D1419" s="36"/>
      <c r="E1419" s="36"/>
      <c r="F1419" s="36"/>
      <c r="G1419" s="36"/>
    </row>
    <row r="1420" spans="1:7">
      <c r="A1420" s="36"/>
      <c r="B1420" s="36"/>
      <c r="C1420" s="36"/>
      <c r="D1420" s="36"/>
      <c r="E1420" s="36"/>
      <c r="F1420" s="36"/>
      <c r="G1420" s="36"/>
    </row>
    <row r="1421" spans="1:7">
      <c r="A1421" s="36"/>
      <c r="B1421" s="36"/>
      <c r="C1421" s="36"/>
      <c r="D1421" s="36"/>
      <c r="E1421" s="36"/>
      <c r="F1421" s="36"/>
      <c r="G1421" s="36"/>
    </row>
    <row r="1422" spans="1:7">
      <c r="A1422" s="36"/>
      <c r="B1422" s="36"/>
      <c r="C1422" s="36"/>
      <c r="D1422" s="36"/>
      <c r="E1422" s="36"/>
      <c r="F1422" s="36"/>
      <c r="G1422" s="36"/>
    </row>
    <row r="1423" spans="1:7">
      <c r="A1423" s="36"/>
      <c r="B1423" s="36"/>
      <c r="C1423" s="36"/>
      <c r="D1423" s="36"/>
      <c r="E1423" s="36"/>
      <c r="F1423" s="36"/>
      <c r="G1423" s="36"/>
    </row>
    <row r="1424" spans="1:7">
      <c r="A1424" s="36"/>
      <c r="B1424" s="36"/>
      <c r="C1424" s="36"/>
      <c r="D1424" s="36"/>
      <c r="E1424" s="36"/>
      <c r="F1424" s="36"/>
      <c r="G1424" s="36"/>
    </row>
    <row r="1425" spans="1:7">
      <c r="A1425" s="36"/>
      <c r="B1425" s="36"/>
      <c r="C1425" s="36"/>
      <c r="D1425" s="36"/>
      <c r="E1425" s="36"/>
      <c r="F1425" s="36"/>
      <c r="G1425" s="36"/>
    </row>
    <row r="1426" spans="1:7">
      <c r="A1426" s="36"/>
      <c r="B1426" s="36"/>
      <c r="C1426" s="36"/>
      <c r="D1426" s="36"/>
      <c r="E1426" s="36"/>
      <c r="F1426" s="36"/>
      <c r="G1426" s="36"/>
    </row>
    <row r="1427" spans="1:7">
      <c r="A1427" s="36"/>
      <c r="B1427" s="36"/>
      <c r="C1427" s="36"/>
      <c r="D1427" s="36"/>
      <c r="E1427" s="36"/>
      <c r="F1427" s="36"/>
      <c r="G1427" s="36"/>
    </row>
    <row r="1428" spans="1:7">
      <c r="A1428" s="36"/>
      <c r="B1428" s="36"/>
      <c r="C1428" s="36"/>
      <c r="D1428" s="36"/>
      <c r="E1428" s="36"/>
      <c r="F1428" s="36"/>
      <c r="G1428" s="36"/>
    </row>
    <row r="1429" spans="1:7">
      <c r="A1429" s="36"/>
      <c r="B1429" s="36"/>
      <c r="C1429" s="36"/>
      <c r="D1429" s="36"/>
      <c r="E1429" s="36"/>
      <c r="F1429" s="36"/>
      <c r="G1429" s="36"/>
    </row>
    <row r="1430" spans="1:7">
      <c r="A1430" s="36"/>
      <c r="B1430" s="36"/>
      <c r="C1430" s="36"/>
      <c r="D1430" s="36"/>
      <c r="E1430" s="36"/>
      <c r="F1430" s="36"/>
      <c r="G1430" s="36"/>
    </row>
    <row r="1431" spans="1:7">
      <c r="A1431" s="36"/>
      <c r="B1431" s="36"/>
      <c r="C1431" s="36"/>
      <c r="D1431" s="36"/>
      <c r="E1431" s="36"/>
      <c r="F1431" s="36"/>
      <c r="G1431" s="36"/>
    </row>
    <row r="1432" spans="1:7">
      <c r="A1432" s="36"/>
      <c r="B1432" s="36"/>
      <c r="C1432" s="36"/>
      <c r="D1432" s="36"/>
      <c r="E1432" s="36"/>
      <c r="F1432" s="36"/>
      <c r="G1432" s="36"/>
    </row>
    <row r="1433" spans="1:7">
      <c r="A1433" s="36"/>
      <c r="B1433" s="36"/>
      <c r="C1433" s="36"/>
      <c r="D1433" s="36"/>
      <c r="E1433" s="36"/>
      <c r="F1433" s="36"/>
      <c r="G1433" s="36"/>
    </row>
    <row r="1434" spans="1:7">
      <c r="A1434" s="36"/>
      <c r="B1434" s="36"/>
      <c r="C1434" s="36"/>
      <c r="D1434" s="36"/>
      <c r="E1434" s="36"/>
      <c r="F1434" s="36"/>
      <c r="G1434" s="36"/>
    </row>
    <row r="1435" spans="1:7">
      <c r="A1435" s="36"/>
      <c r="B1435" s="36"/>
      <c r="C1435" s="36"/>
      <c r="D1435" s="36"/>
      <c r="E1435" s="36"/>
      <c r="F1435" s="36"/>
      <c r="G1435" s="36"/>
    </row>
    <row r="1436" spans="1:7">
      <c r="A1436" s="36"/>
      <c r="B1436" s="36"/>
      <c r="C1436" s="36"/>
      <c r="D1436" s="36"/>
      <c r="E1436" s="36"/>
      <c r="F1436" s="36"/>
      <c r="G1436" s="36"/>
    </row>
    <row r="1437" spans="1:7">
      <c r="A1437" s="36"/>
      <c r="B1437" s="36"/>
      <c r="C1437" s="36"/>
      <c r="D1437" s="36"/>
      <c r="E1437" s="36"/>
      <c r="F1437" s="36"/>
      <c r="G1437" s="36"/>
    </row>
    <row r="1438" spans="1:7">
      <c r="A1438" s="36"/>
      <c r="B1438" s="36"/>
      <c r="C1438" s="36"/>
      <c r="D1438" s="36"/>
      <c r="E1438" s="36"/>
      <c r="F1438" s="36"/>
      <c r="G1438" s="36"/>
    </row>
    <row r="1439" spans="1:7">
      <c r="A1439" s="36"/>
      <c r="B1439" s="36"/>
      <c r="C1439" s="36"/>
      <c r="D1439" s="36"/>
      <c r="E1439" s="36"/>
      <c r="F1439" s="36"/>
      <c r="G1439" s="36"/>
    </row>
    <row r="1440" spans="1:7">
      <c r="A1440" s="36"/>
      <c r="B1440" s="36"/>
      <c r="C1440" s="36"/>
      <c r="D1440" s="36"/>
      <c r="E1440" s="36"/>
      <c r="F1440" s="36"/>
      <c r="G1440" s="36"/>
    </row>
    <row r="1441" spans="1:7">
      <c r="A1441" s="36"/>
      <c r="B1441" s="36"/>
      <c r="C1441" s="36"/>
      <c r="D1441" s="36"/>
      <c r="E1441" s="36"/>
      <c r="F1441" s="36"/>
      <c r="G1441" s="36"/>
    </row>
    <row r="1442" spans="1:7">
      <c r="A1442" s="36"/>
      <c r="B1442" s="36"/>
      <c r="C1442" s="36"/>
      <c r="D1442" s="36"/>
      <c r="E1442" s="36"/>
      <c r="F1442" s="36"/>
      <c r="G1442" s="36"/>
    </row>
    <row r="1443" spans="1:7">
      <c r="A1443" s="36"/>
      <c r="B1443" s="36"/>
      <c r="C1443" s="36"/>
      <c r="D1443" s="36"/>
      <c r="E1443" s="36"/>
      <c r="F1443" s="36"/>
      <c r="G1443" s="36"/>
    </row>
    <row r="1444" spans="1:7">
      <c r="A1444" s="36"/>
      <c r="B1444" s="36"/>
      <c r="C1444" s="36"/>
      <c r="D1444" s="36"/>
      <c r="E1444" s="36"/>
      <c r="F1444" s="36"/>
      <c r="G1444" s="36"/>
    </row>
    <row r="1445" spans="1:7">
      <c r="A1445" s="36"/>
      <c r="B1445" s="36"/>
      <c r="C1445" s="36"/>
      <c r="D1445" s="36"/>
      <c r="E1445" s="36"/>
      <c r="F1445" s="36"/>
      <c r="G1445" s="36"/>
    </row>
    <row r="1446" spans="1:7">
      <c r="A1446" s="36"/>
      <c r="B1446" s="36"/>
      <c r="C1446" s="36"/>
      <c r="D1446" s="36"/>
      <c r="E1446" s="36"/>
      <c r="F1446" s="36"/>
      <c r="G1446" s="36"/>
    </row>
    <row r="1447" spans="1:7">
      <c r="A1447" s="36"/>
      <c r="B1447" s="36"/>
      <c r="C1447" s="36"/>
      <c r="D1447" s="36"/>
      <c r="E1447" s="36"/>
      <c r="F1447" s="36"/>
      <c r="G1447" s="36"/>
    </row>
    <row r="1448" spans="1:7">
      <c r="A1448" s="36"/>
      <c r="B1448" s="36"/>
      <c r="C1448" s="36"/>
      <c r="D1448" s="36"/>
      <c r="E1448" s="36"/>
      <c r="F1448" s="36"/>
      <c r="G1448" s="36"/>
    </row>
    <row r="1449" spans="1:7">
      <c r="A1449" s="36"/>
      <c r="B1449" s="36"/>
      <c r="C1449" s="36"/>
      <c r="D1449" s="36"/>
      <c r="E1449" s="36"/>
      <c r="F1449" s="36"/>
      <c r="G1449" s="36"/>
    </row>
    <row r="1450" spans="1:7">
      <c r="A1450" s="36"/>
      <c r="B1450" s="36"/>
      <c r="C1450" s="36"/>
      <c r="D1450" s="36"/>
      <c r="E1450" s="36"/>
      <c r="F1450" s="36"/>
      <c r="G1450" s="36"/>
    </row>
    <row r="1451" spans="1:7">
      <c r="A1451" s="36"/>
      <c r="B1451" s="36"/>
      <c r="C1451" s="36"/>
      <c r="D1451" s="36"/>
      <c r="E1451" s="36"/>
      <c r="F1451" s="36"/>
      <c r="G1451" s="36"/>
    </row>
    <row r="1452" spans="1:7">
      <c r="A1452" s="36"/>
      <c r="B1452" s="36"/>
      <c r="C1452" s="36"/>
      <c r="D1452" s="36"/>
      <c r="E1452" s="36"/>
      <c r="F1452" s="36"/>
      <c r="G1452" s="36"/>
    </row>
    <row r="1453" spans="1:7">
      <c r="A1453" s="36"/>
      <c r="B1453" s="36"/>
      <c r="C1453" s="36"/>
      <c r="D1453" s="36"/>
      <c r="E1453" s="36"/>
      <c r="F1453" s="36"/>
      <c r="G1453" s="36"/>
    </row>
    <row r="1454" spans="1:7">
      <c r="A1454" s="36"/>
      <c r="B1454" s="36"/>
      <c r="C1454" s="36"/>
      <c r="D1454" s="36"/>
      <c r="E1454" s="36"/>
      <c r="F1454" s="36"/>
      <c r="G1454" s="36"/>
    </row>
    <row r="1455" spans="1:7">
      <c r="A1455" s="36"/>
      <c r="B1455" s="36"/>
      <c r="C1455" s="36"/>
      <c r="D1455" s="36"/>
      <c r="E1455" s="36"/>
      <c r="F1455" s="36"/>
      <c r="G1455" s="36"/>
    </row>
    <row r="1456" spans="1:7">
      <c r="A1456" s="36"/>
      <c r="B1456" s="36"/>
      <c r="C1456" s="36"/>
      <c r="D1456" s="36"/>
      <c r="E1456" s="36"/>
      <c r="F1456" s="36"/>
      <c r="G1456" s="36"/>
    </row>
    <row r="1457" spans="1:7">
      <c r="A1457" s="36"/>
      <c r="B1457" s="36"/>
      <c r="C1457" s="36"/>
      <c r="D1457" s="36"/>
      <c r="E1457" s="36"/>
      <c r="F1457" s="36"/>
      <c r="G1457" s="36"/>
    </row>
    <row r="1458" spans="1:7">
      <c r="A1458" s="36"/>
      <c r="B1458" s="36"/>
      <c r="C1458" s="36"/>
      <c r="D1458" s="36"/>
      <c r="E1458" s="36"/>
      <c r="F1458" s="36"/>
      <c r="G1458" s="36"/>
    </row>
    <row r="1459" spans="1:7">
      <c r="A1459" s="36"/>
      <c r="B1459" s="36"/>
      <c r="C1459" s="36"/>
      <c r="D1459" s="36"/>
      <c r="E1459" s="36"/>
      <c r="F1459" s="36"/>
      <c r="G1459" s="36"/>
    </row>
    <row r="1460" spans="1:7">
      <c r="A1460" s="36"/>
      <c r="B1460" s="36"/>
      <c r="C1460" s="36"/>
      <c r="D1460" s="36"/>
      <c r="E1460" s="36"/>
      <c r="F1460" s="36"/>
      <c r="G1460" s="36"/>
    </row>
    <row r="1461" spans="1:7">
      <c r="A1461" s="36"/>
      <c r="B1461" s="36"/>
      <c r="C1461" s="36"/>
      <c r="D1461" s="36"/>
      <c r="E1461" s="36"/>
      <c r="F1461" s="36"/>
      <c r="G1461" s="36"/>
    </row>
    <row r="1462" spans="1:7">
      <c r="A1462" s="36"/>
      <c r="B1462" s="36"/>
      <c r="C1462" s="36"/>
      <c r="D1462" s="36"/>
      <c r="E1462" s="36"/>
      <c r="F1462" s="36"/>
      <c r="G1462" s="36"/>
    </row>
    <row r="1463" spans="1:7">
      <c r="A1463" s="36"/>
      <c r="B1463" s="36"/>
      <c r="C1463" s="36"/>
      <c r="D1463" s="36"/>
      <c r="E1463" s="36"/>
      <c r="F1463" s="36"/>
      <c r="G1463" s="36"/>
    </row>
    <row r="1464" spans="1:7">
      <c r="A1464" s="36"/>
      <c r="B1464" s="36"/>
      <c r="C1464" s="36"/>
      <c r="D1464" s="36"/>
      <c r="E1464" s="36"/>
      <c r="F1464" s="36"/>
      <c r="G1464" s="36"/>
    </row>
    <row r="1465" spans="1:7">
      <c r="A1465" s="36"/>
      <c r="B1465" s="36"/>
      <c r="C1465" s="36"/>
      <c r="D1465" s="36"/>
      <c r="E1465" s="36"/>
      <c r="F1465" s="36"/>
      <c r="G1465" s="36"/>
    </row>
    <row r="1466" spans="1:7">
      <c r="A1466" s="36"/>
      <c r="B1466" s="36"/>
      <c r="C1466" s="36"/>
      <c r="D1466" s="36"/>
      <c r="E1466" s="36"/>
      <c r="F1466" s="36"/>
      <c r="G1466" s="36"/>
    </row>
    <row r="1467" spans="1:7">
      <c r="A1467" s="36"/>
      <c r="B1467" s="36"/>
      <c r="C1467" s="36"/>
      <c r="D1467" s="36"/>
      <c r="E1467" s="36"/>
      <c r="F1467" s="36"/>
      <c r="G1467" s="36"/>
    </row>
    <row r="1468" spans="1:7">
      <c r="A1468" s="36"/>
      <c r="B1468" s="36"/>
      <c r="C1468" s="36"/>
      <c r="D1468" s="36"/>
      <c r="E1468" s="36"/>
      <c r="F1468" s="36"/>
      <c r="G1468" s="36"/>
    </row>
    <row r="1469" spans="1:7">
      <c r="A1469" s="36"/>
      <c r="B1469" s="36"/>
      <c r="C1469" s="36"/>
      <c r="D1469" s="36"/>
      <c r="E1469" s="36"/>
      <c r="F1469" s="36"/>
      <c r="G1469" s="36"/>
    </row>
    <row r="1470" spans="1:7">
      <c r="A1470" s="36"/>
      <c r="B1470" s="36"/>
      <c r="C1470" s="36"/>
      <c r="D1470" s="36"/>
      <c r="E1470" s="36"/>
      <c r="F1470" s="36"/>
      <c r="G1470" s="36"/>
    </row>
    <row r="1471" spans="1:7">
      <c r="A1471" s="36"/>
      <c r="B1471" s="36"/>
      <c r="C1471" s="36"/>
      <c r="D1471" s="36"/>
      <c r="E1471" s="36"/>
      <c r="F1471" s="36"/>
      <c r="G1471" s="36"/>
    </row>
    <row r="1472" spans="1:7">
      <c r="A1472" s="36"/>
      <c r="B1472" s="36"/>
      <c r="C1472" s="36"/>
      <c r="D1472" s="36"/>
      <c r="E1472" s="36"/>
      <c r="F1472" s="36"/>
      <c r="G1472" s="36"/>
    </row>
    <row r="1473" spans="1:7">
      <c r="A1473" s="36"/>
      <c r="B1473" s="36"/>
      <c r="C1473" s="36"/>
      <c r="D1473" s="36"/>
      <c r="E1473" s="36"/>
      <c r="F1473" s="36"/>
      <c r="G1473" s="36"/>
    </row>
    <row r="1474" spans="1:7">
      <c r="A1474" s="36"/>
      <c r="B1474" s="36"/>
      <c r="C1474" s="36"/>
      <c r="D1474" s="36"/>
      <c r="E1474" s="36"/>
      <c r="F1474" s="36"/>
      <c r="G1474" s="36"/>
    </row>
    <row r="1475" spans="1:7">
      <c r="A1475" s="36"/>
      <c r="B1475" s="36"/>
      <c r="C1475" s="36"/>
      <c r="D1475" s="36"/>
      <c r="E1475" s="36"/>
      <c r="F1475" s="36"/>
      <c r="G1475" s="36"/>
    </row>
    <row r="1476" spans="1:7">
      <c r="A1476" s="36"/>
      <c r="B1476" s="36"/>
      <c r="C1476" s="36"/>
      <c r="D1476" s="36"/>
      <c r="E1476" s="36"/>
      <c r="F1476" s="36"/>
      <c r="G1476" s="36"/>
    </row>
    <row r="1477" spans="1:7">
      <c r="A1477" s="36"/>
      <c r="B1477" s="36"/>
      <c r="C1477" s="36"/>
      <c r="D1477" s="36"/>
      <c r="E1477" s="36"/>
      <c r="F1477" s="36"/>
      <c r="G1477" s="36"/>
    </row>
    <row r="1478" spans="1:7">
      <c r="A1478" s="36"/>
      <c r="B1478" s="36"/>
      <c r="C1478" s="36"/>
      <c r="D1478" s="36"/>
      <c r="E1478" s="36"/>
      <c r="F1478" s="36"/>
      <c r="G1478" s="36"/>
    </row>
    <row r="1479" spans="1:7">
      <c r="A1479" s="36"/>
      <c r="B1479" s="36"/>
      <c r="C1479" s="36"/>
      <c r="D1479" s="36"/>
      <c r="E1479" s="36"/>
      <c r="F1479" s="36"/>
      <c r="G1479" s="36"/>
    </row>
    <row r="1480" spans="1:7">
      <c r="A1480" s="36"/>
      <c r="B1480" s="36"/>
      <c r="C1480" s="36"/>
      <c r="D1480" s="36"/>
      <c r="E1480" s="36"/>
      <c r="F1480" s="36"/>
      <c r="G1480" s="36"/>
    </row>
    <row r="1481" spans="1:7">
      <c r="A1481" s="36"/>
      <c r="B1481" s="36"/>
      <c r="C1481" s="36"/>
      <c r="D1481" s="36"/>
      <c r="E1481" s="36"/>
      <c r="F1481" s="36"/>
      <c r="G1481" s="36"/>
    </row>
    <row r="1482" spans="1:7">
      <c r="A1482" s="36"/>
      <c r="B1482" s="36"/>
      <c r="C1482" s="36"/>
      <c r="D1482" s="36"/>
      <c r="E1482" s="36"/>
      <c r="F1482" s="36"/>
      <c r="G1482" s="36"/>
    </row>
    <row r="1483" spans="1:7">
      <c r="A1483" s="36"/>
      <c r="B1483" s="36"/>
      <c r="C1483" s="36"/>
      <c r="D1483" s="36"/>
      <c r="E1483" s="36"/>
      <c r="F1483" s="36"/>
      <c r="G1483" s="36"/>
    </row>
    <row r="1484" spans="1:7">
      <c r="A1484" s="36"/>
      <c r="B1484" s="36"/>
      <c r="C1484" s="36"/>
      <c r="D1484" s="36"/>
      <c r="E1484" s="36"/>
      <c r="F1484" s="36"/>
      <c r="G1484" s="36"/>
    </row>
    <row r="1485" spans="1:7">
      <c r="A1485" s="36"/>
      <c r="B1485" s="36"/>
      <c r="C1485" s="36"/>
      <c r="D1485" s="36"/>
      <c r="E1485" s="36"/>
      <c r="F1485" s="36"/>
      <c r="G1485" s="36"/>
    </row>
    <row r="1486" spans="1:7">
      <c r="A1486" s="36"/>
      <c r="B1486" s="36"/>
      <c r="C1486" s="36"/>
      <c r="D1486" s="36"/>
      <c r="E1486" s="36"/>
      <c r="F1486" s="36"/>
      <c r="G1486" s="36"/>
    </row>
    <row r="1487" spans="1:7">
      <c r="A1487" s="36"/>
      <c r="B1487" s="36"/>
      <c r="C1487" s="36"/>
      <c r="D1487" s="36"/>
      <c r="E1487" s="36"/>
      <c r="F1487" s="36"/>
      <c r="G1487" s="36"/>
    </row>
    <row r="1488" spans="1:7">
      <c r="A1488" s="36"/>
      <c r="B1488" s="36"/>
      <c r="C1488" s="36"/>
      <c r="D1488" s="36"/>
      <c r="E1488" s="36"/>
      <c r="F1488" s="36"/>
      <c r="G1488" s="36"/>
    </row>
    <row r="1489" spans="1:7">
      <c r="A1489" s="36"/>
      <c r="B1489" s="36"/>
      <c r="C1489" s="36"/>
      <c r="D1489" s="36"/>
      <c r="E1489" s="36"/>
      <c r="F1489" s="36"/>
      <c r="G1489" s="36"/>
    </row>
    <row r="1490" spans="1:7">
      <c r="A1490" s="36"/>
      <c r="B1490" s="36"/>
      <c r="C1490" s="36"/>
      <c r="D1490" s="36"/>
      <c r="E1490" s="36"/>
      <c r="F1490" s="36"/>
      <c r="G1490" s="36"/>
    </row>
    <row r="1491" spans="1:7">
      <c r="A1491" s="36"/>
      <c r="B1491" s="36"/>
      <c r="C1491" s="36"/>
      <c r="D1491" s="36"/>
      <c r="E1491" s="36"/>
      <c r="F1491" s="36"/>
      <c r="G1491" s="36"/>
    </row>
    <row r="1492" spans="1:7">
      <c r="A1492" s="36"/>
      <c r="B1492" s="36"/>
      <c r="C1492" s="36"/>
      <c r="D1492" s="36"/>
      <c r="E1492" s="36"/>
      <c r="F1492" s="36"/>
      <c r="G1492" s="36"/>
    </row>
    <row r="1493" spans="1:7">
      <c r="A1493" s="36"/>
      <c r="B1493" s="36"/>
      <c r="C1493" s="36"/>
      <c r="D1493" s="36"/>
      <c r="E1493" s="36"/>
      <c r="F1493" s="36"/>
      <c r="G1493" s="36"/>
    </row>
    <row r="1494" spans="1:7">
      <c r="A1494" s="36"/>
      <c r="B1494" s="36"/>
      <c r="C1494" s="36"/>
      <c r="D1494" s="36"/>
      <c r="E1494" s="36"/>
      <c r="F1494" s="36"/>
      <c r="G1494" s="36"/>
    </row>
    <row r="1495" spans="1:7">
      <c r="A1495" s="36"/>
      <c r="B1495" s="36"/>
      <c r="C1495" s="36"/>
      <c r="D1495" s="36"/>
      <c r="E1495" s="36"/>
      <c r="F1495" s="36"/>
      <c r="G1495" s="36"/>
    </row>
    <row r="1496" spans="1:7">
      <c r="A1496" s="36"/>
      <c r="B1496" s="36"/>
      <c r="C1496" s="36"/>
      <c r="D1496" s="36"/>
      <c r="E1496" s="36"/>
      <c r="F1496" s="36"/>
      <c r="G1496" s="36"/>
    </row>
    <row r="1497" spans="1:7">
      <c r="A1497" s="36"/>
      <c r="B1497" s="36"/>
      <c r="C1497" s="36"/>
      <c r="D1497" s="36"/>
      <c r="E1497" s="36"/>
      <c r="F1497" s="36"/>
      <c r="G1497" s="36"/>
    </row>
    <row r="1498" spans="1:7">
      <c r="A1498" s="36"/>
      <c r="B1498" s="36"/>
      <c r="C1498" s="36"/>
      <c r="D1498" s="36"/>
      <c r="E1498" s="36"/>
      <c r="F1498" s="36"/>
      <c r="G1498" s="36"/>
    </row>
    <row r="1499" spans="1:7">
      <c r="A1499" s="36"/>
      <c r="B1499" s="36"/>
      <c r="C1499" s="36"/>
      <c r="D1499" s="36"/>
      <c r="E1499" s="36"/>
      <c r="F1499" s="36"/>
      <c r="G1499" s="36"/>
    </row>
    <row r="1500" spans="1:7">
      <c r="A1500" s="36"/>
      <c r="B1500" s="36"/>
      <c r="C1500" s="36"/>
      <c r="D1500" s="36"/>
      <c r="E1500" s="36"/>
      <c r="F1500" s="36"/>
      <c r="G1500" s="36"/>
    </row>
    <row r="1501" spans="1:7">
      <c r="A1501" s="36"/>
      <c r="B1501" s="36"/>
      <c r="C1501" s="36"/>
      <c r="D1501" s="36"/>
      <c r="E1501" s="36"/>
      <c r="F1501" s="36"/>
      <c r="G1501" s="36"/>
    </row>
    <row r="1502" spans="1:7">
      <c r="A1502" s="36"/>
      <c r="B1502" s="36"/>
      <c r="C1502" s="36"/>
      <c r="D1502" s="36"/>
      <c r="E1502" s="36"/>
      <c r="F1502" s="36"/>
      <c r="G1502" s="36"/>
    </row>
    <row r="1503" spans="1:7">
      <c r="A1503" s="36"/>
      <c r="B1503" s="36"/>
      <c r="C1503" s="36"/>
      <c r="D1503" s="36"/>
      <c r="E1503" s="36"/>
      <c r="F1503" s="36"/>
      <c r="G1503" s="36"/>
    </row>
    <row r="1504" spans="1:7">
      <c r="A1504" s="36"/>
      <c r="B1504" s="36"/>
      <c r="C1504" s="36"/>
      <c r="D1504" s="36"/>
      <c r="E1504" s="36"/>
      <c r="F1504" s="36"/>
      <c r="G1504" s="36"/>
    </row>
    <row r="1505" spans="1:7">
      <c r="A1505" s="36"/>
      <c r="B1505" s="36"/>
      <c r="C1505" s="36"/>
      <c r="D1505" s="36"/>
      <c r="E1505" s="36"/>
      <c r="F1505" s="36"/>
      <c r="G1505" s="36"/>
    </row>
    <row r="1506" spans="1:7">
      <c r="A1506" s="36"/>
      <c r="B1506" s="36"/>
      <c r="C1506" s="36"/>
      <c r="D1506" s="36"/>
      <c r="E1506" s="36"/>
      <c r="F1506" s="36"/>
      <c r="G1506" s="36"/>
    </row>
    <row r="1507" spans="1:7">
      <c r="A1507" s="36"/>
      <c r="B1507" s="36"/>
      <c r="C1507" s="36"/>
      <c r="D1507" s="36"/>
      <c r="E1507" s="36"/>
      <c r="F1507" s="36"/>
      <c r="G1507" s="36"/>
    </row>
    <row r="1508" spans="1:7">
      <c r="A1508" s="36"/>
      <c r="B1508" s="36"/>
      <c r="C1508" s="36"/>
      <c r="D1508" s="36"/>
      <c r="E1508" s="36"/>
      <c r="F1508" s="36"/>
      <c r="G1508" s="36"/>
    </row>
    <row r="1509" spans="1:7">
      <c r="A1509" s="36"/>
      <c r="B1509" s="36"/>
      <c r="C1509" s="36"/>
      <c r="D1509" s="36"/>
      <c r="E1509" s="36"/>
      <c r="F1509" s="36"/>
      <c r="G1509" s="36"/>
    </row>
    <row r="1510" spans="1:7">
      <c r="A1510" s="36"/>
      <c r="B1510" s="36"/>
      <c r="C1510" s="36"/>
      <c r="D1510" s="36"/>
      <c r="E1510" s="36"/>
      <c r="F1510" s="36"/>
      <c r="G1510" s="36"/>
    </row>
    <row r="1511" spans="1:7">
      <c r="A1511" s="36"/>
      <c r="B1511" s="36"/>
      <c r="C1511" s="36"/>
      <c r="D1511" s="36"/>
      <c r="E1511" s="36"/>
      <c r="F1511" s="36"/>
      <c r="G1511" s="36"/>
    </row>
    <row r="1512" spans="1:7">
      <c r="A1512" s="36"/>
      <c r="B1512" s="36"/>
      <c r="C1512" s="36"/>
      <c r="D1512" s="36"/>
      <c r="E1512" s="36"/>
      <c r="F1512" s="36"/>
      <c r="G1512" s="36"/>
    </row>
    <row r="1513" spans="1:7">
      <c r="A1513" s="36"/>
      <c r="B1513" s="36"/>
      <c r="C1513" s="36"/>
      <c r="D1513" s="36"/>
      <c r="E1513" s="36"/>
      <c r="F1513" s="36"/>
      <c r="G1513" s="36"/>
    </row>
    <row r="1514" spans="1:7">
      <c r="A1514" s="36"/>
      <c r="B1514" s="36"/>
      <c r="C1514" s="36"/>
      <c r="D1514" s="36"/>
      <c r="E1514" s="36"/>
      <c r="F1514" s="36"/>
      <c r="G1514" s="36"/>
    </row>
    <row r="1515" spans="1:7">
      <c r="A1515" s="36"/>
      <c r="B1515" s="36"/>
      <c r="C1515" s="36"/>
      <c r="D1515" s="36"/>
      <c r="E1515" s="36"/>
      <c r="F1515" s="36"/>
      <c r="G1515" s="36"/>
    </row>
    <row r="1516" spans="1:7">
      <c r="A1516" s="36"/>
      <c r="B1516" s="36"/>
      <c r="C1516" s="36"/>
      <c r="D1516" s="36"/>
      <c r="E1516" s="36"/>
      <c r="F1516" s="36"/>
      <c r="G1516" s="36"/>
    </row>
    <row r="1517" spans="1:7">
      <c r="A1517" s="36"/>
      <c r="B1517" s="36"/>
      <c r="C1517" s="36"/>
      <c r="D1517" s="36"/>
      <c r="E1517" s="36"/>
      <c r="F1517" s="36"/>
      <c r="G1517" s="36"/>
    </row>
    <row r="1518" spans="1:7">
      <c r="A1518" s="36"/>
      <c r="B1518" s="36"/>
      <c r="C1518" s="36"/>
      <c r="D1518" s="36"/>
      <c r="E1518" s="36"/>
      <c r="F1518" s="36"/>
      <c r="G1518" s="36"/>
    </row>
    <row r="1519" spans="1:7">
      <c r="A1519" s="36"/>
      <c r="B1519" s="36"/>
      <c r="C1519" s="36"/>
      <c r="D1519" s="36"/>
      <c r="E1519" s="36"/>
      <c r="F1519" s="36"/>
      <c r="G1519" s="36"/>
    </row>
    <row r="1520" spans="1:7">
      <c r="A1520" s="36"/>
      <c r="B1520" s="36"/>
      <c r="C1520" s="36"/>
      <c r="D1520" s="36"/>
      <c r="E1520" s="36"/>
      <c r="F1520" s="36"/>
      <c r="G1520" s="36"/>
    </row>
    <row r="1521" spans="1:7">
      <c r="A1521" s="36"/>
      <c r="B1521" s="36"/>
      <c r="C1521" s="36"/>
      <c r="D1521" s="36"/>
      <c r="E1521" s="36"/>
      <c r="F1521" s="36"/>
      <c r="G1521" s="36"/>
    </row>
    <row r="1522" spans="1:7">
      <c r="A1522" s="36"/>
      <c r="B1522" s="36"/>
      <c r="C1522" s="36"/>
      <c r="D1522" s="36"/>
      <c r="E1522" s="36"/>
      <c r="F1522" s="36"/>
      <c r="G1522" s="36"/>
    </row>
    <row r="1523" spans="1:7">
      <c r="A1523" s="36"/>
      <c r="B1523" s="36"/>
      <c r="C1523" s="36"/>
      <c r="D1523" s="36"/>
      <c r="E1523" s="36"/>
      <c r="F1523" s="36"/>
      <c r="G1523" s="36"/>
    </row>
    <row r="1524" spans="1:7">
      <c r="A1524" s="36"/>
      <c r="B1524" s="36"/>
      <c r="C1524" s="36"/>
      <c r="D1524" s="36"/>
      <c r="E1524" s="36"/>
      <c r="F1524" s="36"/>
      <c r="G1524" s="36"/>
    </row>
    <row r="1525" spans="1:7">
      <c r="A1525" s="36"/>
      <c r="B1525" s="36"/>
      <c r="C1525" s="36"/>
      <c r="D1525" s="36"/>
      <c r="E1525" s="36"/>
      <c r="F1525" s="36"/>
      <c r="G1525" s="36"/>
    </row>
    <row r="1526" spans="1:7">
      <c r="A1526" s="36"/>
      <c r="B1526" s="36"/>
      <c r="C1526" s="36"/>
      <c r="D1526" s="36"/>
      <c r="E1526" s="36"/>
      <c r="F1526" s="36"/>
      <c r="G1526" s="36"/>
    </row>
    <row r="1527" spans="1:7">
      <c r="A1527" s="36"/>
      <c r="B1527" s="36"/>
      <c r="C1527" s="36"/>
      <c r="D1527" s="36"/>
      <c r="E1527" s="36"/>
      <c r="F1527" s="36"/>
      <c r="G1527" s="36"/>
    </row>
    <row r="1528" spans="1:7">
      <c r="A1528" s="36"/>
      <c r="B1528" s="36"/>
      <c r="C1528" s="36"/>
      <c r="D1528" s="36"/>
      <c r="E1528" s="36"/>
      <c r="F1528" s="36"/>
      <c r="G1528" s="36"/>
    </row>
    <row r="1529" spans="1:7">
      <c r="A1529" s="36"/>
      <c r="B1529" s="36"/>
      <c r="C1529" s="36"/>
      <c r="D1529" s="36"/>
      <c r="E1529" s="36"/>
      <c r="F1529" s="36"/>
      <c r="G1529" s="36"/>
    </row>
    <row r="1530" spans="1:7">
      <c r="A1530" s="36"/>
      <c r="B1530" s="36"/>
      <c r="C1530" s="36"/>
      <c r="D1530" s="36"/>
      <c r="E1530" s="36"/>
      <c r="F1530" s="36"/>
      <c r="G1530" s="36"/>
    </row>
    <row r="1531" spans="1:7">
      <c r="A1531" s="36"/>
      <c r="B1531" s="36"/>
      <c r="C1531" s="36"/>
      <c r="D1531" s="36"/>
      <c r="E1531" s="36"/>
      <c r="F1531" s="36"/>
      <c r="G1531" s="36"/>
    </row>
    <row r="1532" spans="1:7">
      <c r="A1532" s="36"/>
      <c r="B1532" s="36"/>
      <c r="C1532" s="36"/>
      <c r="D1532" s="36"/>
      <c r="E1532" s="36"/>
      <c r="F1532" s="36"/>
      <c r="G1532" s="36"/>
    </row>
    <row r="1533" spans="1:7">
      <c r="A1533" s="36"/>
      <c r="B1533" s="36"/>
      <c r="C1533" s="36"/>
      <c r="D1533" s="36"/>
      <c r="E1533" s="36"/>
      <c r="F1533" s="36"/>
      <c r="G1533" s="36"/>
    </row>
    <row r="1534" spans="1:7">
      <c r="A1534" s="36"/>
      <c r="B1534" s="36"/>
      <c r="C1534" s="36"/>
      <c r="D1534" s="36"/>
      <c r="E1534" s="36"/>
      <c r="F1534" s="36"/>
      <c r="G1534" s="36"/>
    </row>
    <row r="1535" spans="1:7">
      <c r="A1535" s="36"/>
      <c r="B1535" s="36"/>
      <c r="C1535" s="36"/>
      <c r="D1535" s="36"/>
      <c r="E1535" s="36"/>
      <c r="F1535" s="36"/>
      <c r="G1535" s="36"/>
    </row>
    <row r="1536" spans="1:7">
      <c r="A1536" s="36"/>
      <c r="B1536" s="36"/>
      <c r="C1536" s="36"/>
      <c r="D1536" s="36"/>
      <c r="E1536" s="36"/>
      <c r="F1536" s="36"/>
      <c r="G1536" s="36"/>
    </row>
    <row r="1537" spans="1:7">
      <c r="A1537" s="36"/>
      <c r="B1537" s="36"/>
      <c r="C1537" s="36"/>
      <c r="D1537" s="36"/>
      <c r="E1537" s="36"/>
      <c r="F1537" s="36"/>
      <c r="G1537" s="36"/>
    </row>
    <row r="1538" spans="1:7">
      <c r="A1538" s="36"/>
      <c r="B1538" s="36"/>
      <c r="C1538" s="36"/>
      <c r="D1538" s="36"/>
      <c r="E1538" s="36"/>
      <c r="F1538" s="36"/>
      <c r="G1538" s="36"/>
    </row>
    <row r="1539" spans="1:7">
      <c r="A1539" s="36"/>
      <c r="B1539" s="36"/>
      <c r="C1539" s="36"/>
      <c r="D1539" s="36"/>
      <c r="E1539" s="36"/>
      <c r="F1539" s="36"/>
      <c r="G1539" s="36"/>
    </row>
    <row r="1540" spans="1:7">
      <c r="A1540" s="36"/>
      <c r="B1540" s="36"/>
      <c r="C1540" s="36"/>
      <c r="D1540" s="36"/>
      <c r="E1540" s="36"/>
      <c r="F1540" s="36"/>
      <c r="G1540" s="36"/>
    </row>
    <row r="1541" spans="1:7">
      <c r="A1541" s="36"/>
      <c r="B1541" s="36"/>
      <c r="C1541" s="36"/>
      <c r="D1541" s="36"/>
      <c r="E1541" s="36"/>
      <c r="F1541" s="36"/>
      <c r="G1541" s="36"/>
    </row>
    <row r="1542" spans="1:7">
      <c r="A1542" s="36"/>
      <c r="B1542" s="36"/>
      <c r="C1542" s="36"/>
      <c r="D1542" s="36"/>
      <c r="E1542" s="36"/>
      <c r="F1542" s="36"/>
      <c r="G1542" s="36"/>
    </row>
    <row r="1543" spans="1:7">
      <c r="A1543" s="36"/>
      <c r="B1543" s="36"/>
      <c r="C1543" s="36"/>
      <c r="D1543" s="36"/>
      <c r="E1543" s="36"/>
      <c r="F1543" s="36"/>
      <c r="G1543" s="36"/>
    </row>
    <row r="1544" spans="1:7">
      <c r="A1544" s="36"/>
      <c r="B1544" s="36"/>
      <c r="C1544" s="36"/>
      <c r="D1544" s="36"/>
      <c r="E1544" s="36"/>
      <c r="F1544" s="36"/>
      <c r="G1544" s="36"/>
    </row>
    <row r="1545" spans="1:7">
      <c r="A1545" s="36"/>
      <c r="B1545" s="36"/>
      <c r="C1545" s="36"/>
      <c r="D1545" s="36"/>
      <c r="E1545" s="36"/>
      <c r="F1545" s="36"/>
      <c r="G1545" s="36"/>
    </row>
    <row r="1546" spans="1:7">
      <c r="A1546" s="36"/>
      <c r="B1546" s="36"/>
      <c r="C1546" s="36"/>
      <c r="D1546" s="36"/>
      <c r="E1546" s="36"/>
      <c r="F1546" s="36"/>
      <c r="G1546" s="36"/>
    </row>
    <row r="1547" spans="1:7">
      <c r="A1547" s="36"/>
      <c r="B1547" s="36"/>
      <c r="C1547" s="36"/>
      <c r="D1547" s="36"/>
      <c r="E1547" s="36"/>
      <c r="F1547" s="36"/>
      <c r="G1547" s="36"/>
    </row>
    <row r="1548" spans="1:7">
      <c r="A1548" s="36"/>
      <c r="B1548" s="36"/>
      <c r="C1548" s="36"/>
      <c r="D1548" s="36"/>
      <c r="E1548" s="36"/>
      <c r="F1548" s="36"/>
      <c r="G1548" s="36"/>
    </row>
    <row r="1549" spans="1:7">
      <c r="A1549" s="36"/>
      <c r="B1549" s="36"/>
      <c r="C1549" s="36"/>
      <c r="D1549" s="36"/>
      <c r="E1549" s="36"/>
      <c r="F1549" s="36"/>
      <c r="G1549" s="36"/>
    </row>
    <row r="1550" spans="1:7">
      <c r="A1550" s="36"/>
      <c r="B1550" s="36"/>
      <c r="C1550" s="36"/>
      <c r="D1550" s="36"/>
      <c r="E1550" s="36"/>
      <c r="F1550" s="36"/>
      <c r="G1550" s="36"/>
    </row>
    <row r="1551" spans="1:7">
      <c r="A1551" s="36"/>
      <c r="B1551" s="36"/>
      <c r="C1551" s="36"/>
      <c r="D1551" s="36"/>
      <c r="E1551" s="36"/>
      <c r="F1551" s="36"/>
      <c r="G1551" s="36"/>
    </row>
    <row r="1552" spans="1:7">
      <c r="A1552" s="36"/>
      <c r="B1552" s="36"/>
      <c r="C1552" s="36"/>
      <c r="D1552" s="36"/>
      <c r="E1552" s="36"/>
      <c r="F1552" s="36"/>
      <c r="G1552" s="36"/>
    </row>
    <row r="1553" spans="1:7">
      <c r="A1553" s="36"/>
      <c r="B1553" s="36"/>
      <c r="C1553" s="36"/>
      <c r="D1553" s="36"/>
      <c r="E1553" s="36"/>
      <c r="F1553" s="36"/>
      <c r="G1553" s="36"/>
    </row>
    <row r="1554" spans="1:7">
      <c r="A1554" s="36"/>
      <c r="B1554" s="36"/>
      <c r="C1554" s="36"/>
      <c r="D1554" s="36"/>
      <c r="E1554" s="36"/>
      <c r="F1554" s="36"/>
      <c r="G1554" s="36"/>
    </row>
    <row r="1555" spans="1:7">
      <c r="A1555" s="36"/>
      <c r="B1555" s="36"/>
      <c r="C1555" s="36"/>
      <c r="D1555" s="36"/>
      <c r="E1555" s="36"/>
      <c r="F1555" s="36"/>
      <c r="G1555" s="36"/>
    </row>
    <row r="1556" spans="1:7">
      <c r="A1556" s="36"/>
      <c r="B1556" s="36"/>
      <c r="C1556" s="36"/>
      <c r="D1556" s="36"/>
      <c r="E1556" s="36"/>
      <c r="F1556" s="36"/>
      <c r="G1556" s="36"/>
    </row>
    <row r="1557" spans="1:7">
      <c r="A1557" s="36"/>
      <c r="B1557" s="36"/>
      <c r="C1557" s="36"/>
      <c r="D1557" s="36"/>
      <c r="E1557" s="36"/>
      <c r="F1557" s="36"/>
      <c r="G1557" s="36"/>
    </row>
    <row r="1558" spans="1:7">
      <c r="A1558" s="36"/>
      <c r="B1558" s="36"/>
      <c r="C1558" s="36"/>
      <c r="D1558" s="36"/>
      <c r="E1558" s="36"/>
      <c r="F1558" s="36"/>
      <c r="G1558" s="36"/>
    </row>
    <row r="1559" spans="1:7">
      <c r="A1559" s="36"/>
      <c r="B1559" s="36"/>
      <c r="C1559" s="36"/>
      <c r="D1559" s="36"/>
      <c r="E1559" s="36"/>
      <c r="F1559" s="36"/>
      <c r="G1559" s="36"/>
    </row>
    <row r="1560" spans="1:7">
      <c r="A1560" s="36"/>
      <c r="B1560" s="36"/>
      <c r="C1560" s="36"/>
      <c r="D1560" s="36"/>
      <c r="E1560" s="36"/>
      <c r="F1560" s="36"/>
      <c r="G1560" s="36"/>
    </row>
    <row r="1561" spans="1:7">
      <c r="A1561" s="36"/>
      <c r="B1561" s="36"/>
      <c r="C1561" s="36"/>
      <c r="D1561" s="36"/>
      <c r="E1561" s="36"/>
      <c r="F1561" s="36"/>
      <c r="G1561" s="36"/>
    </row>
    <row r="1562" spans="1:7">
      <c r="A1562" s="36"/>
      <c r="B1562" s="36"/>
      <c r="C1562" s="36"/>
      <c r="D1562" s="36"/>
      <c r="E1562" s="36"/>
      <c r="F1562" s="36"/>
      <c r="G1562" s="36"/>
    </row>
    <row r="1563" spans="1:7">
      <c r="A1563" s="36"/>
      <c r="B1563" s="36"/>
      <c r="C1563" s="36"/>
      <c r="D1563" s="36"/>
      <c r="E1563" s="36"/>
      <c r="F1563" s="36"/>
      <c r="G1563" s="36"/>
    </row>
    <row r="1564" spans="1:7">
      <c r="A1564" s="36"/>
      <c r="B1564" s="36"/>
      <c r="C1564" s="36"/>
      <c r="D1564" s="36"/>
      <c r="E1564" s="36"/>
      <c r="F1564" s="36"/>
      <c r="G1564" s="36"/>
    </row>
    <row r="1565" spans="1:7">
      <c r="A1565" s="36"/>
      <c r="B1565" s="36"/>
      <c r="C1565" s="36"/>
      <c r="D1565" s="36"/>
      <c r="E1565" s="36"/>
      <c r="F1565" s="36"/>
      <c r="G1565" s="36"/>
    </row>
    <row r="1566" spans="1:7">
      <c r="A1566" s="36"/>
      <c r="B1566" s="36"/>
      <c r="C1566" s="36"/>
      <c r="D1566" s="36"/>
      <c r="E1566" s="36"/>
      <c r="F1566" s="36"/>
      <c r="G1566" s="36"/>
    </row>
    <row r="1567" spans="1:7">
      <c r="A1567" s="36"/>
      <c r="B1567" s="36"/>
      <c r="C1567" s="36"/>
      <c r="D1567" s="36"/>
      <c r="E1567" s="36"/>
      <c r="F1567" s="36"/>
      <c r="G1567" s="36"/>
    </row>
    <row r="1568" spans="1:7">
      <c r="A1568" s="36"/>
      <c r="B1568" s="36"/>
      <c r="C1568" s="36"/>
      <c r="D1568" s="36"/>
      <c r="E1568" s="36"/>
      <c r="F1568" s="36"/>
      <c r="G1568" s="36"/>
    </row>
    <row r="1569" spans="1:7">
      <c r="A1569" s="36"/>
      <c r="B1569" s="36"/>
      <c r="C1569" s="36"/>
      <c r="D1569" s="36"/>
      <c r="E1569" s="36"/>
      <c r="F1569" s="36"/>
      <c r="G1569" s="36"/>
    </row>
    <row r="1570" spans="1:7">
      <c r="A1570" s="36"/>
      <c r="B1570" s="36"/>
      <c r="C1570" s="36"/>
      <c r="D1570" s="36"/>
      <c r="E1570" s="36"/>
      <c r="F1570" s="36"/>
      <c r="G1570" s="36"/>
    </row>
    <row r="1571" spans="1:7">
      <c r="A1571" s="36"/>
      <c r="B1571" s="36"/>
      <c r="C1571" s="36"/>
      <c r="D1571" s="36"/>
      <c r="E1571" s="36"/>
      <c r="F1571" s="36"/>
      <c r="G1571" s="36"/>
    </row>
    <row r="1572" spans="1:7">
      <c r="A1572" s="36"/>
      <c r="B1572" s="36"/>
      <c r="C1572" s="36"/>
      <c r="D1572" s="36"/>
      <c r="E1572" s="36"/>
      <c r="F1572" s="36"/>
      <c r="G1572" s="36"/>
    </row>
    <row r="1573" spans="1:7">
      <c r="A1573" s="36"/>
      <c r="B1573" s="36"/>
      <c r="C1573" s="36"/>
      <c r="D1573" s="36"/>
      <c r="E1573" s="36"/>
      <c r="F1573" s="36"/>
      <c r="G1573" s="36"/>
    </row>
    <row r="1574" spans="1:7">
      <c r="A1574" s="36"/>
      <c r="B1574" s="36"/>
      <c r="C1574" s="36"/>
      <c r="D1574" s="36"/>
      <c r="E1574" s="36"/>
      <c r="F1574" s="36"/>
      <c r="G1574" s="36"/>
    </row>
    <row r="1575" spans="1:7">
      <c r="A1575" s="36"/>
      <c r="B1575" s="36"/>
      <c r="C1575" s="36"/>
      <c r="D1575" s="36"/>
      <c r="E1575" s="36"/>
      <c r="F1575" s="36"/>
      <c r="G1575" s="36"/>
    </row>
    <row r="1576" spans="1:7">
      <c r="A1576" s="36"/>
      <c r="B1576" s="36"/>
      <c r="C1576" s="36"/>
      <c r="D1576" s="36"/>
      <c r="E1576" s="36"/>
      <c r="F1576" s="36"/>
      <c r="G1576" s="36"/>
    </row>
    <row r="1577" spans="1:7">
      <c r="A1577" s="36"/>
      <c r="B1577" s="36"/>
      <c r="C1577" s="36"/>
      <c r="D1577" s="36"/>
      <c r="E1577" s="36"/>
      <c r="F1577" s="36"/>
      <c r="G1577" s="36"/>
    </row>
    <row r="1578" spans="1:7">
      <c r="A1578" s="36"/>
      <c r="B1578" s="36"/>
      <c r="C1578" s="36"/>
      <c r="D1578" s="36"/>
      <c r="E1578" s="36"/>
      <c r="F1578" s="36"/>
      <c r="G1578" s="36"/>
    </row>
    <row r="1579" spans="1:7">
      <c r="A1579" s="36"/>
      <c r="B1579" s="36"/>
      <c r="C1579" s="36"/>
      <c r="D1579" s="36"/>
      <c r="E1579" s="36"/>
      <c r="F1579" s="36"/>
      <c r="G1579" s="36"/>
    </row>
    <row r="1580" spans="1:7">
      <c r="A1580" s="36"/>
      <c r="B1580" s="36"/>
      <c r="C1580" s="36"/>
      <c r="D1580" s="36"/>
      <c r="E1580" s="36"/>
      <c r="F1580" s="36"/>
      <c r="G1580" s="36"/>
    </row>
    <row r="1581" spans="1:7">
      <c r="A1581" s="36"/>
      <c r="B1581" s="36"/>
      <c r="C1581" s="36"/>
      <c r="D1581" s="36"/>
      <c r="E1581" s="36"/>
      <c r="F1581" s="36"/>
      <c r="G1581" s="36"/>
    </row>
    <row r="1582" spans="1:7">
      <c r="A1582" s="36"/>
      <c r="B1582" s="36"/>
      <c r="C1582" s="36"/>
      <c r="D1582" s="36"/>
      <c r="E1582" s="36"/>
      <c r="F1582" s="36"/>
      <c r="G1582" s="36"/>
    </row>
    <row r="1583" spans="1:7">
      <c r="A1583" s="36"/>
      <c r="B1583" s="36"/>
      <c r="C1583" s="36"/>
      <c r="D1583" s="36"/>
      <c r="E1583" s="36"/>
      <c r="F1583" s="36"/>
      <c r="G1583" s="36"/>
    </row>
    <row r="1584" spans="1:7">
      <c r="G1584" s="36"/>
    </row>
  </sheetData>
  <mergeCells count="12">
    <mergeCell ref="AU6:AW12"/>
    <mergeCell ref="AY5:BE29"/>
    <mergeCell ref="AU20:AX28"/>
    <mergeCell ref="AU36:AX45"/>
    <mergeCell ref="H37:AK41"/>
    <mergeCell ref="A1:F2"/>
    <mergeCell ref="AG3:AK3"/>
    <mergeCell ref="H3:L3"/>
    <mergeCell ref="M3:Q3"/>
    <mergeCell ref="R3:V3"/>
    <mergeCell ref="W3:AA3"/>
    <mergeCell ref="AB3:AF3"/>
  </mergeCells>
  <phoneticPr fontId="19" type="noConversion"/>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AD0E9-C02A-480E-AAD0-33DC9B3AE580}">
  <dimension ref="A1:P22"/>
  <sheetViews>
    <sheetView workbookViewId="0">
      <selection activeCell="A2" sqref="A2"/>
    </sheetView>
  </sheetViews>
  <sheetFormatPr defaultRowHeight="14.25"/>
  <cols>
    <col min="1" max="1" width="16.06640625" bestFit="1" customWidth="1"/>
    <col min="2" max="2" width="13.265625" bestFit="1" customWidth="1"/>
    <col min="3" max="4" width="11.73046875" bestFit="1" customWidth="1"/>
    <col min="5" max="5" width="9.6640625" bestFit="1" customWidth="1"/>
    <col min="6" max="8" width="11.73046875" bestFit="1" customWidth="1"/>
    <col min="9" max="9" width="4.73046875" bestFit="1" customWidth="1"/>
    <col min="10" max="11" width="11.73046875" bestFit="1" customWidth="1"/>
    <col min="12" max="12" width="12.265625" customWidth="1"/>
    <col min="13" max="16" width="9.06640625" customWidth="1"/>
  </cols>
  <sheetData>
    <row r="1" spans="1:16" ht="14.65" thickBot="1">
      <c r="A1" s="3" t="s">
        <v>11</v>
      </c>
      <c r="B1" s="56" t="s">
        <v>10</v>
      </c>
      <c r="C1" s="580" t="s">
        <v>12</v>
      </c>
      <c r="D1" s="581"/>
      <c r="E1" s="54"/>
      <c r="F1" s="54"/>
      <c r="G1" s="54"/>
      <c r="H1" s="54"/>
      <c r="I1" s="54"/>
      <c r="J1" s="54"/>
      <c r="K1" s="54"/>
      <c r="L1" s="54"/>
      <c r="M1" s="54"/>
      <c r="N1" s="54"/>
      <c r="O1" s="54"/>
      <c r="P1" s="54"/>
    </row>
    <row r="2" spans="1:16" ht="14.65" thickBot="1">
      <c r="A2" s="2">
        <v>0.11</v>
      </c>
      <c r="B2" s="58">
        <f>BikeData!I2</f>
        <v>0.73504999999999998</v>
      </c>
      <c r="C2" s="582"/>
      <c r="D2" s="583"/>
      <c r="F2" s="55"/>
      <c r="G2" s="55"/>
      <c r="K2" s="55"/>
      <c r="L2" s="55"/>
    </row>
    <row r="3" spans="1:16" ht="14.65" thickBot="1">
      <c r="C3" s="59"/>
      <c r="D3" s="59"/>
      <c r="F3" s="55"/>
      <c r="G3" s="55"/>
      <c r="K3" s="55"/>
      <c r="L3" s="55"/>
    </row>
    <row r="4" spans="1:16" ht="14.65" customHeight="1" thickBot="1">
      <c r="B4" s="7" t="s">
        <v>4</v>
      </c>
      <c r="C4" s="7" t="s">
        <v>1</v>
      </c>
      <c r="D4" s="7" t="s">
        <v>5</v>
      </c>
      <c r="E4" s="7" t="s">
        <v>6</v>
      </c>
      <c r="F4" s="7" t="s">
        <v>6</v>
      </c>
      <c r="G4" s="7" t="s">
        <v>55</v>
      </c>
      <c r="H4" s="7" t="s">
        <v>55</v>
      </c>
      <c r="I4" s="7" t="s">
        <v>8</v>
      </c>
      <c r="J4" s="7" t="s">
        <v>9</v>
      </c>
      <c r="M4" s="574" t="s">
        <v>120</v>
      </c>
      <c r="N4" s="575"/>
      <c r="O4" s="575"/>
      <c r="P4" s="576"/>
    </row>
    <row r="5" spans="1:16" ht="14.65" thickBot="1">
      <c r="B5" s="4"/>
      <c r="C5" s="4" t="s">
        <v>50</v>
      </c>
      <c r="D5" s="4" t="s">
        <v>50</v>
      </c>
      <c r="E5" s="4" t="s">
        <v>52</v>
      </c>
      <c r="F5" s="4" t="s">
        <v>7</v>
      </c>
      <c r="G5" s="4" t="s">
        <v>53</v>
      </c>
      <c r="H5" s="4" t="s">
        <v>51</v>
      </c>
      <c r="I5" s="4"/>
      <c r="J5" s="4" t="s">
        <v>54</v>
      </c>
      <c r="M5" s="577"/>
      <c r="N5" s="578"/>
      <c r="O5" s="578"/>
      <c r="P5" s="579"/>
    </row>
    <row r="6" spans="1:16">
      <c r="A6" s="76" t="s">
        <v>164</v>
      </c>
      <c r="B6" s="27" t="s">
        <v>35</v>
      </c>
      <c r="C6" s="60">
        <f>TrackData!E$4</f>
        <v>67.377795610000007</v>
      </c>
      <c r="D6" s="13">
        <f>TrackData!D$4</f>
        <v>142.47471462999999</v>
      </c>
      <c r="E6" s="13">
        <v>46.3</v>
      </c>
      <c r="F6" s="13">
        <f t="shared" ref="F6:F20" si="0">RADIANS(E6)</f>
        <v>0.80808744367337448</v>
      </c>
      <c r="G6" s="13">
        <f>SQRT(9.81*C6*TAN(F6+ASIN((A$2*SIN(F6))/(B$2-A$2))))</f>
        <v>29.947340189883295</v>
      </c>
      <c r="H6" s="13">
        <f>G6*3.6</f>
        <v>107.81042468357987</v>
      </c>
      <c r="I6" s="13" cm="1">
        <f t="array" ref="I6">INDEX(Gearing!$T$16:$T$21,
       MATCH(1,
            (H6 &gt;= Gearing!$U$16:$U$21) *
            (H6 &lt;= Gearing!$V$16:$V$21),
       0))</f>
        <v>1</v>
      </c>
      <c r="J6" s="13">
        <f>D6/G6</f>
        <v>4.7575081368371501</v>
      </c>
      <c r="M6" s="577"/>
      <c r="N6" s="578"/>
      <c r="O6" s="578"/>
      <c r="P6" s="579"/>
    </row>
    <row r="7" spans="1:16" ht="14.65" customHeight="1">
      <c r="A7" s="76" t="s">
        <v>166</v>
      </c>
      <c r="B7" s="63" t="s">
        <v>36</v>
      </c>
      <c r="C7" s="61">
        <f>TrackData!E$6</f>
        <v>255.86210206000001</v>
      </c>
      <c r="D7" s="14">
        <f>TrackData!D$6</f>
        <v>277.87122840000001</v>
      </c>
      <c r="E7" s="14">
        <v>47.61</v>
      </c>
      <c r="F7" s="14">
        <f t="shared" si="0"/>
        <v>0.83095125687450033</v>
      </c>
      <c r="G7" s="14">
        <f t="shared" ref="G7:G19" si="1">SQRT(9.81*C7*TAN(F7+ASIN((A$2*SIN(F7))/(B$2-A$2))))</f>
        <v>59.959276546348939</v>
      </c>
      <c r="H7" s="14">
        <f t="shared" ref="H7:H19" si="2">G7*3.6</f>
        <v>215.85339556685619</v>
      </c>
      <c r="I7" s="14" cm="1">
        <f t="array" ref="I7">INDEX(Gearing!$T$16:$T$21,
       MATCH(1,
            (H7 &gt;= Gearing!$U$16:$U$21) *
            (H7 &lt;= Gearing!$V$16:$V$21),
       0))</f>
        <v>4</v>
      </c>
      <c r="J7" s="14">
        <f>D7/G7</f>
        <v>4.6343325737962102</v>
      </c>
      <c r="M7" s="577"/>
      <c r="N7" s="578"/>
      <c r="O7" s="578"/>
      <c r="P7" s="579"/>
    </row>
    <row r="8" spans="1:16" ht="14.25" customHeight="1">
      <c r="A8" s="76" t="s">
        <v>168</v>
      </c>
      <c r="B8" s="63" t="s">
        <v>37</v>
      </c>
      <c r="C8" s="61">
        <f>TrackData!E$8</f>
        <v>182.10570885999999</v>
      </c>
      <c r="D8" s="14">
        <f>TrackData!D$8</f>
        <v>124.26762409</v>
      </c>
      <c r="E8" s="14">
        <v>47.36</v>
      </c>
      <c r="F8" s="14">
        <f t="shared" si="0"/>
        <v>0.82658793374451445</v>
      </c>
      <c r="G8" s="14">
        <f t="shared" si="1"/>
        <v>50.322067915642421</v>
      </c>
      <c r="H8" s="14">
        <f t="shared" si="2"/>
        <v>181.15944449631272</v>
      </c>
      <c r="I8" s="14" cm="1">
        <f t="array" ref="I8">INDEX(Gearing!$T$16:$T$21,
       MATCH(1,
            (H8 &gt;= Gearing!$U$16:$U$21) *
            (H8 &lt;= Gearing!$V$16:$V$21),
       0))</f>
        <v>3</v>
      </c>
      <c r="J8" s="14">
        <f t="shared" ref="J8:J20" si="3">D8/G8</f>
        <v>2.4694458959499932</v>
      </c>
      <c r="M8" s="577"/>
      <c r="N8" s="578"/>
      <c r="O8" s="578"/>
      <c r="P8" s="579"/>
    </row>
    <row r="9" spans="1:16" ht="14.65" customHeight="1">
      <c r="A9" s="76" t="s">
        <v>170</v>
      </c>
      <c r="B9" s="63" t="s">
        <v>38</v>
      </c>
      <c r="C9" s="61">
        <f>TrackData!E$10+TrackData!E$8</f>
        <v>277.99984126999999</v>
      </c>
      <c r="D9" s="14">
        <f>TrackData!D$10</f>
        <v>123.60544127</v>
      </c>
      <c r="E9" s="14">
        <v>47.61</v>
      </c>
      <c r="F9" s="14">
        <f t="shared" si="0"/>
        <v>0.83095125687450033</v>
      </c>
      <c r="G9" s="14">
        <f t="shared" si="1"/>
        <v>62.499375279016647</v>
      </c>
      <c r="H9" s="14">
        <f t="shared" si="2"/>
        <v>224.99775100445993</v>
      </c>
      <c r="I9" s="14" cm="1">
        <f t="array" ref="I9">INDEX(Gearing!$T$16:$T$21,
       MATCH(1,
            (H9 &gt;= Gearing!$U$16:$U$21) *
            (H9 &lt;= Gearing!$V$16:$V$21),
       0))</f>
        <v>4</v>
      </c>
      <c r="J9" s="14">
        <f t="shared" si="3"/>
        <v>1.9777068285592756</v>
      </c>
      <c r="M9" s="577"/>
      <c r="N9" s="578"/>
      <c r="O9" s="578"/>
      <c r="P9" s="579"/>
    </row>
    <row r="10" spans="1:16">
      <c r="A10" s="76" t="s">
        <v>172</v>
      </c>
      <c r="B10" s="63" t="s">
        <v>39</v>
      </c>
      <c r="C10" s="61">
        <f>TrackData!E$12</f>
        <v>217.88241231000001</v>
      </c>
      <c r="D10" s="14">
        <f>TrackData!D$12</f>
        <v>203.49128044</v>
      </c>
      <c r="E10" s="14">
        <v>41.61</v>
      </c>
      <c r="F10" s="14">
        <f t="shared" si="0"/>
        <v>0.72623150175484052</v>
      </c>
      <c r="G10" s="14">
        <f t="shared" si="1"/>
        <v>48.997771147396435</v>
      </c>
      <c r="H10" s="14">
        <f t="shared" si="2"/>
        <v>176.39197613062717</v>
      </c>
      <c r="I10" s="14" cm="1">
        <f t="array" ref="I10">INDEX(Gearing!$T$16:$T$21,
       MATCH(1,
            (H10 &gt;= Gearing!$U$16:$U$21) *
            (H10 &lt;= Gearing!$V$16:$V$21),
       0))</f>
        <v>3</v>
      </c>
      <c r="J10" s="14">
        <f t="shared" si="3"/>
        <v>4.153072184198991</v>
      </c>
      <c r="M10" s="577"/>
      <c r="N10" s="578"/>
      <c r="O10" s="578"/>
      <c r="P10" s="579"/>
    </row>
    <row r="11" spans="1:16" ht="14.25" customHeight="1">
      <c r="A11" s="76" t="s">
        <v>174</v>
      </c>
      <c r="B11" s="63" t="s">
        <v>40</v>
      </c>
      <c r="C11" s="61">
        <f>TrackData!E$14</f>
        <v>298.31084435000002</v>
      </c>
      <c r="D11" s="14">
        <f>TrackData!D$14</f>
        <v>156.97723583000001</v>
      </c>
      <c r="E11" s="14">
        <v>41.99</v>
      </c>
      <c r="F11" s="14">
        <f t="shared" si="0"/>
        <v>0.73286375291241901</v>
      </c>
      <c r="G11" s="14">
        <f t="shared" si="1"/>
        <v>57.76777638451415</v>
      </c>
      <c r="H11" s="14">
        <f t="shared" si="2"/>
        <v>207.96399498425095</v>
      </c>
      <c r="I11" s="14" cm="1">
        <f t="array" ref="I11">INDEX(Gearing!$T$16:$T$21,
       MATCH(1,
            (H11 &gt;= Gearing!$U$16:$U$21) *
            (H11 &lt;= Gearing!$V$16:$V$21),
       0))</f>
        <v>4</v>
      </c>
      <c r="J11" s="14">
        <f t="shared" si="3"/>
        <v>2.7173840790603982</v>
      </c>
      <c r="M11" s="577"/>
      <c r="N11" s="578"/>
      <c r="O11" s="578"/>
      <c r="P11" s="579"/>
    </row>
    <row r="12" spans="1:16">
      <c r="A12" s="76" t="s">
        <v>176</v>
      </c>
      <c r="B12" s="63" t="s">
        <v>41</v>
      </c>
      <c r="C12" s="61">
        <f>TrackData!E$16</f>
        <v>72.182181420000006</v>
      </c>
      <c r="D12" s="14">
        <f>TrackData!D$16</f>
        <v>110.20846306</v>
      </c>
      <c r="E12" s="14">
        <v>43.91</v>
      </c>
      <c r="F12" s="14">
        <f t="shared" si="0"/>
        <v>0.76637407455071005</v>
      </c>
      <c r="G12" s="14">
        <f t="shared" si="1"/>
        <v>29.529014578061393</v>
      </c>
      <c r="H12" s="14">
        <f t="shared" si="2"/>
        <v>106.30445248102102</v>
      </c>
      <c r="I12" s="14" cm="1">
        <f t="array" ref="I12">INDEX(Gearing!$T$16:$T$21,
       MATCH(1,
            (H12 &gt;= Gearing!$U$16:$U$21) *
            (H12 &lt;= Gearing!$V$16:$V$21),
       0))</f>
        <v>1</v>
      </c>
      <c r="J12" s="14">
        <f t="shared" si="3"/>
        <v>3.7322093078540952</v>
      </c>
      <c r="M12" s="577"/>
      <c r="N12" s="578"/>
      <c r="O12" s="578"/>
      <c r="P12" s="579"/>
    </row>
    <row r="13" spans="1:16" ht="14.65" customHeight="1">
      <c r="A13" s="76" t="s">
        <v>178</v>
      </c>
      <c r="B13" s="63" t="s">
        <v>42</v>
      </c>
      <c r="C13" s="61">
        <f>TrackData!E$18</f>
        <v>57.254761680000001</v>
      </c>
      <c r="D13" s="14">
        <f>TrackData!D$18</f>
        <v>66.166708600000007</v>
      </c>
      <c r="E13" s="14">
        <v>45.11</v>
      </c>
      <c r="F13" s="14">
        <f t="shared" si="0"/>
        <v>0.78731802557464203</v>
      </c>
      <c r="G13" s="14">
        <f t="shared" si="1"/>
        <v>26.944165163816354</v>
      </c>
      <c r="H13" s="14">
        <f t="shared" si="2"/>
        <v>96.998994589738871</v>
      </c>
      <c r="I13" s="14" cm="1">
        <f t="array" ref="I13">INDEX(Gearing!$T$16:$T$21,
       MATCH(1,
            (H13 &gt;= Gearing!$U$16:$U$21) *
            (H13 &lt;= Gearing!$V$16:$V$21),
       0))</f>
        <v>1</v>
      </c>
      <c r="J13" s="14">
        <f t="shared" si="3"/>
        <v>2.4556971128152112</v>
      </c>
      <c r="M13" s="577"/>
      <c r="N13" s="578"/>
      <c r="O13" s="578"/>
      <c r="P13" s="579"/>
    </row>
    <row r="14" spans="1:16" ht="14.65" customHeight="1">
      <c r="A14" s="76" t="s">
        <v>179</v>
      </c>
      <c r="B14" s="63" t="s">
        <v>43</v>
      </c>
      <c r="C14" s="61">
        <f>TrackData!E$19</f>
        <v>152.87071961000001</v>
      </c>
      <c r="D14" s="14">
        <f>TrackData!D$19</f>
        <v>160.84321625000001</v>
      </c>
      <c r="E14" s="14">
        <v>35.799999999999997</v>
      </c>
      <c r="F14" s="14">
        <f t="shared" si="0"/>
        <v>0.62482787221396996</v>
      </c>
      <c r="G14" s="14">
        <f t="shared" si="1"/>
        <v>36.55899924047484</v>
      </c>
      <c r="H14" s="14">
        <f t="shared" si="2"/>
        <v>131.61239726570943</v>
      </c>
      <c r="I14" s="14" cm="1">
        <f t="array" ref="I14">INDEX(Gearing!$T$16:$T$21,
       MATCH(1,
            (H14 &gt;= Gearing!$U$16:$U$21) *
            (H14 &lt;= Gearing!$V$16:$V$21),
       0))</f>
        <v>2</v>
      </c>
      <c r="J14" s="14">
        <f t="shared" si="3"/>
        <v>4.3995519459386312</v>
      </c>
      <c r="M14" s="577" t="s">
        <v>121</v>
      </c>
      <c r="N14" s="578"/>
      <c r="O14" s="578"/>
      <c r="P14" s="579"/>
    </row>
    <row r="15" spans="1:16" ht="14.65" customHeight="1">
      <c r="A15" s="76" t="s">
        <v>181</v>
      </c>
      <c r="B15" s="63" t="s">
        <v>44</v>
      </c>
      <c r="C15" s="61">
        <f>TrackData!E$21</f>
        <v>46.615819039999998</v>
      </c>
      <c r="D15" s="14">
        <f>TrackData!D$21</f>
        <v>53.768422280000003</v>
      </c>
      <c r="E15" s="14">
        <v>36.07</v>
      </c>
      <c r="F15" s="14">
        <f t="shared" si="0"/>
        <v>0.62954026119435469</v>
      </c>
      <c r="G15" s="14">
        <f t="shared" si="1"/>
        <v>20.297972766226884</v>
      </c>
      <c r="H15" s="14">
        <f t="shared" si="2"/>
        <v>73.072701958416786</v>
      </c>
      <c r="I15" s="14" cm="1">
        <f t="array" ref="I15">INDEX(Gearing!$T$16:$T$21,
       MATCH(1,
            (H15 &gt;= Gearing!$U$16:$U$21) *
            (H15 &lt;= Gearing!$V$16:$V$21),
       0))</f>
        <v>1</v>
      </c>
      <c r="J15" s="14">
        <f t="shared" si="3"/>
        <v>2.6489552872720115</v>
      </c>
      <c r="M15" s="577"/>
      <c r="N15" s="578"/>
      <c r="O15" s="578"/>
      <c r="P15" s="579"/>
    </row>
    <row r="16" spans="1:16">
      <c r="A16" s="76" t="s">
        <v>182</v>
      </c>
      <c r="B16" s="63" t="s">
        <v>45</v>
      </c>
      <c r="C16" s="61">
        <f>TrackData!E$22</f>
        <v>45.112369110000003</v>
      </c>
      <c r="D16" s="14">
        <f>TrackData!D$22</f>
        <v>49.155114589999997</v>
      </c>
      <c r="E16" s="14">
        <v>34.909999999999997</v>
      </c>
      <c r="F16" s="14">
        <f t="shared" si="0"/>
        <v>0.60929444187122039</v>
      </c>
      <c r="G16" s="14">
        <f t="shared" si="1"/>
        <v>19.507054749285114</v>
      </c>
      <c r="H16" s="14">
        <f t="shared" si="2"/>
        <v>70.225397097426409</v>
      </c>
      <c r="I16" s="14" cm="1">
        <f t="array" ref="I16">INDEX(Gearing!$T$16:$T$21,
       MATCH(1,
            (H16 &gt;= Gearing!$U$16:$U$21) *
            (H16 &lt;= Gearing!$V$16:$V$21),
       0))</f>
        <v>1</v>
      </c>
      <c r="J16" s="14">
        <f t="shared" si="3"/>
        <v>2.519863465898224</v>
      </c>
      <c r="M16" s="577"/>
      <c r="N16" s="578"/>
      <c r="O16" s="578"/>
      <c r="P16" s="579"/>
    </row>
    <row r="17" spans="1:16">
      <c r="A17" s="76" t="s">
        <v>183</v>
      </c>
      <c r="B17" s="63" t="s">
        <v>46</v>
      </c>
      <c r="C17" s="61">
        <f>TrackData!E23</f>
        <v>2043.1312822</v>
      </c>
      <c r="D17" s="14">
        <f>TrackData!D$23</f>
        <v>383.21187875999999</v>
      </c>
      <c r="E17" s="14">
        <v>16.170000000000002</v>
      </c>
      <c r="F17" s="14">
        <f t="shared" si="0"/>
        <v>0.28221974004748313</v>
      </c>
      <c r="G17" s="14">
        <f t="shared" si="1"/>
        <v>83.025646809523465</v>
      </c>
      <c r="H17" s="14">
        <f t="shared" si="2"/>
        <v>298.89232851428449</v>
      </c>
      <c r="I17" s="14" cm="1">
        <f t="array" ref="I17">INDEX(Gearing!$T$16:$T$21,
       MATCH(1,
            (H17 &gt;= Gearing!$U$16:$U$21) *
            (H17 &lt;= Gearing!$V$16:$V$21),
       0))</f>
        <v>6</v>
      </c>
      <c r="J17" s="14">
        <f t="shared" si="3"/>
        <v>4.6155843824879863</v>
      </c>
      <c r="M17" s="28"/>
      <c r="N17" s="29"/>
      <c r="O17" s="29"/>
      <c r="P17" s="30"/>
    </row>
    <row r="18" spans="1:16">
      <c r="A18" s="76" t="s">
        <v>184</v>
      </c>
      <c r="B18" s="63" t="s">
        <v>47</v>
      </c>
      <c r="C18" s="61">
        <f>TrackData!E24</f>
        <v>23.311164869999999</v>
      </c>
      <c r="D18" s="14">
        <f>TrackData!D$24</f>
        <v>72.422130490000001</v>
      </c>
      <c r="E18" s="14">
        <v>41.65</v>
      </c>
      <c r="F18" s="14">
        <f t="shared" si="0"/>
        <v>0.72692963345563821</v>
      </c>
      <c r="G18" s="14">
        <f t="shared" si="1"/>
        <v>16.03957772172382</v>
      </c>
      <c r="H18" s="14">
        <f t="shared" si="2"/>
        <v>57.74247979820575</v>
      </c>
      <c r="I18" s="14" cm="1">
        <f t="array" ref="I18">INDEX(Gearing!$T$16:$T$21,
       MATCH(1,
            (H18 &gt;= Gearing!$U$16:$U$21) *
            (H18 &lt;= Gearing!$V$16:$V$21),
       0))</f>
        <v>1</v>
      </c>
      <c r="J18" s="14">
        <f t="shared" si="3"/>
        <v>4.5152142872135776</v>
      </c>
      <c r="M18" s="28"/>
      <c r="N18" s="29"/>
      <c r="O18" s="29"/>
      <c r="P18" s="30"/>
    </row>
    <row r="19" spans="1:16" ht="14.65" thickBot="1">
      <c r="A19" s="76" t="s">
        <v>185</v>
      </c>
      <c r="B19" s="63" t="s">
        <v>48</v>
      </c>
      <c r="C19" s="61">
        <f>TrackData!E25</f>
        <v>2122.9003705</v>
      </c>
      <c r="D19" s="14">
        <f>TrackData!D25</f>
        <v>321.42191860000003</v>
      </c>
      <c r="E19" s="14">
        <v>14.54</v>
      </c>
      <c r="F19" s="14">
        <f t="shared" si="0"/>
        <v>0.25377087323997549</v>
      </c>
      <c r="G19" s="14">
        <f t="shared" si="1"/>
        <v>79.973627523929707</v>
      </c>
      <c r="H19" s="14">
        <f t="shared" si="2"/>
        <v>287.90505908614693</v>
      </c>
      <c r="I19" s="14" cm="1">
        <f t="array" ref="I19">INDEX(Gearing!$T$16:$T$21,
       MATCH(1,
            (H19 &gt;= Gearing!$U$16:$U$21) *
            (H19 &lt;= Gearing!$V$16:$V$21),
       0))</f>
        <v>6</v>
      </c>
      <c r="J19" s="14">
        <f t="shared" si="3"/>
        <v>4.0190989023703363</v>
      </c>
      <c r="K19" s="57" t="s">
        <v>14</v>
      </c>
      <c r="M19" s="28"/>
      <c r="N19" s="29"/>
      <c r="O19" s="29"/>
      <c r="P19" s="30"/>
    </row>
    <row r="20" spans="1:16" ht="14.65" thickBot="1">
      <c r="A20" s="77" t="s">
        <v>186</v>
      </c>
      <c r="B20" s="64" t="s">
        <v>49</v>
      </c>
      <c r="C20" s="62">
        <f>TrackData!E$26</f>
        <v>28.490474930000001</v>
      </c>
      <c r="D20" s="15">
        <f>TrackData!D$26</f>
        <v>83.260071659999994</v>
      </c>
      <c r="E20" s="15">
        <v>42.19</v>
      </c>
      <c r="F20" s="15">
        <f t="shared" si="0"/>
        <v>0.73635441141640756</v>
      </c>
      <c r="G20" s="15">
        <f>SQRT(9.81*C20*TAN(F20+ASIN((A$2*SIN(F20))/(B$2-A$2))))</f>
        <v>17.923881112501778</v>
      </c>
      <c r="H20" s="15">
        <f>G20*3.6</f>
        <v>64.525972005006409</v>
      </c>
      <c r="I20" s="15" cm="1">
        <f t="array" ref="I20">INDEX(Gearing!$T$16:$T$21,
       MATCH(1,
            (H20 &gt;= Gearing!$U$16:$U$21) *
            (H20 &lt;= Gearing!$V$16:$V$21),
       0))</f>
        <v>1</v>
      </c>
      <c r="J20" s="15">
        <f t="shared" si="3"/>
        <v>4.6452032981811451</v>
      </c>
      <c r="K20" s="103">
        <f>SUM(J6:J20)</f>
        <v>54.260827688433245</v>
      </c>
      <c r="M20" s="31"/>
      <c r="N20" s="32"/>
      <c r="O20" s="32"/>
      <c r="P20" s="33"/>
    </row>
    <row r="22" spans="1:16" ht="14.25" customHeight="1"/>
  </sheetData>
  <mergeCells count="3">
    <mergeCell ref="M4:P13"/>
    <mergeCell ref="M14:P16"/>
    <mergeCell ref="C1:D2"/>
  </mergeCells>
  <phoneticPr fontId="19"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B9CA58-0F3E-4B75-ADF4-8949A5591E44}">
  <dimension ref="A1:IB577"/>
  <sheetViews>
    <sheetView zoomScaleNormal="100" workbookViewId="0">
      <selection activeCell="J2" sqref="J2"/>
    </sheetView>
  </sheetViews>
  <sheetFormatPr defaultRowHeight="14.25"/>
  <cols>
    <col min="1" max="1" width="7.265625" bestFit="1" customWidth="1"/>
    <col min="2" max="2" width="12" bestFit="1" customWidth="1"/>
    <col min="3" max="3" width="5.265625" bestFit="1" customWidth="1"/>
    <col min="4" max="4" width="9.06640625" bestFit="1" customWidth="1"/>
    <col min="5" max="6" width="11.73046875" bestFit="1" customWidth="1"/>
    <col min="7" max="7" width="13.53125" bestFit="1" customWidth="1"/>
    <col min="8" max="8" width="13.265625" bestFit="1" customWidth="1"/>
    <col min="9" max="9" width="7.9296875" bestFit="1" customWidth="1"/>
    <col min="10" max="10" width="17.53125" bestFit="1" customWidth="1"/>
    <col min="11" max="11" width="9.6640625" bestFit="1" customWidth="1"/>
    <col min="12" max="12" width="14.33203125" bestFit="1" customWidth="1"/>
    <col min="13" max="13" width="9" bestFit="1" customWidth="1"/>
    <col min="14" max="14" width="7.53125" bestFit="1" customWidth="1"/>
    <col min="15" max="15" width="8.59765625" bestFit="1" customWidth="1"/>
    <col min="16" max="16" width="6.33203125" bestFit="1" customWidth="1"/>
    <col min="17" max="17" width="12.86328125" bestFit="1" customWidth="1"/>
    <col min="18" max="18" width="16.59765625" bestFit="1" customWidth="1"/>
    <col min="19" max="19" width="15.265625" bestFit="1" customWidth="1"/>
    <col min="20" max="20" width="19.265625" bestFit="1" customWidth="1"/>
    <col min="21" max="21" width="10.33203125" bestFit="1" customWidth="1"/>
    <col min="22" max="22" width="6.33203125" bestFit="1" customWidth="1"/>
    <col min="23" max="23" width="10.86328125" bestFit="1" customWidth="1"/>
    <col min="24" max="24" width="16.59765625" bestFit="1" customWidth="1"/>
    <col min="25" max="25" width="15.265625" bestFit="1" customWidth="1"/>
    <col min="26" max="26" width="19.265625" bestFit="1" customWidth="1"/>
    <col min="27" max="27" width="18.86328125" bestFit="1" customWidth="1"/>
    <col min="28" max="28" width="16.19921875" bestFit="1" customWidth="1"/>
    <col min="29" max="29" width="13.796875" bestFit="1" customWidth="1"/>
    <col min="30" max="30" width="11.1328125" bestFit="1" customWidth="1"/>
    <col min="31" max="31" width="9.3984375" customWidth="1"/>
    <col min="32" max="32" width="14.33203125" bestFit="1" customWidth="1"/>
    <col min="33" max="33" width="9" bestFit="1" customWidth="1"/>
    <col min="34" max="34" width="7.53125" bestFit="1" customWidth="1"/>
    <col min="35" max="35" width="8.19921875" bestFit="1" customWidth="1"/>
    <col min="36" max="36" width="6.33203125" bestFit="1" customWidth="1"/>
    <col min="37" max="37" width="12.86328125" bestFit="1" customWidth="1"/>
    <col min="38" max="38" width="16.59765625" bestFit="1" customWidth="1"/>
    <col min="39" max="39" width="15.265625" bestFit="1" customWidth="1"/>
    <col min="40" max="40" width="19.265625" bestFit="1" customWidth="1"/>
    <col min="41" max="41" width="10.33203125" bestFit="1" customWidth="1"/>
    <col min="42" max="42" width="6.33203125" bestFit="1" customWidth="1"/>
    <col min="43" max="43" width="10.86328125" bestFit="1" customWidth="1"/>
    <col min="44" max="44" width="16.59765625" bestFit="1" customWidth="1"/>
    <col min="45" max="45" width="15.265625" bestFit="1" customWidth="1"/>
    <col min="46" max="46" width="19.265625" bestFit="1" customWidth="1"/>
    <col min="47" max="47" width="18.86328125" bestFit="1" customWidth="1"/>
    <col min="48" max="48" width="16.19921875" bestFit="1" customWidth="1"/>
    <col min="49" max="49" width="13.796875" bestFit="1" customWidth="1"/>
    <col min="50" max="50" width="11.1328125" bestFit="1" customWidth="1"/>
    <col min="52" max="52" width="14.33203125" bestFit="1" customWidth="1"/>
    <col min="53" max="53" width="9" bestFit="1" customWidth="1"/>
    <col min="54" max="54" width="7.53125" bestFit="1" customWidth="1"/>
    <col min="55" max="55" width="8.19921875" bestFit="1" customWidth="1"/>
    <col min="56" max="56" width="6.33203125" bestFit="1" customWidth="1"/>
    <col min="57" max="57" width="12.86328125" bestFit="1" customWidth="1"/>
    <col min="58" max="58" width="16.59765625" bestFit="1" customWidth="1"/>
    <col min="59" max="59" width="15.265625" bestFit="1" customWidth="1"/>
    <col min="60" max="60" width="19.265625" bestFit="1" customWidth="1"/>
    <col min="61" max="61" width="10.33203125" bestFit="1" customWidth="1"/>
    <col min="62" max="62" width="6.33203125" bestFit="1" customWidth="1"/>
    <col min="63" max="63" width="10.86328125" bestFit="1" customWidth="1"/>
    <col min="64" max="64" width="16.59765625" bestFit="1" customWidth="1"/>
    <col min="65" max="65" width="15.265625" bestFit="1" customWidth="1"/>
    <col min="66" max="66" width="19.265625" bestFit="1" customWidth="1"/>
    <col min="67" max="67" width="18.86328125" bestFit="1" customWidth="1"/>
    <col min="68" max="68" width="16.19921875" bestFit="1" customWidth="1"/>
    <col min="69" max="69" width="13.796875" bestFit="1" customWidth="1"/>
    <col min="70" max="70" width="11.1328125" bestFit="1" customWidth="1"/>
    <col min="72" max="72" width="14.33203125" bestFit="1" customWidth="1"/>
    <col min="73" max="73" width="9" bestFit="1" customWidth="1"/>
    <col min="74" max="74" width="7.53125" bestFit="1" customWidth="1"/>
    <col min="75" max="75" width="8.59765625" bestFit="1" customWidth="1"/>
    <col min="76" max="76" width="6.33203125" bestFit="1" customWidth="1"/>
    <col min="77" max="77" width="12.86328125" bestFit="1" customWidth="1"/>
    <col min="78" max="78" width="16.59765625" bestFit="1" customWidth="1"/>
    <col min="79" max="79" width="15.265625" bestFit="1" customWidth="1"/>
    <col min="80" max="80" width="19.265625" bestFit="1" customWidth="1"/>
    <col min="81" max="81" width="10.33203125" bestFit="1" customWidth="1"/>
    <col min="82" max="82" width="6.33203125" bestFit="1" customWidth="1"/>
    <col min="83" max="83" width="10.86328125" bestFit="1" customWidth="1"/>
    <col min="84" max="84" width="16.59765625" bestFit="1" customWidth="1"/>
    <col min="85" max="85" width="15.265625" bestFit="1" customWidth="1"/>
    <col min="86" max="86" width="19.265625" bestFit="1" customWidth="1"/>
    <col min="87" max="87" width="18.86328125" bestFit="1" customWidth="1"/>
    <col min="88" max="88" width="16.19921875" bestFit="1" customWidth="1"/>
    <col min="89" max="89" width="13.796875" bestFit="1" customWidth="1"/>
    <col min="90" max="90" width="11.1328125" bestFit="1" customWidth="1"/>
    <col min="91" max="91" width="10.86328125" bestFit="1" customWidth="1"/>
    <col min="92" max="92" width="14.33203125" bestFit="1" customWidth="1"/>
    <col min="93" max="93" width="9" bestFit="1" customWidth="1"/>
    <col min="94" max="94" width="8.59765625" bestFit="1" customWidth="1"/>
    <col min="95" max="95" width="9.796875" bestFit="1" customWidth="1"/>
    <col min="96" max="96" width="7.53125" bestFit="1" customWidth="1"/>
    <col min="97" max="97" width="12.86328125" bestFit="1" customWidth="1"/>
    <col min="98" max="98" width="16.59765625" bestFit="1" customWidth="1"/>
    <col min="99" max="99" width="15.265625" bestFit="1" customWidth="1"/>
    <col min="100" max="100" width="19.265625" bestFit="1" customWidth="1"/>
    <col min="101" max="101" width="10.33203125" bestFit="1" customWidth="1"/>
    <col min="102" max="102" width="7.53125" bestFit="1" customWidth="1"/>
    <col min="103" max="103" width="10.86328125" bestFit="1" customWidth="1"/>
    <col min="104" max="104" width="16.59765625" bestFit="1" customWidth="1"/>
    <col min="105" max="105" width="15.265625" bestFit="1" customWidth="1"/>
    <col min="106" max="106" width="19.265625" bestFit="1" customWidth="1"/>
    <col min="107" max="107" width="18.86328125" bestFit="1" customWidth="1"/>
    <col min="108" max="108" width="16.19921875" bestFit="1" customWidth="1"/>
    <col min="109" max="109" width="13.796875" bestFit="1" customWidth="1"/>
    <col min="110" max="110" width="11.1328125" bestFit="1" customWidth="1"/>
    <col min="111" max="112" width="9.9296875" customWidth="1"/>
    <col min="113" max="113" width="14.33203125" bestFit="1" customWidth="1"/>
    <col min="114" max="114" width="9" bestFit="1" customWidth="1"/>
    <col min="115" max="115" width="7.53125" bestFit="1" customWidth="1"/>
    <col min="116" max="116" width="9.6640625" customWidth="1"/>
    <col min="117" max="117" width="9" customWidth="1"/>
    <col min="118" max="118" width="12.86328125" bestFit="1" customWidth="1"/>
    <col min="119" max="119" width="16.59765625" bestFit="1" customWidth="1"/>
    <col min="120" max="120" width="15.265625" bestFit="1" customWidth="1"/>
    <col min="121" max="121" width="19.265625" bestFit="1" customWidth="1"/>
    <col min="122" max="122" width="10.33203125" bestFit="1" customWidth="1"/>
    <col min="123" max="123" width="6.33203125" bestFit="1" customWidth="1"/>
    <col min="124" max="124" width="10.86328125" bestFit="1" customWidth="1"/>
    <col min="125" max="125" width="16.59765625" bestFit="1" customWidth="1"/>
    <col min="126" max="126" width="15.265625" bestFit="1" customWidth="1"/>
    <col min="127" max="127" width="19.265625" bestFit="1" customWidth="1"/>
    <col min="128" max="128" width="18.86328125" bestFit="1" customWidth="1"/>
    <col min="129" max="129" width="16.19921875" bestFit="1" customWidth="1"/>
    <col min="130" max="130" width="13.796875" bestFit="1" customWidth="1"/>
    <col min="131" max="131" width="11.1328125" bestFit="1" customWidth="1"/>
    <col min="132" max="132" width="10.86328125" bestFit="1" customWidth="1"/>
    <col min="133" max="133" width="10.86328125" customWidth="1"/>
    <col min="134" max="134" width="14.33203125" bestFit="1" customWidth="1"/>
    <col min="135" max="135" width="9" bestFit="1" customWidth="1"/>
    <col min="136" max="136" width="7.53125" bestFit="1" customWidth="1"/>
    <col min="137" max="137" width="8.19921875" bestFit="1" customWidth="1"/>
    <col min="138" max="138" width="6.33203125" bestFit="1" customWidth="1"/>
    <col min="139" max="139" width="12.86328125" bestFit="1" customWidth="1"/>
    <col min="140" max="140" width="16.59765625" bestFit="1" customWidth="1"/>
    <col min="141" max="141" width="15.265625" bestFit="1" customWidth="1"/>
    <col min="142" max="142" width="19.265625" bestFit="1" customWidth="1"/>
    <col min="143" max="143" width="10.33203125" bestFit="1" customWidth="1"/>
    <col min="144" max="144" width="6.33203125" bestFit="1" customWidth="1"/>
    <col min="145" max="145" width="10.86328125" bestFit="1" customWidth="1"/>
    <col min="146" max="146" width="16.59765625" bestFit="1" customWidth="1"/>
    <col min="147" max="147" width="15.265625" bestFit="1" customWidth="1"/>
    <col min="148" max="148" width="19.265625" bestFit="1" customWidth="1"/>
    <col min="149" max="149" width="18.86328125" bestFit="1" customWidth="1"/>
    <col min="150" max="150" width="16.19921875" bestFit="1" customWidth="1"/>
    <col min="151" max="151" width="13.796875" bestFit="1" customWidth="1"/>
    <col min="152" max="152" width="11.1328125" bestFit="1" customWidth="1"/>
    <col min="153" max="153" width="10.86328125" bestFit="1" customWidth="1"/>
    <col min="154" max="154" width="14.33203125" bestFit="1" customWidth="1"/>
    <col min="155" max="155" width="9" bestFit="1" customWidth="1"/>
    <col min="156" max="156" width="7.53125" bestFit="1" customWidth="1"/>
    <col min="157" max="157" width="8.19921875" bestFit="1" customWidth="1"/>
    <col min="158" max="158" width="6.33203125" bestFit="1" customWidth="1"/>
    <col min="159" max="159" width="12.86328125" bestFit="1" customWidth="1"/>
    <col min="160" max="160" width="16.59765625" bestFit="1" customWidth="1"/>
    <col min="161" max="161" width="15.265625" bestFit="1" customWidth="1"/>
    <col min="162" max="162" width="19.265625" bestFit="1" customWidth="1"/>
    <col min="163" max="163" width="10.33203125" bestFit="1" customWidth="1"/>
    <col min="164" max="164" width="7.796875" customWidth="1"/>
    <col min="165" max="165" width="10.86328125" bestFit="1" customWidth="1"/>
    <col min="166" max="166" width="16.59765625" bestFit="1" customWidth="1"/>
    <col min="167" max="167" width="15.265625" bestFit="1" customWidth="1"/>
    <col min="168" max="168" width="19.265625" bestFit="1" customWidth="1"/>
    <col min="169" max="169" width="18.86328125" bestFit="1" customWidth="1"/>
    <col min="170" max="170" width="16.19921875" bestFit="1" customWidth="1"/>
    <col min="171" max="171" width="13.796875" bestFit="1" customWidth="1"/>
    <col min="172" max="172" width="11.1328125" bestFit="1" customWidth="1"/>
    <col min="173" max="173" width="10.33203125" customWidth="1"/>
    <col min="174" max="174" width="14.33203125" bestFit="1" customWidth="1"/>
    <col min="175" max="175" width="9" bestFit="1" customWidth="1"/>
    <col min="176" max="176" width="7.53125" bestFit="1" customWidth="1"/>
    <col min="177" max="177" width="9.53125" customWidth="1"/>
    <col min="178" max="178" width="7.796875" customWidth="1"/>
    <col min="179" max="179" width="12.86328125" bestFit="1" customWidth="1"/>
    <col min="180" max="180" width="16.59765625" bestFit="1" customWidth="1"/>
    <col min="181" max="181" width="15.265625" bestFit="1" customWidth="1"/>
    <col min="182" max="182" width="19.265625" bestFit="1" customWidth="1"/>
    <col min="183" max="183" width="10.33203125" bestFit="1" customWidth="1"/>
    <col min="184" max="184" width="8.59765625" customWidth="1"/>
    <col min="185" max="185" width="10.86328125" bestFit="1" customWidth="1"/>
    <col min="186" max="186" width="16.59765625" bestFit="1" customWidth="1"/>
    <col min="187" max="187" width="15.265625" bestFit="1" customWidth="1"/>
    <col min="188" max="188" width="19.265625" bestFit="1" customWidth="1"/>
    <col min="189" max="189" width="18.86328125" bestFit="1" customWidth="1"/>
    <col min="190" max="190" width="16.19921875" bestFit="1" customWidth="1"/>
    <col min="191" max="191" width="13.796875" bestFit="1" customWidth="1"/>
    <col min="192" max="192" width="11.1328125" bestFit="1" customWidth="1"/>
    <col min="193" max="193" width="10.86328125" bestFit="1" customWidth="1"/>
    <col min="194" max="194" width="10.86328125" customWidth="1"/>
    <col min="195" max="195" width="14.33203125" bestFit="1" customWidth="1"/>
    <col min="196" max="196" width="9.796875" bestFit="1" customWidth="1"/>
    <col min="197" max="197" width="8.59765625" bestFit="1" customWidth="1"/>
    <col min="198" max="198" width="9.796875" bestFit="1" customWidth="1"/>
    <col min="199" max="199" width="7.53125" bestFit="1" customWidth="1"/>
    <col min="200" max="200" width="12.86328125" bestFit="1" customWidth="1"/>
    <col min="201" max="201" width="16.59765625" bestFit="1" customWidth="1"/>
    <col min="202" max="202" width="15.265625" bestFit="1" customWidth="1"/>
    <col min="203" max="203" width="19.265625" bestFit="1" customWidth="1"/>
    <col min="204" max="204" width="10.33203125" bestFit="1" customWidth="1"/>
    <col min="205" max="205" width="7.53125" bestFit="1" customWidth="1"/>
    <col min="206" max="206" width="13.796875" bestFit="1" customWidth="1"/>
    <col min="207" max="207" width="16.59765625" bestFit="1" customWidth="1"/>
    <col min="208" max="208" width="15.265625" bestFit="1" customWidth="1"/>
    <col min="209" max="209" width="19.265625" bestFit="1" customWidth="1"/>
    <col min="210" max="210" width="18.86328125" bestFit="1" customWidth="1"/>
    <col min="211" max="211" width="16.19921875" bestFit="1" customWidth="1"/>
    <col min="212" max="212" width="13.796875" bestFit="1" customWidth="1"/>
    <col min="213" max="213" width="11.1328125" bestFit="1" customWidth="1"/>
    <col min="214" max="214" width="10.86328125" bestFit="1" customWidth="1"/>
    <col min="215" max="215" width="10.86328125" customWidth="1"/>
    <col min="216" max="216" width="14.33203125" bestFit="1" customWidth="1"/>
    <col min="217" max="217" width="9.796875" bestFit="1" customWidth="1"/>
    <col min="218" max="218" width="8.59765625" bestFit="1" customWidth="1"/>
    <col min="219" max="219" width="9.3984375" customWidth="1"/>
    <col min="220" max="220" width="7.53125" bestFit="1" customWidth="1"/>
    <col min="221" max="221" width="12.86328125" bestFit="1" customWidth="1"/>
    <col min="222" max="222" width="16.59765625" bestFit="1" customWidth="1"/>
    <col min="223" max="223" width="15.265625" bestFit="1" customWidth="1"/>
    <col min="224" max="224" width="19.265625" bestFit="1" customWidth="1"/>
    <col min="225" max="225" width="10.33203125" bestFit="1" customWidth="1"/>
    <col min="226" max="226" width="7.53125" bestFit="1" customWidth="1"/>
    <col min="227" max="227" width="13.796875" bestFit="1" customWidth="1"/>
    <col min="228" max="228" width="16.59765625" bestFit="1" customWidth="1"/>
    <col min="229" max="229" width="15.265625" bestFit="1" customWidth="1"/>
    <col min="230" max="230" width="19.265625" bestFit="1" customWidth="1"/>
    <col min="231" max="231" width="18.86328125" bestFit="1" customWidth="1"/>
    <col min="232" max="232" width="16.19921875" bestFit="1" customWidth="1"/>
    <col min="233" max="233" width="13.796875" bestFit="1" customWidth="1"/>
    <col min="234" max="234" width="11.1328125" bestFit="1" customWidth="1"/>
    <col min="235" max="235" width="9.3984375" customWidth="1"/>
  </cols>
  <sheetData>
    <row r="1" spans="1:236" ht="14.65" thickBot="1">
      <c r="A1" s="74" t="s">
        <v>192</v>
      </c>
      <c r="B1" s="74" t="s">
        <v>188</v>
      </c>
      <c r="C1" s="74" t="s">
        <v>189</v>
      </c>
      <c r="D1" s="74" t="s">
        <v>191</v>
      </c>
      <c r="E1" s="74" t="s">
        <v>196</v>
      </c>
      <c r="F1" s="74" t="s">
        <v>232</v>
      </c>
      <c r="G1" s="74" t="s">
        <v>197</v>
      </c>
      <c r="H1" s="74" t="s">
        <v>198</v>
      </c>
      <c r="I1" s="74" t="s">
        <v>222</v>
      </c>
      <c r="J1" s="74" t="s">
        <v>199</v>
      </c>
      <c r="K1" s="74" t="s">
        <v>265</v>
      </c>
      <c r="L1" s="84" t="s">
        <v>130</v>
      </c>
      <c r="M1" s="84" t="s">
        <v>155</v>
      </c>
      <c r="N1" s="84" t="s">
        <v>67</v>
      </c>
      <c r="O1" s="84" t="s">
        <v>68</v>
      </c>
      <c r="P1" s="84" t="s">
        <v>156</v>
      </c>
      <c r="Q1" s="84" t="s">
        <v>152</v>
      </c>
      <c r="R1" s="84" t="s">
        <v>151</v>
      </c>
      <c r="S1" s="84" t="s">
        <v>153</v>
      </c>
      <c r="T1" s="84" t="s">
        <v>96</v>
      </c>
      <c r="U1" s="85" t="s">
        <v>154</v>
      </c>
      <c r="V1" s="85" t="s">
        <v>158</v>
      </c>
      <c r="W1" s="85" t="s">
        <v>159</v>
      </c>
      <c r="X1" s="86" t="s">
        <v>160</v>
      </c>
    </row>
    <row r="2" spans="1:236" ht="14.65" thickBot="1">
      <c r="A2" s="168" t="s">
        <v>163</v>
      </c>
      <c r="B2" s="80">
        <v>1</v>
      </c>
      <c r="C2" s="80" t="s">
        <v>190</v>
      </c>
      <c r="D2" s="113">
        <f>TrackData!$D$3</f>
        <v>503.2</v>
      </c>
      <c r="E2" s="114">
        <f>Cornering!G20</f>
        <v>17.923881112501778</v>
      </c>
      <c r="F2" s="114">
        <f>MAX(Sections!N26:N530)</f>
        <v>65.033395854562031</v>
      </c>
      <c r="G2" s="114">
        <f>Cornering!G6</f>
        <v>29.947340189883295</v>
      </c>
      <c r="H2" s="114">
        <f>Sections!U530</f>
        <v>29.964188734641496</v>
      </c>
      <c r="I2" s="114">
        <f>I3</f>
        <v>1</v>
      </c>
      <c r="J2" s="693">
        <f>Sections!M18</f>
        <v>10.950801570720932</v>
      </c>
      <c r="K2" s="694">
        <f>SUM(J2:J25)</f>
        <v>104.70870791167209</v>
      </c>
      <c r="L2" s="87">
        <f>BikeData!G5</f>
        <v>264</v>
      </c>
      <c r="M2" s="88">
        <f>BikeData!D7</f>
        <v>1.4370000000000001</v>
      </c>
      <c r="N2" s="88">
        <f>BikeData!I1</f>
        <v>0.65995000000000004</v>
      </c>
      <c r="O2" s="88">
        <f>BikeData!I2</f>
        <v>0.73504999999999998</v>
      </c>
      <c r="P2" s="88">
        <f>M2-O2</f>
        <v>0.70195000000000007</v>
      </c>
      <c r="Q2" s="88">
        <f>BikeData!G9</f>
        <v>0.30335000000000001</v>
      </c>
      <c r="R2" s="88">
        <f>BikeData!G10</f>
        <v>0.32818000000000003</v>
      </c>
      <c r="S2" s="88">
        <f>Gearing!Z4</f>
        <v>0.02</v>
      </c>
      <c r="T2" s="90">
        <f>Gearing!AB4</f>
        <v>0.3</v>
      </c>
      <c r="U2" s="90">
        <f>Gearing!AC4</f>
        <v>1.2</v>
      </c>
      <c r="V2" s="90">
        <v>1.3</v>
      </c>
      <c r="W2" s="90">
        <f>$L$2*BikeData!$N$2*$O$2/$M$2</f>
        <v>1324.7473152400835</v>
      </c>
      <c r="X2" s="91">
        <f>$L$2*BikeData!N$2*Sections!$P$2/Sections!$M$2</f>
        <v>1265.0926847599167</v>
      </c>
      <c r="AS2" s="1"/>
      <c r="AT2" s="1"/>
      <c r="AU2" s="1"/>
      <c r="AV2" s="1"/>
      <c r="AW2" s="1"/>
      <c r="AX2" s="1"/>
    </row>
    <row r="3" spans="1:236" ht="14.65" customHeight="1">
      <c r="A3" s="169" t="s">
        <v>164</v>
      </c>
      <c r="B3" s="81">
        <v>2</v>
      </c>
      <c r="C3" s="81" t="s">
        <v>217</v>
      </c>
      <c r="D3" s="114">
        <f>TrackData!D4</f>
        <v>142.47471462999999</v>
      </c>
      <c r="E3" s="114">
        <f>MIN(H2,F3)</f>
        <v>29.947340189883295</v>
      </c>
      <c r="F3" s="114">
        <f>Cornering!G6</f>
        <v>29.947340189883295</v>
      </c>
      <c r="G3" s="114">
        <f>E4</f>
        <v>29.947340189883295</v>
      </c>
      <c r="H3" s="114">
        <f>E3</f>
        <v>29.947340189883295</v>
      </c>
      <c r="I3" s="114" cm="1">
        <f t="array" ref="I3">INDEX(Gearing!$T$16:$T$21,
       MATCH(1,
            (E3*3.6 &gt;= Gearing!$U$16:$U$21) *
            (E3*3.6 &lt;= Gearing!$V$16:$V$21),
       0))</f>
        <v>1</v>
      </c>
      <c r="J3" s="114">
        <f>Sections!D3/H3</f>
        <v>4.7575081368371501</v>
      </c>
      <c r="L3" s="584" t="s">
        <v>227</v>
      </c>
      <c r="M3" s="585"/>
      <c r="N3" s="585"/>
      <c r="O3" s="585"/>
      <c r="P3" s="585"/>
      <c r="Q3" s="585"/>
      <c r="R3" s="585"/>
      <c r="S3" s="585"/>
      <c r="T3" s="586"/>
      <c r="U3" s="73"/>
      <c r="V3" s="164"/>
      <c r="W3" s="164"/>
      <c r="X3" s="164"/>
      <c r="Y3" s="164"/>
      <c r="Z3" s="164"/>
      <c r="AA3" s="164"/>
      <c r="AB3" s="164"/>
      <c r="AC3" s="164"/>
      <c r="AD3" s="165"/>
      <c r="AF3" s="584" t="s">
        <v>204</v>
      </c>
      <c r="AG3" s="585"/>
      <c r="AH3" s="585"/>
      <c r="AI3" s="585"/>
      <c r="AJ3" s="585"/>
      <c r="AK3" s="585"/>
      <c r="AL3" s="585"/>
      <c r="AM3" s="585"/>
      <c r="AN3" s="586"/>
      <c r="AO3" s="73"/>
      <c r="AP3" s="73"/>
      <c r="AQ3" s="73"/>
      <c r="AR3" s="73"/>
      <c r="AS3" s="73"/>
      <c r="AT3" s="73"/>
      <c r="AU3" s="73"/>
      <c r="AV3" s="73"/>
      <c r="AW3" s="73"/>
      <c r="AX3" s="97"/>
      <c r="AZ3" s="584" t="s">
        <v>221</v>
      </c>
      <c r="BA3" s="585"/>
      <c r="BB3" s="585"/>
      <c r="BC3" s="585"/>
      <c r="BD3" s="585"/>
      <c r="BE3" s="585"/>
      <c r="BF3" s="585"/>
      <c r="BG3" s="585"/>
      <c r="BH3" s="586"/>
      <c r="BI3" s="73"/>
      <c r="BJ3" s="73"/>
      <c r="BK3" s="73"/>
      <c r="BL3" s="73"/>
      <c r="BM3" s="73"/>
      <c r="BN3" s="164"/>
      <c r="BO3" s="164"/>
      <c r="BP3" s="164"/>
      <c r="BQ3" s="164"/>
      <c r="BR3" s="165"/>
      <c r="BT3" s="584" t="s">
        <v>239</v>
      </c>
      <c r="BU3" s="585"/>
      <c r="BV3" s="585"/>
      <c r="BW3" s="585"/>
      <c r="BX3" s="585"/>
      <c r="BY3" s="585"/>
      <c r="BZ3" s="585"/>
      <c r="CA3" s="585"/>
      <c r="CB3" s="586"/>
      <c r="CC3" s="73"/>
      <c r="CD3" s="73"/>
      <c r="CE3" s="73"/>
      <c r="CF3" s="73"/>
      <c r="CG3" s="73"/>
      <c r="CH3" s="73"/>
      <c r="CI3" s="73"/>
      <c r="CJ3" s="73"/>
      <c r="CK3" s="73"/>
      <c r="CL3" s="97"/>
      <c r="CN3" s="584" t="s">
        <v>244</v>
      </c>
      <c r="CO3" s="585"/>
      <c r="CP3" s="585"/>
      <c r="CQ3" s="585"/>
      <c r="CR3" s="585"/>
      <c r="CS3" s="585"/>
      <c r="CT3" s="585"/>
      <c r="CU3" s="585"/>
      <c r="CV3" s="586"/>
      <c r="CW3" s="73"/>
      <c r="CX3" s="73"/>
      <c r="CY3" s="73"/>
      <c r="CZ3" s="73"/>
      <c r="DA3" s="73"/>
      <c r="DB3" s="73"/>
      <c r="DC3" s="73"/>
      <c r="DD3" s="73"/>
      <c r="DE3" s="73"/>
      <c r="DF3" s="97"/>
      <c r="DI3" s="603" t="s">
        <v>245</v>
      </c>
      <c r="DJ3" s="604"/>
      <c r="DK3" s="604"/>
      <c r="DL3" s="604"/>
      <c r="DM3" s="604"/>
      <c r="DN3" s="604"/>
      <c r="DO3" s="604"/>
      <c r="DP3" s="604"/>
      <c r="DQ3" s="605"/>
      <c r="DR3" s="73"/>
      <c r="DS3" s="73"/>
      <c r="DT3" s="73"/>
      <c r="DU3" s="73"/>
      <c r="DV3" s="73"/>
      <c r="DW3" s="73"/>
      <c r="DX3" s="73"/>
      <c r="DY3" s="73"/>
      <c r="DZ3" s="73"/>
      <c r="EA3" s="97"/>
      <c r="ED3" s="603" t="s">
        <v>246</v>
      </c>
      <c r="EE3" s="604"/>
      <c r="EF3" s="604"/>
      <c r="EG3" s="604"/>
      <c r="EH3" s="604"/>
      <c r="EI3" s="604"/>
      <c r="EJ3" s="604"/>
      <c r="EK3" s="604"/>
      <c r="EL3" s="605"/>
      <c r="EM3" s="164"/>
      <c r="EN3" s="164"/>
      <c r="EO3" s="164"/>
      <c r="EP3" s="164"/>
      <c r="EQ3" s="164"/>
      <c r="ER3" s="164"/>
      <c r="ES3" s="164"/>
      <c r="ET3" s="164"/>
      <c r="EU3" s="164"/>
      <c r="EV3" s="165"/>
      <c r="EX3" s="594" t="s">
        <v>247</v>
      </c>
      <c r="EY3" s="595"/>
      <c r="EZ3" s="595"/>
      <c r="FA3" s="595"/>
      <c r="FB3" s="595"/>
      <c r="FC3" s="595"/>
      <c r="FD3" s="595"/>
      <c r="FE3" s="595"/>
      <c r="FF3" s="596"/>
      <c r="FG3" s="139"/>
      <c r="FH3" s="139"/>
      <c r="FI3" s="139"/>
      <c r="FJ3" s="139"/>
      <c r="FK3" s="139"/>
      <c r="FL3" s="139"/>
      <c r="FM3" s="139"/>
      <c r="FN3" s="641" t="e" vm="2">
        <v>#VALUE!</v>
      </c>
      <c r="FO3" s="641"/>
      <c r="FP3" s="642"/>
      <c r="FR3" s="643" t="s">
        <v>248</v>
      </c>
      <c r="FS3" s="644"/>
      <c r="FT3" s="644"/>
      <c r="FU3" s="644"/>
      <c r="FV3" s="644"/>
      <c r="FW3" s="644"/>
      <c r="FX3" s="645"/>
      <c r="FY3" s="139"/>
      <c r="FZ3" s="139"/>
      <c r="GA3" s="139"/>
      <c r="GB3" s="139"/>
      <c r="GC3" s="139"/>
      <c r="GD3" s="139"/>
      <c r="GE3" s="641" t="e" vm="3">
        <v>#VALUE!</v>
      </c>
      <c r="GF3" s="641"/>
      <c r="GG3" s="641"/>
      <c r="GH3" s="641"/>
      <c r="GI3" s="641"/>
      <c r="GJ3" s="642"/>
      <c r="GM3" s="643" t="s">
        <v>249</v>
      </c>
      <c r="GN3" s="644"/>
      <c r="GO3" s="644"/>
      <c r="GP3" s="644"/>
      <c r="GQ3" s="644"/>
      <c r="GR3" s="644"/>
      <c r="GS3" s="644"/>
      <c r="GT3" s="644"/>
      <c r="GU3" s="652"/>
      <c r="GV3" s="139"/>
      <c r="GW3" s="139"/>
      <c r="GX3" s="641" t="e" vm="4">
        <v>#VALUE!</v>
      </c>
      <c r="GY3" s="641"/>
      <c r="GZ3" s="641"/>
      <c r="HA3" s="641"/>
      <c r="HB3" s="641"/>
      <c r="HC3" s="641"/>
      <c r="HD3" s="641"/>
      <c r="HE3" s="642"/>
      <c r="HH3" s="643" t="s">
        <v>250</v>
      </c>
      <c r="HI3" s="644"/>
      <c r="HJ3" s="644"/>
      <c r="HK3" s="644"/>
      <c r="HL3" s="644"/>
      <c r="HM3" s="644"/>
      <c r="HN3" s="644"/>
      <c r="HO3" s="644"/>
      <c r="HP3" s="652"/>
      <c r="HQ3" s="139"/>
      <c r="HR3" s="139"/>
      <c r="HS3" s="139"/>
      <c r="HT3" s="139"/>
      <c r="HU3" s="139"/>
      <c r="HV3" s="139"/>
      <c r="HW3" s="139"/>
      <c r="HX3" s="139"/>
      <c r="HY3" s="139"/>
      <c r="HZ3" s="139"/>
      <c r="IA3" s="139"/>
      <c r="IB3" s="163"/>
    </row>
    <row r="4" spans="1:236" ht="14.25" customHeight="1" thickBot="1">
      <c r="A4" s="169" t="s">
        <v>165</v>
      </c>
      <c r="B4" s="81">
        <v>3</v>
      </c>
      <c r="C4" s="81" t="s">
        <v>190</v>
      </c>
      <c r="D4" s="114">
        <f>TrackData!D5</f>
        <v>62.025001019999998</v>
      </c>
      <c r="E4" s="114">
        <f>H3</f>
        <v>29.947340189883295</v>
      </c>
      <c r="F4" s="114">
        <f>Cornering!G7</f>
        <v>59.959276546348939</v>
      </c>
      <c r="G4" s="114">
        <f>E5</f>
        <v>44.408237926016461</v>
      </c>
      <c r="H4" s="114">
        <f>Sections!AO89</f>
        <v>44.408237926016461</v>
      </c>
      <c r="I4" s="114" cm="1">
        <f t="array" ref="I4">INDEX(Gearing!$T$16:$T$21,
       MATCH(1,
            (E4*3.6 &gt;= Gearing!$U$16:$U$21) *
            (E4*3.6 &lt;= Gearing!$V$16:$V$21),
       0))</f>
        <v>1</v>
      </c>
      <c r="J4" s="114">
        <f>Sections!AG18</f>
        <v>1.7144446437927801</v>
      </c>
      <c r="L4" s="587"/>
      <c r="M4" s="588"/>
      <c r="N4" s="588"/>
      <c r="O4" s="588"/>
      <c r="P4" s="588"/>
      <c r="Q4" s="588"/>
      <c r="R4" s="588"/>
      <c r="S4" s="588"/>
      <c r="T4" s="589"/>
      <c r="U4" s="157"/>
      <c r="V4" s="157"/>
      <c r="W4" s="157"/>
      <c r="X4" s="157"/>
      <c r="Y4" s="157"/>
      <c r="Z4" s="157"/>
      <c r="AA4" s="157"/>
      <c r="AB4" s="157"/>
      <c r="AC4" s="157"/>
      <c r="AD4" s="166"/>
      <c r="AF4" s="587"/>
      <c r="AG4" s="588"/>
      <c r="AH4" s="588"/>
      <c r="AI4" s="588"/>
      <c r="AJ4" s="588"/>
      <c r="AK4" s="588"/>
      <c r="AL4" s="588"/>
      <c r="AM4" s="588"/>
      <c r="AN4" s="589"/>
      <c r="AO4" s="157"/>
      <c r="AP4" s="157"/>
      <c r="AQ4" s="66"/>
      <c r="AR4" s="66"/>
      <c r="AS4" s="66"/>
      <c r="AT4" s="66"/>
      <c r="AU4" s="66"/>
      <c r="AV4" s="66"/>
      <c r="AW4" s="66"/>
      <c r="AX4" s="156"/>
      <c r="AZ4" s="587"/>
      <c r="BA4" s="588"/>
      <c r="BB4" s="588"/>
      <c r="BC4" s="588"/>
      <c r="BD4" s="588"/>
      <c r="BE4" s="588"/>
      <c r="BF4" s="588"/>
      <c r="BG4" s="588"/>
      <c r="BH4" s="589"/>
      <c r="BI4" s="157"/>
      <c r="BJ4" s="157"/>
      <c r="BK4" s="157"/>
      <c r="BL4" s="157"/>
      <c r="BM4" s="157"/>
      <c r="BN4" s="157"/>
      <c r="BO4" s="157"/>
      <c r="BP4" s="157"/>
      <c r="BQ4" s="157"/>
      <c r="BR4" s="166"/>
      <c r="BT4" s="587"/>
      <c r="BU4" s="588"/>
      <c r="BV4" s="588"/>
      <c r="BW4" s="588"/>
      <c r="BX4" s="588"/>
      <c r="BY4" s="588"/>
      <c r="BZ4" s="588"/>
      <c r="CA4" s="588"/>
      <c r="CB4" s="589"/>
      <c r="CC4" s="157"/>
      <c r="CD4" s="157"/>
      <c r="CE4" s="66"/>
      <c r="CF4" s="66"/>
      <c r="CG4" s="66"/>
      <c r="CH4" s="66"/>
      <c r="CI4" s="66"/>
      <c r="CJ4" s="66"/>
      <c r="CK4" s="66"/>
      <c r="CL4" s="156"/>
      <c r="CN4" s="587"/>
      <c r="CO4" s="588"/>
      <c r="CP4" s="588"/>
      <c r="CQ4" s="588"/>
      <c r="CR4" s="588"/>
      <c r="CS4" s="588"/>
      <c r="CT4" s="588"/>
      <c r="CU4" s="588"/>
      <c r="CV4" s="589"/>
      <c r="CW4" s="66"/>
      <c r="CX4" s="66"/>
      <c r="CY4" s="66"/>
      <c r="CZ4" s="66"/>
      <c r="DA4" s="66"/>
      <c r="DB4" s="66"/>
      <c r="DC4" s="66"/>
      <c r="DD4" s="66"/>
      <c r="DE4" s="66"/>
      <c r="DF4" s="156"/>
      <c r="DI4" s="606"/>
      <c r="DJ4" s="607"/>
      <c r="DK4" s="607"/>
      <c r="DL4" s="607"/>
      <c r="DM4" s="607"/>
      <c r="DN4" s="607"/>
      <c r="DO4" s="607"/>
      <c r="DP4" s="607"/>
      <c r="DQ4" s="608"/>
      <c r="DR4" s="157"/>
      <c r="DS4" s="157"/>
      <c r="DT4" s="66"/>
      <c r="DU4" s="66"/>
      <c r="DV4" s="66"/>
      <c r="DW4" s="66"/>
      <c r="DX4" s="66"/>
      <c r="DY4" s="66"/>
      <c r="DZ4" s="66"/>
      <c r="EA4" s="156"/>
      <c r="ED4" s="606"/>
      <c r="EE4" s="607"/>
      <c r="EF4" s="607"/>
      <c r="EG4" s="607"/>
      <c r="EH4" s="607"/>
      <c r="EI4" s="607"/>
      <c r="EJ4" s="607"/>
      <c r="EK4" s="607"/>
      <c r="EL4" s="608"/>
      <c r="EM4" s="157"/>
      <c r="EN4" s="157"/>
      <c r="EO4" s="157"/>
      <c r="EP4" s="157"/>
      <c r="EQ4" s="157"/>
      <c r="ER4" s="157"/>
      <c r="ES4" s="157"/>
      <c r="ET4" s="157"/>
      <c r="EU4" s="157"/>
      <c r="EV4" s="166"/>
      <c r="EX4" s="597"/>
      <c r="EY4" s="598"/>
      <c r="EZ4" s="598"/>
      <c r="FA4" s="598"/>
      <c r="FB4" s="598"/>
      <c r="FC4" s="598"/>
      <c r="FD4" s="598"/>
      <c r="FE4" s="598"/>
      <c r="FF4" s="599"/>
      <c r="FG4" s="141"/>
      <c r="FH4" s="140"/>
      <c r="FI4" s="140"/>
      <c r="FJ4" s="140"/>
      <c r="FK4" s="140"/>
      <c r="FL4" s="140"/>
      <c r="FM4" s="140"/>
      <c r="FN4" s="621"/>
      <c r="FO4" s="621"/>
      <c r="FP4" s="629"/>
      <c r="FR4" s="646"/>
      <c r="FS4" s="647"/>
      <c r="FT4" s="647"/>
      <c r="FU4" s="647"/>
      <c r="FV4" s="647"/>
      <c r="FW4" s="647"/>
      <c r="FX4" s="648"/>
      <c r="FY4" s="140"/>
      <c r="FZ4" s="140"/>
      <c r="GA4" s="141"/>
      <c r="GB4" s="141"/>
      <c r="GC4" s="140"/>
      <c r="GD4" s="140"/>
      <c r="GE4" s="621"/>
      <c r="GF4" s="621"/>
      <c r="GG4" s="621"/>
      <c r="GH4" s="621"/>
      <c r="GI4" s="621"/>
      <c r="GJ4" s="629"/>
      <c r="GM4" s="646"/>
      <c r="GN4" s="647"/>
      <c r="GO4" s="647"/>
      <c r="GP4" s="647"/>
      <c r="GQ4" s="647"/>
      <c r="GR4" s="647"/>
      <c r="GS4" s="647"/>
      <c r="GT4" s="647"/>
      <c r="GU4" s="653"/>
      <c r="GV4" s="141"/>
      <c r="GW4" s="141"/>
      <c r="GX4" s="621"/>
      <c r="GY4" s="621"/>
      <c r="GZ4" s="621"/>
      <c r="HA4" s="621"/>
      <c r="HB4" s="621"/>
      <c r="HC4" s="621"/>
      <c r="HD4" s="621"/>
      <c r="HE4" s="629"/>
      <c r="HH4" s="646"/>
      <c r="HI4" s="647"/>
      <c r="HJ4" s="647"/>
      <c r="HK4" s="647"/>
      <c r="HL4" s="647"/>
      <c r="HM4" s="647"/>
      <c r="HN4" s="647"/>
      <c r="HO4" s="647"/>
      <c r="HP4" s="653"/>
      <c r="HQ4" s="141"/>
      <c r="HR4" s="141"/>
      <c r="HS4" s="140"/>
      <c r="HT4" s="140"/>
      <c r="HU4" s="140"/>
      <c r="HV4" s="140"/>
      <c r="HW4" s="140"/>
      <c r="HX4" s="140"/>
      <c r="HY4" s="140"/>
      <c r="HZ4" s="140"/>
      <c r="IA4" s="140"/>
      <c r="IB4" s="143"/>
    </row>
    <row r="5" spans="1:236" ht="14.25" customHeight="1">
      <c r="A5" s="168" t="s">
        <v>166</v>
      </c>
      <c r="B5" s="80">
        <v>4</v>
      </c>
      <c r="C5" s="80" t="s">
        <v>190</v>
      </c>
      <c r="D5" s="113">
        <f>TrackData!D6</f>
        <v>277.87122840000001</v>
      </c>
      <c r="E5" s="114">
        <f>MIN(H4,F5)</f>
        <v>44.408237926016461</v>
      </c>
      <c r="F5" s="114">
        <f>Cornering!G7</f>
        <v>59.959276546348939</v>
      </c>
      <c r="G5" s="114">
        <f>F5</f>
        <v>59.959276546348939</v>
      </c>
      <c r="H5" s="114">
        <f>E5</f>
        <v>44.408237926016461</v>
      </c>
      <c r="I5" s="114" cm="1">
        <f t="array" ref="I5">INDEX(Gearing!$T$16:$T$21,
       MATCH(1,
            (E5*3.6 &gt;= Gearing!$U$16:$U$21) *
            (E5*3.6 &lt;= Gearing!$V$16:$V$21),
       0))</f>
        <v>3</v>
      </c>
      <c r="J5" s="114">
        <f>Sections!D5/H5</f>
        <v>6.2572000461475143</v>
      </c>
      <c r="K5" s="159"/>
      <c r="L5" s="587"/>
      <c r="M5" s="588"/>
      <c r="N5" s="588"/>
      <c r="O5" s="588"/>
      <c r="P5" s="588"/>
      <c r="Q5" s="588"/>
      <c r="R5" s="588"/>
      <c r="S5" s="588"/>
      <c r="T5" s="589"/>
      <c r="U5" s="157"/>
      <c r="V5" s="593" t="e" vm="5">
        <v>#VALUE!</v>
      </c>
      <c r="W5" s="593"/>
      <c r="X5" s="593"/>
      <c r="Y5" s="593"/>
      <c r="Z5" s="157"/>
      <c r="AA5" s="157"/>
      <c r="AB5" s="157"/>
      <c r="AC5" s="157"/>
      <c r="AD5" s="166"/>
      <c r="AF5" s="587"/>
      <c r="AG5" s="588"/>
      <c r="AH5" s="588"/>
      <c r="AI5" s="588"/>
      <c r="AJ5" s="588"/>
      <c r="AK5" s="588"/>
      <c r="AL5" s="588"/>
      <c r="AM5" s="588"/>
      <c r="AN5" s="589"/>
      <c r="AO5" s="66"/>
      <c r="AP5" s="66"/>
      <c r="AQ5" s="66"/>
      <c r="AR5" s="66"/>
      <c r="AS5" s="66"/>
      <c r="AT5" s="66"/>
      <c r="AU5" s="66"/>
      <c r="AV5" s="66"/>
      <c r="AW5" s="66"/>
      <c r="AX5" s="156"/>
      <c r="AZ5" s="587"/>
      <c r="BA5" s="588"/>
      <c r="BB5" s="588"/>
      <c r="BC5" s="588"/>
      <c r="BD5" s="588"/>
      <c r="BE5" s="588"/>
      <c r="BF5" s="588"/>
      <c r="BG5" s="588"/>
      <c r="BH5" s="589"/>
      <c r="BI5" s="66"/>
      <c r="BJ5" s="157"/>
      <c r="BK5" s="593" t="e" vm="6">
        <v>#VALUE!</v>
      </c>
      <c r="BL5" s="593"/>
      <c r="BM5" s="593"/>
      <c r="BN5" s="157"/>
      <c r="BO5" s="157"/>
      <c r="BP5" s="157"/>
      <c r="BQ5" s="157"/>
      <c r="BR5" s="166"/>
      <c r="BT5" s="587"/>
      <c r="BU5" s="588"/>
      <c r="BV5" s="588"/>
      <c r="BW5" s="588"/>
      <c r="BX5" s="588"/>
      <c r="BY5" s="588"/>
      <c r="BZ5" s="588"/>
      <c r="CA5" s="588"/>
      <c r="CB5" s="589"/>
      <c r="CC5" s="66"/>
      <c r="CD5" s="593" t="e" vm="7">
        <v>#VALUE!</v>
      </c>
      <c r="CE5" s="593"/>
      <c r="CF5" s="593"/>
      <c r="CG5" s="593"/>
      <c r="CH5" s="66"/>
      <c r="CI5" s="66"/>
      <c r="CJ5" s="66"/>
      <c r="CK5" s="66"/>
      <c r="CL5" s="156"/>
      <c r="CN5" s="587"/>
      <c r="CO5" s="588"/>
      <c r="CP5" s="588"/>
      <c r="CQ5" s="588"/>
      <c r="CR5" s="588"/>
      <c r="CS5" s="588"/>
      <c r="CT5" s="588"/>
      <c r="CU5" s="588"/>
      <c r="CV5" s="589"/>
      <c r="CW5" s="66"/>
      <c r="CX5" s="593" t="e" vm="8">
        <v>#VALUE!</v>
      </c>
      <c r="CY5" s="593"/>
      <c r="CZ5" s="593"/>
      <c r="DA5" s="593"/>
      <c r="DB5" s="66"/>
      <c r="DC5" s="66"/>
      <c r="DD5" s="66"/>
      <c r="DE5" s="66"/>
      <c r="DF5" s="156"/>
      <c r="DI5" s="606"/>
      <c r="DJ5" s="607"/>
      <c r="DK5" s="607"/>
      <c r="DL5" s="607"/>
      <c r="DM5" s="607"/>
      <c r="DN5" s="607"/>
      <c r="DO5" s="607"/>
      <c r="DP5" s="607"/>
      <c r="DQ5" s="608"/>
      <c r="DR5" s="66"/>
      <c r="DS5" s="66"/>
      <c r="DT5" s="66"/>
      <c r="DU5" s="66"/>
      <c r="DV5" s="66"/>
      <c r="DW5" s="66"/>
      <c r="DX5" s="66"/>
      <c r="DY5" s="66"/>
      <c r="DZ5" s="66"/>
      <c r="EA5" s="156"/>
      <c r="ED5" s="606"/>
      <c r="EE5" s="607"/>
      <c r="EF5" s="607"/>
      <c r="EG5" s="607"/>
      <c r="EH5" s="607"/>
      <c r="EI5" s="607"/>
      <c r="EJ5" s="607"/>
      <c r="EK5" s="607"/>
      <c r="EL5" s="608"/>
      <c r="EM5" s="157"/>
      <c r="EN5" s="157"/>
      <c r="EO5" s="157"/>
      <c r="EP5" s="157"/>
      <c r="EQ5" s="157"/>
      <c r="ER5" s="157"/>
      <c r="ES5" s="157"/>
      <c r="ET5" s="157"/>
      <c r="EU5" s="157"/>
      <c r="EV5" s="166"/>
      <c r="EX5" s="597"/>
      <c r="EY5" s="598"/>
      <c r="EZ5" s="598"/>
      <c r="FA5" s="598"/>
      <c r="FB5" s="598"/>
      <c r="FC5" s="598"/>
      <c r="FD5" s="598"/>
      <c r="FE5" s="598"/>
      <c r="FF5" s="599"/>
      <c r="FG5" s="140"/>
      <c r="FH5" s="140"/>
      <c r="FI5" s="140"/>
      <c r="FJ5" s="140"/>
      <c r="FK5" s="140"/>
      <c r="FL5" s="140"/>
      <c r="FM5" s="140"/>
      <c r="FN5" s="621"/>
      <c r="FO5" s="621"/>
      <c r="FP5" s="629"/>
      <c r="FR5" s="646"/>
      <c r="FS5" s="647"/>
      <c r="FT5" s="647"/>
      <c r="FU5" s="647"/>
      <c r="FV5" s="647"/>
      <c r="FW5" s="647"/>
      <c r="FX5" s="648"/>
      <c r="FY5" s="140"/>
      <c r="FZ5" s="140"/>
      <c r="GA5" s="140"/>
      <c r="GB5" s="140"/>
      <c r="GC5" s="140"/>
      <c r="GD5" s="140"/>
      <c r="GE5" s="621"/>
      <c r="GF5" s="621"/>
      <c r="GG5" s="621"/>
      <c r="GH5" s="621"/>
      <c r="GI5" s="621"/>
      <c r="GJ5" s="629"/>
      <c r="GM5" s="646"/>
      <c r="GN5" s="647"/>
      <c r="GO5" s="647"/>
      <c r="GP5" s="647"/>
      <c r="GQ5" s="647"/>
      <c r="GR5" s="647"/>
      <c r="GS5" s="647"/>
      <c r="GT5" s="647"/>
      <c r="GU5" s="653"/>
      <c r="GV5" s="140"/>
      <c r="GW5" s="140"/>
      <c r="GX5" s="621"/>
      <c r="GY5" s="621"/>
      <c r="GZ5" s="621"/>
      <c r="HA5" s="621"/>
      <c r="HB5" s="621"/>
      <c r="HC5" s="621"/>
      <c r="HD5" s="621"/>
      <c r="HE5" s="629"/>
      <c r="HH5" s="646"/>
      <c r="HI5" s="647"/>
      <c r="HJ5" s="647"/>
      <c r="HK5" s="647"/>
      <c r="HL5" s="647"/>
      <c r="HM5" s="647"/>
      <c r="HN5" s="647"/>
      <c r="HO5" s="647"/>
      <c r="HP5" s="653"/>
      <c r="HQ5" s="140"/>
      <c r="HR5" s="140"/>
      <c r="HS5" s="140"/>
      <c r="HT5" s="140"/>
      <c r="HU5" s="140"/>
      <c r="HV5" s="140"/>
      <c r="HW5" s="140"/>
      <c r="HX5" s="140"/>
      <c r="HY5" s="140"/>
      <c r="HZ5" s="140"/>
      <c r="IA5" s="140"/>
      <c r="IB5" s="143"/>
    </row>
    <row r="6" spans="1:236" ht="14.65" customHeight="1">
      <c r="A6" s="169" t="s">
        <v>167</v>
      </c>
      <c r="B6" s="81">
        <v>5</v>
      </c>
      <c r="C6" s="81" t="s">
        <v>217</v>
      </c>
      <c r="D6" s="114">
        <f>TrackData!D7</f>
        <v>37.623328960000002</v>
      </c>
      <c r="E6" s="114">
        <f>H5</f>
        <v>44.408237926016461</v>
      </c>
      <c r="F6" s="114">
        <f>MAX(Sections!BB26:BB64)</f>
        <v>49.933134794100205</v>
      </c>
      <c r="G6" s="114">
        <f>Cornering!G8</f>
        <v>50.322067915642421</v>
      </c>
      <c r="H6" s="114">
        <f>Sections!BI64</f>
        <v>50.07029492007679</v>
      </c>
      <c r="I6" s="114" cm="1">
        <f t="array" ref="I6">INDEX(Gearing!$T$16:$T$21,
       MATCH(1,
            (E6*3.6 &gt;= Gearing!$U$16:$U$21) *
            (E6*3.6 &lt;= Gearing!$V$16:$V$21),
       0))</f>
        <v>3</v>
      </c>
      <c r="J6" s="114">
        <f>Sections!BA18</f>
        <v>0.82558436980666206</v>
      </c>
      <c r="L6" s="587"/>
      <c r="M6" s="588"/>
      <c r="N6" s="588"/>
      <c r="O6" s="588"/>
      <c r="P6" s="588"/>
      <c r="Q6" s="588"/>
      <c r="R6" s="588"/>
      <c r="S6" s="588"/>
      <c r="T6" s="589"/>
      <c r="U6" s="66"/>
      <c r="V6" s="593"/>
      <c r="W6" s="593"/>
      <c r="X6" s="593"/>
      <c r="Y6" s="593"/>
      <c r="Z6" s="157"/>
      <c r="AA6" s="157"/>
      <c r="AB6" s="157"/>
      <c r="AC6" s="157"/>
      <c r="AD6" s="166"/>
      <c r="AF6" s="587"/>
      <c r="AG6" s="588"/>
      <c r="AH6" s="588"/>
      <c r="AI6" s="588"/>
      <c r="AJ6" s="588"/>
      <c r="AK6" s="588"/>
      <c r="AL6" s="588"/>
      <c r="AM6" s="588"/>
      <c r="AN6" s="589"/>
      <c r="AO6" s="157"/>
      <c r="AP6" s="157"/>
      <c r="AQ6" s="593" t="e" vm="9">
        <v>#VALUE!</v>
      </c>
      <c r="AR6" s="593"/>
      <c r="AS6" s="157"/>
      <c r="AT6" s="66"/>
      <c r="AU6" s="66"/>
      <c r="AV6" s="66"/>
      <c r="AW6" s="66"/>
      <c r="AX6" s="156"/>
      <c r="AZ6" s="587"/>
      <c r="BA6" s="588"/>
      <c r="BB6" s="588"/>
      <c r="BC6" s="588"/>
      <c r="BD6" s="588"/>
      <c r="BE6" s="588"/>
      <c r="BF6" s="588"/>
      <c r="BG6" s="588"/>
      <c r="BH6" s="589"/>
      <c r="BI6" s="66"/>
      <c r="BJ6" s="157"/>
      <c r="BK6" s="593"/>
      <c r="BL6" s="593"/>
      <c r="BM6" s="593"/>
      <c r="BN6" s="157"/>
      <c r="BO6" s="157"/>
      <c r="BP6" s="157"/>
      <c r="BQ6" s="157"/>
      <c r="BR6" s="166"/>
      <c r="BT6" s="587"/>
      <c r="BU6" s="588"/>
      <c r="BV6" s="588"/>
      <c r="BW6" s="588"/>
      <c r="BX6" s="588"/>
      <c r="BY6" s="588"/>
      <c r="BZ6" s="588"/>
      <c r="CA6" s="588"/>
      <c r="CB6" s="589"/>
      <c r="CC6" s="66"/>
      <c r="CD6" s="593"/>
      <c r="CE6" s="593"/>
      <c r="CF6" s="593"/>
      <c r="CG6" s="593"/>
      <c r="CH6" s="66"/>
      <c r="CI6" s="66"/>
      <c r="CJ6" s="66"/>
      <c r="CK6" s="66"/>
      <c r="CL6" s="156"/>
      <c r="CN6" s="587"/>
      <c r="CO6" s="588"/>
      <c r="CP6" s="588"/>
      <c r="CQ6" s="588"/>
      <c r="CR6" s="588"/>
      <c r="CS6" s="588"/>
      <c r="CT6" s="588"/>
      <c r="CU6" s="588"/>
      <c r="CV6" s="589"/>
      <c r="CW6" s="66"/>
      <c r="CX6" s="593"/>
      <c r="CY6" s="593"/>
      <c r="CZ6" s="593"/>
      <c r="DA6" s="593"/>
      <c r="DB6" s="66"/>
      <c r="DC6" s="66"/>
      <c r="DD6" s="66"/>
      <c r="DE6" s="66"/>
      <c r="DF6" s="156"/>
      <c r="DI6" s="606"/>
      <c r="DJ6" s="607"/>
      <c r="DK6" s="607"/>
      <c r="DL6" s="607"/>
      <c r="DM6" s="607"/>
      <c r="DN6" s="607"/>
      <c r="DO6" s="607"/>
      <c r="DP6" s="607"/>
      <c r="DQ6" s="608"/>
      <c r="DR6" s="66"/>
      <c r="DS6" s="66"/>
      <c r="DT6" s="66"/>
      <c r="DU6" s="66"/>
      <c r="DV6" s="66"/>
      <c r="DW6" s="66"/>
      <c r="DX6" s="66"/>
      <c r="DY6" s="66"/>
      <c r="DZ6" s="66"/>
      <c r="EA6" s="156"/>
      <c r="ED6" s="606"/>
      <c r="EE6" s="607"/>
      <c r="EF6" s="607"/>
      <c r="EG6" s="607"/>
      <c r="EH6" s="607"/>
      <c r="EI6" s="607"/>
      <c r="EJ6" s="607"/>
      <c r="EK6" s="607"/>
      <c r="EL6" s="608"/>
      <c r="EM6" s="157"/>
      <c r="EN6" s="157"/>
      <c r="EO6" s="157"/>
      <c r="EP6" s="157"/>
      <c r="EQ6" s="157"/>
      <c r="ER6" s="157"/>
      <c r="ES6" s="157"/>
      <c r="ET6" s="157"/>
      <c r="EU6" s="157"/>
      <c r="EV6" s="166"/>
      <c r="EX6" s="597"/>
      <c r="EY6" s="598"/>
      <c r="EZ6" s="598"/>
      <c r="FA6" s="598"/>
      <c r="FB6" s="598"/>
      <c r="FC6" s="598"/>
      <c r="FD6" s="598"/>
      <c r="FE6" s="598"/>
      <c r="FF6" s="599"/>
      <c r="FG6" s="140"/>
      <c r="FH6" s="140"/>
      <c r="FI6" s="140"/>
      <c r="FJ6" s="140"/>
      <c r="FK6" s="140"/>
      <c r="FL6" s="140"/>
      <c r="FM6" s="140"/>
      <c r="FN6" s="621"/>
      <c r="FO6" s="621"/>
      <c r="FP6" s="629"/>
      <c r="FR6" s="646"/>
      <c r="FS6" s="647"/>
      <c r="FT6" s="647"/>
      <c r="FU6" s="647"/>
      <c r="FV6" s="647"/>
      <c r="FW6" s="647"/>
      <c r="FX6" s="648"/>
      <c r="FY6" s="140"/>
      <c r="FZ6" s="140"/>
      <c r="GA6" s="140"/>
      <c r="GB6" s="140"/>
      <c r="GC6" s="140"/>
      <c r="GD6" s="140"/>
      <c r="GE6" s="621"/>
      <c r="GF6" s="621"/>
      <c r="GG6" s="621"/>
      <c r="GH6" s="621"/>
      <c r="GI6" s="621"/>
      <c r="GJ6" s="629"/>
      <c r="GM6" s="646"/>
      <c r="GN6" s="647"/>
      <c r="GO6" s="647"/>
      <c r="GP6" s="647"/>
      <c r="GQ6" s="647"/>
      <c r="GR6" s="647"/>
      <c r="GS6" s="647"/>
      <c r="GT6" s="647"/>
      <c r="GU6" s="653"/>
      <c r="GV6" s="140"/>
      <c r="GW6" s="140"/>
      <c r="GX6" s="621"/>
      <c r="GY6" s="621"/>
      <c r="GZ6" s="621"/>
      <c r="HA6" s="621"/>
      <c r="HB6" s="621"/>
      <c r="HC6" s="621"/>
      <c r="HD6" s="621"/>
      <c r="HE6" s="629"/>
      <c r="HH6" s="646"/>
      <c r="HI6" s="647"/>
      <c r="HJ6" s="647"/>
      <c r="HK6" s="647"/>
      <c r="HL6" s="647"/>
      <c r="HM6" s="647"/>
      <c r="HN6" s="647"/>
      <c r="HO6" s="647"/>
      <c r="HP6" s="653"/>
      <c r="HQ6" s="140"/>
      <c r="HR6" s="140"/>
      <c r="HS6" s="140"/>
      <c r="HT6" s="140"/>
      <c r="HU6" s="140"/>
      <c r="HV6" s="140"/>
      <c r="HW6" s="140"/>
      <c r="HX6" s="140"/>
      <c r="HY6" s="140"/>
      <c r="HZ6" s="140"/>
      <c r="IA6" s="140"/>
      <c r="IB6" s="143"/>
    </row>
    <row r="7" spans="1:236" ht="14.25" customHeight="1" thickBot="1">
      <c r="A7" s="169" t="s">
        <v>168</v>
      </c>
      <c r="B7" s="81">
        <v>6</v>
      </c>
      <c r="C7" s="81" t="s">
        <v>190</v>
      </c>
      <c r="D7" s="114">
        <v>124.26762409</v>
      </c>
      <c r="E7" s="114">
        <f>MIN(H6,F7)</f>
        <v>50.07029492007679</v>
      </c>
      <c r="F7" s="114">
        <f>Cornering!G8</f>
        <v>50.322067915642421</v>
      </c>
      <c r="G7" s="114">
        <f>F7</f>
        <v>50.322067915642421</v>
      </c>
      <c r="H7" s="114">
        <f>E7</f>
        <v>50.07029492007679</v>
      </c>
      <c r="I7" s="114" cm="1">
        <f t="array" ref="I7">INDEX(Gearing!$T$16:$T$21,
       MATCH(1,
            (E7*3.6 &gt;= Gearing!$U$16:$U$21) *
            (E7*3.6 &lt;= Gearing!$V$16:$V$21),
       0))</f>
        <v>3</v>
      </c>
      <c r="J7" s="114">
        <f>Sections!D7/H7</f>
        <v>2.4818632342461426</v>
      </c>
      <c r="L7" s="587"/>
      <c r="M7" s="588"/>
      <c r="N7" s="588"/>
      <c r="O7" s="588"/>
      <c r="P7" s="588"/>
      <c r="Q7" s="588"/>
      <c r="R7" s="588"/>
      <c r="S7" s="588"/>
      <c r="T7" s="589"/>
      <c r="U7" s="66"/>
      <c r="V7" s="593"/>
      <c r="W7" s="593"/>
      <c r="X7" s="593"/>
      <c r="Y7" s="593"/>
      <c r="Z7" s="157"/>
      <c r="AA7" s="157"/>
      <c r="AB7" s="157"/>
      <c r="AC7" s="157"/>
      <c r="AD7" s="166"/>
      <c r="AF7" s="587"/>
      <c r="AG7" s="588"/>
      <c r="AH7" s="588"/>
      <c r="AI7" s="588"/>
      <c r="AJ7" s="588"/>
      <c r="AK7" s="588"/>
      <c r="AL7" s="588"/>
      <c r="AM7" s="588"/>
      <c r="AN7" s="589"/>
      <c r="AO7" s="157"/>
      <c r="AP7" s="157"/>
      <c r="AQ7" s="593"/>
      <c r="AR7" s="593"/>
      <c r="AS7" s="157"/>
      <c r="AT7" s="66"/>
      <c r="AU7" s="66"/>
      <c r="AV7" s="66"/>
      <c r="AW7" s="66"/>
      <c r="AX7" s="156"/>
      <c r="AZ7" s="587"/>
      <c r="BA7" s="588"/>
      <c r="BB7" s="588"/>
      <c r="BC7" s="588"/>
      <c r="BD7" s="588"/>
      <c r="BE7" s="588"/>
      <c r="BF7" s="588"/>
      <c r="BG7" s="588"/>
      <c r="BH7" s="589"/>
      <c r="BI7" s="66"/>
      <c r="BJ7" s="157"/>
      <c r="BK7" s="593"/>
      <c r="BL7" s="593"/>
      <c r="BM7" s="593"/>
      <c r="BN7" s="157"/>
      <c r="BO7" s="157"/>
      <c r="BP7" s="157"/>
      <c r="BQ7" s="157"/>
      <c r="BR7" s="166"/>
      <c r="BT7" s="587"/>
      <c r="BU7" s="588"/>
      <c r="BV7" s="588"/>
      <c r="BW7" s="588"/>
      <c r="BX7" s="588"/>
      <c r="BY7" s="588"/>
      <c r="BZ7" s="588"/>
      <c r="CA7" s="588"/>
      <c r="CB7" s="589"/>
      <c r="CC7" s="66"/>
      <c r="CD7" s="593"/>
      <c r="CE7" s="593"/>
      <c r="CF7" s="593"/>
      <c r="CG7" s="593"/>
      <c r="CH7" s="66"/>
      <c r="CI7" s="66"/>
      <c r="CJ7" s="66"/>
      <c r="CK7" s="66"/>
      <c r="CL7" s="156"/>
      <c r="CN7" s="587"/>
      <c r="CO7" s="588"/>
      <c r="CP7" s="588"/>
      <c r="CQ7" s="588"/>
      <c r="CR7" s="588"/>
      <c r="CS7" s="588"/>
      <c r="CT7" s="588"/>
      <c r="CU7" s="588"/>
      <c r="CV7" s="589"/>
      <c r="CW7" s="66"/>
      <c r="CX7" s="593"/>
      <c r="CY7" s="593"/>
      <c r="CZ7" s="593"/>
      <c r="DA7" s="593"/>
      <c r="DB7" s="66"/>
      <c r="DC7" s="66"/>
      <c r="DD7" s="66"/>
      <c r="DE7" s="66"/>
      <c r="DF7" s="156"/>
      <c r="DI7" s="606"/>
      <c r="DJ7" s="607"/>
      <c r="DK7" s="607"/>
      <c r="DL7" s="607"/>
      <c r="DM7" s="607"/>
      <c r="DN7" s="607"/>
      <c r="DO7" s="607"/>
      <c r="DP7" s="607"/>
      <c r="DQ7" s="608"/>
      <c r="DR7" s="66"/>
      <c r="DS7" s="593" t="e" vm="10">
        <v>#VALUE!</v>
      </c>
      <c r="DT7" s="593"/>
      <c r="DU7" s="593"/>
      <c r="DV7" s="593"/>
      <c r="DW7" s="66"/>
      <c r="DX7" s="66"/>
      <c r="DY7" s="66"/>
      <c r="DZ7" s="66"/>
      <c r="EA7" s="156"/>
      <c r="ED7" s="606"/>
      <c r="EE7" s="607"/>
      <c r="EF7" s="607"/>
      <c r="EG7" s="607"/>
      <c r="EH7" s="607"/>
      <c r="EI7" s="607"/>
      <c r="EJ7" s="607"/>
      <c r="EK7" s="607"/>
      <c r="EL7" s="608"/>
      <c r="EM7" s="593" t="e" vm="11">
        <v>#VALUE!</v>
      </c>
      <c r="EN7" s="593"/>
      <c r="EO7" s="593"/>
      <c r="EP7" s="593"/>
      <c r="EQ7" s="593"/>
      <c r="ER7" s="157"/>
      <c r="ES7" s="157"/>
      <c r="ET7" s="157"/>
      <c r="EU7" s="157"/>
      <c r="EV7" s="166"/>
      <c r="EX7" s="597"/>
      <c r="EY7" s="598"/>
      <c r="EZ7" s="598"/>
      <c r="FA7" s="598"/>
      <c r="FB7" s="598"/>
      <c r="FC7" s="598"/>
      <c r="FD7" s="598"/>
      <c r="FE7" s="598"/>
      <c r="FF7" s="599"/>
      <c r="FG7" s="140"/>
      <c r="FH7" s="140"/>
      <c r="FI7" s="140"/>
      <c r="FJ7" s="140"/>
      <c r="FK7" s="140"/>
      <c r="FL7" s="140"/>
      <c r="FM7" s="140"/>
      <c r="FN7" s="621"/>
      <c r="FO7" s="621"/>
      <c r="FP7" s="629"/>
      <c r="FR7" s="646"/>
      <c r="FS7" s="647"/>
      <c r="FT7" s="647"/>
      <c r="FU7" s="647"/>
      <c r="FV7" s="647"/>
      <c r="FW7" s="647"/>
      <c r="FX7" s="648"/>
      <c r="FY7" s="140"/>
      <c r="FZ7" s="140"/>
      <c r="GA7" s="140"/>
      <c r="GB7" s="140"/>
      <c r="GC7" s="140"/>
      <c r="GD7" s="140"/>
      <c r="GE7" s="621"/>
      <c r="GF7" s="621"/>
      <c r="GG7" s="621"/>
      <c r="GH7" s="621"/>
      <c r="GI7" s="621"/>
      <c r="GJ7" s="629"/>
      <c r="GM7" s="646"/>
      <c r="GN7" s="647"/>
      <c r="GO7" s="647"/>
      <c r="GP7" s="647"/>
      <c r="GQ7" s="647"/>
      <c r="GR7" s="647"/>
      <c r="GS7" s="647"/>
      <c r="GT7" s="647"/>
      <c r="GU7" s="653"/>
      <c r="GV7" s="140"/>
      <c r="GW7" s="140"/>
      <c r="GX7" s="621"/>
      <c r="GY7" s="621"/>
      <c r="GZ7" s="621"/>
      <c r="HA7" s="621"/>
      <c r="HB7" s="621"/>
      <c r="HC7" s="621"/>
      <c r="HD7" s="621"/>
      <c r="HE7" s="629"/>
      <c r="HH7" s="646"/>
      <c r="HI7" s="647"/>
      <c r="HJ7" s="647"/>
      <c r="HK7" s="647"/>
      <c r="HL7" s="647"/>
      <c r="HM7" s="647"/>
      <c r="HN7" s="647"/>
      <c r="HO7" s="647"/>
      <c r="HP7" s="653"/>
      <c r="HQ7" s="140"/>
      <c r="HR7" s="140"/>
      <c r="HS7" s="140"/>
      <c r="HT7" s="140"/>
      <c r="HU7" s="140"/>
      <c r="HV7" s="140"/>
      <c r="HW7" s="140"/>
      <c r="HX7" s="140"/>
      <c r="HY7" s="140"/>
      <c r="HZ7" s="140"/>
      <c r="IA7" s="140"/>
      <c r="IB7" s="143"/>
    </row>
    <row r="8" spans="1:236" ht="14.65" customHeight="1">
      <c r="A8" s="168" t="s">
        <v>169</v>
      </c>
      <c r="B8" s="80">
        <v>7</v>
      </c>
      <c r="C8" s="80" t="s">
        <v>190</v>
      </c>
      <c r="D8" s="113">
        <f>TrackData!D9</f>
        <v>104.07567947</v>
      </c>
      <c r="E8" s="114">
        <f>H7</f>
        <v>50.07029492007679</v>
      </c>
      <c r="F8" s="114">
        <f>MAX(Sections!BV26:BV131)</f>
        <v>60.101677444239655</v>
      </c>
      <c r="G8" s="114">
        <f>Cornering!G9</f>
        <v>62.499375279016647</v>
      </c>
      <c r="H8" s="114">
        <f>Sections!CC131</f>
        <v>60.180001301910664</v>
      </c>
      <c r="I8" s="114" cm="1">
        <f t="array" ref="I8">INDEX(Gearing!$T$16:$T$21,
       MATCH(1,
            (E8*3.6 &gt;= Gearing!$U$16:$U$21) *
            (E8*3.6 &lt;= Gearing!$V$16:$V$21),
       0))</f>
        <v>3</v>
      </c>
      <c r="J8" s="114">
        <f>Sections!BU18</f>
        <v>1.9088170727778788</v>
      </c>
      <c r="L8" s="587"/>
      <c r="M8" s="588"/>
      <c r="N8" s="588"/>
      <c r="O8" s="588"/>
      <c r="P8" s="588"/>
      <c r="Q8" s="588"/>
      <c r="R8" s="588"/>
      <c r="S8" s="588"/>
      <c r="T8" s="589"/>
      <c r="U8" s="66"/>
      <c r="V8" s="593"/>
      <c r="W8" s="593"/>
      <c r="X8" s="593"/>
      <c r="Y8" s="593"/>
      <c r="Z8" s="157"/>
      <c r="AA8" s="157"/>
      <c r="AB8" s="157"/>
      <c r="AC8" s="157"/>
      <c r="AD8" s="166"/>
      <c r="AF8" s="587"/>
      <c r="AG8" s="588"/>
      <c r="AH8" s="588"/>
      <c r="AI8" s="588"/>
      <c r="AJ8" s="588"/>
      <c r="AK8" s="588"/>
      <c r="AL8" s="588"/>
      <c r="AM8" s="588"/>
      <c r="AN8" s="589"/>
      <c r="AO8" s="157"/>
      <c r="AP8" s="157"/>
      <c r="AQ8" s="593"/>
      <c r="AR8" s="593"/>
      <c r="AS8" s="157"/>
      <c r="AT8" s="66"/>
      <c r="AU8" s="66"/>
      <c r="AV8" s="66"/>
      <c r="AW8" s="66"/>
      <c r="AX8" s="156"/>
      <c r="AZ8" s="587"/>
      <c r="BA8" s="588"/>
      <c r="BB8" s="588"/>
      <c r="BC8" s="588"/>
      <c r="BD8" s="588"/>
      <c r="BE8" s="588"/>
      <c r="BF8" s="588"/>
      <c r="BG8" s="588"/>
      <c r="BH8" s="589"/>
      <c r="BI8" s="66"/>
      <c r="BJ8" s="157"/>
      <c r="BK8" s="593"/>
      <c r="BL8" s="593"/>
      <c r="BM8" s="593"/>
      <c r="BN8" s="157"/>
      <c r="BO8" s="157"/>
      <c r="BP8" s="157"/>
      <c r="BQ8" s="157"/>
      <c r="BR8" s="166"/>
      <c r="BT8" s="587"/>
      <c r="BU8" s="588"/>
      <c r="BV8" s="588"/>
      <c r="BW8" s="588"/>
      <c r="BX8" s="588"/>
      <c r="BY8" s="588"/>
      <c r="BZ8" s="588"/>
      <c r="CA8" s="588"/>
      <c r="CB8" s="589"/>
      <c r="CC8" s="66"/>
      <c r="CD8" s="593"/>
      <c r="CE8" s="593"/>
      <c r="CF8" s="593"/>
      <c r="CG8" s="593"/>
      <c r="CH8" s="66"/>
      <c r="CI8" s="66"/>
      <c r="CJ8" s="66"/>
      <c r="CK8" s="66"/>
      <c r="CL8" s="156"/>
      <c r="CN8" s="587"/>
      <c r="CO8" s="588"/>
      <c r="CP8" s="588"/>
      <c r="CQ8" s="588"/>
      <c r="CR8" s="588"/>
      <c r="CS8" s="588"/>
      <c r="CT8" s="588"/>
      <c r="CU8" s="588"/>
      <c r="CV8" s="589"/>
      <c r="CW8" s="66"/>
      <c r="CX8" s="593"/>
      <c r="CY8" s="593"/>
      <c r="CZ8" s="593"/>
      <c r="DA8" s="593"/>
      <c r="DB8" s="66"/>
      <c r="DC8" s="66"/>
      <c r="DD8" s="66"/>
      <c r="DE8" s="66"/>
      <c r="DF8" s="156"/>
      <c r="DI8" s="606"/>
      <c r="DJ8" s="607"/>
      <c r="DK8" s="607"/>
      <c r="DL8" s="607"/>
      <c r="DM8" s="607"/>
      <c r="DN8" s="607"/>
      <c r="DO8" s="607"/>
      <c r="DP8" s="607"/>
      <c r="DQ8" s="608"/>
      <c r="DR8" s="66"/>
      <c r="DS8" s="593"/>
      <c r="DT8" s="593"/>
      <c r="DU8" s="593"/>
      <c r="DV8" s="593"/>
      <c r="DW8" s="66"/>
      <c r="DX8" s="66"/>
      <c r="DY8" s="66"/>
      <c r="DZ8" s="66"/>
      <c r="EA8" s="156"/>
      <c r="ED8" s="606"/>
      <c r="EE8" s="607"/>
      <c r="EF8" s="607"/>
      <c r="EG8" s="607"/>
      <c r="EH8" s="607"/>
      <c r="EI8" s="607"/>
      <c r="EJ8" s="607"/>
      <c r="EK8" s="607"/>
      <c r="EL8" s="608"/>
      <c r="EM8" s="593"/>
      <c r="EN8" s="593"/>
      <c r="EO8" s="593"/>
      <c r="EP8" s="593"/>
      <c r="EQ8" s="593"/>
      <c r="ER8" s="157"/>
      <c r="ES8" s="157"/>
      <c r="ET8" s="157"/>
      <c r="EU8" s="157"/>
      <c r="EV8" s="166"/>
      <c r="EX8" s="597"/>
      <c r="EY8" s="598"/>
      <c r="EZ8" s="598"/>
      <c r="FA8" s="598"/>
      <c r="FB8" s="598"/>
      <c r="FC8" s="598"/>
      <c r="FD8" s="598"/>
      <c r="FE8" s="598"/>
      <c r="FF8" s="599"/>
      <c r="FG8" s="140"/>
      <c r="FH8" s="140"/>
      <c r="FI8" s="140"/>
      <c r="FJ8" s="140"/>
      <c r="FK8" s="140"/>
      <c r="FL8" s="140"/>
      <c r="FM8" s="140"/>
      <c r="FN8" s="621"/>
      <c r="FO8" s="621"/>
      <c r="FP8" s="629"/>
      <c r="FR8" s="646"/>
      <c r="FS8" s="647"/>
      <c r="FT8" s="647"/>
      <c r="FU8" s="647"/>
      <c r="FV8" s="647"/>
      <c r="FW8" s="647"/>
      <c r="FX8" s="648"/>
      <c r="FY8" s="140"/>
      <c r="FZ8" s="140"/>
      <c r="GA8" s="140"/>
      <c r="GB8" s="140"/>
      <c r="GC8" s="140"/>
      <c r="GD8" s="140"/>
      <c r="GE8" s="621"/>
      <c r="GF8" s="621"/>
      <c r="GG8" s="621"/>
      <c r="GH8" s="621"/>
      <c r="GI8" s="621"/>
      <c r="GJ8" s="629"/>
      <c r="GM8" s="646"/>
      <c r="GN8" s="647"/>
      <c r="GO8" s="647"/>
      <c r="GP8" s="647"/>
      <c r="GQ8" s="647"/>
      <c r="GR8" s="647"/>
      <c r="GS8" s="647"/>
      <c r="GT8" s="647"/>
      <c r="GU8" s="653"/>
      <c r="GV8" s="140"/>
      <c r="GW8" s="140"/>
      <c r="GX8" s="621"/>
      <c r="GY8" s="621"/>
      <c r="GZ8" s="621"/>
      <c r="HA8" s="621"/>
      <c r="HB8" s="621"/>
      <c r="HC8" s="621"/>
      <c r="HD8" s="621"/>
      <c r="HE8" s="629"/>
      <c r="HH8" s="646"/>
      <c r="HI8" s="647"/>
      <c r="HJ8" s="647"/>
      <c r="HK8" s="647"/>
      <c r="HL8" s="647"/>
      <c r="HM8" s="647"/>
      <c r="HN8" s="647"/>
      <c r="HO8" s="647"/>
      <c r="HP8" s="653"/>
      <c r="HQ8" s="140"/>
      <c r="HR8" s="140"/>
      <c r="HS8" s="140"/>
      <c r="HT8" s="140"/>
      <c r="HU8" s="140"/>
      <c r="HV8" s="140"/>
      <c r="HW8" s="621" t="e" vm="12">
        <v>#VALUE!</v>
      </c>
      <c r="HX8" s="621"/>
      <c r="HY8" s="621"/>
      <c r="HZ8" s="621"/>
      <c r="IA8" s="621"/>
      <c r="IB8" s="629"/>
    </row>
    <row r="9" spans="1:236" ht="14.25" customHeight="1">
      <c r="A9" s="169" t="s">
        <v>170</v>
      </c>
      <c r="B9" s="81">
        <v>8</v>
      </c>
      <c r="C9" s="81" t="s">
        <v>217</v>
      </c>
      <c r="D9" s="114">
        <v>123.60544127</v>
      </c>
      <c r="E9" s="114">
        <f>MIN(H8,F9)</f>
        <v>60.180001301910664</v>
      </c>
      <c r="F9" s="114">
        <f>Cornering!G9</f>
        <v>62.499375279016647</v>
      </c>
      <c r="G9" s="114">
        <f>E9</f>
        <v>60.180001301910664</v>
      </c>
      <c r="H9" s="114">
        <f>E9</f>
        <v>60.180001301910664</v>
      </c>
      <c r="I9" s="114" cm="1">
        <f t="array" ref="I9">INDEX(Gearing!$T$16:$T$21,
       MATCH(1,
            (E9*3.6 &gt;= Gearing!$U$16:$U$21) *
            (E9*3.6 &lt;= Gearing!$V$16:$V$21),
       0))</f>
        <v>4</v>
      </c>
      <c r="J9" s="114">
        <f>Sections!D9/H9</f>
        <v>2.053928856696047</v>
      </c>
      <c r="L9" s="587"/>
      <c r="M9" s="588"/>
      <c r="N9" s="588"/>
      <c r="O9" s="588"/>
      <c r="P9" s="588"/>
      <c r="Q9" s="588"/>
      <c r="R9" s="588"/>
      <c r="S9" s="588"/>
      <c r="T9" s="589"/>
      <c r="U9" s="66"/>
      <c r="V9" s="593"/>
      <c r="W9" s="593"/>
      <c r="X9" s="593"/>
      <c r="Y9" s="593"/>
      <c r="Z9" s="157"/>
      <c r="AA9" s="157"/>
      <c r="AB9" s="157"/>
      <c r="AC9" s="157"/>
      <c r="AD9" s="166"/>
      <c r="AF9" s="587"/>
      <c r="AG9" s="588"/>
      <c r="AH9" s="588"/>
      <c r="AI9" s="588"/>
      <c r="AJ9" s="588"/>
      <c r="AK9" s="588"/>
      <c r="AL9" s="588"/>
      <c r="AM9" s="588"/>
      <c r="AN9" s="589"/>
      <c r="AO9" s="157"/>
      <c r="AP9" s="157"/>
      <c r="AQ9" s="593"/>
      <c r="AR9" s="593"/>
      <c r="AS9" s="157"/>
      <c r="AT9" s="66"/>
      <c r="AU9" s="66"/>
      <c r="AV9" s="66"/>
      <c r="AW9" s="66"/>
      <c r="AX9" s="156"/>
      <c r="AZ9" s="587"/>
      <c r="BA9" s="588"/>
      <c r="BB9" s="588"/>
      <c r="BC9" s="588"/>
      <c r="BD9" s="588"/>
      <c r="BE9" s="588"/>
      <c r="BF9" s="588"/>
      <c r="BG9" s="588"/>
      <c r="BH9" s="589"/>
      <c r="BI9" s="66"/>
      <c r="BJ9" s="157"/>
      <c r="BK9" s="593"/>
      <c r="BL9" s="593"/>
      <c r="BM9" s="593"/>
      <c r="BN9" s="157"/>
      <c r="BO9" s="157"/>
      <c r="BP9" s="157"/>
      <c r="BQ9" s="157"/>
      <c r="BR9" s="166"/>
      <c r="BT9" s="587"/>
      <c r="BU9" s="588"/>
      <c r="BV9" s="588"/>
      <c r="BW9" s="588"/>
      <c r="BX9" s="588"/>
      <c r="BY9" s="588"/>
      <c r="BZ9" s="588"/>
      <c r="CA9" s="588"/>
      <c r="CB9" s="589"/>
      <c r="CC9" s="66"/>
      <c r="CD9" s="593"/>
      <c r="CE9" s="593"/>
      <c r="CF9" s="593"/>
      <c r="CG9" s="593"/>
      <c r="CH9" s="66"/>
      <c r="CI9" s="66"/>
      <c r="CJ9" s="66"/>
      <c r="CK9" s="66"/>
      <c r="CL9" s="156"/>
      <c r="CN9" s="587"/>
      <c r="CO9" s="588"/>
      <c r="CP9" s="588"/>
      <c r="CQ9" s="588"/>
      <c r="CR9" s="588"/>
      <c r="CS9" s="588"/>
      <c r="CT9" s="588"/>
      <c r="CU9" s="588"/>
      <c r="CV9" s="589"/>
      <c r="CW9" s="66"/>
      <c r="CX9" s="593"/>
      <c r="CY9" s="593"/>
      <c r="CZ9" s="593"/>
      <c r="DA9" s="593"/>
      <c r="DB9" s="66"/>
      <c r="DC9" s="66"/>
      <c r="DD9" s="66"/>
      <c r="DE9" s="66"/>
      <c r="DF9" s="156"/>
      <c r="DI9" s="606"/>
      <c r="DJ9" s="607"/>
      <c r="DK9" s="607"/>
      <c r="DL9" s="607"/>
      <c r="DM9" s="607"/>
      <c r="DN9" s="607"/>
      <c r="DO9" s="607"/>
      <c r="DP9" s="607"/>
      <c r="DQ9" s="608"/>
      <c r="DR9" s="66"/>
      <c r="DS9" s="593"/>
      <c r="DT9" s="593"/>
      <c r="DU9" s="593"/>
      <c r="DV9" s="593"/>
      <c r="DW9" s="66"/>
      <c r="DX9" s="66"/>
      <c r="DY9" s="66"/>
      <c r="DZ9" s="66"/>
      <c r="EA9" s="156"/>
      <c r="ED9" s="606"/>
      <c r="EE9" s="607"/>
      <c r="EF9" s="607"/>
      <c r="EG9" s="607"/>
      <c r="EH9" s="607"/>
      <c r="EI9" s="607"/>
      <c r="EJ9" s="607"/>
      <c r="EK9" s="607"/>
      <c r="EL9" s="608"/>
      <c r="EM9" s="593"/>
      <c r="EN9" s="593"/>
      <c r="EO9" s="593"/>
      <c r="EP9" s="593"/>
      <c r="EQ9" s="593"/>
      <c r="ER9" s="157"/>
      <c r="ES9" s="157"/>
      <c r="ET9" s="157"/>
      <c r="EU9" s="157"/>
      <c r="EV9" s="166"/>
      <c r="EX9" s="597"/>
      <c r="EY9" s="598"/>
      <c r="EZ9" s="598"/>
      <c r="FA9" s="598"/>
      <c r="FB9" s="598"/>
      <c r="FC9" s="598"/>
      <c r="FD9" s="598"/>
      <c r="FE9" s="598"/>
      <c r="FF9" s="599"/>
      <c r="FG9" s="140"/>
      <c r="FH9" s="140"/>
      <c r="FI9" s="140"/>
      <c r="FJ9" s="140"/>
      <c r="FK9" s="140"/>
      <c r="FL9" s="140"/>
      <c r="FM9" s="140"/>
      <c r="FN9" s="621"/>
      <c r="FO9" s="621"/>
      <c r="FP9" s="629"/>
      <c r="FR9" s="646"/>
      <c r="FS9" s="647"/>
      <c r="FT9" s="647"/>
      <c r="FU9" s="647"/>
      <c r="FV9" s="647"/>
      <c r="FW9" s="647"/>
      <c r="FX9" s="648"/>
      <c r="FY9" s="140"/>
      <c r="FZ9" s="140"/>
      <c r="GA9" s="140"/>
      <c r="GB9" s="140"/>
      <c r="GC9" s="140"/>
      <c r="GD9" s="140"/>
      <c r="GE9" s="621"/>
      <c r="GF9" s="621"/>
      <c r="GG9" s="621"/>
      <c r="GH9" s="621"/>
      <c r="GI9" s="621"/>
      <c r="GJ9" s="629"/>
      <c r="GM9" s="646"/>
      <c r="GN9" s="647"/>
      <c r="GO9" s="647"/>
      <c r="GP9" s="647"/>
      <c r="GQ9" s="647"/>
      <c r="GR9" s="647"/>
      <c r="GS9" s="647"/>
      <c r="GT9" s="647"/>
      <c r="GU9" s="653"/>
      <c r="GV9" s="140"/>
      <c r="GW9" s="140"/>
      <c r="GX9" s="140"/>
      <c r="GY9" s="140"/>
      <c r="GZ9" s="140"/>
      <c r="HA9" s="140"/>
      <c r="HB9" s="140"/>
      <c r="HC9" s="140"/>
      <c r="HD9" s="141"/>
      <c r="HE9" s="142"/>
      <c r="HH9" s="646"/>
      <c r="HI9" s="647"/>
      <c r="HJ9" s="647"/>
      <c r="HK9" s="647"/>
      <c r="HL9" s="647"/>
      <c r="HM9" s="647"/>
      <c r="HN9" s="647"/>
      <c r="HO9" s="647"/>
      <c r="HP9" s="653"/>
      <c r="HQ9" s="140"/>
      <c r="HR9" s="140"/>
      <c r="HS9" s="140"/>
      <c r="HT9" s="140"/>
      <c r="HU9" s="140"/>
      <c r="HV9" s="140"/>
      <c r="HW9" s="621"/>
      <c r="HX9" s="621"/>
      <c r="HY9" s="621"/>
      <c r="HZ9" s="621"/>
      <c r="IA9" s="621"/>
      <c r="IB9" s="629"/>
    </row>
    <row r="10" spans="1:236" ht="14.25" customHeight="1" thickBot="1">
      <c r="A10" s="169" t="s">
        <v>171</v>
      </c>
      <c r="B10" s="81">
        <v>9</v>
      </c>
      <c r="C10" s="81" t="s">
        <v>190</v>
      </c>
      <c r="D10" s="114">
        <f>TrackData!D11</f>
        <v>72.567763170000006</v>
      </c>
      <c r="E10" s="114">
        <f>H9</f>
        <v>60.180001301910664</v>
      </c>
      <c r="F10" s="114">
        <f>MAX(Sections!CP26:CP99)</f>
        <v>60.258223354032879</v>
      </c>
      <c r="G10" s="114">
        <f>Cornering!G10</f>
        <v>48.997771147396435</v>
      </c>
      <c r="H10" s="114">
        <f>Sections!CW99</f>
        <v>49.093487396701306</v>
      </c>
      <c r="I10" s="114" cm="1">
        <f t="array" ref="I10">INDEX(Gearing!$T$16:$T$21,
       MATCH(1,
            (E10*3.6 &gt;= Gearing!$U$16:$U$21) *
            (E10*3.6 &lt;= Gearing!$V$16:$V$21),
       0))</f>
        <v>4</v>
      </c>
      <c r="J10" s="114">
        <f>CO18</f>
        <v>1.3494927560865959</v>
      </c>
      <c r="L10" s="587"/>
      <c r="M10" s="588"/>
      <c r="N10" s="588"/>
      <c r="O10" s="588"/>
      <c r="P10" s="588"/>
      <c r="Q10" s="588"/>
      <c r="R10" s="588"/>
      <c r="S10" s="588"/>
      <c r="T10" s="589"/>
      <c r="U10" s="66"/>
      <c r="V10" s="593"/>
      <c r="W10" s="593"/>
      <c r="X10" s="593"/>
      <c r="Y10" s="593"/>
      <c r="Z10" s="157"/>
      <c r="AA10" s="157"/>
      <c r="AB10" s="157"/>
      <c r="AC10" s="157"/>
      <c r="AD10" s="166"/>
      <c r="AF10" s="587"/>
      <c r="AG10" s="588"/>
      <c r="AH10" s="588"/>
      <c r="AI10" s="588"/>
      <c r="AJ10" s="588"/>
      <c r="AK10" s="588"/>
      <c r="AL10" s="588"/>
      <c r="AM10" s="588"/>
      <c r="AN10" s="589"/>
      <c r="AO10" s="157"/>
      <c r="AP10" s="157"/>
      <c r="AQ10" s="593"/>
      <c r="AR10" s="593"/>
      <c r="AS10" s="157"/>
      <c r="AT10" s="66"/>
      <c r="AU10" s="66"/>
      <c r="AV10" s="66"/>
      <c r="AW10" s="66"/>
      <c r="AX10" s="156"/>
      <c r="AZ10" s="587"/>
      <c r="BA10" s="588"/>
      <c r="BB10" s="588"/>
      <c r="BC10" s="588"/>
      <c r="BD10" s="588"/>
      <c r="BE10" s="588"/>
      <c r="BF10" s="588"/>
      <c r="BG10" s="588"/>
      <c r="BH10" s="589"/>
      <c r="BI10" s="66"/>
      <c r="BJ10" s="157"/>
      <c r="BK10" s="593"/>
      <c r="BL10" s="593"/>
      <c r="BM10" s="593"/>
      <c r="BN10" s="157"/>
      <c r="BO10" s="157"/>
      <c r="BP10" s="157"/>
      <c r="BQ10" s="157"/>
      <c r="BR10" s="166"/>
      <c r="BT10" s="587"/>
      <c r="BU10" s="588"/>
      <c r="BV10" s="588"/>
      <c r="BW10" s="588"/>
      <c r="BX10" s="588"/>
      <c r="BY10" s="588"/>
      <c r="BZ10" s="588"/>
      <c r="CA10" s="588"/>
      <c r="CB10" s="589"/>
      <c r="CC10" s="66"/>
      <c r="CD10" s="593"/>
      <c r="CE10" s="593"/>
      <c r="CF10" s="593"/>
      <c r="CG10" s="593"/>
      <c r="CH10" s="66"/>
      <c r="CI10" s="66"/>
      <c r="CJ10" s="66"/>
      <c r="CK10" s="66"/>
      <c r="CL10" s="156"/>
      <c r="CN10" s="587"/>
      <c r="CO10" s="588"/>
      <c r="CP10" s="588"/>
      <c r="CQ10" s="588"/>
      <c r="CR10" s="588"/>
      <c r="CS10" s="588"/>
      <c r="CT10" s="588"/>
      <c r="CU10" s="588"/>
      <c r="CV10" s="589"/>
      <c r="CW10" s="66"/>
      <c r="CX10" s="593"/>
      <c r="CY10" s="593"/>
      <c r="CZ10" s="593"/>
      <c r="DA10" s="593"/>
      <c r="DB10" s="66"/>
      <c r="DC10" s="66"/>
      <c r="DD10" s="66"/>
      <c r="DE10" s="66"/>
      <c r="DF10" s="156"/>
      <c r="DI10" s="606"/>
      <c r="DJ10" s="607"/>
      <c r="DK10" s="607"/>
      <c r="DL10" s="607"/>
      <c r="DM10" s="607"/>
      <c r="DN10" s="607"/>
      <c r="DO10" s="607"/>
      <c r="DP10" s="607"/>
      <c r="DQ10" s="608"/>
      <c r="DR10" s="66"/>
      <c r="DS10" s="593"/>
      <c r="DT10" s="593"/>
      <c r="DU10" s="593"/>
      <c r="DV10" s="593"/>
      <c r="DW10" s="66"/>
      <c r="DX10" s="66"/>
      <c r="DY10" s="66"/>
      <c r="DZ10" s="66"/>
      <c r="EA10" s="156"/>
      <c r="ED10" s="606"/>
      <c r="EE10" s="607"/>
      <c r="EF10" s="607"/>
      <c r="EG10" s="607"/>
      <c r="EH10" s="607"/>
      <c r="EI10" s="607"/>
      <c r="EJ10" s="607"/>
      <c r="EK10" s="607"/>
      <c r="EL10" s="608"/>
      <c r="EM10" s="593"/>
      <c r="EN10" s="593"/>
      <c r="EO10" s="593"/>
      <c r="EP10" s="593"/>
      <c r="EQ10" s="593"/>
      <c r="ER10" s="157"/>
      <c r="ES10" s="157"/>
      <c r="ET10" s="157"/>
      <c r="EU10" s="157"/>
      <c r="EV10" s="166"/>
      <c r="EX10" s="597"/>
      <c r="EY10" s="598"/>
      <c r="EZ10" s="598"/>
      <c r="FA10" s="598"/>
      <c r="FB10" s="598"/>
      <c r="FC10" s="598"/>
      <c r="FD10" s="598"/>
      <c r="FE10" s="598"/>
      <c r="FF10" s="599"/>
      <c r="FG10" s="140"/>
      <c r="FH10" s="140"/>
      <c r="FI10" s="140"/>
      <c r="FJ10" s="140"/>
      <c r="FK10" s="140"/>
      <c r="FL10" s="140"/>
      <c r="FM10" s="140"/>
      <c r="FN10" s="621"/>
      <c r="FO10" s="621"/>
      <c r="FP10" s="629"/>
      <c r="FR10" s="646"/>
      <c r="FS10" s="647"/>
      <c r="FT10" s="647"/>
      <c r="FU10" s="647"/>
      <c r="FV10" s="647"/>
      <c r="FW10" s="647"/>
      <c r="FX10" s="648"/>
      <c r="FY10" s="140"/>
      <c r="FZ10" s="140"/>
      <c r="GA10" s="140"/>
      <c r="GB10" s="140"/>
      <c r="GC10" s="140"/>
      <c r="GD10" s="140"/>
      <c r="GE10" s="621"/>
      <c r="GF10" s="621"/>
      <c r="GG10" s="621"/>
      <c r="GH10" s="621"/>
      <c r="GI10" s="621"/>
      <c r="GJ10" s="629"/>
      <c r="GM10" s="646"/>
      <c r="GN10" s="647"/>
      <c r="GO10" s="647"/>
      <c r="GP10" s="647"/>
      <c r="GQ10" s="647"/>
      <c r="GR10" s="647"/>
      <c r="GS10" s="647"/>
      <c r="GT10" s="647"/>
      <c r="GU10" s="653"/>
      <c r="GV10" s="140"/>
      <c r="GW10" s="140"/>
      <c r="GX10" s="140"/>
      <c r="GY10" s="140"/>
      <c r="GZ10" s="140"/>
      <c r="HA10" s="140"/>
      <c r="HB10" s="140"/>
      <c r="HC10" s="140"/>
      <c r="HD10" s="141"/>
      <c r="HE10" s="142"/>
      <c r="HH10" s="646"/>
      <c r="HI10" s="647"/>
      <c r="HJ10" s="647"/>
      <c r="HK10" s="647"/>
      <c r="HL10" s="647"/>
      <c r="HM10" s="647"/>
      <c r="HN10" s="647"/>
      <c r="HO10" s="647"/>
      <c r="HP10" s="653"/>
      <c r="HQ10" s="140"/>
      <c r="HR10" s="140"/>
      <c r="HS10" s="140"/>
      <c r="HT10" s="140"/>
      <c r="HU10" s="140"/>
      <c r="HV10" s="140"/>
      <c r="HW10" s="621"/>
      <c r="HX10" s="621"/>
      <c r="HY10" s="621"/>
      <c r="HZ10" s="621"/>
      <c r="IA10" s="621"/>
      <c r="IB10" s="629"/>
    </row>
    <row r="11" spans="1:236" ht="14.65" customHeight="1">
      <c r="A11" s="168" t="s">
        <v>172</v>
      </c>
      <c r="B11" s="80">
        <v>10</v>
      </c>
      <c r="C11" s="80" t="s">
        <v>190</v>
      </c>
      <c r="D11" s="113">
        <v>203.49128044</v>
      </c>
      <c r="E11" s="114">
        <f>MIN(H10,F11)</f>
        <v>48.997771147396435</v>
      </c>
      <c r="F11" s="114">
        <f>Cornering!G10</f>
        <v>48.997771147396435</v>
      </c>
      <c r="G11" s="114">
        <f>Cornering!G10</f>
        <v>48.997771147396435</v>
      </c>
      <c r="H11" s="114">
        <f>E11</f>
        <v>48.997771147396435</v>
      </c>
      <c r="I11" s="114" cm="1">
        <f t="array" ref="I11">INDEX(Gearing!$T$16:$T$21,
       MATCH(1,
            (E11*3.6 &gt;= Gearing!$U$16:$U$21) *
            (E11*3.6 &lt;= Gearing!$V$16:$V$21),
       0))</f>
        <v>3</v>
      </c>
      <c r="J11" s="114">
        <f>Sections!D11/H11</f>
        <v>4.153072184198991</v>
      </c>
      <c r="L11" s="587"/>
      <c r="M11" s="588"/>
      <c r="N11" s="588"/>
      <c r="O11" s="588"/>
      <c r="P11" s="588"/>
      <c r="Q11" s="588"/>
      <c r="R11" s="588"/>
      <c r="S11" s="588"/>
      <c r="T11" s="589"/>
      <c r="U11" s="66"/>
      <c r="V11" s="593"/>
      <c r="W11" s="593"/>
      <c r="X11" s="593"/>
      <c r="Y11" s="593"/>
      <c r="Z11" s="157"/>
      <c r="AA11" s="157"/>
      <c r="AB11" s="157"/>
      <c r="AC11" s="157"/>
      <c r="AD11" s="166"/>
      <c r="AF11" s="587"/>
      <c r="AG11" s="588"/>
      <c r="AH11" s="588"/>
      <c r="AI11" s="588"/>
      <c r="AJ11" s="588"/>
      <c r="AK11" s="588"/>
      <c r="AL11" s="588"/>
      <c r="AM11" s="588"/>
      <c r="AN11" s="589"/>
      <c r="AO11" s="157"/>
      <c r="AP11" s="157"/>
      <c r="AQ11" s="593"/>
      <c r="AR11" s="593"/>
      <c r="AS11" s="157"/>
      <c r="AT11" s="66"/>
      <c r="AU11" s="66"/>
      <c r="AV11" s="66"/>
      <c r="AW11" s="66"/>
      <c r="AX11" s="156"/>
      <c r="AZ11" s="587"/>
      <c r="BA11" s="588"/>
      <c r="BB11" s="588"/>
      <c r="BC11" s="588"/>
      <c r="BD11" s="588"/>
      <c r="BE11" s="588"/>
      <c r="BF11" s="588"/>
      <c r="BG11" s="588"/>
      <c r="BH11" s="589"/>
      <c r="BI11" s="66"/>
      <c r="BJ11" s="157"/>
      <c r="BK11" s="593"/>
      <c r="BL11" s="593"/>
      <c r="BM11" s="593"/>
      <c r="BN11" s="157"/>
      <c r="BO11" s="157"/>
      <c r="BP11" s="157"/>
      <c r="BQ11" s="157"/>
      <c r="BR11" s="166"/>
      <c r="BT11" s="587"/>
      <c r="BU11" s="588"/>
      <c r="BV11" s="588"/>
      <c r="BW11" s="588"/>
      <c r="BX11" s="588"/>
      <c r="BY11" s="588"/>
      <c r="BZ11" s="588"/>
      <c r="CA11" s="588"/>
      <c r="CB11" s="589"/>
      <c r="CC11" s="66"/>
      <c r="CD11" s="593"/>
      <c r="CE11" s="593"/>
      <c r="CF11" s="593"/>
      <c r="CG11" s="593"/>
      <c r="CH11" s="66"/>
      <c r="CI11" s="66"/>
      <c r="CJ11" s="66"/>
      <c r="CK11" s="66"/>
      <c r="CL11" s="156"/>
      <c r="CN11" s="587"/>
      <c r="CO11" s="588"/>
      <c r="CP11" s="588"/>
      <c r="CQ11" s="588"/>
      <c r="CR11" s="588"/>
      <c r="CS11" s="588"/>
      <c r="CT11" s="588"/>
      <c r="CU11" s="588"/>
      <c r="CV11" s="589"/>
      <c r="CW11" s="66"/>
      <c r="CX11" s="593"/>
      <c r="CY11" s="593"/>
      <c r="CZ11" s="593"/>
      <c r="DA11" s="593"/>
      <c r="DB11" s="66"/>
      <c r="DC11" s="66"/>
      <c r="DD11" s="66"/>
      <c r="DE11" s="66"/>
      <c r="DF11" s="156"/>
      <c r="DI11" s="606"/>
      <c r="DJ11" s="607"/>
      <c r="DK11" s="607"/>
      <c r="DL11" s="607"/>
      <c r="DM11" s="607"/>
      <c r="DN11" s="607"/>
      <c r="DO11" s="607"/>
      <c r="DP11" s="607"/>
      <c r="DQ11" s="608"/>
      <c r="DR11" s="66"/>
      <c r="DS11" s="593"/>
      <c r="DT11" s="593"/>
      <c r="DU11" s="593"/>
      <c r="DV11" s="593"/>
      <c r="DW11" s="66"/>
      <c r="DX11" s="66"/>
      <c r="DY11" s="66"/>
      <c r="DZ11" s="66"/>
      <c r="EA11" s="156"/>
      <c r="ED11" s="606"/>
      <c r="EE11" s="607"/>
      <c r="EF11" s="607"/>
      <c r="EG11" s="607"/>
      <c r="EH11" s="607"/>
      <c r="EI11" s="607"/>
      <c r="EJ11" s="607"/>
      <c r="EK11" s="607"/>
      <c r="EL11" s="608"/>
      <c r="EM11" s="593"/>
      <c r="EN11" s="593"/>
      <c r="EO11" s="593"/>
      <c r="EP11" s="593"/>
      <c r="EQ11" s="593"/>
      <c r="ER11" s="157"/>
      <c r="ES11" s="157"/>
      <c r="ET11" s="157"/>
      <c r="EU11" s="157"/>
      <c r="EV11" s="166"/>
      <c r="EX11" s="597"/>
      <c r="EY11" s="598"/>
      <c r="EZ11" s="598"/>
      <c r="FA11" s="598"/>
      <c r="FB11" s="598"/>
      <c r="FC11" s="598"/>
      <c r="FD11" s="598"/>
      <c r="FE11" s="598"/>
      <c r="FF11" s="599"/>
      <c r="FG11" s="140"/>
      <c r="FH11" s="140"/>
      <c r="FI11" s="140"/>
      <c r="FJ11" s="140"/>
      <c r="FK11" s="140"/>
      <c r="FL11" s="140"/>
      <c r="FM11" s="140"/>
      <c r="FN11" s="621"/>
      <c r="FO11" s="621"/>
      <c r="FP11" s="629"/>
      <c r="FR11" s="646"/>
      <c r="FS11" s="647"/>
      <c r="FT11" s="647"/>
      <c r="FU11" s="647"/>
      <c r="FV11" s="647"/>
      <c r="FW11" s="647"/>
      <c r="FX11" s="648"/>
      <c r="FY11" s="140"/>
      <c r="FZ11" s="140"/>
      <c r="GA11" s="140"/>
      <c r="GB11" s="140"/>
      <c r="GC11" s="140"/>
      <c r="GD11" s="140"/>
      <c r="GE11" s="621"/>
      <c r="GF11" s="621"/>
      <c r="GG11" s="621"/>
      <c r="GH11" s="621"/>
      <c r="GI11" s="621"/>
      <c r="GJ11" s="629"/>
      <c r="GM11" s="646"/>
      <c r="GN11" s="647"/>
      <c r="GO11" s="647"/>
      <c r="GP11" s="647"/>
      <c r="GQ11" s="647"/>
      <c r="GR11" s="647"/>
      <c r="GS11" s="647"/>
      <c r="GT11" s="647"/>
      <c r="GU11" s="653"/>
      <c r="GV11" s="140"/>
      <c r="GW11" s="140"/>
      <c r="GX11" s="140"/>
      <c r="GY11" s="140"/>
      <c r="GZ11" s="140"/>
      <c r="HA11" s="140"/>
      <c r="HB11" s="140"/>
      <c r="HC11" s="140"/>
      <c r="HD11" s="141"/>
      <c r="HE11" s="142"/>
      <c r="HH11" s="646"/>
      <c r="HI11" s="647"/>
      <c r="HJ11" s="647"/>
      <c r="HK11" s="647"/>
      <c r="HL11" s="647"/>
      <c r="HM11" s="647"/>
      <c r="HN11" s="647"/>
      <c r="HO11" s="647"/>
      <c r="HP11" s="653"/>
      <c r="HQ11" s="140"/>
      <c r="HR11" s="140"/>
      <c r="HS11" s="140"/>
      <c r="HT11" s="140"/>
      <c r="HU11" s="140"/>
      <c r="HV11" s="140"/>
      <c r="HW11" s="621"/>
      <c r="HX11" s="621"/>
      <c r="HY11" s="621"/>
      <c r="HZ11" s="621"/>
      <c r="IA11" s="621"/>
      <c r="IB11" s="629"/>
    </row>
    <row r="12" spans="1:236" ht="14.65" customHeight="1" thickBot="1">
      <c r="A12" s="169" t="s">
        <v>173</v>
      </c>
      <c r="B12" s="81">
        <v>11</v>
      </c>
      <c r="C12" s="81" t="s">
        <v>217</v>
      </c>
      <c r="D12" s="114">
        <f>TrackData!D13</f>
        <v>47.780693499999998</v>
      </c>
      <c r="E12" s="114">
        <f>H11</f>
        <v>48.997771147396435</v>
      </c>
      <c r="F12" s="114">
        <f>MAX(Sections!DK26:DK74)</f>
        <v>48.997771147396435</v>
      </c>
      <c r="G12" s="114">
        <f>Cornering!G11</f>
        <v>57.76777638451415</v>
      </c>
      <c r="H12" s="114">
        <f>Sections!DR74</f>
        <v>38.8562218668878</v>
      </c>
      <c r="I12" s="114" cm="1">
        <f t="array" ref="I12">INDEX(Gearing!$T$16:$T$21,
       MATCH(1,
            (E12*3.6 &gt;= Gearing!$U$16:$U$21) *
            (E12*3.6 &lt;= Gearing!$V$16:$V$21),
       0))</f>
        <v>3</v>
      </c>
      <c r="J12" s="114">
        <f>Sections!DJ18</f>
        <v>1.1140570347984076</v>
      </c>
      <c r="L12" s="590"/>
      <c r="M12" s="591"/>
      <c r="N12" s="591"/>
      <c r="O12" s="591"/>
      <c r="P12" s="591"/>
      <c r="Q12" s="591"/>
      <c r="R12" s="591"/>
      <c r="S12" s="591"/>
      <c r="T12" s="592"/>
      <c r="U12" s="66"/>
      <c r="V12" s="593"/>
      <c r="W12" s="593"/>
      <c r="X12" s="593"/>
      <c r="Y12" s="593"/>
      <c r="Z12" s="157"/>
      <c r="AA12" s="157"/>
      <c r="AB12" s="157"/>
      <c r="AC12" s="157"/>
      <c r="AD12" s="166"/>
      <c r="AF12" s="590"/>
      <c r="AG12" s="591"/>
      <c r="AH12" s="591"/>
      <c r="AI12" s="591"/>
      <c r="AJ12" s="591"/>
      <c r="AK12" s="591"/>
      <c r="AL12" s="591"/>
      <c r="AM12" s="591"/>
      <c r="AN12" s="592"/>
      <c r="AO12" s="157"/>
      <c r="AP12" s="157"/>
      <c r="AQ12" s="593"/>
      <c r="AR12" s="593"/>
      <c r="AS12" s="157"/>
      <c r="AT12" s="66"/>
      <c r="AU12" s="66"/>
      <c r="AV12" s="66"/>
      <c r="AW12" s="66"/>
      <c r="AX12" s="156"/>
      <c r="AZ12" s="590"/>
      <c r="BA12" s="591"/>
      <c r="BB12" s="591"/>
      <c r="BC12" s="591"/>
      <c r="BD12" s="591"/>
      <c r="BE12" s="591"/>
      <c r="BF12" s="591"/>
      <c r="BG12" s="591"/>
      <c r="BH12" s="592"/>
      <c r="BI12" s="66"/>
      <c r="BJ12" s="157"/>
      <c r="BK12" s="593"/>
      <c r="BL12" s="593"/>
      <c r="BM12" s="593"/>
      <c r="BN12" s="157"/>
      <c r="BO12" s="157"/>
      <c r="BP12" s="157"/>
      <c r="BQ12" s="157"/>
      <c r="BR12" s="166"/>
      <c r="BT12" s="590"/>
      <c r="BU12" s="591"/>
      <c r="BV12" s="591"/>
      <c r="BW12" s="591"/>
      <c r="BX12" s="591"/>
      <c r="BY12" s="591"/>
      <c r="BZ12" s="591"/>
      <c r="CA12" s="591"/>
      <c r="CB12" s="592"/>
      <c r="CC12" s="66"/>
      <c r="CD12" s="593"/>
      <c r="CE12" s="593"/>
      <c r="CF12" s="593"/>
      <c r="CG12" s="593"/>
      <c r="CH12" s="66"/>
      <c r="CI12" s="66"/>
      <c r="CJ12" s="66"/>
      <c r="CK12" s="66"/>
      <c r="CL12" s="156"/>
      <c r="CN12" s="590"/>
      <c r="CO12" s="591"/>
      <c r="CP12" s="591"/>
      <c r="CQ12" s="591"/>
      <c r="CR12" s="591"/>
      <c r="CS12" s="591"/>
      <c r="CT12" s="591"/>
      <c r="CU12" s="591"/>
      <c r="CV12" s="592"/>
      <c r="CW12" s="66"/>
      <c r="CX12" s="593"/>
      <c r="CY12" s="593"/>
      <c r="CZ12" s="593"/>
      <c r="DA12" s="593"/>
      <c r="DB12" s="66"/>
      <c r="DC12" s="66"/>
      <c r="DD12" s="66"/>
      <c r="DE12" s="66"/>
      <c r="DF12" s="156"/>
      <c r="DI12" s="609"/>
      <c r="DJ12" s="610"/>
      <c r="DK12" s="610"/>
      <c r="DL12" s="610"/>
      <c r="DM12" s="610"/>
      <c r="DN12" s="610"/>
      <c r="DO12" s="610"/>
      <c r="DP12" s="610"/>
      <c r="DQ12" s="611"/>
      <c r="DR12" s="66"/>
      <c r="DS12" s="593"/>
      <c r="DT12" s="593"/>
      <c r="DU12" s="593"/>
      <c r="DV12" s="593"/>
      <c r="DW12" s="66"/>
      <c r="DX12" s="66"/>
      <c r="DY12" s="66"/>
      <c r="DZ12" s="66"/>
      <c r="EA12" s="156"/>
      <c r="ED12" s="609"/>
      <c r="EE12" s="610"/>
      <c r="EF12" s="610"/>
      <c r="EG12" s="610"/>
      <c r="EH12" s="610"/>
      <c r="EI12" s="610"/>
      <c r="EJ12" s="610"/>
      <c r="EK12" s="610"/>
      <c r="EL12" s="611"/>
      <c r="EM12" s="593"/>
      <c r="EN12" s="593"/>
      <c r="EO12" s="593"/>
      <c r="EP12" s="593"/>
      <c r="EQ12" s="593"/>
      <c r="ER12" s="157"/>
      <c r="ES12" s="157"/>
      <c r="ET12" s="157"/>
      <c r="EU12" s="157"/>
      <c r="EV12" s="166"/>
      <c r="EX12" s="600"/>
      <c r="EY12" s="601"/>
      <c r="EZ12" s="601"/>
      <c r="FA12" s="601"/>
      <c r="FB12" s="601"/>
      <c r="FC12" s="601"/>
      <c r="FD12" s="601"/>
      <c r="FE12" s="601"/>
      <c r="FF12" s="602"/>
      <c r="FG12" s="140"/>
      <c r="FH12" s="140"/>
      <c r="FI12" s="140"/>
      <c r="FJ12" s="140"/>
      <c r="FK12" s="140"/>
      <c r="FL12" s="140"/>
      <c r="FM12" s="140"/>
      <c r="FN12" s="621"/>
      <c r="FO12" s="621"/>
      <c r="FP12" s="629"/>
      <c r="FR12" s="649"/>
      <c r="FS12" s="650"/>
      <c r="FT12" s="650"/>
      <c r="FU12" s="650"/>
      <c r="FV12" s="650"/>
      <c r="FW12" s="650"/>
      <c r="FX12" s="651"/>
      <c r="FY12" s="140"/>
      <c r="FZ12" s="140"/>
      <c r="GA12" s="140"/>
      <c r="GB12" s="140"/>
      <c r="GC12" s="140"/>
      <c r="GD12" s="140"/>
      <c r="GE12" s="140"/>
      <c r="GF12" s="140"/>
      <c r="GG12" s="140"/>
      <c r="GH12" s="140"/>
      <c r="GI12" s="140"/>
      <c r="GJ12" s="143"/>
      <c r="GM12" s="654"/>
      <c r="GN12" s="655"/>
      <c r="GO12" s="655"/>
      <c r="GP12" s="655"/>
      <c r="GQ12" s="655"/>
      <c r="GR12" s="655"/>
      <c r="GS12" s="655"/>
      <c r="GT12" s="655"/>
      <c r="GU12" s="656"/>
      <c r="GV12" s="140"/>
      <c r="GW12" s="140"/>
      <c r="GX12" s="140"/>
      <c r="GY12" s="140"/>
      <c r="GZ12" s="140"/>
      <c r="HA12" s="140"/>
      <c r="HB12" s="140"/>
      <c r="HC12" s="140"/>
      <c r="HD12" s="141"/>
      <c r="HE12" s="142"/>
      <c r="HH12" s="654"/>
      <c r="HI12" s="655"/>
      <c r="HJ12" s="655"/>
      <c r="HK12" s="655"/>
      <c r="HL12" s="655"/>
      <c r="HM12" s="655"/>
      <c r="HN12" s="655"/>
      <c r="HO12" s="655"/>
      <c r="HP12" s="656"/>
      <c r="HQ12" s="140"/>
      <c r="HR12" s="140"/>
      <c r="HS12" s="140"/>
      <c r="HT12" s="140"/>
      <c r="HU12" s="140"/>
      <c r="HV12" s="140"/>
      <c r="HW12" s="621"/>
      <c r="HX12" s="621"/>
      <c r="HY12" s="621"/>
      <c r="HZ12" s="621"/>
      <c r="IA12" s="621"/>
      <c r="IB12" s="629"/>
    </row>
    <row r="13" spans="1:236" ht="14.65" thickBot="1">
      <c r="A13" s="169" t="s">
        <v>174</v>
      </c>
      <c r="B13" s="81">
        <v>12</v>
      </c>
      <c r="C13" s="81" t="s">
        <v>190</v>
      </c>
      <c r="D13" s="114">
        <v>156.97723583000001</v>
      </c>
      <c r="E13" s="114">
        <f>MIN(H12,F13)</f>
        <v>38.8562218668878</v>
      </c>
      <c r="F13" s="114">
        <f>Cornering!G11</f>
        <v>57.76777638451415</v>
      </c>
      <c r="G13" s="114">
        <f>Cornering!G11</f>
        <v>57.76777638451415</v>
      </c>
      <c r="H13" s="114">
        <f>E13</f>
        <v>38.8562218668878</v>
      </c>
      <c r="I13" s="114" cm="1">
        <f t="array" ref="I13">INDEX(Gearing!$T$16:$T$21,
       MATCH(1,
            (E13*3.6 &gt;= Gearing!$U$16:$U$21) *
            (E13*3.6 &lt;= Gearing!$V$16:$V$21),
       0))</f>
        <v>2</v>
      </c>
      <c r="J13" s="114">
        <f>Sections!D13/H13</f>
        <v>4.039951088599576</v>
      </c>
      <c r="L13" s="99"/>
      <c r="M13" s="66"/>
      <c r="N13" s="66"/>
      <c r="O13" s="66"/>
      <c r="P13" s="66"/>
      <c r="Q13" s="66"/>
      <c r="R13" s="66"/>
      <c r="S13" s="66"/>
      <c r="T13" s="66"/>
      <c r="U13" s="66"/>
      <c r="V13" s="593"/>
      <c r="W13" s="593"/>
      <c r="X13" s="593"/>
      <c r="Y13" s="593"/>
      <c r="Z13" s="157"/>
      <c r="AA13" s="157"/>
      <c r="AB13" s="157"/>
      <c r="AC13" s="157"/>
      <c r="AD13" s="166"/>
      <c r="AF13" s="99"/>
      <c r="AG13" s="66"/>
      <c r="AH13" s="66"/>
      <c r="AI13" s="66"/>
      <c r="AJ13" s="66"/>
      <c r="AK13" s="66"/>
      <c r="AL13" s="66"/>
      <c r="AM13" s="66"/>
      <c r="AN13" s="66"/>
      <c r="AO13" s="157"/>
      <c r="AP13" s="157"/>
      <c r="AQ13" s="593"/>
      <c r="AR13" s="593"/>
      <c r="AS13" s="157"/>
      <c r="AT13" s="66"/>
      <c r="AU13" s="66"/>
      <c r="AV13" s="66"/>
      <c r="AW13" s="66"/>
      <c r="AX13" s="156"/>
      <c r="AZ13" s="99"/>
      <c r="BA13" s="66"/>
      <c r="BB13" s="66"/>
      <c r="BC13" s="66"/>
      <c r="BD13" s="66"/>
      <c r="BE13" s="66"/>
      <c r="BF13" s="66"/>
      <c r="BG13" s="66"/>
      <c r="BH13" s="66"/>
      <c r="BI13" s="66"/>
      <c r="BJ13" s="157"/>
      <c r="BK13" s="593"/>
      <c r="BL13" s="593"/>
      <c r="BM13" s="593"/>
      <c r="BN13" s="157"/>
      <c r="BO13" s="157"/>
      <c r="BP13" s="157"/>
      <c r="BQ13" s="157"/>
      <c r="BR13" s="166"/>
      <c r="BT13" s="99" t="s">
        <v>238</v>
      </c>
      <c r="BU13" s="66"/>
      <c r="BV13" s="66"/>
      <c r="BW13" s="66"/>
      <c r="BX13" s="66"/>
      <c r="BY13" s="66"/>
      <c r="BZ13" s="66"/>
      <c r="CA13" s="66"/>
      <c r="CB13" s="66"/>
      <c r="CC13" s="66"/>
      <c r="CD13" s="593"/>
      <c r="CE13" s="593"/>
      <c r="CF13" s="593"/>
      <c r="CG13" s="593"/>
      <c r="CH13" s="66"/>
      <c r="CI13" s="66"/>
      <c r="CJ13" s="66"/>
      <c r="CK13" s="66"/>
      <c r="CL13" s="156"/>
      <c r="CN13" s="99"/>
      <c r="CO13" s="66"/>
      <c r="CP13" s="66"/>
      <c r="CQ13" s="66"/>
      <c r="CR13" s="66"/>
      <c r="CS13" s="66"/>
      <c r="CT13" s="66"/>
      <c r="CU13" s="66"/>
      <c r="CV13" s="66"/>
      <c r="CW13" s="66"/>
      <c r="CX13" s="593"/>
      <c r="CY13" s="593"/>
      <c r="CZ13" s="593"/>
      <c r="DA13" s="593"/>
      <c r="DB13" s="66"/>
      <c r="DC13" s="66"/>
      <c r="DD13" s="66"/>
      <c r="DE13" s="66"/>
      <c r="DF13" s="156"/>
      <c r="DI13" s="99"/>
      <c r="DJ13" s="66"/>
      <c r="DK13" s="66"/>
      <c r="DL13" s="66"/>
      <c r="DM13" s="66"/>
      <c r="DN13" s="66"/>
      <c r="DO13" s="66"/>
      <c r="DP13" s="66"/>
      <c r="DQ13" s="66"/>
      <c r="DR13" s="66"/>
      <c r="DS13" s="593"/>
      <c r="DT13" s="593"/>
      <c r="DU13" s="593"/>
      <c r="DV13" s="593"/>
      <c r="DW13" s="66"/>
      <c r="DX13" s="66"/>
      <c r="DY13" s="66"/>
      <c r="DZ13" s="66"/>
      <c r="EA13" s="156"/>
      <c r="ED13" s="99"/>
      <c r="EE13" s="66"/>
      <c r="EF13" s="66"/>
      <c r="EG13" s="66"/>
      <c r="EH13" s="66"/>
      <c r="EI13" s="66"/>
      <c r="EJ13" s="66"/>
      <c r="EK13" s="66"/>
      <c r="EL13" s="66"/>
      <c r="EM13" s="593"/>
      <c r="EN13" s="593"/>
      <c r="EO13" s="593"/>
      <c r="EP13" s="593"/>
      <c r="EQ13" s="593"/>
      <c r="ER13" s="157"/>
      <c r="ES13" s="157"/>
      <c r="ET13" s="157"/>
      <c r="EU13" s="157"/>
      <c r="EV13" s="166"/>
      <c r="EX13" s="144"/>
      <c r="EY13" s="140"/>
      <c r="EZ13" s="140"/>
      <c r="FA13" s="140"/>
      <c r="FB13" s="140"/>
      <c r="FC13" s="140"/>
      <c r="FD13" s="140"/>
      <c r="FE13" s="140"/>
      <c r="FF13" s="140"/>
      <c r="FG13" s="140"/>
      <c r="FH13" s="140"/>
      <c r="FI13" s="140"/>
      <c r="FJ13" s="140"/>
      <c r="FK13" s="140"/>
      <c r="FL13" s="140"/>
      <c r="FM13" s="140"/>
      <c r="FN13" s="621"/>
      <c r="FO13" s="621"/>
      <c r="FP13" s="629"/>
      <c r="FR13" s="144"/>
      <c r="FS13" s="140"/>
      <c r="FT13" s="140"/>
      <c r="FU13" s="140"/>
      <c r="FV13" s="140"/>
      <c r="FW13" s="140"/>
      <c r="FX13" s="140"/>
      <c r="FY13" s="140"/>
      <c r="FZ13" s="140"/>
      <c r="GA13" s="140"/>
      <c r="GB13" s="140"/>
      <c r="GC13" s="140"/>
      <c r="GD13" s="140"/>
      <c r="GE13" s="140"/>
      <c r="GF13" s="660" t="s">
        <v>263</v>
      </c>
      <c r="GG13" s="661"/>
      <c r="GH13" s="661"/>
      <c r="GI13" s="662"/>
      <c r="GJ13" s="143"/>
      <c r="GM13" s="144"/>
      <c r="GN13" s="140"/>
      <c r="GO13" s="140"/>
      <c r="GP13" s="140"/>
      <c r="GQ13" s="140"/>
      <c r="GR13" s="140"/>
      <c r="GS13" s="140"/>
      <c r="GT13" s="140"/>
      <c r="GU13" s="140"/>
      <c r="GV13" s="140"/>
      <c r="GW13" s="140"/>
      <c r="GX13" s="140"/>
      <c r="GY13" s="140"/>
      <c r="GZ13" s="140"/>
      <c r="HA13" s="140"/>
      <c r="HB13" s="140"/>
      <c r="HC13" s="140"/>
      <c r="HD13" s="141"/>
      <c r="HE13" s="142"/>
      <c r="HH13" s="144"/>
      <c r="HI13" s="140"/>
      <c r="HJ13" s="140"/>
      <c r="HK13" s="140"/>
      <c r="HL13" s="140"/>
      <c r="HM13" s="140"/>
      <c r="HN13" s="140"/>
      <c r="HO13" s="140"/>
      <c r="HP13" s="140"/>
      <c r="HQ13" s="140"/>
      <c r="HR13" s="140"/>
      <c r="HS13" s="140"/>
      <c r="HT13" s="140"/>
      <c r="HU13" s="140"/>
      <c r="HV13" s="140"/>
      <c r="HW13" s="621"/>
      <c r="HX13" s="621"/>
      <c r="HY13" s="621"/>
      <c r="HZ13" s="621"/>
      <c r="IA13" s="621"/>
      <c r="IB13" s="629"/>
    </row>
    <row r="14" spans="1:236" ht="14.25" customHeight="1">
      <c r="A14" s="168" t="s">
        <v>175</v>
      </c>
      <c r="B14" s="80">
        <v>13</v>
      </c>
      <c r="C14" s="80" t="s">
        <v>190</v>
      </c>
      <c r="D14" s="113">
        <f>TrackData!D15</f>
        <v>37.01957573</v>
      </c>
      <c r="E14" s="114">
        <f>H13</f>
        <v>38.8562218668878</v>
      </c>
      <c r="F14" s="114">
        <f>MAX(Sections!EF26:EF64)</f>
        <v>39.90336047891472</v>
      </c>
      <c r="G14" s="114">
        <f>Cornering!G12</f>
        <v>29.529014578061393</v>
      </c>
      <c r="H14" s="114">
        <f>Sections!EM64</f>
        <v>30.692906035845841</v>
      </c>
      <c r="I14" s="114" cm="1">
        <f t="array" ref="I14">INDEX(Gearing!$T$16:$T$21,
       MATCH(1,
            (E14*3.6 &gt;= Gearing!$U$16:$U$21) *
            (E14*3.6 &lt;= Gearing!$V$16:$V$21),
       0))</f>
        <v>2</v>
      </c>
      <c r="J14" s="114">
        <f>SUM(Sections!EN26:EN64)</f>
        <v>1.089187864913771</v>
      </c>
      <c r="L14" s="75" t="s">
        <v>0</v>
      </c>
      <c r="M14" s="75">
        <f>TrackData!$D3</f>
        <v>503.2</v>
      </c>
      <c r="N14" s="75" t="s">
        <v>50</v>
      </c>
      <c r="O14" s="136" t="s">
        <v>260</v>
      </c>
      <c r="P14" s="131">
        <f>HL348</f>
        <v>1</v>
      </c>
      <c r="Q14" s="612" t="s">
        <v>233</v>
      </c>
      <c r="R14" s="613"/>
      <c r="S14" s="613"/>
      <c r="T14" s="614"/>
      <c r="U14" s="66"/>
      <c r="V14" s="593"/>
      <c r="W14" s="593"/>
      <c r="X14" s="593"/>
      <c r="Y14" s="593"/>
      <c r="Z14" s="157"/>
      <c r="AA14" s="157"/>
      <c r="AB14" s="157"/>
      <c r="AC14" s="157"/>
      <c r="AD14" s="166"/>
      <c r="AF14" s="75" t="s">
        <v>0</v>
      </c>
      <c r="AG14" s="75">
        <f>TrackData!$D5</f>
        <v>62.025001019999998</v>
      </c>
      <c r="AH14" s="75" t="s">
        <v>50</v>
      </c>
      <c r="AI14" s="136" t="s">
        <v>260</v>
      </c>
      <c r="AJ14" s="131">
        <f>P530</f>
        <v>1</v>
      </c>
      <c r="AK14" s="134"/>
      <c r="AL14" s="612" t="s">
        <v>234</v>
      </c>
      <c r="AM14" s="613"/>
      <c r="AN14" s="614"/>
      <c r="AO14" s="157"/>
      <c r="AP14" s="157"/>
      <c r="AQ14" s="593"/>
      <c r="AR14" s="593"/>
      <c r="AS14" s="157"/>
      <c r="AT14" s="66"/>
      <c r="AU14" s="66"/>
      <c r="AV14" s="66"/>
      <c r="AW14" s="66"/>
      <c r="AX14" s="156"/>
      <c r="AZ14" s="75" t="s">
        <v>0</v>
      </c>
      <c r="BA14" s="123">
        <f>D6</f>
        <v>37.623328960000002</v>
      </c>
      <c r="BB14" s="75" t="s">
        <v>50</v>
      </c>
      <c r="BC14" s="136" t="s">
        <v>260</v>
      </c>
      <c r="BD14" s="131">
        <f>AJ89</f>
        <v>3</v>
      </c>
      <c r="BE14" s="612" t="s">
        <v>243</v>
      </c>
      <c r="BF14" s="613"/>
      <c r="BG14" s="613"/>
      <c r="BH14" s="613"/>
      <c r="BI14" s="614"/>
      <c r="BJ14" s="157"/>
      <c r="BK14" s="593"/>
      <c r="BL14" s="593"/>
      <c r="BM14" s="593"/>
      <c r="BN14" s="157"/>
      <c r="BO14" s="157"/>
      <c r="BP14" s="157"/>
      <c r="BQ14" s="157"/>
      <c r="BR14" s="166"/>
      <c r="BT14" s="75" t="s">
        <v>0</v>
      </c>
      <c r="BU14" s="123">
        <f>$D8</f>
        <v>104.07567947</v>
      </c>
      <c r="BV14" s="75" t="s">
        <v>50</v>
      </c>
      <c r="BW14" s="136" t="s">
        <v>260</v>
      </c>
      <c r="BX14" s="131">
        <f>BD64</f>
        <v>3</v>
      </c>
      <c r="BY14" s="134"/>
      <c r="BZ14" s="66"/>
      <c r="CA14" s="66"/>
      <c r="CB14" s="66"/>
      <c r="CC14" s="66"/>
      <c r="CD14" s="593"/>
      <c r="CE14" s="593"/>
      <c r="CF14" s="593"/>
      <c r="CG14" s="593"/>
      <c r="CH14" s="66"/>
      <c r="CI14" s="66"/>
      <c r="CJ14" s="66"/>
      <c r="CK14" s="66"/>
      <c r="CL14" s="156"/>
      <c r="CN14" s="75" t="s">
        <v>0</v>
      </c>
      <c r="CO14" s="123">
        <f>D10</f>
        <v>72.567763170000006</v>
      </c>
      <c r="CP14" s="75" t="s">
        <v>50</v>
      </c>
      <c r="CQ14" s="136" t="s">
        <v>260</v>
      </c>
      <c r="CR14" s="131">
        <f>BX131</f>
        <v>4</v>
      </c>
      <c r="CS14" s="134"/>
      <c r="CT14" s="612" t="s">
        <v>264</v>
      </c>
      <c r="CU14" s="613"/>
      <c r="CV14" s="613"/>
      <c r="CW14" s="614"/>
      <c r="CX14" s="593"/>
      <c r="CY14" s="593"/>
      <c r="CZ14" s="593"/>
      <c r="DA14" s="593"/>
      <c r="DB14" s="66"/>
      <c r="DC14" s="66"/>
      <c r="DD14" s="66"/>
      <c r="DE14" s="66"/>
      <c r="DF14" s="156"/>
      <c r="DI14" s="75" t="s">
        <v>0</v>
      </c>
      <c r="DJ14" s="123">
        <f>D12</f>
        <v>47.780693499999998</v>
      </c>
      <c r="DK14" s="75" t="s">
        <v>50</v>
      </c>
      <c r="DL14" s="136" t="s">
        <v>260</v>
      </c>
      <c r="DM14" s="135">
        <f>CR99</f>
        <v>3</v>
      </c>
      <c r="DN14" s="612" t="s">
        <v>261</v>
      </c>
      <c r="DO14" s="613"/>
      <c r="DP14" s="613"/>
      <c r="DQ14" s="613"/>
      <c r="DR14" s="614"/>
      <c r="DS14" s="593"/>
      <c r="DT14" s="593"/>
      <c r="DU14" s="593"/>
      <c r="DV14" s="593"/>
      <c r="DW14" s="66"/>
      <c r="DX14" s="66"/>
      <c r="DY14" s="66"/>
      <c r="DZ14" s="66"/>
      <c r="EA14" s="156"/>
      <c r="ED14" s="75" t="s">
        <v>0</v>
      </c>
      <c r="EE14" s="123">
        <f>D14</f>
        <v>37.01957573</v>
      </c>
      <c r="EF14" s="75" t="s">
        <v>50</v>
      </c>
      <c r="EG14" s="136" t="s">
        <v>260</v>
      </c>
      <c r="EH14" s="131">
        <f>DM74</f>
        <v>2</v>
      </c>
      <c r="EI14" s="612" t="s">
        <v>266</v>
      </c>
      <c r="EJ14" s="613"/>
      <c r="EK14" s="613"/>
      <c r="EL14" s="614"/>
      <c r="EM14" s="593"/>
      <c r="EN14" s="593"/>
      <c r="EO14" s="593"/>
      <c r="EP14" s="593"/>
      <c r="EQ14" s="593"/>
      <c r="ER14" s="157"/>
      <c r="ES14" s="157"/>
      <c r="ET14" s="157"/>
      <c r="EU14" s="157"/>
      <c r="EV14" s="166"/>
      <c r="EX14" s="75" t="s">
        <v>0</v>
      </c>
      <c r="EY14" s="123">
        <f>D16</f>
        <v>253.62828163</v>
      </c>
      <c r="EZ14" s="75" t="s">
        <v>50</v>
      </c>
      <c r="FA14" s="136" t="s">
        <v>260</v>
      </c>
      <c r="FB14" s="131">
        <f>EH64</f>
        <v>1</v>
      </c>
      <c r="FC14" s="140"/>
      <c r="FD14" s="621"/>
      <c r="FE14" s="621"/>
      <c r="FF14" s="621"/>
      <c r="FG14" s="140"/>
      <c r="FH14" s="140"/>
      <c r="FI14" s="140"/>
      <c r="FJ14" s="140"/>
      <c r="FK14" s="140"/>
      <c r="FL14" s="140"/>
      <c r="FM14" s="140"/>
      <c r="FN14" s="621"/>
      <c r="FO14" s="621"/>
      <c r="FP14" s="629"/>
      <c r="FR14" s="75" t="s">
        <v>0</v>
      </c>
      <c r="FS14" s="123">
        <f>D19</f>
        <v>514.54111422000005</v>
      </c>
      <c r="FT14" s="75" t="s">
        <v>50</v>
      </c>
      <c r="FU14" s="136" t="s">
        <v>260</v>
      </c>
      <c r="FV14" s="131">
        <f>FB280</f>
        <v>1</v>
      </c>
      <c r="FW14" s="140"/>
      <c r="FX14" s="140"/>
      <c r="FY14" s="140"/>
      <c r="FZ14" s="140"/>
      <c r="GA14" s="140"/>
      <c r="GB14" s="140"/>
      <c r="GC14" s="140"/>
      <c r="GD14" s="140"/>
      <c r="GE14" s="140"/>
      <c r="GF14" s="663"/>
      <c r="GG14" s="664"/>
      <c r="GH14" s="664"/>
      <c r="GI14" s="665"/>
      <c r="GJ14" s="143"/>
      <c r="GM14" s="75" t="s">
        <v>0</v>
      </c>
      <c r="GN14" s="123">
        <f>D22</f>
        <v>383.21187875999999</v>
      </c>
      <c r="GO14" s="75" t="s">
        <v>50</v>
      </c>
      <c r="GP14" s="136" t="s">
        <v>260</v>
      </c>
      <c r="GQ14" s="131">
        <f>FV541</f>
        <v>1</v>
      </c>
      <c r="GR14" s="141"/>
      <c r="GS14" s="141"/>
      <c r="GT14" s="141"/>
      <c r="GU14" s="140"/>
      <c r="GV14" s="140"/>
      <c r="GW14" s="140"/>
      <c r="GX14" s="140"/>
      <c r="GY14" s="140"/>
      <c r="GZ14" s="140"/>
      <c r="HA14" s="140"/>
      <c r="HB14" s="140"/>
      <c r="HC14" s="140"/>
      <c r="HD14" s="141"/>
      <c r="HE14" s="142"/>
      <c r="HH14" s="75" t="s">
        <v>0</v>
      </c>
      <c r="HI14" s="123">
        <f>D24</f>
        <v>321.42191860000003</v>
      </c>
      <c r="HJ14" s="75" t="s">
        <v>50</v>
      </c>
      <c r="HK14" s="136" t="s">
        <v>260</v>
      </c>
      <c r="HL14" s="131">
        <f>GQ410</f>
        <v>1</v>
      </c>
      <c r="HM14" s="140"/>
      <c r="HN14" s="140"/>
      <c r="HO14" s="140"/>
      <c r="HP14" s="140"/>
      <c r="HQ14" s="140"/>
      <c r="HR14" s="140"/>
      <c r="HS14" s="140"/>
      <c r="HT14" s="140"/>
      <c r="HU14" s="140"/>
      <c r="HV14" s="140"/>
      <c r="HW14" s="621"/>
      <c r="HX14" s="621"/>
      <c r="HY14" s="621"/>
      <c r="HZ14" s="621"/>
      <c r="IA14" s="621"/>
      <c r="IB14" s="629"/>
    </row>
    <row r="15" spans="1:236">
      <c r="A15" s="169" t="s">
        <v>176</v>
      </c>
      <c r="B15" s="81">
        <v>14</v>
      </c>
      <c r="C15" s="81" t="s">
        <v>217</v>
      </c>
      <c r="D15" s="114">
        <v>110.20846306</v>
      </c>
      <c r="E15" s="114">
        <f>MIN(H14,F15)</f>
        <v>29.529014578061393</v>
      </c>
      <c r="F15" s="114">
        <f>Cornering!G12</f>
        <v>29.529014578061393</v>
      </c>
      <c r="G15" s="114">
        <f>Cornering!G12</f>
        <v>29.529014578061393</v>
      </c>
      <c r="H15" s="114">
        <f>E15</f>
        <v>29.529014578061393</v>
      </c>
      <c r="I15" s="114" cm="1">
        <f t="array" ref="I15">INDEX(Gearing!$T$16:$T$21,
       MATCH(1,
            (E15*3.6 &gt;= Gearing!$U$16:$U$21) *
            (E15*3.6 &lt;= Gearing!$V$16:$V$21),
       0))</f>
        <v>1</v>
      </c>
      <c r="J15" s="114">
        <f>Sections!D15/H15</f>
        <v>3.7322093078540952</v>
      </c>
      <c r="L15" s="78" t="s">
        <v>187</v>
      </c>
      <c r="M15" s="78">
        <v>1</v>
      </c>
      <c r="N15" s="78" t="s">
        <v>50</v>
      </c>
      <c r="O15" s="99" t="s">
        <v>262</v>
      </c>
      <c r="P15" s="130">
        <f>MAX(P26:P530)</f>
        <v>5</v>
      </c>
      <c r="Q15" s="615"/>
      <c r="R15" s="616"/>
      <c r="S15" s="616"/>
      <c r="T15" s="617"/>
      <c r="U15" s="66"/>
      <c r="V15" s="593"/>
      <c r="W15" s="593"/>
      <c r="X15" s="593"/>
      <c r="Y15" s="593"/>
      <c r="Z15" s="157"/>
      <c r="AA15" s="157"/>
      <c r="AB15" s="157"/>
      <c r="AC15" s="157"/>
      <c r="AD15" s="166"/>
      <c r="AF15" s="78" t="s">
        <v>187</v>
      </c>
      <c r="AG15" s="78">
        <v>1</v>
      </c>
      <c r="AH15" s="78" t="s">
        <v>50</v>
      </c>
      <c r="AI15" s="99" t="s">
        <v>262</v>
      </c>
      <c r="AJ15" s="130">
        <f>MAX(AJ26:AJ89)</f>
        <v>3</v>
      </c>
      <c r="AK15" s="134"/>
      <c r="AL15" s="615"/>
      <c r="AM15" s="616"/>
      <c r="AN15" s="617"/>
      <c r="AO15" s="157"/>
      <c r="AP15" s="157"/>
      <c r="AQ15" s="593"/>
      <c r="AR15" s="593"/>
      <c r="AS15" s="157"/>
      <c r="AT15" s="66"/>
      <c r="AU15" s="66"/>
      <c r="AV15" s="66"/>
      <c r="AW15" s="66"/>
      <c r="AX15" s="156"/>
      <c r="AZ15" s="78" t="s">
        <v>187</v>
      </c>
      <c r="BA15" s="78">
        <v>1</v>
      </c>
      <c r="BB15" s="78" t="s">
        <v>50</v>
      </c>
      <c r="BC15" s="99" t="s">
        <v>262</v>
      </c>
      <c r="BD15" s="130">
        <f>MAX(BD26:BD64)</f>
        <v>3</v>
      </c>
      <c r="BE15" s="615"/>
      <c r="BF15" s="691"/>
      <c r="BG15" s="691"/>
      <c r="BH15" s="691"/>
      <c r="BI15" s="617"/>
      <c r="BJ15" s="157"/>
      <c r="BK15" s="593"/>
      <c r="BL15" s="593"/>
      <c r="BM15" s="593"/>
      <c r="BN15" s="157"/>
      <c r="BO15" s="157"/>
      <c r="BP15" s="157"/>
      <c r="BQ15" s="157"/>
      <c r="BR15" s="166"/>
      <c r="BT15" s="78" t="s">
        <v>187</v>
      </c>
      <c r="BU15" s="78">
        <v>1</v>
      </c>
      <c r="BV15" s="78" t="s">
        <v>50</v>
      </c>
      <c r="BW15" s="99" t="s">
        <v>262</v>
      </c>
      <c r="BX15" s="130">
        <f>MAX(BX26:BX131)</f>
        <v>4</v>
      </c>
      <c r="BY15" s="134"/>
      <c r="BZ15" s="66"/>
      <c r="CA15" s="66"/>
      <c r="CB15" s="66"/>
      <c r="CC15" s="66"/>
      <c r="CD15" s="593"/>
      <c r="CE15" s="593"/>
      <c r="CF15" s="593"/>
      <c r="CG15" s="593"/>
      <c r="CH15" s="66"/>
      <c r="CI15" s="66"/>
      <c r="CJ15" s="66"/>
      <c r="CK15" s="66"/>
      <c r="CL15" s="156"/>
      <c r="CN15" s="78" t="s">
        <v>187</v>
      </c>
      <c r="CO15" s="78">
        <v>1</v>
      </c>
      <c r="CP15" s="78" t="s">
        <v>50</v>
      </c>
      <c r="CQ15" s="99" t="s">
        <v>262</v>
      </c>
      <c r="CR15" s="130">
        <f>MAX(CR26:CR99)</f>
        <v>4</v>
      </c>
      <c r="CS15" s="134"/>
      <c r="CT15" s="615"/>
      <c r="CU15" s="616"/>
      <c r="CV15" s="616"/>
      <c r="CW15" s="617"/>
      <c r="CX15" s="593"/>
      <c r="CY15" s="593"/>
      <c r="CZ15" s="593"/>
      <c r="DA15" s="593"/>
      <c r="DB15" s="66"/>
      <c r="DC15" s="66"/>
      <c r="DD15" s="66"/>
      <c r="DE15" s="66"/>
      <c r="DF15" s="156"/>
      <c r="DI15" s="78" t="s">
        <v>187</v>
      </c>
      <c r="DJ15" s="127">
        <v>1</v>
      </c>
      <c r="DK15" s="78" t="s">
        <v>50</v>
      </c>
      <c r="DL15" s="99" t="s">
        <v>262</v>
      </c>
      <c r="DM15" s="137">
        <f>MAX(DM26:DM74)</f>
        <v>3</v>
      </c>
      <c r="DN15" s="615"/>
      <c r="DO15" s="616"/>
      <c r="DP15" s="616"/>
      <c r="DQ15" s="616"/>
      <c r="DR15" s="617"/>
      <c r="DS15" s="593"/>
      <c r="DT15" s="593"/>
      <c r="DU15" s="593"/>
      <c r="DV15" s="593"/>
      <c r="DW15" s="66"/>
      <c r="DX15" s="66"/>
      <c r="DY15" s="66"/>
      <c r="DZ15" s="66"/>
      <c r="EA15" s="156"/>
      <c r="ED15" s="78" t="s">
        <v>187</v>
      </c>
      <c r="EE15" s="78">
        <v>1</v>
      </c>
      <c r="EF15" s="78" t="s">
        <v>50</v>
      </c>
      <c r="EG15" s="99" t="s">
        <v>262</v>
      </c>
      <c r="EH15" s="130">
        <f>MAX(EH26:EH64)</f>
        <v>2</v>
      </c>
      <c r="EI15" s="615"/>
      <c r="EJ15" s="616"/>
      <c r="EK15" s="616"/>
      <c r="EL15" s="617"/>
      <c r="EM15" s="593"/>
      <c r="EN15" s="593"/>
      <c r="EO15" s="593"/>
      <c r="EP15" s="593"/>
      <c r="EQ15" s="593"/>
      <c r="ER15" s="157"/>
      <c r="ES15" s="157"/>
      <c r="ET15" s="157"/>
      <c r="EU15" s="157"/>
      <c r="EV15" s="166"/>
      <c r="EX15" s="78" t="s">
        <v>187</v>
      </c>
      <c r="EY15" s="78">
        <v>1</v>
      </c>
      <c r="EZ15" s="78" t="s">
        <v>50</v>
      </c>
      <c r="FA15" s="99" t="s">
        <v>262</v>
      </c>
      <c r="FB15" s="130">
        <f>MAX(FB26:FB280)</f>
        <v>4</v>
      </c>
      <c r="FC15" s="140"/>
      <c r="FD15" s="621"/>
      <c r="FE15" s="621"/>
      <c r="FF15" s="621"/>
      <c r="FG15" s="140"/>
      <c r="FH15" s="140"/>
      <c r="FI15" s="140"/>
      <c r="FJ15" s="140"/>
      <c r="FK15" s="140"/>
      <c r="FL15" s="140"/>
      <c r="FM15" s="140"/>
      <c r="FN15" s="621"/>
      <c r="FO15" s="621"/>
      <c r="FP15" s="629"/>
      <c r="FR15" s="78" t="s">
        <v>187</v>
      </c>
      <c r="FS15" s="78">
        <v>1</v>
      </c>
      <c r="FT15" s="78" t="s">
        <v>50</v>
      </c>
      <c r="FU15" s="99" t="s">
        <v>262</v>
      </c>
      <c r="FV15" s="130">
        <f>MAX(FV26:FV541)</f>
        <v>5</v>
      </c>
      <c r="FW15" s="140"/>
      <c r="FX15" s="140"/>
      <c r="FY15" s="140"/>
      <c r="FZ15" s="140"/>
      <c r="GA15" s="140"/>
      <c r="GB15" s="140"/>
      <c r="GC15" s="140"/>
      <c r="GD15" s="140"/>
      <c r="GE15" s="140"/>
      <c r="GF15" s="663"/>
      <c r="GG15" s="664"/>
      <c r="GH15" s="664"/>
      <c r="GI15" s="665"/>
      <c r="GJ15" s="143"/>
      <c r="GM15" s="78" t="s">
        <v>187</v>
      </c>
      <c r="GN15" s="78">
        <v>1</v>
      </c>
      <c r="GO15" s="78" t="s">
        <v>50</v>
      </c>
      <c r="GP15" s="99" t="s">
        <v>262</v>
      </c>
      <c r="GQ15" s="130">
        <f>MAX(GQ26:GQ410)</f>
        <v>4</v>
      </c>
      <c r="GR15" s="141"/>
      <c r="GS15" s="141"/>
      <c r="GT15" s="141"/>
      <c r="GU15" s="140"/>
      <c r="GV15" s="140"/>
      <c r="GW15" s="140"/>
      <c r="GX15" s="140"/>
      <c r="GY15" s="140"/>
      <c r="GZ15" s="141"/>
      <c r="HA15" s="141"/>
      <c r="HB15" s="141"/>
      <c r="HC15" s="141"/>
      <c r="HD15" s="141"/>
      <c r="HE15" s="142"/>
      <c r="HH15" s="78" t="s">
        <v>187</v>
      </c>
      <c r="HI15" s="78">
        <v>1</v>
      </c>
      <c r="HJ15" s="78" t="s">
        <v>50</v>
      </c>
      <c r="HK15" s="99" t="s">
        <v>262</v>
      </c>
      <c r="HL15" s="130">
        <f>MAX(HL26:HL348)</f>
        <v>4</v>
      </c>
      <c r="HM15" s="140"/>
      <c r="HN15" s="140"/>
      <c r="HO15" s="140"/>
      <c r="HP15" s="140"/>
      <c r="HQ15" s="140"/>
      <c r="HR15" s="140"/>
      <c r="HS15" s="140"/>
      <c r="HT15" s="140"/>
      <c r="HU15" s="140"/>
      <c r="HV15" s="140"/>
      <c r="HW15" s="621"/>
      <c r="HX15" s="621"/>
      <c r="HY15" s="621"/>
      <c r="HZ15" s="621"/>
      <c r="IA15" s="621"/>
      <c r="IB15" s="629"/>
    </row>
    <row r="16" spans="1:236" ht="14.65" thickBot="1">
      <c r="A16" s="169" t="s">
        <v>177</v>
      </c>
      <c r="B16" s="81">
        <v>15</v>
      </c>
      <c r="C16" s="81" t="s">
        <v>190</v>
      </c>
      <c r="D16" s="114">
        <f>TrackData!D17</f>
        <v>253.62828163</v>
      </c>
      <c r="E16" s="114">
        <f>H15</f>
        <v>29.529014578061393</v>
      </c>
      <c r="F16" s="114">
        <f>MAX(Sections!EZ26:EZ280)</f>
        <v>54.316569044307641</v>
      </c>
      <c r="G16" s="114">
        <f>Cornering!G13</f>
        <v>26.944165163816354</v>
      </c>
      <c r="H16" s="114">
        <f>Sections!FG280</f>
        <v>28.891816803436772</v>
      </c>
      <c r="I16" s="114" cm="1">
        <f t="array" ref="I16">INDEX(Gearing!$T$16:$T$21,
       MATCH(1,
            (E16*3.6 &gt;= Gearing!$U$16:$U$21) *
            (E16*3.6 &lt;= Gearing!$V$16:$V$21),
       0))</f>
        <v>1</v>
      </c>
      <c r="J16" s="114">
        <f>Sections!EY18</f>
        <v>6.0005191838981826</v>
      </c>
      <c r="L16" s="78" t="s">
        <v>196</v>
      </c>
      <c r="M16" s="127">
        <f>E2</f>
        <v>17.923881112501778</v>
      </c>
      <c r="N16" s="109" t="s">
        <v>53</v>
      </c>
      <c r="O16" s="100" t="s">
        <v>259</v>
      </c>
      <c r="P16" s="102">
        <f>P530</f>
        <v>1</v>
      </c>
      <c r="Q16" s="615"/>
      <c r="R16" s="616"/>
      <c r="S16" s="616"/>
      <c r="T16" s="617"/>
      <c r="U16" s="66"/>
      <c r="V16" s="593"/>
      <c r="W16" s="593"/>
      <c r="X16" s="593"/>
      <c r="Y16" s="593"/>
      <c r="Z16" s="157"/>
      <c r="AA16" s="157"/>
      <c r="AB16" s="157"/>
      <c r="AC16" s="157"/>
      <c r="AD16" s="166"/>
      <c r="AF16" s="78" t="s">
        <v>196</v>
      </c>
      <c r="AG16" s="127">
        <f>'Full Lap Simulation'!E5</f>
        <v>29.947340189883295</v>
      </c>
      <c r="AH16" s="109" t="s">
        <v>53</v>
      </c>
      <c r="AI16" s="100" t="s">
        <v>259</v>
      </c>
      <c r="AJ16" s="102">
        <f>AJ89</f>
        <v>3</v>
      </c>
      <c r="AK16" s="134"/>
      <c r="AL16" s="615"/>
      <c r="AM16" s="616"/>
      <c r="AN16" s="617"/>
      <c r="AO16" s="157"/>
      <c r="AP16" s="157"/>
      <c r="AQ16" s="593"/>
      <c r="AR16" s="593"/>
      <c r="AS16" s="157"/>
      <c r="AT16" s="66"/>
      <c r="AU16" s="66"/>
      <c r="AV16" s="66"/>
      <c r="AW16" s="66"/>
      <c r="AX16" s="156"/>
      <c r="AZ16" s="78" t="s">
        <v>196</v>
      </c>
      <c r="BA16" s="127">
        <f>'Full Lap Simulation'!E6</f>
        <v>44.408237926016461</v>
      </c>
      <c r="BB16" s="78" t="s">
        <v>53</v>
      </c>
      <c r="BC16" s="100" t="s">
        <v>259</v>
      </c>
      <c r="BD16" s="102">
        <f>BD64</f>
        <v>3</v>
      </c>
      <c r="BE16" s="615"/>
      <c r="BF16" s="691"/>
      <c r="BG16" s="691"/>
      <c r="BH16" s="691"/>
      <c r="BI16" s="617"/>
      <c r="BJ16" s="157"/>
      <c r="BK16" s="593"/>
      <c r="BL16" s="593"/>
      <c r="BM16" s="593"/>
      <c r="BN16" s="157"/>
      <c r="BO16" s="157"/>
      <c r="BP16" s="157"/>
      <c r="BQ16" s="157"/>
      <c r="BR16" s="166"/>
      <c r="BT16" s="78" t="s">
        <v>258</v>
      </c>
      <c r="BU16" s="127">
        <f>'Full Lap Simulation'!E8</f>
        <v>50.07029492007679</v>
      </c>
      <c r="BV16" s="109" t="s">
        <v>53</v>
      </c>
      <c r="BW16" s="100" t="s">
        <v>259</v>
      </c>
      <c r="BX16" s="102">
        <f>BX131</f>
        <v>4</v>
      </c>
      <c r="BY16" s="134"/>
      <c r="BZ16" s="66"/>
      <c r="CA16" s="66"/>
      <c r="CB16" s="66"/>
      <c r="CC16" s="66"/>
      <c r="CD16" s="593"/>
      <c r="CE16" s="593"/>
      <c r="CF16" s="593"/>
      <c r="CG16" s="593"/>
      <c r="CH16" s="66"/>
      <c r="CI16" s="66"/>
      <c r="CJ16" s="66"/>
      <c r="CK16" s="66"/>
      <c r="CL16" s="156"/>
      <c r="CN16" s="78" t="s">
        <v>196</v>
      </c>
      <c r="CO16" s="127">
        <f>'Full Lap Simulation'!E10</f>
        <v>60.180001301910664</v>
      </c>
      <c r="CP16" s="109" t="s">
        <v>53</v>
      </c>
      <c r="CQ16" s="100" t="s">
        <v>259</v>
      </c>
      <c r="CR16" s="102">
        <f>CR99</f>
        <v>3</v>
      </c>
      <c r="CS16" s="134"/>
      <c r="CT16" s="615"/>
      <c r="CU16" s="616"/>
      <c r="CV16" s="616"/>
      <c r="CW16" s="617"/>
      <c r="CX16" s="593"/>
      <c r="CY16" s="593"/>
      <c r="CZ16" s="593"/>
      <c r="DA16" s="593"/>
      <c r="DB16" s="66"/>
      <c r="DC16" s="66"/>
      <c r="DD16" s="66"/>
      <c r="DE16" s="66"/>
      <c r="DF16" s="156"/>
      <c r="DI16" s="78" t="s">
        <v>251</v>
      </c>
      <c r="DJ16" s="127">
        <f>'Full Lap Simulation'!E12</f>
        <v>48.997771147396435</v>
      </c>
      <c r="DK16" s="109" t="s">
        <v>53</v>
      </c>
      <c r="DL16" s="100" t="s">
        <v>259</v>
      </c>
      <c r="DM16" s="138">
        <f>DM74</f>
        <v>2</v>
      </c>
      <c r="DN16" s="615"/>
      <c r="DO16" s="616"/>
      <c r="DP16" s="616"/>
      <c r="DQ16" s="616"/>
      <c r="DR16" s="617"/>
      <c r="DS16" s="593"/>
      <c r="DT16" s="593"/>
      <c r="DU16" s="593"/>
      <c r="DV16" s="593"/>
      <c r="DW16" s="66"/>
      <c r="DX16" s="66"/>
      <c r="DY16" s="66"/>
      <c r="DZ16" s="66"/>
      <c r="EA16" s="156"/>
      <c r="ED16" s="78" t="s">
        <v>196</v>
      </c>
      <c r="EE16" s="127">
        <f>'Full Lap Simulation'!H14</f>
        <v>38.8562218668878</v>
      </c>
      <c r="EF16" s="109" t="s">
        <v>53</v>
      </c>
      <c r="EG16" s="100" t="s">
        <v>259</v>
      </c>
      <c r="EH16" s="102">
        <f>EH64</f>
        <v>1</v>
      </c>
      <c r="EI16" s="615"/>
      <c r="EJ16" s="616"/>
      <c r="EK16" s="616"/>
      <c r="EL16" s="617"/>
      <c r="EM16" s="593"/>
      <c r="EN16" s="593"/>
      <c r="EO16" s="593"/>
      <c r="EP16" s="593"/>
      <c r="EQ16" s="593"/>
      <c r="ER16" s="157"/>
      <c r="ES16" s="157"/>
      <c r="ET16" s="157"/>
      <c r="EU16" s="157"/>
      <c r="EV16" s="166"/>
      <c r="EX16" s="78" t="s">
        <v>196</v>
      </c>
      <c r="EY16" s="127">
        <f>'Full Lap Simulation'!E16</f>
        <v>29.529014578061393</v>
      </c>
      <c r="EZ16" s="109" t="s">
        <v>53</v>
      </c>
      <c r="FA16" s="100" t="s">
        <v>259</v>
      </c>
      <c r="FB16" s="102">
        <f>FB280</f>
        <v>1</v>
      </c>
      <c r="FC16" s="140"/>
      <c r="FD16" s="621"/>
      <c r="FE16" s="621"/>
      <c r="FF16" s="621"/>
      <c r="FG16" s="140"/>
      <c r="FH16" s="140"/>
      <c r="FI16" s="140"/>
      <c r="FJ16" s="140"/>
      <c r="FK16" s="140"/>
      <c r="FL16" s="140"/>
      <c r="FM16" s="140"/>
      <c r="FN16" s="621"/>
      <c r="FO16" s="621"/>
      <c r="FP16" s="629"/>
      <c r="FR16" s="78" t="s">
        <v>196</v>
      </c>
      <c r="FS16" s="127">
        <f>'Full Lap Simulation'!E19</f>
        <v>26.944165163816354</v>
      </c>
      <c r="FT16" s="109" t="s">
        <v>53</v>
      </c>
      <c r="FU16" s="100" t="s">
        <v>259</v>
      </c>
      <c r="FV16" s="102">
        <f>FV541</f>
        <v>1</v>
      </c>
      <c r="FW16" s="140"/>
      <c r="FX16" s="140"/>
      <c r="FY16" s="140"/>
      <c r="FZ16" s="140"/>
      <c r="GA16" s="140"/>
      <c r="GB16" s="140"/>
      <c r="GC16" s="140"/>
      <c r="GD16" s="140"/>
      <c r="GE16" s="140"/>
      <c r="GF16" s="663"/>
      <c r="GG16" s="664"/>
      <c r="GH16" s="664"/>
      <c r="GI16" s="665"/>
      <c r="GJ16" s="143"/>
      <c r="GM16" s="78" t="s">
        <v>196</v>
      </c>
      <c r="GN16" s="127">
        <f>'Full Lap Simulation'!E22</f>
        <v>19.507054749285114</v>
      </c>
      <c r="GO16" s="109" t="s">
        <v>53</v>
      </c>
      <c r="GP16" s="100" t="s">
        <v>259</v>
      </c>
      <c r="GQ16" s="102">
        <f>GQ410</f>
        <v>1</v>
      </c>
      <c r="GR16" s="141"/>
      <c r="GS16" s="141"/>
      <c r="GT16" s="141"/>
      <c r="GU16" s="140"/>
      <c r="GV16" s="140"/>
      <c r="GW16" s="140"/>
      <c r="GX16" s="140"/>
      <c r="GY16" s="140"/>
      <c r="GZ16" s="141"/>
      <c r="HA16" s="141"/>
      <c r="HB16" s="141"/>
      <c r="HC16" s="141"/>
      <c r="HD16" s="141"/>
      <c r="HE16" s="142"/>
      <c r="HH16" s="78" t="s">
        <v>196</v>
      </c>
      <c r="HI16" s="127">
        <f>'Full Lap Simulation'!E24</f>
        <v>15.992737432737746</v>
      </c>
      <c r="HJ16" s="109" t="s">
        <v>53</v>
      </c>
      <c r="HK16" s="100" t="s">
        <v>259</v>
      </c>
      <c r="HL16" s="102">
        <f>HL348</f>
        <v>1</v>
      </c>
      <c r="HM16" s="140"/>
      <c r="HN16" s="140"/>
      <c r="HO16" s="140"/>
      <c r="HP16" s="140"/>
      <c r="HQ16" s="140"/>
      <c r="HR16" s="140"/>
      <c r="HS16" s="140"/>
      <c r="HT16" s="140"/>
      <c r="HU16" s="140"/>
      <c r="HV16" s="140"/>
      <c r="HW16" s="140"/>
      <c r="HX16" s="140"/>
      <c r="HY16" s="140"/>
      <c r="HZ16" s="140"/>
      <c r="IA16" s="140"/>
      <c r="IB16" s="143"/>
    </row>
    <row r="17" spans="1:236">
      <c r="A17" s="168" t="s">
        <v>178</v>
      </c>
      <c r="B17" s="80">
        <v>16</v>
      </c>
      <c r="C17" s="80" t="s">
        <v>217</v>
      </c>
      <c r="D17" s="113">
        <v>66.166708600000007</v>
      </c>
      <c r="E17" s="114">
        <f>MIN(H16,F17)</f>
        <v>26.944165163816354</v>
      </c>
      <c r="F17" s="114">
        <f>Cornering!G13</f>
        <v>26.944165163816354</v>
      </c>
      <c r="G17" s="114">
        <f>E17</f>
        <v>26.944165163816354</v>
      </c>
      <c r="H17" s="114">
        <f>E17</f>
        <v>26.944165163816354</v>
      </c>
      <c r="I17" s="114" cm="1">
        <f t="array" ref="I17">INDEX(Gearing!$T$16:$T$21,
       MATCH(1,
            (E17*3.6 &gt;= Gearing!$U$16:$U$21) *
            (E17*3.6 &lt;= Gearing!$V$16:$V$21),
       0))</f>
        <v>1</v>
      </c>
      <c r="J17" s="114">
        <f>Sections!D17/H17</f>
        <v>2.4556971128152112</v>
      </c>
      <c r="L17" s="78" t="s">
        <v>257</v>
      </c>
      <c r="M17" s="127">
        <f>Cornering!G6</f>
        <v>29.947340189883295</v>
      </c>
      <c r="N17" s="109" t="s">
        <v>53</v>
      </c>
      <c r="O17" s="66"/>
      <c r="P17" s="66"/>
      <c r="Q17" s="615"/>
      <c r="R17" s="616"/>
      <c r="S17" s="616"/>
      <c r="T17" s="617"/>
      <c r="U17" s="66"/>
      <c r="V17" s="593"/>
      <c r="W17" s="593"/>
      <c r="X17" s="593"/>
      <c r="Y17" s="593"/>
      <c r="Z17" s="157"/>
      <c r="AA17" s="157"/>
      <c r="AB17" s="157"/>
      <c r="AC17" s="157"/>
      <c r="AD17" s="166"/>
      <c r="AF17" s="78" t="s">
        <v>257</v>
      </c>
      <c r="AG17" s="127">
        <f>Cornering!G7</f>
        <v>59.959276546348939</v>
      </c>
      <c r="AH17" s="109" t="s">
        <v>53</v>
      </c>
      <c r="AI17" s="66"/>
      <c r="AJ17" s="134"/>
      <c r="AK17" s="134"/>
      <c r="AL17" s="615"/>
      <c r="AM17" s="616"/>
      <c r="AN17" s="617"/>
      <c r="AO17" s="157"/>
      <c r="AP17" s="157"/>
      <c r="AQ17" s="593"/>
      <c r="AR17" s="593"/>
      <c r="AS17" s="157"/>
      <c r="AT17" s="66"/>
      <c r="AU17" s="66"/>
      <c r="AV17" s="66"/>
      <c r="AW17" s="66"/>
      <c r="AX17" s="156"/>
      <c r="AZ17" s="78" t="s">
        <v>257</v>
      </c>
      <c r="BA17" s="127">
        <f>Cornering!G8</f>
        <v>50.322067915642421</v>
      </c>
      <c r="BB17" s="78" t="s">
        <v>53</v>
      </c>
      <c r="BC17" s="66"/>
      <c r="BD17" s="66"/>
      <c r="BE17" s="615"/>
      <c r="BF17" s="691"/>
      <c r="BG17" s="691"/>
      <c r="BH17" s="691"/>
      <c r="BI17" s="617"/>
      <c r="BJ17" s="157"/>
      <c r="BK17" s="593"/>
      <c r="BL17" s="593"/>
      <c r="BM17" s="593"/>
      <c r="BN17" s="157"/>
      <c r="BO17" s="157"/>
      <c r="BP17" s="157"/>
      <c r="BQ17" s="157"/>
      <c r="BR17" s="166"/>
      <c r="BT17" s="78" t="s">
        <v>257</v>
      </c>
      <c r="BU17" s="127">
        <f>Cornering!G9</f>
        <v>62.499375279016647</v>
      </c>
      <c r="BV17" s="109" t="s">
        <v>53</v>
      </c>
      <c r="BW17" s="66"/>
      <c r="BX17" s="134"/>
      <c r="BY17" s="134"/>
      <c r="BZ17" s="66"/>
      <c r="CA17" s="66"/>
      <c r="CB17" s="66"/>
      <c r="CC17" s="66"/>
      <c r="CD17" s="593"/>
      <c r="CE17" s="593"/>
      <c r="CF17" s="593"/>
      <c r="CG17" s="593"/>
      <c r="CH17" s="66"/>
      <c r="CI17" s="66"/>
      <c r="CJ17" s="66"/>
      <c r="CK17" s="66"/>
      <c r="CL17" s="156"/>
      <c r="CN17" s="78" t="s">
        <v>257</v>
      </c>
      <c r="CO17" s="127">
        <f>Cornering!G10</f>
        <v>48.997771147396435</v>
      </c>
      <c r="CP17" s="109" t="s">
        <v>53</v>
      </c>
      <c r="CQ17" s="66"/>
      <c r="CR17" s="134"/>
      <c r="CS17" s="134"/>
      <c r="CT17" s="615"/>
      <c r="CU17" s="616"/>
      <c r="CV17" s="616"/>
      <c r="CW17" s="617"/>
      <c r="CX17" s="593"/>
      <c r="CY17" s="593"/>
      <c r="CZ17" s="593"/>
      <c r="DA17" s="593"/>
      <c r="DB17" s="66"/>
      <c r="DC17" s="66"/>
      <c r="DD17" s="66"/>
      <c r="DE17" s="66"/>
      <c r="DF17" s="156"/>
      <c r="DI17" s="78" t="s">
        <v>257</v>
      </c>
      <c r="DJ17" s="127">
        <f>Cornering!G11</f>
        <v>57.76777638451415</v>
      </c>
      <c r="DK17" s="109" t="s">
        <v>53</v>
      </c>
      <c r="DL17" s="66"/>
      <c r="DM17" s="66"/>
      <c r="DN17" s="615"/>
      <c r="DO17" s="616"/>
      <c r="DP17" s="616"/>
      <c r="DQ17" s="616"/>
      <c r="DR17" s="617"/>
      <c r="DS17" s="593"/>
      <c r="DT17" s="593"/>
      <c r="DU17" s="593"/>
      <c r="DV17" s="593"/>
      <c r="DW17" s="66"/>
      <c r="DX17" s="66"/>
      <c r="DY17" s="66"/>
      <c r="DZ17" s="66"/>
      <c r="EA17" s="156"/>
      <c r="ED17" s="78" t="s">
        <v>257</v>
      </c>
      <c r="EE17" s="127">
        <f>Cornering!G12</f>
        <v>29.529014578061393</v>
      </c>
      <c r="EF17" s="109" t="s">
        <v>53</v>
      </c>
      <c r="EG17" s="66"/>
      <c r="EH17" s="134"/>
      <c r="EI17" s="615"/>
      <c r="EJ17" s="616"/>
      <c r="EK17" s="616"/>
      <c r="EL17" s="617"/>
      <c r="EM17" s="593"/>
      <c r="EN17" s="593"/>
      <c r="EO17" s="593"/>
      <c r="EP17" s="593"/>
      <c r="EQ17" s="593"/>
      <c r="ER17" s="157"/>
      <c r="ES17" s="157"/>
      <c r="ET17" s="157"/>
      <c r="EU17" s="157"/>
      <c r="EV17" s="166"/>
      <c r="EX17" s="78" t="s">
        <v>257</v>
      </c>
      <c r="EY17" s="127">
        <f>Cornering!G13</f>
        <v>26.944165163816354</v>
      </c>
      <c r="EZ17" s="109" t="s">
        <v>53</v>
      </c>
      <c r="FA17" s="140"/>
      <c r="FB17" s="140"/>
      <c r="FC17" s="140"/>
      <c r="FD17" s="621"/>
      <c r="FE17" s="621"/>
      <c r="FF17" s="621"/>
      <c r="FG17" s="140"/>
      <c r="FH17" s="140"/>
      <c r="FI17" s="140"/>
      <c r="FJ17" s="140"/>
      <c r="FK17" s="140"/>
      <c r="FL17" s="140"/>
      <c r="FM17" s="140"/>
      <c r="FN17" s="140"/>
      <c r="FO17" s="140"/>
      <c r="FP17" s="143"/>
      <c r="FR17" s="78" t="s">
        <v>257</v>
      </c>
      <c r="FS17" s="127">
        <f>Cornering!G16</f>
        <v>19.507054749285114</v>
      </c>
      <c r="FT17" s="109" t="s">
        <v>53</v>
      </c>
      <c r="FU17" s="140"/>
      <c r="FV17" s="140"/>
      <c r="FW17" s="140"/>
      <c r="FX17" s="140"/>
      <c r="FY17" s="140"/>
      <c r="FZ17" s="140"/>
      <c r="GA17" s="140"/>
      <c r="GB17" s="140"/>
      <c r="GC17" s="140"/>
      <c r="GD17" s="140"/>
      <c r="GE17" s="140"/>
      <c r="GF17" s="663"/>
      <c r="GG17" s="664"/>
      <c r="GH17" s="664"/>
      <c r="GI17" s="665"/>
      <c r="GJ17" s="143"/>
      <c r="GM17" s="78" t="s">
        <v>257</v>
      </c>
      <c r="GN17" s="127">
        <f>Cornering!G18</f>
        <v>16.03957772172382</v>
      </c>
      <c r="GO17" s="109" t="s">
        <v>53</v>
      </c>
      <c r="GP17" s="140"/>
      <c r="GQ17" s="141"/>
      <c r="GR17" s="141"/>
      <c r="GS17" s="141"/>
      <c r="GT17" s="141"/>
      <c r="GU17" s="140"/>
      <c r="GV17" s="140"/>
      <c r="GW17" s="140"/>
      <c r="GX17" s="140"/>
      <c r="GY17" s="140"/>
      <c r="GZ17" s="141"/>
      <c r="HA17" s="141"/>
      <c r="HB17" s="141"/>
      <c r="HC17" s="141"/>
      <c r="HD17" s="141"/>
      <c r="HE17" s="142"/>
      <c r="HH17" s="78" t="s">
        <v>257</v>
      </c>
      <c r="HI17" s="127">
        <f>Cornering!G20</f>
        <v>17.923881112501778</v>
      </c>
      <c r="HJ17" s="109" t="s">
        <v>53</v>
      </c>
      <c r="HK17" s="140"/>
      <c r="HL17" s="140"/>
      <c r="HM17" s="140"/>
      <c r="HN17" s="140"/>
      <c r="HO17" s="140"/>
      <c r="HP17" s="140"/>
      <c r="HQ17" s="140"/>
      <c r="HR17" s="140"/>
      <c r="HS17" s="140"/>
      <c r="HT17" s="140"/>
      <c r="HU17" s="140"/>
      <c r="HV17" s="140"/>
      <c r="HW17" s="140"/>
      <c r="HX17" s="140"/>
      <c r="HY17" s="140"/>
      <c r="HZ17" s="140"/>
      <c r="IA17" s="140"/>
      <c r="IB17" s="143"/>
    </row>
    <row r="18" spans="1:236" ht="14.65" thickBot="1">
      <c r="A18" s="169" t="s">
        <v>179</v>
      </c>
      <c r="B18" s="81">
        <v>17</v>
      </c>
      <c r="C18" s="81" t="s">
        <v>217</v>
      </c>
      <c r="D18" s="114">
        <v>160.84321625000001</v>
      </c>
      <c r="E18" s="114">
        <f>H17</f>
        <v>26.944165163816354</v>
      </c>
      <c r="F18" s="114">
        <f>E18</f>
        <v>26.944165163816354</v>
      </c>
      <c r="G18" s="114">
        <f>E19</f>
        <v>26.944165163816354</v>
      </c>
      <c r="H18" s="114">
        <f>E18</f>
        <v>26.944165163816354</v>
      </c>
      <c r="I18" s="114" cm="1">
        <f t="array" ref="I18">INDEX(Gearing!$T$16:$T$21,
       MATCH(1,
            (E18*3.6 &gt;= Gearing!$U$16:$U$21) *
            (E18*3.6 &lt;= Gearing!$V$16:$V$21),
       0))</f>
        <v>1</v>
      </c>
      <c r="J18" s="114">
        <f>Sections!D18/H18</f>
        <v>5.9695008278081039</v>
      </c>
      <c r="L18" s="78" t="s">
        <v>14</v>
      </c>
      <c r="M18" s="127">
        <f>SUM(V26:V530)</f>
        <v>10.950801570720932</v>
      </c>
      <c r="N18" s="78" t="s">
        <v>54</v>
      </c>
      <c r="O18" s="66"/>
      <c r="P18" s="66"/>
      <c r="Q18" s="615"/>
      <c r="R18" s="616"/>
      <c r="S18" s="616"/>
      <c r="T18" s="617"/>
      <c r="U18" s="66"/>
      <c r="V18" s="593"/>
      <c r="W18" s="593"/>
      <c r="X18" s="593"/>
      <c r="Y18" s="593"/>
      <c r="Z18" s="157"/>
      <c r="AA18" s="157"/>
      <c r="AB18" s="157"/>
      <c r="AC18" s="157"/>
      <c r="AD18" s="166"/>
      <c r="AF18" s="78" t="s">
        <v>14</v>
      </c>
      <c r="AG18" s="132">
        <f>SUM(AP26:AP89)</f>
        <v>1.7144446437927801</v>
      </c>
      <c r="AH18" s="79" t="s">
        <v>54</v>
      </c>
      <c r="AI18" s="66"/>
      <c r="AJ18" s="134"/>
      <c r="AK18" s="134"/>
      <c r="AL18" s="615"/>
      <c r="AM18" s="616"/>
      <c r="AN18" s="617"/>
      <c r="AO18" s="157"/>
      <c r="AP18" s="157"/>
      <c r="AQ18" s="593"/>
      <c r="AR18" s="593"/>
      <c r="AS18" s="157"/>
      <c r="AT18" s="66"/>
      <c r="AU18" s="66"/>
      <c r="AV18" s="66"/>
      <c r="AW18" s="66"/>
      <c r="AX18" s="156"/>
      <c r="AZ18" s="78" t="s">
        <v>14</v>
      </c>
      <c r="BA18" s="127">
        <f>SUM(BJ26:BJ64)</f>
        <v>0.82558436980666206</v>
      </c>
      <c r="BB18" s="78" t="s">
        <v>54</v>
      </c>
      <c r="BC18" s="66"/>
      <c r="BD18" s="66"/>
      <c r="BE18" s="615"/>
      <c r="BF18" s="691"/>
      <c r="BG18" s="691"/>
      <c r="BH18" s="691"/>
      <c r="BI18" s="617"/>
      <c r="BJ18" s="157"/>
      <c r="BK18" s="593"/>
      <c r="BL18" s="593"/>
      <c r="BM18" s="593"/>
      <c r="BN18" s="157"/>
      <c r="BO18" s="157"/>
      <c r="BP18" s="157"/>
      <c r="BQ18" s="157"/>
      <c r="BR18" s="166"/>
      <c r="BT18" s="78" t="s">
        <v>14</v>
      </c>
      <c r="BU18" s="127">
        <f>SUM(CD26:CD131)</f>
        <v>1.9088170727778788</v>
      </c>
      <c r="BV18" s="78" t="s">
        <v>54</v>
      </c>
      <c r="BW18" s="66"/>
      <c r="BX18" s="134"/>
      <c r="BY18" s="134"/>
      <c r="BZ18" s="66"/>
      <c r="CA18" s="66"/>
      <c r="CB18" s="66"/>
      <c r="CC18" s="66"/>
      <c r="CD18" s="593"/>
      <c r="CE18" s="593"/>
      <c r="CF18" s="593"/>
      <c r="CG18" s="593"/>
      <c r="CH18" s="66"/>
      <c r="CI18" s="66"/>
      <c r="CJ18" s="66"/>
      <c r="CK18" s="66"/>
      <c r="CL18" s="156"/>
      <c r="CN18" s="78" t="s">
        <v>14</v>
      </c>
      <c r="CO18" s="130">
        <f>SUM(CX26:CX99)</f>
        <v>1.3494927560865959</v>
      </c>
      <c r="CP18" s="78" t="s">
        <v>54</v>
      </c>
      <c r="CQ18" s="66"/>
      <c r="CR18" s="134"/>
      <c r="CS18" s="134"/>
      <c r="CT18" s="615"/>
      <c r="CU18" s="616"/>
      <c r="CV18" s="616"/>
      <c r="CW18" s="617"/>
      <c r="CX18" s="593"/>
      <c r="CY18" s="593"/>
      <c r="CZ18" s="593"/>
      <c r="DA18" s="593"/>
      <c r="DB18" s="66"/>
      <c r="DC18" s="66"/>
      <c r="DD18" s="66"/>
      <c r="DE18" s="66"/>
      <c r="DF18" s="156"/>
      <c r="DI18" s="78" t="s">
        <v>14</v>
      </c>
      <c r="DJ18" s="127">
        <f>SUM(DS26:DS74)</f>
        <v>1.1140570347984076</v>
      </c>
      <c r="DK18" s="78" t="s">
        <v>54</v>
      </c>
      <c r="DL18" s="66"/>
      <c r="DM18" s="66"/>
      <c r="DN18" s="615"/>
      <c r="DO18" s="616"/>
      <c r="DP18" s="616"/>
      <c r="DQ18" s="616"/>
      <c r="DR18" s="617"/>
      <c r="DS18" s="593"/>
      <c r="DT18" s="593"/>
      <c r="DU18" s="593"/>
      <c r="DV18" s="593"/>
      <c r="DW18" s="66"/>
      <c r="DX18" s="66"/>
      <c r="DY18" s="66"/>
      <c r="DZ18" s="66"/>
      <c r="EA18" s="156"/>
      <c r="ED18" s="78" t="s">
        <v>14</v>
      </c>
      <c r="EE18" s="127">
        <f>SUM(EN26:EN64)</f>
        <v>1.089187864913771</v>
      </c>
      <c r="EF18" s="78" t="s">
        <v>54</v>
      </c>
      <c r="EG18" s="66"/>
      <c r="EH18" s="134"/>
      <c r="EI18" s="615"/>
      <c r="EJ18" s="616"/>
      <c r="EK18" s="616"/>
      <c r="EL18" s="617"/>
      <c r="EM18" s="593"/>
      <c r="EN18" s="593"/>
      <c r="EO18" s="593"/>
      <c r="EP18" s="593"/>
      <c r="EQ18" s="593"/>
      <c r="ER18" s="157"/>
      <c r="ES18" s="157"/>
      <c r="ET18" s="157"/>
      <c r="EU18" s="157"/>
      <c r="EV18" s="166"/>
      <c r="EX18" s="78" t="s">
        <v>14</v>
      </c>
      <c r="EY18" s="130">
        <f>SUM(FH26:FH280)</f>
        <v>6.0005191838981826</v>
      </c>
      <c r="EZ18" s="78" t="s">
        <v>54</v>
      </c>
      <c r="FA18" s="140"/>
      <c r="FB18" s="140"/>
      <c r="FC18" s="140"/>
      <c r="FD18" s="621"/>
      <c r="FE18" s="621"/>
      <c r="FF18" s="621"/>
      <c r="FG18" s="140"/>
      <c r="FH18" s="140"/>
      <c r="FI18" s="140"/>
      <c r="FJ18" s="140"/>
      <c r="FK18" s="140"/>
      <c r="FL18" s="140"/>
      <c r="FM18" s="140"/>
      <c r="FN18" s="140"/>
      <c r="FO18" s="140"/>
      <c r="FP18" s="143"/>
      <c r="FR18" s="78" t="s">
        <v>14</v>
      </c>
      <c r="FS18" s="130">
        <f>SUM(GB26:GB541)</f>
        <v>10.818385345418797</v>
      </c>
      <c r="FT18" s="78" t="s">
        <v>54</v>
      </c>
      <c r="FU18" s="140"/>
      <c r="FV18" s="140"/>
      <c r="FW18" s="140"/>
      <c r="FX18" s="140"/>
      <c r="FY18" s="140"/>
      <c r="FZ18" s="140"/>
      <c r="GA18" s="140"/>
      <c r="GB18" s="140"/>
      <c r="GC18" s="140"/>
      <c r="GD18" s="140"/>
      <c r="GE18" s="140"/>
      <c r="GF18" s="663"/>
      <c r="GG18" s="664"/>
      <c r="GH18" s="664"/>
      <c r="GI18" s="665"/>
      <c r="GJ18" s="143"/>
      <c r="GM18" s="78" t="s">
        <v>14</v>
      </c>
      <c r="GN18" s="130">
        <f>SUM(GW26:GW410)</f>
        <v>9.7625444007803175</v>
      </c>
      <c r="GO18" s="78" t="s">
        <v>54</v>
      </c>
      <c r="GP18" s="140"/>
      <c r="GQ18" s="141"/>
      <c r="GR18" s="141"/>
      <c r="GS18" s="141"/>
      <c r="GT18" s="141"/>
      <c r="GU18" s="140"/>
      <c r="GV18" s="140"/>
      <c r="GW18" s="140"/>
      <c r="GX18" s="140"/>
      <c r="GY18" s="140"/>
      <c r="GZ18" s="141"/>
      <c r="HA18" s="141"/>
      <c r="HB18" s="141"/>
      <c r="HC18" s="141"/>
      <c r="HD18" s="141"/>
      <c r="HE18" s="142"/>
      <c r="HH18" s="78" t="s">
        <v>14</v>
      </c>
      <c r="HI18" s="130">
        <f>SUM(HR26:HR348)</f>
        <v>8.824079660078036</v>
      </c>
      <c r="HJ18" s="78" t="s">
        <v>54</v>
      </c>
      <c r="HK18" s="140"/>
      <c r="HL18" s="140"/>
      <c r="HM18" s="140"/>
      <c r="HN18" s="140"/>
      <c r="HO18" s="140"/>
      <c r="HP18" s="140"/>
      <c r="HQ18" s="140"/>
      <c r="HR18" s="140"/>
      <c r="HS18" s="140"/>
      <c r="HT18" s="140"/>
      <c r="HU18" s="140"/>
      <c r="HV18" s="140"/>
      <c r="HW18" s="140"/>
      <c r="HX18" s="140"/>
      <c r="HY18" s="140"/>
      <c r="HZ18" s="140"/>
      <c r="IA18" s="140"/>
      <c r="IB18" s="143"/>
    </row>
    <row r="19" spans="1:236" ht="14.65" thickBot="1">
      <c r="A19" s="169" t="s">
        <v>180</v>
      </c>
      <c r="B19" s="81">
        <v>18</v>
      </c>
      <c r="C19" s="81" t="s">
        <v>190</v>
      </c>
      <c r="D19" s="114">
        <f>TrackData!D20</f>
        <v>514.54111422000005</v>
      </c>
      <c r="E19" s="114">
        <f>H18</f>
        <v>26.944165163816354</v>
      </c>
      <c r="F19" s="114">
        <f>MAX(Sections!FT26:FT541)</f>
        <v>65.590655222585724</v>
      </c>
      <c r="G19" s="114">
        <f>Cornering!G15</f>
        <v>20.297972766226884</v>
      </c>
      <c r="H19" s="114">
        <f>Sections!GA541</f>
        <v>23.600944757089568</v>
      </c>
      <c r="I19" s="114" cm="1">
        <f t="array" ref="I19">INDEX(Gearing!$T$16:$T$21,
       MATCH(1,
            (E19*3.6 &gt;= Gearing!$U$16:$U$21) *
            (E19*3.6 &lt;= Gearing!$V$16:$V$21),
       0))</f>
        <v>1</v>
      </c>
      <c r="J19" s="114">
        <f>Sections!FS18</f>
        <v>10.818385345418797</v>
      </c>
      <c r="L19" s="79" t="s">
        <v>230</v>
      </c>
      <c r="M19" s="102">
        <f>AA344</f>
        <v>185.2</v>
      </c>
      <c r="N19" s="79" t="s">
        <v>50</v>
      </c>
      <c r="O19" s="66"/>
      <c r="P19" s="66"/>
      <c r="Q19" s="615"/>
      <c r="R19" s="616"/>
      <c r="S19" s="616"/>
      <c r="T19" s="617"/>
      <c r="U19" s="157"/>
      <c r="V19" s="157"/>
      <c r="W19" s="157"/>
      <c r="X19" s="157"/>
      <c r="Y19" s="157"/>
      <c r="Z19" s="157"/>
      <c r="AA19" s="157"/>
      <c r="AB19" s="157"/>
      <c r="AC19" s="157"/>
      <c r="AD19" s="166"/>
      <c r="AF19" s="79" t="s">
        <v>230</v>
      </c>
      <c r="AG19" s="625" t="s">
        <v>231</v>
      </c>
      <c r="AH19" s="626"/>
      <c r="AI19" s="66"/>
      <c r="AJ19" s="134"/>
      <c r="AK19" s="134"/>
      <c r="AL19" s="615"/>
      <c r="AM19" s="616"/>
      <c r="AN19" s="617"/>
      <c r="AO19" s="157"/>
      <c r="AP19" s="157"/>
      <c r="AQ19" s="593"/>
      <c r="AR19" s="593"/>
      <c r="AS19" s="157"/>
      <c r="AT19" s="66"/>
      <c r="AU19" s="66"/>
      <c r="AV19" s="66"/>
      <c r="AW19" s="66"/>
      <c r="AX19" s="156"/>
      <c r="AZ19" s="79" t="s">
        <v>230</v>
      </c>
      <c r="BA19" s="627" t="s">
        <v>231</v>
      </c>
      <c r="BB19" s="628"/>
      <c r="BC19" s="66"/>
      <c r="BD19" s="66"/>
      <c r="BE19" s="615"/>
      <c r="BF19" s="691"/>
      <c r="BG19" s="691"/>
      <c r="BH19" s="691"/>
      <c r="BI19" s="617"/>
      <c r="BJ19" s="157"/>
      <c r="BK19" s="593"/>
      <c r="BL19" s="593"/>
      <c r="BM19" s="593"/>
      <c r="BN19" s="157"/>
      <c r="BO19" s="157"/>
      <c r="BP19" s="157"/>
      <c r="BQ19" s="157"/>
      <c r="BR19" s="166"/>
      <c r="BT19" s="79" t="s">
        <v>230</v>
      </c>
      <c r="BU19" s="102" t="s">
        <v>231</v>
      </c>
      <c r="BV19" s="79" t="s">
        <v>50</v>
      </c>
      <c r="BW19" s="66"/>
      <c r="BX19" s="134"/>
      <c r="BY19" s="134"/>
      <c r="BZ19" s="66"/>
      <c r="CA19" s="66"/>
      <c r="CB19" s="66"/>
      <c r="CC19" s="157"/>
      <c r="CD19" s="66"/>
      <c r="CE19" s="66"/>
      <c r="CF19" s="66"/>
      <c r="CG19" s="66"/>
      <c r="CH19" s="66"/>
      <c r="CI19" s="66"/>
      <c r="CJ19" s="66"/>
      <c r="CK19" s="66"/>
      <c r="CL19" s="156"/>
      <c r="CN19" s="79" t="s">
        <v>230</v>
      </c>
      <c r="CO19" s="102">
        <f>DC59</f>
        <v>39.567763170000006</v>
      </c>
      <c r="CP19" s="79" t="s">
        <v>50</v>
      </c>
      <c r="CQ19" s="66"/>
      <c r="CR19" s="134"/>
      <c r="CS19" s="134"/>
      <c r="CT19" s="615"/>
      <c r="CU19" s="616"/>
      <c r="CV19" s="616"/>
      <c r="CW19" s="617"/>
      <c r="CX19" s="66"/>
      <c r="CY19" s="66"/>
      <c r="CZ19" s="66"/>
      <c r="DA19" s="66"/>
      <c r="DB19" s="66"/>
      <c r="DC19" s="66"/>
      <c r="DD19" s="66"/>
      <c r="DE19" s="66"/>
      <c r="DF19" s="156"/>
      <c r="DI19" s="79" t="s">
        <v>230</v>
      </c>
      <c r="DJ19" s="132">
        <f>DX26</f>
        <v>47.780693499999998</v>
      </c>
      <c r="DK19" s="79" t="s">
        <v>50</v>
      </c>
      <c r="DL19" s="66"/>
      <c r="DM19" s="66"/>
      <c r="DN19" s="615"/>
      <c r="DO19" s="616"/>
      <c r="DP19" s="616"/>
      <c r="DQ19" s="616"/>
      <c r="DR19" s="617"/>
      <c r="DS19" s="593"/>
      <c r="DT19" s="593"/>
      <c r="DU19" s="593"/>
      <c r="DV19" s="593"/>
      <c r="DW19" s="66"/>
      <c r="DX19" s="66"/>
      <c r="DY19" s="66"/>
      <c r="DZ19" s="66"/>
      <c r="EA19" s="156"/>
      <c r="ED19" s="79" t="s">
        <v>230</v>
      </c>
      <c r="EE19" s="102">
        <f>ES31</f>
        <v>32.01957573</v>
      </c>
      <c r="EF19" s="79" t="s">
        <v>50</v>
      </c>
      <c r="EG19" s="66"/>
      <c r="EH19" s="134"/>
      <c r="EI19" s="615"/>
      <c r="EJ19" s="616"/>
      <c r="EK19" s="616"/>
      <c r="EL19" s="617"/>
      <c r="EM19" s="593"/>
      <c r="EN19" s="593"/>
      <c r="EO19" s="593"/>
      <c r="EP19" s="593"/>
      <c r="EQ19" s="593"/>
      <c r="ER19" s="157"/>
      <c r="ES19" s="157"/>
      <c r="ET19" s="157"/>
      <c r="EU19" s="157"/>
      <c r="EV19" s="166"/>
      <c r="EX19" s="79" t="s">
        <v>230</v>
      </c>
      <c r="EY19" s="102">
        <f>FM164</f>
        <v>115.62828163</v>
      </c>
      <c r="EZ19" s="79" t="s">
        <v>50</v>
      </c>
      <c r="FA19" s="140"/>
      <c r="FB19" s="140"/>
      <c r="FC19" s="140"/>
      <c r="FD19" s="621"/>
      <c r="FE19" s="621"/>
      <c r="FF19" s="621"/>
      <c r="FG19" s="140"/>
      <c r="FH19" s="140"/>
      <c r="FI19" s="140"/>
      <c r="FJ19" s="140"/>
      <c r="FK19" s="140"/>
      <c r="FL19" s="140"/>
      <c r="FM19" s="140"/>
      <c r="FN19" s="140"/>
      <c r="FO19" s="140"/>
      <c r="FP19" s="143"/>
      <c r="FR19" s="79" t="s">
        <v>230</v>
      </c>
      <c r="FS19" s="102">
        <f>GG326</f>
        <v>214.54111422000005</v>
      </c>
      <c r="FT19" s="79" t="s">
        <v>50</v>
      </c>
      <c r="FU19" s="140"/>
      <c r="FV19" s="140"/>
      <c r="FW19" s="140"/>
      <c r="FX19" s="140"/>
      <c r="FY19" s="140"/>
      <c r="FZ19" s="140"/>
      <c r="GA19" s="140"/>
      <c r="GB19" s="140"/>
      <c r="GC19" s="140"/>
      <c r="GD19" s="140"/>
      <c r="GE19" s="140"/>
      <c r="GF19" s="666"/>
      <c r="GG19" s="667"/>
      <c r="GH19" s="667"/>
      <c r="GI19" s="668"/>
      <c r="GJ19" s="143"/>
      <c r="GM19" s="79" t="s">
        <v>230</v>
      </c>
      <c r="GN19" s="102">
        <f>HC245</f>
        <v>201.77637290050663</v>
      </c>
      <c r="GO19" s="79" t="s">
        <v>50</v>
      </c>
      <c r="GP19" s="140"/>
      <c r="GQ19" s="141"/>
      <c r="GR19" s="141"/>
      <c r="GS19" s="141"/>
      <c r="GT19" s="141"/>
      <c r="GU19" s="141"/>
      <c r="GV19" s="141"/>
      <c r="GW19" s="140"/>
      <c r="GX19" s="140"/>
      <c r="GY19" s="140"/>
      <c r="GZ19" s="141"/>
      <c r="HA19" s="141"/>
      <c r="HB19" s="141"/>
      <c r="HC19" s="141"/>
      <c r="HD19" s="141"/>
      <c r="HE19" s="142"/>
      <c r="HH19" s="79" t="s">
        <v>230</v>
      </c>
      <c r="HI19" s="102">
        <f>HW208</f>
        <v>139.42191860000003</v>
      </c>
      <c r="HJ19" s="79" t="s">
        <v>50</v>
      </c>
      <c r="HK19" s="140"/>
      <c r="HL19" s="140"/>
      <c r="HM19" s="140"/>
      <c r="HN19" s="140"/>
      <c r="HO19" s="141"/>
      <c r="HP19" s="141"/>
      <c r="HQ19" s="141"/>
      <c r="HR19" s="140"/>
      <c r="HS19" s="140"/>
      <c r="HT19" s="140"/>
      <c r="HU19" s="140"/>
      <c r="HV19" s="140"/>
      <c r="HW19" s="140"/>
      <c r="HX19" s="140"/>
      <c r="HY19" s="140"/>
      <c r="HZ19" s="140"/>
      <c r="IA19" s="140"/>
      <c r="IB19" s="143"/>
    </row>
    <row r="20" spans="1:236" ht="14.65" thickBot="1">
      <c r="A20" s="168" t="s">
        <v>181</v>
      </c>
      <c r="B20" s="80">
        <v>19</v>
      </c>
      <c r="C20" s="80" t="s">
        <v>217</v>
      </c>
      <c r="D20" s="113">
        <v>53.768422280000003</v>
      </c>
      <c r="E20" s="114">
        <f>MIN(H19,F20)</f>
        <v>19.507054749285114</v>
      </c>
      <c r="F20" s="114">
        <f>Cornering!G16</f>
        <v>19.507054749285114</v>
      </c>
      <c r="G20" s="114">
        <f>E21</f>
        <v>19.507054749285114</v>
      </c>
      <c r="H20" s="114">
        <f>E20</f>
        <v>19.507054749285114</v>
      </c>
      <c r="I20" s="114" cm="1">
        <f t="array" ref="I20">INDEX(Gearing!$T$16:$T$21,
       MATCH(1,
            (E20*3.6 &gt;= Gearing!$U$16:$U$21) *
            (E20*3.6 &lt;= Gearing!$V$16:$V$21),
       0))</f>
        <v>1</v>
      </c>
      <c r="J20" s="114">
        <f>Sections!D20/H20</f>
        <v>2.7563577880443733</v>
      </c>
      <c r="L20" s="99"/>
      <c r="M20" s="66"/>
      <c r="N20" s="66"/>
      <c r="O20" s="66"/>
      <c r="P20" s="66"/>
      <c r="Q20" s="618"/>
      <c r="R20" s="619"/>
      <c r="S20" s="619"/>
      <c r="T20" s="620"/>
      <c r="U20" s="157"/>
      <c r="V20" s="157"/>
      <c r="W20" s="157"/>
      <c r="X20" s="157"/>
      <c r="Y20" s="157"/>
      <c r="Z20" s="157"/>
      <c r="AA20" s="157"/>
      <c r="AB20" s="157"/>
      <c r="AC20" s="157"/>
      <c r="AD20" s="166"/>
      <c r="AF20" s="99"/>
      <c r="AG20" s="66"/>
      <c r="AH20" s="66"/>
      <c r="AI20" s="66"/>
      <c r="AJ20" s="134"/>
      <c r="AK20" s="134"/>
      <c r="AL20" s="618"/>
      <c r="AM20" s="619"/>
      <c r="AN20" s="620"/>
      <c r="AO20" s="157"/>
      <c r="AP20" s="157"/>
      <c r="AQ20" s="66"/>
      <c r="AR20" s="66"/>
      <c r="AS20" s="66"/>
      <c r="AT20" s="66"/>
      <c r="AU20" s="66"/>
      <c r="AV20" s="66"/>
      <c r="AW20" s="66"/>
      <c r="AX20" s="156"/>
      <c r="AZ20" s="99"/>
      <c r="BA20" s="66"/>
      <c r="BB20" s="66"/>
      <c r="BC20" s="66"/>
      <c r="BD20" s="66"/>
      <c r="BE20" s="618"/>
      <c r="BF20" s="619"/>
      <c r="BG20" s="619"/>
      <c r="BH20" s="619"/>
      <c r="BI20" s="620"/>
      <c r="BJ20" s="157"/>
      <c r="BK20" s="593"/>
      <c r="BL20" s="593"/>
      <c r="BM20" s="593"/>
      <c r="BN20" s="157"/>
      <c r="BO20" s="157"/>
      <c r="BP20" s="157"/>
      <c r="BQ20" s="157"/>
      <c r="BR20" s="166"/>
      <c r="BT20" s="99"/>
      <c r="BU20" s="66"/>
      <c r="BV20" s="66"/>
      <c r="BW20" s="66"/>
      <c r="BX20" s="134"/>
      <c r="BY20" s="134"/>
      <c r="BZ20" s="66"/>
      <c r="CA20" s="66"/>
      <c r="CB20" s="66"/>
      <c r="CC20" s="157"/>
      <c r="CD20" s="66"/>
      <c r="CE20" s="66"/>
      <c r="CF20" s="66"/>
      <c r="CG20" s="66"/>
      <c r="CH20" s="66"/>
      <c r="CI20" s="66"/>
      <c r="CJ20" s="66"/>
      <c r="CK20" s="66"/>
      <c r="CL20" s="156"/>
      <c r="CN20" s="99"/>
      <c r="CO20" s="66"/>
      <c r="CP20" s="66"/>
      <c r="CQ20" s="66"/>
      <c r="CR20" s="134"/>
      <c r="CS20" s="134"/>
      <c r="CT20" s="618"/>
      <c r="CU20" s="619"/>
      <c r="CV20" s="619"/>
      <c r="CW20" s="620"/>
      <c r="CX20" s="66"/>
      <c r="CY20" s="66"/>
      <c r="CZ20" s="66"/>
      <c r="DA20" s="66"/>
      <c r="DB20" s="66"/>
      <c r="DC20" s="66"/>
      <c r="DD20" s="66"/>
      <c r="DE20" s="66"/>
      <c r="DF20" s="156"/>
      <c r="DI20" s="99"/>
      <c r="DJ20" s="66"/>
      <c r="DK20" s="66"/>
      <c r="DL20" s="66"/>
      <c r="DM20" s="66"/>
      <c r="DN20" s="618"/>
      <c r="DO20" s="619"/>
      <c r="DP20" s="619"/>
      <c r="DQ20" s="619"/>
      <c r="DR20" s="620"/>
      <c r="DS20" s="66"/>
      <c r="DT20" s="66"/>
      <c r="DU20" s="66"/>
      <c r="DV20" s="66"/>
      <c r="DW20" s="66"/>
      <c r="DX20" s="66"/>
      <c r="DY20" s="66"/>
      <c r="DZ20" s="66"/>
      <c r="EA20" s="156"/>
      <c r="ED20" s="99"/>
      <c r="EE20" s="66"/>
      <c r="EF20" s="66"/>
      <c r="EG20" s="66"/>
      <c r="EH20" s="134"/>
      <c r="EI20" s="618"/>
      <c r="EJ20" s="619"/>
      <c r="EK20" s="619"/>
      <c r="EL20" s="620"/>
      <c r="EM20" s="157"/>
      <c r="EN20" s="157"/>
      <c r="EO20" s="157"/>
      <c r="EP20" s="157"/>
      <c r="EQ20" s="157"/>
      <c r="ER20" s="157"/>
      <c r="ES20" s="157"/>
      <c r="ET20" s="157"/>
      <c r="EU20" s="157"/>
      <c r="EV20" s="166"/>
      <c r="EX20" s="144"/>
      <c r="EY20" s="140"/>
      <c r="EZ20" s="140"/>
      <c r="FA20" s="140"/>
      <c r="FB20" s="140"/>
      <c r="FC20" s="140"/>
      <c r="FD20" s="621"/>
      <c r="FE20" s="621"/>
      <c r="FF20" s="621"/>
      <c r="FG20" s="141"/>
      <c r="FH20" s="140"/>
      <c r="FI20" s="140"/>
      <c r="FJ20" s="140"/>
      <c r="FK20" s="140"/>
      <c r="FL20" s="140"/>
      <c r="FM20" s="140"/>
      <c r="FN20" s="140"/>
      <c r="FO20" s="140"/>
      <c r="FP20" s="143"/>
      <c r="FR20" s="144"/>
      <c r="FS20" s="140"/>
      <c r="FT20" s="140"/>
      <c r="FU20" s="140"/>
      <c r="FV20" s="140"/>
      <c r="FW20" s="140"/>
      <c r="FX20" s="140"/>
      <c r="FY20" s="140"/>
      <c r="FZ20" s="140"/>
      <c r="GA20" s="141"/>
      <c r="GB20" s="140"/>
      <c r="GC20" s="140"/>
      <c r="GD20" s="140"/>
      <c r="GE20" s="140"/>
      <c r="GF20" s="140"/>
      <c r="GG20" s="140"/>
      <c r="GH20" s="140"/>
      <c r="GI20" s="140"/>
      <c r="GJ20" s="143"/>
      <c r="GM20" s="144"/>
      <c r="GN20" s="140"/>
      <c r="GO20" s="140"/>
      <c r="GP20" s="140"/>
      <c r="GQ20" s="141"/>
      <c r="GR20" s="141"/>
      <c r="GS20" s="141"/>
      <c r="GT20" s="141"/>
      <c r="GU20" s="141"/>
      <c r="GV20" s="141"/>
      <c r="GW20" s="140"/>
      <c r="GX20" s="140"/>
      <c r="GY20" s="140"/>
      <c r="GZ20" s="140"/>
      <c r="HA20" s="140"/>
      <c r="HB20" s="140"/>
      <c r="HC20" s="140"/>
      <c r="HD20" s="140"/>
      <c r="HE20" s="143"/>
      <c r="HH20" s="144"/>
      <c r="HI20" s="140"/>
      <c r="HJ20" s="140"/>
      <c r="HK20" s="140"/>
      <c r="HL20" s="140"/>
      <c r="HM20" s="140"/>
      <c r="HN20" s="140"/>
      <c r="HO20" s="141"/>
      <c r="HP20" s="141"/>
      <c r="HQ20" s="141"/>
      <c r="HR20" s="140"/>
      <c r="HS20" s="140"/>
      <c r="HT20" s="140"/>
      <c r="HU20" s="140"/>
      <c r="HV20" s="140"/>
      <c r="HW20" s="140"/>
      <c r="HX20" s="140"/>
      <c r="HY20" s="140"/>
      <c r="HZ20" s="140"/>
      <c r="IA20" s="140"/>
      <c r="IB20" s="143"/>
    </row>
    <row r="21" spans="1:236">
      <c r="A21" s="169" t="s">
        <v>182</v>
      </c>
      <c r="B21" s="81">
        <v>20</v>
      </c>
      <c r="C21" s="81" t="s">
        <v>217</v>
      </c>
      <c r="D21" s="114">
        <v>49.155114589999997</v>
      </c>
      <c r="E21" s="114">
        <f>H20</f>
        <v>19.507054749285114</v>
      </c>
      <c r="F21" s="114">
        <f>Cornering!G16</f>
        <v>19.507054749285114</v>
      </c>
      <c r="G21" s="114">
        <f>E22</f>
        <v>19.507054749285114</v>
      </c>
      <c r="H21" s="114">
        <f>E21</f>
        <v>19.507054749285114</v>
      </c>
      <c r="I21" s="114" cm="1">
        <f t="array" ref="I21">INDEX(Gearing!$T$16:$T$21,
       MATCH(1,
            (E21*3.6 &gt;= Gearing!$U$16:$U$21) *
            (E21*3.6 &lt;= Gearing!$V$16:$V$21),
       0))</f>
        <v>1</v>
      </c>
      <c r="J21" s="114">
        <f>Sections!D21/H21</f>
        <v>2.519863465898224</v>
      </c>
      <c r="L21" s="99"/>
      <c r="M21" s="66"/>
      <c r="N21" s="66"/>
      <c r="O21" s="66"/>
      <c r="P21" s="66"/>
      <c r="Q21" s="66"/>
      <c r="R21" s="66"/>
      <c r="S21" s="157"/>
      <c r="T21" s="157"/>
      <c r="U21" s="157"/>
      <c r="V21" s="157"/>
      <c r="W21" s="157"/>
      <c r="X21" s="157"/>
      <c r="Y21" s="157"/>
      <c r="Z21" s="157"/>
      <c r="AA21" s="157"/>
      <c r="AB21" s="157"/>
      <c r="AC21" s="157"/>
      <c r="AD21" s="166"/>
      <c r="AF21" s="99"/>
      <c r="AG21" s="66"/>
      <c r="AH21" s="66"/>
      <c r="AI21" s="66"/>
      <c r="AJ21" s="66"/>
      <c r="AK21" s="66"/>
      <c r="AL21" s="66"/>
      <c r="AM21" s="157"/>
      <c r="AN21" s="157"/>
      <c r="AO21" s="157"/>
      <c r="AP21" s="157"/>
      <c r="AQ21" s="66"/>
      <c r="AR21" s="66"/>
      <c r="AS21" s="66"/>
      <c r="AT21" s="66"/>
      <c r="AU21" s="66"/>
      <c r="AV21" s="66"/>
      <c r="AW21" s="66"/>
      <c r="AX21" s="156"/>
      <c r="AZ21" s="99"/>
      <c r="BA21" s="66"/>
      <c r="BB21" s="66"/>
      <c r="BC21" s="66"/>
      <c r="BD21" s="66"/>
      <c r="BE21" s="66"/>
      <c r="BF21" s="66"/>
      <c r="BG21" s="157"/>
      <c r="BH21" s="157"/>
      <c r="BI21" s="157"/>
      <c r="BJ21" s="157"/>
      <c r="BK21" s="157"/>
      <c r="BL21" s="66"/>
      <c r="BM21" s="66"/>
      <c r="BN21" s="157"/>
      <c r="BO21" s="157"/>
      <c r="BP21" s="157"/>
      <c r="BQ21" s="157"/>
      <c r="BR21" s="166"/>
      <c r="BT21" s="99"/>
      <c r="BU21" s="66"/>
      <c r="BV21" s="66"/>
      <c r="BW21" s="66"/>
      <c r="BX21" s="66"/>
      <c r="BY21" s="66"/>
      <c r="BZ21" s="66"/>
      <c r="CA21" s="157"/>
      <c r="CB21" s="157"/>
      <c r="CC21" s="157"/>
      <c r="CD21" s="157"/>
      <c r="CE21" s="66"/>
      <c r="CF21" s="66"/>
      <c r="CG21" s="66"/>
      <c r="CH21" s="66"/>
      <c r="CI21" s="66"/>
      <c r="CJ21" s="66"/>
      <c r="CK21" s="66"/>
      <c r="CL21" s="156"/>
      <c r="CN21" s="99"/>
      <c r="CO21" s="66"/>
      <c r="CP21" s="66"/>
      <c r="CQ21" s="66"/>
      <c r="CR21" s="66"/>
      <c r="CS21" s="66"/>
      <c r="CT21" s="66"/>
      <c r="CU21" s="157"/>
      <c r="CV21" s="157"/>
      <c r="CW21" s="66"/>
      <c r="CX21" s="66"/>
      <c r="CY21" s="66"/>
      <c r="CZ21" s="66"/>
      <c r="DA21" s="66"/>
      <c r="DB21" s="66"/>
      <c r="DC21" s="66"/>
      <c r="DD21" s="66"/>
      <c r="DE21" s="66"/>
      <c r="DF21" s="156"/>
      <c r="DI21" s="99"/>
      <c r="DJ21" s="66"/>
      <c r="DK21" s="66"/>
      <c r="DL21" s="66"/>
      <c r="DM21" s="66"/>
      <c r="DN21" s="66"/>
      <c r="DO21" s="66"/>
      <c r="DP21" s="66"/>
      <c r="DQ21" s="66"/>
      <c r="DR21" s="157"/>
      <c r="DS21" s="66"/>
      <c r="DT21" s="66"/>
      <c r="DU21" s="66"/>
      <c r="DV21" s="66"/>
      <c r="DW21" s="66"/>
      <c r="DX21" s="66"/>
      <c r="DY21" s="66"/>
      <c r="DZ21" s="66"/>
      <c r="EA21" s="156"/>
      <c r="ED21" s="99"/>
      <c r="EE21" s="66"/>
      <c r="EF21" s="66"/>
      <c r="EG21" s="66"/>
      <c r="EH21" s="134"/>
      <c r="EI21" s="134"/>
      <c r="EJ21" s="134"/>
      <c r="EK21" s="134"/>
      <c r="EL21" s="66"/>
      <c r="EM21" s="157"/>
      <c r="EN21" s="157"/>
      <c r="EO21" s="157"/>
      <c r="EP21" s="157"/>
      <c r="EQ21" s="157"/>
      <c r="ER21" s="157"/>
      <c r="ES21" s="157"/>
      <c r="ET21" s="157"/>
      <c r="EU21" s="157"/>
      <c r="EV21" s="166"/>
      <c r="EX21" s="144"/>
      <c r="EY21" s="140"/>
      <c r="EZ21" s="140"/>
      <c r="FA21" s="140"/>
      <c r="FB21" s="140"/>
      <c r="FC21" s="140"/>
      <c r="FD21" s="140"/>
      <c r="FE21" s="141"/>
      <c r="FF21" s="141"/>
      <c r="FG21" s="141"/>
      <c r="FH21" s="140"/>
      <c r="FI21" s="140"/>
      <c r="FJ21" s="140"/>
      <c r="FK21" s="140"/>
      <c r="FL21" s="140"/>
      <c r="FM21" s="140"/>
      <c r="FN21" s="140"/>
      <c r="FO21" s="140"/>
      <c r="FP21" s="143"/>
      <c r="FR21" s="144"/>
      <c r="FS21" s="140"/>
      <c r="FT21" s="140"/>
      <c r="FU21" s="140"/>
      <c r="FV21" s="140"/>
      <c r="FW21" s="140"/>
      <c r="FX21" s="140"/>
      <c r="FY21" s="140"/>
      <c r="FZ21" s="140"/>
      <c r="GA21" s="141"/>
      <c r="GB21" s="140"/>
      <c r="GC21" s="140"/>
      <c r="GD21" s="140"/>
      <c r="GE21" s="140"/>
      <c r="GF21" s="140"/>
      <c r="GG21" s="140"/>
      <c r="GH21" s="140"/>
      <c r="GI21" s="140"/>
      <c r="GJ21" s="143"/>
      <c r="GM21" s="144"/>
      <c r="GN21" s="140"/>
      <c r="GO21" s="140"/>
      <c r="GP21" s="140"/>
      <c r="GQ21" s="141"/>
      <c r="GR21" s="141"/>
      <c r="GS21" s="141"/>
      <c r="GT21" s="141"/>
      <c r="GU21" s="141"/>
      <c r="GV21" s="141"/>
      <c r="GW21" s="140"/>
      <c r="GX21" s="140"/>
      <c r="GY21" s="140"/>
      <c r="GZ21" s="140"/>
      <c r="HA21" s="140"/>
      <c r="HB21" s="140"/>
      <c r="HC21" s="140"/>
      <c r="HD21" s="140"/>
      <c r="HE21" s="143"/>
      <c r="HH21" s="144"/>
      <c r="HI21" s="140"/>
      <c r="HJ21" s="140"/>
      <c r="HK21" s="140"/>
      <c r="HL21" s="140"/>
      <c r="HM21" s="140"/>
      <c r="HN21" s="140"/>
      <c r="HO21" s="141"/>
      <c r="HP21" s="141"/>
      <c r="HQ21" s="141"/>
      <c r="HR21" s="140"/>
      <c r="HS21" s="140"/>
      <c r="HT21" s="140"/>
      <c r="HU21" s="140"/>
      <c r="HV21" s="140"/>
      <c r="HW21" s="140"/>
      <c r="HX21" s="140"/>
      <c r="HY21" s="140"/>
      <c r="HZ21" s="140"/>
      <c r="IA21" s="140"/>
      <c r="IB21" s="143"/>
    </row>
    <row r="22" spans="1:236" ht="14.65" thickBot="1">
      <c r="A22" s="169" t="s">
        <v>183</v>
      </c>
      <c r="B22" s="81">
        <v>21</v>
      </c>
      <c r="C22" s="81" t="s">
        <v>217</v>
      </c>
      <c r="D22" s="114">
        <v>383.21187875999999</v>
      </c>
      <c r="E22" s="114">
        <f>H21</f>
        <v>19.507054749285114</v>
      </c>
      <c r="F22" s="114">
        <f>MAX(Sections!GO26:GO410)</f>
        <v>58.169529075445212</v>
      </c>
      <c r="G22" s="114">
        <f>Cornering!G18</f>
        <v>16.03957772172382</v>
      </c>
      <c r="H22" s="114">
        <f>Sections!GV410</f>
        <v>15.992737432737746</v>
      </c>
      <c r="I22" s="114" cm="1">
        <f t="array" ref="I22">INDEX(Gearing!$T$16:$T$21,
       MATCH(1,
            (E22*3.6 &gt;= Gearing!$U$16:$U$21) *
            (E22*3.6 &lt;= Gearing!$V$16:$V$21),
       0))</f>
        <v>1</v>
      </c>
      <c r="J22" s="114">
        <f>Sections!GN18</f>
        <v>9.7625444007803175</v>
      </c>
      <c r="L22" s="100"/>
      <c r="M22" s="101"/>
      <c r="N22" s="101"/>
      <c r="O22" s="101"/>
      <c r="P22" s="101"/>
      <c r="Q22" s="101"/>
      <c r="R22" s="101"/>
      <c r="S22" s="98"/>
      <c r="T22" s="98"/>
      <c r="U22" s="98"/>
      <c r="V22" s="98"/>
      <c r="W22" s="98"/>
      <c r="X22" s="98"/>
      <c r="Y22" s="98"/>
      <c r="Z22" s="98"/>
      <c r="AA22" s="98"/>
      <c r="AB22" s="98"/>
      <c r="AC22" s="98"/>
      <c r="AD22" s="167"/>
      <c r="AF22" s="100"/>
      <c r="AG22" s="101"/>
      <c r="AH22" s="101"/>
      <c r="AI22" s="101"/>
      <c r="AJ22" s="101"/>
      <c r="AK22" s="101"/>
      <c r="AL22" s="101"/>
      <c r="AM22" s="98"/>
      <c r="AN22" s="98"/>
      <c r="AO22" s="98"/>
      <c r="AP22" s="98"/>
      <c r="AQ22" s="101"/>
      <c r="AR22" s="101"/>
      <c r="AS22" s="101"/>
      <c r="AT22" s="101"/>
      <c r="AU22" s="101"/>
      <c r="AV22" s="101"/>
      <c r="AW22" s="101"/>
      <c r="AX22" s="158"/>
      <c r="AZ22" s="100"/>
      <c r="BA22" s="101"/>
      <c r="BB22" s="101"/>
      <c r="BC22" s="101"/>
      <c r="BD22" s="101"/>
      <c r="BE22" s="101"/>
      <c r="BF22" s="101"/>
      <c r="BG22" s="98"/>
      <c r="BH22" s="98"/>
      <c r="BI22" s="98"/>
      <c r="BJ22" s="98"/>
      <c r="BK22" s="101"/>
      <c r="BL22" s="101"/>
      <c r="BM22" s="101"/>
      <c r="BN22" s="98"/>
      <c r="BO22" s="98"/>
      <c r="BP22" s="98"/>
      <c r="BQ22" s="98"/>
      <c r="BR22" s="167"/>
      <c r="BT22" s="100"/>
      <c r="BU22" s="101"/>
      <c r="BV22" s="101"/>
      <c r="BW22" s="101"/>
      <c r="BX22" s="101"/>
      <c r="BY22" s="101"/>
      <c r="BZ22" s="101"/>
      <c r="CA22" s="98"/>
      <c r="CB22" s="98"/>
      <c r="CC22" s="98"/>
      <c r="CD22" s="98"/>
      <c r="CE22" s="101"/>
      <c r="CF22" s="101"/>
      <c r="CG22" s="101"/>
      <c r="CH22" s="101"/>
      <c r="CI22" s="101"/>
      <c r="CJ22" s="101"/>
      <c r="CK22" s="101"/>
      <c r="CL22" s="158"/>
      <c r="CN22" s="100"/>
      <c r="CO22" s="101"/>
      <c r="CP22" s="101"/>
      <c r="CQ22" s="101"/>
      <c r="CR22" s="101"/>
      <c r="CS22" s="101"/>
      <c r="CT22" s="101"/>
      <c r="CU22" s="98"/>
      <c r="CV22" s="98"/>
      <c r="CW22" s="101"/>
      <c r="CX22" s="101"/>
      <c r="CY22" s="101"/>
      <c r="CZ22" s="101"/>
      <c r="DA22" s="101"/>
      <c r="DB22" s="101"/>
      <c r="DC22" s="101"/>
      <c r="DD22" s="101"/>
      <c r="DE22" s="101"/>
      <c r="DF22" s="158"/>
      <c r="DI22" s="100"/>
      <c r="DJ22" s="101"/>
      <c r="DK22" s="101"/>
      <c r="DL22" s="101"/>
      <c r="DM22" s="101"/>
      <c r="DN22" s="101"/>
      <c r="DO22" s="101"/>
      <c r="DP22" s="101"/>
      <c r="DQ22" s="101"/>
      <c r="DR22" s="98"/>
      <c r="DS22" s="101"/>
      <c r="DT22" s="101"/>
      <c r="DU22" s="101"/>
      <c r="DV22" s="101"/>
      <c r="DW22" s="101"/>
      <c r="DX22" s="101"/>
      <c r="DY22" s="101"/>
      <c r="DZ22" s="101"/>
      <c r="EA22" s="158"/>
      <c r="ED22" s="100"/>
      <c r="EE22" s="101"/>
      <c r="EF22" s="101"/>
      <c r="EG22" s="101"/>
      <c r="EH22" s="101"/>
      <c r="EI22" s="101"/>
      <c r="EJ22" s="101"/>
      <c r="EK22" s="101"/>
      <c r="EL22" s="101"/>
      <c r="EM22" s="98"/>
      <c r="EN22" s="98"/>
      <c r="EO22" s="98"/>
      <c r="EP22" s="98"/>
      <c r="EQ22" s="98"/>
      <c r="ER22" s="98"/>
      <c r="ES22" s="98"/>
      <c r="ET22" s="98"/>
      <c r="EU22" s="98"/>
      <c r="EV22" s="167"/>
      <c r="EX22" s="145"/>
      <c r="EY22" s="146"/>
      <c r="EZ22" s="146"/>
      <c r="FA22" s="146"/>
      <c r="FB22" s="146"/>
      <c r="FC22" s="146"/>
      <c r="FD22" s="146"/>
      <c r="FE22" s="147"/>
      <c r="FF22" s="147"/>
      <c r="FG22" s="147"/>
      <c r="FH22" s="146"/>
      <c r="FI22" s="146"/>
      <c r="FJ22" s="146"/>
      <c r="FK22" s="146"/>
      <c r="FL22" s="146"/>
      <c r="FM22" s="146"/>
      <c r="FN22" s="146"/>
      <c r="FO22" s="146"/>
      <c r="FP22" s="148"/>
      <c r="FR22" s="145"/>
      <c r="FS22" s="146"/>
      <c r="FT22" s="146"/>
      <c r="FU22" s="146"/>
      <c r="FV22" s="146"/>
      <c r="FW22" s="146"/>
      <c r="FX22" s="146"/>
      <c r="FY22" s="146"/>
      <c r="FZ22" s="146"/>
      <c r="GA22" s="147"/>
      <c r="GB22" s="146"/>
      <c r="GC22" s="146"/>
      <c r="GD22" s="146"/>
      <c r="GE22" s="146"/>
      <c r="GF22" s="146"/>
      <c r="GG22" s="146"/>
      <c r="GH22" s="146"/>
      <c r="GI22" s="146"/>
      <c r="GJ22" s="148"/>
      <c r="GM22" s="145"/>
      <c r="GN22" s="146"/>
      <c r="GO22" s="146"/>
      <c r="GP22" s="146"/>
      <c r="GQ22" s="146"/>
      <c r="GR22" s="146"/>
      <c r="GS22" s="146"/>
      <c r="GT22" s="147"/>
      <c r="GU22" s="147"/>
      <c r="GV22" s="147"/>
      <c r="GW22" s="147"/>
      <c r="GX22" s="146"/>
      <c r="GY22" s="146"/>
      <c r="GZ22" s="146"/>
      <c r="HA22" s="146"/>
      <c r="HB22" s="146"/>
      <c r="HC22" s="146"/>
      <c r="HD22" s="146"/>
      <c r="HE22" s="148"/>
      <c r="HH22" s="145"/>
      <c r="HI22" s="146"/>
      <c r="HJ22" s="146"/>
      <c r="HK22" s="146"/>
      <c r="HL22" s="146"/>
      <c r="HM22" s="146"/>
      <c r="HN22" s="146"/>
      <c r="HO22" s="147"/>
      <c r="HP22" s="147"/>
      <c r="HQ22" s="147"/>
      <c r="HR22" s="147"/>
      <c r="HS22" s="146"/>
      <c r="HT22" s="146"/>
      <c r="HU22" s="146"/>
      <c r="HV22" s="146"/>
      <c r="HW22" s="146"/>
      <c r="HX22" s="146"/>
      <c r="HY22" s="146"/>
      <c r="HZ22" s="146"/>
      <c r="IA22" s="146"/>
      <c r="IB22" s="148"/>
    </row>
    <row r="23" spans="1:236" ht="14.65" thickBot="1">
      <c r="A23" s="168" t="s">
        <v>184</v>
      </c>
      <c r="B23" s="80">
        <v>22</v>
      </c>
      <c r="C23" s="80" t="s">
        <v>217</v>
      </c>
      <c r="D23" s="113">
        <v>72.422130490000001</v>
      </c>
      <c r="E23" s="114">
        <f>MIN(H22,F23)</f>
        <v>15.992737432737746</v>
      </c>
      <c r="F23" s="114">
        <f>Cornering!G18</f>
        <v>16.03957772172382</v>
      </c>
      <c r="G23" s="114">
        <f>E24</f>
        <v>15.992737432737746</v>
      </c>
      <c r="H23" s="114">
        <f>E23</f>
        <v>15.992737432737746</v>
      </c>
      <c r="I23" s="114" cm="1">
        <f t="array" ref="I23">INDEX(Gearing!$T$16:$T$21,
       MATCH(1,
            (E23*3.6 &gt;= Gearing!$U$16:$U$21) *
            (E23*3.6 &lt;= Gearing!$V$16:$V$21),
       0))</f>
        <v>1</v>
      </c>
      <c r="J23" s="114">
        <f>Sections!D23/H23</f>
        <v>4.5284386612731558</v>
      </c>
      <c r="CK23" s="1"/>
      <c r="CL23" s="1"/>
      <c r="CM23" s="1"/>
      <c r="CN23" s="1"/>
      <c r="CO23" s="1"/>
      <c r="CP23" s="1"/>
    </row>
    <row r="24" spans="1:236" ht="14.65" thickBot="1">
      <c r="A24" s="169" t="s">
        <v>185</v>
      </c>
      <c r="B24" s="81">
        <v>23</v>
      </c>
      <c r="C24" s="81" t="s">
        <v>217</v>
      </c>
      <c r="D24" s="114">
        <v>321.42191860000003</v>
      </c>
      <c r="E24" s="114">
        <f>H23</f>
        <v>15.992737432737746</v>
      </c>
      <c r="F24" s="114">
        <f>MAX(Sections!HJ26:HJ348)</f>
        <v>54.631863312132097</v>
      </c>
      <c r="G24" s="114">
        <f>E25</f>
        <v>17.923881112501778</v>
      </c>
      <c r="H24" s="114">
        <f>Sections!HQ348</f>
        <v>17.714228953537777</v>
      </c>
      <c r="I24" s="114" cm="1">
        <f t="array" ref="I24">INDEX(Gearing!$T$16:$T$21,
       MATCH(1,
            (E24*3.6 &gt;= Gearing!$U$16:$U$21) *
            (E24*3.6 &lt;= Gearing!$V$16:$V$21),
       0))</f>
        <v>1</v>
      </c>
      <c r="J24" s="114">
        <f>Sections!HI18</f>
        <v>8.824079660078036</v>
      </c>
      <c r="L24" s="9" t="s">
        <v>194</v>
      </c>
      <c r="M24" s="9" t="s">
        <v>162</v>
      </c>
      <c r="N24" s="9" t="s">
        <v>97</v>
      </c>
      <c r="O24" s="9" t="s">
        <v>97</v>
      </c>
      <c r="P24" s="9" t="s">
        <v>8</v>
      </c>
      <c r="Q24" s="9" t="s">
        <v>213</v>
      </c>
      <c r="R24" s="9" t="s">
        <v>214</v>
      </c>
      <c r="S24" s="9" t="s">
        <v>195</v>
      </c>
      <c r="T24" s="9" t="s">
        <v>219</v>
      </c>
      <c r="U24" s="9" t="s">
        <v>220</v>
      </c>
      <c r="V24" s="9" t="s">
        <v>205</v>
      </c>
      <c r="W24" s="9" t="s">
        <v>99</v>
      </c>
      <c r="X24" s="9" t="s">
        <v>214</v>
      </c>
      <c r="Y24" s="9" t="s">
        <v>195</v>
      </c>
      <c r="Z24" s="9" t="s">
        <v>223</v>
      </c>
      <c r="AA24" s="9" t="s">
        <v>215</v>
      </c>
      <c r="AB24" s="9" t="s">
        <v>216</v>
      </c>
      <c r="AC24" s="9" t="s">
        <v>218</v>
      </c>
      <c r="AD24" s="9" t="s">
        <v>256</v>
      </c>
      <c r="AF24" s="9" t="s">
        <v>194</v>
      </c>
      <c r="AG24" s="9" t="s">
        <v>162</v>
      </c>
      <c r="AH24" s="9" t="s">
        <v>97</v>
      </c>
      <c r="AI24" s="9" t="s">
        <v>97</v>
      </c>
      <c r="AJ24" s="9" t="s">
        <v>8</v>
      </c>
      <c r="AK24" s="9" t="s">
        <v>213</v>
      </c>
      <c r="AL24" s="9" t="s">
        <v>214</v>
      </c>
      <c r="AM24" s="9" t="s">
        <v>195</v>
      </c>
      <c r="AN24" s="9" t="s">
        <v>219</v>
      </c>
      <c r="AO24" s="9" t="s">
        <v>220</v>
      </c>
      <c r="AP24" s="9" t="s">
        <v>205</v>
      </c>
      <c r="AQ24" s="9" t="s">
        <v>99</v>
      </c>
      <c r="AR24" s="9" t="s">
        <v>214</v>
      </c>
      <c r="AS24" s="9" t="s">
        <v>195</v>
      </c>
      <c r="AT24" s="9" t="s">
        <v>223</v>
      </c>
      <c r="AU24" s="9" t="s">
        <v>215</v>
      </c>
      <c r="AV24" s="9" t="s">
        <v>216</v>
      </c>
      <c r="AW24" s="9" t="s">
        <v>218</v>
      </c>
      <c r="AX24" s="9" t="s">
        <v>256</v>
      </c>
      <c r="AZ24" s="9" t="s">
        <v>194</v>
      </c>
      <c r="BA24" s="9" t="s">
        <v>162</v>
      </c>
      <c r="BB24" s="9" t="s">
        <v>97</v>
      </c>
      <c r="BC24" s="9" t="s">
        <v>97</v>
      </c>
      <c r="BD24" s="9" t="s">
        <v>8</v>
      </c>
      <c r="BE24" s="9" t="s">
        <v>213</v>
      </c>
      <c r="BF24" s="9" t="s">
        <v>214</v>
      </c>
      <c r="BG24" s="9" t="s">
        <v>195</v>
      </c>
      <c r="BH24" s="9" t="s">
        <v>219</v>
      </c>
      <c r="BI24" s="9" t="s">
        <v>220</v>
      </c>
      <c r="BJ24" s="9" t="s">
        <v>205</v>
      </c>
      <c r="BK24" s="9" t="s">
        <v>99</v>
      </c>
      <c r="BL24" s="9" t="s">
        <v>214</v>
      </c>
      <c r="BM24" s="9" t="s">
        <v>195</v>
      </c>
      <c r="BN24" s="9" t="s">
        <v>223</v>
      </c>
      <c r="BO24" s="9" t="s">
        <v>215</v>
      </c>
      <c r="BP24" s="9" t="s">
        <v>216</v>
      </c>
      <c r="BQ24" s="9" t="s">
        <v>218</v>
      </c>
      <c r="BR24" s="9" t="s">
        <v>256</v>
      </c>
      <c r="BT24" s="9" t="s">
        <v>194</v>
      </c>
      <c r="BU24" s="9" t="s">
        <v>162</v>
      </c>
      <c r="BV24" s="9" t="s">
        <v>97</v>
      </c>
      <c r="BW24" s="9" t="s">
        <v>97</v>
      </c>
      <c r="BX24" s="9" t="s">
        <v>8</v>
      </c>
      <c r="BY24" s="9" t="s">
        <v>213</v>
      </c>
      <c r="BZ24" s="9" t="s">
        <v>214</v>
      </c>
      <c r="CA24" s="9" t="s">
        <v>195</v>
      </c>
      <c r="CB24" s="9" t="s">
        <v>219</v>
      </c>
      <c r="CC24" s="9" t="s">
        <v>220</v>
      </c>
      <c r="CD24" s="9" t="s">
        <v>205</v>
      </c>
      <c r="CE24" s="9" t="s">
        <v>99</v>
      </c>
      <c r="CF24" s="9" t="s">
        <v>214</v>
      </c>
      <c r="CG24" s="9" t="s">
        <v>195</v>
      </c>
      <c r="CH24" s="9" t="s">
        <v>223</v>
      </c>
      <c r="CI24" s="9" t="s">
        <v>215</v>
      </c>
      <c r="CJ24" s="9" t="s">
        <v>216</v>
      </c>
      <c r="CK24" s="9" t="s">
        <v>218</v>
      </c>
      <c r="CL24" s="9" t="s">
        <v>256</v>
      </c>
      <c r="CM24" s="1"/>
      <c r="CN24" s="9" t="s">
        <v>194</v>
      </c>
      <c r="CO24" s="9" t="s">
        <v>162</v>
      </c>
      <c r="CP24" s="9" t="s">
        <v>97</v>
      </c>
      <c r="CQ24" s="9" t="s">
        <v>97</v>
      </c>
      <c r="CR24" s="9" t="s">
        <v>8</v>
      </c>
      <c r="CS24" s="9" t="s">
        <v>213</v>
      </c>
      <c r="CT24" s="9" t="s">
        <v>214</v>
      </c>
      <c r="CU24" s="9" t="s">
        <v>195</v>
      </c>
      <c r="CV24" s="9" t="s">
        <v>219</v>
      </c>
      <c r="CW24" s="9" t="s">
        <v>220</v>
      </c>
      <c r="CX24" s="9" t="s">
        <v>205</v>
      </c>
      <c r="CY24" s="9" t="s">
        <v>99</v>
      </c>
      <c r="CZ24" s="9" t="s">
        <v>214</v>
      </c>
      <c r="DA24" s="9" t="s">
        <v>195</v>
      </c>
      <c r="DB24" s="9" t="s">
        <v>223</v>
      </c>
      <c r="DC24" s="9" t="s">
        <v>215</v>
      </c>
      <c r="DD24" s="9" t="s">
        <v>216</v>
      </c>
      <c r="DE24" s="223" t="s">
        <v>218</v>
      </c>
      <c r="DF24" s="9" t="s">
        <v>256</v>
      </c>
      <c r="DI24" s="9" t="s">
        <v>194</v>
      </c>
      <c r="DJ24" s="9" t="s">
        <v>162</v>
      </c>
      <c r="DK24" s="9" t="s">
        <v>97</v>
      </c>
      <c r="DL24" s="9" t="s">
        <v>97</v>
      </c>
      <c r="DM24" s="9" t="s">
        <v>8</v>
      </c>
      <c r="DN24" s="9" t="s">
        <v>213</v>
      </c>
      <c r="DO24" s="9" t="s">
        <v>214</v>
      </c>
      <c r="DP24" s="9" t="s">
        <v>195</v>
      </c>
      <c r="DQ24" s="9" t="s">
        <v>219</v>
      </c>
      <c r="DR24" s="9" t="s">
        <v>220</v>
      </c>
      <c r="DS24" s="9" t="s">
        <v>205</v>
      </c>
      <c r="DT24" s="9" t="s">
        <v>99</v>
      </c>
      <c r="DU24" s="9" t="s">
        <v>214</v>
      </c>
      <c r="DV24" s="9" t="s">
        <v>195</v>
      </c>
      <c r="DW24" s="9" t="s">
        <v>223</v>
      </c>
      <c r="DX24" s="9" t="s">
        <v>215</v>
      </c>
      <c r="DY24" s="9" t="s">
        <v>216</v>
      </c>
      <c r="DZ24" s="9" t="s">
        <v>218</v>
      </c>
      <c r="EA24" s="9" t="s">
        <v>256</v>
      </c>
      <c r="EB24" s="1"/>
      <c r="EC24" s="1"/>
      <c r="ED24" s="9" t="s">
        <v>194</v>
      </c>
      <c r="EE24" s="9" t="s">
        <v>162</v>
      </c>
      <c r="EF24" s="9" t="s">
        <v>97</v>
      </c>
      <c r="EG24" s="9" t="s">
        <v>97</v>
      </c>
      <c r="EH24" s="9" t="s">
        <v>8</v>
      </c>
      <c r="EI24" s="9" t="s">
        <v>213</v>
      </c>
      <c r="EJ24" s="9" t="s">
        <v>214</v>
      </c>
      <c r="EK24" s="9" t="s">
        <v>195</v>
      </c>
      <c r="EL24" s="9" t="s">
        <v>219</v>
      </c>
      <c r="EM24" s="9" t="s">
        <v>220</v>
      </c>
      <c r="EN24" s="9" t="s">
        <v>205</v>
      </c>
      <c r="EO24" s="9" t="s">
        <v>99</v>
      </c>
      <c r="EP24" s="9" t="s">
        <v>214</v>
      </c>
      <c r="EQ24" s="9" t="s">
        <v>195</v>
      </c>
      <c r="ER24" s="9" t="s">
        <v>223</v>
      </c>
      <c r="ES24" s="9" t="s">
        <v>215</v>
      </c>
      <c r="ET24" s="9" t="s">
        <v>216</v>
      </c>
      <c r="EU24" s="9" t="s">
        <v>218</v>
      </c>
      <c r="EV24" s="9" t="s">
        <v>256</v>
      </c>
      <c r="EX24" s="9" t="s">
        <v>194</v>
      </c>
      <c r="EY24" s="9" t="s">
        <v>162</v>
      </c>
      <c r="EZ24" s="9" t="s">
        <v>97</v>
      </c>
      <c r="FA24" s="9" t="s">
        <v>97</v>
      </c>
      <c r="FB24" s="9" t="s">
        <v>8</v>
      </c>
      <c r="FC24" s="9" t="s">
        <v>213</v>
      </c>
      <c r="FD24" s="9" t="s">
        <v>214</v>
      </c>
      <c r="FE24" s="9" t="s">
        <v>195</v>
      </c>
      <c r="FF24" s="9" t="s">
        <v>219</v>
      </c>
      <c r="FG24" s="9" t="s">
        <v>220</v>
      </c>
      <c r="FH24" s="9" t="s">
        <v>205</v>
      </c>
      <c r="FI24" s="9" t="s">
        <v>99</v>
      </c>
      <c r="FJ24" s="9" t="s">
        <v>214</v>
      </c>
      <c r="FK24" s="9" t="s">
        <v>195</v>
      </c>
      <c r="FL24" s="9" t="s">
        <v>223</v>
      </c>
      <c r="FM24" s="9" t="s">
        <v>215</v>
      </c>
      <c r="FN24" s="9" t="s">
        <v>216</v>
      </c>
      <c r="FO24" s="9" t="s">
        <v>218</v>
      </c>
      <c r="FP24" s="9" t="s">
        <v>256</v>
      </c>
      <c r="FQ24" s="1"/>
      <c r="FR24" s="9" t="s">
        <v>194</v>
      </c>
      <c r="FS24" s="9" t="s">
        <v>162</v>
      </c>
      <c r="FT24" s="9" t="s">
        <v>97</v>
      </c>
      <c r="FU24" s="9" t="s">
        <v>97</v>
      </c>
      <c r="FV24" s="9" t="s">
        <v>8</v>
      </c>
      <c r="FW24" s="9" t="s">
        <v>213</v>
      </c>
      <c r="FX24" s="9" t="s">
        <v>214</v>
      </c>
      <c r="FY24" s="9" t="s">
        <v>195</v>
      </c>
      <c r="FZ24" s="9" t="s">
        <v>219</v>
      </c>
      <c r="GA24" s="9" t="s">
        <v>220</v>
      </c>
      <c r="GB24" s="9" t="s">
        <v>205</v>
      </c>
      <c r="GC24" s="9" t="s">
        <v>99</v>
      </c>
      <c r="GD24" s="9" t="s">
        <v>214</v>
      </c>
      <c r="GE24" s="9" t="s">
        <v>195</v>
      </c>
      <c r="GF24" s="9" t="s">
        <v>223</v>
      </c>
      <c r="GG24" s="9" t="s">
        <v>215</v>
      </c>
      <c r="GH24" s="9" t="s">
        <v>216</v>
      </c>
      <c r="GI24" s="9" t="s">
        <v>218</v>
      </c>
      <c r="GJ24" s="9" t="s">
        <v>256</v>
      </c>
      <c r="GM24" s="9" t="s">
        <v>194</v>
      </c>
      <c r="GN24" s="103" t="s">
        <v>162</v>
      </c>
      <c r="GO24" s="9" t="s">
        <v>97</v>
      </c>
      <c r="GP24" s="9" t="s">
        <v>97</v>
      </c>
      <c r="GQ24" s="9" t="s">
        <v>8</v>
      </c>
      <c r="GR24" s="9" t="s">
        <v>213</v>
      </c>
      <c r="GS24" s="9" t="s">
        <v>214</v>
      </c>
      <c r="GT24" s="9" t="s">
        <v>195</v>
      </c>
      <c r="GU24" s="9" t="s">
        <v>219</v>
      </c>
      <c r="GV24" s="9" t="s">
        <v>220</v>
      </c>
      <c r="GW24" s="9" t="s">
        <v>205</v>
      </c>
      <c r="GX24" s="9" t="s">
        <v>99</v>
      </c>
      <c r="GY24" s="9" t="s">
        <v>214</v>
      </c>
      <c r="GZ24" s="9" t="s">
        <v>195</v>
      </c>
      <c r="HA24" s="9" t="s">
        <v>223</v>
      </c>
      <c r="HB24" s="9" t="s">
        <v>215</v>
      </c>
      <c r="HC24" s="9" t="s">
        <v>216</v>
      </c>
      <c r="HD24" s="9" t="s">
        <v>218</v>
      </c>
      <c r="HE24" s="9" t="s">
        <v>256</v>
      </c>
      <c r="HF24" s="1"/>
      <c r="HG24" s="1"/>
      <c r="HH24" s="9" t="s">
        <v>194</v>
      </c>
      <c r="HI24" s="9" t="s">
        <v>162</v>
      </c>
      <c r="HJ24" s="9" t="s">
        <v>97</v>
      </c>
      <c r="HK24" s="9" t="s">
        <v>97</v>
      </c>
      <c r="HL24" s="9" t="s">
        <v>8</v>
      </c>
      <c r="HM24" s="9" t="s">
        <v>213</v>
      </c>
      <c r="HN24" s="9" t="s">
        <v>214</v>
      </c>
      <c r="HO24" s="9" t="s">
        <v>195</v>
      </c>
      <c r="HP24" s="9" t="s">
        <v>219</v>
      </c>
      <c r="HQ24" s="9" t="s">
        <v>220</v>
      </c>
      <c r="HR24" s="9" t="s">
        <v>205</v>
      </c>
      <c r="HS24" s="9" t="s">
        <v>99</v>
      </c>
      <c r="HT24" s="9" t="s">
        <v>214</v>
      </c>
      <c r="HU24" s="9" t="s">
        <v>195</v>
      </c>
      <c r="HV24" s="9" t="s">
        <v>223</v>
      </c>
      <c r="HW24" s="9" t="s">
        <v>215</v>
      </c>
      <c r="HX24" s="9" t="s">
        <v>216</v>
      </c>
      <c r="HY24" s="9" t="s">
        <v>218</v>
      </c>
      <c r="HZ24" s="9" t="s">
        <v>256</v>
      </c>
    </row>
    <row r="25" spans="1:236" ht="14.65" thickBot="1">
      <c r="A25" s="170" t="s">
        <v>186</v>
      </c>
      <c r="B25" s="171">
        <v>24</v>
      </c>
      <c r="C25" s="171" t="s">
        <v>217</v>
      </c>
      <c r="D25" s="172">
        <v>83.260071659999994</v>
      </c>
      <c r="E25" s="692">
        <f>MAX(H24,F25)</f>
        <v>17.923881112501778</v>
      </c>
      <c r="F25" s="114">
        <f>Cornering!G20</f>
        <v>17.923881112501778</v>
      </c>
      <c r="G25" s="114">
        <f>E2</f>
        <v>17.923881112501778</v>
      </c>
      <c r="H25" s="114">
        <f>E25</f>
        <v>17.923881112501778</v>
      </c>
      <c r="I25" s="114" cm="1">
        <f t="array" ref="I25">INDEX(Gearing!$T$16:$T$21,
       MATCH(1,
            (E25*3.6 &gt;= Gearing!$U$16:$U$21) *
            (E25*3.6 &lt;= Gearing!$V$16:$V$21),
       0))</f>
        <v>1</v>
      </c>
      <c r="J25" s="114">
        <f>Sections!D25/H25</f>
        <v>4.6452032981811451</v>
      </c>
      <c r="L25" s="112" t="s">
        <v>212</v>
      </c>
      <c r="M25" s="112" t="s">
        <v>50</v>
      </c>
      <c r="N25" s="112" t="s">
        <v>53</v>
      </c>
      <c r="O25" s="112" t="s">
        <v>51</v>
      </c>
      <c r="P25" s="112"/>
      <c r="Q25" s="112" t="s">
        <v>116</v>
      </c>
      <c r="R25" s="112" t="s">
        <v>116</v>
      </c>
      <c r="S25" s="112" t="s">
        <v>116</v>
      </c>
      <c r="T25" s="112" t="s">
        <v>116</v>
      </c>
      <c r="U25" s="112" t="s">
        <v>53</v>
      </c>
      <c r="V25" s="112" t="s">
        <v>54</v>
      </c>
      <c r="W25" s="112" t="s">
        <v>115</v>
      </c>
      <c r="X25" s="112" t="s">
        <v>116</v>
      </c>
      <c r="Y25" s="112" t="s">
        <v>116</v>
      </c>
      <c r="Z25" s="112" t="s">
        <v>116</v>
      </c>
      <c r="AA25" s="112" t="s">
        <v>50</v>
      </c>
      <c r="AB25" s="112" t="s">
        <v>50</v>
      </c>
      <c r="AC25" s="112"/>
      <c r="AD25" s="112" t="s">
        <v>116</v>
      </c>
      <c r="AF25" s="112" t="s">
        <v>212</v>
      </c>
      <c r="AG25" s="112" t="s">
        <v>50</v>
      </c>
      <c r="AH25" s="112" t="s">
        <v>53</v>
      </c>
      <c r="AI25" s="112" t="s">
        <v>51</v>
      </c>
      <c r="AJ25" s="112"/>
      <c r="AK25" s="112" t="s">
        <v>116</v>
      </c>
      <c r="AL25" s="112" t="s">
        <v>116</v>
      </c>
      <c r="AM25" s="112" t="s">
        <v>116</v>
      </c>
      <c r="AN25" s="112" t="s">
        <v>116</v>
      </c>
      <c r="AO25" s="112" t="s">
        <v>53</v>
      </c>
      <c r="AP25" s="112" t="s">
        <v>54</v>
      </c>
      <c r="AQ25" s="112" t="s">
        <v>115</v>
      </c>
      <c r="AR25" s="112" t="s">
        <v>116</v>
      </c>
      <c r="AS25" s="112" t="s">
        <v>116</v>
      </c>
      <c r="AT25" s="112" t="s">
        <v>116</v>
      </c>
      <c r="AU25" s="112" t="s">
        <v>50</v>
      </c>
      <c r="AV25" s="112" t="s">
        <v>50</v>
      </c>
      <c r="AW25" s="112"/>
      <c r="AX25" s="112" t="s">
        <v>116</v>
      </c>
      <c r="AZ25" s="112" t="s">
        <v>212</v>
      </c>
      <c r="BA25" s="112" t="s">
        <v>50</v>
      </c>
      <c r="BB25" s="112" t="s">
        <v>53</v>
      </c>
      <c r="BC25" s="112" t="s">
        <v>51</v>
      </c>
      <c r="BD25" s="112"/>
      <c r="BE25" s="112" t="s">
        <v>116</v>
      </c>
      <c r="BF25" s="112" t="s">
        <v>116</v>
      </c>
      <c r="BG25" s="112" t="s">
        <v>116</v>
      </c>
      <c r="BH25" s="112" t="s">
        <v>116</v>
      </c>
      <c r="BI25" s="112" t="s">
        <v>53</v>
      </c>
      <c r="BJ25" s="112" t="s">
        <v>54</v>
      </c>
      <c r="BK25" s="112" t="s">
        <v>115</v>
      </c>
      <c r="BL25" s="112" t="s">
        <v>116</v>
      </c>
      <c r="BM25" s="112" t="s">
        <v>116</v>
      </c>
      <c r="BN25" s="112" t="s">
        <v>116</v>
      </c>
      <c r="BO25" s="112" t="s">
        <v>50</v>
      </c>
      <c r="BP25" s="112" t="s">
        <v>50</v>
      </c>
      <c r="BQ25" s="112"/>
      <c r="BR25" s="112" t="s">
        <v>116</v>
      </c>
      <c r="BT25" s="112" t="s">
        <v>212</v>
      </c>
      <c r="BU25" s="112" t="s">
        <v>50</v>
      </c>
      <c r="BV25" s="112" t="s">
        <v>53</v>
      </c>
      <c r="BW25" s="112" t="s">
        <v>51</v>
      </c>
      <c r="BX25" s="112"/>
      <c r="BY25" s="112" t="s">
        <v>116</v>
      </c>
      <c r="BZ25" s="112" t="s">
        <v>116</v>
      </c>
      <c r="CA25" s="112" t="s">
        <v>116</v>
      </c>
      <c r="CB25" s="112" t="s">
        <v>116</v>
      </c>
      <c r="CC25" s="112" t="s">
        <v>53</v>
      </c>
      <c r="CD25" s="112" t="s">
        <v>54</v>
      </c>
      <c r="CE25" s="112" t="s">
        <v>115</v>
      </c>
      <c r="CF25" s="112" t="s">
        <v>116</v>
      </c>
      <c r="CG25" s="112" t="s">
        <v>116</v>
      </c>
      <c r="CH25" s="112" t="s">
        <v>116</v>
      </c>
      <c r="CI25" s="112" t="s">
        <v>50</v>
      </c>
      <c r="CJ25" s="112" t="s">
        <v>50</v>
      </c>
      <c r="CK25" s="112"/>
      <c r="CL25" s="112" t="s">
        <v>116</v>
      </c>
      <c r="CM25" s="1"/>
      <c r="CN25" s="112" t="s">
        <v>212</v>
      </c>
      <c r="CO25" s="112" t="s">
        <v>50</v>
      </c>
      <c r="CP25" s="112" t="s">
        <v>53</v>
      </c>
      <c r="CQ25" s="112" t="s">
        <v>51</v>
      </c>
      <c r="CR25" s="112"/>
      <c r="CS25" s="112" t="s">
        <v>116</v>
      </c>
      <c r="CT25" s="112" t="s">
        <v>116</v>
      </c>
      <c r="CU25" s="112" t="s">
        <v>116</v>
      </c>
      <c r="CV25" s="112" t="s">
        <v>116</v>
      </c>
      <c r="CW25" s="112" t="s">
        <v>53</v>
      </c>
      <c r="CX25" s="112" t="s">
        <v>54</v>
      </c>
      <c r="CY25" s="112" t="s">
        <v>115</v>
      </c>
      <c r="CZ25" s="112" t="s">
        <v>116</v>
      </c>
      <c r="DA25" s="112" t="s">
        <v>116</v>
      </c>
      <c r="DB25" s="112" t="s">
        <v>116</v>
      </c>
      <c r="DC25" s="112" t="s">
        <v>50</v>
      </c>
      <c r="DD25" s="112" t="s">
        <v>50</v>
      </c>
      <c r="DE25" s="219"/>
      <c r="DF25" s="112" t="s">
        <v>116</v>
      </c>
      <c r="DI25" s="112" t="s">
        <v>212</v>
      </c>
      <c r="DJ25" s="112" t="s">
        <v>50</v>
      </c>
      <c r="DK25" s="112" t="s">
        <v>53</v>
      </c>
      <c r="DL25" s="112" t="s">
        <v>51</v>
      </c>
      <c r="DM25" s="112"/>
      <c r="DN25" s="112" t="s">
        <v>116</v>
      </c>
      <c r="DO25" s="112" t="s">
        <v>116</v>
      </c>
      <c r="DP25" s="112" t="s">
        <v>116</v>
      </c>
      <c r="DQ25" s="112" t="s">
        <v>116</v>
      </c>
      <c r="DR25" s="112" t="s">
        <v>53</v>
      </c>
      <c r="DS25" s="112" t="s">
        <v>54</v>
      </c>
      <c r="DT25" s="112" t="s">
        <v>115</v>
      </c>
      <c r="DU25" s="112" t="s">
        <v>116</v>
      </c>
      <c r="DV25" s="112" t="s">
        <v>116</v>
      </c>
      <c r="DW25" s="112" t="s">
        <v>116</v>
      </c>
      <c r="DX25" s="112" t="s">
        <v>50</v>
      </c>
      <c r="DY25" s="112" t="s">
        <v>50</v>
      </c>
      <c r="DZ25" s="112"/>
      <c r="EA25" s="112" t="s">
        <v>116</v>
      </c>
      <c r="EB25" s="1"/>
      <c r="EC25" s="1"/>
      <c r="ED25" s="112" t="s">
        <v>212</v>
      </c>
      <c r="EE25" s="112" t="s">
        <v>50</v>
      </c>
      <c r="EF25" s="112" t="s">
        <v>53</v>
      </c>
      <c r="EG25" s="112" t="s">
        <v>51</v>
      </c>
      <c r="EH25" s="112"/>
      <c r="EI25" s="112" t="s">
        <v>116</v>
      </c>
      <c r="EJ25" s="112" t="s">
        <v>116</v>
      </c>
      <c r="EK25" s="112" t="s">
        <v>116</v>
      </c>
      <c r="EL25" s="112" t="s">
        <v>116</v>
      </c>
      <c r="EM25" s="112" t="s">
        <v>53</v>
      </c>
      <c r="EN25" s="112" t="s">
        <v>54</v>
      </c>
      <c r="EO25" s="112" t="s">
        <v>115</v>
      </c>
      <c r="EP25" s="112" t="s">
        <v>116</v>
      </c>
      <c r="EQ25" s="112" t="s">
        <v>116</v>
      </c>
      <c r="ER25" s="112" t="s">
        <v>116</v>
      </c>
      <c r="ES25" s="112" t="s">
        <v>50</v>
      </c>
      <c r="ET25" s="112" t="s">
        <v>50</v>
      </c>
      <c r="EU25" s="112"/>
      <c r="EV25" s="112" t="s">
        <v>116</v>
      </c>
      <c r="EX25" s="112" t="s">
        <v>212</v>
      </c>
      <c r="EY25" s="112" t="s">
        <v>50</v>
      </c>
      <c r="EZ25" s="112" t="s">
        <v>53</v>
      </c>
      <c r="FA25" s="112" t="s">
        <v>51</v>
      </c>
      <c r="FB25" s="112"/>
      <c r="FC25" s="112" t="s">
        <v>116</v>
      </c>
      <c r="FD25" s="112" t="s">
        <v>116</v>
      </c>
      <c r="FE25" s="112" t="s">
        <v>116</v>
      </c>
      <c r="FF25" s="112" t="s">
        <v>116</v>
      </c>
      <c r="FG25" s="112" t="s">
        <v>53</v>
      </c>
      <c r="FH25" s="112" t="s">
        <v>54</v>
      </c>
      <c r="FI25" s="112" t="s">
        <v>115</v>
      </c>
      <c r="FJ25" s="112" t="s">
        <v>116</v>
      </c>
      <c r="FK25" s="112" t="s">
        <v>116</v>
      </c>
      <c r="FL25" s="112" t="s">
        <v>116</v>
      </c>
      <c r="FM25" s="112" t="s">
        <v>50</v>
      </c>
      <c r="FN25" s="112" t="s">
        <v>50</v>
      </c>
      <c r="FO25" s="112"/>
      <c r="FP25" s="112" t="s">
        <v>116</v>
      </c>
      <c r="FQ25" s="1"/>
      <c r="FR25" s="112" t="s">
        <v>212</v>
      </c>
      <c r="FS25" s="112" t="s">
        <v>50</v>
      </c>
      <c r="FT25" s="112" t="s">
        <v>53</v>
      </c>
      <c r="FU25" s="112" t="s">
        <v>51</v>
      </c>
      <c r="FV25" s="112"/>
      <c r="FW25" s="112" t="s">
        <v>116</v>
      </c>
      <c r="FX25" s="112" t="s">
        <v>116</v>
      </c>
      <c r="FY25" s="112" t="s">
        <v>116</v>
      </c>
      <c r="FZ25" s="112" t="s">
        <v>116</v>
      </c>
      <c r="GA25" s="112" t="s">
        <v>53</v>
      </c>
      <c r="GB25" s="112" t="s">
        <v>54</v>
      </c>
      <c r="GC25" s="112" t="s">
        <v>115</v>
      </c>
      <c r="GD25" s="112" t="s">
        <v>116</v>
      </c>
      <c r="GE25" s="112" t="s">
        <v>116</v>
      </c>
      <c r="GF25" s="112" t="s">
        <v>116</v>
      </c>
      <c r="GG25" s="112" t="s">
        <v>50</v>
      </c>
      <c r="GH25" s="112" t="s">
        <v>50</v>
      </c>
      <c r="GI25" s="112"/>
      <c r="GJ25" s="112" t="s">
        <v>116</v>
      </c>
      <c r="GM25" s="112" t="s">
        <v>212</v>
      </c>
      <c r="GN25" s="133" t="s">
        <v>50</v>
      </c>
      <c r="GO25" s="112" t="s">
        <v>53</v>
      </c>
      <c r="GP25" s="112" t="s">
        <v>51</v>
      </c>
      <c r="GQ25" s="112"/>
      <c r="GR25" s="112" t="s">
        <v>116</v>
      </c>
      <c r="GS25" s="112" t="s">
        <v>116</v>
      </c>
      <c r="GT25" s="112" t="s">
        <v>116</v>
      </c>
      <c r="GU25" s="112" t="s">
        <v>116</v>
      </c>
      <c r="GV25" s="112" t="s">
        <v>53</v>
      </c>
      <c r="GW25" s="112" t="s">
        <v>54</v>
      </c>
      <c r="GX25" s="112" t="s">
        <v>115</v>
      </c>
      <c r="GY25" s="112" t="s">
        <v>116</v>
      </c>
      <c r="GZ25" s="112" t="s">
        <v>116</v>
      </c>
      <c r="HA25" s="112" t="s">
        <v>116</v>
      </c>
      <c r="HB25" s="112" t="s">
        <v>50</v>
      </c>
      <c r="HC25" s="112" t="s">
        <v>50</v>
      </c>
      <c r="HD25" s="112"/>
      <c r="HE25" s="112" t="s">
        <v>116</v>
      </c>
      <c r="HF25" s="198"/>
      <c r="HG25" s="1"/>
      <c r="HH25" s="112" t="s">
        <v>212</v>
      </c>
      <c r="HI25" s="112" t="s">
        <v>50</v>
      </c>
      <c r="HJ25" s="112" t="s">
        <v>53</v>
      </c>
      <c r="HK25" s="112" t="s">
        <v>51</v>
      </c>
      <c r="HL25" s="112"/>
      <c r="HM25" s="112" t="s">
        <v>116</v>
      </c>
      <c r="HN25" s="112" t="s">
        <v>116</v>
      </c>
      <c r="HO25" s="112" t="s">
        <v>116</v>
      </c>
      <c r="HP25" s="112" t="s">
        <v>116</v>
      </c>
      <c r="HQ25" s="112" t="s">
        <v>53</v>
      </c>
      <c r="HR25" s="112" t="s">
        <v>54</v>
      </c>
      <c r="HS25" s="112" t="s">
        <v>115</v>
      </c>
      <c r="HT25" s="112" t="s">
        <v>116</v>
      </c>
      <c r="HU25" s="112" t="s">
        <v>116</v>
      </c>
      <c r="HV25" s="112" t="s">
        <v>116</v>
      </c>
      <c r="HW25" s="112" t="s">
        <v>50</v>
      </c>
      <c r="HX25" s="112" t="s">
        <v>50</v>
      </c>
      <c r="HY25" s="112"/>
      <c r="HZ25" s="112" t="s">
        <v>116</v>
      </c>
    </row>
    <row r="26" spans="1:236" ht="14.65" thickBot="1">
      <c r="L26" s="155">
        <f>INDEX($B$29:$B$34, MATCH($P26, $A$29:$A$34, 0))</f>
        <v>327.25651568900486</v>
      </c>
      <c r="M26" s="155">
        <v>0</v>
      </c>
      <c r="N26" s="155">
        <f>E2</f>
        <v>17.923881112501778</v>
      </c>
      <c r="O26" s="155">
        <f>N26*3.6</f>
        <v>64.525972005006409</v>
      </c>
      <c r="P26" s="155">
        <f>IF(AC26=0,
IF(N26&lt;$E$29,1,
IF(N26&lt;$E$30,2,
IF(N26&lt;$E$31,3,
IF(N26&lt;$E$32,4,
IF(N26&lt;$E$33,5,
IF(N26&lt;$E$34,6)))))),
IF(N26&gt;$F$29,1,
IF(N26&gt;$F$30,2,
IF(N26&gt;$F$31,3,
IF(N26&gt;$F$32,4,
IF(N26&gt;$F$33,5,
IF(N26&gt;$F$34,6)))))))</f>
        <v>1</v>
      </c>
      <c r="Q26" s="155" cm="1">
        <f t="array" ref="Q26">INDEX(Sections!$A$37:$F$67, MATCH(N26, Acceleration!H6:H36, 1), Sections!P26)</f>
        <v>10.312149122382916</v>
      </c>
      <c r="R26" s="155">
        <f>(BikeData!$G$5/L26)*BikeData!$N$2*(Sections!$O$2/Sections!$N$2)-Sections!W26/Sections!L26</f>
        <v>8.6376490575826992</v>
      </c>
      <c r="S26" s="155">
        <f>(Sections!$V$2*Sections!$L$2*BikeData!$N$2*((Sections!$P$2)/Sections!$M$2)/(1-Sections!$V$2*Sections!$N$2/Sections!$M$2))/Sections!L26-Sections!W26/Sections!L26</f>
        <v>12.294455091491017</v>
      </c>
      <c r="T26" s="155">
        <f t="shared" ref="T26:T89" si="0">MIN(Q26,R$26,S$26)</f>
        <v>8.6376490575826992</v>
      </c>
      <c r="U26" s="155">
        <f>SQRT(N26^2 + 2*T26*1)</f>
        <v>18.399478586369327</v>
      </c>
      <c r="V26" s="155">
        <f>(U26-N26)/T26</f>
        <v>5.5060986004060612E-2</v>
      </c>
      <c r="W26" s="155">
        <f>0.5*Sections!$U$2*Sections!$T$2*Sections!N26^2</f>
        <v>57.827792544317639</v>
      </c>
      <c r="X26" s="155">
        <f>BikeData!$N$2*((Sections!$P$2)/Sections!$N$2)-(0.5*Sections!$U$2*Sections!$T$2*Sections!N26^2)/BikeData!$G$5</f>
        <v>10.215275355515788</v>
      </c>
      <c r="Y26" s="155">
        <f>Sections!$V$2*BikeData!$N$2*(Sections!$P$2/Sections!$M$2)/(1-Sections!$V$2*Sections!$N$2/Sections!$M$2)</f>
        <v>15.459349727578084</v>
      </c>
      <c r="Z26" s="155">
        <f>MIN(X26,Y26)</f>
        <v>10.215275355515788</v>
      </c>
      <c r="AA26" s="155">
        <f>$D$2-M26</f>
        <v>503.2</v>
      </c>
      <c r="AB26" s="155">
        <f>MAX(0, (N26^2 - M$17^2)/(2*Sections!Z26))</f>
        <v>0</v>
      </c>
      <c r="AC26" s="155">
        <f>IF(AB26 &gt;= AA26, 1, 0)</f>
        <v>0</v>
      </c>
      <c r="AD26" s="155">
        <f>T26</f>
        <v>8.6376490575826992</v>
      </c>
      <c r="AF26" s="155">
        <f>INDEX($B$29:$B$34, MATCH($AJ26, $A$29:$A$34, 0))</f>
        <v>327.25651568900486</v>
      </c>
      <c r="AG26" s="128">
        <v>0</v>
      </c>
      <c r="AH26" s="128">
        <f>'Full Lap Simulation'!H3</f>
        <v>29.964188734641496</v>
      </c>
      <c r="AI26" s="128">
        <f t="shared" ref="AI26:AI57" si="1">AH26*3.6</f>
        <v>107.87107944470939</v>
      </c>
      <c r="AJ26" s="128">
        <f>IF(AW26=0,
IF(AH26&lt;$E$29,1,
IF(AH26&lt;$E$30,2,
IF(AH26&lt;$E$31,3,
IF(AH26&lt;$E$32,4,
IF(AH26&lt;$E$33,5,
IF(AH26&lt;$E$34,6)))))),
IF(AH26&gt;$F$29,1,
IF(AH26&gt;$F$30,2,
IF(AH26&gt;$F$31,3,
IF(AH26&gt;$F$32,4,
IF(AH26&gt;$F$33,5,
IF(AH26&gt;$F$34,6)))))))</f>
        <v>1</v>
      </c>
      <c r="AK26" s="128" cm="1">
        <f t="array" ref="AK26">INDEX(Sections!$A$37:$F$67, MATCH(AH26, Acceleration!$H$6:$H$36, 1), $AJ26)</f>
        <v>13.182386700297018</v>
      </c>
      <c r="AL26" s="128">
        <f>(BikeData!$G$5/AF26)*BikeData!$N$2*(Sections!$O$2/Sections!$N$2)-Sections!AQ26/Sections!AF26</f>
        <v>8.320510447181892</v>
      </c>
      <c r="AM26" s="128">
        <f>(Sections!$V$2*Sections!$L$2*BikeData!$N$2*((Sections!$P$2)/Sections!$M$2)/(1-Sections!$V$2*Sections!$N$2/Sections!$M$2))/Sections!AF26-Sections!AQ26/Sections!AF26</f>
        <v>11.97731648109021</v>
      </c>
      <c r="AN26" s="128">
        <f t="shared" ref="AN26:AN57" si="2">MIN(AK26,AL26,AM26)</f>
        <v>8.320510447181892</v>
      </c>
      <c r="AO26" s="128">
        <f t="shared" ref="AO26:AO57" si="3">SQRT(AH26^2 + 2*AN26*1)</f>
        <v>30.240595685594226</v>
      </c>
      <c r="AP26" s="128">
        <f>(AO26-AH26)/AN26</f>
        <v>3.3219951192579415E-2</v>
      </c>
      <c r="AQ26" s="155">
        <f>0.5*Sections!$U$2*Sections!$T$2*Sections!AH26^2</f>
        <v>161.61346917453892</v>
      </c>
      <c r="AR26" s="155">
        <f>BikeData!$N$2*((Sections!$P$2)/Sections!$N$2)-(0.5*Sections!$U$2*Sections!$T$2*Sections!AH26^2)/BikeData!$G$5</f>
        <v>9.8221477925225251</v>
      </c>
      <c r="AS26" s="155">
        <f>Sections!$V$2*BikeData!$N$2*(Sections!$P$2/Sections!$M$2)/(1-Sections!$V$2*Sections!$N$2/Sections!$M$2)</f>
        <v>15.459349727578084</v>
      </c>
      <c r="AT26" s="155">
        <f t="shared" ref="AT26:AT57" si="4">MIN(AR26,AS26)</f>
        <v>9.8221477925225251</v>
      </c>
      <c r="AU26" s="155">
        <f t="shared" ref="AU26:AU57" si="5">AG$14-AG26</f>
        <v>62.025001019999998</v>
      </c>
      <c r="AV26" s="155">
        <f>MAX(0, (AH26^2 - AG$17^2)/(2*Sections!AT26))</f>
        <v>0</v>
      </c>
      <c r="AW26" s="155">
        <f>IF(AV26 &gt;= AU26, 1, 0)</f>
        <v>0</v>
      </c>
      <c r="AX26" s="155">
        <f t="shared" ref="AX26:AX57" si="6">AN26</f>
        <v>8.320510447181892</v>
      </c>
      <c r="AZ26" s="155">
        <f>INDEX($B$29:$B$34, MATCH($P26, $A$29:$A$34, 0))</f>
        <v>327.25651568900486</v>
      </c>
      <c r="BA26" s="128">
        <v>0</v>
      </c>
      <c r="BB26" s="128">
        <f>'Full Lap Simulation'!H6</f>
        <v>44.408237926016461</v>
      </c>
      <c r="BC26" s="128">
        <f t="shared" ref="BC26:BC64" si="7">BB26*3.6</f>
        <v>159.86965653365925</v>
      </c>
      <c r="BD26" s="155">
        <f>IF(BQ26=0,
IF(BB26&lt;$E$29,1,
IF(BB26&lt;$E$30,2,
IF(BB26&lt;$E$31,3,
IF(BB26&lt;$E$32,4,
IF(BB26&lt;$E$33,5,
IF(BB26&lt;$E$34,6)))))),
IF(BB26&gt;$F$29,1,
IF(BB26&gt;$F$30,2,
IF(BB26&gt;$F$31,3,
IF(BB26&gt;$F$32,4,
IF(BB26&gt;$F$33,5,
IF(BB26&gt;$F$34,6)))))))</f>
        <v>3</v>
      </c>
      <c r="BE26" s="128" cm="1">
        <f t="array" ref="BE26">INDEX(Sections!$A$37:$F$67, MATCH(BB26, Acceleration!$H$6:$H$36, 1), Sections!BD26)</f>
        <v>6.8582415088433493</v>
      </c>
      <c r="BF26" s="128">
        <f>(BikeData!$G$5/AZ26)*BikeData!$N$2*(Sections!$O$2/Sections!$N$2)-Sections!BK26/Sections!AZ26</f>
        <v>7.7296497346206188</v>
      </c>
      <c r="BG26" s="128">
        <f>(Sections!$V$2*Sections!$L$2*BikeData!$N$2*((Sections!$P$2)/Sections!$M$2)/(1-Sections!$V$2*Sections!$N$2/Sections!$M$2))/Sections!AZ26-Sections!BK26/Sections!AZ26</f>
        <v>11.386455768528936</v>
      </c>
      <c r="BH26" s="128">
        <f t="shared" ref="BH26" si="8">MIN(BE26,BF$26,BG$26)</f>
        <v>6.8582415088433493</v>
      </c>
      <c r="BI26" s="128">
        <f t="shared" ref="BI26:BI64" si="9">SQRT(BB26^2 + 2*BH26*1)</f>
        <v>44.562406563283517</v>
      </c>
      <c r="BJ26" s="128">
        <f>(BI26-BB26)/BH26</f>
        <v>2.2479324629828639E-2</v>
      </c>
      <c r="BK26" s="155">
        <f>0.5*Sections!$U$2*Sections!$T$2*Sections!BB26^2</f>
        <v>354.97648722486366</v>
      </c>
      <c r="BL26" s="155">
        <f>BikeData!$N$2*((Sections!$P$2)/Sections!$N$2)-(0.5*Sections!$U$2*Sections!$T$2*Sections!BB26^2)/BikeData!$G$5</f>
        <v>9.0897121180894764</v>
      </c>
      <c r="BM26" s="155">
        <f>Sections!$V$2*BikeData!$N$2*(Sections!$P$2/Sections!$M$2)/(1-Sections!$V$2*Sections!$N$2/Sections!$M$2)</f>
        <v>15.459349727578084</v>
      </c>
      <c r="BN26" s="155">
        <f t="shared" ref="BN26:BN64" si="10">MIN(BL26,BM26)</f>
        <v>9.0897121180894764</v>
      </c>
      <c r="BO26" s="155">
        <f>BA14-BA26</f>
        <v>37.623328960000002</v>
      </c>
      <c r="BP26" s="155">
        <f>MAX(0, (BB26^2 - BA$17^2)/(2*Sections!BN26))</f>
        <v>0</v>
      </c>
      <c r="BQ26" s="153">
        <f>IF(BP26 &gt;= BO26, 1, 0)</f>
        <v>0</v>
      </c>
      <c r="BR26" s="155">
        <f t="shared" ref="BR26:BR64" si="11">BH26</f>
        <v>6.8582415088433493</v>
      </c>
      <c r="BT26" s="128">
        <f>INDEX($B$29:$B$34, MATCH($BX26, $A$29:$A$34, 0))</f>
        <v>288.49501037177833</v>
      </c>
      <c r="BU26" s="128">
        <v>0</v>
      </c>
      <c r="BV26" s="128">
        <f>'Full Lap Simulation'!H8</f>
        <v>50.07029492007679</v>
      </c>
      <c r="BW26" s="128">
        <f t="shared" ref="BW26:BW27" si="12">BV26*3.6</f>
        <v>180.25306171227646</v>
      </c>
      <c r="BX26" s="155">
        <f>IF(CK26=0,
IF(BV26&lt;$E$29,1,
IF(BV26&lt;$E$30,2,
IF(BV26&lt;$E$31,3,
IF(BV26&lt;$E$32,4,
IF(BV26&lt;$E$33,5,
IF(BV26&lt;$E$34,6)))))),
IF(BV26&gt;$F$29,1,
IF(BV26&gt;$F$30,2,
IF(BV26&gt;$F$31,3,
IF(BV26&gt;$F$32,4,
IF(BV26&gt;$F$33,5,
IF(BV26&gt;$F$34,6)))))))</f>
        <v>3</v>
      </c>
      <c r="BY26" s="155" cm="1">
        <f t="array" ref="BY26">INDEX(Sections!$A$37:$F$67, MATCH(BV26, Acceleration!$H$6:$H$36, 1), Sections!BX26)</f>
        <v>6.8582415088433493</v>
      </c>
      <c r="BZ26" s="128">
        <f>(BikeData!$G$5/BT26)*BikeData!$N$2*(Sections!$O$2/Sections!$N$2)-Sections!CE26/Sections!BT26</f>
        <v>8.4344215372338276</v>
      </c>
      <c r="CA26" s="128">
        <f>(Sections!$V$2*Sections!$L$2*BikeData!$N$2*((Sections!$P$2)/Sections!$M$2)/(1-Sections!$V$2*Sections!$N$2/Sections!$M$2))/Sections!BT26-Sections!CE26/Sections!BT26</f>
        <v>12.582547356343079</v>
      </c>
      <c r="CB26" s="128">
        <f>MIN(BY26,BZ26,CA26)</f>
        <v>6.8582415088433493</v>
      </c>
      <c r="CC26" s="128">
        <f t="shared" ref="CC26:CC89" si="13">SQRT(BV26^2 + 2*CB26*1)</f>
        <v>50.207080341333878</v>
      </c>
      <c r="CD26" s="128">
        <f>(CC26-BV26)/CB26</f>
        <v>1.9944678396161732E-2</v>
      </c>
      <c r="CE26" s="155">
        <f>0.5*Sections!$U$2*Sections!$T$2*Sections!BV26^2</f>
        <v>451.26619800902421</v>
      </c>
      <c r="CF26" s="155">
        <f>BikeData!$N$2*((Sections!$P$2)/Sections!$N$2)-(0.5*Sections!$U$2*Sections!$T$2*Sections!BV26^2)/BikeData!$G$5</f>
        <v>8.7249783651191706</v>
      </c>
      <c r="CG26" s="155">
        <f>Sections!$V$2*BikeData!$N$2*(Sections!$P$2/Sections!$M$2)/(1-Sections!$V$2*Sections!$N$2/Sections!$M$2)</f>
        <v>15.459349727578084</v>
      </c>
      <c r="CH26" s="155">
        <f>MIN(CF26,CG26)</f>
        <v>8.7249783651191706</v>
      </c>
      <c r="CI26" s="155">
        <f>BU14-BU26</f>
        <v>104.07567947</v>
      </c>
      <c r="CJ26" s="155">
        <f>MAX(0, (BV26^2 - BU$17^2)/(2*Sections!CH26))</f>
        <v>0</v>
      </c>
      <c r="CK26" s="153">
        <f>IF(CJ26 &gt;= CI26, 1, 0)</f>
        <v>0</v>
      </c>
      <c r="CL26" s="155">
        <f t="shared" ref="CL26:CL27" si="14">CB26</f>
        <v>6.8582415088433493</v>
      </c>
      <c r="CM26" s="96"/>
      <c r="CN26" s="128">
        <f>INDEX($B$29:$B$34, MATCH(CR26, $A$29:$A$34, 0))</f>
        <v>281.54523308547459</v>
      </c>
      <c r="CO26" s="128">
        <v>0</v>
      </c>
      <c r="CP26" s="128">
        <f>'Full Lap Simulation'!H9</f>
        <v>60.180001301910664</v>
      </c>
      <c r="CQ26" s="128">
        <f>CP26*3.6</f>
        <v>216.64800468687841</v>
      </c>
      <c r="CR26" s="128">
        <f>IF(DE26=1,
IF(CP26&lt;$E$29,1,
IF(CP26&lt;$E$30,2,
IF(CP26&lt;$E$31,3,
IF(CP26&lt;$E$32,4,
IF(CP26&lt;$E$33,5,
IF(CP26&lt;$E$34,6)))))),
IF(CP26&gt;$F$29,1,
IF(CP26&gt;$F$30,2,
IF(CP26&gt;$F$31,3,
IF(CP26&gt;$F$32,4,
IF(CP26&gt;$F$33,5,
IF(CP26&gt;$F$34,6)))))))</f>
        <v>4</v>
      </c>
      <c r="CS26" s="128" cm="1">
        <f t="array" ref="CS26">INDEX(Sections!$A$37:$F$67, MATCH(CP26, Acceleration!$H$6:$H$36, 1), CR26)</f>
        <v>4.7104625432718503</v>
      </c>
      <c r="CT26" s="128">
        <f>(BikeData!$G$5/CN26)*BikeData!$N$2*(Sections!$O$2/Sections!$N$2)-Sections!CY26/Sections!CN26</f>
        <v>7.9300254605617759</v>
      </c>
      <c r="CU26" s="128">
        <f>(Sections!$V$2*Sections!$L$2*BikeData!$N$2*((Sections!$P$2)/Sections!$M$2)/(1-Sections!$V$2*Sections!$N$2/Sections!$M$2))/Sections!CN26-Sections!CY26/Sections!CN26</f>
        <v>12.180545308092116</v>
      </c>
      <c r="CV26" s="128">
        <f>MIN(CS26,CT26,CU26)</f>
        <v>4.7104625432718503</v>
      </c>
      <c r="CW26" s="128">
        <f>SQRT(CP26^2 + 2*CV26*1)</f>
        <v>60.258223354032879</v>
      </c>
      <c r="CX26" s="128">
        <f>(CW26-CP26)/CV26</f>
        <v>1.6606023591874675E-2</v>
      </c>
      <c r="CY26" s="155">
        <f>0.5*Sections!$U$2*Sections!$T$2*Sections!CP26^2</f>
        <v>651.8938602056345</v>
      </c>
      <c r="CZ26" s="128">
        <f>BikeData!$N$2*((Sections!$P$2)/Sections!$N$2)-(0.5*Sections!$U$2*Sections!$T$2*Sections!CP26^2)/BikeData!$G$5</f>
        <v>7.9650250992229203</v>
      </c>
      <c r="DA26" s="128">
        <f>Sections!$V$2*BikeData!$N$2*(Sections!$P$2/Sections!$M$2)/(1-Sections!$V$2*Sections!$N$2/Sections!$M$2)</f>
        <v>15.459349727578084</v>
      </c>
      <c r="DB26" s="128">
        <f>MIN(CZ26,DA26)</f>
        <v>7.9650250992229203</v>
      </c>
      <c r="DC26" s="128">
        <f>CO14-CO26</f>
        <v>72.567763170000006</v>
      </c>
      <c r="DD26" s="128">
        <f>MAX(0, (CP26^2 - CO$17^2)/(2*DB26))</f>
        <v>76.638238051782324</v>
      </c>
      <c r="DE26" s="152">
        <f>IF(DD26 &gt;= DC26, 1, 0)</f>
        <v>1</v>
      </c>
      <c r="DF26" s="155">
        <f t="shared" ref="DF26:DF27" si="15">CV26</f>
        <v>4.7104625432718503</v>
      </c>
      <c r="DG26" s="680" t="s">
        <v>230</v>
      </c>
      <c r="DH26" s="630" t="s">
        <v>267</v>
      </c>
      <c r="DI26" s="189">
        <f>INDEX($B$29:$B$34, MATCH(DM26, $A$29:$A$34, 0))</f>
        <v>288.49501037177833</v>
      </c>
      <c r="DJ26" s="189">
        <v>0</v>
      </c>
      <c r="DK26" s="189">
        <f>DJ16</f>
        <v>48.997771147396435</v>
      </c>
      <c r="DL26" s="189">
        <f t="shared" ref="DL26:DL74" si="16">DK26*3.6</f>
        <v>176.39197613062717</v>
      </c>
      <c r="DM26" s="189">
        <f>IF(DZ26=0,
IF(DK26&lt;$E$29,1,
IF(DK26&lt;$E$30,2,
IF(DK26&lt;$E$31,3,
IF(DK26&lt;$E$32,4,
IF(DK26&lt;$E$33,5,
IF(DK26&lt;$E$34,6)))))),
IF(DK26&gt;$F$29,1,
IF(DK26&gt;$F$30,2,
IF(DK26&gt;$F$31,3,
IF(DK26&gt;$F$32,4,
IF(DK26&gt;$F$33,5,
IF(DK26&gt;$F$34,6)))))))</f>
        <v>3</v>
      </c>
      <c r="DN26" s="190" cm="1">
        <f t="array" ref="DN26">INDEX(Sections!$A$37:$F$67, MATCH(DK26, Acceleration!$H$6:$H$36, 1), Sections!DM26)</f>
        <v>6.8582415088433493</v>
      </c>
      <c r="DO26" s="189">
        <f>(BikeData!$G$5/DI26)*BikeData!$N$2*(Sections!$O$2/Sections!$N$2)-Sections!DT26/Sections!DI26</f>
        <v>8.5007156268615951</v>
      </c>
      <c r="DP26" s="189">
        <f>(Sections!$V$2*Sections!$L$2*BikeData!$N$2*((Sections!$P$2)/Sections!$M$2)/(1-Sections!$V$2*Sections!$N$2/Sections!$M$2))/Sections!DI26-Sections!DT26/Sections!DI26</f>
        <v>12.648841445970847</v>
      </c>
      <c r="DQ26" s="189">
        <f>MIN(DN26,DO26,DP26)</f>
        <v>6.8582415088433493</v>
      </c>
      <c r="DR26" s="189">
        <f>SQRT(DK26^2 + 2*-DW26*1)</f>
        <v>48.817893547594352</v>
      </c>
      <c r="DS26" s="189">
        <f>-(DR26-DK26)/DW26</f>
        <v>2.0446622800513566E-2</v>
      </c>
      <c r="DT26" s="190">
        <f>0.5*Sections!$U$2*Sections!$T$2*Sections!DK26^2</f>
        <v>432.14068393427425</v>
      </c>
      <c r="DU26" s="190">
        <f>BikeData!$N$2*((Sections!$P$2)/Sections!$N$2)-(0.5*Sections!$U$2*Sections!$T$2*Sections!DK26^2)/BikeData!$G$5</f>
        <v>8.7974234941901948</v>
      </c>
      <c r="DV26" s="190">
        <f>Sections!$V$2*BikeData!$N$2*(Sections!$P$2/Sections!$M$2)/(1-Sections!$V$2*Sections!$N$2/Sections!$M$2)</f>
        <v>15.459349727578084</v>
      </c>
      <c r="DW26" s="190">
        <f>MIN(DU26,DV26)</f>
        <v>8.7974234941901948</v>
      </c>
      <c r="DX26" s="190">
        <f>DJ14-DJ26</f>
        <v>47.780693499999998</v>
      </c>
      <c r="DY26" s="190">
        <f>MAX(0, (DK26^2 -DJ$17^ 2)/(2*DW26))</f>
        <v>0</v>
      </c>
      <c r="DZ26" s="190">
        <f>IF(DU26 &gt;= DT26, 1, 0)</f>
        <v>0</v>
      </c>
      <c r="EA26" s="190">
        <f>-DW26</f>
        <v>-8.7974234941901948</v>
      </c>
      <c r="EB26" s="633" t="s">
        <v>230</v>
      </c>
      <c r="ED26" s="155">
        <f>INDEX($B$29:$B$34, MATCH(EH26, $A$29:$A$34, 0))</f>
        <v>300.69501336586995</v>
      </c>
      <c r="EE26" s="128">
        <v>0</v>
      </c>
      <c r="EF26" s="128">
        <f>EE16</f>
        <v>38.8562218668878</v>
      </c>
      <c r="EG26" s="128">
        <f t="shared" ref="EG26:EG27" si="17">EF26*3.6</f>
        <v>139.88239872079609</v>
      </c>
      <c r="EH26" s="155">
        <f>IF(EU26=0,
IF(EF26&lt;$E$29,1,
IF(EF26&lt;$E$30,2,
IF(EF26&lt;$E$31,3,
IF(EF26&lt;$E$32,4,
IF(EF26&lt;$E$33,5,
IF(EF26&lt;$E$34,6)))))),
IF(EF26&gt;$F$29,1,
IF(EF26&gt;$F$30,2,
IF(EF26&gt;$F$31,3,
IF(EF26&gt;$F$32,4,
IF(EF26&gt;$F$33,5,
IF(EF26&gt;$F$34,6)))))))</f>
        <v>2</v>
      </c>
      <c r="EI26" s="155" cm="1">
        <f t="array" ref="EI26">INDEX(Sections!$A$37:$F$67, MATCH(EF26, Acceleration!$H$6:$H$36, 1), Sections!EH26)</f>
        <v>9.4901727706756382</v>
      </c>
      <c r="EJ26" s="128">
        <f>(BikeData!$G$5/ED26)*BikeData!$N$2*(Sections!$O$2/Sections!$N$2)-Sections!EO26/Sections!ED26</f>
        <v>8.689168541999587</v>
      </c>
      <c r="EK26" s="128">
        <f>(Sections!$V$2*Sections!$L$2*BikeData!$N$2*((Sections!$P$2)/Sections!$M$2)/(1-Sections!$V$2*Sections!$N$2/Sections!$M$2))/Sections!ED26-Sections!EO26/Sections!ED26</f>
        <v>12.668993773591527</v>
      </c>
      <c r="EL26" s="128">
        <f>MIN(EI26,EJ26,EK26)</f>
        <v>8.689168541999587</v>
      </c>
      <c r="EM26" s="128">
        <f>SQRT(EF26^2 + 2*EL26*1)</f>
        <v>39.07920565790468</v>
      </c>
      <c r="EN26" s="129">
        <f t="shared" ref="EN26:EN27" si="18">(EM26-EF26)/EL26</f>
        <v>2.5662270209062577E-2</v>
      </c>
      <c r="EO26" s="155">
        <f>0.5*Sections!$U$2*Sections!$T$2*Sections!EF26^2</f>
        <v>271.76507599838573</v>
      </c>
      <c r="EP26" s="155">
        <f>BikeData!$N$2*((Sections!$P$2)/Sections!$N$2)-(0.5*Sections!$U$2*Sections!$T$2*Sections!EF26^2)/BikeData!$G$5</f>
        <v>9.4049068575837111</v>
      </c>
      <c r="EQ26" s="155">
        <f>Sections!$V$2*BikeData!$N$2*(Sections!$P$2/Sections!$M$2)/(1-Sections!$V$2*Sections!$N$2/Sections!$M$2)</f>
        <v>15.459349727578084</v>
      </c>
      <c r="ER26" s="155">
        <f>MIN(EP26,EQ26)</f>
        <v>9.4049068575837111</v>
      </c>
      <c r="ES26" s="155">
        <f>EE14-EE26</f>
        <v>37.01957573</v>
      </c>
      <c r="ET26" s="155">
        <f>MAX(0, (EF26^2 - EE$17^2)/(2*ER26))</f>
        <v>33.910132523168919</v>
      </c>
      <c r="EU26" s="155">
        <f>IF(ET26 &gt;= ES26, 1, 0)</f>
        <v>0</v>
      </c>
      <c r="EV26" s="155">
        <f>EL26</f>
        <v>8.689168541999587</v>
      </c>
      <c r="EW26" s="106"/>
      <c r="EX26" s="128">
        <f>INDEX($B$29:$B$34, MATCH($FB26, $A$29:$A$34, 0))</f>
        <v>327.25651568900486</v>
      </c>
      <c r="EY26" s="128">
        <v>0</v>
      </c>
      <c r="EZ26" s="128">
        <f>EY16</f>
        <v>29.529014578061393</v>
      </c>
      <c r="FA26" s="128">
        <f t="shared" ref="FA26:FA32" si="19">EZ26*3.6</f>
        <v>106.30445248102102</v>
      </c>
      <c r="FB26" s="155">
        <f>IF(FO26=0,
IF(EZ26&lt;$E$29,1,
IF(EZ26&lt;$E$30,2,
IF(EZ26&lt;$E$31,3,
IF(EZ26&lt;$E$32,4,
IF(EZ26&lt;$E$33,5,
IF(EZ26&lt;$E$34,6)))))),
IF(EZ26&gt;$F$29,1,
IF(EZ26&gt;$F$30,2,
IF(EZ26&gt;$F$31,3,
IF(EZ26&gt;$F$32,4,
IF(EZ26&gt;$F$33,5,
IF(EZ26&gt;$F$34,6)))))))</f>
        <v>1</v>
      </c>
      <c r="FC26" s="155" cm="1">
        <f t="array" ref="FC26">INDEX(Sections!$A$37:$F$67, MATCH(EZ26, Acceleration!$H$6:$H$36, 1), Sections!FB26)</f>
        <v>13.149061643018527</v>
      </c>
      <c r="FD26" s="128">
        <f>(BikeData!$G$5/EX26)*BikeData!$N$2*(Sections!$O$2/Sections!$N$2)-Sections!FI26/Sections!EX26</f>
        <v>8.334750600089107</v>
      </c>
      <c r="FE26" s="128">
        <f>(Sections!$V$2*Sections!$L$2*BikeData!$N$2*((Sections!$P$2)/Sections!$M$2)/(1-Sections!$V$2*Sections!$N$2/Sections!$M$2))/Sections!EX26-Sections!FI26/Sections!EX26</f>
        <v>11.991556633997424</v>
      </c>
      <c r="FF26" s="128">
        <f>MIN(FC26,FD26,FE26)</f>
        <v>8.334750600089107</v>
      </c>
      <c r="FG26" s="128">
        <f t="shared" ref="FG26:FG32" si="20">SQRT(EZ26^2 + 2*FF26*1)</f>
        <v>29.809934638498294</v>
      </c>
      <c r="FH26" s="128">
        <f>(FG26-EZ26)/FF26</f>
        <v>3.370467503057601E-2</v>
      </c>
      <c r="FI26" s="155">
        <f>0.5*Sections!$U$2*Sections!$T$2*Sections!EZ26^2</f>
        <v>156.9532863512452</v>
      </c>
      <c r="FJ26" s="155">
        <f>BikeData!$N$2*((Sections!$P$2)/Sections!$N$2)-(0.5*Sections!$U$2*Sections!$T$2*Sections!EZ26^2)/BikeData!$G$5</f>
        <v>9.839800000186516</v>
      </c>
      <c r="FK26" s="155">
        <f>Sections!$V$2*BikeData!$N$2*(Sections!$P$2/Sections!$M$2)/(1-Sections!$V$2*Sections!$N$2/Sections!$M$2)</f>
        <v>15.459349727578084</v>
      </c>
      <c r="FL26" s="155">
        <f>MIN(FJ26,FK26)</f>
        <v>9.839800000186516</v>
      </c>
      <c r="FM26" s="155">
        <f>EY14-EY26</f>
        <v>253.62828163</v>
      </c>
      <c r="FN26" s="155">
        <f>MAX(0, (EZ26^2 - EY$17^2)/(2*FL26))</f>
        <v>7.4175626320443735</v>
      </c>
      <c r="FO26" s="155">
        <f>IF(FJ26 &gt;= FI26, 1, 0)</f>
        <v>0</v>
      </c>
      <c r="FP26" s="155">
        <f t="shared" ref="FP26:FP27" si="21">FF26</f>
        <v>8.334750600089107</v>
      </c>
      <c r="FQ26" s="106"/>
      <c r="FR26" s="155">
        <f>INDEX($B$29:$B$34, MATCH($FV26, $A$29:$A$34, 0))</f>
        <v>327.25651568900486</v>
      </c>
      <c r="FS26" s="128">
        <v>0</v>
      </c>
      <c r="FT26" s="128">
        <f>FS16</f>
        <v>26.944165163816354</v>
      </c>
      <c r="FU26" s="128">
        <f>FT26*3.6</f>
        <v>96.998994589738871</v>
      </c>
      <c r="FV26" s="155">
        <f>IF(GI26=0,
IF(FT26&lt;$E$29,1,
IF(FT26&lt;$E$30,2,
IF(FT26&lt;$E$31,3,
IF(FT26&lt;$E$32,4,
IF(FT26&lt;$E$33,5,
IF(FT26&lt;$E$34,6)))))),
IF(FT26&gt;$F$29,1,
IF(FT26&gt;$F$30,2,
IF(FT26&gt;$F$31,3,
IF(FT26&gt;$F$32,4,
IF(FT26&gt;$F$33,5,
IF(FT26&gt;$F$34,6)))))))</f>
        <v>1</v>
      </c>
      <c r="FW26" s="155" cm="1">
        <f t="array" ref="FW26">INDEX(Sections!$A$37:$F$67, MATCH(FT26, Acceleration!$H$6:$H$36, 1), Sections!FV26)</f>
        <v>13.362416096299849</v>
      </c>
      <c r="FX26" s="128">
        <f>(BikeData!$G$5/FR26)*BikeData!$N$2*(Sections!$O$2/Sections!$N$2)-Sections!GC26/Sections!FR26</f>
        <v>8.4150406433550824</v>
      </c>
      <c r="FY26" s="128">
        <f>(Sections!$V$2*Sections!$L$2*BikeData!$N$2*((Sections!$P$2)/Sections!$M$2)/(1-Sections!$V$2*Sections!$N$2/Sections!$M$2))/Sections!FR26-Sections!GC26/Sections!FR26</f>
        <v>12.0718466772634</v>
      </c>
      <c r="FZ26" s="128">
        <f>MIN(FW26,FX26,FY26)</f>
        <v>8.4150406433550824</v>
      </c>
      <c r="GA26" s="128">
        <f>SQRT(FT26^2 + 2*FZ26*1)</f>
        <v>27.254689828756536</v>
      </c>
      <c r="GB26" s="128">
        <f>(GA26-FT26)/FZ26</f>
        <v>3.6901148562530968E-2</v>
      </c>
      <c r="GC26" s="155">
        <f>0.5*Sections!$U$2*Sections!$T$2*Sections!FT26^2</f>
        <v>130.67784654750264</v>
      </c>
      <c r="GD26" s="155">
        <f>BikeData!$N$2*((Sections!$P$2)/Sections!$N$2)-(0.5*Sections!$U$2*Sections!$T$2*Sections!FT26^2)/BikeData!$G$5</f>
        <v>9.939328181261299</v>
      </c>
      <c r="GE26" s="155">
        <f>Sections!$V$2*BikeData!$N$2*(Sections!$P$2/Sections!$M$2)/(1-Sections!$V$2*Sections!$N$2/Sections!$M$2)</f>
        <v>15.459349727578084</v>
      </c>
      <c r="GF26" s="155">
        <f>MIN(GD26,GE26)</f>
        <v>9.939328181261299</v>
      </c>
      <c r="GG26" s="155">
        <f>FS14-FS26</f>
        <v>514.54111422000005</v>
      </c>
      <c r="GH26" s="155">
        <f>MAX(0, (FT26^2 - FS$17^2)/(2*GF26))</f>
        <v>17.378581584352549</v>
      </c>
      <c r="GI26" s="155">
        <f>IF(GD26 &gt;= GC26, 1, 0)</f>
        <v>0</v>
      </c>
      <c r="GJ26" s="155">
        <f t="shared" ref="GJ26:GJ27" si="22">FZ26</f>
        <v>8.4150406433550824</v>
      </c>
      <c r="GM26" s="105">
        <f>INDEX($B$29:$B$34, MATCH(GQ26, $A$29:$A$34, 0))</f>
        <v>327.25651568900486</v>
      </c>
      <c r="GN26" s="105">
        <v>0</v>
      </c>
      <c r="GO26" s="105">
        <f>GN16</f>
        <v>19.507054749285114</v>
      </c>
      <c r="GP26" s="105">
        <f>GO26*3.6</f>
        <v>70.225397097426409</v>
      </c>
      <c r="GQ26" s="105">
        <f>IF(HD26=0,
IF(GO26&lt;$E$29,1,
IF(GO26&lt;$E$30,2,
IF(GO26&lt;$E$31,3,
IF(GO26&lt;$E$32,4,
IF(GO26&lt;$E$33,5,
IF(GO26&lt;$E$34,6)))))),
IF(GO26&gt;$F$29,1,
IF(GO26&gt;$F$30,2,
IF(GO26&gt;$F$31,3,
IF(GO26&gt;$F$32,4,
IF(GO26&gt;$F$33,5,
IF(GO26&gt;$F$34,6)))))))</f>
        <v>1</v>
      </c>
      <c r="GR26" s="105" cm="1">
        <f t="array" ref="GR26">INDEX(Sections!$A$37:$F$67, MATCH(GO26, Acceleration!$H$6:$H$36, 1), Sections!GQ26)</f>
        <v>10.349447991254371</v>
      </c>
      <c r="GS26" s="105">
        <f>(BikeData!$G$5/GM26)*BikeData!$N$2*(Sections!$O$2/Sections!$N$2)-Sections!GX26/Sections!GM26</f>
        <v>8.6050546240334889</v>
      </c>
      <c r="GT26" s="105">
        <f>(Sections!$V$2*Sections!$L$2*BikeData!$N$2*((Sections!$P$2)/Sections!$M$2)/(1-Sections!$V$2*Sections!$N$2/Sections!$M$2))/Sections!GM26-Sections!GX26/Sections!GM26</f>
        <v>12.261860657941806</v>
      </c>
      <c r="GU26" s="105">
        <f>MIN(GR26,GS26,GT26)</f>
        <v>8.6050546240334889</v>
      </c>
      <c r="GV26" s="105">
        <f>SQRT(GO26^2 + 2*GU26*1)</f>
        <v>19.943301989381645</v>
      </c>
      <c r="GW26" s="105">
        <f>(GV26-GO26)/GU26</f>
        <v>5.069662647789755E-2</v>
      </c>
      <c r="GX26" s="105">
        <f>0.5*Sections!$U$2*Sections!$T$2*Sections!GO26^2</f>
        <v>68.494533298489245</v>
      </c>
      <c r="GY26" s="105">
        <f>BikeData!$N$2*((Sections!$P$2)/Sections!$N$2)-(0.5*Sections!$U$2*Sections!$T$2*Sections!GO26^2)/BikeData!$G$5</f>
        <v>10.174871034477258</v>
      </c>
      <c r="GZ26" s="105">
        <f>Sections!$V$2*BikeData!$N$2*(Sections!$P$2/Sections!$M$2)/(1-Sections!$V$2*Sections!$N$2/Sections!$M$2)</f>
        <v>15.459349727578084</v>
      </c>
      <c r="HA26" s="105">
        <f>MIN(GY26,GZ26)</f>
        <v>10.174871034477258</v>
      </c>
      <c r="HB26" s="105">
        <f>GN14-GN26</f>
        <v>383.21187875999999</v>
      </c>
      <c r="HC26" s="105">
        <f>MAX(0, (GO26^2 - GN$17^2)/(2*HA26))</f>
        <v>6.0569382689340534</v>
      </c>
      <c r="HD26" s="105">
        <f>IF(GY26 &gt;= GX26, 1, 0)</f>
        <v>0</v>
      </c>
      <c r="HE26" s="105">
        <f t="shared" ref="HE26:HE27" si="23">GU26</f>
        <v>8.6050546240334889</v>
      </c>
      <c r="HF26" s="96"/>
      <c r="HG26" s="111"/>
      <c r="HH26" s="124">
        <f>INDEX($B$29:$B$34, MATCH(HL26, $A$29:$A$34, 0))</f>
        <v>327.25651568900486</v>
      </c>
      <c r="HI26" s="124">
        <v>0</v>
      </c>
      <c r="HJ26" s="124">
        <f>HI16</f>
        <v>15.992737432737746</v>
      </c>
      <c r="HK26" s="124">
        <f t="shared" ref="HK26:HK27" si="24">HJ26*3.6</f>
        <v>57.573854757855884</v>
      </c>
      <c r="HL26" s="105">
        <f>IF(HY26=0,
IF(HJ26&lt;$E$29,1,
IF(HJ26&lt;$E$30,2,
IF(HJ26&lt;$E$31,3,
IF(HJ26&lt;$E$32,4,
IF(HJ26&lt;$E$33,5,
IF(HJ26&lt;$E$34,6)))))),
IF(HJ26&gt;$F$29,1,
IF(HJ26&gt;$F$30,2,
IF(HJ26&gt;$F$31,3,
IF(HJ26&gt;$F$32,4,
IF(HJ26&gt;$F$33,5,
IF(HJ26&gt;$F$34,6)))))))</f>
        <v>1</v>
      </c>
      <c r="HM26" s="105" cm="1">
        <f t="array" ref="HM26">INDEX(Sections!$A$37:$F$67, MATCH(HJ26, Acceleration!$H$6:$H$36, 1), Sections!HL26)</f>
        <v>9.8215645860461898</v>
      </c>
      <c r="HN26" s="124">
        <f>(BikeData!$G$5/HH26)*BikeData!$N$2*(Sections!$O$2/Sections!$N$2)-Sections!HS26/Sections!HH26</f>
        <v>8.6736746670739198</v>
      </c>
      <c r="HO26" s="124">
        <f>(Sections!$V$2*Sections!$L$2*BikeData!$N$2*((Sections!$P$2)/Sections!$M$2)/(1-Sections!$V$2*Sections!$N$2/Sections!$M$2))/Sections!HH26-Sections!HS26/Sections!HH26</f>
        <v>12.330480700982237</v>
      </c>
      <c r="HP26" s="124">
        <f>MIN(HM26,HN26,HO26)</f>
        <v>8.6736746670739198</v>
      </c>
      <c r="HQ26" s="124">
        <f t="shared" ref="HQ26:HQ27" si="25">SQRT(HJ26^2 + 2*HP26*1)</f>
        <v>16.526191331539128</v>
      </c>
      <c r="HR26" s="106">
        <f t="shared" ref="HR26:HR89" si="26">(HQ26-HJ26)/HP26</f>
        <v>6.1502640954060959E-2</v>
      </c>
      <c r="HS26" s="112">
        <f>0.5*Sections!$U$2*Sections!$T$2*Sections!HJ26^2</f>
        <v>46.038177106648398</v>
      </c>
      <c r="HT26" s="112">
        <f>BikeData!$N$2*((Sections!$P$2)/Sections!$N$2)-(0.5*Sections!$U$2*Sections!$T$2*Sections!HJ26^2)/BikeData!$G$5</f>
        <v>10.259932989749382</v>
      </c>
      <c r="HU26" s="112">
        <f>Sections!$V$2*BikeData!$N$2*(Sections!$P$2/Sections!$M$2)/(1-Sections!$V$2*Sections!$N$2/Sections!$M$2)</f>
        <v>15.459349727578084</v>
      </c>
      <c r="HV26" s="105">
        <f>MIN(HT26,HU26)</f>
        <v>10.259932989749382</v>
      </c>
      <c r="HW26" s="105">
        <f>HI14-HI26</f>
        <v>321.42191860000003</v>
      </c>
      <c r="HX26" s="105">
        <f>MAX(0, (HJ26^2 - HI$17^2)/(2*HV26))</f>
        <v>0</v>
      </c>
      <c r="HY26" s="105">
        <f>IF(HX26 &gt;= HW26, 1, 0)</f>
        <v>0</v>
      </c>
      <c r="HZ26" s="105">
        <f t="shared" ref="HZ26:HZ27" si="27">HP26</f>
        <v>8.6736746670739198</v>
      </c>
    </row>
    <row r="27" spans="1:236" ht="14.65" customHeight="1" thickBot="1">
      <c r="D27" s="622" t="s">
        <v>226</v>
      </c>
      <c r="E27" s="623"/>
      <c r="F27" s="624"/>
      <c r="L27" s="149">
        <f>INDEX($B$29:$B$34, MATCH($P27, $A$29:$A$34, 0))</f>
        <v>327.25651568900486</v>
      </c>
      <c r="M27" s="149">
        <f t="shared" ref="M27:M90" si="28">M26+M$15</f>
        <v>1</v>
      </c>
      <c r="N27" s="149">
        <f>U26</f>
        <v>18.399478586369327</v>
      </c>
      <c r="O27" s="149">
        <f t="shared" ref="O27:O90" si="29">N27*3.6</f>
        <v>66.238122910929576</v>
      </c>
      <c r="P27" s="149">
        <f>IF(AC27=0,
IF(N27&lt;$E$29,1,
IF(N27&lt;$E$30,2,
IF(N27&lt;$E$31,3,
IF(N27&lt;$E$32,4,
IF(N27&lt;$E$33,5,
IF(N27&lt;$E$34,6)))))),
IF(N27&gt;$F$29,1,
IF(N27&gt;$F$30,2,
IF(N27&gt;$F$31,3,
IF(N27&gt;$F$32,4,
IF(N27&gt;$F$33,5,
IF(N27&gt;$F$34,6)))))))</f>
        <v>1</v>
      </c>
      <c r="Q27" s="149" cm="1">
        <f t="array" ref="Q27">INDEX(Sections!$A$37:$F$67, MATCH(N27, Acceleration!$H$6:$H$36, 1), Sections!P27)</f>
        <v>10.33233663940473</v>
      </c>
      <c r="R27" s="149">
        <f>(BikeData!$G$5/L27)*BikeData!$N$2*(Sections!$O$2/Sections!$N$2)-Sections!W27/Sections!L27</f>
        <v>8.6281471729397516</v>
      </c>
      <c r="S27" s="149">
        <f>(Sections!$V$2*Sections!$L$2*BikeData!$N$2*((Sections!$P$2)/Sections!$M$2)/(1-Sections!$V$2*Sections!$N$2/Sections!$M$2))/Sections!L27-Sections!W27/Sections!L27</f>
        <v>12.284953206848069</v>
      </c>
      <c r="T27" s="149">
        <f t="shared" si="0"/>
        <v>8.6376490575826992</v>
      </c>
      <c r="U27" s="149">
        <f t="shared" ref="U27:U89" si="30">SQRT(N27^2 + 2*T27*1)</f>
        <v>18.863088569092518</v>
      </c>
      <c r="V27" s="149">
        <f t="shared" ref="V27:V90" si="31">(U27-N27)/T27</f>
        <v>5.3673167274167523E-2</v>
      </c>
      <c r="W27" s="149">
        <f>0.5*Sections!$U$2*Sections!$T$2*Sections!N27^2</f>
        <v>60.937346205047412</v>
      </c>
      <c r="X27" s="149">
        <f>BikeData!$N$2*((Sections!$P$2)/Sections!$N$2)-(0.5*Sections!$U$2*Sections!$T$2*Sections!N27^2)/BikeData!$G$5</f>
        <v>10.203496743164537</v>
      </c>
      <c r="Y27" s="149">
        <f>Sections!$V$2*BikeData!$N$2*(Sections!$P$2/Sections!$M$2)/(1-Sections!$V$2*Sections!$N$2/Sections!$M$2)</f>
        <v>15.459349727578084</v>
      </c>
      <c r="Z27" s="149">
        <f t="shared" ref="Z27:Z90" si="32">MIN(X27,Y27)</f>
        <v>10.203496743164537</v>
      </c>
      <c r="AA27" s="149">
        <f>$D$2-M27</f>
        <v>502.2</v>
      </c>
      <c r="AB27" s="149">
        <f>MAX(0, (N27^2 - M$17^2)/(2*Sections!Z27))</f>
        <v>0</v>
      </c>
      <c r="AC27" s="149">
        <f>IF(OR(AB27 &gt;= AA27, AC26 = 1), 1, 0)</f>
        <v>0</v>
      </c>
      <c r="AD27" s="149">
        <f t="shared" ref="AD27:AD90" si="33">T27</f>
        <v>8.6376490575826992</v>
      </c>
      <c r="AF27" s="149">
        <f>INDEX($B$29:$B$34, MATCH($AJ27, $A$29:$A$34, 0))</f>
        <v>327.25651568900486</v>
      </c>
      <c r="AG27" s="129">
        <f t="shared" ref="AG27:AG58" si="34">AG26+AG$15</f>
        <v>1</v>
      </c>
      <c r="AH27" s="129">
        <f t="shared" ref="AH27:AH58" si="35">AO26</f>
        <v>30.240595685594226</v>
      </c>
      <c r="AI27" s="129">
        <f t="shared" si="1"/>
        <v>108.86614446813921</v>
      </c>
      <c r="AJ27" s="129">
        <f>IF(AW27=0,
IF(AH27&lt;$E$29,1,
IF(AH27&lt;$E$30,2,
IF(AH27&lt;$E$31,3,
IF(AH27&lt;$E$32,4,
IF(AH27&lt;$E$33,5,
IF(AH27&lt;$E$34,6)))))),
IF(AH27&gt;$F$29,1,
IF(AH27&gt;$F$30,2,
IF(AH27&gt;$F$31,3,
IF(AH27&gt;$F$32,4,
IF(AH27&gt;$F$33,5,
IF(AH27&gt;$F$34,6)))))))</f>
        <v>1</v>
      </c>
      <c r="AK27" s="129" cm="1">
        <f t="array" ref="AK27">INDEX(Sections!$A$37:$F$67, MATCH(AH27, Acceleration!$H$6:$H$36, 1), $AJ27)</f>
        <v>13.182386700297018</v>
      </c>
      <c r="AL27" s="129">
        <f>(BikeData!$G$5/AF27)*BikeData!$N$2*(Sections!$O$2/Sections!$N$2)-Sections!AQ27/Sections!AF27</f>
        <v>8.3113574322917856</v>
      </c>
      <c r="AM27" s="129">
        <f>(Sections!$V$2*Sections!$L$2*BikeData!$N$2*((Sections!$P$2)/Sections!$M$2)/(1-Sections!$V$2*Sections!$N$2/Sections!$M$2))/Sections!AF27-Sections!AQ27/Sections!AF27</f>
        <v>11.968163466200103</v>
      </c>
      <c r="AN27" s="129">
        <f t="shared" si="2"/>
        <v>8.3113574322917856</v>
      </c>
      <c r="AO27" s="129">
        <f t="shared" si="3"/>
        <v>30.514199027406303</v>
      </c>
      <c r="AP27" s="129">
        <f t="shared" ref="AP27:AP89" si="36">(AO27-AH27)/AN27</f>
        <v>3.2919212540307406E-2</v>
      </c>
      <c r="AQ27" s="149">
        <f>0.5*Sections!$U$2*Sections!$T$2*Sections!AH27^2</f>
        <v>164.60885293552442</v>
      </c>
      <c r="AR27" s="149">
        <f>BikeData!$N$2*((Sections!$P$2)/Sections!$N$2)-(0.5*Sections!$U$2*Sections!$T$2*Sections!AH27^2)/BikeData!$G$5</f>
        <v>9.8108016419127306</v>
      </c>
      <c r="AS27" s="149">
        <f>Sections!$V$2*BikeData!$N$2*(Sections!$P$2/Sections!$M$2)/(1-Sections!$V$2*Sections!$N$2/Sections!$M$2)</f>
        <v>15.459349727578084</v>
      </c>
      <c r="AT27" s="149">
        <f t="shared" si="4"/>
        <v>9.8108016419127306</v>
      </c>
      <c r="AU27" s="149">
        <f t="shared" si="5"/>
        <v>61.025001019999998</v>
      </c>
      <c r="AV27" s="149">
        <f>MAX(0, (AH27^2 - AG$17^2)/(2*Sections!AT27))</f>
        <v>0</v>
      </c>
      <c r="AW27" s="149">
        <f>IF(OR(AV27 &gt;= AU27, AW26 = 1), 1, 0)</f>
        <v>0</v>
      </c>
      <c r="AX27" s="149">
        <f t="shared" si="6"/>
        <v>8.3113574322917856</v>
      </c>
      <c r="AZ27" s="149">
        <f>INDEX($B$29:$B$34, MATCH($AJ27, $A$29:$A$34, 0))</f>
        <v>327.25651568900486</v>
      </c>
      <c r="BA27" s="129">
        <f>BA26+BA$15</f>
        <v>1</v>
      </c>
      <c r="BB27" s="129">
        <f t="shared" ref="BB27:BB64" si="37">BI26</f>
        <v>44.562406563283517</v>
      </c>
      <c r="BC27" s="129">
        <f t="shared" si="7"/>
        <v>160.42466362782068</v>
      </c>
      <c r="BD27" s="149">
        <f>IF(BQ27=0,
IF(BB27&lt;$E$29,1,
IF(BB27&lt;$E$30,2,
IF(BB27&lt;$E$31,3,
IF(BB27&lt;$E$32,4,
IF(BB27&lt;$E$33,5,
IF(BB27&lt;$E$34,6)))))),
IF(BB27&gt;$F$29,1,
IF(BB27&gt;$F$30,2,
IF(BB27&gt;$F$31,3,
IF(BB27&gt;$F$32,4,
IF(BB27&gt;$F$33,5,
IF(BB27&gt;$F$34,6)))))))</f>
        <v>3</v>
      </c>
      <c r="BE27" s="129" cm="1">
        <f t="array" ref="BE27">INDEX(Sections!$A$37:$F$67, MATCH(BB27, Acceleration!$H$6:$H$36, 1), Sections!BD27)</f>
        <v>6.8582415088433493</v>
      </c>
      <c r="BF27" s="129">
        <f>(BikeData!$G$5/AZ27)*BikeData!$N$2*(Sections!$O$2/Sections!$N$2)-Sections!BK27/Sections!AZ27</f>
        <v>7.7221052952441092</v>
      </c>
      <c r="BG27" s="129">
        <f>(Sections!$V$2*Sections!$L$2*BikeData!$N$2*((Sections!$P$2)/Sections!$M$2)/(1-Sections!$V$2*Sections!$N$2/Sections!$M$2))/Sections!AZ27-Sections!BK27/Sections!AZ27</f>
        <v>11.378911329152427</v>
      </c>
      <c r="BH27" s="129">
        <f t="shared" ref="BH27:BH64" si="38">MIN(BE27,BF$26,BG$26)</f>
        <v>6.8582415088433493</v>
      </c>
      <c r="BI27" s="129">
        <f t="shared" si="9"/>
        <v>44.716043672590942</v>
      </c>
      <c r="BJ27" s="129">
        <f t="shared" ref="BJ27:BJ64" si="39">(BI27-BB27)/BH27</f>
        <v>2.2401822553101695E-2</v>
      </c>
      <c r="BK27" s="149">
        <f>0.5*Sections!$U$2*Sections!$T$2*Sections!BB27^2</f>
        <v>357.44545416804726</v>
      </c>
      <c r="BL27" s="149">
        <f>BikeData!$N$2*((Sections!$P$2)/Sections!$N$2)-(0.5*Sections!$U$2*Sections!$T$2*Sections!BB27^2)/BikeData!$G$5</f>
        <v>9.0803599705774172</v>
      </c>
      <c r="BM27" s="149">
        <f>Sections!$V$2*BikeData!$N$2*(Sections!$P$2/Sections!$M$2)/(1-Sections!$V$2*Sections!$N$2/Sections!$M$2)</f>
        <v>15.459349727578084</v>
      </c>
      <c r="BN27" s="149">
        <f t="shared" si="10"/>
        <v>9.0803599705774172</v>
      </c>
      <c r="BO27" s="149">
        <f>BA$14-BA27</f>
        <v>36.623328960000002</v>
      </c>
      <c r="BP27" s="149">
        <f>MAX(0, (BB27^2 - BA$17^2)/(2*Sections!BN27))</f>
        <v>0</v>
      </c>
      <c r="BQ27" s="149">
        <f>IF(OR(BP27 &gt;= BO27, BQ26 = 1), 1, 0)</f>
        <v>0</v>
      </c>
      <c r="BR27" s="149">
        <f t="shared" si="11"/>
        <v>6.8582415088433493</v>
      </c>
      <c r="BT27" s="129">
        <f>INDEX($B$29:$B$34, MATCH($BX27, $A$29:$A$34, 0))</f>
        <v>288.49501037177833</v>
      </c>
      <c r="BU27" s="129">
        <f>BU26+BU$15</f>
        <v>1</v>
      </c>
      <c r="BV27" s="129">
        <f>CC26</f>
        <v>50.207080341333878</v>
      </c>
      <c r="BW27" s="129">
        <f t="shared" si="12"/>
        <v>180.74548922880197</v>
      </c>
      <c r="BX27" s="149">
        <f>IF(CK27=0,
IF(BV27&lt;$E$29,1,
IF(BV27&lt;$E$30,2,
IF(BV27&lt;$E$31,3,
IF(BV27&lt;$E$32,4,
IF(BV27&lt;$E$33,5,
IF(BV27&lt;$E$34,6)))))),
IF(BV27&gt;$F$29,1,
IF(BV27&gt;$F$30,2,
IF(BV27&gt;$F$31,3,
IF(BV27&gt;$F$32,4,
IF(BV27&gt;$F$33,5,
IF(BV27&gt;$F$34,6)))))))</f>
        <v>3</v>
      </c>
      <c r="BY27" s="149" cm="1">
        <f t="array" ref="BY27">INDEX(Sections!$A$37:$F$67, MATCH(BV27, Acceleration!$H$6:$H$36, 1), Sections!BX27)</f>
        <v>6.8582415088433493</v>
      </c>
      <c r="BZ27" s="129">
        <f>(BikeData!$G$5/BT27)*BikeData!$N$2*(Sections!$O$2/Sections!$N$2)-Sections!CE27/Sections!BT27</f>
        <v>8.4258634448772156</v>
      </c>
      <c r="CA27" s="129">
        <f>(Sections!$V$2*Sections!$L$2*BikeData!$N$2*((Sections!$P$2)/Sections!$M$2)/(1-Sections!$V$2*Sections!$N$2/Sections!$M$2))/Sections!BT27-Sections!CE27/Sections!BT27</f>
        <v>12.573989263986467</v>
      </c>
      <c r="CB27" s="129">
        <f t="shared" ref="CB27:CB90" si="40">MIN(BY27,BZ27,CA27)</f>
        <v>6.8582415088433493</v>
      </c>
      <c r="CC27" s="129">
        <f t="shared" si="13"/>
        <v>50.343494112137684</v>
      </c>
      <c r="CD27" s="129">
        <f t="shared" ref="CD27:CD90" si="41">(CC27-BV27)/CB27</f>
        <v>1.9890488054103556E-2</v>
      </c>
      <c r="CE27" s="149">
        <f>0.5*Sections!$U$2*Sections!$T$2*Sections!BV27^2</f>
        <v>453.73516495220787</v>
      </c>
      <c r="CF27" s="149">
        <f>BikeData!$N$2*((Sections!$P$2)/Sections!$N$2)-(0.5*Sections!$U$2*Sections!$T$2*Sections!BV27^2)/BikeData!$G$5</f>
        <v>8.7156262176071113</v>
      </c>
      <c r="CG27" s="149">
        <f>Sections!$V$2*BikeData!$N$2*(Sections!$P$2/Sections!$M$2)/(1-Sections!$V$2*Sections!$N$2/Sections!$M$2)</f>
        <v>15.459349727578084</v>
      </c>
      <c r="CH27" s="149">
        <f t="shared" ref="CH27:CH89" si="42">MIN(CF27,CG27)</f>
        <v>8.7156262176071113</v>
      </c>
      <c r="CI27" s="149">
        <f>BU$14-BU27</f>
        <v>103.07567947</v>
      </c>
      <c r="CJ27" s="149">
        <f>MAX(0, (BV27^2 - BU$17^2)/(2*Sections!CH27))</f>
        <v>0</v>
      </c>
      <c r="CK27" s="149">
        <f>IF(OR(CJ27 &gt;= CI27, CK26 = 1), 1, 0)</f>
        <v>0</v>
      </c>
      <c r="CL27" s="149">
        <f t="shared" si="14"/>
        <v>6.8582415088433493</v>
      </c>
      <c r="CM27" s="672" t="s">
        <v>267</v>
      </c>
      <c r="CN27" s="189">
        <f>INDEX($B$29:$B$34, MATCH(CR27, $A$29:$A$34, 0))</f>
        <v>281.54523308547459</v>
      </c>
      <c r="CO27" s="189">
        <f>CO26+CO$15</f>
        <v>1</v>
      </c>
      <c r="CP27" s="189">
        <f>CW26</f>
        <v>60.258223354032879</v>
      </c>
      <c r="CQ27" s="189">
        <f t="shared" ref="CQ27:CQ89" si="43">CP27*3.6</f>
        <v>216.92960407451838</v>
      </c>
      <c r="CR27" s="189">
        <f>IF(DE27=1,
IF(CP27&lt;$E$29,1,
IF(CP27&lt;$E$30,2,
IF(CP27&lt;$E$31,3,
IF(CP27&lt;$E$32,4,
IF(CP27&lt;$E$33,5,
IF(CP27&lt;$E$34,6)))))),
IF(CP27&gt;$F$29,1,
IF(CP27&gt;$F$30,2,
IF(CP27&gt;$F$31,3,
IF(CP27&gt;$F$32,4,
IF(CP27&gt;$F$33,5,
IF(CP27&gt;$F$34,6)))))))</f>
        <v>4</v>
      </c>
      <c r="CS27" s="189" cm="1">
        <f t="array" ref="CS27">INDEX(Sections!$A$37:$F$67, MATCH(CP27, Acceleration!$H$6:$H$36, 1), Sections!CR27)</f>
        <v>4.7104625432718503</v>
      </c>
      <c r="CT27" s="189">
        <f>(BikeData!$G$5/CN27)*BikeData!$N$2*(Sections!$O$2/Sections!$N$2)-Sections!CY27/Sections!CN27</f>
        <v>7.9240023910287078</v>
      </c>
      <c r="CU27" s="189">
        <f>(Sections!$V$2*Sections!$L$2*BikeData!$N$2*((Sections!$P$2)/Sections!$M$2)/(1-Sections!$V$2*Sections!$N$2/Sections!$M$2))/Sections!CN27-Sections!CY27/Sections!CN27</f>
        <v>12.174522238559048</v>
      </c>
      <c r="CV27" s="189">
        <f t="shared" ref="CV27:CV28" si="44">MIN(CS27,CT27,CU27)</f>
        <v>4.7104625432718503</v>
      </c>
      <c r="CW27" s="189">
        <f>SQRT(CP27^2 + 2*-DB27*1)</f>
        <v>60.126003345491831</v>
      </c>
      <c r="CX27" s="189">
        <f t="shared" ref="CX27:CX28" si="45">-(CW27-CP27)/DB27</f>
        <v>1.6613472170169858E-2</v>
      </c>
      <c r="CY27" s="190">
        <f>0.5*Sections!$U$2*Sections!$T$2*Sections!CP27^2</f>
        <v>653.58962672121231</v>
      </c>
      <c r="CZ27" s="189">
        <f>BikeData!$N$2*((Sections!$P$2)/Sections!$N$2)-(0.5*Sections!$U$2*Sections!$T$2*Sections!CP27^2)/BikeData!$G$5</f>
        <v>7.9586017412093675</v>
      </c>
      <c r="DA27" s="189">
        <f>Sections!$V$2*BikeData!$N$2*(Sections!$P$2/Sections!$M$2)/(1-Sections!$V$2*Sections!$N$2/Sections!$M$2)</f>
        <v>15.459349727578084</v>
      </c>
      <c r="DB27" s="189">
        <f t="shared" ref="DB27" si="46">MIN(CZ27,DA27)</f>
        <v>7.9586017412093675</v>
      </c>
      <c r="DC27" s="189">
        <f>CO$14-CO27</f>
        <v>71.567763170000006</v>
      </c>
      <c r="DD27" s="189">
        <f t="shared" ref="DD27:DD90" si="47">MAX(0, (CP27^2 - CO$17^2)/(2*DB27))</f>
        <v>77.291963109648563</v>
      </c>
      <c r="DE27" s="197">
        <f>IF(OR(DD27 &gt;= DC27, DE26 = 1), 1, 0)</f>
        <v>1</v>
      </c>
      <c r="DF27" s="190">
        <f t="shared" si="15"/>
        <v>4.7104625432718503</v>
      </c>
      <c r="DG27" s="680"/>
      <c r="DH27" s="631"/>
      <c r="DI27" s="129">
        <f>INDEX($B$29:$B$34, MATCH(DM27, $A$29:$A$34, 0))</f>
        <v>288.49501037177833</v>
      </c>
      <c r="DJ27" s="129">
        <f>DJ26+DJ$15</f>
        <v>1</v>
      </c>
      <c r="DK27" s="129">
        <f>DR26</f>
        <v>48.817893547594352</v>
      </c>
      <c r="DL27" s="129">
        <f t="shared" si="16"/>
        <v>175.74441677133967</v>
      </c>
      <c r="DM27" s="149">
        <f>IF(DZ27=0,
IF(DK27&lt;$E$29,1,
IF(DK27&lt;$E$30,2,
IF(DK27&lt;$E$31,3,
IF(DK27&lt;$E$32,4,
IF(DK27&lt;$E$33,5,
IF(DK27&lt;$E$34,6)))))),
IF(DK27&gt;$F$29,1,
IF(DK27&gt;$F$30,2,
IF(DK27&gt;$F$31,3,
IF(DK27&gt;$F$32,4,
IF(DK27&gt;$F$33,5,
IF(DK27&gt;$F$34,6)))))))</f>
        <v>3</v>
      </c>
      <c r="DN27" s="149" cm="1">
        <f t="array" ref="DN27">INDEX(Sections!$A$37:$F$67, MATCH(DK27, Acceleration!$H$6:$H$36, 1), Sections!DM27)</f>
        <v>6.8582415088433493</v>
      </c>
      <c r="DO27" s="129">
        <f>(BikeData!$G$5/DI27)*BikeData!$N$2*(Sections!$O$2/Sections!$N$2)-Sections!DT27/Sections!DI27</f>
        <v>8.5116935375499878</v>
      </c>
      <c r="DP27" s="129">
        <f>(Sections!$V$2*Sections!$L$2*BikeData!$N$2*((Sections!$P$2)/Sections!$M$2)/(1-Sections!$V$2*Sections!$N$2/Sections!$M$2))/Sections!DI27-Sections!DT27/Sections!DI27</f>
        <v>12.65981935665924</v>
      </c>
      <c r="DQ27" s="129">
        <f t="shared" ref="DQ27:DQ74" si="48">MIN(DN27,DO27,DP27)</f>
        <v>6.8582415088433493</v>
      </c>
      <c r="DR27" s="149">
        <f t="shared" ref="DR27:DR74" si="49">SQRT(DK27^2 + 2*-DW27*1)</f>
        <v>48.637104050947649</v>
      </c>
      <c r="DS27" s="129">
        <f t="shared" ref="DS27:DS74" si="50">-(DR27-DK27)/DW27</f>
        <v>2.0522292845758475E-2</v>
      </c>
      <c r="DT27" s="149">
        <f>0.5*Sections!$U$2*Sections!$T$2*Sections!DK27^2</f>
        <v>428.97361147636576</v>
      </c>
      <c r="DU27" s="149">
        <f>BikeData!$N$2*((Sections!$P$2)/Sections!$N$2)-(0.5*Sections!$U$2*Sections!$T$2*Sections!DK27^2)/BikeData!$G$5</f>
        <v>8.8094199807731801</v>
      </c>
      <c r="DV27" s="149">
        <f>Sections!$V$2*BikeData!$N$2*(Sections!$P$2/Sections!$M$2)/(1-Sections!$V$2*Sections!$N$2/Sections!$M$2)</f>
        <v>15.459349727578084</v>
      </c>
      <c r="DW27" s="149">
        <f t="shared" ref="DW27" si="51">MIN(DU27,DV27)</f>
        <v>8.8094199807731801</v>
      </c>
      <c r="DX27" s="149">
        <f>DJ$14-DJ27</f>
        <v>46.780693499999998</v>
      </c>
      <c r="DY27" s="149">
        <f t="shared" ref="DY27:DY74" si="52">MAX(0, (DK27^2 -DJ$17^ 2)/(2*DW27))</f>
        <v>0</v>
      </c>
      <c r="DZ27" s="149">
        <f>IF(OR(DY27 &gt;= DX27, DZ26 = 1), 1, 0)</f>
        <v>0</v>
      </c>
      <c r="EA27" s="149">
        <f t="shared" ref="EA27:EA74" si="53">-DW27</f>
        <v>-8.8094199807731801</v>
      </c>
      <c r="EB27" s="634"/>
      <c r="EC27" s="1"/>
      <c r="ED27" s="149">
        <f>INDEX($B$29:$B$34, MATCH(EH27, $A$29:$A$34, 0))</f>
        <v>300.69501336586995</v>
      </c>
      <c r="EE27" s="129">
        <f>EE26+EE$15</f>
        <v>1</v>
      </c>
      <c r="EF27" s="129">
        <f>EM26</f>
        <v>39.07920565790468</v>
      </c>
      <c r="EG27" s="129">
        <f t="shared" si="17"/>
        <v>140.68514036845684</v>
      </c>
      <c r="EH27" s="149">
        <f>IF(EU27=0,
IF(EF27&lt;$E$29,1,
IF(EF27&lt;$E$30,2,
IF(EF27&lt;$E$31,3,
IF(EF27&lt;$E$32,4,
IF(EF27&lt;$E$33,5,
IF(EF27&lt;$E$34,6)))))),
IF(EF27&gt;$F$29,1,
IF(EF27&gt;$F$30,2,
IF(EF27&gt;$F$31,3,
IF(EF27&gt;$F$32,4,
IF(EF27&gt;$F$33,5,
IF(EF27&gt;$F$34,6)))))))</f>
        <v>2</v>
      </c>
      <c r="EI27" s="149" cm="1">
        <f t="array" ref="EI27">INDEX(Sections!$A$37:$F$67, MATCH(EF27, Acceleration!$H$6:$H$36, 1), Sections!EH27)</f>
        <v>9.4901727706756382</v>
      </c>
      <c r="EJ27" s="129">
        <f>(BikeData!$G$5/ED27)*BikeData!$N$2*(Sections!$O$2/Sections!$N$2)-Sections!EO27/Sections!ED27</f>
        <v>8.6787656402683435</v>
      </c>
      <c r="EK27" s="129">
        <f>(Sections!$V$2*Sections!$L$2*BikeData!$N$2*((Sections!$P$2)/Sections!$M$2)/(1-Sections!$V$2*Sections!$N$2/Sections!$M$2))/Sections!ED27-Sections!EO27/Sections!ED27</f>
        <v>12.658590871860284</v>
      </c>
      <c r="EL27" s="129">
        <f t="shared" ref="EL27" si="54">MIN(EI27,EJ27,EK27)</f>
        <v>8.6787656402683435</v>
      </c>
      <c r="EM27" s="129">
        <f>SQRT(EF27^2 + 2*EL27*1)</f>
        <v>39.30065961448161</v>
      </c>
      <c r="EN27" s="129">
        <f t="shared" si="18"/>
        <v>2.5516757308137513E-2</v>
      </c>
      <c r="EO27" s="149">
        <f>0.5*Sections!$U$2*Sections!$T$2*Sections!EF27^2</f>
        <v>274.89317667350565</v>
      </c>
      <c r="EP27" s="149">
        <f>BikeData!$N$2*((Sections!$P$2)/Sections!$N$2)-(0.5*Sections!$U$2*Sections!$T$2*Sections!EF27^2)/BikeData!$G$5</f>
        <v>9.3930579913900747</v>
      </c>
      <c r="EQ27" s="149">
        <f>Sections!$V$2*BikeData!$N$2*(Sections!$P$2/Sections!$M$2)/(1-Sections!$V$2*Sections!$N$2/Sections!$M$2)</f>
        <v>15.459349727578084</v>
      </c>
      <c r="ER27" s="149">
        <f t="shared" ref="ER27" si="55">MIN(EP27,EQ27)</f>
        <v>9.3930579913900747</v>
      </c>
      <c r="ES27" s="149">
        <f>EE$14-EE27</f>
        <v>36.01957573</v>
      </c>
      <c r="ET27" s="149">
        <f>MAX(0, (EF27^2 - EE$17^2)/(2*ER27))</f>
        <v>34.877971236951822</v>
      </c>
      <c r="EU27" s="149">
        <f>IF(OR(ET27 &gt;= ES27, EU26 = 1), 1, 0)</f>
        <v>0</v>
      </c>
      <c r="EV27" s="149">
        <f>EL27</f>
        <v>8.6787656402683435</v>
      </c>
      <c r="EX27" s="129">
        <f>INDEX($B$29:$B$34, MATCH($FB27, $A$29:$A$34, 0))</f>
        <v>327.25651568900486</v>
      </c>
      <c r="EY27" s="129">
        <f t="shared" ref="EY27:EY32" si="56">EY26+EY$15</f>
        <v>1</v>
      </c>
      <c r="EZ27" s="129">
        <f>FG26</f>
        <v>29.809934638498294</v>
      </c>
      <c r="FA27" s="129">
        <f t="shared" si="19"/>
        <v>107.31576469859387</v>
      </c>
      <c r="FB27" s="149">
        <f>IF(FO27=0,
IF(EZ27&lt;$E$29,1,
IF(EZ27&lt;$E$30,2,
IF(EZ27&lt;$E$31,3,
IF(EZ27&lt;$E$32,4,
IF(EZ27&lt;$E$33,5,
IF(EZ27&lt;$E$34,6)))))),
IF(EZ27&gt;$F$29,1,
IF(EZ27&gt;$F$30,2,
IF(EZ27&gt;$F$31,3,
IF(EZ27&gt;$F$32,4,
IF(EZ27&gt;$F$33,5,
IF(EZ27&gt;$F$34,6)))))))</f>
        <v>1</v>
      </c>
      <c r="FC27" s="149" cm="1">
        <f t="array" ref="FC27">INDEX(Sections!$A$37:$F$67, MATCH(EZ27, Acceleration!$H$6:$H$36, 1), Sections!FB27)</f>
        <v>13.182386700297018</v>
      </c>
      <c r="FD27" s="129">
        <f>(BikeData!$G$5/EX27)*BikeData!$N$2*(Sections!$O$2/Sections!$N$2)-Sections!FI27/Sections!EX27</f>
        <v>8.3255819202548338</v>
      </c>
      <c r="FE27" s="129">
        <f>(Sections!$V$2*Sections!$L$2*BikeData!$N$2*((Sections!$P$2)/Sections!$M$2)/(1-Sections!$V$2*Sections!$N$2/Sections!$M$2))/Sections!EX27-Sections!FI27/Sections!EX27</f>
        <v>11.982387954163151</v>
      </c>
      <c r="FF27" s="129">
        <f t="shared" ref="FF27" si="57">MIN(FC27,FD27,FE27)</f>
        <v>8.3255819202548338</v>
      </c>
      <c r="FG27" s="129">
        <f t="shared" si="20"/>
        <v>30.087927263140777</v>
      </c>
      <c r="FH27" s="129">
        <f t="shared" ref="FH27:FH90" si="58">(FG27-EZ27)/FF27</f>
        <v>3.3390173480387052E-2</v>
      </c>
      <c r="FI27" s="149">
        <f>0.5*Sections!$U$2*Sections!$T$2*Sections!EZ27^2</f>
        <v>159.95379656727727</v>
      </c>
      <c r="FJ27" s="149">
        <f>BikeData!$N$2*((Sections!$P$2)/Sections!$N$2)-(0.5*Sections!$U$2*Sections!$T$2*Sections!EZ27^2)/BikeData!$G$5</f>
        <v>9.8284344311863947</v>
      </c>
      <c r="FK27" s="149">
        <f>Sections!$V$2*BikeData!$N$2*(Sections!$P$2/Sections!$M$2)/(1-Sections!$V$2*Sections!$N$2/Sections!$M$2)</f>
        <v>15.459349727578084</v>
      </c>
      <c r="FL27" s="149">
        <f t="shared" ref="FL27" si="59">MIN(FJ27,FK27)</f>
        <v>9.8284344311863947</v>
      </c>
      <c r="FM27" s="149">
        <f t="shared" ref="FM27:FM32" si="60">EY$14-EY27</f>
        <v>252.62828163</v>
      </c>
      <c r="FN27" s="149">
        <f t="shared" ref="FN27:FN90" si="61">MAX(0, (EZ27^2 - EY$17^2)/(2*FL27))</f>
        <v>8.2741645129382455</v>
      </c>
      <c r="FO27" s="149">
        <f>IF(OR(FN27 &gt;= FM27, FO26 = 1), 1, 0)</f>
        <v>0</v>
      </c>
      <c r="FP27" s="149">
        <f t="shared" si="21"/>
        <v>8.3255819202548338</v>
      </c>
      <c r="FR27" s="149">
        <f>INDEX($B$29:$B$34, MATCH($FV27, $A$29:$A$34, 0))</f>
        <v>327.25651568900486</v>
      </c>
      <c r="FS27" s="129">
        <f t="shared" ref="FS27:FS65" si="62">FS26+FS$15</f>
        <v>1</v>
      </c>
      <c r="FT27" s="129">
        <f>GA26</f>
        <v>27.254689828756536</v>
      </c>
      <c r="FU27" s="129">
        <f>FT27*3.6</f>
        <v>98.116883383523529</v>
      </c>
      <c r="FV27" s="149">
        <f>IF(GI27=0,
IF(FT27&lt;$E$29,1,
IF(FT27&lt;$E$30,2,
IF(FT27&lt;$E$31,3,
IF(FT27&lt;$E$32,4,
IF(FT27&lt;$E$33,5,
IF(FT27&lt;$E$34,6)))))),
IF(FT27&gt;$F$29,1,
IF(FT27&gt;$F$30,2,
IF(FT27&gt;$F$31,3,
IF(FT27&gt;$F$32,4,
IF(FT27&gt;$F$33,5,
IF(FT27&gt;$F$34,6)))))))</f>
        <v>1</v>
      </c>
      <c r="FW27" s="149" cm="1">
        <f t="array" ref="FW27">INDEX(Sections!$A$37:$F$67, MATCH(FT27, Acceleration!$H$6:$H$36, 1), Sections!FV27)</f>
        <v>13.362416096299849</v>
      </c>
      <c r="FX27" s="129">
        <f>(BikeData!$G$5/FR27)*BikeData!$N$2*(Sections!$O$2/Sections!$N$2)-Sections!GC27/Sections!FR27</f>
        <v>8.4057836400980808</v>
      </c>
      <c r="FY27" s="129">
        <f>(Sections!$V$2*Sections!$L$2*BikeData!$N$2*((Sections!$P$2)/Sections!$M$2)/(1-Sections!$V$2*Sections!$N$2/Sections!$M$2))/Sections!FR27-Sections!GC27/Sections!FR27</f>
        <v>12.062589674006398</v>
      </c>
      <c r="FZ27" s="129">
        <f t="shared" ref="FZ27" si="63">MIN(FW27,FX27,FY27)</f>
        <v>8.4057836400980808</v>
      </c>
      <c r="GA27" s="129">
        <f>SQRT(FT27^2 + 2*FZ27*1)</f>
        <v>27.561380316339768</v>
      </c>
      <c r="GB27" s="129">
        <f t="shared" ref="GB27:GB90" si="64">(GA27-FT27)/FZ27</f>
        <v>3.6485650917807061E-2</v>
      </c>
      <c r="GC27" s="149">
        <f>0.5*Sections!$U$2*Sections!$T$2*Sections!FT27^2</f>
        <v>133.70726117911047</v>
      </c>
      <c r="GD27" s="149">
        <f>BikeData!$N$2*((Sections!$P$2)/Sections!$N$2)-(0.5*Sections!$U$2*Sections!$T$2*Sections!FT27^2)/BikeData!$G$5</f>
        <v>9.9278531258385421</v>
      </c>
      <c r="GE27" s="149">
        <f>Sections!$V$2*BikeData!$N$2*(Sections!$P$2/Sections!$M$2)/(1-Sections!$V$2*Sections!$N$2/Sections!$M$2)</f>
        <v>15.459349727578084</v>
      </c>
      <c r="GF27" s="149">
        <f t="shared" ref="GF27" si="65">MIN(GD27,GE27)</f>
        <v>9.9278531258385421</v>
      </c>
      <c r="GG27" s="149">
        <f t="shared" ref="GG27:GG64" si="66">FS$14-FS27</f>
        <v>513.54111422000005</v>
      </c>
      <c r="GH27" s="149">
        <f t="shared" ref="GH27" si="67">MAX(0, (FT27^2 - FS$17^2)/(2*GF27))</f>
        <v>18.246287897189127</v>
      </c>
      <c r="GI27" s="149">
        <f>IF(OR(GH27 &gt;= GG27, GI26 = 1), 1, 0)</f>
        <v>0</v>
      </c>
      <c r="GJ27" s="149">
        <f t="shared" si="22"/>
        <v>8.4057836400980808</v>
      </c>
      <c r="GM27" s="106">
        <f>INDEX($B$29:$B$34, MATCH(GQ27, $A$29:$A$34, 0))</f>
        <v>327.25651568900486</v>
      </c>
      <c r="GN27" s="106">
        <f t="shared" ref="GN27:GN65" si="68">GN26+GN$15</f>
        <v>1</v>
      </c>
      <c r="GO27" s="106">
        <f>GV26</f>
        <v>19.943301989381645</v>
      </c>
      <c r="GP27" s="106">
        <f>GO27*3.6</f>
        <v>71.795887161773919</v>
      </c>
      <c r="GQ27" s="106">
        <f>IF(HD27=0,
IF(GO27&lt;$E$29,1,
IF(GO27&lt;$E$30,2,
IF(GO27&lt;$E$31,3,
IF(GO27&lt;$E$32,4,
IF(GO27&lt;$E$33,5,
IF(GO27&lt;$E$34,6)))))),
IF(GO27&gt;$F$29,1,
IF(GO27&gt;$F$30,2,
IF(GO27&gt;$F$31,3,
IF(GO27&gt;$F$32,4,
IF(GO27&gt;$F$33,5,
IF(GO27&gt;$F$34,6)))))))</f>
        <v>1</v>
      </c>
      <c r="GR27" s="106" cm="1">
        <f t="array" ref="GR27">INDEX(Sections!$A$37:$F$67, MATCH(GO27, Acceleration!$H$6:$H$36, 1), Sections!GQ27)</f>
        <v>10.466858830577817</v>
      </c>
      <c r="GS27" s="106">
        <f>(BikeData!$G$5/GM27)*BikeData!$N$2*(Sections!$O$2/Sections!$N$2)-Sections!GX27/Sections!GM27</f>
        <v>8.5955885950435693</v>
      </c>
      <c r="GT27" s="106">
        <f>(Sections!$V$2*Sections!$L$2*BikeData!$N$2*((Sections!$P$2)/Sections!$M$2)/(1-Sections!$V$2*Sections!$N$2/Sections!$M$2))/Sections!GM27-Sections!GX27/Sections!GM27</f>
        <v>12.252394628951887</v>
      </c>
      <c r="GU27" s="106">
        <f t="shared" ref="GU27" si="69">MIN(GR27,GS27,GT27)</f>
        <v>8.5955885950435693</v>
      </c>
      <c r="GV27" s="106">
        <f>SQRT(GO27^2 + 2*GU27*1)</f>
        <v>20.369744019740676</v>
      </c>
      <c r="GW27" s="106">
        <f t="shared" ref="GW27:GW90" si="70">(GV27-GO27)/GU27</f>
        <v>4.961173113903191E-2</v>
      </c>
      <c r="GX27" s="106">
        <f>0.5*Sections!$U$2*Sections!$T$2*Sections!GO27^2</f>
        <v>71.592352963141295</v>
      </c>
      <c r="GY27" s="106">
        <f>BikeData!$N$2*((Sections!$P$2)/Sections!$N$2)-(0.5*Sections!$U$2*Sections!$T$2*Sections!GO27^2)/BikeData!$G$5</f>
        <v>10.16313686908085</v>
      </c>
      <c r="GZ27" s="106">
        <f>Sections!$V$2*BikeData!$N$2*(Sections!$P$2/Sections!$M$2)/(1-Sections!$V$2*Sections!$N$2/Sections!$M$2)</f>
        <v>15.459349727578084</v>
      </c>
      <c r="HA27" s="106">
        <f t="shared" ref="HA27" si="71">MIN(GY27,GZ27)</f>
        <v>10.16313686908085</v>
      </c>
      <c r="HB27" s="106">
        <f t="shared" ref="HB27:HB64" si="72">GN$14-GN27</f>
        <v>382.21187875999999</v>
      </c>
      <c r="HC27" s="106">
        <f t="shared" ref="HC27" si="73">MAX(0, (GO27^2 - GN$17^2)/(2*HA27))</f>
        <v>6.9106242766343167</v>
      </c>
      <c r="HD27" s="106">
        <f>IF(OR(HC27 &gt;= HB27, HD26 = 1), 1, 0)</f>
        <v>0</v>
      </c>
      <c r="HE27" s="106">
        <f t="shared" si="23"/>
        <v>8.5955885950435693</v>
      </c>
      <c r="HH27" s="82">
        <f>INDEX($B$29:$B$34, MATCH(HL27, $A$29:$A$34, 0))</f>
        <v>327.25651568900486</v>
      </c>
      <c r="HI27" s="82">
        <f t="shared" ref="HI27:HI65" si="74">HI26+HI$15</f>
        <v>1</v>
      </c>
      <c r="HJ27" s="82">
        <f>HQ26</f>
        <v>16.526191331539128</v>
      </c>
      <c r="HK27" s="82">
        <f t="shared" si="24"/>
        <v>59.494288793540861</v>
      </c>
      <c r="HL27" s="106">
        <f>IF(HY27=0,
IF(HJ27&lt;$E$29,1,
IF(HJ27&lt;$E$30,2,
IF(HJ27&lt;$E$31,3,
IF(HJ27&lt;$E$32,4,
IF(HJ27&lt;$E$33,5,
IF(HJ27&lt;$E$34,6)))))),
IF(HJ27&gt;$F$29,1,
IF(HJ27&gt;$F$30,2,
IF(HJ27&gt;$F$31,3,
IF(HJ27&gt;$F$32,4,
IF(HJ27&gt;$F$33,5,
IF(HJ27&gt;$F$34,6)))))))</f>
        <v>1</v>
      </c>
      <c r="HM27" s="106" cm="1">
        <f t="array" ref="HM27">INDEX(Sections!$A$37:$F$67, MATCH(HJ27, Acceleration!$H$6:$H$36, 1), Sections!HL27)</f>
        <v>9.8215645860461898</v>
      </c>
      <c r="HN27" s="82">
        <f>(BikeData!$G$5/HH27)*BikeData!$N$2*(Sections!$O$2/Sections!$N$2)-Sections!HS27/Sections!HH27</f>
        <v>8.6641331522974365</v>
      </c>
      <c r="HO27" s="82">
        <f>(Sections!$V$2*Sections!$L$2*BikeData!$N$2*((Sections!$P$2)/Sections!$M$2)/(1-Sections!$V$2*Sections!$N$2/Sections!$M$2))/Sections!HH27-Sections!HS27/Sections!HH27</f>
        <v>12.320939186205754</v>
      </c>
      <c r="HP27" s="82">
        <f t="shared" ref="HP27" si="75">MIN(HM27,HN27,HO27)</f>
        <v>8.6641331522974365</v>
      </c>
      <c r="HQ27" s="82">
        <f t="shared" si="25"/>
        <v>17.042396141130915</v>
      </c>
      <c r="HR27" s="106">
        <f t="shared" si="26"/>
        <v>5.9579510208116707E-2</v>
      </c>
      <c r="HS27" s="104">
        <f>0.5*Sections!$U$2*Sections!$T$2*Sections!HJ27^2</f>
        <v>49.160699986795024</v>
      </c>
      <c r="HT27" s="104">
        <f>BikeData!$N$2*((Sections!$P$2)/Sections!$N$2)-(0.5*Sections!$U$2*Sections!$T$2*Sections!HJ27^2)/BikeData!$G$5</f>
        <v>10.24810525156701</v>
      </c>
      <c r="HU27" s="104">
        <f>Sections!$V$2*BikeData!$N$2*(Sections!$P$2/Sections!$M$2)/(1-Sections!$V$2*Sections!$N$2/Sections!$M$2)</f>
        <v>15.459349727578084</v>
      </c>
      <c r="HV27" s="106">
        <f t="shared" ref="HV27" si="76">MIN(HT27,HU27)</f>
        <v>10.24810525156701</v>
      </c>
      <c r="HW27" s="106">
        <f t="shared" ref="HW27:HW64" si="77">HI$14-HI27</f>
        <v>320.42191860000003</v>
      </c>
      <c r="HX27" s="106">
        <f t="shared" ref="HX27:HX90" si="78">MAX(0, (HJ27^2 - HI$17^2)/(2*HV27))</f>
        <v>0</v>
      </c>
      <c r="HY27" s="106">
        <f>IF(OR(HX27 &gt;= HW27, HY26 = 1), 1, 0)</f>
        <v>0</v>
      </c>
      <c r="HZ27" s="106">
        <f t="shared" si="27"/>
        <v>8.6641331522974365</v>
      </c>
    </row>
    <row r="28" spans="1:236" ht="14.65" thickBot="1">
      <c r="A28" s="89" t="s">
        <v>8</v>
      </c>
      <c r="B28" s="95" t="s">
        <v>194</v>
      </c>
      <c r="D28" s="92" t="s">
        <v>8</v>
      </c>
      <c r="E28" s="95" t="s">
        <v>224</v>
      </c>
      <c r="F28" s="93" t="s">
        <v>225</v>
      </c>
      <c r="L28" s="149">
        <f>INDEX($B$29:$B$34, MATCH($P28, $A$29:$A$34, 0))</f>
        <v>327.25651568900486</v>
      </c>
      <c r="M28" s="149">
        <f t="shared" si="28"/>
        <v>2</v>
      </c>
      <c r="N28" s="149">
        <f t="shared" ref="N28:N91" si="79">U27</f>
        <v>18.863088569092518</v>
      </c>
      <c r="O28" s="149">
        <f t="shared" si="29"/>
        <v>67.907118848733063</v>
      </c>
      <c r="P28" s="149">
        <f>IF(AC28=0,
IF(N28&lt;$E$29,1,
IF(N28&lt;$E$30,2,
IF(N28&lt;$E$31,3,
IF(N28&lt;$E$32,4,
IF(N28&lt;$E$33,5,
IF(N28&lt;$E$34,6)))))),
IF(N28&gt;$F$29,1,
IF(N28&gt;$F$30,2,
IF(N28&gt;$F$31,3,
IF(N28&gt;$F$32,4,
IF(N28&gt;$F$33,5,
IF(N28&gt;$F$34,6)))))))</f>
        <v>1</v>
      </c>
      <c r="Q28" s="149" cm="1">
        <f t="array" ref="Q28">INDEX(Sections!$A$37:$F$67, MATCH(N28, Acceleration!$H$6:$H$36, 1), Sections!P28)</f>
        <v>10.33233663940473</v>
      </c>
      <c r="R28" s="149">
        <f>(BikeData!$G$5/L28)*BikeData!$N$2*(Sections!$O$2/Sections!$N$2)-Sections!W28/Sections!L28</f>
        <v>8.6186452882968059</v>
      </c>
      <c r="S28" s="149">
        <f>(Sections!$V$2*Sections!$L$2*BikeData!$N$2*((Sections!$P$2)/Sections!$M$2)/(1-Sections!$V$2*Sections!$N$2/Sections!$M$2))/Sections!L28-Sections!W28/Sections!L28</f>
        <v>12.275451322205123</v>
      </c>
      <c r="T28" s="149">
        <f t="shared" si="0"/>
        <v>8.6376490575826992</v>
      </c>
      <c r="U28" s="149">
        <f t="shared" si="30"/>
        <v>19.31557424672107</v>
      </c>
      <c r="V28" s="149">
        <f t="shared" si="31"/>
        <v>5.2385281528812506E-2</v>
      </c>
      <c r="W28" s="149">
        <f>0.5*Sections!$U$2*Sections!$T$2*Sections!N28^2</f>
        <v>64.046899865777178</v>
      </c>
      <c r="X28" s="149">
        <f>BikeData!$N$2*((Sections!$P$2)/Sections!$N$2)-(0.5*Sections!$U$2*Sections!$T$2*Sections!N28^2)/BikeData!$G$5</f>
        <v>10.191718130813289</v>
      </c>
      <c r="Y28" s="149">
        <f>Sections!$V$2*BikeData!$N$2*(Sections!$P$2/Sections!$M$2)/(1-Sections!$V$2*Sections!$N$2/Sections!$M$2)</f>
        <v>15.459349727578084</v>
      </c>
      <c r="Z28" s="149">
        <f t="shared" si="32"/>
        <v>10.191718130813289</v>
      </c>
      <c r="AA28" s="149">
        <f>$D$2-M28</f>
        <v>501.2</v>
      </c>
      <c r="AB28" s="149">
        <f>MAX(0, (N28^2 - M$17^2)/(2*Sections!Z28))</f>
        <v>0</v>
      </c>
      <c r="AC28" s="149">
        <f t="shared" ref="AC28:AC91" si="80">IF(OR(AB28 &gt;= AA28, AC27 = 1), 1, 0)</f>
        <v>0</v>
      </c>
      <c r="AD28" s="149">
        <f t="shared" si="33"/>
        <v>8.6376490575826992</v>
      </c>
      <c r="AF28" s="149">
        <f>INDEX($B$29:$B$34, MATCH($AJ28, $A$29:$A$34, 0))</f>
        <v>327.25651568900486</v>
      </c>
      <c r="AG28" s="129">
        <f t="shared" si="34"/>
        <v>2</v>
      </c>
      <c r="AH28" s="129">
        <f t="shared" si="35"/>
        <v>30.514199027406303</v>
      </c>
      <c r="AI28" s="129">
        <f t="shared" si="1"/>
        <v>109.85111649866269</v>
      </c>
      <c r="AJ28" s="129">
        <f>IF(AW28=0,
IF(AH28&lt;$E$29,1,
IF(AH28&lt;$E$30,2,
IF(AH28&lt;$E$31,3,
IF(AH28&lt;$E$32,4,
IF(AH28&lt;$E$33,5,
IF(AH28&lt;$E$34,6)))))),
IF(AH28&gt;$F$29,1,
IF(AH28&gt;$F$30,2,
IF(AH28&gt;$F$31,3,
IF(AH28&gt;$F$32,4,
IF(AH28&gt;$F$33,5,
IF(AH28&gt;$F$34,6)))))))</f>
        <v>1</v>
      </c>
      <c r="AK28" s="129" cm="1">
        <f t="array" ref="AK28">INDEX(Sections!$A$37:$F$67, MATCH(AH28, Acceleration!$H$6:$H$36, 1), $AJ28)</f>
        <v>13.061721243519598</v>
      </c>
      <c r="AL28" s="129">
        <f>(BikeData!$G$5/AF28)*BikeData!$N$2*(Sections!$O$2/Sections!$N$2)-Sections!AQ28/Sections!AF28</f>
        <v>8.3022144862168226</v>
      </c>
      <c r="AM28" s="129">
        <f>(Sections!$V$2*Sections!$L$2*BikeData!$N$2*((Sections!$P$2)/Sections!$M$2)/(1-Sections!$V$2*Sections!$N$2/Sections!$M$2))/Sections!AF28-Sections!AQ28/Sections!AF28</f>
        <v>11.95902052012514</v>
      </c>
      <c r="AN28" s="129">
        <f t="shared" si="2"/>
        <v>8.3022144862168226</v>
      </c>
      <c r="AO28" s="129">
        <f t="shared" si="3"/>
        <v>30.785073838738757</v>
      </c>
      <c r="AP28" s="129">
        <f>(AO28-AH28)/AN28</f>
        <v>3.2626814421881749E-2</v>
      </c>
      <c r="AQ28" s="149">
        <f>0.5*Sections!$U$2*Sections!$T$2*Sections!AH28^2</f>
        <v>167.60094161114947</v>
      </c>
      <c r="AR28" s="149">
        <f>BikeData!$N$2*((Sections!$P$2)/Sections!$N$2)-(0.5*Sections!$U$2*Sections!$T$2*Sections!AH28^2)/BikeData!$G$5</f>
        <v>9.7994679726868785</v>
      </c>
      <c r="AS28" s="149">
        <f>Sections!$V$2*BikeData!$N$2*(Sections!$P$2/Sections!$M$2)/(1-Sections!$V$2*Sections!$N$2/Sections!$M$2)</f>
        <v>15.459349727578084</v>
      </c>
      <c r="AT28" s="149">
        <f t="shared" si="4"/>
        <v>9.7994679726868785</v>
      </c>
      <c r="AU28" s="149">
        <f t="shared" si="5"/>
        <v>60.025001019999998</v>
      </c>
      <c r="AV28" s="149">
        <f>MAX(0, (AH28^2 - AG$17^2)/(2*Sections!AT28))</f>
        <v>0</v>
      </c>
      <c r="AW28" s="149">
        <f t="shared" ref="AW28:AW89" si="81">IF(OR(AV28 &gt;= AU28, AW27 = 1), 1, 0)</f>
        <v>0</v>
      </c>
      <c r="AX28" s="149">
        <f t="shared" si="6"/>
        <v>8.3022144862168226</v>
      </c>
      <c r="AZ28" s="149">
        <f>INDEX($B$29:$B$34, MATCH($AJ28, $A$29:$A$34, 0))</f>
        <v>327.25651568900486</v>
      </c>
      <c r="BA28" s="129">
        <f t="shared" ref="BA28:BA63" si="82">BA27+BA$15</f>
        <v>2</v>
      </c>
      <c r="BB28" s="129">
        <f t="shared" si="37"/>
        <v>44.716043672590942</v>
      </c>
      <c r="BC28" s="129">
        <f t="shared" si="7"/>
        <v>160.97775722132741</v>
      </c>
      <c r="BD28" s="149">
        <f>IF(BQ28=0,
IF(BB28&lt;$E$29,1,
IF(BB28&lt;$E$30,2,
IF(BB28&lt;$E$31,3,
IF(BB28&lt;$E$32,4,
IF(BB28&lt;$E$33,5,
IF(BB28&lt;$E$34,6)))))),
IF(BB28&gt;$F$29,1,
IF(BB28&gt;$F$30,2,
IF(BB28&gt;$F$31,3,
IF(BB28&gt;$F$32,4,
IF(BB28&gt;$F$33,5,
IF(BB28&gt;$F$34,6)))))))</f>
        <v>3</v>
      </c>
      <c r="BE28" s="129" cm="1">
        <f t="array" ref="BE28">INDEX(Sections!$A$37:$F$67, MATCH(BB28, Acceleration!$H$6:$H$36, 1), Sections!BD28)</f>
        <v>6.8582415088433493</v>
      </c>
      <c r="BF28" s="129">
        <f>(BikeData!$G$5/AZ28)*BikeData!$N$2*(Sections!$O$2/Sections!$N$2)-Sections!BK28/Sections!AZ28</f>
        <v>7.7145608558675987</v>
      </c>
      <c r="BG28" s="129">
        <f>(Sections!$V$2*Sections!$L$2*BikeData!$N$2*((Sections!$P$2)/Sections!$M$2)/(1-Sections!$V$2*Sections!$N$2/Sections!$M$2))/Sections!AZ28-Sections!BK28/Sections!AZ28</f>
        <v>11.371366889775917</v>
      </c>
      <c r="BH28" s="129">
        <f t="shared" si="38"/>
        <v>6.8582415088433493</v>
      </c>
      <c r="BI28" s="129">
        <f t="shared" si="9"/>
        <v>44.869154713976364</v>
      </c>
      <c r="BJ28" s="129">
        <f t="shared" si="39"/>
        <v>2.2325116604306423E-2</v>
      </c>
      <c r="BK28" s="149">
        <f>0.5*Sections!$U$2*Sections!$T$2*Sections!BB28^2</f>
        <v>359.91442111123087</v>
      </c>
      <c r="BL28" s="149">
        <f>BikeData!$N$2*((Sections!$P$2)/Sections!$N$2)-(0.5*Sections!$U$2*Sections!$T$2*Sections!BB28^2)/BikeData!$G$5</f>
        <v>9.0710078230653579</v>
      </c>
      <c r="BM28" s="149">
        <f>Sections!$V$2*BikeData!$N$2*(Sections!$P$2/Sections!$M$2)/(1-Sections!$V$2*Sections!$N$2/Sections!$M$2)</f>
        <v>15.459349727578084</v>
      </c>
      <c r="BN28" s="149">
        <f t="shared" si="10"/>
        <v>9.0710078230653579</v>
      </c>
      <c r="BO28" s="149">
        <f t="shared" ref="BO28:BO64" si="83">BA$14-BA28</f>
        <v>35.623328960000002</v>
      </c>
      <c r="BP28" s="149">
        <f>MAX(0, (BB28^2 - BA$17^2)/(2*Sections!BN28))</f>
        <v>0</v>
      </c>
      <c r="BQ28" s="149">
        <f t="shared" ref="BQ28:BQ63" si="84">IF(OR(BP28 &gt;= BO28, BQ27 = 1), 1, 0)</f>
        <v>0</v>
      </c>
      <c r="BR28" s="149">
        <f t="shared" si="11"/>
        <v>6.8582415088433493</v>
      </c>
      <c r="BT28" s="129">
        <f>INDEX($B$29:$B$34, MATCH($BX28, $A$29:$A$34, 0))</f>
        <v>288.49501037177833</v>
      </c>
      <c r="BU28" s="129">
        <f t="shared" ref="BU28:BU91" si="85">BU27+BU$15</f>
        <v>2</v>
      </c>
      <c r="BV28" s="129">
        <f t="shared" ref="BV28:BV90" si="86">CC27</f>
        <v>50.343494112137684</v>
      </c>
      <c r="BW28" s="129">
        <f t="shared" ref="BW28:BW90" si="87">BV28*3.6</f>
        <v>181.23657880369566</v>
      </c>
      <c r="BX28" s="129">
        <f>IF(CK28=0,
IF(BV28&lt;$E$29,1,
IF(BV28&lt;$E$30,2,
IF(BV28&lt;$E$31,3,
IF(BV28&lt;$E$32,4,
IF(BV28&lt;$E$33,5,
IF(BV28&lt;$E$34,6)))))),
IF(BV28&gt;$F$29,1,
IF(BV28&gt;$F$30,2,
IF(BV28&gt;$F$31,3,
IF(BV28&gt;$F$32,4,
IF(BV28&gt;$F$33,5,
IF(BV28&gt;$F$34,6)))))))</f>
        <v>3</v>
      </c>
      <c r="BY28" s="129" cm="1">
        <f t="array" ref="BY28">INDEX(Sections!$A$37:$F$67, MATCH(BV28, Acceleration!$H$6:$H$36, 1), Sections!BX28)</f>
        <v>6.8582415088433493</v>
      </c>
      <c r="BZ28" s="129">
        <f>(BikeData!$G$5/BT28)*BikeData!$N$2*(Sections!$O$2/Sections!$N$2)-Sections!CE28/Sections!BT28</f>
        <v>8.4173053525206036</v>
      </c>
      <c r="CA28" s="129">
        <f>(Sections!$V$2*Sections!$L$2*BikeData!$N$2*((Sections!$P$2)/Sections!$M$2)/(1-Sections!$V$2*Sections!$N$2/Sections!$M$2))/Sections!BT28-Sections!CE28/Sections!BT28</f>
        <v>12.565431171629855</v>
      </c>
      <c r="CB28" s="129">
        <f t="shared" si="40"/>
        <v>6.8582415088433493</v>
      </c>
      <c r="CC28" s="129">
        <f t="shared" si="13"/>
        <v>50.479539245485675</v>
      </c>
      <c r="CD28" s="129">
        <f t="shared" si="41"/>
        <v>1.9836737037120713E-2</v>
      </c>
      <c r="CE28" s="149">
        <f>0.5*Sections!$U$2*Sections!$T$2*Sections!BV28^2</f>
        <v>456.20413189539147</v>
      </c>
      <c r="CF28" s="149">
        <f>BikeData!$N$2*((Sections!$P$2)/Sections!$N$2)-(0.5*Sections!$U$2*Sections!$T$2*Sections!BV28^2)/BikeData!$G$5</f>
        <v>8.7062740700950521</v>
      </c>
      <c r="CG28" s="149">
        <f>Sections!$V$2*BikeData!$N$2*(Sections!$P$2/Sections!$M$2)/(1-Sections!$V$2*Sections!$N$2/Sections!$M$2)</f>
        <v>15.459349727578084</v>
      </c>
      <c r="CH28" s="149">
        <f t="shared" si="42"/>
        <v>8.7062740700950521</v>
      </c>
      <c r="CI28" s="149">
        <f t="shared" ref="CI28:CI91" si="88">BU$14-BU28</f>
        <v>102.07567947</v>
      </c>
      <c r="CJ28" s="149">
        <f>MAX(0, (BV28^2 - BU$17^2)/(2*Sections!CH28))</f>
        <v>0</v>
      </c>
      <c r="CK28" s="149">
        <f t="shared" ref="CK28:CK91" si="89">IF(OR(CJ28 &gt;= CI28, CK27 = 1), 1, 0)</f>
        <v>0</v>
      </c>
      <c r="CL28" s="149">
        <f t="shared" ref="CL28:CL91" si="90">CB28</f>
        <v>6.8582415088433493</v>
      </c>
      <c r="CM28" s="672"/>
      <c r="CN28" s="129">
        <f>INDEX($B$29:$B$34, MATCH(CR28, $A$29:$A$34, 0))</f>
        <v>281.54523308547459</v>
      </c>
      <c r="CO28" s="129">
        <f t="shared" ref="CO28:CO92" si="91">CO27+CO$15</f>
        <v>2</v>
      </c>
      <c r="CP28" s="129">
        <f t="shared" ref="CP28:CP91" si="92">CW27</f>
        <v>60.126003345491831</v>
      </c>
      <c r="CQ28" s="129">
        <f t="shared" si="43"/>
        <v>216.45361204377059</v>
      </c>
      <c r="CR28" s="129">
        <f>IF(DE28=1,
IF(CP28&lt;$E$29,1,
IF(CP28&lt;$E$30,2,
IF(CP28&lt;$E$31,3,
IF(CP28&lt;$E$32,4,
IF(CP28&lt;$E$33,5,
IF(CP28&lt;$E$34,6)))))),
IF(CP28&gt;$F$29,1,
IF(CP28&gt;$F$30,2,
IF(CP28&gt;$F$31,3,
IF(CP28&gt;$F$32,4,
IF(CP28&gt;$F$33,5,
IF(CP28&gt;$F$34,6)))))))</f>
        <v>4</v>
      </c>
      <c r="CS28" s="129" cm="1">
        <f t="array" ref="CS28">INDEX(Sections!$A$37:$F$67, MATCH(CP28, Acceleration!$H$6:$H$36, 1), Sections!CR28)</f>
        <v>4.7104625432718503</v>
      </c>
      <c r="CT28" s="129">
        <f>(BikeData!$G$5/CN28)*BikeData!$N$2*(Sections!$O$2/Sections!$N$2)-Sections!CY28/Sections!CN28</f>
        <v>7.9341787189865158</v>
      </c>
      <c r="CU28" s="129">
        <f>(Sections!$V$2*Sections!$L$2*BikeData!$N$2*((Sections!$P$2)/Sections!$M$2)/(1-Sections!$V$2*Sections!$N$2/Sections!$M$2))/Sections!CN28-Sections!CY28/Sections!CN28</f>
        <v>12.184698566516856</v>
      </c>
      <c r="CV28" s="129">
        <f t="shared" si="44"/>
        <v>4.7104625432718503</v>
      </c>
      <c r="CW28" s="129">
        <f>SQRT(CP28^2 + 2*-DB28*1)</f>
        <v>59.993311040000123</v>
      </c>
      <c r="CX28" s="129">
        <f t="shared" si="45"/>
        <v>1.6650111684632665E-2</v>
      </c>
      <c r="CY28" s="129">
        <f>0.5*Sections!$U$2*Sections!$T$2*Sections!CP28^2</f>
        <v>650.72453009437709</v>
      </c>
      <c r="CZ28" s="129">
        <f>BikeData!$N$2*((Sections!$P$2)/Sections!$N$2)-(0.5*Sections!$U$2*Sections!$T$2*Sections!CP28^2)/BikeData!$G$5</f>
        <v>7.96945437994738</v>
      </c>
      <c r="DA28" s="129">
        <f>Sections!$V$2*BikeData!$N$2*(Sections!$P$2/Sections!$M$2)/(1-Sections!$V$2*Sections!$N$2/Sections!$M$2)</f>
        <v>15.459349727578084</v>
      </c>
      <c r="DB28" s="129">
        <f t="shared" ref="DB28:DB91" si="93">MIN(CZ28,DA28)</f>
        <v>7.96945437994738</v>
      </c>
      <c r="DC28" s="129">
        <f t="shared" ref="DC28:DC91" si="94">CO$14-CO28</f>
        <v>70.567763170000006</v>
      </c>
      <c r="DD28" s="129">
        <f t="shared" si="47"/>
        <v>76.188070286530603</v>
      </c>
      <c r="DE28" s="129">
        <f t="shared" ref="DE28:DE91" si="95">IF(OR(DD28 &gt;= DC28, DE27 = 1), 1, 0)</f>
        <v>1</v>
      </c>
      <c r="DF28" s="129">
        <f t="shared" ref="DF28:DF58" si="96">CV28</f>
        <v>4.7104625432718503</v>
      </c>
      <c r="DG28" s="680"/>
      <c r="DH28" s="631"/>
      <c r="DI28" s="129">
        <f>INDEX($B$29:$B$34, MATCH(DM28, $A$29:$A$34, 0))</f>
        <v>288.49501037177833</v>
      </c>
      <c r="DJ28" s="129">
        <f t="shared" ref="DJ28:DJ72" si="97">DJ27+DJ$15</f>
        <v>2</v>
      </c>
      <c r="DK28" s="129">
        <f t="shared" ref="DK28:DK74" si="98">DR27</f>
        <v>48.637104050947649</v>
      </c>
      <c r="DL28" s="129">
        <f t="shared" si="16"/>
        <v>175.09357458341154</v>
      </c>
      <c r="DM28" s="149">
        <f>IF(DZ28=0,
IF(DK28&lt;$E$29,1,
IF(DK28&lt;$E$30,2,
IF(DK28&lt;$E$31,3,
IF(DK28&lt;$E$32,4,
IF(DK28&lt;$E$33,5,
IF(DK28&lt;$E$34,6)))))),
IF(DK28&gt;$F$29,1,
IF(DK28&gt;$F$30,2,
IF(DK28&gt;$F$31,3,
IF(DK28&gt;$F$32,4,
IF(DK28&gt;$F$33,5,
IF(DK28&gt;$F$34,6)))))))</f>
        <v>3</v>
      </c>
      <c r="DN28" s="149" cm="1">
        <f t="array" ref="DN28">INDEX(Sections!$A$37:$F$67, MATCH(DK28, Acceleration!$H$6:$H$36, 1), Sections!DM28)</f>
        <v>6.8582415088433493</v>
      </c>
      <c r="DO28" s="129">
        <f>(BikeData!$G$5/DI28)*BikeData!$N$2*(Sections!$O$2/Sections!$N$2)-Sections!DT28/Sections!DI28</f>
        <v>8.5226864181165922</v>
      </c>
      <c r="DP28" s="129">
        <f>(Sections!$V$2*Sections!$L$2*BikeData!$N$2*((Sections!$P$2)/Sections!$M$2)/(1-Sections!$V$2*Sections!$N$2/Sections!$M$2))/Sections!DI28-Sections!DT28/Sections!DI28</f>
        <v>12.670812237225844</v>
      </c>
      <c r="DQ28" s="129">
        <f t="shared" si="48"/>
        <v>6.8582415088433493</v>
      </c>
      <c r="DR28" s="149">
        <f t="shared" si="49"/>
        <v>48.455392112852671</v>
      </c>
      <c r="DS28" s="129">
        <f t="shared" si="50"/>
        <v>2.0598914221197154E-2</v>
      </c>
      <c r="DT28" s="149">
        <f>0.5*Sections!$U$2*Sections!$T$2*Sections!DK28^2</f>
        <v>425.8022202832874</v>
      </c>
      <c r="DU28" s="149">
        <f>BikeData!$N$2*((Sections!$P$2)/Sections!$N$2)-(0.5*Sections!$U$2*Sections!$T$2*Sections!DK28^2)/BikeData!$G$5</f>
        <v>8.8214328262015087</v>
      </c>
      <c r="DV28" s="149">
        <f>Sections!$V$2*BikeData!$N$2*(Sections!$P$2/Sections!$M$2)/(1-Sections!$V$2*Sections!$N$2/Sections!$M$2)</f>
        <v>15.459349727578084</v>
      </c>
      <c r="DW28" s="149">
        <f t="shared" ref="DW28:DW74" si="99">MIN(DU28,DV28)</f>
        <v>8.8214328262015087</v>
      </c>
      <c r="DX28" s="149">
        <f t="shared" ref="DX28:DX74" si="100">DJ$14-DJ28</f>
        <v>45.780693499999998</v>
      </c>
      <c r="DY28" s="149">
        <f t="shared" si="52"/>
        <v>0</v>
      </c>
      <c r="DZ28" s="149">
        <f t="shared" ref="DZ28:DZ73" si="101">IF(OR(DY28 &gt;= DX28, DZ27 = 1), 1, 0)</f>
        <v>0</v>
      </c>
      <c r="EA28" s="149">
        <f t="shared" si="53"/>
        <v>-8.8214328262015087</v>
      </c>
      <c r="EB28" s="634"/>
      <c r="EC28" s="1"/>
      <c r="ED28" s="149">
        <f>INDEX($B$29:$B$34, MATCH(EH28, $A$29:$A$34, 0))</f>
        <v>327.25651568900486</v>
      </c>
      <c r="EE28" s="129">
        <f t="shared" ref="EE28:EE63" si="102">EE27+EE$15</f>
        <v>2</v>
      </c>
      <c r="EF28" s="129">
        <f t="shared" ref="EF28:EF64" si="103">EM27</f>
        <v>39.30065961448161</v>
      </c>
      <c r="EG28" s="129">
        <f t="shared" ref="EG28:EG64" si="104">EF28*3.6</f>
        <v>141.48237461213381</v>
      </c>
      <c r="EH28" s="149">
        <f>IF(EU28=0,
IF(EF28&lt;$E$29,1,
IF(EF28&lt;$E$30,2,
IF(EF28&lt;$E$31,3,
IF(EF28&lt;$E$32,4,
IF(EF28&lt;$E$33,5,
IF(EF28&lt;$E$34,6)))))),
IF(EF28&gt;$F$29,1,
IF(EF28&gt;$F$30,2,
IF(EF28&gt;$F$31,3,
IF(EF28&gt;$F$32,4,
IF(EF28&gt;$F$33,5,
IF(EF28&gt;$F$34,6)))))))</f>
        <v>1</v>
      </c>
      <c r="EI28" s="149" cm="1">
        <f t="array" ref="EI28">INDEX(Sections!$A$37:$F$67, MATCH(EF28, Acceleration!$H$6:$H$36, 1), Sections!EH28)</f>
        <v>12.059929368897711</v>
      </c>
      <c r="EJ28" s="129">
        <f>(BikeData!$G$5/ED28)*BikeData!$N$2*(Sections!$O$2/Sections!$N$2)-Sections!EO28/Sections!ED28</f>
        <v>7.9648137458209218</v>
      </c>
      <c r="EK28" s="129">
        <f>(Sections!$V$2*Sections!$L$2*BikeData!$N$2*((Sections!$P$2)/Sections!$M$2)/(1-Sections!$V$2*Sections!$N$2/Sections!$M$2))/Sections!ED28-Sections!EO28/Sections!ED28</f>
        <v>11.62161977972924</v>
      </c>
      <c r="EL28" s="129">
        <f t="shared" ref="EL28:EL64" si="105">MIN(EI28,EJ28,EK28)</f>
        <v>7.9648137458209218</v>
      </c>
      <c r="EM28" s="129">
        <f>SQRT(EF28^2 + 2*EL28*1)</f>
        <v>39.502803364128319</v>
      </c>
      <c r="EN28" s="129">
        <f>(EM28-EF28)/EL28</f>
        <v>2.5379595317313226E-2</v>
      </c>
      <c r="EO28" s="149">
        <f>0.5*Sections!$U$2*Sections!$T$2*Sections!EF28^2</f>
        <v>278.01753230400226</v>
      </c>
      <c r="EP28" s="149">
        <f>BikeData!$N$2*((Sections!$P$2)/Sections!$N$2)-(0.5*Sections!$U$2*Sections!$T$2*Sections!EF28^2)/BikeData!$G$5</f>
        <v>9.381223310971528</v>
      </c>
      <c r="EQ28" s="149">
        <f>Sections!$V$2*BikeData!$N$2*(Sections!$P$2/Sections!$M$2)/(1-Sections!$V$2*Sections!$N$2/Sections!$M$2)</f>
        <v>15.459349727578084</v>
      </c>
      <c r="ER28" s="149">
        <f t="shared" ref="ER28:ER64" si="106">MIN(EP28,EQ28)</f>
        <v>9.381223310971528</v>
      </c>
      <c r="ES28" s="149">
        <f t="shared" ref="ES28:ES64" si="107">EE$14-EE28</f>
        <v>35.01957573</v>
      </c>
      <c r="ET28" s="149">
        <f t="shared" ref="ET28:ET64" si="108">MAX(0, (EF28^2 - EE$17^2)/(2*ER28))</f>
        <v>35.847091679151745</v>
      </c>
      <c r="EU28" s="149">
        <f>IF(OR(ET28 &gt;= ES28, EU27 = 1), 1, 0)</f>
        <v>1</v>
      </c>
      <c r="EV28" s="149">
        <f>EL28</f>
        <v>7.9648137458209218</v>
      </c>
      <c r="EW28" s="678" t="s">
        <v>230</v>
      </c>
      <c r="EX28" s="129">
        <f>INDEX($B$29:$B$34, MATCH($FB28, $A$29:$A$34, 0))</f>
        <v>327.25651568900486</v>
      </c>
      <c r="EY28" s="129">
        <f t="shared" si="56"/>
        <v>2</v>
      </c>
      <c r="EZ28" s="129">
        <f t="shared" ref="EZ28:EZ32" si="109">FG27</f>
        <v>30.087927263140777</v>
      </c>
      <c r="FA28" s="129">
        <f t="shared" si="19"/>
        <v>108.3165381473068</v>
      </c>
      <c r="FB28" s="149">
        <f>IF(FO28=0,
IF(EZ28&lt;$E$29,1,
IF(EZ28&lt;$E$30,2,
IF(EZ28&lt;$E$31,3,
IF(EZ28&lt;$E$32,4,
IF(EZ28&lt;$E$33,5,
IF(EZ28&lt;$E$34,6)))))),
IF(EZ28&gt;$F$29,1,
IF(EZ28&gt;$F$30,2,
IF(EZ28&gt;$F$31,3,
IF(EZ28&gt;$F$32,4,
IF(EZ28&gt;$F$33,5,
IF(EZ28&gt;$F$34,6)))))))</f>
        <v>1</v>
      </c>
      <c r="FC28" s="149" cm="1">
        <f t="array" ref="FC28">INDEX(Sections!$A$37:$F$67, MATCH(EZ28, Acceleration!$H$6:$H$36, 1), Sections!FB28)</f>
        <v>13.182386700297018</v>
      </c>
      <c r="FD28" s="129">
        <f>(BikeData!$G$5/EX28)*BikeData!$N$2*(Sections!$O$2/Sections!$N$2)-Sections!FI28/Sections!EX28</f>
        <v>8.3164233264679943</v>
      </c>
      <c r="FE28" s="129">
        <f>(Sections!$V$2*Sections!$L$2*BikeData!$N$2*((Sections!$P$2)/Sections!$M$2)/(1-Sections!$V$2*Sections!$N$2/Sections!$M$2))/Sections!EX28-Sections!FI28/Sections!EX28</f>
        <v>11.973229360376312</v>
      </c>
      <c r="FF28" s="129">
        <f t="shared" ref="FF28:FF32" si="110">MIN(FC28,FD28,FE28)</f>
        <v>8.3164233264679943</v>
      </c>
      <c r="FG28" s="129">
        <f t="shared" si="20"/>
        <v>30.363073191707489</v>
      </c>
      <c r="FH28" s="129">
        <f t="shared" si="58"/>
        <v>3.3084646820590223E-2</v>
      </c>
      <c r="FI28" s="149">
        <f>0.5*Sections!$U$2*Sections!$T$2*Sections!EZ28^2</f>
        <v>162.95100605856902</v>
      </c>
      <c r="FJ28" s="149">
        <f>BikeData!$N$2*((Sections!$P$2)/Sections!$N$2)-(0.5*Sections!$U$2*Sections!$T$2*Sections!EZ28^2)/BikeData!$G$5</f>
        <v>9.8170813649315019</v>
      </c>
      <c r="FK28" s="149">
        <f>Sections!$V$2*BikeData!$N$2*(Sections!$P$2/Sections!$M$2)/(1-Sections!$V$2*Sections!$N$2/Sections!$M$2)</f>
        <v>15.459349727578084</v>
      </c>
      <c r="FL28" s="149">
        <f t="shared" ref="FL28:FL32" si="111">MIN(FJ28,FK28)</f>
        <v>9.8170813649315019</v>
      </c>
      <c r="FM28" s="149">
        <f t="shared" si="60"/>
        <v>251.62828163</v>
      </c>
      <c r="FN28" s="149">
        <f t="shared" si="61"/>
        <v>9.1318042477223766</v>
      </c>
      <c r="FO28" s="149">
        <f t="shared" ref="FO28:FO32" si="112">IF(OR(FN28 &gt;= FM28, FO27 = 1), 1, 0)</f>
        <v>0</v>
      </c>
      <c r="FP28" s="149">
        <f t="shared" ref="FP28:FP32" si="113">FF28</f>
        <v>8.3164233264679943</v>
      </c>
      <c r="FR28" s="149">
        <f>INDEX($B$29:$B$34, MATCH($FV28, $A$29:$A$34, 0))</f>
        <v>327.25651568900486</v>
      </c>
      <c r="FS28" s="129">
        <f t="shared" si="62"/>
        <v>2</v>
      </c>
      <c r="FT28" s="129">
        <f t="shared" ref="FT28:FT91" si="114">GA27</f>
        <v>27.561380316339768</v>
      </c>
      <c r="FU28" s="129">
        <f t="shared" ref="FU28:FU91" si="115">FT28*3.6</f>
        <v>99.220969138823165</v>
      </c>
      <c r="FV28" s="149">
        <f>IF(GI28=0,
IF(FT28&lt;$E$29,1,
IF(FT28&lt;$E$30,2,
IF(FT28&lt;$E$31,3,
IF(FT28&lt;$E$32,4,
IF(FT28&lt;$E$33,5,
IF(FT28&lt;$E$34,6)))))),
IF(FT28&gt;$F$29,1,
IF(FT28&gt;$F$30,2,
IF(FT28&gt;$F$31,3,
IF(FT28&gt;$F$32,4,
IF(FT28&gt;$F$33,5,
IF(FT28&gt;$F$34,6)))))))</f>
        <v>1</v>
      </c>
      <c r="FW28" s="149" cm="1">
        <f t="array" ref="FW28">INDEX(Sections!$A$37:$F$67, MATCH(FT28, Acceleration!$H$6:$H$36, 1), Sections!FV28)</f>
        <v>13.27423730883895</v>
      </c>
      <c r="FX28" s="129">
        <f>(BikeData!$G$5/FR28)*BikeData!$N$2*(Sections!$O$2/Sections!$N$2)-Sections!GC28/Sections!FR28</f>
        <v>8.3965368200490929</v>
      </c>
      <c r="FY28" s="129">
        <f>(Sections!$V$2*Sections!$L$2*BikeData!$N$2*((Sections!$P$2)/Sections!$M$2)/(1-Sections!$V$2*Sections!$N$2/Sections!$M$2))/Sections!FR28-Sections!GC28/Sections!FR28</f>
        <v>12.05334285395741</v>
      </c>
      <c r="FZ28" s="129">
        <f t="shared" ref="FZ28:FZ91" si="116">MIN(FW28,FX28,FY28)</f>
        <v>8.3965368200490929</v>
      </c>
      <c r="GA28" s="129">
        <f t="shared" ref="GA28:GA91" si="117">SQRT(FT28^2 + 2*FZ28*1)</f>
        <v>27.8643635954963</v>
      </c>
      <c r="GB28" s="129">
        <f t="shared" si="64"/>
        <v>3.6084314956265552E-2</v>
      </c>
      <c r="GC28" s="149">
        <f>0.5*Sections!$U$2*Sections!$T$2*Sections!FT28^2</f>
        <v>136.73334328954581</v>
      </c>
      <c r="GD28" s="149">
        <f>BikeData!$N$2*((Sections!$P$2)/Sections!$N$2)-(0.5*Sections!$U$2*Sections!$T$2*Sections!FT28^2)/BikeData!$G$5</f>
        <v>9.9163906936020432</v>
      </c>
      <c r="GE28" s="149">
        <f>Sections!$V$2*BikeData!$N$2*(Sections!$P$2/Sections!$M$2)/(1-Sections!$V$2*Sections!$N$2/Sections!$M$2)</f>
        <v>15.459349727578084</v>
      </c>
      <c r="GF28" s="149">
        <f t="shared" ref="GF28:GF91" si="118">MIN(GD28,GE28)</f>
        <v>9.9163906936020432</v>
      </c>
      <c r="GG28" s="149">
        <f t="shared" si="66"/>
        <v>512.54111422000005</v>
      </c>
      <c r="GH28" s="149">
        <f>MAX(0, (FT28^2 - CX$6^2)/(2*Sections!GF28))</f>
        <v>38.301722290552085</v>
      </c>
      <c r="GI28" s="149">
        <f t="shared" ref="GI28:GI91" si="119">IF(OR(GH28 &gt;= GG28, GI27 = 1), 1, 0)</f>
        <v>0</v>
      </c>
      <c r="GJ28" s="149">
        <f t="shared" ref="GJ28:GJ91" si="120">FZ28</f>
        <v>8.3965368200490929</v>
      </c>
      <c r="GM28" s="106">
        <f>INDEX($B$29:$B$34, MATCH(GQ28, $A$29:$A$34, 0))</f>
        <v>327.25651568900486</v>
      </c>
      <c r="GN28" s="106">
        <f t="shared" si="68"/>
        <v>2</v>
      </c>
      <c r="GO28" s="106">
        <f t="shared" ref="GO28:GO91" si="121">GV27</f>
        <v>20.369744019740676</v>
      </c>
      <c r="GP28" s="106">
        <f t="shared" ref="GP28:GP91" si="122">GO28*3.6</f>
        <v>73.331078471066434</v>
      </c>
      <c r="GQ28" s="106">
        <f>IF(HD28=0,
IF(GO28&lt;$E$29,1,
IF(GO28&lt;$E$30,2,
IF(GO28&lt;$E$31,3,
IF(GO28&lt;$E$32,4,
IF(GO28&lt;$E$33,5,
IF(GO28&lt;$E$34,6)))))),
IF(GO28&gt;$F$29,1,
IF(GO28&gt;$F$30,2,
IF(GO28&gt;$F$31,3,
IF(GO28&gt;$F$32,4,
IF(GO28&gt;$F$33,5,
IF(GO28&gt;$F$34,6)))))))</f>
        <v>1</v>
      </c>
      <c r="GR28" s="106" cm="1">
        <f t="array" ref="GR28">INDEX(Sections!$A$37:$F$67, MATCH(GO28, Acceleration!$H$6:$H$36, 1), Sections!GQ28)</f>
        <v>10.466858830577817</v>
      </c>
      <c r="GS28" s="106">
        <f>(BikeData!$G$5/GM28)*BikeData!$N$2*(Sections!$O$2/Sections!$N$2)-Sections!GX28/Sections!GM28</f>
        <v>8.5861329792013592</v>
      </c>
      <c r="GT28" s="106">
        <f>(Sections!$V$2*Sections!$L$2*BikeData!$N$2*((Sections!$P$2)/Sections!$M$2)/(1-Sections!$V$2*Sections!$N$2/Sections!$M$2))/Sections!GM28-Sections!GX28/Sections!GM28</f>
        <v>12.242939013109677</v>
      </c>
      <c r="GU28" s="106">
        <f t="shared" ref="GU28:GU91" si="123">MIN(GR28,GS28,GT28)</f>
        <v>8.5861329792013592</v>
      </c>
      <c r="GV28" s="106">
        <f t="shared" ref="GV28:GV91" si="124">SQRT(GO28^2 + 2*GU28*1)</f>
        <v>20.78698480752232</v>
      </c>
      <c r="GW28" s="106">
        <f t="shared" si="70"/>
        <v>4.8594726961758948E-2</v>
      </c>
      <c r="GX28" s="106">
        <f>0.5*Sections!$U$2*Sections!$T$2*Sections!GO28^2</f>
        <v>74.686764857356977</v>
      </c>
      <c r="GY28" s="106">
        <f>BikeData!$N$2*((Sections!$P$2)/Sections!$N$2)-(0.5*Sections!$U$2*Sections!$T$2*Sections!GO28^2)/BikeData!$G$5</f>
        <v>10.15141561190579</v>
      </c>
      <c r="GZ28" s="106">
        <f>Sections!$V$2*BikeData!$N$2*(Sections!$P$2/Sections!$M$2)/(1-Sections!$V$2*Sections!$N$2/Sections!$M$2)</f>
        <v>15.459349727578084</v>
      </c>
      <c r="HA28" s="106">
        <f t="shared" ref="HA28:HA91" si="125">MIN(GY28,GZ28)</f>
        <v>10.15141561190579</v>
      </c>
      <c r="HB28" s="106">
        <f t="shared" si="72"/>
        <v>381.21187875999999</v>
      </c>
      <c r="HC28" s="106">
        <f>MAX(0, (GO28^2 - DY$9^2)/(2*Sections!HA28))</f>
        <v>20.436877342659809</v>
      </c>
      <c r="HD28" s="106">
        <f t="shared" ref="HD28:HD91" si="126">IF(OR(HC28 &gt;= HB28, HD27 = 1), 1, 0)</f>
        <v>0</v>
      </c>
      <c r="HE28" s="106">
        <f t="shared" ref="HE28:HE91" si="127">GU28</f>
        <v>8.5861329792013592</v>
      </c>
      <c r="HH28" s="82">
        <f>INDEX($B$29:$B$34, MATCH(HL28, $A$29:$A$34, 0))</f>
        <v>327.25651568900486</v>
      </c>
      <c r="HI28" s="82">
        <f t="shared" si="74"/>
        <v>2</v>
      </c>
      <c r="HJ28" s="82">
        <f t="shared" ref="HJ28:HJ91" si="128">HQ27</f>
        <v>17.042396141130915</v>
      </c>
      <c r="HK28" s="82">
        <f t="shared" ref="HK28:HK91" si="129">HJ28*3.6</f>
        <v>61.352626108071298</v>
      </c>
      <c r="HL28" s="106">
        <f>IF(HY28=0,
IF(HJ28&lt;$E$29,1,
IF(HJ28&lt;$E$30,2,
IF(HJ28&lt;$E$31,3,
IF(HJ28&lt;$E$32,4,
IF(HJ28&lt;$E$33,5,
IF(HJ28&lt;$E$34,6)))))),
IF(HJ28&gt;$F$29,1,
IF(HJ28&gt;$F$30,2,
IF(HJ28&gt;$F$31,3,
IF(HJ28&gt;$F$32,4,
IF(HJ28&gt;$F$33,5,
IF(HJ28&gt;$F$34,6)))))))</f>
        <v>1</v>
      </c>
      <c r="HM28" s="106" cm="1">
        <f t="array" ref="HM28">INDEX(Sections!$A$37:$F$67, MATCH(HJ28, Acceleration!$H$6:$H$36, 1), Sections!HL28)</f>
        <v>10.122322564024469</v>
      </c>
      <c r="HN28" s="82">
        <f>(BikeData!$G$5/HH28)*BikeData!$N$2*(Sections!$O$2/Sections!$N$2)-Sections!HS28/Sections!HH28</f>
        <v>8.6546021337071419</v>
      </c>
      <c r="HO28" s="82">
        <f>(Sections!$V$2*Sections!$L$2*BikeData!$N$2*((Sections!$P$2)/Sections!$M$2)/(1-Sections!$V$2*Sections!$N$2/Sections!$M$2))/Sections!HH28-Sections!HS28/Sections!HH28</f>
        <v>12.311408167615459</v>
      </c>
      <c r="HP28" s="82">
        <f t="shared" ref="HP28:HP91" si="130">MIN(HM28,HN28,HO28)</f>
        <v>8.6546021337071419</v>
      </c>
      <c r="HQ28" s="82">
        <f t="shared" ref="HQ28:HQ91" si="131">SQRT(HJ28^2 + 2*HP28*1)</f>
        <v>17.542875206152729</v>
      </c>
      <c r="HR28" s="106">
        <f t="shared" si="26"/>
        <v>5.7828084675619527E-2</v>
      </c>
      <c r="HS28" s="104">
        <f>0.5*Sections!$U$2*Sections!$T$2*Sections!HJ28^2</f>
        <v>52.279787921622102</v>
      </c>
      <c r="HT28" s="104">
        <f>BikeData!$N$2*((Sections!$P$2)/Sections!$N$2)-(0.5*Sections!$U$2*Sections!$T$2*Sections!HJ28^2)/BikeData!$G$5</f>
        <v>10.236290524541149</v>
      </c>
      <c r="HU28" s="104">
        <f>Sections!$V$2*BikeData!$N$2*(Sections!$P$2/Sections!$M$2)/(1-Sections!$V$2*Sections!$N$2/Sections!$M$2)</f>
        <v>15.459349727578084</v>
      </c>
      <c r="HV28" s="106">
        <f t="shared" ref="HV28:HV91" si="132">MIN(HT28,HU28)</f>
        <v>10.236290524541149</v>
      </c>
      <c r="HW28" s="106">
        <f t="shared" si="77"/>
        <v>319.42191860000003</v>
      </c>
      <c r="HX28" s="106">
        <f t="shared" si="78"/>
        <v>0</v>
      </c>
      <c r="HY28" s="106">
        <f t="shared" ref="HY28:HY91" si="133">IF(OR(HX28 &gt;= HW28, HY27 = 1), 1, 0)</f>
        <v>0</v>
      </c>
      <c r="HZ28" s="106">
        <f t="shared" ref="HZ28:HZ91" si="134">HP28</f>
        <v>8.6546021337071419</v>
      </c>
    </row>
    <row r="29" spans="1:236" ht="14.65" customHeight="1">
      <c r="A29" s="60">
        <v>1</v>
      </c>
      <c r="B29" s="13">
        <f>ReducedMass!L5</f>
        <v>327.25651568900486</v>
      </c>
      <c r="D29" s="13">
        <v>1</v>
      </c>
      <c r="E29" s="13">
        <f>Gearing!V16/3.6</f>
        <v>32.606994111154947</v>
      </c>
      <c r="F29" s="60">
        <f>Gearing!U16/3.6</f>
        <v>9.8579284522096344</v>
      </c>
      <c r="L29" s="149">
        <f>INDEX($B$29:$B$34, MATCH($P29, $A$29:$A$34, 0))</f>
        <v>327.25651568900486</v>
      </c>
      <c r="M29" s="149">
        <f t="shared" si="28"/>
        <v>3</v>
      </c>
      <c r="N29" s="149">
        <f>U28</f>
        <v>19.31557424672107</v>
      </c>
      <c r="O29" s="149">
        <f t="shared" si="29"/>
        <v>69.536067288195852</v>
      </c>
      <c r="P29" s="149">
        <f>IF(AC29=0,
IF(N29&lt;$E$29,1,
IF(N29&lt;$E$30,2,
IF(N29&lt;$E$31,3,
IF(N29&lt;$E$32,4,
IF(N29&lt;$E$33,5,
IF(N29&lt;$E$34,6)))))),
IF(N29&gt;$F$29,1,
IF(N29&gt;$F$30,2,
IF(N29&gt;$F$31,3,
IF(N29&gt;$F$32,4,
IF(N29&gt;$F$33,5,
IF(N29&gt;$F$34,6)))))))</f>
        <v>1</v>
      </c>
      <c r="Q29" s="149" cm="1">
        <f t="array" ref="Q29">INDEX(Sections!$A$37:$F$67, MATCH(N29, Acceleration!$H$6:$H$36, 1), Sections!P29)</f>
        <v>10.349447991254371</v>
      </c>
      <c r="R29" s="149">
        <f>(BikeData!$G$5/L29)*BikeData!$N$2*(Sections!$O$2/Sections!$N$2)-Sections!W29/Sections!L29</f>
        <v>8.6091434036538583</v>
      </c>
      <c r="S29" s="149">
        <f>(Sections!$V$2*Sections!$L$2*BikeData!$N$2*((Sections!$P$2)/Sections!$M$2)/(1-Sections!$V$2*Sections!$N$2/Sections!$M$2))/Sections!L29-Sections!W29/Sections!L29</f>
        <v>12.265949437562176</v>
      </c>
      <c r="T29" s="149">
        <f t="shared" si="0"/>
        <v>8.6376490575826992</v>
      </c>
      <c r="U29" s="149">
        <f t="shared" si="30"/>
        <v>19.757699931817964</v>
      </c>
      <c r="V29" s="149">
        <f t="shared" si="31"/>
        <v>5.118588196272765E-2</v>
      </c>
      <c r="W29" s="149">
        <f>0.5*Sections!$U$2*Sections!$T$2*Sections!N29^2</f>
        <v>67.156453526506965</v>
      </c>
      <c r="X29" s="149">
        <f>BikeData!$N$2*((Sections!$P$2)/Sections!$N$2)-(0.5*Sections!$U$2*Sections!$T$2*Sections!N29^2)/BikeData!$G$5</f>
        <v>10.17993951846204</v>
      </c>
      <c r="Y29" s="149">
        <f>Sections!$V$2*BikeData!$N$2*(Sections!$P$2/Sections!$M$2)/(1-Sections!$V$2*Sections!$N$2/Sections!$M$2)</f>
        <v>15.459349727578084</v>
      </c>
      <c r="Z29" s="149">
        <f t="shared" si="32"/>
        <v>10.17993951846204</v>
      </c>
      <c r="AA29" s="149">
        <f>$D$2-M29</f>
        <v>500.2</v>
      </c>
      <c r="AB29" s="149">
        <f>MAX(0, (N29^2 - M$17^2)/(2*Sections!Z29))</f>
        <v>0</v>
      </c>
      <c r="AC29" s="149">
        <f t="shared" si="80"/>
        <v>0</v>
      </c>
      <c r="AD29" s="149">
        <f t="shared" si="33"/>
        <v>8.6376490575826992</v>
      </c>
      <c r="AF29" s="149">
        <f>INDEX($B$29:$B$34, MATCH($AJ29, $A$29:$A$34, 0))</f>
        <v>327.25651568900486</v>
      </c>
      <c r="AG29" s="129">
        <f t="shared" si="34"/>
        <v>3</v>
      </c>
      <c r="AH29" s="129">
        <f t="shared" si="35"/>
        <v>30.785073838738757</v>
      </c>
      <c r="AI29" s="129">
        <f t="shared" si="1"/>
        <v>110.82626581945952</v>
      </c>
      <c r="AJ29" s="129">
        <f>IF(AW29=0,
IF(AH29&lt;$E$29,1,
IF(AH29&lt;$E$30,2,
IF(AH29&lt;$E$31,3,
IF(AH29&lt;$E$32,4,
IF(AH29&lt;$E$33,5,
IF(AH29&lt;$E$34,6)))))),
IF(AH29&gt;$F$29,1,
IF(AH29&gt;$F$30,2,
IF(AH29&gt;$F$31,3,
IF(AH29&gt;$F$32,4,
IF(AH29&gt;$F$33,5,
IF(AH29&gt;$F$34,6)))))))</f>
        <v>1</v>
      </c>
      <c r="AK29" s="129" cm="1">
        <f t="array" ref="AK29">INDEX(Sections!$A$37:$F$67, MATCH(AH29, Acceleration!$H$6:$H$36, 1), $AJ29)</f>
        <v>13.061721243519598</v>
      </c>
      <c r="AL29" s="129">
        <f>(BikeData!$G$5/AF29)*BikeData!$N$2*(Sections!$O$2/Sections!$N$2)-Sections!AQ29/Sections!AF29</f>
        <v>8.2930815978807555</v>
      </c>
      <c r="AM29" s="129">
        <f>(Sections!$V$2*Sections!$L$2*BikeData!$N$2*((Sections!$P$2)/Sections!$M$2)/(1-Sections!$V$2*Sections!$N$2/Sections!$M$2))/Sections!AF29-Sections!AQ29/Sections!AF29</f>
        <v>11.949887631789073</v>
      </c>
      <c r="AN29" s="129">
        <f t="shared" si="2"/>
        <v>8.2930815978807555</v>
      </c>
      <c r="AO29" s="129">
        <f t="shared" si="3"/>
        <v>31.053291845670067</v>
      </c>
      <c r="AP29" s="129">
        <f t="shared" si="36"/>
        <v>3.2342381268725393E-2</v>
      </c>
      <c r="AQ29" s="149">
        <f>0.5*Sections!$U$2*Sections!$T$2*Sections!AH29^2</f>
        <v>170.58973882618753</v>
      </c>
      <c r="AR29" s="149">
        <f>BikeData!$N$2*((Sections!$P$2)/Sections!$N$2)-(0.5*Sections!$U$2*Sections!$T$2*Sections!AH29^2)/BikeData!$G$5</f>
        <v>9.7881467711147643</v>
      </c>
      <c r="AS29" s="149">
        <f>Sections!$V$2*BikeData!$N$2*(Sections!$P$2/Sections!$M$2)/(1-Sections!$V$2*Sections!$N$2/Sections!$M$2)</f>
        <v>15.459349727578084</v>
      </c>
      <c r="AT29" s="149">
        <f t="shared" si="4"/>
        <v>9.7881467711147643</v>
      </c>
      <c r="AU29" s="149">
        <f t="shared" si="5"/>
        <v>59.025001019999998</v>
      </c>
      <c r="AV29" s="149">
        <f>MAX(0, (AH29^2 - AG$17^2)/(2*Sections!AT29))</f>
        <v>0</v>
      </c>
      <c r="AW29" s="149">
        <f t="shared" si="81"/>
        <v>0</v>
      </c>
      <c r="AX29" s="149">
        <f t="shared" si="6"/>
        <v>8.2930815978807555</v>
      </c>
      <c r="AZ29" s="149">
        <f>INDEX($B$29:$B$34, MATCH($AJ29, $A$29:$A$34, 0))</f>
        <v>327.25651568900486</v>
      </c>
      <c r="BA29" s="129">
        <f t="shared" si="82"/>
        <v>3</v>
      </c>
      <c r="BB29" s="129">
        <f t="shared" si="37"/>
        <v>44.869154713976364</v>
      </c>
      <c r="BC29" s="129">
        <f t="shared" si="7"/>
        <v>161.52895697031491</v>
      </c>
      <c r="BD29" s="149">
        <f>IF(BQ29=0,
IF(BB29&lt;$E$29,1,
IF(BB29&lt;$E$30,2,
IF(BB29&lt;$E$31,3,
IF(BB29&lt;$E$32,4,
IF(BB29&lt;$E$33,5,
IF(BB29&lt;$E$34,6)))))),
IF(BB29&gt;$F$29,1,
IF(BB29&gt;$F$30,2,
IF(BB29&gt;$F$31,3,
IF(BB29&gt;$F$32,4,
IF(BB29&gt;$F$33,5,
IF(BB29&gt;$F$34,6)))))))</f>
        <v>3</v>
      </c>
      <c r="BE29" s="129" cm="1">
        <f t="array" ref="BE29">INDEX(Sections!$A$37:$F$67, MATCH(BB29, Acceleration!$H$6:$H$36, 1), Sections!BD29)</f>
        <v>6.8582415088433493</v>
      </c>
      <c r="BF29" s="129">
        <f>(BikeData!$G$5/AZ29)*BikeData!$N$2*(Sections!$O$2/Sections!$N$2)-Sections!BK29/Sections!AZ29</f>
        <v>7.7070164164910882</v>
      </c>
      <c r="BG29" s="129">
        <f>(Sections!$V$2*Sections!$L$2*BikeData!$N$2*((Sections!$P$2)/Sections!$M$2)/(1-Sections!$V$2*Sections!$N$2/Sections!$M$2))/Sections!AZ29-Sections!BK29/Sections!AZ29</f>
        <v>11.363822450399406</v>
      </c>
      <c r="BH29" s="129">
        <f t="shared" si="38"/>
        <v>6.8582415088433493</v>
      </c>
      <c r="BI29" s="129">
        <f t="shared" si="9"/>
        <v>45.021745054633698</v>
      </c>
      <c r="BJ29" s="129">
        <f t="shared" si="39"/>
        <v>2.2249193245903642E-2</v>
      </c>
      <c r="BK29" s="149">
        <f>0.5*Sections!$U$2*Sections!$T$2*Sections!BB29^2</f>
        <v>362.38338805441452</v>
      </c>
      <c r="BL29" s="149">
        <f>BikeData!$N$2*((Sections!$P$2)/Sections!$N$2)-(0.5*Sections!$U$2*Sections!$T$2*Sections!BB29^2)/BikeData!$G$5</f>
        <v>9.0616556755532987</v>
      </c>
      <c r="BM29" s="149">
        <f>Sections!$V$2*BikeData!$N$2*(Sections!$P$2/Sections!$M$2)/(1-Sections!$V$2*Sections!$N$2/Sections!$M$2)</f>
        <v>15.459349727578084</v>
      </c>
      <c r="BN29" s="149">
        <f t="shared" si="10"/>
        <v>9.0616556755532987</v>
      </c>
      <c r="BO29" s="149">
        <f t="shared" si="83"/>
        <v>34.623328960000002</v>
      </c>
      <c r="BP29" s="149">
        <f>MAX(0, (BB29^2 - BA$17^2)/(2*Sections!BN29))</f>
        <v>0</v>
      </c>
      <c r="BQ29" s="149">
        <f t="shared" si="84"/>
        <v>0</v>
      </c>
      <c r="BR29" s="149">
        <f t="shared" si="11"/>
        <v>6.8582415088433493</v>
      </c>
      <c r="BT29" s="129">
        <f>INDEX($B$29:$B$34, MATCH($BX29, $A$29:$A$34, 0))</f>
        <v>288.49501037177833</v>
      </c>
      <c r="BU29" s="129">
        <f t="shared" si="85"/>
        <v>3</v>
      </c>
      <c r="BV29" s="129">
        <f t="shared" si="86"/>
        <v>50.479539245485675</v>
      </c>
      <c r="BW29" s="129">
        <f t="shared" si="87"/>
        <v>181.72634128374844</v>
      </c>
      <c r="BX29" s="129">
        <f>IF(CK29=0,
IF(BV29&lt;$E$29,1,
IF(BV29&lt;$E$30,2,
IF(BV29&lt;$E$31,3,
IF(BV29&lt;$E$32,4,
IF(BV29&lt;$E$33,5,
IF(BV29&lt;$E$34,6)))))),
IF(BV29&gt;$F$29,1,
IF(BV29&gt;$F$30,2,
IF(BV29&gt;$F$31,3,
IF(BV29&gt;$F$32,4,
IF(BV29&gt;$F$33,5,
IF(BV29&gt;$F$34,6)))))))</f>
        <v>3</v>
      </c>
      <c r="BY29" s="129" cm="1">
        <f t="array" ref="BY29">INDEX(Sections!$A$37:$F$67, MATCH(BV29, Acceleration!$H$6:$H$36, 1), Sections!BX29)</f>
        <v>6.8582415088433493</v>
      </c>
      <c r="BZ29" s="129">
        <f>(BikeData!$G$5/BT29)*BikeData!$N$2*(Sections!$O$2/Sections!$N$2)-Sections!CE29/Sections!BT29</f>
        <v>8.4087472601639899</v>
      </c>
      <c r="CA29" s="129">
        <f>(Sections!$V$2*Sections!$L$2*BikeData!$N$2*((Sections!$P$2)/Sections!$M$2)/(1-Sections!$V$2*Sections!$N$2/Sections!$M$2))/Sections!BT29-Sections!CE29/Sections!BT29</f>
        <v>12.556873079273242</v>
      </c>
      <c r="CB29" s="129">
        <f t="shared" si="40"/>
        <v>6.8582415088433493</v>
      </c>
      <c r="CC29" s="129">
        <f t="shared" si="13"/>
        <v>50.615218713883031</v>
      </c>
      <c r="CD29" s="129">
        <f t="shared" si="41"/>
        <v>1.9783419441033744E-2</v>
      </c>
      <c r="CE29" s="149">
        <f>0.5*Sections!$U$2*Sections!$T$2*Sections!BV29^2</f>
        <v>458.67309883857513</v>
      </c>
      <c r="CF29" s="149">
        <f>BikeData!$N$2*((Sections!$P$2)/Sections!$N$2)-(0.5*Sections!$U$2*Sections!$T$2*Sections!BV29^2)/BikeData!$G$5</f>
        <v>8.6969219225829946</v>
      </c>
      <c r="CG29" s="149">
        <f>Sections!$V$2*BikeData!$N$2*(Sections!$P$2/Sections!$M$2)/(1-Sections!$V$2*Sections!$N$2/Sections!$M$2)</f>
        <v>15.459349727578084</v>
      </c>
      <c r="CH29" s="149">
        <f t="shared" si="42"/>
        <v>8.6969219225829946</v>
      </c>
      <c r="CI29" s="149">
        <f t="shared" si="88"/>
        <v>101.07567947</v>
      </c>
      <c r="CJ29" s="149">
        <f>MAX(0, (BV29^2 - BU$17^2)/(2*Sections!CH29))</f>
        <v>0</v>
      </c>
      <c r="CK29" s="149">
        <f t="shared" si="89"/>
        <v>0</v>
      </c>
      <c r="CL29" s="149">
        <f t="shared" si="90"/>
        <v>6.8582415088433493</v>
      </c>
      <c r="CM29" s="672"/>
      <c r="CN29" s="129">
        <f>INDEX($B$29:$B$34, MATCH(CR29, $A$29:$A$34, 0))</f>
        <v>281.54523308547459</v>
      </c>
      <c r="CO29" s="129">
        <f t="shared" si="91"/>
        <v>3</v>
      </c>
      <c r="CP29" s="129">
        <f t="shared" si="92"/>
        <v>59.993311040000123</v>
      </c>
      <c r="CQ29" s="129">
        <f t="shared" si="43"/>
        <v>215.97591974400044</v>
      </c>
      <c r="CR29" s="129">
        <f>IF(DE29=1,
IF(CP29&lt;$E$29,1,
IF(CP29&lt;$E$30,2,
IF(CP29&lt;$E$31,3,
IF(CP29&lt;$E$32,4,
IF(CP29&lt;$E$33,5,
IF(CP29&lt;$E$34,6)))))),
IF(CP29&gt;$F$29,1,
IF(CP29&gt;$F$30,2,
IF(CP29&gt;$F$31,3,
IF(CP29&gt;$F$32,4,
IF(CP29&gt;$F$33,5,
IF(CP29&gt;$F$34,6)))))))</f>
        <v>4</v>
      </c>
      <c r="CS29" s="129" cm="1">
        <f t="array" ref="CS29">INDEX(Sections!$A$37:$F$67, MATCH(CP29, Acceleration!$H$6:$H$36, 1), Sections!CR29)</f>
        <v>4.7104625432718503</v>
      </c>
      <c r="CT29" s="129">
        <f>(BikeData!$G$5/CN29)*BikeData!$N$2*(Sections!$O$2/Sections!$N$2)-Sections!CY29/Sections!CN29</f>
        <v>7.9443689237551753</v>
      </c>
      <c r="CU29" s="129">
        <f>(Sections!$V$2*Sections!$L$2*BikeData!$N$2*((Sections!$P$2)/Sections!$M$2)/(1-Sections!$V$2*Sections!$N$2/Sections!$M$2))/Sections!CN29-Sections!CY29/Sections!CN29</f>
        <v>12.194888771285516</v>
      </c>
      <c r="CV29" s="129">
        <f t="shared" ref="CV29:CV92" si="135">MIN(CS29,CT29,CU29)</f>
        <v>4.7104625432718503</v>
      </c>
      <c r="CW29" s="129">
        <f>SQRT(CP29^2 + 2*-DB29*1)</f>
        <v>59.860143049501012</v>
      </c>
      <c r="CX29" s="129">
        <f>-(CW29-CP29)/DB29</f>
        <v>1.6687045151877473E-2</v>
      </c>
      <c r="CY29" s="129">
        <f>0.5*Sections!$U$2*Sections!$T$2*Sections!CP29^2</f>
        <v>647.8555265175961</v>
      </c>
      <c r="CZ29" s="129">
        <f>BikeData!$N$2*((Sections!$P$2)/Sections!$N$2)-(0.5*Sections!$U$2*Sections!$T$2*Sections!CP29^2)/BikeData!$G$5</f>
        <v>7.9803218177382167</v>
      </c>
      <c r="DA29" s="129">
        <f>Sections!$V$2*BikeData!$N$2*(Sections!$P$2/Sections!$M$2)/(1-Sections!$V$2*Sections!$N$2/Sections!$M$2)</f>
        <v>15.459349727578084</v>
      </c>
      <c r="DB29" s="129">
        <f t="shared" si="93"/>
        <v>7.9803218177382167</v>
      </c>
      <c r="DC29" s="129">
        <f t="shared" si="94"/>
        <v>69.567763170000006</v>
      </c>
      <c r="DD29" s="129">
        <f t="shared" si="47"/>
        <v>75.085680721909853</v>
      </c>
      <c r="DE29" s="129">
        <f t="shared" si="95"/>
        <v>1</v>
      </c>
      <c r="DF29" s="129">
        <f t="shared" si="96"/>
        <v>4.7104625432718503</v>
      </c>
      <c r="DG29" s="680"/>
      <c r="DH29" s="631"/>
      <c r="DI29" s="129">
        <f>INDEX($B$29:$B$34, MATCH(DM29, $A$29:$A$34, 0))</f>
        <v>288.49501037177833</v>
      </c>
      <c r="DJ29" s="129">
        <f t="shared" si="97"/>
        <v>3</v>
      </c>
      <c r="DK29" s="129">
        <f t="shared" si="98"/>
        <v>48.455392112852671</v>
      </c>
      <c r="DL29" s="129">
        <f t="shared" si="16"/>
        <v>174.43941160626963</v>
      </c>
      <c r="DM29" s="149">
        <f>IF(DZ29=0,
IF(DK29&lt;$E$29,1,
IF(DK29&lt;$E$30,2,
IF(DK29&lt;$E$31,3,
IF(DK29&lt;$E$32,4,
IF(DK29&lt;$E$33,5,
IF(DK29&lt;$E$34,6)))))),
IF(DK29&gt;$F$29,1,
IF(DK29&gt;$F$30,2,
IF(DK29&gt;$F$31,3,
IF(DK29&gt;$F$32,4,
IF(DK29&gt;$F$33,5,
IF(DK29&gt;$F$34,6)))))))</f>
        <v>3</v>
      </c>
      <c r="DN29" s="149" cm="1">
        <f t="array" ref="DN29">INDEX(Sections!$A$37:$F$67, MATCH(DK29, Acceleration!$H$6:$H$36, 1), Sections!DM29)</f>
        <v>6.8582415088433493</v>
      </c>
      <c r="DO29" s="129">
        <f>(BikeData!$G$5/DI29)*BikeData!$N$2*(Sections!$O$2/Sections!$N$2)-Sections!DT29/Sections!DI29</f>
        <v>8.5336942889748784</v>
      </c>
      <c r="DP29" s="129">
        <f>(Sections!$V$2*Sections!$L$2*BikeData!$N$2*((Sections!$P$2)/Sections!$M$2)/(1-Sections!$V$2*Sections!$N$2/Sections!$M$2))/Sections!DI29-Sections!DT29/Sections!DI29</f>
        <v>12.68182010808413</v>
      </c>
      <c r="DQ29" s="129">
        <f t="shared" si="48"/>
        <v>6.8582415088433493</v>
      </c>
      <c r="DR29" s="149">
        <f t="shared" si="49"/>
        <v>48.272746976992515</v>
      </c>
      <c r="DS29" s="129">
        <f t="shared" si="50"/>
        <v>2.0676506534900396E-2</v>
      </c>
      <c r="DT29" s="149">
        <f>0.5*Sections!$U$2*Sections!$T$2*Sections!DK29^2</f>
        <v>422.62650446585485</v>
      </c>
      <c r="DU29" s="149">
        <f>BikeData!$N$2*((Sections!$P$2)/Sections!$N$2)-(0.5*Sections!$U$2*Sections!$T$2*Sections!DK29^2)/BikeData!$G$5</f>
        <v>8.833462052782691</v>
      </c>
      <c r="DV29" s="149">
        <f>Sections!$V$2*BikeData!$N$2*(Sections!$P$2/Sections!$M$2)/(1-Sections!$V$2*Sections!$N$2/Sections!$M$2)</f>
        <v>15.459349727578084</v>
      </c>
      <c r="DW29" s="149">
        <f t="shared" si="99"/>
        <v>8.833462052782691</v>
      </c>
      <c r="DX29" s="149">
        <f t="shared" si="100"/>
        <v>44.780693499999998</v>
      </c>
      <c r="DY29" s="149">
        <f t="shared" si="52"/>
        <v>0</v>
      </c>
      <c r="DZ29" s="149">
        <f t="shared" si="101"/>
        <v>0</v>
      </c>
      <c r="EA29" s="149">
        <f t="shared" si="53"/>
        <v>-8.833462052782691</v>
      </c>
      <c r="EB29" s="634"/>
      <c r="EC29" s="1"/>
      <c r="ED29" s="149">
        <f>INDEX($B$29:$B$34, MATCH(EH29, $A$29:$A$34, 0))</f>
        <v>327.25651568900486</v>
      </c>
      <c r="EE29" s="129">
        <f t="shared" si="102"/>
        <v>3</v>
      </c>
      <c r="EF29" s="129">
        <f t="shared" si="103"/>
        <v>39.502803364128319</v>
      </c>
      <c r="EG29" s="129">
        <f t="shared" si="104"/>
        <v>142.21009211086195</v>
      </c>
      <c r="EH29" s="149">
        <f>IF(EU29=0,
IF(EF29&lt;$E$29,1,
IF(EF29&lt;$E$30,2,
IF(EF29&lt;$E$31,3,
IF(EF29&lt;$E$32,4,
IF(EF29&lt;$E$33,5,
IF(EF29&lt;$E$34,6)))))),
IF(EF29&gt;$F$29,1,
IF(EF29&gt;$F$30,2,
IF(EF29&gt;$F$31,3,
IF(EF29&gt;$F$32,4,
IF(EF29&gt;$F$33,5,
IF(EF29&gt;$F$34,6)))))))</f>
        <v>1</v>
      </c>
      <c r="EI29" s="149" cm="1">
        <f t="array" ref="EI29">INDEX(Sections!$A$37:$F$67, MATCH(EF29, Acceleration!$H$6:$H$36, 1), Sections!EH29)</f>
        <v>12.059929368897711</v>
      </c>
      <c r="EJ29" s="129">
        <f>(BikeData!$G$5/ED29)*BikeData!$N$2*(Sections!$O$2/Sections!$N$2)-Sections!EO29/Sections!ED29</f>
        <v>7.9560520166848079</v>
      </c>
      <c r="EK29" s="129">
        <f>(Sections!$V$2*Sections!$L$2*BikeData!$N$2*((Sections!$P$2)/Sections!$M$2)/(1-Sections!$V$2*Sections!$N$2/Sections!$M$2))/Sections!ED29-Sections!EO29/Sections!ED29</f>
        <v>11.612858050593125</v>
      </c>
      <c r="EL29" s="129">
        <f t="shared" si="105"/>
        <v>7.9560520166848079</v>
      </c>
      <c r="EM29" s="129">
        <f>SQRT(EF29^2 + 2*EL29*1)</f>
        <v>39.703697279451909</v>
      </c>
      <c r="EN29" s="129">
        <f t="shared" ref="EN29:EN30" si="136">(EM29-EF29)/EL29</f>
        <v>2.5250452724830237E-2</v>
      </c>
      <c r="EO29" s="149">
        <f>0.5*Sections!$U$2*Sections!$T$2*Sections!EF29^2</f>
        <v>280.88486525249772</v>
      </c>
      <c r="EP29" s="149">
        <f>BikeData!$N$2*((Sections!$P$2)/Sections!$N$2)-(0.5*Sections!$U$2*Sections!$T$2*Sections!EF29^2)/BikeData!$G$5</f>
        <v>9.3703622013181356</v>
      </c>
      <c r="EQ29" s="149">
        <f>Sections!$V$2*BikeData!$N$2*(Sections!$P$2/Sections!$M$2)/(1-Sections!$V$2*Sections!$N$2/Sections!$M$2)</f>
        <v>15.459349727578084</v>
      </c>
      <c r="ER29" s="149">
        <f t="shared" si="106"/>
        <v>9.3703622013181356</v>
      </c>
      <c r="ES29" s="149">
        <f t="shared" si="107"/>
        <v>34.01957573</v>
      </c>
      <c r="ET29" s="149">
        <f t="shared" si="108"/>
        <v>36.73864237482583</v>
      </c>
      <c r="EU29" s="149">
        <f t="shared" ref="EU29:EU63" si="137">IF(OR(ET29 &gt;= ES29, EU28 = 1), 1, 0)</f>
        <v>1</v>
      </c>
      <c r="EV29" s="149">
        <f>EL29</f>
        <v>7.9560520166848079</v>
      </c>
      <c r="EW29" s="678"/>
      <c r="EX29" s="129">
        <f>INDEX($B$29:$B$34, MATCH($FB29, $A$29:$A$34, 0))</f>
        <v>327.25651568900486</v>
      </c>
      <c r="EY29" s="129">
        <f t="shared" si="56"/>
        <v>3</v>
      </c>
      <c r="EZ29" s="129">
        <f t="shared" si="109"/>
        <v>30.363073191707489</v>
      </c>
      <c r="FA29" s="129">
        <f t="shared" si="19"/>
        <v>109.30706349014696</v>
      </c>
      <c r="FB29" s="149">
        <f>IF(FO29=0,
IF(EZ29&lt;$E$29,1,
IF(EZ29&lt;$E$30,2,
IF(EZ29&lt;$E$31,3,
IF(EZ29&lt;$E$32,4,
IF(EZ29&lt;$E$33,5,
IF(EZ29&lt;$E$34,6)))))),
IF(EZ29&gt;$F$29,1,
IF(EZ29&gt;$F$30,2,
IF(EZ29&gt;$F$31,3,
IF(EZ29&gt;$F$32,4,
IF(EZ29&gt;$F$33,5,
IF(EZ29&gt;$F$34,6)))))))</f>
        <v>1</v>
      </c>
      <c r="FC29" s="149" cm="1">
        <f t="array" ref="FC29">INDEX(Sections!$A$37:$F$67, MATCH(EZ29, Acceleration!$H$6:$H$36, 1), Sections!FB29)</f>
        <v>13.061721243519598</v>
      </c>
      <c r="FD29" s="129">
        <f>(BikeData!$G$5/EX29)*BikeData!$N$2*(Sections!$O$2/Sections!$N$2)-Sections!FI29/Sections!EX29</f>
        <v>8.3072748076333891</v>
      </c>
      <c r="FE29" s="129">
        <f>(Sections!$V$2*Sections!$L$2*BikeData!$N$2*((Sections!$P$2)/Sections!$M$2)/(1-Sections!$V$2*Sections!$N$2/Sections!$M$2))/Sections!EX29-Sections!FI29/Sections!EX29</f>
        <v>11.964080841541707</v>
      </c>
      <c r="FF29" s="129">
        <f t="shared" si="110"/>
        <v>8.3072748076333891</v>
      </c>
      <c r="FG29" s="129">
        <f t="shared" si="20"/>
        <v>30.635449454190365</v>
      </c>
      <c r="FH29" s="129">
        <f t="shared" si="58"/>
        <v>3.2787679328074561E-2</v>
      </c>
      <c r="FI29" s="149">
        <f>0.5*Sections!$U$2*Sections!$T$2*Sections!EZ29^2</f>
        <v>165.94491845609747</v>
      </c>
      <c r="FJ29" s="149">
        <f>BikeData!$N$2*((Sections!$P$2)/Sections!$N$2)-(0.5*Sections!$U$2*Sections!$T$2*Sections!EZ29^2)/BikeData!$G$5</f>
        <v>9.8057407876681371</v>
      </c>
      <c r="FK29" s="149">
        <f>Sections!$V$2*BikeData!$N$2*(Sections!$P$2/Sections!$M$2)/(1-Sections!$V$2*Sections!$N$2/Sections!$M$2)</f>
        <v>15.459349727578084</v>
      </c>
      <c r="FL29" s="149">
        <f t="shared" si="111"/>
        <v>9.8057407876681371</v>
      </c>
      <c r="FM29" s="149">
        <f t="shared" si="60"/>
        <v>250.62828163</v>
      </c>
      <c r="FN29" s="149">
        <f t="shared" si="61"/>
        <v>9.9904832032870878</v>
      </c>
      <c r="FO29" s="149">
        <f t="shared" si="112"/>
        <v>0</v>
      </c>
      <c r="FP29" s="149">
        <f t="shared" si="113"/>
        <v>8.3072748076333891</v>
      </c>
      <c r="FR29" s="149">
        <f>INDEX($B$29:$B$34, MATCH($FV29, $A$29:$A$34, 0))</f>
        <v>327.25651568900486</v>
      </c>
      <c r="FS29" s="129">
        <f t="shared" si="62"/>
        <v>3</v>
      </c>
      <c r="FT29" s="129">
        <f t="shared" si="114"/>
        <v>27.8643635954963</v>
      </c>
      <c r="FU29" s="129">
        <f t="shared" si="115"/>
        <v>100.31170894378668</v>
      </c>
      <c r="FV29" s="149">
        <f>IF(GI29=0,
IF(FT29&lt;$E$29,1,
IF(FT29&lt;$E$30,2,
IF(FT29&lt;$E$31,3,
IF(FT29&lt;$E$32,4,
IF(FT29&lt;$E$33,5,
IF(FT29&lt;$E$34,6)))))),
IF(FT29&gt;$F$29,1,
IF(FT29&gt;$F$30,2,
IF(FT29&gt;$F$31,3,
IF(FT29&gt;$F$32,4,
IF(FT29&gt;$F$33,5,
IF(FT29&gt;$F$34,6)))))))</f>
        <v>1</v>
      </c>
      <c r="FW29" s="149" cm="1">
        <f t="array" ref="FW29">INDEX(Sections!$A$37:$F$67, MATCH(FT29, Acceleration!$H$6:$H$36, 1), Sections!FV29)</f>
        <v>13.27423730883895</v>
      </c>
      <c r="FX29" s="129">
        <f>(BikeData!$G$5/FR29)*BikeData!$N$2*(Sections!$O$2/Sections!$N$2)-Sections!GC29/Sections!FR29</f>
        <v>8.3873001720060305</v>
      </c>
      <c r="FY29" s="129">
        <f>(Sections!$V$2*Sections!$L$2*BikeData!$N$2*((Sections!$P$2)/Sections!$M$2)/(1-Sections!$V$2*Sections!$N$2/Sections!$M$2))/Sections!FR29-Sections!GC29/Sections!FR29</f>
        <v>12.044106205914348</v>
      </c>
      <c r="FZ29" s="129">
        <f t="shared" si="116"/>
        <v>8.3873001720060305</v>
      </c>
      <c r="GA29" s="129">
        <f t="shared" si="117"/>
        <v>28.16375967313369</v>
      </c>
      <c r="GB29" s="129">
        <f t="shared" si="64"/>
        <v>3.5696358959069141E-2</v>
      </c>
      <c r="GC29" s="149">
        <f>0.5*Sections!$U$2*Sections!$T$2*Sections!FT29^2</f>
        <v>139.75609654476349</v>
      </c>
      <c r="GD29" s="149">
        <f>BikeData!$N$2*((Sections!$P$2)/Sections!$N$2)-(0.5*Sections!$U$2*Sections!$T$2*Sections!FT29^2)/BikeData!$G$5</f>
        <v>9.9049408706656141</v>
      </c>
      <c r="GE29" s="149">
        <f>Sections!$V$2*BikeData!$N$2*(Sections!$P$2/Sections!$M$2)/(1-Sections!$V$2*Sections!$N$2/Sections!$M$2)</f>
        <v>15.459349727578084</v>
      </c>
      <c r="GF29" s="149">
        <f t="shared" si="118"/>
        <v>9.9049408706656141</v>
      </c>
      <c r="GG29" s="149">
        <f t="shared" si="66"/>
        <v>511.54111422000005</v>
      </c>
      <c r="GH29" s="149">
        <f>MAX(0, (FT29^2 - CX$6^2)/(2*Sections!GF29))</f>
        <v>39.193709923169067</v>
      </c>
      <c r="GI29" s="149">
        <f t="shared" si="119"/>
        <v>0</v>
      </c>
      <c r="GJ29" s="149">
        <f t="shared" si="120"/>
        <v>8.3873001720060305</v>
      </c>
      <c r="GM29" s="106">
        <f>INDEX($B$29:$B$34, MATCH(GQ29, $A$29:$A$34, 0))</f>
        <v>327.25651568900486</v>
      </c>
      <c r="GN29" s="106">
        <f t="shared" si="68"/>
        <v>3</v>
      </c>
      <c r="GO29" s="106">
        <f t="shared" si="121"/>
        <v>20.78698480752232</v>
      </c>
      <c r="GP29" s="106">
        <f t="shared" si="122"/>
        <v>74.833145307080358</v>
      </c>
      <c r="GQ29" s="106">
        <f>IF(HD29=0,
IF(GO29&lt;$E$29,1,
IF(GO29&lt;$E$30,2,
IF(GO29&lt;$E$31,3,
IF(GO29&lt;$E$32,4,
IF(GO29&lt;$E$33,5,
IF(GO29&lt;$E$34,6)))))),
IF(GO29&gt;$F$29,1,
IF(GO29&gt;$F$30,2,
IF(GO29&gt;$F$31,3,
IF(GO29&gt;$F$32,4,
IF(GO29&gt;$F$33,5,
IF(GO29&gt;$F$34,6)))))))</f>
        <v>1</v>
      </c>
      <c r="GR29" s="106" cm="1">
        <f t="array" ref="GR29">INDEX(Sections!$A$37:$F$67, MATCH(GO29, Acceleration!$H$6:$H$36, 1), Sections!GQ29)</f>
        <v>10.679475727713331</v>
      </c>
      <c r="GS29" s="106">
        <f>(BikeData!$G$5/GM29)*BikeData!$N$2*(Sections!$O$2/Sections!$N$2)-Sections!GX29/Sections!GM29</f>
        <v>8.5766877650518261</v>
      </c>
      <c r="GT29" s="106">
        <f>(Sections!$V$2*Sections!$L$2*BikeData!$N$2*((Sections!$P$2)/Sections!$M$2)/(1-Sections!$V$2*Sections!$N$2/Sections!$M$2))/Sections!GM29-Sections!GX29/Sections!GM29</f>
        <v>12.233493798960144</v>
      </c>
      <c r="GU29" s="106">
        <f t="shared" si="123"/>
        <v>8.5766877650518261</v>
      </c>
      <c r="GV29" s="106">
        <f t="shared" si="124"/>
        <v>21.195568237682785</v>
      </c>
      <c r="GW29" s="106">
        <f t="shared" si="70"/>
        <v>4.7638836967501132E-2</v>
      </c>
      <c r="GX29" s="106">
        <f>0.5*Sections!$U$2*Sections!$T$2*Sections!GO29^2</f>
        <v>77.777772729869469</v>
      </c>
      <c r="GY29" s="106">
        <f>BikeData!$N$2*((Sections!$P$2)/Sections!$N$2)-(0.5*Sections!$U$2*Sections!$T$2*Sections!GO29^2)/BikeData!$G$5</f>
        <v>10.139707248752334</v>
      </c>
      <c r="GZ29" s="106">
        <f>Sections!$V$2*BikeData!$N$2*(Sections!$P$2/Sections!$M$2)/(1-Sections!$V$2*Sections!$N$2/Sections!$M$2)</f>
        <v>15.459349727578084</v>
      </c>
      <c r="HA29" s="106">
        <f t="shared" si="125"/>
        <v>10.139707248752334</v>
      </c>
      <c r="HB29" s="106">
        <f t="shared" si="72"/>
        <v>380.21187875999999</v>
      </c>
      <c r="HC29" s="106">
        <f>MAX(0, (GO29^2 - DY$9^2)/(2*Sections!HA29))</f>
        <v>21.307259015852377</v>
      </c>
      <c r="HD29" s="106">
        <f t="shared" si="126"/>
        <v>0</v>
      </c>
      <c r="HE29" s="106">
        <f t="shared" si="127"/>
        <v>8.5766877650518261</v>
      </c>
      <c r="HH29" s="82">
        <f>INDEX($B$29:$B$34, MATCH(HL29, $A$29:$A$34, 0))</f>
        <v>327.25651568900486</v>
      </c>
      <c r="HI29" s="82">
        <f t="shared" si="74"/>
        <v>3</v>
      </c>
      <c r="HJ29" s="82">
        <f t="shared" si="128"/>
        <v>17.542875206152729</v>
      </c>
      <c r="HK29" s="82">
        <f t="shared" si="129"/>
        <v>63.154350742149823</v>
      </c>
      <c r="HL29" s="106">
        <f>IF(HY29=0,
IF(HJ29&lt;$E$29,1,
IF(HJ29&lt;$E$30,2,
IF(HJ29&lt;$E$31,3,
IF(HJ29&lt;$E$32,4,
IF(HJ29&lt;$E$33,5,
IF(HJ29&lt;$E$34,6)))))),
IF(HJ29&gt;$F$29,1,
IF(HJ29&gt;$F$30,2,
IF(HJ29&gt;$F$31,3,
IF(HJ29&gt;$F$32,4,
IF(HJ29&gt;$F$33,5,
IF(HJ29&gt;$F$34,6)))))))</f>
        <v>1</v>
      </c>
      <c r="HM29" s="106" cm="1">
        <f t="array" ref="HM29">INDEX(Sections!$A$37:$F$67, MATCH(HJ29, Acceleration!$H$6:$H$36, 1), Sections!HL29)</f>
        <v>10.312149122382916</v>
      </c>
      <c r="HN29" s="82">
        <f>(BikeData!$G$5/HH29)*BikeData!$N$2*(Sections!$O$2/Sections!$N$2)-Sections!HS29/Sections!HH29</f>
        <v>8.6450815997566579</v>
      </c>
      <c r="HO29" s="82">
        <f>(Sections!$V$2*Sections!$L$2*BikeData!$N$2*((Sections!$P$2)/Sections!$M$2)/(1-Sections!$V$2*Sections!$N$2/Sections!$M$2))/Sections!HH29-Sections!HS29/Sections!HH29</f>
        <v>12.301887633664975</v>
      </c>
      <c r="HP29" s="82">
        <f t="shared" si="130"/>
        <v>8.6450815997566579</v>
      </c>
      <c r="HQ29" s="82">
        <f t="shared" si="131"/>
        <v>18.028938784580792</v>
      </c>
      <c r="HR29" s="106">
        <f t="shared" si="26"/>
        <v>5.6224290403660761E-2</v>
      </c>
      <c r="HS29" s="104">
        <f>0.5*Sections!$U$2*Sections!$T$2*Sections!HJ29^2</f>
        <v>55.395444689756665</v>
      </c>
      <c r="HT29" s="104">
        <f>BikeData!$N$2*((Sections!$P$2)/Sections!$N$2)-(0.5*Sections!$U$2*Sections!$T$2*Sections!HJ29^2)/BikeData!$G$5</f>
        <v>10.224488794358821</v>
      </c>
      <c r="HU29" s="104">
        <f>Sections!$V$2*BikeData!$N$2*(Sections!$P$2/Sections!$M$2)/(1-Sections!$V$2*Sections!$N$2/Sections!$M$2)</f>
        <v>15.459349727578084</v>
      </c>
      <c r="HV29" s="106">
        <f t="shared" si="132"/>
        <v>10.224488794358821</v>
      </c>
      <c r="HW29" s="106">
        <f t="shared" si="77"/>
        <v>318.42191860000003</v>
      </c>
      <c r="HX29" s="106">
        <f t="shared" si="78"/>
        <v>0</v>
      </c>
      <c r="HY29" s="106">
        <f t="shared" si="133"/>
        <v>0</v>
      </c>
      <c r="HZ29" s="106">
        <f t="shared" si="134"/>
        <v>8.6450815997566579</v>
      </c>
    </row>
    <row r="30" spans="1:236" ht="14.65" thickBot="1">
      <c r="A30" s="61">
        <v>2</v>
      </c>
      <c r="B30" s="14">
        <f>ReducedMass!R5</f>
        <v>300.69501336586995</v>
      </c>
      <c r="D30" s="14">
        <v>2</v>
      </c>
      <c r="E30" s="14">
        <f>Gearing!V17/3.6</f>
        <v>42.896312252897168</v>
      </c>
      <c r="F30" s="61">
        <f>Gearing!U17/3.6</f>
        <v>12.968652541573562</v>
      </c>
      <c r="L30" s="149">
        <f>INDEX($B$29:$B$34, MATCH($P30, $A$29:$A$34, 0))</f>
        <v>327.25651568900486</v>
      </c>
      <c r="M30" s="149">
        <f t="shared" si="28"/>
        <v>4</v>
      </c>
      <c r="N30" s="149">
        <f t="shared" si="79"/>
        <v>19.757699931817964</v>
      </c>
      <c r="O30" s="149">
        <f t="shared" si="29"/>
        <v>71.127719754544671</v>
      </c>
      <c r="P30" s="149">
        <f>IF(AC30=0,
IF(N30&lt;$E$29,1,
IF(N30&lt;$E$30,2,
IF(N30&lt;$E$31,3,
IF(N30&lt;$E$32,4,
IF(N30&lt;$E$33,5,
IF(N30&lt;$E$34,6)))))),
IF(N30&gt;$F$29,1,
IF(N30&gt;$F$30,2,
IF(N30&gt;$F$31,3,
IF(N30&gt;$F$32,4,
IF(N30&gt;$F$33,5,
IF(N30&gt;$F$34,6)))))))</f>
        <v>1</v>
      </c>
      <c r="Q30" s="149" cm="1">
        <f t="array" ref="Q30">INDEX(Sections!$A$37:$F$67, MATCH(N30, Acceleration!$H$6:$H$36, 1), Sections!P30)</f>
        <v>10.466858830577817</v>
      </c>
      <c r="R30" s="149">
        <f>(BikeData!$G$5/L30)*BikeData!$N$2*(Sections!$O$2/Sections!$N$2)-Sections!W30/Sections!L30</f>
        <v>8.5996415190109108</v>
      </c>
      <c r="S30" s="149">
        <f>(Sections!$V$2*Sections!$L$2*BikeData!$N$2*((Sections!$P$2)/Sections!$M$2)/(1-Sections!$V$2*Sections!$N$2/Sections!$M$2))/Sections!L30-Sections!W30/Sections!L30</f>
        <v>12.256447552919228</v>
      </c>
      <c r="T30" s="149">
        <f t="shared" si="0"/>
        <v>8.6376490575826992</v>
      </c>
      <c r="U30" s="149">
        <f t="shared" si="30"/>
        <v>20.190146228071875</v>
      </c>
      <c r="V30" s="149">
        <f t="shared" si="31"/>
        <v>5.0065277411830124E-2</v>
      </c>
      <c r="W30" s="149">
        <f>0.5*Sections!$U$2*Sections!$T$2*Sections!N30^2</f>
        <v>70.266007187236724</v>
      </c>
      <c r="X30" s="149">
        <f>BikeData!$N$2*((Sections!$P$2)/Sections!$N$2)-(0.5*Sections!$U$2*Sections!$T$2*Sections!N30^2)/BikeData!$G$5</f>
        <v>10.16816090611079</v>
      </c>
      <c r="Y30" s="149">
        <f>Sections!$V$2*BikeData!$N$2*(Sections!$P$2/Sections!$M$2)/(1-Sections!$V$2*Sections!$N$2/Sections!$M$2)</f>
        <v>15.459349727578084</v>
      </c>
      <c r="Z30" s="149">
        <f t="shared" si="32"/>
        <v>10.16816090611079</v>
      </c>
      <c r="AA30" s="149">
        <f>$D$2-M30</f>
        <v>499.2</v>
      </c>
      <c r="AB30" s="149">
        <f>MAX(0, (N30^2 - M$17^2)/(2*Sections!Z30))</f>
        <v>0</v>
      </c>
      <c r="AC30" s="149">
        <f t="shared" si="80"/>
        <v>0</v>
      </c>
      <c r="AD30" s="149">
        <f t="shared" si="33"/>
        <v>8.6376490575826992</v>
      </c>
      <c r="AF30" s="149">
        <f>INDEX($B$29:$B$34, MATCH($AJ30, $A$29:$A$34, 0))</f>
        <v>327.25651568900486</v>
      </c>
      <c r="AG30" s="129">
        <f t="shared" si="34"/>
        <v>4</v>
      </c>
      <c r="AH30" s="129">
        <f t="shared" si="35"/>
        <v>31.053291845670067</v>
      </c>
      <c r="AI30" s="129">
        <f t="shared" si="1"/>
        <v>111.79185064441225</v>
      </c>
      <c r="AJ30" s="129">
        <f>IF(AW30=0,
IF(AH30&lt;$E$29,1,
IF(AH30&lt;$E$30,2,
IF(AH30&lt;$E$31,3,
IF(AH30&lt;$E$32,4,
IF(AH30&lt;$E$33,5,
IF(AH30&lt;$E$34,6)))))),
IF(AH30&gt;$F$29,1,
IF(AH30&gt;$F$30,2,
IF(AH30&gt;$F$31,3,
IF(AH30&gt;$F$32,4,
IF(AH30&gt;$F$33,5,
IF(AH30&gt;$F$34,6)))))))</f>
        <v>1</v>
      </c>
      <c r="AK30" s="129" cm="1">
        <f t="array" ref="AK30">INDEX(Sections!$A$37:$F$67, MATCH(AH30, Acceleration!$H$6:$H$36, 1), $AJ30)</f>
        <v>13.061721243519598</v>
      </c>
      <c r="AL30" s="129">
        <f>(BikeData!$G$5/AF30)*BikeData!$N$2*(Sections!$O$2/Sections!$N$2)-Sections!AQ30/Sections!AF30</f>
        <v>8.2839587562195245</v>
      </c>
      <c r="AM30" s="129">
        <f>(Sections!$V$2*Sections!$L$2*BikeData!$N$2*((Sections!$P$2)/Sections!$M$2)/(1-Sections!$V$2*Sections!$N$2/Sections!$M$2))/Sections!AF30-Sections!AQ30/Sections!AF30</f>
        <v>11.940764790127842</v>
      </c>
      <c r="AN30" s="129">
        <f t="shared" si="2"/>
        <v>8.2839587562195245</v>
      </c>
      <c r="AO30" s="129">
        <f t="shared" si="3"/>
        <v>31.318921628383027</v>
      </c>
      <c r="AP30" s="129">
        <f t="shared" si="36"/>
        <v>3.2065560745763895E-2</v>
      </c>
      <c r="AQ30" s="149">
        <f>0.5*Sections!$U$2*Sections!$T$2*Sections!AH30^2</f>
        <v>173.57524820142464</v>
      </c>
      <c r="AR30" s="149">
        <f>BikeData!$N$2*((Sections!$P$2)/Sections!$N$2)-(0.5*Sections!$U$2*Sections!$T$2*Sections!AH30^2)/BikeData!$G$5</f>
        <v>9.7768380234812913</v>
      </c>
      <c r="AS30" s="149">
        <f>Sections!$V$2*BikeData!$N$2*(Sections!$P$2/Sections!$M$2)/(1-Sections!$V$2*Sections!$N$2/Sections!$M$2)</f>
        <v>15.459349727578084</v>
      </c>
      <c r="AT30" s="149">
        <f t="shared" si="4"/>
        <v>9.7768380234812913</v>
      </c>
      <c r="AU30" s="149">
        <f t="shared" si="5"/>
        <v>58.025001019999998</v>
      </c>
      <c r="AV30" s="149">
        <f>MAX(0, (AH30^2 - AG$17^2)/(2*Sections!AT30))</f>
        <v>0</v>
      </c>
      <c r="AW30" s="149">
        <f t="shared" si="81"/>
        <v>0</v>
      </c>
      <c r="AX30" s="149">
        <f t="shared" si="6"/>
        <v>8.2839587562195245</v>
      </c>
      <c r="AZ30" s="149">
        <f>INDEX($B$29:$B$34, MATCH($AJ30, $A$29:$A$34, 0))</f>
        <v>327.25651568900486</v>
      </c>
      <c r="BA30" s="129">
        <f t="shared" si="82"/>
        <v>4</v>
      </c>
      <c r="BB30" s="129">
        <f t="shared" si="37"/>
        <v>45.021745054633698</v>
      </c>
      <c r="BC30" s="129">
        <f t="shared" si="7"/>
        <v>162.07828219668133</v>
      </c>
      <c r="BD30" s="149">
        <f>IF(BQ30=0,
IF(BB30&lt;$E$29,1,
IF(BB30&lt;$E$30,2,
IF(BB30&lt;$E$31,3,
IF(BB30&lt;$E$32,4,
IF(BB30&lt;$E$33,5,
IF(BB30&lt;$E$34,6)))))),
IF(BB30&gt;$F$29,1,
IF(BB30&gt;$F$30,2,
IF(BB30&gt;$F$31,3,
IF(BB30&gt;$F$32,4,
IF(BB30&gt;$F$33,5,
IF(BB30&gt;$F$34,6)))))))</f>
        <v>3</v>
      </c>
      <c r="BE30" s="129" cm="1">
        <f t="array" ref="BE30">INDEX(Sections!$A$37:$F$67, MATCH(BB30, Acceleration!$H$6:$H$36, 1), Sections!BD30)</f>
        <v>6.8582415088433493</v>
      </c>
      <c r="BF30" s="129">
        <f>(BikeData!$G$5/AZ30)*BikeData!$N$2*(Sections!$O$2/Sections!$N$2)-Sections!BK30/Sections!AZ30</f>
        <v>7.6994719771145785</v>
      </c>
      <c r="BG30" s="129">
        <f>(Sections!$V$2*Sections!$L$2*BikeData!$N$2*((Sections!$P$2)/Sections!$M$2)/(1-Sections!$V$2*Sections!$N$2/Sections!$M$2))/Sections!AZ30-Sections!BK30/Sections!AZ30</f>
        <v>11.356278011022896</v>
      </c>
      <c r="BH30" s="129">
        <f t="shared" si="38"/>
        <v>6.8582415088433493</v>
      </c>
      <c r="BI30" s="129">
        <f t="shared" si="9"/>
        <v>45.173819971108493</v>
      </c>
      <c r="BJ30" s="129">
        <f>(BI30-BB30)/BH30</f>
        <v>2.2174039260458044E-2</v>
      </c>
      <c r="BK30" s="149">
        <f>0.5*Sections!$U$2*Sections!$T$2*Sections!BB30^2</f>
        <v>364.85235499759807</v>
      </c>
      <c r="BL30" s="149">
        <f>BikeData!$N$2*((Sections!$P$2)/Sections!$N$2)-(0.5*Sections!$U$2*Sections!$T$2*Sections!BB30^2)/BikeData!$G$5</f>
        <v>9.0523035280412394</v>
      </c>
      <c r="BM30" s="149">
        <f>Sections!$V$2*BikeData!$N$2*(Sections!$P$2/Sections!$M$2)/(1-Sections!$V$2*Sections!$N$2/Sections!$M$2)</f>
        <v>15.459349727578084</v>
      </c>
      <c r="BN30" s="149">
        <f t="shared" si="10"/>
        <v>9.0523035280412394</v>
      </c>
      <c r="BO30" s="149">
        <f t="shared" si="83"/>
        <v>33.623328960000002</v>
      </c>
      <c r="BP30" s="149">
        <f>MAX(0, (BB30^2 - BA$17^2)/(2*Sections!BN30))</f>
        <v>0</v>
      </c>
      <c r="BQ30" s="149">
        <f t="shared" si="84"/>
        <v>0</v>
      </c>
      <c r="BR30" s="149">
        <f t="shared" si="11"/>
        <v>6.8582415088433493</v>
      </c>
      <c r="BT30" s="129">
        <f>INDEX($B$29:$B$34, MATCH($BX30, $A$29:$A$34, 0))</f>
        <v>288.49501037177833</v>
      </c>
      <c r="BU30" s="129">
        <f t="shared" si="85"/>
        <v>4</v>
      </c>
      <c r="BV30" s="129">
        <f t="shared" si="86"/>
        <v>50.615218713883031</v>
      </c>
      <c r="BW30" s="129">
        <f t="shared" si="87"/>
        <v>182.21478736997892</v>
      </c>
      <c r="BX30" s="129">
        <f>IF(CK30=0,
IF(BV30&lt;$E$29,1,
IF(BV30&lt;$E$30,2,
IF(BV30&lt;$E$31,3,
IF(BV30&lt;$E$32,4,
IF(BV30&lt;$E$33,5,
IF(BV30&lt;$E$34,6)))))),
IF(BV30&gt;$F$29,1,
IF(BV30&gt;$F$30,2,
IF(BV30&gt;$F$31,3,
IF(BV30&gt;$F$32,4,
IF(BV30&gt;$F$33,5,
IF(BV30&gt;$F$34,6)))))))</f>
        <v>3</v>
      </c>
      <c r="BY30" s="129" cm="1">
        <f t="array" ref="BY30">INDEX(Sections!$A$37:$F$67, MATCH(BV30, Acceleration!$H$6:$H$36, 1), Sections!BX30)</f>
        <v>6.8582415088433493</v>
      </c>
      <c r="BZ30" s="129">
        <f>(BikeData!$G$5/BT30)*BikeData!$N$2*(Sections!$O$2/Sections!$N$2)-Sections!CE30/Sections!BT30</f>
        <v>8.4001891678073779</v>
      </c>
      <c r="CA30" s="129">
        <f>(Sections!$V$2*Sections!$L$2*BikeData!$N$2*((Sections!$P$2)/Sections!$M$2)/(1-Sections!$V$2*Sections!$N$2/Sections!$M$2))/Sections!BT30-Sections!CE30/Sections!BT30</f>
        <v>12.54831498691663</v>
      </c>
      <c r="CB30" s="129">
        <f t="shared" si="40"/>
        <v>6.8582415088433493</v>
      </c>
      <c r="CC30" s="129">
        <f t="shared" si="13"/>
        <v>50.750535450100443</v>
      </c>
      <c r="CD30" s="129">
        <f t="shared" si="41"/>
        <v>1.9730529472158125E-2</v>
      </c>
      <c r="CE30" s="149">
        <f>0.5*Sections!$U$2*Sections!$T$2*Sections!BV30^2</f>
        <v>461.14206578175867</v>
      </c>
      <c r="CF30" s="149">
        <f>BikeData!$N$2*((Sections!$P$2)/Sections!$N$2)-(0.5*Sections!$U$2*Sections!$T$2*Sections!BV30^2)/BikeData!$G$5</f>
        <v>8.6875697750709353</v>
      </c>
      <c r="CG30" s="149">
        <f>Sections!$V$2*BikeData!$N$2*(Sections!$P$2/Sections!$M$2)/(1-Sections!$V$2*Sections!$N$2/Sections!$M$2)</f>
        <v>15.459349727578084</v>
      </c>
      <c r="CH30" s="149">
        <f t="shared" si="42"/>
        <v>8.6875697750709353</v>
      </c>
      <c r="CI30" s="149">
        <f t="shared" si="88"/>
        <v>100.07567947</v>
      </c>
      <c r="CJ30" s="149">
        <f>MAX(0, (BV30^2 - BU$17^2)/(2*Sections!CH30))</f>
        <v>0</v>
      </c>
      <c r="CK30" s="149">
        <f t="shared" si="89"/>
        <v>0</v>
      </c>
      <c r="CL30" s="149">
        <f t="shared" si="90"/>
        <v>6.8582415088433493</v>
      </c>
      <c r="CM30" s="672"/>
      <c r="CN30" s="129">
        <f>INDEX($B$29:$B$34, MATCH(CR30, $A$29:$A$34, 0))</f>
        <v>281.54523308547459</v>
      </c>
      <c r="CO30" s="129">
        <f t="shared" si="91"/>
        <v>4</v>
      </c>
      <c r="CP30" s="129">
        <f t="shared" si="92"/>
        <v>59.860143049501012</v>
      </c>
      <c r="CQ30" s="129">
        <f t="shared" si="43"/>
        <v>215.49651497820363</v>
      </c>
      <c r="CR30" s="129">
        <f>IF(DE30=1,
IF(CP30&lt;$E$29,1,
IF(CP30&lt;$E$30,2,
IF(CP30&lt;$E$31,3,
IF(CP30&lt;$E$32,4,
IF(CP30&lt;$E$33,5,
IF(CP30&lt;$E$34,6)))))),
IF(CP30&gt;$F$29,1,
IF(CP30&gt;$F$30,2,
IF(CP30&gt;$F$31,3,
IF(CP30&gt;$F$32,4,
IF(CP30&gt;$F$33,5,
IF(CP30&gt;$F$34,6)))))))</f>
        <v>4</v>
      </c>
      <c r="CS30" s="129" cm="1">
        <f t="array" ref="CS30">INDEX(Sections!$A$37:$F$67, MATCH(CP30, Acceleration!$H$6:$H$36, 1), Sections!CR30)</f>
        <v>4.7104625432718503</v>
      </c>
      <c r="CT30" s="129">
        <f>(BikeData!$G$5/CN30)*BikeData!$N$2*(Sections!$O$2/Sections!$N$2)-Sections!CY30/Sections!CN30</f>
        <v>7.9545730242576109</v>
      </c>
      <c r="CU30" s="129">
        <f>(Sections!$V$2*Sections!$L$2*BikeData!$N$2*((Sections!$P$2)/Sections!$M$2)/(1-Sections!$V$2*Sections!$N$2/Sections!$M$2))/Sections!CN30-Sections!CY30/Sections!CN30</f>
        <v>12.205092871787951</v>
      </c>
      <c r="CV30" s="129">
        <f t="shared" si="135"/>
        <v>4.7104625432718503</v>
      </c>
      <c r="CW30" s="129">
        <f t="shared" ref="CW30:CW93" si="138">SQRT(CP30^2 + 2*-DB30*1)</f>
        <v>59.72649594407158</v>
      </c>
      <c r="CX30" s="129">
        <f t="shared" ref="CX30:CX93" si="139">-(CW30-CP30)/DB30</f>
        <v>1.6724276364248118E-2</v>
      </c>
      <c r="CY30" s="149">
        <f>0.5*Sections!$U$2*Sections!$T$2*Sections!CP30^2</f>
        <v>644.98261066321027</v>
      </c>
      <c r="CZ30" s="129">
        <f>BikeData!$N$2*((Sections!$P$2)/Sections!$N$2)-(0.5*Sections!$U$2*Sections!$T$2*Sections!CP30^2)/BikeData!$G$5</f>
        <v>7.9912040747624058</v>
      </c>
      <c r="DA30" s="129">
        <f>Sections!$V$2*BikeData!$N$2*(Sections!$P$2/Sections!$M$2)/(1-Sections!$V$2*Sections!$N$2/Sections!$M$2)</f>
        <v>15.459349727578084</v>
      </c>
      <c r="DB30" s="129">
        <f t="shared" si="93"/>
        <v>7.9912040747624058</v>
      </c>
      <c r="DC30" s="129">
        <f t="shared" si="94"/>
        <v>68.567763170000006</v>
      </c>
      <c r="DD30" s="129">
        <f t="shared" si="47"/>
        <v>73.98479236867982</v>
      </c>
      <c r="DE30" s="221">
        <f t="shared" si="95"/>
        <v>1</v>
      </c>
      <c r="DF30" s="149">
        <f t="shared" si="96"/>
        <v>4.7104625432718503</v>
      </c>
      <c r="DG30" s="680"/>
      <c r="DH30" s="631"/>
      <c r="DI30" s="129">
        <f>INDEX($B$29:$B$34, MATCH(DM30, $A$29:$A$34, 0))</f>
        <v>288.49501037177833</v>
      </c>
      <c r="DJ30" s="129">
        <f t="shared" si="97"/>
        <v>4</v>
      </c>
      <c r="DK30" s="129">
        <f t="shared" si="98"/>
        <v>48.272746976992515</v>
      </c>
      <c r="DL30" s="129">
        <f t="shared" si="16"/>
        <v>173.78188911717305</v>
      </c>
      <c r="DM30" s="149">
        <f>IF(DZ30=0,
IF(DK30&lt;$E$29,1,
IF(DK30&lt;$E$30,2,
IF(DK30&lt;$E$31,3,
IF(DK30&lt;$E$32,4,
IF(DK30&lt;$E$33,5,
IF(DK30&lt;$E$34,6)))))),
IF(DK30&gt;$F$29,1,
IF(DK30&gt;$F$30,2,
IF(DK30&gt;$F$31,3,
IF(DK30&gt;$F$32,4,
IF(DK30&gt;$F$33,5,
IF(DK30&gt;$F$34,6)))))))</f>
        <v>3</v>
      </c>
      <c r="DN30" s="149" cm="1">
        <f t="array" ref="DN30">INDEX(Sections!$A$37:$F$67, MATCH(DK30, Acceleration!$H$6:$H$36, 1), Sections!DM30)</f>
        <v>6.8582415088433493</v>
      </c>
      <c r="DO30" s="129">
        <f>(BikeData!$G$5/DI30)*BikeData!$N$2*(Sections!$O$2/Sections!$N$2)-Sections!DT30/Sections!DI30</f>
        <v>8.5447171705661535</v>
      </c>
      <c r="DP30" s="129">
        <f>(Sections!$V$2*Sections!$L$2*BikeData!$N$2*((Sections!$P$2)/Sections!$M$2)/(1-Sections!$V$2*Sections!$N$2/Sections!$M$2))/Sections!DI30-Sections!DT30/Sections!DI30</f>
        <v>12.692842989675405</v>
      </c>
      <c r="DQ30" s="129">
        <f t="shared" si="48"/>
        <v>6.8582415088433493</v>
      </c>
      <c r="DR30" s="149">
        <f t="shared" si="49"/>
        <v>48.089157669260864</v>
      </c>
      <c r="DS30" s="129">
        <f t="shared" si="50"/>
        <v>2.0755089963632518E-2</v>
      </c>
      <c r="DT30" s="149">
        <f>0.5*Sections!$U$2*Sections!$T$2*Sections!DK30^2</f>
        <v>419.4464581268532</v>
      </c>
      <c r="DU30" s="149">
        <f>BikeData!$N$2*((Sections!$P$2)/Sections!$N$2)-(0.5*Sections!$U$2*Sections!$T$2*Sections!DK30^2)/BikeData!$G$5</f>
        <v>8.8455076828546684</v>
      </c>
      <c r="DV30" s="149">
        <f>Sections!$V$2*BikeData!$N$2*(Sections!$P$2/Sections!$M$2)/(1-Sections!$V$2*Sections!$N$2/Sections!$M$2)</f>
        <v>15.459349727578084</v>
      </c>
      <c r="DW30" s="149">
        <f t="shared" si="99"/>
        <v>8.8455076828546684</v>
      </c>
      <c r="DX30" s="149">
        <f t="shared" si="100"/>
        <v>43.780693499999998</v>
      </c>
      <c r="DY30" s="149">
        <f t="shared" si="52"/>
        <v>0</v>
      </c>
      <c r="DZ30" s="149">
        <f t="shared" si="101"/>
        <v>0</v>
      </c>
      <c r="EA30" s="149">
        <f t="shared" si="53"/>
        <v>-8.8455076828546684</v>
      </c>
      <c r="EB30" s="634"/>
      <c r="EC30" s="1"/>
      <c r="ED30" s="149">
        <f>INDEX($B$29:$B$34, MATCH(EH30, $A$29:$A$34, 0))</f>
        <v>327.25651568900486</v>
      </c>
      <c r="EE30" s="129">
        <f t="shared" si="102"/>
        <v>4</v>
      </c>
      <c r="EF30" s="129">
        <f t="shared" si="103"/>
        <v>39.703697279451909</v>
      </c>
      <c r="EG30" s="129">
        <f t="shared" si="104"/>
        <v>142.93331020602687</v>
      </c>
      <c r="EH30" s="149">
        <f>IF(EU30=0,
IF(EF30&lt;$E$29,1,
IF(EF30&lt;$E$30,2,
IF(EF30&lt;$E$31,3,
IF(EF30&lt;$E$32,4,
IF(EF30&lt;$E$33,5,
IF(EF30&lt;$E$34,6)))))),
IF(EF30&gt;$F$29,1,
IF(EF30&gt;$F$30,2,
IF(EF30&gt;$F$31,3,
IF(EF30&gt;$F$32,4,
IF(EF30&gt;$F$33,5,
IF(EF30&gt;$F$34,6)))))))</f>
        <v>1</v>
      </c>
      <c r="EI30" s="149" cm="1">
        <f t="array" ref="EI30">INDEX(Sections!$A$37:$F$67, MATCH(EF30, Acceleration!$H$6:$H$36, 1), Sections!EH30)</f>
        <v>12.059929368897711</v>
      </c>
      <c r="EJ30" s="129">
        <f>(BikeData!$G$5/ED30)*BikeData!$N$2*(Sections!$O$2/Sections!$N$2)-Sections!EO30/Sections!ED30</f>
        <v>7.9472999259281849</v>
      </c>
      <c r="EK30" s="129">
        <f>(Sections!$V$2*Sections!$L$2*BikeData!$N$2*((Sections!$P$2)/Sections!$M$2)/(1-Sections!$V$2*Sections!$N$2/Sections!$M$2))/Sections!ED30-Sections!EO30/Sections!ED30</f>
        <v>11.604105959836502</v>
      </c>
      <c r="EL30" s="129">
        <f t="shared" si="105"/>
        <v>7.9472999259281849</v>
      </c>
      <c r="EM30" s="129">
        <f>SQRT(EF30^2 + 2*EL30*1)</f>
        <v>39.90336047891472</v>
      </c>
      <c r="EN30" s="129">
        <f t="shared" si="136"/>
        <v>2.5123400566701599E-2</v>
      </c>
      <c r="EO30" s="149">
        <f>0.5*Sections!$U$2*Sections!$T$2*Sections!EF30^2</f>
        <v>283.74904397850423</v>
      </c>
      <c r="EP30" s="149">
        <f>BikeData!$N$2*((Sections!$P$2)/Sections!$N$2)-(0.5*Sections!$U$2*Sections!$T$2*Sections!EF30^2)/BikeData!$G$5</f>
        <v>9.3595130394772017</v>
      </c>
      <c r="EQ30" s="149">
        <f>Sections!$V$2*BikeData!$N$2*(Sections!$P$2/Sections!$M$2)/(1-Sections!$V$2*Sections!$N$2/Sections!$M$2)</f>
        <v>15.459349727578084</v>
      </c>
      <c r="ER30" s="149">
        <f t="shared" si="106"/>
        <v>9.3595130394772017</v>
      </c>
      <c r="ES30" s="149">
        <f t="shared" si="107"/>
        <v>33.01957573</v>
      </c>
      <c r="ET30" s="149">
        <f t="shared" si="108"/>
        <v>37.631278076959752</v>
      </c>
      <c r="EU30" s="149">
        <f>IF(OR(ET30 &gt;= ES30, EU29 = 1), 1, 0)</f>
        <v>1</v>
      </c>
      <c r="EV30" s="149">
        <f>EL30</f>
        <v>7.9472999259281849</v>
      </c>
      <c r="EW30" s="678"/>
      <c r="EX30" s="129">
        <f>INDEX($B$29:$B$34, MATCH($FB30, $A$29:$A$34, 0))</f>
        <v>327.25651568900486</v>
      </c>
      <c r="EY30" s="129">
        <f t="shared" si="56"/>
        <v>4</v>
      </c>
      <c r="EZ30" s="129">
        <f t="shared" si="109"/>
        <v>30.635449454190365</v>
      </c>
      <c r="FA30" s="129">
        <f t="shared" si="19"/>
        <v>110.28761803508532</v>
      </c>
      <c r="FB30" s="149">
        <f>IF(FO30=0,
IF(EZ30&lt;$E$29,1,
IF(EZ30&lt;$E$30,2,
IF(EZ30&lt;$E$31,3,
IF(EZ30&lt;$E$32,4,
IF(EZ30&lt;$E$33,5,
IF(EZ30&lt;$E$34,6)))))),
IF(EZ30&gt;$F$29,1,
IF(EZ30&gt;$F$30,2,
IF(EZ30&gt;$F$31,3,
IF(EZ30&gt;$F$32,4,
IF(EZ30&gt;$F$33,5,
IF(EZ30&gt;$F$34,6)))))))</f>
        <v>1</v>
      </c>
      <c r="FC30" s="149" cm="1">
        <f t="array" ref="FC30">INDEX(Sections!$A$37:$F$67, MATCH(EZ30, Acceleration!$H$6:$H$36, 1), Sections!FB30)</f>
        <v>13.061721243519598</v>
      </c>
      <c r="FD30" s="129">
        <f>(BikeData!$G$5/EX30)*BikeData!$N$2*(Sections!$O$2/Sections!$N$2)-Sections!FI30/Sections!EX30</f>
        <v>8.2981363526680187</v>
      </c>
      <c r="FE30" s="129">
        <f>(Sections!$V$2*Sections!$L$2*BikeData!$N$2*((Sections!$P$2)/Sections!$M$2)/(1-Sections!$V$2*Sections!$N$2/Sections!$M$2))/Sections!EX30-Sections!FI30/Sections!EX30</f>
        <v>11.954942386576336</v>
      </c>
      <c r="FF30" s="129">
        <f t="shared" si="110"/>
        <v>8.2981363526680187</v>
      </c>
      <c r="FG30" s="129">
        <f t="shared" si="20"/>
        <v>30.905129606031242</v>
      </c>
      <c r="FH30" s="129">
        <f t="shared" si="58"/>
        <v>3.2498881722300123E-2</v>
      </c>
      <c r="FI30" s="149">
        <f>0.5*Sections!$U$2*Sections!$T$2*Sections!EZ30^2</f>
        <v>168.93553738684548</v>
      </c>
      <c r="FJ30" s="149">
        <f>BikeData!$N$2*((Sections!$P$2)/Sections!$N$2)-(0.5*Sections!$U$2*Sections!$T$2*Sections!EZ30^2)/BikeData!$G$5</f>
        <v>9.7944126856577274</v>
      </c>
      <c r="FK30" s="149">
        <f>Sections!$V$2*BikeData!$N$2*(Sections!$P$2/Sections!$M$2)/(1-Sections!$V$2*Sections!$N$2/Sections!$M$2)</f>
        <v>15.459349727578084</v>
      </c>
      <c r="FL30" s="149">
        <f t="shared" si="111"/>
        <v>9.7944126856577274</v>
      </c>
      <c r="FM30" s="149">
        <f t="shared" si="60"/>
        <v>249.62828163</v>
      </c>
      <c r="FN30" s="149">
        <f t="shared" si="61"/>
        <v>10.850202748576802</v>
      </c>
      <c r="FO30" s="149">
        <f t="shared" si="112"/>
        <v>0</v>
      </c>
      <c r="FP30" s="149">
        <f t="shared" si="113"/>
        <v>8.2981363526680187</v>
      </c>
      <c r="FR30" s="149">
        <f>INDEX($B$29:$B$34, MATCH($FV30, $A$29:$A$34, 0))</f>
        <v>327.25651568900486</v>
      </c>
      <c r="FS30" s="129">
        <f t="shared" si="62"/>
        <v>4</v>
      </c>
      <c r="FT30" s="129">
        <f t="shared" si="114"/>
        <v>28.16375967313369</v>
      </c>
      <c r="FU30" s="129">
        <f t="shared" si="115"/>
        <v>101.38953482328128</v>
      </c>
      <c r="FV30" s="149">
        <f>IF(GI30=0,
IF(FT30&lt;$E$29,1,
IF(FT30&lt;$E$30,2,
IF(FT30&lt;$E$31,3,
IF(FT30&lt;$E$32,4,
IF(FT30&lt;$E$33,5,
IF(FT30&lt;$E$34,6)))))),
IF(FT30&gt;$F$29,1,
IF(FT30&gt;$F$30,2,
IF(FT30&gt;$F$31,3,
IF(FT30&gt;$F$32,4,
IF(FT30&gt;$F$33,5,
IF(FT30&gt;$F$34,6)))))))</f>
        <v>1</v>
      </c>
      <c r="FW30" s="149" cm="1">
        <f t="array" ref="FW30">INDEX(Sections!$A$37:$F$67, MATCH(FT30, Acceleration!$H$6:$H$36, 1), Sections!FV30)</f>
        <v>13.199049284502818</v>
      </c>
      <c r="FX30" s="129">
        <f>(BikeData!$G$5/FR30)*BikeData!$N$2*(Sections!$O$2/Sections!$N$2)-Sections!GC30/Sections!FR30</f>
        <v>8.3780736847791388</v>
      </c>
      <c r="FY30" s="129">
        <f>(Sections!$V$2*Sections!$L$2*BikeData!$N$2*((Sections!$P$2)/Sections!$M$2)/(1-Sections!$V$2*Sections!$N$2/Sections!$M$2))/Sections!FR30-Sections!GC30/Sections!FR30</f>
        <v>12.034879718687456</v>
      </c>
      <c r="FZ30" s="129">
        <f t="shared" si="116"/>
        <v>8.3780736847791388</v>
      </c>
      <c r="GA30" s="129">
        <f t="shared" si="117"/>
        <v>28.459682118667274</v>
      </c>
      <c r="GB30" s="129">
        <f t="shared" si="64"/>
        <v>3.5321060266061063E-2</v>
      </c>
      <c r="GC30" s="149">
        <f>0.5*Sections!$U$2*Sections!$T$2*Sections!FT30^2</f>
        <v>142.77552460668565</v>
      </c>
      <c r="GD30" s="149">
        <f>BikeData!$N$2*((Sections!$P$2)/Sections!$N$2)-(0.5*Sections!$U$2*Sections!$T$2*Sections!FT30^2)/BikeData!$G$5</f>
        <v>9.8935036431583327</v>
      </c>
      <c r="GE30" s="149">
        <f>Sections!$V$2*BikeData!$N$2*(Sections!$P$2/Sections!$M$2)/(1-Sections!$V$2*Sections!$N$2/Sections!$M$2)</f>
        <v>15.459349727578084</v>
      </c>
      <c r="GF30" s="149">
        <f t="shared" si="118"/>
        <v>9.8935036431583327</v>
      </c>
      <c r="GG30" s="149">
        <f t="shared" si="66"/>
        <v>510.54111422000005</v>
      </c>
      <c r="GH30" s="149">
        <f>MAX(0, (FT30^2 - CX$6^2)/(2*Sections!GF30))</f>
        <v>40.086777522670253</v>
      </c>
      <c r="GI30" s="149">
        <f t="shared" si="119"/>
        <v>0</v>
      </c>
      <c r="GJ30" s="149">
        <f t="shared" si="120"/>
        <v>8.3780736847791388</v>
      </c>
      <c r="GM30" s="106">
        <f>INDEX($B$29:$B$34, MATCH(GQ30, $A$29:$A$34, 0))</f>
        <v>327.25651568900486</v>
      </c>
      <c r="GN30" s="106">
        <f t="shared" si="68"/>
        <v>4</v>
      </c>
      <c r="GO30" s="106">
        <f t="shared" si="121"/>
        <v>21.195568237682785</v>
      </c>
      <c r="GP30" s="106">
        <f t="shared" si="122"/>
        <v>76.30404565565803</v>
      </c>
      <c r="GQ30" s="106">
        <f>IF(HD30=0,
IF(GO30&lt;$E$29,1,
IF(GO30&lt;$E$30,2,
IF(GO30&lt;$E$31,3,
IF(GO30&lt;$E$32,4,
IF(GO30&lt;$E$33,5,
IF(GO30&lt;$E$34,6)))))),
IF(GO30&gt;$F$29,1,
IF(GO30&gt;$F$30,2,
IF(GO30&gt;$F$31,3,
IF(GO30&gt;$F$32,4,
IF(GO30&gt;$F$33,5,
IF(GO30&gt;$F$34,6)))))))</f>
        <v>1</v>
      </c>
      <c r="GR30" s="106" cm="1">
        <f t="array" ref="GR30">INDEX(Sections!$A$37:$F$67, MATCH(GO30, Acceleration!$H$6:$H$36, 1), Sections!GQ30)</f>
        <v>10.679475727713331</v>
      </c>
      <c r="GS30" s="106">
        <f>(BikeData!$G$5/GM30)*BikeData!$N$2*(Sections!$O$2/Sections!$N$2)-Sections!GX30/Sections!GM30</f>
        <v>8.5672529411525442</v>
      </c>
      <c r="GT30" s="106">
        <f>(Sections!$V$2*Sections!$L$2*BikeData!$N$2*((Sections!$P$2)/Sections!$M$2)/(1-Sections!$V$2*Sections!$N$2/Sections!$M$2))/Sections!GM30-Sections!GX30/Sections!GM30</f>
        <v>12.224058975060862</v>
      </c>
      <c r="GU30" s="106">
        <f t="shared" si="123"/>
        <v>8.5672529411525442</v>
      </c>
      <c r="GV30" s="106">
        <f t="shared" si="124"/>
        <v>21.595986173374264</v>
      </c>
      <c r="GW30" s="106">
        <f t="shared" si="70"/>
        <v>4.6738194663085451E-2</v>
      </c>
      <c r="GX30" s="106">
        <f>0.5*Sections!$U$2*Sections!$T$2*Sections!GO30^2</f>
        <v>80.865380325288115</v>
      </c>
      <c r="GY30" s="106">
        <f>BikeData!$N$2*((Sections!$P$2)/Sections!$N$2)-(0.5*Sections!$U$2*Sections!$T$2*Sections!GO30^2)/BikeData!$G$5</f>
        <v>10.128011765436353</v>
      </c>
      <c r="GZ30" s="106">
        <f>Sections!$V$2*BikeData!$N$2*(Sections!$P$2/Sections!$M$2)/(1-Sections!$V$2*Sections!$N$2/Sections!$M$2)</f>
        <v>15.459349727578084</v>
      </c>
      <c r="HA30" s="106">
        <f t="shared" si="125"/>
        <v>10.128011765436353</v>
      </c>
      <c r="HB30" s="106">
        <f t="shared" si="72"/>
        <v>379.21187875999999</v>
      </c>
      <c r="HC30" s="106">
        <f>MAX(0, (GO30^2 - DY$9^2)/(2*Sections!HA30))</f>
        <v>22.178692290397027</v>
      </c>
      <c r="HD30" s="106">
        <f t="shared" si="126"/>
        <v>0</v>
      </c>
      <c r="HE30" s="106">
        <f t="shared" si="127"/>
        <v>8.5672529411525442</v>
      </c>
      <c r="HH30" s="82">
        <f>INDEX($B$29:$B$34, MATCH(HL30, $A$29:$A$34, 0))</f>
        <v>327.25651568900486</v>
      </c>
      <c r="HI30" s="82">
        <f t="shared" si="74"/>
        <v>4</v>
      </c>
      <c r="HJ30" s="82">
        <f t="shared" si="128"/>
        <v>18.028938784580792</v>
      </c>
      <c r="HK30" s="82">
        <f t="shared" si="129"/>
        <v>64.904179624490851</v>
      </c>
      <c r="HL30" s="106">
        <f>IF(HY30=0,
IF(HJ30&lt;$E$29,1,
IF(HJ30&lt;$E$30,2,
IF(HJ30&lt;$E$31,3,
IF(HJ30&lt;$E$32,4,
IF(HJ30&lt;$E$33,5,
IF(HJ30&lt;$E$34,6)))))),
IF(HJ30&gt;$F$29,1,
IF(HJ30&gt;$F$30,2,
IF(HJ30&gt;$F$31,3,
IF(HJ30&gt;$F$32,4,
IF(HJ30&gt;$F$33,5,
IF(HJ30&gt;$F$34,6)))))))</f>
        <v>1</v>
      </c>
      <c r="HM30" s="106" cm="1">
        <f t="array" ref="HM30">INDEX(Sections!$A$37:$F$67, MATCH(HJ30, Acceleration!$H$6:$H$36, 1), Sections!HL30)</f>
        <v>10.312149122382916</v>
      </c>
      <c r="HN30" s="82">
        <f>(BikeData!$G$5/HH30)*BikeData!$N$2*(Sections!$O$2/Sections!$N$2)-Sections!HS30/Sections!HH30</f>
        <v>8.6355715389123073</v>
      </c>
      <c r="HO30" s="82">
        <f>(Sections!$V$2*Sections!$L$2*BikeData!$N$2*((Sections!$P$2)/Sections!$M$2)/(1-Sections!$V$2*Sections!$N$2/Sections!$M$2))/Sections!HH30-Sections!HS30/Sections!HH30</f>
        <v>12.292377572820625</v>
      </c>
      <c r="HP30" s="82">
        <f t="shared" si="130"/>
        <v>8.6355715389123073</v>
      </c>
      <c r="HQ30" s="82">
        <f t="shared" si="131"/>
        <v>18.501723616354941</v>
      </c>
      <c r="HR30" s="106">
        <f t="shared" si="26"/>
        <v>5.474852818296478E-2</v>
      </c>
      <c r="HS30" s="104">
        <f>0.5*Sections!$U$2*Sections!$T$2*Sections!HJ30^2</f>
        <v>58.507674065669072</v>
      </c>
      <c r="HT30" s="104">
        <f>BikeData!$N$2*((Sections!$P$2)/Sections!$N$2)-(0.5*Sections!$U$2*Sections!$T$2*Sections!HJ30^2)/BikeData!$G$5</f>
        <v>10.212700046722789</v>
      </c>
      <c r="HU30" s="104">
        <f>Sections!$V$2*BikeData!$N$2*(Sections!$P$2/Sections!$M$2)/(1-Sections!$V$2*Sections!$N$2/Sections!$M$2)</f>
        <v>15.459349727578084</v>
      </c>
      <c r="HV30" s="106">
        <f t="shared" si="132"/>
        <v>10.212700046722789</v>
      </c>
      <c r="HW30" s="106">
        <f t="shared" si="77"/>
        <v>317.42191860000003</v>
      </c>
      <c r="HX30" s="106">
        <f t="shared" si="78"/>
        <v>0.18492267205456589</v>
      </c>
      <c r="HY30" s="106">
        <f t="shared" si="133"/>
        <v>0</v>
      </c>
      <c r="HZ30" s="106">
        <f t="shared" si="134"/>
        <v>8.6355715389123073</v>
      </c>
    </row>
    <row r="31" spans="1:236" ht="14.65" customHeight="1" thickBot="1">
      <c r="A31" s="61">
        <v>3</v>
      </c>
      <c r="B31" s="14">
        <f>ReducedMass!X5</f>
        <v>288.49501037177833</v>
      </c>
      <c r="D31" s="14">
        <v>3</v>
      </c>
      <c r="E31" s="14">
        <f>Gearing!V18/3.6</f>
        <v>53.620390316121458</v>
      </c>
      <c r="F31" s="61">
        <f>Gearing!U18/3.6</f>
        <v>16.210815676966956</v>
      </c>
      <c r="H31" s="122"/>
      <c r="L31" s="149">
        <f>INDEX($B$29:$B$34, MATCH($P31, $A$29:$A$34, 0))</f>
        <v>327.25651568900486</v>
      </c>
      <c r="M31" s="149">
        <f t="shared" si="28"/>
        <v>5</v>
      </c>
      <c r="N31" s="149">
        <f>U30</f>
        <v>20.190146228071875</v>
      </c>
      <c r="O31" s="149">
        <f t="shared" si="29"/>
        <v>72.684526421058749</v>
      </c>
      <c r="P31" s="149">
        <f>IF(AC31=0,
IF(N31&lt;$E$29,1,
IF(N31&lt;$E$30,2,
IF(N31&lt;$E$31,3,
IF(N31&lt;$E$32,4,
IF(N31&lt;$E$33,5,
IF(N31&lt;$E$34,6)))))),
IF(N31&gt;$F$29,1,
IF(N31&gt;$F$30,2,
IF(N31&gt;$F$31,3,
IF(N31&gt;$F$32,4,
IF(N31&gt;$F$33,5,
IF(N31&gt;$F$34,6)))))))</f>
        <v>1</v>
      </c>
      <c r="Q31" s="149" cm="1">
        <f t="array" ref="Q31">INDEX(Sections!$A$37:$F$67, MATCH(N31, Acceleration!$H$6:$H$36, 1), Sections!P31)</f>
        <v>10.466858830577817</v>
      </c>
      <c r="R31" s="149">
        <f>(BikeData!$G$5/L31)*BikeData!$N$2*(Sections!$O$2/Sections!$N$2)-Sections!W31/Sections!L31</f>
        <v>8.5901396343679632</v>
      </c>
      <c r="S31" s="149">
        <f>(Sections!$V$2*Sections!$L$2*BikeData!$N$2*((Sections!$P$2)/Sections!$M$2)/(1-Sections!$V$2*Sections!$N$2/Sections!$M$2))/Sections!L31-Sections!W31/Sections!L31</f>
        <v>12.246945668276281</v>
      </c>
      <c r="T31" s="149">
        <f t="shared" si="0"/>
        <v>8.6376490575826992</v>
      </c>
      <c r="U31" s="149">
        <f t="shared" si="30"/>
        <v>20.613522329434392</v>
      </c>
      <c r="V31" s="149">
        <f t="shared" si="31"/>
        <v>4.9015200610732175E-2</v>
      </c>
      <c r="W31" s="149">
        <f>0.5*Sections!$U$2*Sections!$T$2*Sections!N31^2</f>
        <v>73.375560847966483</v>
      </c>
      <c r="X31" s="149">
        <f>BikeData!$N$2*((Sections!$P$2)/Sections!$N$2)-(0.5*Sections!$U$2*Sections!$T$2*Sections!N31^2)/BikeData!$G$5</f>
        <v>10.156382293759542</v>
      </c>
      <c r="Y31" s="149">
        <f>Sections!$V$2*BikeData!$N$2*(Sections!$P$2/Sections!$M$2)/(1-Sections!$V$2*Sections!$N$2/Sections!$M$2)</f>
        <v>15.459349727578084</v>
      </c>
      <c r="Z31" s="149">
        <f t="shared" si="32"/>
        <v>10.156382293759542</v>
      </c>
      <c r="AA31" s="149">
        <f>$D$2-M31</f>
        <v>498.2</v>
      </c>
      <c r="AB31" s="149">
        <f>MAX(0, (N31^2 - M$17^2)/(2*Sections!Z31))</f>
        <v>0</v>
      </c>
      <c r="AC31" s="149">
        <f t="shared" si="80"/>
        <v>0</v>
      </c>
      <c r="AD31" s="149">
        <f t="shared" si="33"/>
        <v>8.6376490575826992</v>
      </c>
      <c r="AF31" s="149">
        <f>INDEX($B$29:$B$34, MATCH($AJ31, $A$29:$A$34, 0))</f>
        <v>327.25651568900486</v>
      </c>
      <c r="AG31" s="129">
        <f t="shared" si="34"/>
        <v>5</v>
      </c>
      <c r="AH31" s="129">
        <f t="shared" si="35"/>
        <v>31.318921628383027</v>
      </c>
      <c r="AI31" s="129">
        <f t="shared" si="1"/>
        <v>112.7481178621789</v>
      </c>
      <c r="AJ31" s="129">
        <f>IF(AW31=0,
IF(AH31&lt;$E$29,1,
IF(AH31&lt;$E$30,2,
IF(AH31&lt;$E$31,3,
IF(AH31&lt;$E$32,4,
IF(AH31&lt;$E$33,5,
IF(AH31&lt;$E$34,6)))))),
IF(AH31&gt;$F$29,1,
IF(AH31&gt;$F$30,2,
IF(AH31&gt;$F$31,3,
IF(AH31&gt;$F$32,4,
IF(AH31&gt;$F$33,5,
IF(AH31&gt;$F$34,6)))))))</f>
        <v>1</v>
      </c>
      <c r="AK31" s="129" cm="1">
        <f t="array" ref="AK31">INDEX(Sections!$A$37:$F$67, MATCH(AH31, Acceleration!$H$6:$H$36, 1), $AJ31)</f>
        <v>12.819174815408889</v>
      </c>
      <c r="AL31" s="129">
        <f>(BikeData!$G$5/AF31)*BikeData!$N$2*(Sections!$O$2/Sections!$N$2)-Sections!AQ31/Sections!AF31</f>
        <v>8.2748459501812377</v>
      </c>
      <c r="AM31" s="129">
        <f>(Sections!$V$2*Sections!$L$2*BikeData!$N$2*((Sections!$P$2)/Sections!$M$2)/(1-Sections!$V$2*Sections!$N$2/Sections!$M$2))/Sections!AF31-Sections!AQ31/Sections!AF31</f>
        <v>11.931651984089555</v>
      </c>
      <c r="AN31" s="129">
        <f t="shared" si="2"/>
        <v>8.2748459501812377</v>
      </c>
      <c r="AO31" s="129">
        <f t="shared" si="3"/>
        <v>31.582028811733434</v>
      </c>
      <c r="AP31" s="129">
        <f t="shared" si="36"/>
        <v>3.1796021936171995E-2</v>
      </c>
      <c r="AQ31" s="149">
        <f>0.5*Sections!$U$2*Sections!$T$2*Sections!AH31^2</f>
        <v>176.55747335366365</v>
      </c>
      <c r="AR31" s="149">
        <f>BikeData!$N$2*((Sections!$P$2)/Sections!$N$2)-(0.5*Sections!$U$2*Sections!$T$2*Sections!AH31^2)/BikeData!$G$5</f>
        <v>9.7655417160864459</v>
      </c>
      <c r="AS31" s="149">
        <f>Sections!$V$2*BikeData!$N$2*(Sections!$P$2/Sections!$M$2)/(1-Sections!$V$2*Sections!$N$2/Sections!$M$2)</f>
        <v>15.459349727578084</v>
      </c>
      <c r="AT31" s="149">
        <f t="shared" si="4"/>
        <v>9.7655417160864459</v>
      </c>
      <c r="AU31" s="149">
        <f t="shared" si="5"/>
        <v>57.025001019999998</v>
      </c>
      <c r="AV31" s="149">
        <f>MAX(0, (AH31^2 - AG$17^2)/(2*Sections!AT31))</f>
        <v>0</v>
      </c>
      <c r="AW31" s="149">
        <f t="shared" si="81"/>
        <v>0</v>
      </c>
      <c r="AX31" s="149">
        <f t="shared" si="6"/>
        <v>8.2748459501812377</v>
      </c>
      <c r="AZ31" s="149">
        <f>INDEX($B$29:$B$34, MATCH($AJ31, $A$29:$A$34, 0))</f>
        <v>327.25651568900486</v>
      </c>
      <c r="BA31" s="129">
        <f t="shared" si="82"/>
        <v>5</v>
      </c>
      <c r="BB31" s="129">
        <f t="shared" si="37"/>
        <v>45.173819971108493</v>
      </c>
      <c r="BC31" s="129">
        <f t="shared" si="7"/>
        <v>162.62575189599059</v>
      </c>
      <c r="BD31" s="149">
        <f>IF(BQ31=0,
IF(BB31&lt;$E$29,1,
IF(BB31&lt;$E$30,2,
IF(BB31&lt;$E$31,3,
IF(BB31&lt;$E$32,4,
IF(BB31&lt;$E$33,5,
IF(BB31&lt;$E$34,6)))))),
IF(BB31&gt;$F$29,1,
IF(BB31&gt;$F$30,2,
IF(BB31&gt;$F$31,3,
IF(BB31&gt;$F$32,4,
IF(BB31&gt;$F$33,5,
IF(BB31&gt;$F$34,6)))))))</f>
        <v>3</v>
      </c>
      <c r="BE31" s="129" cm="1">
        <f t="array" ref="BE31">INDEX(Sections!$A$37:$F$67, MATCH(BB31, Acceleration!$H$6:$H$36, 1), Sections!BD31)</f>
        <v>6.8582415088433493</v>
      </c>
      <c r="BF31" s="129">
        <f>(BikeData!$G$5/AZ31)*BikeData!$N$2*(Sections!$O$2/Sections!$N$2)-Sections!BK31/Sections!AZ31</f>
        <v>7.6919275377380689</v>
      </c>
      <c r="BG31" s="129">
        <f>(Sections!$V$2*Sections!$L$2*BikeData!$N$2*((Sections!$P$2)/Sections!$M$2)/(1-Sections!$V$2*Sections!$N$2/Sections!$M$2))/Sections!AZ31-Sections!BK31/Sections!AZ31</f>
        <v>11.348733571646386</v>
      </c>
      <c r="BH31" s="129">
        <f t="shared" si="38"/>
        <v>6.8582415088433493</v>
      </c>
      <c r="BI31" s="129">
        <f t="shared" si="9"/>
        <v>45.325384651426923</v>
      </c>
      <c r="BJ31" s="129">
        <f t="shared" si="39"/>
        <v>2.2099641740961552E-2</v>
      </c>
      <c r="BK31" s="149">
        <f>0.5*Sections!$U$2*Sections!$T$2*Sections!BB31^2</f>
        <v>367.32132194078167</v>
      </c>
      <c r="BL31" s="149">
        <f>BikeData!$N$2*((Sections!$P$2)/Sections!$N$2)-(0.5*Sections!$U$2*Sections!$T$2*Sections!BB31^2)/BikeData!$G$5</f>
        <v>9.0429513805291819</v>
      </c>
      <c r="BM31" s="149">
        <f>Sections!$V$2*BikeData!$N$2*(Sections!$P$2/Sections!$M$2)/(1-Sections!$V$2*Sections!$N$2/Sections!$M$2)</f>
        <v>15.459349727578084</v>
      </c>
      <c r="BN31" s="149">
        <f t="shared" si="10"/>
        <v>9.0429513805291819</v>
      </c>
      <c r="BO31" s="149">
        <f t="shared" si="83"/>
        <v>32.623328960000002</v>
      </c>
      <c r="BP31" s="149">
        <f>MAX(0, (BB31^2 - BA$17^2)/(2*Sections!BN31))</f>
        <v>0</v>
      </c>
      <c r="BQ31" s="149">
        <f t="shared" si="84"/>
        <v>0</v>
      </c>
      <c r="BR31" s="149">
        <f t="shared" si="11"/>
        <v>6.8582415088433493</v>
      </c>
      <c r="BT31" s="129">
        <f>INDEX($B$29:$B$34, MATCH($BX31, $A$29:$A$34, 0))</f>
        <v>288.49501037177833</v>
      </c>
      <c r="BU31" s="129">
        <f t="shared" si="85"/>
        <v>5</v>
      </c>
      <c r="BV31" s="129">
        <f t="shared" si="86"/>
        <v>50.750535450100443</v>
      </c>
      <c r="BW31" s="129">
        <f t="shared" si="87"/>
        <v>182.7019276203616</v>
      </c>
      <c r="BX31" s="129">
        <f>IF(CK31=0,
IF(BV31&lt;$E$29,1,
IF(BV31&lt;$E$30,2,
IF(BV31&lt;$E$31,3,
IF(BV31&lt;$E$32,4,
IF(BV31&lt;$E$33,5,
IF(BV31&lt;$E$34,6)))))),
IF(BV31&gt;$F$29,1,
IF(BV31&gt;$F$30,2,
IF(BV31&gt;$F$31,3,
IF(BV31&gt;$F$32,4,
IF(BV31&gt;$F$33,5,
IF(BV31&gt;$F$34,6)))))))</f>
        <v>3</v>
      </c>
      <c r="BY31" s="129" cm="1">
        <f t="array" ref="BY31">INDEX(Sections!$A$37:$F$67, MATCH(BV31, Acceleration!$H$6:$H$36, 1), Sections!BX31)</f>
        <v>6.8582415088433493</v>
      </c>
      <c r="BZ31" s="129">
        <f>(BikeData!$G$5/BT31)*BikeData!$N$2*(Sections!$O$2/Sections!$N$2)-Sections!CE31/Sections!BT31</f>
        <v>8.3916310754507641</v>
      </c>
      <c r="CA31" s="129">
        <f>(Sections!$V$2*Sections!$L$2*BikeData!$N$2*((Sections!$P$2)/Sections!$M$2)/(1-Sections!$V$2*Sections!$N$2/Sections!$M$2))/Sections!BT31-Sections!CE31/Sections!BT31</f>
        <v>12.539756894560016</v>
      </c>
      <c r="CB31" s="129">
        <f t="shared" si="40"/>
        <v>6.8582415088433493</v>
      </c>
      <c r="CC31" s="129">
        <f t="shared" si="13"/>
        <v>50.885492347913747</v>
      </c>
      <c r="CD31" s="129">
        <f t="shared" si="41"/>
        <v>1.9678061444655105E-2</v>
      </c>
      <c r="CE31" s="149">
        <f>0.5*Sections!$U$2*Sections!$T$2*Sections!BV31^2</f>
        <v>463.61103272494233</v>
      </c>
      <c r="CF31" s="149">
        <f>BikeData!$N$2*((Sections!$P$2)/Sections!$N$2)-(0.5*Sections!$U$2*Sections!$T$2*Sections!BV31^2)/BikeData!$G$5</f>
        <v>8.678217627558876</v>
      </c>
      <c r="CG31" s="149">
        <f>Sections!$V$2*BikeData!$N$2*(Sections!$P$2/Sections!$M$2)/(1-Sections!$V$2*Sections!$N$2/Sections!$M$2)</f>
        <v>15.459349727578084</v>
      </c>
      <c r="CH31" s="149">
        <f t="shared" si="42"/>
        <v>8.678217627558876</v>
      </c>
      <c r="CI31" s="149">
        <f t="shared" si="88"/>
        <v>99.075679469999997</v>
      </c>
      <c r="CJ31" s="149">
        <f>MAX(0, (BV31^2 - BU$17^2)/(2*Sections!CH31))</f>
        <v>0</v>
      </c>
      <c r="CK31" s="149">
        <f t="shared" si="89"/>
        <v>0</v>
      </c>
      <c r="CL31" s="149">
        <f t="shared" si="90"/>
        <v>6.8582415088433493</v>
      </c>
      <c r="CM31" s="672"/>
      <c r="CN31" s="129">
        <f>INDEX($B$29:$B$34, MATCH(CR31, $A$29:$A$34, 0))</f>
        <v>281.54523308547459</v>
      </c>
      <c r="CO31" s="129">
        <f t="shared" si="91"/>
        <v>5</v>
      </c>
      <c r="CP31" s="129">
        <f t="shared" si="92"/>
        <v>59.72649594407158</v>
      </c>
      <c r="CQ31" s="129">
        <f t="shared" si="43"/>
        <v>215.01538539865768</v>
      </c>
      <c r="CR31" s="129">
        <f>IF(DE31=1,
IF(CP31&lt;$E$29,1,
IF(CP31&lt;$E$30,2,
IF(CP31&lt;$E$31,3,
IF(CP31&lt;$E$32,4,
IF(CP31&lt;$E$33,5,
IF(CP31&lt;$E$34,6)))))),
IF(CP31&gt;$F$29,1,
IF(CP31&gt;$F$30,2,
IF(CP31&gt;$F$31,3,
IF(CP31&gt;$F$32,4,
IF(CP31&gt;$F$33,5,
IF(CP31&gt;$F$34,6)))))))</f>
        <v>4</v>
      </c>
      <c r="CS31" s="129" cm="1">
        <f t="array" ref="CS31">INDEX(Sections!$A$37:$F$67, MATCH(CP31, Acceleration!$H$6:$H$36, 1), Sections!CR31)</f>
        <v>4.7104625432718503</v>
      </c>
      <c r="CT31" s="129">
        <f>(BikeData!$G$5/CN31)*BikeData!$N$2*(Sections!$O$2/Sections!$N$2)-Sections!CY31/Sections!CN31</f>
        <v>7.9647910394425496</v>
      </c>
      <c r="CU31" s="129">
        <f>(Sections!$V$2*Sections!$L$2*BikeData!$N$2*((Sections!$P$2)/Sections!$M$2)/(1-Sections!$V$2*Sections!$N$2/Sections!$M$2))/Sections!CN31-Sections!CY31/Sections!CN31</f>
        <v>12.21531088697289</v>
      </c>
      <c r="CV31" s="129">
        <f t="shared" si="135"/>
        <v>4.7104625432718503</v>
      </c>
      <c r="CW31" s="129">
        <f t="shared" si="138"/>
        <v>59.592366251179712</v>
      </c>
      <c r="CX31" s="129">
        <f t="shared" si="139"/>
        <v>1.6761809182585564E-2</v>
      </c>
      <c r="CY31" s="149">
        <f>0.5*Sections!$U$2*Sections!$T$2*Sections!CP31^2</f>
        <v>642.10577719629578</v>
      </c>
      <c r="CZ31" s="129">
        <f>BikeData!$N$2*((Sections!$P$2)/Sections!$N$2)-(0.5*Sections!$U$2*Sections!$T$2*Sections!CP31^2)/BikeData!$G$5</f>
        <v>8.0021011712279915</v>
      </c>
      <c r="DA31" s="129">
        <f>Sections!$V$2*BikeData!$N$2*(Sections!$P$2/Sections!$M$2)/(1-Sections!$V$2*Sections!$N$2/Sections!$M$2)</f>
        <v>15.459349727578084</v>
      </c>
      <c r="DB31" s="129">
        <f t="shared" si="93"/>
        <v>8.0021011712279915</v>
      </c>
      <c r="DC31" s="129">
        <f t="shared" si="94"/>
        <v>67.567763170000006</v>
      </c>
      <c r="DD31" s="129">
        <f t="shared" si="47"/>
        <v>72.885403182521799</v>
      </c>
      <c r="DE31" s="221">
        <f t="shared" si="95"/>
        <v>1</v>
      </c>
      <c r="DF31" s="149">
        <f t="shared" si="96"/>
        <v>4.7104625432718503</v>
      </c>
      <c r="DG31" s="680"/>
      <c r="DH31" s="631"/>
      <c r="DI31" s="129">
        <f>INDEX($B$29:$B$34, MATCH(DM31, $A$29:$A$34, 0))</f>
        <v>288.49501037177833</v>
      </c>
      <c r="DJ31" s="129">
        <f t="shared" si="97"/>
        <v>5</v>
      </c>
      <c r="DK31" s="129">
        <f t="shared" si="98"/>
        <v>48.089157669260864</v>
      </c>
      <c r="DL31" s="129">
        <f t="shared" si="16"/>
        <v>173.12096760933912</v>
      </c>
      <c r="DM31" s="149">
        <f>IF(DZ31=0,
IF(DK31&lt;$E$29,1,
IF(DK31&lt;$E$30,2,
IF(DK31&lt;$E$31,3,
IF(DK31&lt;$E$32,4,
IF(DK31&lt;$E$33,5,
IF(DK31&lt;$E$34,6)))))),
IF(DK31&gt;$F$29,1,
IF(DK31&gt;$F$30,2,
IF(DK31&gt;$F$31,3,
IF(DK31&gt;$F$32,4,
IF(DK31&gt;$F$33,5,
IF(DK31&gt;$F$34,6)))))))</f>
        <v>3</v>
      </c>
      <c r="DN31" s="149" cm="1">
        <f t="array" ref="DN31">INDEX(Sections!$A$37:$F$67, MATCH(DK31, Acceleration!$H$6:$H$36, 1), Sections!DM31)</f>
        <v>6.8582415088433493</v>
      </c>
      <c r="DO31" s="129">
        <f>(BikeData!$G$5/DI31)*BikeData!$N$2*(Sections!$O$2/Sections!$N$2)-Sections!DT31/Sections!DI31</f>
        <v>8.5557550833595979</v>
      </c>
      <c r="DP31" s="129">
        <f>(Sections!$V$2*Sections!$L$2*BikeData!$N$2*((Sections!$P$2)/Sections!$M$2)/(1-Sections!$V$2*Sections!$N$2/Sections!$M$2))/Sections!DI31-Sections!DT31/Sections!DI31</f>
        <v>12.70388090246885</v>
      </c>
      <c r="DQ31" s="129">
        <f t="shared" si="48"/>
        <v>6.8582415088433493</v>
      </c>
      <c r="DR31" s="149">
        <f t="shared" si="49"/>
        <v>47.904612991458968</v>
      </c>
      <c r="DS31" s="129">
        <f t="shared" si="50"/>
        <v>2.083468527420165E-2</v>
      </c>
      <c r="DT31" s="149">
        <f>0.5*Sections!$U$2*Sections!$T$2*Sections!DK31^2</f>
        <v>416.26207536102561</v>
      </c>
      <c r="DU31" s="149">
        <f>BikeData!$N$2*((Sections!$P$2)/Sections!$N$2)-(0.5*Sections!$U$2*Sections!$T$2*Sections!DK31^2)/BikeData!$G$5</f>
        <v>8.8575697387858323</v>
      </c>
      <c r="DV31" s="149">
        <f>Sections!$V$2*BikeData!$N$2*(Sections!$P$2/Sections!$M$2)/(1-Sections!$V$2*Sections!$N$2/Sections!$M$2)</f>
        <v>15.459349727578084</v>
      </c>
      <c r="DW31" s="149">
        <f t="shared" si="99"/>
        <v>8.8575697387858323</v>
      </c>
      <c r="DX31" s="149">
        <f t="shared" si="100"/>
        <v>42.780693499999998</v>
      </c>
      <c r="DY31" s="149">
        <f t="shared" si="52"/>
        <v>0</v>
      </c>
      <c r="DZ31" s="149">
        <f t="shared" si="101"/>
        <v>0</v>
      </c>
      <c r="EA31" s="149">
        <f t="shared" si="53"/>
        <v>-8.8575697387858323</v>
      </c>
      <c r="EB31" s="634"/>
      <c r="EC31" s="657" t="s">
        <v>267</v>
      </c>
      <c r="ED31" s="224">
        <f>INDEX($B$29:$B$34, MATCH(EH31, $A$29:$A$34, 0))</f>
        <v>327.25651568900486</v>
      </c>
      <c r="EE31" s="189">
        <f t="shared" si="102"/>
        <v>5</v>
      </c>
      <c r="EF31" s="189">
        <f t="shared" si="103"/>
        <v>39.90336047891472</v>
      </c>
      <c r="EG31" s="189">
        <f t="shared" si="104"/>
        <v>143.65209772409301</v>
      </c>
      <c r="EH31" s="190">
        <f>IF(EU31=0,
IF(EF31&lt;$E$29,1,
IF(EF31&lt;$E$30,2,
IF(EF31&lt;$E$31,3,
IF(EF31&lt;$E$32,4,
IF(EF31&lt;$E$33,5,
IF(EF31&lt;$E$34,6)))))),
IF(EF31&gt;$F$29,1,
IF(EF31&gt;$F$30,2,
IF(EF31&gt;$F$31,3,
IF(EF31&gt;$F$32,4,
IF(EF31&gt;$F$33,5,
IF(EF31&gt;$F$34,6)))))))</f>
        <v>1</v>
      </c>
      <c r="EI31" s="190" cm="1">
        <f t="array" ref="EI31">INDEX(Sections!$A$37:$F$67, MATCH(EF31, Acceleration!$H$6:$H$36, 1), Sections!EH31)</f>
        <v>12.059929368897711</v>
      </c>
      <c r="EJ31" s="189">
        <f>(BikeData!$G$5/ED31)*BikeData!$N$2*(Sections!$O$2/Sections!$N$2)-Sections!EO31/Sections!ED31</f>
        <v>7.9385574629483093</v>
      </c>
      <c r="EK31" s="189">
        <f>(Sections!$V$2*Sections!$L$2*BikeData!$N$2*((Sections!$P$2)/Sections!$M$2)/(1-Sections!$V$2*Sections!$N$2/Sections!$M$2))/Sections!ED31-Sections!EO31/Sections!ED31</f>
        <v>11.595363496856628</v>
      </c>
      <c r="EL31" s="189">
        <f t="shared" si="105"/>
        <v>7.9385574629483093</v>
      </c>
      <c r="EM31" s="189">
        <f t="shared" ref="EM31:EM64" si="140">SQRT(EF31^2 + 2*-ER31*1)</f>
        <v>39.668385723212914</v>
      </c>
      <c r="EN31" s="189">
        <f>-(EM31-EF31)/ER31</f>
        <v>2.5134549578937536E-2</v>
      </c>
      <c r="EO31" s="190">
        <f>0.5*Sections!$U$2*Sections!$T$2*Sections!EF31^2</f>
        <v>286.61007195183839</v>
      </c>
      <c r="EP31" s="190">
        <f>BikeData!$N$2*((Sections!$P$2)/Sections!$N$2)-(0.5*Sections!$U$2*Sections!$T$2*Sections!EF31^2)/BikeData!$G$5</f>
        <v>9.3486758123054816</v>
      </c>
      <c r="EQ31" s="190">
        <f>Sections!$V$2*BikeData!$N$2*(Sections!$P$2/Sections!$M$2)/(1-Sections!$V$2*Sections!$N$2/Sections!$M$2)</f>
        <v>15.459349727578084</v>
      </c>
      <c r="ER31" s="190">
        <f t="shared" si="106"/>
        <v>9.3486758123054816</v>
      </c>
      <c r="ES31" s="190">
        <f t="shared" si="107"/>
        <v>32.01957573</v>
      </c>
      <c r="ET31" s="190">
        <f t="shared" si="108"/>
        <v>38.525000225738587</v>
      </c>
      <c r="EU31" s="190">
        <f>IF(OR(ET31 &gt;= ES31, EU30 = 1), 1, 0)</f>
        <v>1</v>
      </c>
      <c r="EV31" s="191">
        <f t="shared" ref="EV31:EV32" si="141">EL31</f>
        <v>7.9385574629483093</v>
      </c>
      <c r="EW31" s="678"/>
      <c r="EX31" s="129">
        <f>INDEX($B$29:$B$34, MATCH($FB31, $A$29:$A$34, 0))</f>
        <v>327.25651568900486</v>
      </c>
      <c r="EY31" s="129">
        <f t="shared" si="56"/>
        <v>5</v>
      </c>
      <c r="EZ31" s="129">
        <f t="shared" si="109"/>
        <v>30.905129606031242</v>
      </c>
      <c r="FA31" s="129">
        <f t="shared" si="19"/>
        <v>111.25846658171247</v>
      </c>
      <c r="FB31" s="149">
        <f>IF(FO31=0,
IF(EZ31&lt;$E$29,1,
IF(EZ31&lt;$E$30,2,
IF(EZ31&lt;$E$31,3,
IF(EZ31&lt;$E$32,4,
IF(EZ31&lt;$E$33,5,
IF(EZ31&lt;$E$34,6)))))),
IF(EZ31&gt;$F$29,1,
IF(EZ31&gt;$F$30,2,
IF(EZ31&gt;$F$31,3,
IF(EZ31&gt;$F$32,4,
IF(EZ31&gt;$F$33,5,
IF(EZ31&gt;$F$34,6)))))))</f>
        <v>1</v>
      </c>
      <c r="FC31" s="149" cm="1">
        <f t="array" ref="FC31">INDEX(Sections!$A$37:$F$67, MATCH(EZ31, Acceleration!$H$6:$H$36, 1), Sections!FB31)</f>
        <v>13.061721243519598</v>
      </c>
      <c r="FD31" s="129">
        <f>(BikeData!$G$5/EX31)*BikeData!$N$2*(Sections!$O$2/Sections!$N$2)-Sections!FI31/Sections!EX31</f>
        <v>8.2890079505010785</v>
      </c>
      <c r="FE31" s="129">
        <f>(Sections!$V$2*Sections!$L$2*BikeData!$N$2*((Sections!$P$2)/Sections!$M$2)/(1-Sections!$V$2*Sections!$N$2/Sections!$M$2))/Sections!EX31-Sections!FI31/Sections!EX31</f>
        <v>11.945813984409396</v>
      </c>
      <c r="FF31" s="129">
        <f t="shared" si="110"/>
        <v>8.2890079505010785</v>
      </c>
      <c r="FG31" s="129">
        <f t="shared" si="20"/>
        <v>31.172183944449433</v>
      </c>
      <c r="FH31" s="129">
        <f t="shared" si="58"/>
        <v>3.2217889042083434E-2</v>
      </c>
      <c r="FI31" s="149">
        <f>0.5*Sections!$U$2*Sections!$T$2*Sections!EZ31^2</f>
        <v>171.92286647380598</v>
      </c>
      <c r="FJ31" s="149">
        <f>BikeData!$N$2*((Sections!$P$2)/Sections!$N$2)-(0.5*Sections!$U$2*Sections!$T$2*Sections!EZ31^2)/BikeData!$G$5</f>
        <v>9.7830970451768167</v>
      </c>
      <c r="FK31" s="149">
        <f>Sections!$V$2*BikeData!$N$2*(Sections!$P$2/Sections!$M$2)/(1-Sections!$V$2*Sections!$N$2/Sections!$M$2)</f>
        <v>15.459349727578084</v>
      </c>
      <c r="FL31" s="149">
        <f t="shared" si="111"/>
        <v>9.7830970451768167</v>
      </c>
      <c r="FM31" s="149">
        <f t="shared" si="60"/>
        <v>248.62828163</v>
      </c>
      <c r="FN31" s="149">
        <f t="shared" si="61"/>
        <v>11.710964254593707</v>
      </c>
      <c r="FO31" s="149">
        <f t="shared" si="112"/>
        <v>0</v>
      </c>
      <c r="FP31" s="149">
        <f t="shared" si="113"/>
        <v>8.2890079505010785</v>
      </c>
      <c r="FR31" s="149">
        <f>INDEX($B$29:$B$34, MATCH($FV31, $A$29:$A$34, 0))</f>
        <v>327.25651568900486</v>
      </c>
      <c r="FS31" s="129">
        <f t="shared" si="62"/>
        <v>5</v>
      </c>
      <c r="FT31" s="129">
        <f t="shared" si="114"/>
        <v>28.459682118667274</v>
      </c>
      <c r="FU31" s="129">
        <f t="shared" si="115"/>
        <v>102.45485562720219</v>
      </c>
      <c r="FV31" s="149">
        <f>IF(GI31=0,
IF(FT31&lt;$E$29,1,
IF(FT31&lt;$E$30,2,
IF(FT31&lt;$E$31,3,
IF(FT31&lt;$E$32,4,
IF(FT31&lt;$E$33,5,
IF(FT31&lt;$E$34,6)))))),
IF(FT31&gt;$F$29,1,
IF(FT31&gt;$F$30,2,
IF(FT31&gt;$F$31,3,
IF(FT31&gt;$F$32,4,
IF(FT31&gt;$F$33,5,
IF(FT31&gt;$F$34,6)))))))</f>
        <v>1</v>
      </c>
      <c r="FW31" s="149" cm="1">
        <f t="array" ref="FW31">INDEX(Sections!$A$37:$F$67, MATCH(FT31, Acceleration!$H$6:$H$36, 1), Sections!FV31)</f>
        <v>13.199049284502818</v>
      </c>
      <c r="FX31" s="129">
        <f>(BikeData!$G$5/FR31)*BikeData!$N$2*(Sections!$O$2/Sections!$N$2)-Sections!GC31/Sections!FR31</f>
        <v>8.3688573471909606</v>
      </c>
      <c r="FY31" s="129">
        <f>(Sections!$V$2*Sections!$L$2*BikeData!$N$2*((Sections!$P$2)/Sections!$M$2)/(1-Sections!$V$2*Sections!$N$2/Sections!$M$2))/Sections!FR31-Sections!GC31/Sections!FR31</f>
        <v>12.025663381099278</v>
      </c>
      <c r="FZ31" s="129">
        <f t="shared" si="116"/>
        <v>8.3688573471909606</v>
      </c>
      <c r="GA31" s="129">
        <f t="shared" si="117"/>
        <v>28.752238538763756</v>
      </c>
      <c r="GB31" s="129">
        <f t="shared" si="64"/>
        <v>3.4957749661568685E-2</v>
      </c>
      <c r="GC31" s="149">
        <f>0.5*Sections!$U$2*Sections!$T$2*Sections!FT31^2</f>
        <v>145.79163113320615</v>
      </c>
      <c r="GD31" s="149">
        <f>BikeData!$N$2*((Sections!$P$2)/Sections!$N$2)-(0.5*Sections!$U$2*Sections!$T$2*Sections!FT31^2)/BikeData!$G$5</f>
        <v>9.8820789972245429</v>
      </c>
      <c r="GE31" s="149">
        <f>Sections!$V$2*BikeData!$N$2*(Sections!$P$2/Sections!$M$2)/(1-Sections!$V$2*Sections!$N$2/Sections!$M$2)</f>
        <v>15.459349727578084</v>
      </c>
      <c r="GF31" s="149">
        <f t="shared" si="118"/>
        <v>9.8820789972245429</v>
      </c>
      <c r="GG31" s="149">
        <f t="shared" si="66"/>
        <v>509.54111422000005</v>
      </c>
      <c r="GH31" s="149">
        <f>MAX(0, (FT31^2 - CX$6^2)/(2*Sections!GF31))</f>
        <v>40.980926509647993</v>
      </c>
      <c r="GI31" s="149">
        <f t="shared" si="119"/>
        <v>0</v>
      </c>
      <c r="GJ31" s="149">
        <f t="shared" si="120"/>
        <v>8.3688573471909606</v>
      </c>
      <c r="GM31" s="106">
        <f>INDEX($B$29:$B$34, MATCH(GQ31, $A$29:$A$34, 0))</f>
        <v>327.25651568900486</v>
      </c>
      <c r="GN31" s="106">
        <f t="shared" si="68"/>
        <v>5</v>
      </c>
      <c r="GO31" s="106">
        <f t="shared" si="121"/>
        <v>21.595986173374264</v>
      </c>
      <c r="GP31" s="106">
        <f t="shared" si="122"/>
        <v>77.745550224147351</v>
      </c>
      <c r="GQ31" s="106">
        <f>IF(HD31=0,
IF(GO31&lt;$E$29,1,
IF(GO31&lt;$E$30,2,
IF(GO31&lt;$E$31,3,
IF(GO31&lt;$E$32,4,
IF(GO31&lt;$E$33,5,
IF(GO31&lt;$E$34,6)))))),
IF(GO31&gt;$F$29,1,
IF(GO31&gt;$F$30,2,
IF(GO31&gt;$F$31,3,
IF(GO31&gt;$F$32,4,
IF(GO31&gt;$F$33,5,
IF(GO31&gt;$F$34,6)))))))</f>
        <v>1</v>
      </c>
      <c r="GR31" s="106" cm="1">
        <f t="array" ref="GR31">INDEX(Sections!$A$37:$F$67, MATCH(GO31, Acceleration!$H$6:$H$36, 1), Sections!GQ31)</f>
        <v>10.888276228377508</v>
      </c>
      <c r="GS31" s="106">
        <f>(BikeData!$G$5/GM31)*BikeData!$N$2*(Sections!$O$2/Sections!$N$2)-Sections!GX31/Sections!GM31</f>
        <v>8.5578284960736681</v>
      </c>
      <c r="GT31" s="106">
        <f>(Sections!$V$2*Sections!$L$2*BikeData!$N$2*((Sections!$P$2)/Sections!$M$2)/(1-Sections!$V$2*Sections!$N$2/Sections!$M$2))/Sections!GM31-Sections!GX31/Sections!GM31</f>
        <v>12.214634529981986</v>
      </c>
      <c r="GU31" s="106">
        <f t="shared" si="123"/>
        <v>8.5578284960736681</v>
      </c>
      <c r="GV31" s="106">
        <f t="shared" si="124"/>
        <v>21.988685176533856</v>
      </c>
      <c r="GW31" s="106">
        <f t="shared" si="70"/>
        <v>4.5887692577592828E-2</v>
      </c>
      <c r="GX31" s="106">
        <f>0.5*Sections!$U$2*Sections!$T$2*Sections!GO31^2</f>
        <v>83.94959138410303</v>
      </c>
      <c r="GY31" s="106">
        <f>BikeData!$N$2*((Sections!$P$2)/Sections!$N$2)-(0.5*Sections!$U$2*Sections!$T$2*Sections!GO31^2)/BikeData!$G$5</f>
        <v>10.116329147789328</v>
      </c>
      <c r="GZ31" s="106">
        <f>Sections!$V$2*BikeData!$N$2*(Sections!$P$2/Sections!$M$2)/(1-Sections!$V$2*Sections!$N$2/Sections!$M$2)</f>
        <v>15.459349727578084</v>
      </c>
      <c r="HA31" s="106">
        <f t="shared" si="125"/>
        <v>10.116329147789328</v>
      </c>
      <c r="HB31" s="106">
        <f t="shared" si="72"/>
        <v>378.21187875999999</v>
      </c>
      <c r="HC31" s="106">
        <f>MAX(0, (GO31^2 - DY$9^2)/(2*Sections!HA31))</f>
        <v>23.051178544466875</v>
      </c>
      <c r="HD31" s="106">
        <f t="shared" si="126"/>
        <v>0</v>
      </c>
      <c r="HE31" s="106">
        <f t="shared" si="127"/>
        <v>8.5578284960736681</v>
      </c>
      <c r="HH31" s="82">
        <f>INDEX($B$29:$B$34, MATCH(HL31, $A$29:$A$34, 0))</f>
        <v>327.25651568900486</v>
      </c>
      <c r="HI31" s="82">
        <f t="shared" si="74"/>
        <v>5</v>
      </c>
      <c r="HJ31" s="82">
        <f t="shared" si="128"/>
        <v>18.501723616354941</v>
      </c>
      <c r="HK31" s="82">
        <f t="shared" si="129"/>
        <v>66.606205018877787</v>
      </c>
      <c r="HL31" s="106">
        <f>IF(HY31=0,
IF(HJ31&lt;$E$29,1,
IF(HJ31&lt;$E$30,2,
IF(HJ31&lt;$E$31,3,
IF(HJ31&lt;$E$32,4,
IF(HJ31&lt;$E$33,5,
IF(HJ31&lt;$E$34,6)))))),
IF(HJ31&gt;$F$29,1,
IF(HJ31&gt;$F$30,2,
IF(HJ31&gt;$F$31,3,
IF(HJ31&gt;$F$32,4,
IF(HJ31&gt;$F$33,5,
IF(HJ31&gt;$F$34,6)))))))</f>
        <v>1</v>
      </c>
      <c r="HM31" s="106" cm="1">
        <f t="array" ref="HM31">INDEX(Sections!$A$37:$F$67, MATCH(HJ31, Acceleration!$H$6:$H$36, 1), Sections!HL31)</f>
        <v>10.33233663940473</v>
      </c>
      <c r="HN31" s="82">
        <f>(BikeData!$G$5/HH31)*BikeData!$N$2*(Sections!$O$2/Sections!$N$2)-Sections!HS31/Sections!HH31</f>
        <v>8.6260719396531051</v>
      </c>
      <c r="HO31" s="82">
        <f>(Sections!$V$2*Sections!$L$2*BikeData!$N$2*((Sections!$P$2)/Sections!$M$2)/(1-Sections!$V$2*Sections!$N$2/Sections!$M$2))/Sections!HH31-Sections!HS31/Sections!HH31</f>
        <v>12.282877973561423</v>
      </c>
      <c r="HP31" s="82">
        <f t="shared" si="130"/>
        <v>8.6260719396531051</v>
      </c>
      <c r="HQ31" s="82">
        <f t="shared" si="131"/>
        <v>18.962223515592584</v>
      </c>
      <c r="HR31" s="106">
        <f t="shared" si="26"/>
        <v>5.338465786736319E-2</v>
      </c>
      <c r="HS31" s="104">
        <f>0.5*Sections!$U$2*Sections!$T$2*Sections!HJ31^2</f>
        <v>61.616479819677501</v>
      </c>
      <c r="HT31" s="104">
        <f>BikeData!$N$2*((Sections!$P$2)/Sections!$N$2)-(0.5*Sections!$U$2*Sections!$T$2*Sections!HJ31^2)/BikeData!$G$5</f>
        <v>10.200924267351546</v>
      </c>
      <c r="HU31" s="104">
        <f>Sections!$V$2*BikeData!$N$2*(Sections!$P$2/Sections!$M$2)/(1-Sections!$V$2*Sections!$N$2/Sections!$M$2)</f>
        <v>15.459349727578084</v>
      </c>
      <c r="HV31" s="106">
        <f t="shared" si="132"/>
        <v>10.200924267351546</v>
      </c>
      <c r="HW31" s="106">
        <f t="shared" si="77"/>
        <v>316.42191860000003</v>
      </c>
      <c r="HX31" s="106">
        <f t="shared" si="78"/>
        <v>1.0316840949527448</v>
      </c>
      <c r="HY31" s="106">
        <f t="shared" si="133"/>
        <v>0</v>
      </c>
      <c r="HZ31" s="106">
        <f t="shared" si="134"/>
        <v>8.6260719396531051</v>
      </c>
    </row>
    <row r="32" spans="1:236" ht="14.25" customHeight="1">
      <c r="A32" s="61">
        <v>4</v>
      </c>
      <c r="B32" s="14">
        <f>ReducedMass!L15</f>
        <v>281.54523308547459</v>
      </c>
      <c r="D32" s="14">
        <v>4</v>
      </c>
      <c r="E32" s="14">
        <f>Gearing!V19/3.6</f>
        <v>64.34446837934577</v>
      </c>
      <c r="F32" s="61">
        <f>Gearing!U19/3.6</f>
        <v>19.452978812360346</v>
      </c>
      <c r="L32" s="149">
        <f>INDEX($B$29:$B$34, MATCH($P32, $A$29:$A$34, 0))</f>
        <v>327.25651568900486</v>
      </c>
      <c r="M32" s="149">
        <f t="shared" si="28"/>
        <v>6</v>
      </c>
      <c r="N32" s="149">
        <f t="shared" si="79"/>
        <v>20.613522329434392</v>
      </c>
      <c r="O32" s="149">
        <f t="shared" si="29"/>
        <v>74.208680385963817</v>
      </c>
      <c r="P32" s="149">
        <f>IF(AC32=0,
IF(N32&lt;$E$29,1,
IF(N32&lt;$E$30,2,
IF(N32&lt;$E$31,3,
IF(N32&lt;$E$32,4,
IF(N32&lt;$E$33,5,
IF(N32&lt;$E$34,6)))))),
IF(N32&gt;$F$29,1,
IF(N32&gt;$F$30,2,
IF(N32&gt;$F$31,3,
IF(N32&gt;$F$32,4,
IF(N32&gt;$F$33,5,
IF(N32&gt;$F$34,6)))))))</f>
        <v>1</v>
      </c>
      <c r="Q32" s="149" cm="1">
        <f t="array" ref="Q32">INDEX(Sections!$A$37:$F$67, MATCH(N32, Acceleration!$H$6:$H$36, 1), Sections!P32)</f>
        <v>10.679475727713331</v>
      </c>
      <c r="R32" s="149">
        <f>(BikeData!$G$5/L32)*BikeData!$N$2*(Sections!$O$2/Sections!$N$2)-Sections!W32/Sections!L32</f>
        <v>8.5806377497250157</v>
      </c>
      <c r="S32" s="149">
        <f>(Sections!$V$2*Sections!$L$2*BikeData!$N$2*((Sections!$P$2)/Sections!$M$2)/(1-Sections!$V$2*Sections!$N$2/Sections!$M$2))/Sections!L32-Sections!W32/Sections!L32</f>
        <v>12.237443783633333</v>
      </c>
      <c r="T32" s="149">
        <f t="shared" si="0"/>
        <v>8.6376490575826992</v>
      </c>
      <c r="U32" s="149">
        <f t="shared" si="30"/>
        <v>21.028376089019705</v>
      </c>
      <c r="V32" s="149">
        <f t="shared" si="31"/>
        <v>4.8028549993140407E-2</v>
      </c>
      <c r="W32" s="149">
        <f>0.5*Sections!$U$2*Sections!$T$2*Sections!N32^2</f>
        <v>76.485114508696256</v>
      </c>
      <c r="X32" s="149">
        <f>BikeData!$N$2*((Sections!$P$2)/Sections!$N$2)-(0.5*Sections!$U$2*Sections!$T$2*Sections!N32^2)/BikeData!$G$5</f>
        <v>10.144603681408292</v>
      </c>
      <c r="Y32" s="149">
        <f>Sections!$V$2*BikeData!$N$2*(Sections!$P$2/Sections!$M$2)/(1-Sections!$V$2*Sections!$N$2/Sections!$M$2)</f>
        <v>15.459349727578084</v>
      </c>
      <c r="Z32" s="149">
        <f t="shared" si="32"/>
        <v>10.144603681408292</v>
      </c>
      <c r="AA32" s="149">
        <f>$D$2-M32</f>
        <v>497.2</v>
      </c>
      <c r="AB32" s="149">
        <f>MAX(0, (N32^2 - M$17^2)/(2*Sections!Z32))</f>
        <v>0</v>
      </c>
      <c r="AC32" s="149">
        <f t="shared" si="80"/>
        <v>0</v>
      </c>
      <c r="AD32" s="149">
        <f t="shared" si="33"/>
        <v>8.6376490575826992</v>
      </c>
      <c r="AF32" s="149">
        <f>INDEX($B$29:$B$34, MATCH($AJ32, $A$29:$A$34, 0))</f>
        <v>327.25651568900486</v>
      </c>
      <c r="AG32" s="129">
        <f t="shared" si="34"/>
        <v>6</v>
      </c>
      <c r="AH32" s="129">
        <f t="shared" si="35"/>
        <v>31.582028811733434</v>
      </c>
      <c r="AI32" s="129">
        <f t="shared" si="1"/>
        <v>113.69530372224037</v>
      </c>
      <c r="AJ32" s="129">
        <f>IF(AW32=0,
IF(AH32&lt;$E$29,1,
IF(AH32&lt;$E$30,2,
IF(AH32&lt;$E$31,3,
IF(AH32&lt;$E$32,4,
IF(AH32&lt;$E$33,5,
IF(AH32&lt;$E$34,6)))))),
IF(AH32&gt;$F$29,1,
IF(AH32&gt;$F$30,2,
IF(AH32&gt;$F$31,3,
IF(AH32&gt;$F$32,4,
IF(AH32&gt;$F$33,5,
IF(AH32&gt;$F$34,6)))))))</f>
        <v>1</v>
      </c>
      <c r="AK32" s="129" cm="1">
        <f t="array" ref="AK32">INDEX(Sections!$A$37:$F$67, MATCH(AH32, Acceleration!$H$6:$H$36, 1), $AJ32)</f>
        <v>12.819174815408889</v>
      </c>
      <c r="AL32" s="129">
        <f>(BikeData!$G$5/AF32)*BikeData!$N$2*(Sections!$O$2/Sections!$N$2)-Sections!AQ32/Sections!AF32</f>
        <v>8.265743168726166</v>
      </c>
      <c r="AM32" s="129">
        <f>(Sections!$V$2*Sections!$L$2*BikeData!$N$2*((Sections!$P$2)/Sections!$M$2)/(1-Sections!$V$2*Sections!$N$2/Sections!$M$2))/Sections!AF32-Sections!AQ32/Sections!AF32</f>
        <v>11.922549202634483</v>
      </c>
      <c r="AN32" s="129">
        <f t="shared" si="2"/>
        <v>8.265743168726166</v>
      </c>
      <c r="AO32" s="129">
        <f t="shared" si="3"/>
        <v>31.842676241211464</v>
      </c>
      <c r="AP32" s="129">
        <f t="shared" si="36"/>
        <v>3.153345369648098E-2</v>
      </c>
      <c r="AQ32" s="149">
        <f>0.5*Sections!$U$2*Sections!$T$2*Sections!AH32^2</f>
        <v>179.5364178957289</v>
      </c>
      <c r="AR32" s="149">
        <f>BikeData!$N$2*((Sections!$P$2)/Sections!$N$2)-(0.5*Sections!$U$2*Sections!$T$2*Sections!AH32^2)/BikeData!$G$5</f>
        <v>9.7542578352452907</v>
      </c>
      <c r="AS32" s="149">
        <f>Sections!$V$2*BikeData!$N$2*(Sections!$P$2/Sections!$M$2)/(1-Sections!$V$2*Sections!$N$2/Sections!$M$2)</f>
        <v>15.459349727578084</v>
      </c>
      <c r="AT32" s="149">
        <f t="shared" si="4"/>
        <v>9.7542578352452907</v>
      </c>
      <c r="AU32" s="149">
        <f t="shared" si="5"/>
        <v>56.025001019999998</v>
      </c>
      <c r="AV32" s="149">
        <f>MAX(0, (AH32^2 - AG$17^2)/(2*Sections!AT32))</f>
        <v>0</v>
      </c>
      <c r="AW32" s="149">
        <f t="shared" si="81"/>
        <v>0</v>
      </c>
      <c r="AX32" s="149">
        <f t="shared" si="6"/>
        <v>8.265743168726166</v>
      </c>
      <c r="AZ32" s="149">
        <f>INDEX($B$29:$B$34, MATCH($AJ32, $A$29:$A$34, 0))</f>
        <v>327.25651568900486</v>
      </c>
      <c r="BA32" s="129">
        <f t="shared" si="82"/>
        <v>6</v>
      </c>
      <c r="BB32" s="129">
        <f t="shared" si="37"/>
        <v>45.325384651426923</v>
      </c>
      <c r="BC32" s="129">
        <f t="shared" si="7"/>
        <v>163.17138474513692</v>
      </c>
      <c r="BD32" s="149">
        <f>IF(BQ32=0,
IF(BB32&lt;$E$29,1,
IF(BB32&lt;$E$30,2,
IF(BB32&lt;$E$31,3,
IF(BB32&lt;$E$32,4,
IF(BB32&lt;$E$33,5,
IF(BB32&lt;$E$34,6)))))),
IF(BB32&gt;$F$29,1,
IF(BB32&gt;$F$30,2,
IF(BB32&gt;$F$31,3,
IF(BB32&gt;$F$32,4,
IF(BB32&gt;$F$33,5,
IF(BB32&gt;$F$34,6)))))))</f>
        <v>3</v>
      </c>
      <c r="BE32" s="129" cm="1">
        <f t="array" ref="BE32">INDEX(Sections!$A$37:$F$67, MATCH(BB32, Acceleration!$H$6:$H$36, 1), Sections!BD32)</f>
        <v>6.8582415088433493</v>
      </c>
      <c r="BF32" s="129">
        <f>(BikeData!$G$5/AZ32)*BikeData!$N$2*(Sections!$O$2/Sections!$N$2)-Sections!BK32/Sections!AZ32</f>
        <v>7.6843830983615584</v>
      </c>
      <c r="BG32" s="129">
        <f>(Sections!$V$2*Sections!$L$2*BikeData!$N$2*((Sections!$P$2)/Sections!$M$2)/(1-Sections!$V$2*Sections!$N$2/Sections!$M$2))/Sections!AZ32-Sections!BK32/Sections!AZ32</f>
        <v>11.341189132269877</v>
      </c>
      <c r="BH32" s="129">
        <f t="shared" si="38"/>
        <v>6.8582415088433493</v>
      </c>
      <c r="BI32" s="129">
        <f t="shared" si="9"/>
        <v>45.476444197160951</v>
      </c>
      <c r="BJ32" s="129">
        <f t="shared" si="39"/>
        <v>2.2025988081528652E-2</v>
      </c>
      <c r="BK32" s="149">
        <f>0.5*Sections!$U$2*Sections!$T$2*Sections!BB32^2</f>
        <v>369.79028888396527</v>
      </c>
      <c r="BL32" s="149">
        <f>BikeData!$N$2*((Sections!$P$2)/Sections!$N$2)-(0.5*Sections!$U$2*Sections!$T$2*Sections!BB32^2)/BikeData!$G$5</f>
        <v>9.0335992330171226</v>
      </c>
      <c r="BM32" s="149">
        <f>Sections!$V$2*BikeData!$N$2*(Sections!$P$2/Sections!$M$2)/(1-Sections!$V$2*Sections!$N$2/Sections!$M$2)</f>
        <v>15.459349727578084</v>
      </c>
      <c r="BN32" s="149">
        <f t="shared" si="10"/>
        <v>9.0335992330171226</v>
      </c>
      <c r="BO32" s="149">
        <f t="shared" si="83"/>
        <v>31.623328960000002</v>
      </c>
      <c r="BP32" s="149">
        <f>MAX(0, (BB32^2 - BA$17^2)/(2*Sections!BN32))</f>
        <v>0</v>
      </c>
      <c r="BQ32" s="149">
        <f t="shared" si="84"/>
        <v>0</v>
      </c>
      <c r="BR32" s="149">
        <f t="shared" si="11"/>
        <v>6.8582415088433493</v>
      </c>
      <c r="BT32" s="129">
        <f>INDEX($B$29:$B$34, MATCH($BX32, $A$29:$A$34, 0))</f>
        <v>288.49501037177833</v>
      </c>
      <c r="BU32" s="129">
        <f t="shared" si="85"/>
        <v>6</v>
      </c>
      <c r="BV32" s="129">
        <f t="shared" si="86"/>
        <v>50.885492347913747</v>
      </c>
      <c r="BW32" s="129">
        <f t="shared" si="87"/>
        <v>183.1877724524895</v>
      </c>
      <c r="BX32" s="129">
        <f>IF(CK32=0,
IF(BV32&lt;$E$29,1,
IF(BV32&lt;$E$30,2,
IF(BV32&lt;$E$31,3,
IF(BV32&lt;$E$32,4,
IF(BV32&lt;$E$33,5,
IF(BV32&lt;$E$34,6)))))),
IF(BV32&gt;$F$29,1,
IF(BV32&gt;$F$30,2,
IF(BV32&gt;$F$31,3,
IF(BV32&gt;$F$32,4,
IF(BV32&gt;$F$33,5,
IF(BV32&gt;$F$34,6)))))))</f>
        <v>3</v>
      </c>
      <c r="BY32" s="129" cm="1">
        <f t="array" ref="BY32">INDEX(Sections!$A$37:$F$67, MATCH(BV32, Acceleration!$H$6:$H$36, 1), Sections!BX32)</f>
        <v>6.8582415088433493</v>
      </c>
      <c r="BZ32" s="129">
        <f>(BikeData!$G$5/BT32)*BikeData!$N$2*(Sections!$O$2/Sections!$N$2)-Sections!CE32/Sections!BT32</f>
        <v>8.3830729830941522</v>
      </c>
      <c r="CA32" s="129">
        <f>(Sections!$V$2*Sections!$L$2*BikeData!$N$2*((Sections!$P$2)/Sections!$M$2)/(1-Sections!$V$2*Sections!$N$2/Sections!$M$2))/Sections!BT32-Sections!CE32/Sections!BT32</f>
        <v>12.531198802203404</v>
      </c>
      <c r="CB32" s="129">
        <f t="shared" si="40"/>
        <v>6.8582415088433493</v>
      </c>
      <c r="CC32" s="129">
        <f t="shared" si="13"/>
        <v>51.020092262825976</v>
      </c>
      <c r="CD32" s="129">
        <f t="shared" si="41"/>
        <v>1.962600977796853E-2</v>
      </c>
      <c r="CE32" s="149">
        <f>0.5*Sections!$U$2*Sections!$T$2*Sections!BV32^2</f>
        <v>466.07999966812594</v>
      </c>
      <c r="CF32" s="149">
        <f>BikeData!$N$2*((Sections!$P$2)/Sections!$N$2)-(0.5*Sections!$U$2*Sections!$T$2*Sections!BV32^2)/BikeData!$G$5</f>
        <v>8.6688654800468168</v>
      </c>
      <c r="CG32" s="149">
        <f>Sections!$V$2*BikeData!$N$2*(Sections!$P$2/Sections!$M$2)/(1-Sections!$V$2*Sections!$N$2/Sections!$M$2)</f>
        <v>15.459349727578084</v>
      </c>
      <c r="CH32" s="149">
        <f t="shared" si="42"/>
        <v>8.6688654800468168</v>
      </c>
      <c r="CI32" s="149">
        <f t="shared" si="88"/>
        <v>98.075679469999997</v>
      </c>
      <c r="CJ32" s="149">
        <f>MAX(0, (BV32^2 - BU$17^2)/(2*Sections!CH32))</f>
        <v>0</v>
      </c>
      <c r="CK32" s="149">
        <f t="shared" si="89"/>
        <v>0</v>
      </c>
      <c r="CL32" s="149">
        <f t="shared" si="90"/>
        <v>6.8582415088433493</v>
      </c>
      <c r="CM32" s="672"/>
      <c r="CN32" s="129">
        <f>INDEX($B$29:$B$34, MATCH(CR32, $A$29:$A$34, 0))</f>
        <v>281.54523308547459</v>
      </c>
      <c r="CO32" s="129">
        <f t="shared" si="91"/>
        <v>6</v>
      </c>
      <c r="CP32" s="129">
        <f t="shared" si="92"/>
        <v>59.592366251179712</v>
      </c>
      <c r="CQ32" s="129">
        <f t="shared" si="43"/>
        <v>214.53251850424698</v>
      </c>
      <c r="CR32" s="129">
        <f>IF(DE32=1,
IF(CP32&lt;$E$29,1,
IF(CP32&lt;$E$30,2,
IF(CP32&lt;$E$31,3,
IF(CP32&lt;$E$32,4,
IF(CP32&lt;$E$33,5,
IF(CP32&lt;$E$34,6)))))),
IF(CP32&gt;$F$29,1,
IF(CP32&gt;$F$30,2,
IF(CP32&gt;$F$31,3,
IF(CP32&gt;$F$32,4,
IF(CP32&gt;$F$33,5,
IF(CP32&gt;$F$34,6)))))))</f>
        <v>4</v>
      </c>
      <c r="CS32" s="129" cm="1">
        <f t="array" ref="CS32">INDEX(Sections!$A$37:$F$67, MATCH(CP32, Acceleration!$H$6:$H$36, 1), Sections!CR32)</f>
        <v>4.7104625432718503</v>
      </c>
      <c r="CT32" s="129">
        <f>(BikeData!$G$5/CN32)*BikeData!$N$2*(Sections!$O$2/Sections!$N$2)-Sections!CY32/Sections!CN32</f>
        <v>7.9750229882845591</v>
      </c>
      <c r="CU32" s="129">
        <f>(Sections!$V$2*Sections!$L$2*BikeData!$N$2*((Sections!$P$2)/Sections!$M$2)/(1-Sections!$V$2*Sections!$N$2/Sections!$M$2))/Sections!CN32-Sections!CY32/Sections!CN32</f>
        <v>12.225542835814899</v>
      </c>
      <c r="CV32" s="129">
        <f t="shared" si="135"/>
        <v>4.7104625432718503</v>
      </c>
      <c r="CW32" s="129">
        <f t="shared" si="138"/>
        <v>59.457750454923882</v>
      </c>
      <c r="CX32" s="129">
        <f t="shared" si="139"/>
        <v>1.6799647537829858E-2</v>
      </c>
      <c r="CY32" s="149">
        <f>0.5*Sections!$U$2*Sections!$T$2*Sections!CP32^2</f>
        <v>639.22502077465367</v>
      </c>
      <c r="CZ32" s="129">
        <f>BikeData!$N$2*((Sections!$P$2)/Sections!$N$2)-(0.5*Sections!$U$2*Sections!$T$2*Sections!CP32^2)/BikeData!$G$5</f>
        <v>8.0130131273705754</v>
      </c>
      <c r="DA32" s="129">
        <f>Sections!$V$2*BikeData!$N$2*(Sections!$P$2/Sections!$M$2)/(1-Sections!$V$2*Sections!$N$2/Sections!$M$2)</f>
        <v>15.459349727578084</v>
      </c>
      <c r="DB32" s="129">
        <f t="shared" si="93"/>
        <v>8.0130131273705754</v>
      </c>
      <c r="DC32" s="129">
        <f t="shared" si="94"/>
        <v>66.567763170000006</v>
      </c>
      <c r="DD32" s="129">
        <f t="shared" si="47"/>
        <v>71.787511121901005</v>
      </c>
      <c r="DE32" s="221">
        <f t="shared" si="95"/>
        <v>1</v>
      </c>
      <c r="DF32" s="149">
        <f t="shared" si="96"/>
        <v>4.7104625432718503</v>
      </c>
      <c r="DG32" s="680"/>
      <c r="DH32" s="631"/>
      <c r="DI32" s="129">
        <f>INDEX($B$29:$B$34, MATCH(DM32, $A$29:$A$34, 0))</f>
        <v>288.49501037177833</v>
      </c>
      <c r="DJ32" s="129">
        <f t="shared" si="97"/>
        <v>6</v>
      </c>
      <c r="DK32" s="129">
        <f t="shared" si="98"/>
        <v>47.904612991458968</v>
      </c>
      <c r="DL32" s="129">
        <f t="shared" si="16"/>
        <v>172.45660676925229</v>
      </c>
      <c r="DM32" s="149">
        <f>IF(DZ32=0,
IF(DK32&lt;$E$29,1,
IF(DK32&lt;$E$30,2,
IF(DK32&lt;$E$31,3,
IF(DK32&lt;$E$32,4,
IF(DK32&lt;$E$33,5,
IF(DK32&lt;$E$34,6)))))),
IF(DK32&gt;$F$29,1,
IF(DK32&gt;$F$30,2,
IF(DK32&gt;$F$31,3,
IF(DK32&gt;$F$32,4,
IF(DK32&gt;$F$33,5,
IF(DK32&gt;$F$34,6)))))))</f>
        <v>3</v>
      </c>
      <c r="DN32" s="149" cm="1">
        <f t="array" ref="DN32">INDEX(Sections!$A$37:$F$67, MATCH(DK32, Acceleration!$H$6:$H$36, 1), Sections!DM32)</f>
        <v>6.8582415088433493</v>
      </c>
      <c r="DO32" s="129">
        <f>(BikeData!$G$5/DI32)*BikeData!$N$2*(Sections!$O$2/Sections!$N$2)-Sections!DT32/Sections!DI32</f>
        <v>8.566808047852307</v>
      </c>
      <c r="DP32" s="129">
        <f>(Sections!$V$2*Sections!$L$2*BikeData!$N$2*((Sections!$P$2)/Sections!$M$2)/(1-Sections!$V$2*Sections!$N$2/Sections!$M$2))/Sections!DI32-Sections!DT32/Sections!DI32</f>
        <v>12.714933866961559</v>
      </c>
      <c r="DQ32" s="129">
        <f t="shared" si="48"/>
        <v>6.8582415088433493</v>
      </c>
      <c r="DR32" s="149">
        <f t="shared" si="49"/>
        <v>47.719101514755167</v>
      </c>
      <c r="DS32" s="129">
        <f t="shared" si="50"/>
        <v>2.0915313845814576E-2</v>
      </c>
      <c r="DT32" s="149">
        <f>0.5*Sections!$U$2*Sections!$T$2*Sections!DK32^2</f>
        <v>413.07335025506262</v>
      </c>
      <c r="DU32" s="149">
        <f>BikeData!$N$2*((Sections!$P$2)/Sections!$N$2)-(0.5*Sections!$U$2*Sections!$T$2*Sections!DK32^2)/BikeData!$G$5</f>
        <v>8.8696482429750869</v>
      </c>
      <c r="DV32" s="149">
        <f>Sections!$V$2*BikeData!$N$2*(Sections!$P$2/Sections!$M$2)/(1-Sections!$V$2*Sections!$N$2/Sections!$M$2)</f>
        <v>15.459349727578084</v>
      </c>
      <c r="DW32" s="149">
        <f t="shared" si="99"/>
        <v>8.8696482429750869</v>
      </c>
      <c r="DX32" s="149">
        <f t="shared" si="100"/>
        <v>41.780693499999998</v>
      </c>
      <c r="DY32" s="149">
        <f t="shared" si="52"/>
        <v>0</v>
      </c>
      <c r="DZ32" s="149">
        <f t="shared" si="101"/>
        <v>0</v>
      </c>
      <c r="EA32" s="149">
        <f t="shared" si="53"/>
        <v>-8.8696482429750869</v>
      </c>
      <c r="EB32" s="634"/>
      <c r="EC32" s="658"/>
      <c r="ED32" s="192">
        <f>INDEX($B$29:$B$34, MATCH(EH32, $A$29:$A$34, 0))</f>
        <v>327.25651568900486</v>
      </c>
      <c r="EE32" s="129">
        <f t="shared" si="102"/>
        <v>6</v>
      </c>
      <c r="EF32" s="129">
        <f t="shared" si="103"/>
        <v>39.668385723212914</v>
      </c>
      <c r="EG32" s="129">
        <f t="shared" si="104"/>
        <v>142.80618860356648</v>
      </c>
      <c r="EH32" s="149">
        <f>IF(EU32=0,
IF(EF32&lt;$E$29,1,
IF(EF32&lt;$E$30,2,
IF(EF32&lt;$E$31,3,
IF(EF32&lt;$E$32,4,
IF(EF32&lt;$E$33,5,
IF(EF32&lt;$E$34,6)))))),
IF(EF32&gt;$F$29,1,
IF(EF32&gt;$F$30,2,
IF(EF32&gt;$F$31,3,
IF(EF32&gt;$F$32,4,
IF(EF32&gt;$F$33,5,
IF(EF32&gt;$F$34,6)))))))</f>
        <v>1</v>
      </c>
      <c r="EI32" s="149" cm="1">
        <f t="array" ref="EI32">INDEX(Sections!$A$37:$F$67, MATCH(EF32, Acceleration!$H$6:$H$36, 1), Sections!EH32)</f>
        <v>12.059929368897711</v>
      </c>
      <c r="EJ32" s="129">
        <f>(BikeData!$G$5/ED32)*BikeData!$N$2*(Sections!$O$2/Sections!$N$2)-Sections!EO32/Sections!ED32</f>
        <v>7.9488415157664614</v>
      </c>
      <c r="EK32" s="129">
        <f>(Sections!$V$2*Sections!$L$2*BikeData!$N$2*((Sections!$P$2)/Sections!$M$2)/(1-Sections!$V$2*Sections!$N$2/Sections!$M$2))/Sections!ED32-Sections!EO32/Sections!ED32</f>
        <v>11.605647549674778</v>
      </c>
      <c r="EL32" s="129">
        <f t="shared" si="105"/>
        <v>7.9488415157664614</v>
      </c>
      <c r="EM32" s="129">
        <f t="shared" si="140"/>
        <v>39.431687484463708</v>
      </c>
      <c r="EN32" s="129">
        <f>-(EM32-EF32)/ER32</f>
        <v>2.5284426662274383E-2</v>
      </c>
      <c r="EO32" s="149">
        <f>0.5*Sections!$U$2*Sections!$T$2*Sections!EF32^2</f>
        <v>283.24454865940834</v>
      </c>
      <c r="EP32" s="149">
        <f>BikeData!$N$2*((Sections!$P$2)/Sections!$N$2)-(0.5*Sections!$U$2*Sections!$T$2*Sections!EF32^2)/BikeData!$G$5</f>
        <v>9.361424006594989</v>
      </c>
      <c r="EQ32" s="149">
        <f>Sections!$V$2*BikeData!$N$2*(Sections!$P$2/Sections!$M$2)/(1-Sections!$V$2*Sections!$N$2/Sections!$M$2)</f>
        <v>15.459349727578084</v>
      </c>
      <c r="ER32" s="149">
        <f t="shared" si="106"/>
        <v>9.361424006594989</v>
      </c>
      <c r="ES32" s="149">
        <f t="shared" si="107"/>
        <v>31.01957573</v>
      </c>
      <c r="ET32" s="149">
        <f t="shared" si="108"/>
        <v>37.473899453756175</v>
      </c>
      <c r="EU32" s="149">
        <f t="shared" si="137"/>
        <v>1</v>
      </c>
      <c r="EV32" s="149">
        <f t="shared" si="141"/>
        <v>7.9488415157664614</v>
      </c>
      <c r="EW32" s="678"/>
      <c r="EX32" s="129">
        <f>INDEX($B$29:$B$34, MATCH($FB32, $A$29:$A$34, 0))</f>
        <v>327.25651568900486</v>
      </c>
      <c r="EY32" s="129">
        <f t="shared" si="56"/>
        <v>6</v>
      </c>
      <c r="EZ32" s="129">
        <f t="shared" si="109"/>
        <v>31.172183944449433</v>
      </c>
      <c r="FA32" s="129">
        <f t="shared" si="19"/>
        <v>112.21986220001796</v>
      </c>
      <c r="FB32" s="149">
        <f>IF(FO32=0,
IF(EZ32&lt;$E$29,1,
IF(EZ32&lt;$E$30,2,
IF(EZ32&lt;$E$31,3,
IF(EZ32&lt;$E$32,4,
IF(EZ32&lt;$E$33,5,
IF(EZ32&lt;$E$34,6)))))),
IF(EZ32&gt;$F$29,1,
IF(EZ32&gt;$F$30,2,
IF(EZ32&gt;$F$31,3,
IF(EZ32&gt;$F$32,4,
IF(EZ32&gt;$F$33,5,
IF(EZ32&gt;$F$34,6)))))))</f>
        <v>1</v>
      </c>
      <c r="FC32" s="149" cm="1">
        <f t="array" ref="FC32">INDEX(Sections!$A$37:$F$67, MATCH(EZ32, Acceleration!$H$6:$H$36, 1), Sections!FB32)</f>
        <v>12.819174815408889</v>
      </c>
      <c r="FD32" s="129">
        <f>(BikeData!$G$5/EX32)*BikeData!$N$2*(Sections!$O$2/Sections!$N$2)-Sections!FI32/Sections!EX32</f>
        <v>8.279889590073946</v>
      </c>
      <c r="FE32" s="129">
        <f>(Sections!$V$2*Sections!$L$2*BikeData!$N$2*((Sections!$P$2)/Sections!$M$2)/(1-Sections!$V$2*Sections!$N$2/Sections!$M$2))/Sections!EX32-Sections!FI32/Sections!EX32</f>
        <v>11.936695623982263</v>
      </c>
      <c r="FF32" s="129">
        <f t="shared" si="110"/>
        <v>8.279889590073946</v>
      </c>
      <c r="FG32" s="129">
        <f t="shared" si="20"/>
        <v>31.43667970773534</v>
      </c>
      <c r="FH32" s="129">
        <f t="shared" si="58"/>
        <v>3.1944358727076377E-2</v>
      </c>
      <c r="FI32" s="149">
        <f>0.5*Sections!$U$2*Sections!$T$2*Sections!EZ32^2</f>
        <v>174.90690933598637</v>
      </c>
      <c r="FJ32" s="149">
        <f>BikeData!$N$2*((Sections!$P$2)/Sections!$N$2)-(0.5*Sections!$U$2*Sections!$T$2*Sections!EZ32^2)/BikeData!$G$5</f>
        <v>9.7717938525170425</v>
      </c>
      <c r="FK32" s="149">
        <f>Sections!$V$2*BikeData!$N$2*(Sections!$P$2/Sections!$M$2)/(1-Sections!$V$2*Sections!$N$2/Sections!$M$2)</f>
        <v>15.459349727578084</v>
      </c>
      <c r="FL32" s="149">
        <f t="shared" si="111"/>
        <v>9.7717938525170425</v>
      </c>
      <c r="FM32" s="149">
        <f t="shared" si="60"/>
        <v>247.62828163</v>
      </c>
      <c r="FN32" s="149">
        <f t="shared" si="61"/>
        <v>12.572769094401428</v>
      </c>
      <c r="FO32" s="149">
        <f t="shared" si="112"/>
        <v>0</v>
      </c>
      <c r="FP32" s="149">
        <f t="shared" si="113"/>
        <v>8.279889590073946</v>
      </c>
      <c r="FR32" s="149">
        <f>INDEX($B$29:$B$34, MATCH($FV32, $A$29:$A$34, 0))</f>
        <v>327.25651568900486</v>
      </c>
      <c r="FS32" s="129">
        <f t="shared" si="62"/>
        <v>6</v>
      </c>
      <c r="FT32" s="129">
        <f t="shared" si="114"/>
        <v>28.752238538763756</v>
      </c>
      <c r="FU32" s="129">
        <f t="shared" si="115"/>
        <v>103.50805873954953</v>
      </c>
      <c r="FV32" s="149">
        <f>IF(GI32=0,
IF(FT32&lt;$E$29,1,
IF(FT32&lt;$E$30,2,
IF(FT32&lt;$E$31,3,
IF(FT32&lt;$E$32,4,
IF(FT32&lt;$E$33,5,
IF(FT32&lt;$E$34,6)))))),
IF(FT32&gt;$F$29,1,
IF(FT32&gt;$F$30,2,
IF(FT32&gt;$F$31,3,
IF(FT32&gt;$F$32,4,
IF(FT32&gt;$F$33,5,
IF(FT32&gt;$F$34,6)))))))</f>
        <v>1</v>
      </c>
      <c r="FW32" s="149" cm="1">
        <f t="array" ref="FW32">INDEX(Sections!$A$37:$F$67, MATCH(FT32, Acceleration!$H$6:$H$36, 1), Sections!FV32)</f>
        <v>13.199049284502818</v>
      </c>
      <c r="FX32" s="129">
        <f>(BikeData!$G$5/FR32)*BikeData!$N$2*(Sections!$O$2/Sections!$N$2)-Sections!GC32/Sections!FR32</f>
        <v>8.3596511480763436</v>
      </c>
      <c r="FY32" s="129">
        <f>(Sections!$V$2*Sections!$L$2*BikeData!$N$2*((Sections!$P$2)/Sections!$M$2)/(1-Sections!$V$2*Sections!$N$2/Sections!$M$2))/Sections!FR32-Sections!GC32/Sections!FR32</f>
        <v>12.016457181984661</v>
      </c>
      <c r="FZ32" s="129">
        <f t="shared" si="116"/>
        <v>8.3596511480763436</v>
      </c>
      <c r="GA32" s="129">
        <f t="shared" si="117"/>
        <v>29.041531007956941</v>
      </c>
      <c r="GB32" s="129">
        <f t="shared" si="64"/>
        <v>3.4605806398961395E-2</v>
      </c>
      <c r="GC32" s="149">
        <f>0.5*Sections!$U$2*Sections!$T$2*Sections!FT32^2</f>
        <v>148.8044197781949</v>
      </c>
      <c r="GD32" s="149">
        <f>BikeData!$N$2*((Sections!$P$2)/Sections!$N$2)-(0.5*Sections!$U$2*Sections!$T$2*Sections!FT32^2)/BikeData!$G$5</f>
        <v>9.8706669190238276</v>
      </c>
      <c r="GE32" s="149">
        <f>Sections!$V$2*BikeData!$N$2*(Sections!$P$2/Sections!$M$2)/(1-Sections!$V$2*Sections!$N$2/Sections!$M$2)</f>
        <v>15.459349727578084</v>
      </c>
      <c r="GF32" s="149">
        <f t="shared" si="118"/>
        <v>9.8706669190238276</v>
      </c>
      <c r="GG32" s="149">
        <f t="shared" si="66"/>
        <v>508.54111422000005</v>
      </c>
      <c r="GH32" s="149">
        <f>MAX(0, (FT32^2 - CX$6^2)/(2*Sections!GF32))</f>
        <v>41.876158306825353</v>
      </c>
      <c r="GI32" s="149">
        <f t="shared" si="119"/>
        <v>0</v>
      </c>
      <c r="GJ32" s="149">
        <f t="shared" si="120"/>
        <v>8.3596511480763436</v>
      </c>
      <c r="GM32" s="106">
        <f>INDEX($B$29:$B$34, MATCH(GQ32, $A$29:$A$34, 0))</f>
        <v>327.25651568900486</v>
      </c>
      <c r="GN32" s="106">
        <f t="shared" si="68"/>
        <v>6</v>
      </c>
      <c r="GO32" s="106">
        <f t="shared" si="121"/>
        <v>21.988685176533856</v>
      </c>
      <c r="GP32" s="106">
        <f t="shared" si="122"/>
        <v>79.159266635521888</v>
      </c>
      <c r="GQ32" s="106">
        <f>IF(HD32=0,
IF(GO32&lt;$E$29,1,
IF(GO32&lt;$E$30,2,
IF(GO32&lt;$E$31,3,
IF(GO32&lt;$E$32,4,
IF(GO32&lt;$E$33,5,
IF(GO32&lt;$E$34,6)))))),
IF(GO32&gt;$F$29,1,
IF(GO32&gt;$F$30,2,
IF(GO32&gt;$F$31,3,
IF(GO32&gt;$F$32,4,
IF(GO32&gt;$F$33,5,
IF(GO32&gt;$F$34,6)))))))</f>
        <v>1</v>
      </c>
      <c r="GR32" s="106" cm="1">
        <f t="array" ref="GR32">INDEX(Sections!$A$37:$F$67, MATCH(GO32, Acceleration!$H$6:$H$36, 1), Sections!GQ32)</f>
        <v>10.888276228377508</v>
      </c>
      <c r="GS32" s="106">
        <f>(BikeData!$G$5/GM32)*BikeData!$N$2*(Sections!$O$2/Sections!$N$2)-Sections!GX32/Sections!GM32</f>
        <v>8.5484144183979343</v>
      </c>
      <c r="GT32" s="106">
        <f>(Sections!$V$2*Sections!$L$2*BikeData!$N$2*((Sections!$P$2)/Sections!$M$2)/(1-Sections!$V$2*Sections!$N$2/Sections!$M$2))/Sections!GM32-Sections!GX32/Sections!GM32</f>
        <v>12.205220452306252</v>
      </c>
      <c r="GU32" s="106">
        <f t="shared" si="123"/>
        <v>8.5484144183979343</v>
      </c>
      <c r="GV32" s="106">
        <f t="shared" si="124"/>
        <v>22.374072151253905</v>
      </c>
      <c r="GW32" s="106">
        <f t="shared" si="70"/>
        <v>4.5082860499909505E-2</v>
      </c>
      <c r="GX32" s="106">
        <f>0.5*Sections!$U$2*Sections!$T$2*Sections!GO32^2</f>
        <v>87.030409642689548</v>
      </c>
      <c r="GY32" s="106">
        <f>BikeData!$N$2*((Sections!$P$2)/Sections!$N$2)-(0.5*Sections!$U$2*Sections!$T$2*Sections!GO32^2)/BikeData!$G$5</f>
        <v>10.104659381658317</v>
      </c>
      <c r="GZ32" s="106">
        <f>Sections!$V$2*BikeData!$N$2*(Sections!$P$2/Sections!$M$2)/(1-Sections!$V$2*Sections!$N$2/Sections!$M$2)</f>
        <v>15.459349727578084</v>
      </c>
      <c r="HA32" s="106">
        <f t="shared" si="125"/>
        <v>10.104659381658317</v>
      </c>
      <c r="HB32" s="106">
        <f t="shared" si="72"/>
        <v>377.21187875999999</v>
      </c>
      <c r="HC32" s="106">
        <f>MAX(0, (GO32^2 - DY$9^2)/(2*Sections!HA32))</f>
        <v>23.924719158290429</v>
      </c>
      <c r="HD32" s="106">
        <f t="shared" si="126"/>
        <v>0</v>
      </c>
      <c r="HE32" s="106">
        <f t="shared" si="127"/>
        <v>8.5484144183979343</v>
      </c>
      <c r="HH32" s="82">
        <f>INDEX($B$29:$B$34, MATCH(HL32, $A$29:$A$34, 0))</f>
        <v>327.25651568900486</v>
      </c>
      <c r="HI32" s="82">
        <f t="shared" si="74"/>
        <v>6</v>
      </c>
      <c r="HJ32" s="82">
        <f t="shared" si="128"/>
        <v>18.962223515592584</v>
      </c>
      <c r="HK32" s="82">
        <f t="shared" si="129"/>
        <v>68.264004656133309</v>
      </c>
      <c r="HL32" s="106">
        <f>IF(HY32=0,
IF(HJ32&lt;$E$29,1,
IF(HJ32&lt;$E$30,2,
IF(HJ32&lt;$E$31,3,
IF(HJ32&lt;$E$32,4,
IF(HJ32&lt;$E$33,5,
IF(HJ32&lt;$E$34,6)))))),
IF(HJ32&gt;$F$29,1,
IF(HJ32&gt;$F$30,2,
IF(HJ32&gt;$F$31,3,
IF(HJ32&gt;$F$32,4,
IF(HJ32&gt;$F$33,5,
IF(HJ32&gt;$F$34,6)))))))</f>
        <v>1</v>
      </c>
      <c r="HM32" s="106" cm="1">
        <f t="array" ref="HM32">INDEX(Sections!$A$37:$F$67, MATCH(HJ32, Acceleration!$H$6:$H$36, 1), Sections!HL32)</f>
        <v>10.349447991254371</v>
      </c>
      <c r="HN32" s="82">
        <f>(BikeData!$G$5/HH32)*BikeData!$N$2*(Sections!$O$2/Sections!$N$2)-Sections!HS32/Sections!HH32</f>
        <v>8.6165827904707371</v>
      </c>
      <c r="HO32" s="82">
        <f>(Sections!$V$2*Sections!$L$2*BikeData!$N$2*((Sections!$P$2)/Sections!$M$2)/(1-Sections!$V$2*Sections!$N$2/Sections!$M$2))/Sections!HH32-Sections!HS32/Sections!HH32</f>
        <v>12.273388824379055</v>
      </c>
      <c r="HP32" s="82">
        <f t="shared" si="130"/>
        <v>8.6165827904707371</v>
      </c>
      <c r="HQ32" s="82">
        <f t="shared" si="131"/>
        <v>19.41131335680906</v>
      </c>
      <c r="HR32" s="106">
        <f t="shared" si="26"/>
        <v>5.2119250999727501E-2</v>
      </c>
      <c r="HS32" s="104">
        <f>0.5*Sections!$U$2*Sections!$T$2*Sections!HJ32^2</f>
        <v>64.721865717952625</v>
      </c>
      <c r="HT32" s="104">
        <f>BikeData!$N$2*((Sections!$P$2)/Sections!$N$2)-(0.5*Sections!$U$2*Sections!$T$2*Sections!HJ32^2)/BikeData!$G$5</f>
        <v>10.189161441979291</v>
      </c>
      <c r="HU32" s="104">
        <f>Sections!$V$2*BikeData!$N$2*(Sections!$P$2/Sections!$M$2)/(1-Sections!$V$2*Sections!$N$2/Sections!$M$2)</f>
        <v>15.459349727578084</v>
      </c>
      <c r="HV32" s="106">
        <f t="shared" si="132"/>
        <v>10.189161441979291</v>
      </c>
      <c r="HW32" s="106">
        <f t="shared" si="77"/>
        <v>315.42191860000003</v>
      </c>
      <c r="HX32" s="106">
        <f t="shared" si="78"/>
        <v>1.8794680375951696</v>
      </c>
      <c r="HY32" s="106">
        <f t="shared" si="133"/>
        <v>0</v>
      </c>
      <c r="HZ32" s="106">
        <f t="shared" si="134"/>
        <v>8.6165827904707371</v>
      </c>
    </row>
    <row r="33" spans="1:234" ht="14.65" customHeight="1">
      <c r="A33" s="61">
        <v>5</v>
      </c>
      <c r="B33" s="14">
        <f>ReducedMass!R15</f>
        <v>277.57950855748163</v>
      </c>
      <c r="D33" s="14">
        <v>5</v>
      </c>
      <c r="E33" s="14">
        <f>Gearing!V20/3.6</f>
        <v>73.728036684667018</v>
      </c>
      <c r="F33" s="61">
        <f>Gearing!U20/3.6</f>
        <v>22.289871555829563</v>
      </c>
      <c r="L33" s="149">
        <f>INDEX($B$29:$B$34, MATCH($P33, $A$29:$A$34, 0))</f>
        <v>327.25651568900486</v>
      </c>
      <c r="M33" s="149">
        <f t="shared" si="28"/>
        <v>7</v>
      </c>
      <c r="N33" s="149">
        <f t="shared" si="79"/>
        <v>21.028376089019705</v>
      </c>
      <c r="O33" s="149">
        <f t="shared" si="29"/>
        <v>75.702153920470934</v>
      </c>
      <c r="P33" s="149">
        <f>IF(AC33=0,
IF(N33&lt;$E$29,1,
IF(N33&lt;$E$30,2,
IF(N33&lt;$E$31,3,
IF(N33&lt;$E$32,4,
IF(N33&lt;$E$33,5,
IF(N33&lt;$E$34,6)))))),
IF(N33&gt;$F$29,1,
IF(N33&gt;$F$30,2,
IF(N33&gt;$F$31,3,
IF(N33&gt;$F$32,4,
IF(N33&gt;$F$33,5,
IF(N33&gt;$F$34,6)))))))</f>
        <v>1</v>
      </c>
      <c r="Q33" s="149" cm="1">
        <f t="array" ref="Q33">INDEX(Sections!$A$37:$F$67, MATCH(N33, Acceleration!$H$6:$H$36, 1), Sections!P33)</f>
        <v>10.679475727713331</v>
      </c>
      <c r="R33" s="149">
        <f>(BikeData!$G$5/L33)*BikeData!$N$2*(Sections!$O$2/Sections!$N$2)-Sections!W33/Sections!L33</f>
        <v>8.5711358650820699</v>
      </c>
      <c r="S33" s="149">
        <f>(Sections!$V$2*Sections!$L$2*BikeData!$N$2*((Sections!$P$2)/Sections!$M$2)/(1-Sections!$V$2*Sections!$N$2/Sections!$M$2))/Sections!L33-Sections!W33/Sections!L33</f>
        <v>12.227941898990387</v>
      </c>
      <c r="T33" s="149">
        <f t="shared" si="0"/>
        <v>8.6376490575826992</v>
      </c>
      <c r="U33" s="149">
        <f t="shared" si="30"/>
        <v>21.435202332994692</v>
      </c>
      <c r="V33" s="149">
        <f t="shared" si="31"/>
        <v>4.7099186510459995E-2</v>
      </c>
      <c r="W33" s="149">
        <f>0.5*Sections!$U$2*Sections!$T$2*Sections!N33^2</f>
        <v>79.594668169426015</v>
      </c>
      <c r="X33" s="149">
        <f>BikeData!$N$2*((Sections!$P$2)/Sections!$N$2)-(0.5*Sections!$U$2*Sections!$T$2*Sections!N33^2)/BikeData!$G$5</f>
        <v>10.132825069057043</v>
      </c>
      <c r="Y33" s="149">
        <f>Sections!$V$2*BikeData!$N$2*(Sections!$P$2/Sections!$M$2)/(1-Sections!$V$2*Sections!$N$2/Sections!$M$2)</f>
        <v>15.459349727578084</v>
      </c>
      <c r="Z33" s="149">
        <f t="shared" si="32"/>
        <v>10.132825069057043</v>
      </c>
      <c r="AA33" s="149">
        <f>$D$2-M33</f>
        <v>496.2</v>
      </c>
      <c r="AB33" s="149">
        <f>MAX(0, (N33^2 - M$17^2)/(2*Sections!Z33))</f>
        <v>0</v>
      </c>
      <c r="AC33" s="149">
        <f t="shared" si="80"/>
        <v>0</v>
      </c>
      <c r="AD33" s="149">
        <f t="shared" si="33"/>
        <v>8.6376490575826992</v>
      </c>
      <c r="AF33" s="149">
        <f>INDEX($B$29:$B$34, MATCH($AJ33, $A$29:$A$34, 0))</f>
        <v>327.25651568900486</v>
      </c>
      <c r="AG33" s="129">
        <f t="shared" si="34"/>
        <v>7</v>
      </c>
      <c r="AH33" s="129">
        <f t="shared" si="35"/>
        <v>31.842676241211464</v>
      </c>
      <c r="AI33" s="129">
        <f t="shared" si="1"/>
        <v>114.63363446836128</v>
      </c>
      <c r="AJ33" s="129">
        <f>IF(AW33=0,
IF(AH33&lt;$E$29,1,
IF(AH33&lt;$E$30,2,
IF(AH33&lt;$E$31,3,
IF(AH33&lt;$E$32,4,
IF(AH33&lt;$E$33,5,
IF(AH33&lt;$E$34,6)))))),
IF(AH33&gt;$F$29,1,
IF(AH33&gt;$F$30,2,
IF(AH33&gt;$F$31,3,
IF(AH33&gt;$F$32,4,
IF(AH33&gt;$F$33,5,
IF(AH33&gt;$F$34,6)))))))</f>
        <v>1</v>
      </c>
      <c r="AK33" s="129" cm="1">
        <f t="array" ref="AK33">INDEX(Sections!$A$37:$F$67, MATCH(AH33, Acceleration!$H$6:$H$36, 1), $AJ33)</f>
        <v>12.819174815408889</v>
      </c>
      <c r="AL33" s="129">
        <f>(BikeData!$G$5/AF33)*BikeData!$N$2*(Sections!$O$2/Sections!$N$2)-Sections!AQ33/Sections!AF33</f>
        <v>8.2566504008267216</v>
      </c>
      <c r="AM33" s="129">
        <f>(Sections!$V$2*Sections!$L$2*BikeData!$N$2*((Sections!$P$2)/Sections!$M$2)/(1-Sections!$V$2*Sections!$N$2/Sections!$M$2))/Sections!AF33-Sections!AQ33/Sections!AF33</f>
        <v>11.913456434735039</v>
      </c>
      <c r="AN33" s="129">
        <f t="shared" si="2"/>
        <v>8.2566504008267216</v>
      </c>
      <c r="AO33" s="129">
        <f t="shared" si="3"/>
        <v>32.100924145642075</v>
      </c>
      <c r="AP33" s="129">
        <f t="shared" si="36"/>
        <v>3.1277563163477691E-2</v>
      </c>
      <c r="AQ33" s="149">
        <f>0.5*Sections!$U$2*Sections!$T$2*Sections!AH33^2</f>
        <v>182.51208543647036</v>
      </c>
      <c r="AR33" s="149">
        <f>BikeData!$N$2*((Sections!$P$2)/Sections!$N$2)-(0.5*Sections!$U$2*Sections!$T$2*Sections!AH33^2)/BikeData!$G$5</f>
        <v>9.7429863672879353</v>
      </c>
      <c r="AS33" s="149">
        <f>Sections!$V$2*BikeData!$N$2*(Sections!$P$2/Sections!$M$2)/(1-Sections!$V$2*Sections!$N$2/Sections!$M$2)</f>
        <v>15.459349727578084</v>
      </c>
      <c r="AT33" s="149">
        <f t="shared" si="4"/>
        <v>9.7429863672879353</v>
      </c>
      <c r="AU33" s="149">
        <f t="shared" si="5"/>
        <v>55.025001019999998</v>
      </c>
      <c r="AV33" s="149">
        <f>MAX(0, (AH33^2 - AG$17^2)/(2*Sections!AT33))</f>
        <v>0</v>
      </c>
      <c r="AW33" s="149">
        <f t="shared" si="81"/>
        <v>0</v>
      </c>
      <c r="AX33" s="149">
        <f t="shared" si="6"/>
        <v>8.2566504008267216</v>
      </c>
      <c r="AZ33" s="149">
        <f>INDEX($B$29:$B$34, MATCH($AJ33, $A$29:$A$34, 0))</f>
        <v>327.25651568900486</v>
      </c>
      <c r="BA33" s="129">
        <f t="shared" si="82"/>
        <v>7</v>
      </c>
      <c r="BB33" s="129">
        <f t="shared" si="37"/>
        <v>45.476444197160951</v>
      </c>
      <c r="BC33" s="129">
        <f t="shared" si="7"/>
        <v>163.71519910977943</v>
      </c>
      <c r="BD33" s="149">
        <f>IF(BQ33=0,
IF(BB33&lt;$E$29,1,
IF(BB33&lt;$E$30,2,
IF(BB33&lt;$E$31,3,
IF(BB33&lt;$E$32,4,
IF(BB33&lt;$E$33,5,
IF(BB33&lt;$E$34,6)))))),
IF(BB33&gt;$F$29,1,
IF(BB33&gt;$F$30,2,
IF(BB33&gt;$F$31,3,
IF(BB33&gt;$F$32,4,
IF(BB33&gt;$F$33,5,
IF(BB33&gt;$F$34,6)))))))</f>
        <v>3</v>
      </c>
      <c r="BE33" s="129" cm="1">
        <f t="array" ref="BE33">INDEX(Sections!$A$37:$F$67, MATCH(BB33, Acceleration!$H$6:$H$36, 1), Sections!BD33)</f>
        <v>6.8582415088433493</v>
      </c>
      <c r="BF33" s="129">
        <f>(BikeData!$G$5/AZ33)*BikeData!$N$2*(Sections!$O$2/Sections!$N$2)-Sections!BK33/Sections!AZ33</f>
        <v>7.6768386589850488</v>
      </c>
      <c r="BG33" s="129">
        <f>(Sections!$V$2*Sections!$L$2*BikeData!$N$2*((Sections!$P$2)/Sections!$M$2)/(1-Sections!$V$2*Sections!$N$2/Sections!$M$2))/Sections!AZ33-Sections!BK33/Sections!AZ33</f>
        <v>11.333644692893365</v>
      </c>
      <c r="BH33" s="129">
        <f t="shared" si="38"/>
        <v>6.8582415088433493</v>
      </c>
      <c r="BI33" s="129">
        <f t="shared" si="9"/>
        <v>45.627003625431954</v>
      </c>
      <c r="BJ33" s="129">
        <f t="shared" si="39"/>
        <v>2.1953065968421129E-2</v>
      </c>
      <c r="BK33" s="149">
        <f>0.5*Sections!$U$2*Sections!$T$2*Sections!BB33^2</f>
        <v>372.25925582714888</v>
      </c>
      <c r="BL33" s="149">
        <f>BikeData!$N$2*((Sections!$P$2)/Sections!$N$2)-(0.5*Sections!$U$2*Sections!$T$2*Sections!BB33^2)/BikeData!$G$5</f>
        <v>9.0242470855050634</v>
      </c>
      <c r="BM33" s="149">
        <f>Sections!$V$2*BikeData!$N$2*(Sections!$P$2/Sections!$M$2)/(1-Sections!$V$2*Sections!$N$2/Sections!$M$2)</f>
        <v>15.459349727578084</v>
      </c>
      <c r="BN33" s="149">
        <f t="shared" si="10"/>
        <v>9.0242470855050634</v>
      </c>
      <c r="BO33" s="149">
        <f t="shared" si="83"/>
        <v>30.623328960000002</v>
      </c>
      <c r="BP33" s="149">
        <f>MAX(0, (BB33^2 - BA$17^2)/(2*Sections!BN33))</f>
        <v>0</v>
      </c>
      <c r="BQ33" s="149">
        <f t="shared" si="84"/>
        <v>0</v>
      </c>
      <c r="BR33" s="149">
        <f t="shared" si="11"/>
        <v>6.8582415088433493</v>
      </c>
      <c r="BT33" s="129">
        <f>INDEX($B$29:$B$34, MATCH($BX33, $A$29:$A$34, 0))</f>
        <v>288.49501037177833</v>
      </c>
      <c r="BU33" s="129">
        <f t="shared" si="85"/>
        <v>7</v>
      </c>
      <c r="BV33" s="129">
        <f t="shared" si="86"/>
        <v>51.020092262825976</v>
      </c>
      <c r="BW33" s="129">
        <f t="shared" si="87"/>
        <v>183.67233214617352</v>
      </c>
      <c r="BX33" s="129">
        <f>IF(CK33=0,
IF(BV33&lt;$E$29,1,
IF(BV33&lt;$E$30,2,
IF(BV33&lt;$E$31,3,
IF(BV33&lt;$E$32,4,
IF(BV33&lt;$E$33,5,
IF(BV33&lt;$E$34,6)))))),
IF(BV33&gt;$F$29,1,
IF(BV33&gt;$F$30,2,
IF(BV33&gt;$F$31,3,
IF(BV33&gt;$F$32,4,
IF(BV33&gt;$F$33,5,
IF(BV33&gt;$F$34,6)))))))</f>
        <v>3</v>
      </c>
      <c r="BY33" s="129" cm="1">
        <f t="array" ref="BY33">INDEX(Sections!$A$37:$F$67, MATCH(BV33, Acceleration!$H$6:$H$36, 1), Sections!BX33)</f>
        <v>6.8582415088433493</v>
      </c>
      <c r="BZ33" s="129">
        <f>(BikeData!$G$5/BT33)*BikeData!$N$2*(Sections!$O$2/Sections!$N$2)-Sections!CE33/Sections!BT33</f>
        <v>8.3745148907375402</v>
      </c>
      <c r="CA33" s="129">
        <f>(Sections!$V$2*Sections!$L$2*BikeData!$N$2*((Sections!$P$2)/Sections!$M$2)/(1-Sections!$V$2*Sections!$N$2/Sections!$M$2))/Sections!BT33-Sections!CE33/Sections!BT33</f>
        <v>12.522640709846792</v>
      </c>
      <c r="CB33" s="129">
        <f t="shared" si="40"/>
        <v>6.8582415088433493</v>
      </c>
      <c r="CC33" s="129">
        <f t="shared" si="13"/>
        <v>51.154338012772307</v>
      </c>
      <c r="CD33" s="129">
        <f t="shared" si="41"/>
        <v>1.9574368994330075E-2</v>
      </c>
      <c r="CE33" s="149">
        <f>0.5*Sections!$U$2*Sections!$T$2*Sections!BV33^2</f>
        <v>468.54896661130954</v>
      </c>
      <c r="CF33" s="149">
        <f>BikeData!$N$2*((Sections!$P$2)/Sections!$N$2)-(0.5*Sections!$U$2*Sections!$T$2*Sections!BV33^2)/BikeData!$G$5</f>
        <v>8.6595133325347575</v>
      </c>
      <c r="CG33" s="149">
        <f>Sections!$V$2*BikeData!$N$2*(Sections!$P$2/Sections!$M$2)/(1-Sections!$V$2*Sections!$N$2/Sections!$M$2)</f>
        <v>15.459349727578084</v>
      </c>
      <c r="CH33" s="149">
        <f t="shared" si="42"/>
        <v>8.6595133325347575</v>
      </c>
      <c r="CI33" s="149">
        <f t="shared" si="88"/>
        <v>97.075679469999997</v>
      </c>
      <c r="CJ33" s="149">
        <f>MAX(0, (BV33^2 - BU$17^2)/(2*Sections!CH33))</f>
        <v>0</v>
      </c>
      <c r="CK33" s="149">
        <f t="shared" si="89"/>
        <v>0</v>
      </c>
      <c r="CL33" s="149">
        <f t="shared" si="90"/>
        <v>6.8582415088433493</v>
      </c>
      <c r="CM33" s="672"/>
      <c r="CN33" s="129">
        <f>INDEX($B$29:$B$34, MATCH(CR33, $A$29:$A$34, 0))</f>
        <v>281.54523308547459</v>
      </c>
      <c r="CO33" s="129">
        <f t="shared" si="91"/>
        <v>7</v>
      </c>
      <c r="CP33" s="129">
        <f t="shared" si="92"/>
        <v>59.457750454923882</v>
      </c>
      <c r="CQ33" s="129">
        <f t="shared" si="43"/>
        <v>214.04790163772597</v>
      </c>
      <c r="CR33" s="129">
        <f>IF(DE33=1,
IF(CP33&lt;$E$29,1,
IF(CP33&lt;$E$30,2,
IF(CP33&lt;$E$31,3,
IF(CP33&lt;$E$32,4,
IF(CP33&lt;$E$33,5,
IF(CP33&lt;$E$34,6)))))),
IF(CP33&gt;$F$29,1,
IF(CP33&gt;$F$30,2,
IF(CP33&gt;$F$31,3,
IF(CP33&gt;$F$32,4,
IF(CP33&gt;$F$33,5,
IF(CP33&gt;$F$34,6)))))))</f>
        <v>4</v>
      </c>
      <c r="CS33" s="129" cm="1">
        <f t="array" ref="CS33">INDEX(Sections!$A$37:$F$67, MATCH(CP33, Acceleration!$H$6:$H$36, 1), Sections!CR33)</f>
        <v>4.7104625432718503</v>
      </c>
      <c r="CT33" s="129">
        <f>(BikeData!$G$5/CN33)*BikeData!$N$2*(Sections!$O$2/Sections!$N$2)-Sections!CY33/Sections!CN33</f>
        <v>7.9852688897840798</v>
      </c>
      <c r="CU33" s="129">
        <f>(Sections!$V$2*Sections!$L$2*BikeData!$N$2*((Sections!$P$2)/Sections!$M$2)/(1-Sections!$V$2*Sections!$N$2/Sections!$M$2))/Sections!CN33-Sections!CY33/Sections!CN33</f>
        <v>12.235788737314419</v>
      </c>
      <c r="CV33" s="129">
        <f t="shared" si="135"/>
        <v>4.7104625432718503</v>
      </c>
      <c r="CW33" s="129">
        <f t="shared" si="138"/>
        <v>59.322644995255352</v>
      </c>
      <c r="CX33" s="129">
        <f t="shared" si="139"/>
        <v>1.6837795432654672E-2</v>
      </c>
      <c r="CY33" s="149">
        <f>0.5*Sections!$U$2*Sections!$T$2*Sections!CP33^2</f>
        <v>636.34033604880017</v>
      </c>
      <c r="CZ33" s="129">
        <f>BikeData!$N$2*((Sections!$P$2)/Sections!$N$2)-(0.5*Sections!$U$2*Sections!$T$2*Sections!CP33^2)/BikeData!$G$5</f>
        <v>8.023939963453353</v>
      </c>
      <c r="DA33" s="129">
        <f>Sections!$V$2*BikeData!$N$2*(Sections!$P$2/Sections!$M$2)/(1-Sections!$V$2*Sections!$N$2/Sections!$M$2)</f>
        <v>15.459349727578084</v>
      </c>
      <c r="DB33" s="129">
        <f t="shared" si="93"/>
        <v>8.023939963453353</v>
      </c>
      <c r="DC33" s="129">
        <f t="shared" si="94"/>
        <v>65.567763170000006</v>
      </c>
      <c r="DD33" s="129">
        <f t="shared" si="47"/>
        <v>70.691114148062738</v>
      </c>
      <c r="DE33" s="221">
        <f t="shared" si="95"/>
        <v>1</v>
      </c>
      <c r="DF33" s="149">
        <f t="shared" si="96"/>
        <v>4.7104625432718503</v>
      </c>
      <c r="DG33" s="680"/>
      <c r="DH33" s="631"/>
      <c r="DI33" s="129">
        <f>INDEX($B$29:$B$34, MATCH(DM33, $A$29:$A$34, 0))</f>
        <v>288.49501037177833</v>
      </c>
      <c r="DJ33" s="129">
        <f t="shared" si="97"/>
        <v>7</v>
      </c>
      <c r="DK33" s="129">
        <f t="shared" si="98"/>
        <v>47.719101514755167</v>
      </c>
      <c r="DL33" s="129">
        <f t="shared" si="16"/>
        <v>171.7887654531186</v>
      </c>
      <c r="DM33" s="149">
        <f>IF(DZ33=0,
IF(DK33&lt;$E$29,1,
IF(DK33&lt;$E$30,2,
IF(DK33&lt;$E$31,3,
IF(DK33&lt;$E$32,4,
IF(DK33&lt;$E$33,5,
IF(DK33&lt;$E$34,6)))))),
IF(DK33&gt;$F$29,1,
IF(DK33&gt;$F$30,2,
IF(DK33&gt;$F$31,3,
IF(DK33&gt;$F$32,4,
IF(DK33&gt;$F$33,5,
IF(DK33&gt;$F$34,6)))))))</f>
        <v>3</v>
      </c>
      <c r="DN33" s="149" cm="1">
        <f t="array" ref="DN33">INDEX(Sections!$A$37:$F$67, MATCH(DK33, Acceleration!$H$6:$H$36, 1), Sections!DM33)</f>
        <v>6.8582415088433493</v>
      </c>
      <c r="DO33" s="129">
        <f>(BikeData!$G$5/DI33)*BikeData!$N$2*(Sections!$O$2/Sections!$N$2)-Sections!DT33/Sections!DI33</f>
        <v>8.5778760845693238</v>
      </c>
      <c r="DP33" s="129">
        <f>(Sections!$V$2*Sections!$L$2*BikeData!$N$2*((Sections!$P$2)/Sections!$M$2)/(1-Sections!$V$2*Sections!$N$2/Sections!$M$2))/Sections!DI33-Sections!DT33/Sections!DI33</f>
        <v>12.726001903678576</v>
      </c>
      <c r="DQ33" s="129">
        <f t="shared" si="48"/>
        <v>6.8582415088433493</v>
      </c>
      <c r="DR33" s="149">
        <f t="shared" si="49"/>
        <v>47.532611572895981</v>
      </c>
      <c r="DS33" s="129">
        <f t="shared" si="50"/>
        <v>2.0996997693465223E-2</v>
      </c>
      <c r="DT33" s="149">
        <f>0.5*Sections!$U$2*Sections!$T$2*Sections!DK33^2</f>
        <v>409.88027688759155</v>
      </c>
      <c r="DU33" s="149">
        <f>BikeData!$N$2*((Sections!$P$2)/Sections!$N$2)-(0.5*Sections!$U$2*Sections!$T$2*Sections!DK33^2)/BikeData!$G$5</f>
        <v>8.88174321785187</v>
      </c>
      <c r="DV33" s="149">
        <f>Sections!$V$2*BikeData!$N$2*(Sections!$P$2/Sections!$M$2)/(1-Sections!$V$2*Sections!$N$2/Sections!$M$2)</f>
        <v>15.459349727578084</v>
      </c>
      <c r="DW33" s="149">
        <f t="shared" si="99"/>
        <v>8.88174321785187</v>
      </c>
      <c r="DX33" s="149">
        <f t="shared" si="100"/>
        <v>40.780693499999998</v>
      </c>
      <c r="DY33" s="149">
        <f t="shared" si="52"/>
        <v>0</v>
      </c>
      <c r="DZ33" s="149">
        <f t="shared" si="101"/>
        <v>0</v>
      </c>
      <c r="EA33" s="149">
        <f t="shared" si="53"/>
        <v>-8.88174321785187</v>
      </c>
      <c r="EB33" s="634"/>
      <c r="EC33" s="658"/>
      <c r="ED33" s="192">
        <f>INDEX($B$29:$B$34, MATCH(EH33, $A$29:$A$34, 0))</f>
        <v>327.25651568900486</v>
      </c>
      <c r="EE33" s="129">
        <f t="shared" si="102"/>
        <v>7</v>
      </c>
      <c r="EF33" s="129">
        <f t="shared" si="103"/>
        <v>39.431687484463708</v>
      </c>
      <c r="EG33" s="129">
        <f t="shared" si="104"/>
        <v>141.95407494406936</v>
      </c>
      <c r="EH33" s="149">
        <f>IF(EU33=0,
IF(EF33&lt;$E$29,1,
IF(EF33&lt;$E$30,2,
IF(EF33&lt;$E$31,3,
IF(EF33&lt;$E$32,4,
IF(EF33&lt;$E$33,5,
IF(EF33&lt;$E$34,6)))))),
IF(EF33&gt;$F$29,1,
IF(EF33&gt;$F$30,2,
IF(EF33&gt;$F$31,3,
IF(EF33&gt;$F$32,4,
IF(EF33&gt;$F$33,5,
IF(EF33&gt;$F$34,6)))))))</f>
        <v>1</v>
      </c>
      <c r="EI33" s="149" cm="1">
        <f t="array" ref="EI33">INDEX(Sections!$A$37:$F$67, MATCH(EF33, Acceleration!$H$6:$H$36, 1), Sections!EH33)</f>
        <v>12.059929368897711</v>
      </c>
      <c r="EJ33" s="129">
        <f>(BikeData!$G$5/ED33)*BikeData!$N$2*(Sections!$O$2/Sections!$N$2)-Sections!EO33/Sections!ED33</f>
        <v>7.9591395922930017</v>
      </c>
      <c r="EK33" s="129">
        <f>(Sections!$V$2*Sections!$L$2*BikeData!$N$2*((Sections!$P$2)/Sections!$M$2)/(1-Sections!$V$2*Sections!$N$2/Sections!$M$2))/Sections!ED33-Sections!EO33/Sections!ED33</f>
        <v>11.615945626201318</v>
      </c>
      <c r="EL33" s="129">
        <f t="shared" si="105"/>
        <v>7.9591395922930017</v>
      </c>
      <c r="EM33" s="129">
        <f t="shared" si="140"/>
        <v>39.193234093435571</v>
      </c>
      <c r="EN33" s="129">
        <f t="shared" ref="EN33:EN64" si="142">-(EM33-EF33)/ER33</f>
        <v>2.5437227279374076E-2</v>
      </c>
      <c r="EO33" s="149">
        <f>0.5*Sections!$U$2*Sections!$T$2*Sections!EF33^2</f>
        <v>279.8744360170341</v>
      </c>
      <c r="EP33" s="149">
        <f>BikeData!$N$2*((Sections!$P$2)/Sections!$N$2)-(0.5*Sections!$U$2*Sections!$T$2*Sections!EF33^2)/BikeData!$G$5</f>
        <v>9.3741895847857997</v>
      </c>
      <c r="EQ33" s="149">
        <f>Sections!$V$2*BikeData!$N$2*(Sections!$P$2/Sections!$M$2)/(1-Sections!$V$2*Sections!$N$2/Sections!$M$2)</f>
        <v>15.459349727578084</v>
      </c>
      <c r="ER33" s="149">
        <f t="shared" si="106"/>
        <v>9.3741895847857997</v>
      </c>
      <c r="ES33" s="149">
        <f t="shared" si="107"/>
        <v>30.01957573</v>
      </c>
      <c r="ET33" s="149">
        <f t="shared" si="108"/>
        <v>36.424230049143695</v>
      </c>
      <c r="EU33" s="149">
        <f t="shared" si="137"/>
        <v>1</v>
      </c>
      <c r="EV33" s="149">
        <f t="shared" ref="EV33:EV64" si="143">-ER33</f>
        <v>-9.3741895847857997</v>
      </c>
      <c r="EW33" s="678"/>
      <c r="EX33" s="129">
        <f>INDEX($B$29:$B$34, MATCH($FB33, $A$29:$A$34, 0))</f>
        <v>327.25651568900486</v>
      </c>
      <c r="EY33" s="129">
        <f t="shared" ref="EY33:EY96" si="144">EY32+EY$15</f>
        <v>7</v>
      </c>
      <c r="EZ33" s="129">
        <f t="shared" ref="EZ33:EZ96" si="145">FG32</f>
        <v>31.43667970773534</v>
      </c>
      <c r="FA33" s="129">
        <f t="shared" ref="FA33:FA96" si="146">EZ33*3.6</f>
        <v>113.17204694784722</v>
      </c>
      <c r="FB33" s="149">
        <f>IF(FO33=0,
IF(EZ33&lt;$E$29,1,
IF(EZ33&lt;$E$30,2,
IF(EZ33&lt;$E$31,3,
IF(EZ33&lt;$E$32,4,
IF(EZ33&lt;$E$33,5,
IF(EZ33&lt;$E$34,6)))))),
IF(EZ33&gt;$F$29,1,
IF(EZ33&gt;$F$30,2,
IF(EZ33&gt;$F$31,3,
IF(EZ33&gt;$F$32,4,
IF(EZ33&gt;$F$33,5,
IF(EZ33&gt;$F$34,6)))))))</f>
        <v>1</v>
      </c>
      <c r="FC33" s="149" cm="1">
        <f t="array" ref="FC33">INDEX(Sections!$A$37:$F$67, MATCH(EZ33, Acceleration!$H$6:$H$36, 1), Sections!FB33)</f>
        <v>12.819174815408889</v>
      </c>
      <c r="FD33" s="129">
        <f>(BikeData!$G$5/EX33)*BikeData!$N$2*(Sections!$O$2/Sections!$N$2)-Sections!FI33/Sections!EX33</f>
        <v>8.270781260340156</v>
      </c>
      <c r="FE33" s="129">
        <f>(Sections!$V$2*Sections!$L$2*BikeData!$N$2*((Sections!$P$2)/Sections!$M$2)/(1-Sections!$V$2*Sections!$N$2/Sections!$M$2))/Sections!EX33-Sections!FI33/Sections!EX33</f>
        <v>11.927587294248474</v>
      </c>
      <c r="FF33" s="129">
        <f t="shared" ref="FF33:FF96" si="147">MIN(FC33,FD33,FE33)</f>
        <v>8.270781260340156</v>
      </c>
      <c r="FG33" s="129">
        <f t="shared" ref="FG33:FG96" si="148">SQRT(EZ33^2 + 2*FF33*1)</f>
        <v>31.698681259122107</v>
      </c>
      <c r="FH33" s="129">
        <f t="shared" si="58"/>
        <v>3.1677968881018578E-2</v>
      </c>
      <c r="FI33" s="149">
        <f>0.5*Sections!$U$2*Sections!$T$2*Sections!EZ33^2</f>
        <v>177.88766958841299</v>
      </c>
      <c r="FJ33" s="149">
        <f>BikeData!$N$2*((Sections!$P$2)/Sections!$N$2)-(0.5*Sections!$U$2*Sections!$T$2*Sections!EZ33^2)/BikeData!$G$5</f>
        <v>9.7605030939851236</v>
      </c>
      <c r="FK33" s="149">
        <f>Sections!$V$2*BikeData!$N$2*(Sections!$P$2/Sections!$M$2)/(1-Sections!$V$2*Sections!$N$2/Sections!$M$2)</f>
        <v>15.459349727578084</v>
      </c>
      <c r="FL33" s="149">
        <f t="shared" ref="FL33:FL96" si="149">MIN(FJ33,FK33)</f>
        <v>9.7605030939851236</v>
      </c>
      <c r="FM33" s="149">
        <f t="shared" ref="FM33:FM96" si="150">EY$14-EY33</f>
        <v>246.62828163</v>
      </c>
      <c r="FN33" s="149">
        <f t="shared" si="61"/>
        <v>13.435618643128718</v>
      </c>
      <c r="FO33" s="149">
        <f>IF(OR(FN33 &gt;= FM33, FO32 = 1), 1, 0)</f>
        <v>0</v>
      </c>
      <c r="FP33" s="149">
        <f t="shared" ref="FP33:FP96" si="151">FF33</f>
        <v>8.270781260340156</v>
      </c>
      <c r="FR33" s="149">
        <f>INDEX($B$29:$B$34, MATCH($FV33, $A$29:$A$34, 0))</f>
        <v>327.25651568900486</v>
      </c>
      <c r="FS33" s="129">
        <f t="shared" si="62"/>
        <v>7</v>
      </c>
      <c r="FT33" s="129">
        <f t="shared" si="114"/>
        <v>29.041531007956941</v>
      </c>
      <c r="FU33" s="129">
        <f t="shared" si="115"/>
        <v>104.54951162864499</v>
      </c>
      <c r="FV33" s="149">
        <f>IF(GI33=0,
IF(FT33&lt;$E$29,1,
IF(FT33&lt;$E$30,2,
IF(FT33&lt;$E$31,3,
IF(FT33&lt;$E$32,4,
IF(FT33&lt;$E$33,5,
IF(FT33&lt;$E$34,6)))))),
IF(FT33&gt;$F$29,1,
IF(FT33&gt;$F$30,2,
IF(FT33&gt;$F$31,3,
IF(FT33&gt;$F$32,4,
IF(FT33&gt;$F$33,5,
IF(FT33&gt;$F$34,6)))))))</f>
        <v>1</v>
      </c>
      <c r="FW33" s="149" cm="1">
        <f t="array" ref="FW33">INDEX(Sections!$A$37:$F$67, MATCH(FT33, Acceleration!$H$6:$H$36, 1), Sections!FV33)</f>
        <v>13.149061643018527</v>
      </c>
      <c r="FX33" s="129">
        <f>(BikeData!$G$5/FR33)*BikeData!$N$2*(Sections!$O$2/Sections!$N$2)-Sections!GC33/Sections!FR33</f>
        <v>8.3504550762824135</v>
      </c>
      <c r="FY33" s="129">
        <f>(Sections!$V$2*Sections!$L$2*BikeData!$N$2*((Sections!$P$2)/Sections!$M$2)/(1-Sections!$V$2*Sections!$N$2/Sections!$M$2))/Sections!FR33-Sections!GC33/Sections!FR33</f>
        <v>12.007261110190731</v>
      </c>
      <c r="FZ33" s="129">
        <f t="shared" si="116"/>
        <v>8.3504550762824135</v>
      </c>
      <c r="GA33" s="129">
        <f t="shared" si="117"/>
        <v>29.327656460049607</v>
      </c>
      <c r="GB33" s="129">
        <f t="shared" si="64"/>
        <v>3.4264653779809029E-2</v>
      </c>
      <c r="GC33" s="149">
        <f>0.5*Sections!$U$2*Sections!$T$2*Sections!FT33^2</f>
        <v>151.81389419150241</v>
      </c>
      <c r="GD33" s="149">
        <f>BikeData!$N$2*((Sections!$P$2)/Sections!$N$2)-(0.5*Sections!$U$2*Sections!$T$2*Sections!FT33^2)/BikeData!$G$5</f>
        <v>9.8592673947309954</v>
      </c>
      <c r="GE33" s="149">
        <f>Sections!$V$2*BikeData!$N$2*(Sections!$P$2/Sections!$M$2)/(1-Sections!$V$2*Sections!$N$2/Sections!$M$2)</f>
        <v>15.459349727578084</v>
      </c>
      <c r="GF33" s="149">
        <f t="shared" si="118"/>
        <v>9.8592673947309954</v>
      </c>
      <c r="GG33" s="149">
        <f t="shared" si="66"/>
        <v>507.54111422000005</v>
      </c>
      <c r="GH33" s="149">
        <f>MAX(0, (FT33^2 - CX$6^2)/(2*Sections!GF33))</f>
        <v>42.772474339059983</v>
      </c>
      <c r="GI33" s="149">
        <f t="shared" si="119"/>
        <v>0</v>
      </c>
      <c r="GJ33" s="149">
        <f t="shared" si="120"/>
        <v>8.3504550762824135</v>
      </c>
      <c r="GM33" s="106">
        <f>INDEX($B$29:$B$34, MATCH(GQ33, $A$29:$A$34, 0))</f>
        <v>327.25651568900486</v>
      </c>
      <c r="GN33" s="106">
        <f t="shared" si="68"/>
        <v>7</v>
      </c>
      <c r="GO33" s="106">
        <f t="shared" si="121"/>
        <v>22.374072151253905</v>
      </c>
      <c r="GP33" s="106">
        <f t="shared" si="122"/>
        <v>80.546659744514059</v>
      </c>
      <c r="GQ33" s="106">
        <f>IF(HD33=0,
IF(GO33&lt;$E$29,1,
IF(GO33&lt;$E$30,2,
IF(GO33&lt;$E$31,3,
IF(GO33&lt;$E$32,4,
IF(GO33&lt;$E$33,5,
IF(GO33&lt;$E$34,6)))))),
IF(GO33&gt;$F$29,1,
IF(GO33&gt;$F$30,2,
IF(GO33&gt;$F$31,3,
IF(GO33&gt;$F$32,4,
IF(GO33&gt;$F$33,5,
IF(GO33&gt;$F$34,6)))))))</f>
        <v>1</v>
      </c>
      <c r="GR33" s="106" cm="1">
        <f t="array" ref="GR33">INDEX(Sections!$A$37:$F$67, MATCH(GO33, Acceleration!$H$6:$H$36, 1), Sections!GQ33)</f>
        <v>11.167263349953945</v>
      </c>
      <c r="GS33" s="106">
        <f>(BikeData!$G$5/GM33)*BikeData!$N$2*(Sections!$O$2/Sections!$N$2)-Sections!GX33/Sections!GM33</f>
        <v>8.5390106967206307</v>
      </c>
      <c r="GT33" s="106">
        <f>(Sections!$V$2*Sections!$L$2*BikeData!$N$2*((Sections!$P$2)/Sections!$M$2)/(1-Sections!$V$2*Sections!$N$2/Sections!$M$2))/Sections!GM33-Sections!GX33/Sections!GM33</f>
        <v>12.195816730628948</v>
      </c>
      <c r="GU33" s="106">
        <f t="shared" si="123"/>
        <v>8.5390106967206307</v>
      </c>
      <c r="GV33" s="106">
        <f t="shared" si="124"/>
        <v>22.752519113780718</v>
      </c>
      <c r="GW33" s="106">
        <f t="shared" si="70"/>
        <v>4.4319766770189568E-2</v>
      </c>
      <c r="GX33" s="106">
        <f>0.5*Sections!$U$2*Sections!$T$2*Sections!GO33^2</f>
        <v>90.107838833312798</v>
      </c>
      <c r="GY33" s="106">
        <f>BikeData!$N$2*((Sections!$P$2)/Sections!$N$2)-(0.5*Sections!$U$2*Sections!$T$2*Sections!GO33^2)/BikeData!$G$5</f>
        <v>10.093002452905957</v>
      </c>
      <c r="GZ33" s="106">
        <f>Sections!$V$2*BikeData!$N$2*(Sections!$P$2/Sections!$M$2)/(1-Sections!$V$2*Sections!$N$2/Sections!$M$2)</f>
        <v>15.459349727578084</v>
      </c>
      <c r="HA33" s="106">
        <f t="shared" si="125"/>
        <v>10.093002452905957</v>
      </c>
      <c r="HB33" s="106">
        <f t="shared" si="72"/>
        <v>376.21187875999999</v>
      </c>
      <c r="HC33" s="106">
        <f>MAX(0, (GO33^2 - DY$9^2)/(2*Sections!HA33))</f>
        <v>24.799315514155261</v>
      </c>
      <c r="HD33" s="106">
        <f t="shared" si="126"/>
        <v>0</v>
      </c>
      <c r="HE33" s="106">
        <f t="shared" si="127"/>
        <v>8.5390106967206307</v>
      </c>
      <c r="HH33" s="82">
        <f>INDEX($B$29:$B$34, MATCH(HL33, $A$29:$A$34, 0))</f>
        <v>327.25651568900486</v>
      </c>
      <c r="HI33" s="82">
        <f t="shared" si="74"/>
        <v>7</v>
      </c>
      <c r="HJ33" s="82">
        <f t="shared" si="128"/>
        <v>19.41131335680906</v>
      </c>
      <c r="HK33" s="82">
        <f t="shared" si="129"/>
        <v>69.880728084512626</v>
      </c>
      <c r="HL33" s="106">
        <f>IF(HY33=0,
IF(HJ33&lt;$E$29,1,
IF(HJ33&lt;$E$30,2,
IF(HJ33&lt;$E$31,3,
IF(HJ33&lt;$E$32,4,
IF(HJ33&lt;$E$33,5,
IF(HJ33&lt;$E$34,6)))))),
IF(HJ33&gt;$F$29,1,
IF(HJ33&gt;$F$30,2,
IF(HJ33&gt;$F$31,3,
IF(HJ33&gt;$F$32,4,
IF(HJ33&gt;$F$33,5,
IF(HJ33&gt;$F$34,6)))))))</f>
        <v>1</v>
      </c>
      <c r="HM33" s="106" cm="1">
        <f t="array" ref="HM33">INDEX(Sections!$A$37:$F$67, MATCH(HJ33, Acceleration!$H$6:$H$36, 1), Sections!HL33)</f>
        <v>10.349447991254371</v>
      </c>
      <c r="HN33" s="82">
        <f>(BikeData!$G$5/HH33)*BikeData!$N$2*(Sections!$O$2/Sections!$N$2)-Sections!HS33/Sections!HH33</f>
        <v>8.6071040798695471</v>
      </c>
      <c r="HO33" s="82">
        <f>(Sections!$V$2*Sections!$L$2*BikeData!$N$2*((Sections!$P$2)/Sections!$M$2)/(1-Sections!$V$2*Sections!$N$2/Sections!$M$2))/Sections!HH33-Sections!HS33/Sections!HH33</f>
        <v>12.263910113777865</v>
      </c>
      <c r="HP33" s="82">
        <f t="shared" si="130"/>
        <v>8.6071040798695471</v>
      </c>
      <c r="HQ33" s="82">
        <f t="shared" si="131"/>
        <v>19.849768119450992</v>
      </c>
      <c r="HR33" s="106">
        <f t="shared" si="26"/>
        <v>5.0941031800393582E-2</v>
      </c>
      <c r="HS33" s="104">
        <f>0.5*Sections!$U$2*Sections!$T$2*Sections!HJ33^2</f>
        <v>67.823835522522089</v>
      </c>
      <c r="HT33" s="104">
        <f>BikeData!$N$2*((Sections!$P$2)/Sections!$N$2)-(0.5*Sections!$U$2*Sections!$T$2*Sections!HJ33^2)/BikeData!$G$5</f>
        <v>10.177411556355922</v>
      </c>
      <c r="HU33" s="104">
        <f>Sections!$V$2*BikeData!$N$2*(Sections!$P$2/Sections!$M$2)/(1-Sections!$V$2*Sections!$N$2/Sections!$M$2)</f>
        <v>15.459349727578084</v>
      </c>
      <c r="HV33" s="106">
        <f t="shared" si="132"/>
        <v>10.177411556355922</v>
      </c>
      <c r="HW33" s="106">
        <f t="shared" si="77"/>
        <v>314.42191860000003</v>
      </c>
      <c r="HX33" s="106">
        <f t="shared" si="78"/>
        <v>2.7282758387840982</v>
      </c>
      <c r="HY33" s="106">
        <f t="shared" si="133"/>
        <v>0</v>
      </c>
      <c r="HZ33" s="106">
        <f t="shared" si="134"/>
        <v>8.6071040798695471</v>
      </c>
    </row>
    <row r="34" spans="1:234" ht="14.65" thickBot="1">
      <c r="A34" s="62">
        <v>6</v>
      </c>
      <c r="B34" s="15">
        <f>ReducedMass!X15</f>
        <v>274.87905579900388</v>
      </c>
      <c r="D34" s="15">
        <v>6</v>
      </c>
      <c r="E34" s="15">
        <f>Gearing!V21/3.6</f>
        <v>83.92756745132057</v>
      </c>
      <c r="F34" s="62">
        <f>Gearing!U21/3.6</f>
        <v>25.373450624817842</v>
      </c>
      <c r="L34" s="149">
        <f>INDEX($B$29:$B$34, MATCH($P34, $A$29:$A$34, 0))</f>
        <v>327.25651568900486</v>
      </c>
      <c r="M34" s="149">
        <f t="shared" si="28"/>
        <v>8</v>
      </c>
      <c r="N34" s="149">
        <f t="shared" si="79"/>
        <v>21.435202332994692</v>
      </c>
      <c r="O34" s="149">
        <f t="shared" si="29"/>
        <v>77.16672839878089</v>
      </c>
      <c r="P34" s="149">
        <f>IF(AC34=0,
IF(N34&lt;$E$29,1,
IF(N34&lt;$E$30,2,
IF(N34&lt;$E$31,3,
IF(N34&lt;$E$32,4,
IF(N34&lt;$E$33,5,
IF(N34&lt;$E$34,6)))))),
IF(N34&gt;$F$29,1,
IF(N34&gt;$F$30,2,
IF(N34&gt;$F$31,3,
IF(N34&gt;$F$32,4,
IF(N34&gt;$F$33,5,
IF(N34&gt;$F$34,6)))))))</f>
        <v>1</v>
      </c>
      <c r="Q34" s="149" cm="1">
        <f t="array" ref="Q34">INDEX(Sections!$A$37:$F$67, MATCH(N34, Acceleration!$H$6:$H$36, 1), Sections!P34)</f>
        <v>10.888276228377508</v>
      </c>
      <c r="R34" s="149">
        <f>(BikeData!$G$5/L34)*BikeData!$N$2*(Sections!$O$2/Sections!$N$2)-Sections!W34/Sections!L34</f>
        <v>8.5616339804391224</v>
      </c>
      <c r="S34" s="149">
        <f>(Sections!$V$2*Sections!$L$2*BikeData!$N$2*((Sections!$P$2)/Sections!$M$2)/(1-Sections!$V$2*Sections!$N$2/Sections!$M$2))/Sections!L34-Sections!W34/Sections!L34</f>
        <v>12.21844001434744</v>
      </c>
      <c r="T34" s="149">
        <f t="shared" si="0"/>
        <v>8.6376490575826992</v>
      </c>
      <c r="U34" s="149">
        <f t="shared" si="30"/>
        <v>21.834449779456008</v>
      </c>
      <c r="V34" s="149">
        <f t="shared" si="31"/>
        <v>4.6221772128011027E-2</v>
      </c>
      <c r="W34" s="149">
        <f>0.5*Sections!$U$2*Sections!$T$2*Sections!N34^2</f>
        <v>82.704221830155788</v>
      </c>
      <c r="X34" s="149">
        <f>BikeData!$N$2*((Sections!$P$2)/Sections!$N$2)-(0.5*Sections!$U$2*Sections!$T$2*Sections!N34^2)/BikeData!$G$5</f>
        <v>10.121046456705795</v>
      </c>
      <c r="Y34" s="149">
        <f>Sections!$V$2*BikeData!$N$2*(Sections!$P$2/Sections!$M$2)/(1-Sections!$V$2*Sections!$N$2/Sections!$M$2)</f>
        <v>15.459349727578084</v>
      </c>
      <c r="Z34" s="149">
        <f t="shared" si="32"/>
        <v>10.121046456705795</v>
      </c>
      <c r="AA34" s="149">
        <f>$D$2-M34</f>
        <v>495.2</v>
      </c>
      <c r="AB34" s="149">
        <f>MAX(0, (N34^2 - M$17^2)/(2*Sections!Z34))</f>
        <v>0</v>
      </c>
      <c r="AC34" s="149">
        <f t="shared" si="80"/>
        <v>0</v>
      </c>
      <c r="AD34" s="149">
        <f t="shared" si="33"/>
        <v>8.6376490575826992</v>
      </c>
      <c r="AF34" s="149">
        <f>INDEX($B$29:$B$34, MATCH($AJ34, $A$29:$A$34, 0))</f>
        <v>327.25651568900486</v>
      </c>
      <c r="AG34" s="129">
        <f t="shared" si="34"/>
        <v>8</v>
      </c>
      <c r="AH34" s="129">
        <f t="shared" si="35"/>
        <v>32.100924145642075</v>
      </c>
      <c r="AI34" s="129">
        <f t="shared" si="1"/>
        <v>115.56332692431147</v>
      </c>
      <c r="AJ34" s="129">
        <f>IF(AW34=0,
IF(AH34&lt;$E$29,1,
IF(AH34&lt;$E$30,2,
IF(AH34&lt;$E$31,3,
IF(AH34&lt;$E$32,4,
IF(AH34&lt;$E$33,5,
IF(AH34&lt;$E$34,6)))))),
IF(AH34&gt;$F$29,1,
IF(AH34&gt;$F$30,2,
IF(AH34&gt;$F$31,3,
IF(AH34&gt;$F$32,4,
IF(AH34&gt;$F$33,5,
IF(AH34&gt;$F$34,6)))))))</f>
        <v>1</v>
      </c>
      <c r="AK34" s="129" cm="1">
        <f t="array" ref="AK34">INDEX(Sections!$A$37:$F$67, MATCH(AH34, Acceleration!$H$6:$H$36, 1), $AJ34)</f>
        <v>12.490667417289398</v>
      </c>
      <c r="AL34" s="129">
        <f>(BikeData!$G$5/AF34)*BikeData!$N$2*(Sections!$O$2/Sections!$N$2)-Sections!AQ34/Sections!AF34</f>
        <v>8.2475676354674441</v>
      </c>
      <c r="AM34" s="129">
        <f>(Sections!$V$2*Sections!$L$2*BikeData!$N$2*((Sections!$P$2)/Sections!$M$2)/(1-Sections!$V$2*Sections!$N$2/Sections!$M$2))/Sections!AF34-Sections!AQ34/Sections!AF34</f>
        <v>11.904373669375762</v>
      </c>
      <c r="AN34" s="129">
        <f t="shared" si="2"/>
        <v>8.2475676354674441</v>
      </c>
      <c r="AO34" s="129">
        <f t="shared" si="3"/>
        <v>32.356830287826426</v>
      </c>
      <c r="AP34" s="129">
        <f t="shared" si="36"/>
        <v>3.1028074396609304E-2</v>
      </c>
      <c r="AQ34" s="149">
        <f>0.5*Sections!$U$2*Sections!$T$2*Sections!AH34^2</f>
        <v>185.48447958076795</v>
      </c>
      <c r="AR34" s="149">
        <f>BikeData!$N$2*((Sections!$P$2)/Sections!$N$2)-(0.5*Sections!$U$2*Sections!$T$2*Sections!AH34^2)/BikeData!$G$5</f>
        <v>9.7317272985595356</v>
      </c>
      <c r="AS34" s="149">
        <f>Sections!$V$2*BikeData!$N$2*(Sections!$P$2/Sections!$M$2)/(1-Sections!$V$2*Sections!$N$2/Sections!$M$2)</f>
        <v>15.459349727578084</v>
      </c>
      <c r="AT34" s="149">
        <f t="shared" si="4"/>
        <v>9.7317272985595356</v>
      </c>
      <c r="AU34" s="149">
        <f t="shared" si="5"/>
        <v>54.025001019999998</v>
      </c>
      <c r="AV34" s="149">
        <f>MAX(0, (AH34^2 - AG$17^2)/(2*Sections!AT34))</f>
        <v>0</v>
      </c>
      <c r="AW34" s="149">
        <f t="shared" si="81"/>
        <v>0</v>
      </c>
      <c r="AX34" s="149">
        <f t="shared" si="6"/>
        <v>8.2475676354674441</v>
      </c>
      <c r="AZ34" s="149">
        <f>INDEX($B$29:$B$34, MATCH($AJ34, $A$29:$A$34, 0))</f>
        <v>327.25651568900486</v>
      </c>
      <c r="BA34" s="129">
        <f t="shared" si="82"/>
        <v>8</v>
      </c>
      <c r="BB34" s="129">
        <f t="shared" si="37"/>
        <v>45.627003625431954</v>
      </c>
      <c r="BC34" s="129">
        <f t="shared" si="7"/>
        <v>164.25721305155503</v>
      </c>
      <c r="BD34" s="149">
        <f>IF(BQ34=0,
IF(BB34&lt;$E$29,1,
IF(BB34&lt;$E$30,2,
IF(BB34&lt;$E$31,3,
IF(BB34&lt;$E$32,4,
IF(BB34&lt;$E$33,5,
IF(BB34&lt;$E$34,6)))))),
IF(BB34&gt;$F$29,1,
IF(BB34&gt;$F$30,2,
IF(BB34&gt;$F$31,3,
IF(BB34&gt;$F$32,4,
IF(BB34&gt;$F$33,5,
IF(BB34&gt;$F$34,6)))))))</f>
        <v>3</v>
      </c>
      <c r="BE34" s="129" cm="1">
        <f t="array" ref="BE34">INDEX(Sections!$A$37:$F$67, MATCH(BB34, Acceleration!$H$6:$H$36, 1), Sections!BD34)</f>
        <v>6.8582415088433493</v>
      </c>
      <c r="BF34" s="129">
        <f>(BikeData!$G$5/AZ34)*BikeData!$N$2*(Sections!$O$2/Sections!$N$2)-Sections!BK34/Sections!AZ34</f>
        <v>7.6692942196085383</v>
      </c>
      <c r="BG34" s="129">
        <f>(Sections!$V$2*Sections!$L$2*BikeData!$N$2*((Sections!$P$2)/Sections!$M$2)/(1-Sections!$V$2*Sections!$N$2/Sections!$M$2))/Sections!AZ34-Sections!BK34/Sections!AZ34</f>
        <v>11.326100253516856</v>
      </c>
      <c r="BH34" s="129">
        <f t="shared" si="38"/>
        <v>6.8582415088433493</v>
      </c>
      <c r="BI34" s="129">
        <f t="shared" si="9"/>
        <v>45.777067870855021</v>
      </c>
      <c r="BJ34" s="129">
        <f t="shared" si="39"/>
        <v>2.1880863371400244E-2</v>
      </c>
      <c r="BK34" s="149">
        <f>0.5*Sections!$U$2*Sections!$T$2*Sections!BB34^2</f>
        <v>374.72822277033248</v>
      </c>
      <c r="BL34" s="149">
        <f>BikeData!$N$2*((Sections!$P$2)/Sections!$N$2)-(0.5*Sections!$U$2*Sections!$T$2*Sections!BB34^2)/BikeData!$G$5</f>
        <v>9.0148949379930041</v>
      </c>
      <c r="BM34" s="149">
        <f>Sections!$V$2*BikeData!$N$2*(Sections!$P$2/Sections!$M$2)/(1-Sections!$V$2*Sections!$N$2/Sections!$M$2)</f>
        <v>15.459349727578084</v>
      </c>
      <c r="BN34" s="149">
        <f t="shared" si="10"/>
        <v>9.0148949379930041</v>
      </c>
      <c r="BO34" s="149">
        <f t="shared" si="83"/>
        <v>29.623328960000002</v>
      </c>
      <c r="BP34" s="149">
        <f>MAX(0, (BB34^2 - BA$17^2)/(2*Sections!BN34))</f>
        <v>0</v>
      </c>
      <c r="BQ34" s="149">
        <f t="shared" si="84"/>
        <v>0</v>
      </c>
      <c r="BR34" s="149">
        <f t="shared" si="11"/>
        <v>6.8582415088433493</v>
      </c>
      <c r="BT34" s="129">
        <f>INDEX($B$29:$B$34, MATCH($BX34, $A$29:$A$34, 0))</f>
        <v>288.49501037177833</v>
      </c>
      <c r="BU34" s="129">
        <f t="shared" si="85"/>
        <v>8</v>
      </c>
      <c r="BV34" s="129">
        <f t="shared" si="86"/>
        <v>51.154338012772307</v>
      </c>
      <c r="BW34" s="129">
        <f t="shared" si="87"/>
        <v>184.15561684598032</v>
      </c>
      <c r="BX34" s="129">
        <f>IF(CK34=0,
IF(BV34&lt;$E$29,1,
IF(BV34&lt;$E$30,2,
IF(BV34&lt;$E$31,3,
IF(BV34&lt;$E$32,4,
IF(BV34&lt;$E$33,5,
IF(BV34&lt;$E$34,6)))))),
IF(BV34&gt;$F$29,1,
IF(BV34&gt;$F$30,2,
IF(BV34&gt;$F$31,3,
IF(BV34&gt;$F$32,4,
IF(BV34&gt;$F$33,5,
IF(BV34&gt;$F$34,6)))))))</f>
        <v>3</v>
      </c>
      <c r="BY34" s="129" cm="1">
        <f t="array" ref="BY34">INDEX(Sections!$A$37:$F$67, MATCH(BV34, Acceleration!$H$6:$H$36, 1), Sections!BX34)</f>
        <v>6.8582415088433493</v>
      </c>
      <c r="BZ34" s="129">
        <f>(BikeData!$G$5/BT34)*BikeData!$N$2*(Sections!$O$2/Sections!$N$2)-Sections!CE34/Sections!BT34</f>
        <v>8.3659567983809264</v>
      </c>
      <c r="CA34" s="129">
        <f>(Sections!$V$2*Sections!$L$2*BikeData!$N$2*((Sections!$P$2)/Sections!$M$2)/(1-Sections!$V$2*Sections!$N$2/Sections!$M$2))/Sections!BT34-Sections!CE34/Sections!BT34</f>
        <v>12.514082617490178</v>
      </c>
      <c r="CB34" s="129">
        <f t="shared" si="40"/>
        <v>6.8582415088433493</v>
      </c>
      <c r="CC34" s="129">
        <f t="shared" si="13"/>
        <v>51.288232378808381</v>
      </c>
      <c r="CD34" s="129">
        <f t="shared" si="41"/>
        <v>1.9523133716335912E-2</v>
      </c>
      <c r="CE34" s="149">
        <f>0.5*Sections!$U$2*Sections!$T$2*Sections!BV34^2</f>
        <v>471.01793355449308</v>
      </c>
      <c r="CF34" s="149">
        <f>BikeData!$N$2*((Sections!$P$2)/Sections!$N$2)-(0.5*Sections!$U$2*Sections!$T$2*Sections!BV34^2)/BikeData!$G$5</f>
        <v>8.6501611850226983</v>
      </c>
      <c r="CG34" s="149">
        <f>Sections!$V$2*BikeData!$N$2*(Sections!$P$2/Sections!$M$2)/(1-Sections!$V$2*Sections!$N$2/Sections!$M$2)</f>
        <v>15.459349727578084</v>
      </c>
      <c r="CH34" s="149">
        <f t="shared" si="42"/>
        <v>8.6501611850226983</v>
      </c>
      <c r="CI34" s="149">
        <f t="shared" si="88"/>
        <v>96.075679469999997</v>
      </c>
      <c r="CJ34" s="149">
        <f>MAX(0, (BV34^2 - BU$17^2)/(2*Sections!CH34))</f>
        <v>0</v>
      </c>
      <c r="CK34" s="149">
        <f t="shared" si="89"/>
        <v>0</v>
      </c>
      <c r="CL34" s="149">
        <f t="shared" si="90"/>
        <v>6.8582415088433493</v>
      </c>
      <c r="CM34" s="672"/>
      <c r="CN34" s="129">
        <f>INDEX($B$29:$B$34, MATCH(CR34, $A$29:$A$34, 0))</f>
        <v>281.54523308547459</v>
      </c>
      <c r="CO34" s="129">
        <f t="shared" si="91"/>
        <v>8</v>
      </c>
      <c r="CP34" s="129">
        <f t="shared" si="92"/>
        <v>59.322644995255352</v>
      </c>
      <c r="CQ34" s="129">
        <f t="shared" si="43"/>
        <v>213.56152198291926</v>
      </c>
      <c r="CR34" s="129">
        <f>IF(DE34=1,
IF(CP34&lt;$E$29,1,
IF(CP34&lt;$E$30,2,
IF(CP34&lt;$E$31,3,
IF(CP34&lt;$E$32,4,
IF(CP34&lt;$E$33,5,
IF(CP34&lt;$E$34,6)))))),
IF(CP34&gt;$F$29,1,
IF(CP34&gt;$F$30,2,
IF(CP34&gt;$F$31,3,
IF(CP34&gt;$F$32,4,
IF(CP34&gt;$F$33,5,
IF(CP34&gt;$F$34,6)))))))</f>
        <v>4</v>
      </c>
      <c r="CS34" s="129" cm="1">
        <f t="array" ref="CS34">INDEX(Sections!$A$37:$F$67, MATCH(CP34, Acceleration!$H$6:$H$36, 1), Sections!CR34)</f>
        <v>4.7104625432718503</v>
      </c>
      <c r="CT34" s="129">
        <f>(BikeData!$G$5/CN34)*BikeData!$N$2*(Sections!$O$2/Sections!$N$2)-Sections!CY34/Sections!CN34</f>
        <v>7.9955287629674636</v>
      </c>
      <c r="CU34" s="129">
        <f>(Sections!$V$2*Sections!$L$2*BikeData!$N$2*((Sections!$P$2)/Sections!$M$2)/(1-Sections!$V$2*Sections!$N$2/Sections!$M$2))/Sections!CN34-Sections!CY34/Sections!CN34</f>
        <v>12.246048610497803</v>
      </c>
      <c r="CV34" s="129">
        <f t="shared" si="135"/>
        <v>4.7104625432718503</v>
      </c>
      <c r="CW34" s="129">
        <f t="shared" si="138"/>
        <v>59.187046267182154</v>
      </c>
      <c r="CX34" s="129">
        <f t="shared" si="139"/>
        <v>1.6876256943164161E-2</v>
      </c>
      <c r="CY34" s="149">
        <f>0.5*Sections!$U$2*Sections!$T$2*Sections!CP34^2</f>
        <v>633.4517176619571</v>
      </c>
      <c r="CZ34" s="129">
        <f>BikeData!$N$2*((Sections!$P$2)/Sections!$N$2)-(0.5*Sections!$U$2*Sections!$T$2*Sections!CP34^2)/BikeData!$G$5</f>
        <v>8.0348816997671531</v>
      </c>
      <c r="DA34" s="129">
        <f>Sections!$V$2*BikeData!$N$2*(Sections!$P$2/Sections!$M$2)/(1-Sections!$V$2*Sections!$N$2/Sections!$M$2)</f>
        <v>15.459349727578084</v>
      </c>
      <c r="DB34" s="129">
        <f t="shared" si="93"/>
        <v>8.0348816997671531</v>
      </c>
      <c r="DC34" s="129">
        <f t="shared" si="94"/>
        <v>64.567763170000006</v>
      </c>
      <c r="DD34" s="129">
        <f t="shared" si="47"/>
        <v>69.596210225028628</v>
      </c>
      <c r="DE34" s="221">
        <f t="shared" si="95"/>
        <v>1</v>
      </c>
      <c r="DF34" s="149">
        <f t="shared" si="96"/>
        <v>4.7104625432718503</v>
      </c>
      <c r="DG34" s="680"/>
      <c r="DH34" s="631"/>
      <c r="DI34" s="129">
        <f>INDEX($B$29:$B$34, MATCH(DM34, $A$29:$A$34, 0))</f>
        <v>288.49501037177833</v>
      </c>
      <c r="DJ34" s="129">
        <f t="shared" si="97"/>
        <v>8</v>
      </c>
      <c r="DK34" s="129">
        <f t="shared" si="98"/>
        <v>47.532611572895981</v>
      </c>
      <c r="DL34" s="129">
        <f t="shared" si="16"/>
        <v>171.11740166242552</v>
      </c>
      <c r="DM34" s="149">
        <f>IF(DZ34=0,
IF(DK34&lt;$E$29,1,
IF(DK34&lt;$E$30,2,
IF(DK34&lt;$E$31,3,
IF(DK34&lt;$E$32,4,
IF(DK34&lt;$E$33,5,
IF(DK34&lt;$E$34,6)))))),
IF(DK34&gt;$F$29,1,
IF(DK34&gt;$F$30,2,
IF(DK34&gt;$F$31,3,
IF(DK34&gt;$F$32,4,
IF(DK34&gt;$F$33,5,
IF(DK34&gt;$F$34,6)))))))</f>
        <v>3</v>
      </c>
      <c r="DN34" s="149" cm="1">
        <f t="array" ref="DN34">INDEX(Sections!$A$37:$F$67, MATCH(DK34, Acceleration!$H$6:$H$36, 1), Sections!DM34)</f>
        <v>6.8582415088433493</v>
      </c>
      <c r="DO34" s="129">
        <f>(BikeData!$G$5/DI34)*BikeData!$N$2*(Sections!$O$2/Sections!$N$2)-Sections!DT34/Sections!DI34</f>
        <v>8.5889592140636832</v>
      </c>
      <c r="DP34" s="129">
        <f>(Sections!$V$2*Sections!$L$2*BikeData!$N$2*((Sections!$P$2)/Sections!$M$2)/(1-Sections!$V$2*Sections!$N$2/Sections!$M$2))/Sections!DI34-Sections!DT34/Sections!DI34</f>
        <v>12.737085033172935</v>
      </c>
      <c r="DQ34" s="129">
        <f t="shared" si="48"/>
        <v>6.8582415088433493</v>
      </c>
      <c r="DR34" s="149">
        <f t="shared" si="49"/>
        <v>47.345131255157085</v>
      </c>
      <c r="DS34" s="129">
        <f t="shared" si="50"/>
        <v>2.1079759492430378E-2</v>
      </c>
      <c r="DT34" s="149">
        <f>0.5*Sections!$U$2*Sections!$T$2*Sections!DK34^2</f>
        <v>406.68284932916487</v>
      </c>
      <c r="DU34" s="149">
        <f>BikeData!$N$2*((Sections!$P$2)/Sections!$N$2)-(0.5*Sections!$U$2*Sections!$T$2*Sections!DK34^2)/BikeData!$G$5</f>
        <v>8.8938546858762138</v>
      </c>
      <c r="DV34" s="149">
        <f>Sections!$V$2*BikeData!$N$2*(Sections!$P$2/Sections!$M$2)/(1-Sections!$V$2*Sections!$N$2/Sections!$M$2)</f>
        <v>15.459349727578084</v>
      </c>
      <c r="DW34" s="149">
        <f t="shared" si="99"/>
        <v>8.8938546858762138</v>
      </c>
      <c r="DX34" s="149">
        <f t="shared" si="100"/>
        <v>39.780693499999998</v>
      </c>
      <c r="DY34" s="149">
        <f t="shared" si="52"/>
        <v>0</v>
      </c>
      <c r="DZ34" s="149">
        <f t="shared" si="101"/>
        <v>0</v>
      </c>
      <c r="EA34" s="149">
        <f t="shared" si="53"/>
        <v>-8.8938546858762138</v>
      </c>
      <c r="EB34" s="634"/>
      <c r="EC34" s="658"/>
      <c r="ED34" s="192">
        <f>INDEX($B$29:$B$34, MATCH(EH34, $A$29:$A$34, 0))</f>
        <v>327.25651568900486</v>
      </c>
      <c r="EE34" s="129">
        <f t="shared" si="102"/>
        <v>8</v>
      </c>
      <c r="EF34" s="129">
        <f t="shared" si="103"/>
        <v>39.193234093435571</v>
      </c>
      <c r="EG34" s="129">
        <f t="shared" si="104"/>
        <v>141.09564273636806</v>
      </c>
      <c r="EH34" s="149">
        <f>IF(EU34=0,
IF(EF34&lt;$E$29,1,
IF(EF34&lt;$E$30,2,
IF(EF34&lt;$E$31,3,
IF(EF34&lt;$E$32,4,
IF(EF34&lt;$E$33,5,
IF(EF34&lt;$E$34,6)))))),
IF(EF34&gt;$F$29,1,
IF(EF34&gt;$F$30,2,
IF(EF34&gt;$F$31,3,
IF(EF34&gt;$F$32,4,
IF(EF34&gt;$F$33,5,
IF(EF34&gt;$F$34,6)))))))</f>
        <v>1</v>
      </c>
      <c r="EI34" s="149" cm="1">
        <f t="array" ref="EI34">INDEX(Sections!$A$37:$F$67, MATCH(EF34, Acceleration!$H$6:$H$36, 1), Sections!EH34)</f>
        <v>12.059929368897711</v>
      </c>
      <c r="EJ34" s="129">
        <f>(BikeData!$G$5/ED34)*BikeData!$N$2*(Sections!$O$2/Sections!$N$2)-Sections!EO34/Sections!ED34</f>
        <v>7.9694517116511685</v>
      </c>
      <c r="EK34" s="129">
        <f>(Sections!$V$2*Sections!$L$2*BikeData!$N$2*((Sections!$P$2)/Sections!$M$2)/(1-Sections!$V$2*Sections!$N$2/Sections!$M$2))/Sections!ED34-Sections!EO34/Sections!ED34</f>
        <v>11.626257745559485</v>
      </c>
      <c r="EL34" s="129">
        <f t="shared" si="105"/>
        <v>7.9694517116511685</v>
      </c>
      <c r="EM34" s="129">
        <f t="shared" si="140"/>
        <v>38.952992870403094</v>
      </c>
      <c r="EN34" s="129">
        <f t="shared" si="142"/>
        <v>2.5593046237861787E-2</v>
      </c>
      <c r="EO34" s="149">
        <f>0.5*Sections!$U$2*Sections!$T$2*Sections!EF34^2</f>
        <v>276.49972776651128</v>
      </c>
      <c r="EP34" s="149">
        <f>BikeData!$N$2*((Sections!$P$2)/Sections!$N$2)-(0.5*Sections!$U$2*Sections!$T$2*Sections!EF34^2)/BikeData!$G$5</f>
        <v>9.3869725705832359</v>
      </c>
      <c r="EQ34" s="149">
        <f>Sections!$V$2*BikeData!$N$2*(Sections!$P$2/Sections!$M$2)/(1-Sections!$V$2*Sections!$N$2/Sections!$M$2)</f>
        <v>15.459349727578084</v>
      </c>
      <c r="ER34" s="149">
        <f t="shared" si="106"/>
        <v>9.3869725705832359</v>
      </c>
      <c r="ES34" s="149">
        <f t="shared" si="107"/>
        <v>29.01957573</v>
      </c>
      <c r="ET34" s="149">
        <f t="shared" si="108"/>
        <v>35.375990062694576</v>
      </c>
      <c r="EU34" s="149">
        <f t="shared" si="137"/>
        <v>1</v>
      </c>
      <c r="EV34" s="149">
        <f t="shared" si="143"/>
        <v>-9.3869725705832359</v>
      </c>
      <c r="EW34" s="678"/>
      <c r="EX34" s="129">
        <f>INDEX($B$29:$B$34, MATCH($FB34, $A$29:$A$34, 0))</f>
        <v>327.25651568900486</v>
      </c>
      <c r="EY34" s="129">
        <f t="shared" si="144"/>
        <v>8</v>
      </c>
      <c r="EZ34" s="129">
        <f t="shared" si="145"/>
        <v>31.698681259122107</v>
      </c>
      <c r="FA34" s="129">
        <f t="shared" si="146"/>
        <v>114.11525253283959</v>
      </c>
      <c r="FB34" s="149">
        <f>IF(FO34=0,
IF(EZ34&lt;$E$29,1,
IF(EZ34&lt;$E$30,2,
IF(EZ34&lt;$E$31,3,
IF(EZ34&lt;$E$32,4,
IF(EZ34&lt;$E$33,5,
IF(EZ34&lt;$E$34,6)))))),
IF(EZ34&gt;$F$29,1,
IF(EZ34&gt;$F$30,2,
IF(EZ34&gt;$F$31,3,
IF(EZ34&gt;$F$32,4,
IF(EZ34&gt;$F$33,5,
IF(EZ34&gt;$F$34,6)))))))</f>
        <v>1</v>
      </c>
      <c r="FC34" s="149" cm="1">
        <f t="array" ref="FC34">INDEX(Sections!$A$37:$F$67, MATCH(EZ34, Acceleration!$H$6:$H$36, 1), Sections!FB34)</f>
        <v>12.819174815408889</v>
      </c>
      <c r="FD34" s="129">
        <f>(BikeData!$G$5/EX34)*BikeData!$N$2*(Sections!$O$2/Sections!$N$2)-Sections!FI34/Sections!EX34</f>
        <v>8.261682950265401</v>
      </c>
      <c r="FE34" s="129">
        <f>(Sections!$V$2*Sections!$L$2*BikeData!$N$2*((Sections!$P$2)/Sections!$M$2)/(1-Sections!$V$2*Sections!$N$2/Sections!$M$2))/Sections!EX34-Sections!FI34/Sections!EX34</f>
        <v>11.918488984173718</v>
      </c>
      <c r="FF34" s="129">
        <f t="shared" si="147"/>
        <v>8.261682950265401</v>
      </c>
      <c r="FG34" s="129">
        <f t="shared" si="148"/>
        <v>31.958250256670031</v>
      </c>
      <c r="FH34" s="129">
        <f t="shared" si="58"/>
        <v>3.1418416696756039E-2</v>
      </c>
      <c r="FI34" s="149">
        <f>0.5*Sections!$U$2*Sections!$T$2*Sections!EZ34^2</f>
        <v>180.86515084213545</v>
      </c>
      <c r="FJ34" s="149">
        <f>BikeData!$N$2*((Sections!$P$2)/Sections!$N$2)-(0.5*Sections!$U$2*Sections!$T$2*Sections!EZ34^2)/BikeData!$G$5</f>
        <v>9.7492247559028407</v>
      </c>
      <c r="FK34" s="149">
        <f>Sections!$V$2*BikeData!$N$2*(Sections!$P$2/Sections!$M$2)/(1-Sections!$V$2*Sections!$N$2/Sections!$M$2)</f>
        <v>15.459349727578084</v>
      </c>
      <c r="FL34" s="149">
        <f t="shared" si="149"/>
        <v>9.7492247559028407</v>
      </c>
      <c r="FM34" s="149">
        <f t="shared" si="150"/>
        <v>245.62828163</v>
      </c>
      <c r="FN34" s="149">
        <f t="shared" si="61"/>
        <v>14.299514277973174</v>
      </c>
      <c r="FO34" s="149">
        <f t="shared" ref="FO34:FO96" si="152">IF(OR(FN34 &gt;= FM34, FO33 = 1), 1, 0)</f>
        <v>0</v>
      </c>
      <c r="FP34" s="149">
        <f t="shared" si="151"/>
        <v>8.261682950265401</v>
      </c>
      <c r="FR34" s="149">
        <f>INDEX($B$29:$B$34, MATCH($FV34, $A$29:$A$34, 0))</f>
        <v>327.25651568900486</v>
      </c>
      <c r="FS34" s="129">
        <f t="shared" si="62"/>
        <v>8</v>
      </c>
      <c r="FT34" s="129">
        <f t="shared" si="114"/>
        <v>29.327656460049607</v>
      </c>
      <c r="FU34" s="129">
        <f t="shared" si="115"/>
        <v>105.57956325617859</v>
      </c>
      <c r="FV34" s="149">
        <f>IF(GI34=0,
IF(FT34&lt;$E$29,1,
IF(FT34&lt;$E$30,2,
IF(FT34&lt;$E$31,3,
IF(FT34&lt;$E$32,4,
IF(FT34&lt;$E$33,5,
IF(FT34&lt;$E$34,6)))))),
IF(FT34&gt;$F$29,1,
IF(FT34&gt;$F$30,2,
IF(FT34&gt;$F$31,3,
IF(FT34&gt;$F$32,4,
IF(FT34&gt;$F$33,5,
IF(FT34&gt;$F$34,6)))))))</f>
        <v>1</v>
      </c>
      <c r="FW34" s="149" cm="1">
        <f t="array" ref="FW34">INDEX(Sections!$A$37:$F$67, MATCH(FT34, Acceleration!$H$6:$H$36, 1), Sections!FV34)</f>
        <v>13.149061643018527</v>
      </c>
      <c r="FX34" s="129">
        <f>(BikeData!$G$5/FR34)*BikeData!$N$2*(Sections!$O$2/Sections!$N$2)-Sections!GC34/Sections!FR34</f>
        <v>8.3412691206685654</v>
      </c>
      <c r="FY34" s="129">
        <f>(Sections!$V$2*Sections!$L$2*BikeData!$N$2*((Sections!$P$2)/Sections!$M$2)/(1-Sections!$V$2*Sections!$N$2/Sections!$M$2))/Sections!FR34-Sections!GC34/Sections!FR34</f>
        <v>11.998075154576883</v>
      </c>
      <c r="FZ34" s="129">
        <f t="shared" si="116"/>
        <v>8.3412691206685654</v>
      </c>
      <c r="GA34" s="129">
        <f t="shared" si="117"/>
        <v>29.610707044581471</v>
      </c>
      <c r="GB34" s="129">
        <f t="shared" si="64"/>
        <v>3.3933755216038052E-2</v>
      </c>
      <c r="GC34" s="149">
        <f>0.5*Sections!$U$2*Sections!$T$2*Sections!FT34^2</f>
        <v>154.82005801896409</v>
      </c>
      <c r="GD34" s="149">
        <f>BikeData!$N$2*((Sections!$P$2)/Sections!$N$2)-(0.5*Sections!$U$2*Sections!$T$2*Sections!FT34^2)/BikeData!$G$5</f>
        <v>9.8478804105360656</v>
      </c>
      <c r="GE34" s="149">
        <f>Sections!$V$2*BikeData!$N$2*(Sections!$P$2/Sections!$M$2)/(1-Sections!$V$2*Sections!$N$2/Sections!$M$2)</f>
        <v>15.459349727578084</v>
      </c>
      <c r="GF34" s="149">
        <f t="shared" si="118"/>
        <v>9.8478804105360656</v>
      </c>
      <c r="GG34" s="149">
        <f t="shared" si="66"/>
        <v>506.54111422000005</v>
      </c>
      <c r="GH34" s="149">
        <f>MAX(0, (FT34^2 - CX$6^2)/(2*Sections!GF34))</f>
        <v>43.669876033347855</v>
      </c>
      <c r="GI34" s="149">
        <f t="shared" si="119"/>
        <v>0</v>
      </c>
      <c r="GJ34" s="149">
        <f t="shared" si="120"/>
        <v>8.3412691206685654</v>
      </c>
      <c r="GM34" s="106">
        <f>INDEX($B$29:$B$34, MATCH(GQ34, $A$29:$A$34, 0))</f>
        <v>327.25651568900486</v>
      </c>
      <c r="GN34" s="106">
        <f t="shared" si="68"/>
        <v>8</v>
      </c>
      <c r="GO34" s="106">
        <f t="shared" si="121"/>
        <v>22.752519113780718</v>
      </c>
      <c r="GP34" s="106">
        <f t="shared" si="122"/>
        <v>81.909068809610588</v>
      </c>
      <c r="GQ34" s="106">
        <f>IF(HD34=0,
IF(GO34&lt;$E$29,1,
IF(GO34&lt;$E$30,2,
IF(GO34&lt;$E$31,3,
IF(GO34&lt;$E$32,4,
IF(GO34&lt;$E$33,5,
IF(GO34&lt;$E$34,6)))))),
IF(GO34&gt;$F$29,1,
IF(GO34&gt;$F$30,2,
IF(GO34&gt;$F$31,3,
IF(GO34&gt;$F$32,4,
IF(GO34&gt;$F$33,5,
IF(GO34&gt;$F$34,6)))))))</f>
        <v>1</v>
      </c>
      <c r="GR34" s="106" cm="1">
        <f t="array" ref="GR34">INDEX(Sections!$A$37:$F$67, MATCH(GO34, Acceleration!$H$6:$H$36, 1), Sections!GQ34)</f>
        <v>11.702074125987963</v>
      </c>
      <c r="GS34" s="106">
        <f>(BikeData!$G$5/GM34)*BikeData!$N$2*(Sections!$O$2/Sections!$N$2)-Sections!GX34/Sections!GM34</f>
        <v>8.5296173196495975</v>
      </c>
      <c r="GT34" s="106">
        <f>(Sections!$V$2*Sections!$L$2*BikeData!$N$2*((Sections!$P$2)/Sections!$M$2)/(1-Sections!$V$2*Sections!$N$2/Sections!$M$2))/Sections!GM34-Sections!GX34/Sections!GM34</f>
        <v>12.186423353557915</v>
      </c>
      <c r="GU34" s="106">
        <f t="shared" si="123"/>
        <v>8.5296173196495975</v>
      </c>
      <c r="GV34" s="106">
        <f t="shared" si="124"/>
        <v>23.124367248905561</v>
      </c>
      <c r="GW34" s="106">
        <f t="shared" si="70"/>
        <v>4.3594937637849218E-2</v>
      </c>
      <c r="GX34" s="106">
        <f>0.5*Sections!$U$2*Sections!$T$2*Sections!GO34^2</f>
        <v>93.181882684132248</v>
      </c>
      <c r="GY34" s="106">
        <f>BikeData!$N$2*((Sections!$P$2)/Sections!$N$2)-(0.5*Sections!$U$2*Sections!$T$2*Sections!GO34^2)/BikeData!$G$5</f>
        <v>10.081358347410429</v>
      </c>
      <c r="GZ34" s="106">
        <f>Sections!$V$2*BikeData!$N$2*(Sections!$P$2/Sections!$M$2)/(1-Sections!$V$2*Sections!$N$2/Sections!$M$2)</f>
        <v>15.459349727578084</v>
      </c>
      <c r="HA34" s="106">
        <f t="shared" si="125"/>
        <v>10.081358347410429</v>
      </c>
      <c r="HB34" s="106">
        <f t="shared" si="72"/>
        <v>375.21187875999999</v>
      </c>
      <c r="HC34" s="106">
        <f>MAX(0, (GO34^2 - DY$9^2)/(2*Sections!HA34))</f>
        <v>25.674968996411643</v>
      </c>
      <c r="HD34" s="106">
        <f t="shared" si="126"/>
        <v>0</v>
      </c>
      <c r="HE34" s="106">
        <f t="shared" si="127"/>
        <v>8.5296173196495975</v>
      </c>
      <c r="HH34" s="82">
        <f>INDEX($B$29:$B$34, MATCH(HL34, $A$29:$A$34, 0))</f>
        <v>327.25651568900486</v>
      </c>
      <c r="HI34" s="82">
        <f t="shared" si="74"/>
        <v>8</v>
      </c>
      <c r="HJ34" s="82">
        <f t="shared" si="128"/>
        <v>19.849768119450992</v>
      </c>
      <c r="HK34" s="82">
        <f t="shared" si="129"/>
        <v>71.459165230023572</v>
      </c>
      <c r="HL34" s="106">
        <f>IF(HY34=0,
IF(HJ34&lt;$E$29,1,
IF(HJ34&lt;$E$30,2,
IF(HJ34&lt;$E$31,3,
IF(HJ34&lt;$E$32,4,
IF(HJ34&lt;$E$33,5,
IF(HJ34&lt;$E$34,6)))))),
IF(HJ34&gt;$F$29,1,
IF(HJ34&gt;$F$30,2,
IF(HJ34&gt;$F$31,3,
IF(HJ34&gt;$F$32,4,
IF(HJ34&gt;$F$33,5,
IF(HJ34&gt;$F$34,6)))))))</f>
        <v>1</v>
      </c>
      <c r="HM34" s="106" cm="1">
        <f t="array" ref="HM34">INDEX(Sections!$A$37:$F$67, MATCH(HJ34, Acceleration!$H$6:$H$36, 1), Sections!HL34)</f>
        <v>10.466858830577817</v>
      </c>
      <c r="HN34" s="82">
        <f>(BikeData!$G$5/HH34)*BikeData!$N$2*(Sections!$O$2/Sections!$N$2)-Sections!HS34/Sections!HH34</f>
        <v>8.5976357963665304</v>
      </c>
      <c r="HO34" s="82">
        <f>(Sections!$V$2*Sections!$L$2*BikeData!$N$2*((Sections!$P$2)/Sections!$M$2)/(1-Sections!$V$2*Sections!$N$2/Sections!$M$2))/Sections!HH34-Sections!HS34/Sections!HH34</f>
        <v>12.254441830274848</v>
      </c>
      <c r="HP34" s="82">
        <f t="shared" si="130"/>
        <v>8.5976357963665304</v>
      </c>
      <c r="HQ34" s="82">
        <f t="shared" si="131"/>
        <v>20.278278181066213</v>
      </c>
      <c r="HR34" s="106">
        <f t="shared" si="26"/>
        <v>4.9840452859879737E-2</v>
      </c>
      <c r="HS34" s="104">
        <f>0.5*Sections!$U$2*Sections!$T$2*Sections!HJ34^2</f>
        <v>70.922392991275132</v>
      </c>
      <c r="HT34" s="104">
        <f>BikeData!$N$2*((Sections!$P$2)/Sections!$N$2)-(0.5*Sections!$U$2*Sections!$T$2*Sections!HJ34^2)/BikeData!$G$5</f>
        <v>10.165674596247008</v>
      </c>
      <c r="HU34" s="104">
        <f>Sections!$V$2*BikeData!$N$2*(Sections!$P$2/Sections!$M$2)/(1-Sections!$V$2*Sections!$N$2/Sections!$M$2)</f>
        <v>15.459349727578084</v>
      </c>
      <c r="HV34" s="106">
        <f t="shared" si="132"/>
        <v>10.165674596247008</v>
      </c>
      <c r="HW34" s="106">
        <f t="shared" si="77"/>
        <v>313.42191860000003</v>
      </c>
      <c r="HX34" s="106">
        <f t="shared" si="78"/>
        <v>3.578108839315604</v>
      </c>
      <c r="HY34" s="106">
        <f t="shared" si="133"/>
        <v>0</v>
      </c>
      <c r="HZ34" s="106">
        <f t="shared" si="134"/>
        <v>8.5976357963665304</v>
      </c>
    </row>
    <row r="35" spans="1:234">
      <c r="L35" s="149">
        <f>INDEX($B$29:$B$34, MATCH($P35, $A$29:$A$34, 0))</f>
        <v>327.25651568900486</v>
      </c>
      <c r="M35" s="149">
        <f t="shared" si="28"/>
        <v>9</v>
      </c>
      <c r="N35" s="149">
        <f t="shared" si="79"/>
        <v>21.834449779456008</v>
      </c>
      <c r="O35" s="149">
        <f t="shared" si="29"/>
        <v>78.604019206041627</v>
      </c>
      <c r="P35" s="149">
        <f>IF(AC35=0,
IF(N35&lt;$E$29,1,
IF(N35&lt;$E$30,2,
IF(N35&lt;$E$31,3,
IF(N35&lt;$E$32,4,
IF(N35&lt;$E$33,5,
IF(N35&lt;$E$34,6)))))),
IF(N35&gt;$F$29,1,
IF(N35&gt;$F$30,2,
IF(N35&gt;$F$31,3,
IF(N35&gt;$F$32,4,
IF(N35&gt;$F$33,5,
IF(N35&gt;$F$34,6)))))))</f>
        <v>1</v>
      </c>
      <c r="Q35" s="149" cm="1">
        <f t="array" ref="Q35">INDEX(Sections!$A$37:$F$67, MATCH(N35, Acceleration!$H$6:$H$36, 1), Sections!P35)</f>
        <v>10.888276228377508</v>
      </c>
      <c r="R35" s="149">
        <f>(BikeData!$G$5/L35)*BikeData!$N$2*(Sections!$O$2/Sections!$N$2)-Sections!W35/Sections!L35</f>
        <v>8.5521320957961748</v>
      </c>
      <c r="S35" s="149">
        <f>(Sections!$V$2*Sections!$L$2*BikeData!$N$2*((Sections!$P$2)/Sections!$M$2)/(1-Sections!$V$2*Sections!$N$2/Sections!$M$2))/Sections!L35-Sections!W35/Sections!L35</f>
        <v>12.208938129704492</v>
      </c>
      <c r="T35" s="149">
        <f t="shared" si="0"/>
        <v>8.6376490575826992</v>
      </c>
      <c r="U35" s="149">
        <f t="shared" si="30"/>
        <v>22.22652683814437</v>
      </c>
      <c r="V35" s="149">
        <f t="shared" si="31"/>
        <v>4.5391640257040788E-2</v>
      </c>
      <c r="W35" s="149">
        <f>0.5*Sections!$U$2*Sections!$T$2*Sections!N35^2</f>
        <v>85.813775490885575</v>
      </c>
      <c r="X35" s="149">
        <f>BikeData!$N$2*((Sections!$P$2)/Sections!$N$2)-(0.5*Sections!$U$2*Sections!$T$2*Sections!N35^2)/BikeData!$G$5</f>
        <v>10.109267844354545</v>
      </c>
      <c r="Y35" s="149">
        <f>Sections!$V$2*BikeData!$N$2*(Sections!$P$2/Sections!$M$2)/(1-Sections!$V$2*Sections!$N$2/Sections!$M$2)</f>
        <v>15.459349727578084</v>
      </c>
      <c r="Z35" s="149">
        <f t="shared" si="32"/>
        <v>10.109267844354545</v>
      </c>
      <c r="AA35" s="149">
        <f>$D$2-M35</f>
        <v>494.2</v>
      </c>
      <c r="AB35" s="149">
        <f>MAX(0, (N35^2 - M$17^2)/(2*Sections!Z35))</f>
        <v>0</v>
      </c>
      <c r="AC35" s="149">
        <f t="shared" si="80"/>
        <v>0</v>
      </c>
      <c r="AD35" s="149">
        <f t="shared" si="33"/>
        <v>8.6376490575826992</v>
      </c>
      <c r="AF35" s="149">
        <f>INDEX($B$29:$B$34, MATCH($AJ35, $A$29:$A$34, 0))</f>
        <v>327.25651568900486</v>
      </c>
      <c r="AG35" s="129">
        <f t="shared" si="34"/>
        <v>9</v>
      </c>
      <c r="AH35" s="129">
        <f t="shared" si="35"/>
        <v>32.356830287826426</v>
      </c>
      <c r="AI35" s="129">
        <f t="shared" si="1"/>
        <v>116.48458903617514</v>
      </c>
      <c r="AJ35" s="129">
        <f>IF(AW35=0,
IF(AH35&lt;$E$29,1,
IF(AH35&lt;$E$30,2,
IF(AH35&lt;$E$31,3,
IF(AH35&lt;$E$32,4,
IF(AH35&lt;$E$33,5,
IF(AH35&lt;$E$34,6)))))),
IF(AH35&gt;$F$29,1,
IF(AH35&gt;$F$30,2,
IF(AH35&gt;$F$31,3,
IF(AH35&gt;$F$32,4,
IF(AH35&gt;$F$33,5,
IF(AH35&gt;$F$34,6)))))))</f>
        <v>1</v>
      </c>
      <c r="AK35" s="129" cm="1">
        <f t="array" ref="AK35">INDEX(Sections!$A$37:$F$67, MATCH(AH35, Acceleration!$H$6:$H$36, 1), $AJ35)</f>
        <v>12.490667417289398</v>
      </c>
      <c r="AL35" s="129">
        <f>(BikeData!$G$5/AF35)*BikeData!$N$2*(Sections!$O$2/Sections!$N$2)-Sections!AQ35/Sections!AF35</f>
        <v>8.2384948616449982</v>
      </c>
      <c r="AM35" s="129">
        <f>(Sections!$V$2*Sections!$L$2*BikeData!$N$2*((Sections!$P$2)/Sections!$M$2)/(1-Sections!$V$2*Sections!$N$2/Sections!$M$2))/Sections!AF35-Sections!AQ35/Sections!AF35</f>
        <v>11.895300895553316</v>
      </c>
      <c r="AN35" s="129">
        <f t="shared" si="2"/>
        <v>8.2384948616449982</v>
      </c>
      <c r="AO35" s="129">
        <f t="shared" si="3"/>
        <v>32.6104501041996</v>
      </c>
      <c r="AP35" s="129">
        <f t="shared" si="36"/>
        <v>3.0784727141595032E-2</v>
      </c>
      <c r="AQ35" s="149">
        <f>0.5*Sections!$U$2*Sections!$T$2*Sections!AH35^2</f>
        <v>188.45360392953629</v>
      </c>
      <c r="AR35" s="149">
        <f>BikeData!$N$2*((Sections!$P$2)/Sections!$N$2)-(0.5*Sections!$U$2*Sections!$T$2*Sections!AH35^2)/BikeData!$G$5</f>
        <v>9.7204806154202625</v>
      </c>
      <c r="AS35" s="149">
        <f>Sections!$V$2*BikeData!$N$2*(Sections!$P$2/Sections!$M$2)/(1-Sections!$V$2*Sections!$N$2/Sections!$M$2)</f>
        <v>15.459349727578084</v>
      </c>
      <c r="AT35" s="149">
        <f t="shared" si="4"/>
        <v>9.7204806154202625</v>
      </c>
      <c r="AU35" s="149">
        <f t="shared" si="5"/>
        <v>53.025001019999998</v>
      </c>
      <c r="AV35" s="149">
        <f>MAX(0, (AH35^2 - AG$17^2)/(2*Sections!AT35))</f>
        <v>0</v>
      </c>
      <c r="AW35" s="149">
        <f t="shared" si="81"/>
        <v>0</v>
      </c>
      <c r="AX35" s="149">
        <f t="shared" si="6"/>
        <v>8.2384948616449982</v>
      </c>
      <c r="AZ35" s="149">
        <f>INDEX($B$29:$B$34, MATCH($AJ35, $A$29:$A$34, 0))</f>
        <v>327.25651568900486</v>
      </c>
      <c r="BA35" s="129">
        <f t="shared" si="82"/>
        <v>9</v>
      </c>
      <c r="BB35" s="129">
        <f t="shared" si="37"/>
        <v>45.777067870855021</v>
      </c>
      <c r="BC35" s="129">
        <f t="shared" si="7"/>
        <v>164.79744433507807</v>
      </c>
      <c r="BD35" s="149">
        <f>IF(BQ35=0,
IF(BB35&lt;$E$29,1,
IF(BB35&lt;$E$30,2,
IF(BB35&lt;$E$31,3,
IF(BB35&lt;$E$32,4,
IF(BB35&lt;$E$33,5,
IF(BB35&lt;$E$34,6)))))),
IF(BB35&gt;$F$29,1,
IF(BB35&gt;$F$30,2,
IF(BB35&gt;$F$31,3,
IF(BB35&gt;$F$32,4,
IF(BB35&gt;$F$33,5,
IF(BB35&gt;$F$34,6)))))))</f>
        <v>3</v>
      </c>
      <c r="BE35" s="129" cm="1">
        <f t="array" ref="BE35">INDEX(Sections!$A$37:$F$67, MATCH(BB35, Acceleration!$H$6:$H$36, 1), Sections!BD35)</f>
        <v>6.8582415088433493</v>
      </c>
      <c r="BF35" s="129">
        <f>(BikeData!$G$5/AZ35)*BikeData!$N$2*(Sections!$O$2/Sections!$N$2)-Sections!BK35/Sections!AZ35</f>
        <v>7.6617497802320287</v>
      </c>
      <c r="BG35" s="129">
        <f>(Sections!$V$2*Sections!$L$2*BikeData!$N$2*((Sections!$P$2)/Sections!$M$2)/(1-Sections!$V$2*Sections!$N$2/Sections!$M$2))/Sections!AZ35-Sections!BK35/Sections!AZ35</f>
        <v>11.318555814140346</v>
      </c>
      <c r="BH35" s="129">
        <f t="shared" si="38"/>
        <v>6.8582415088433493</v>
      </c>
      <c r="BI35" s="129">
        <f t="shared" si="9"/>
        <v>45.926641787426107</v>
      </c>
      <c r="BJ35" s="129">
        <f t="shared" si="39"/>
        <v>2.1809368535391765E-2</v>
      </c>
      <c r="BK35" s="149">
        <f>0.5*Sections!$U$2*Sections!$T$2*Sections!BB35^2</f>
        <v>377.19718971351608</v>
      </c>
      <c r="BL35" s="149">
        <f>BikeData!$N$2*((Sections!$P$2)/Sections!$N$2)-(0.5*Sections!$U$2*Sections!$T$2*Sections!BB35^2)/BikeData!$G$5</f>
        <v>9.0055427904809449</v>
      </c>
      <c r="BM35" s="149">
        <f>Sections!$V$2*BikeData!$N$2*(Sections!$P$2/Sections!$M$2)/(1-Sections!$V$2*Sections!$N$2/Sections!$M$2)</f>
        <v>15.459349727578084</v>
      </c>
      <c r="BN35" s="149">
        <f t="shared" si="10"/>
        <v>9.0055427904809449</v>
      </c>
      <c r="BO35" s="149">
        <f t="shared" si="83"/>
        <v>28.623328960000002</v>
      </c>
      <c r="BP35" s="149">
        <f>MAX(0, (BB35^2 - BA$17^2)/(2*Sections!BN35))</f>
        <v>0</v>
      </c>
      <c r="BQ35" s="149">
        <f t="shared" si="84"/>
        <v>0</v>
      </c>
      <c r="BR35" s="149">
        <f t="shared" si="11"/>
        <v>6.8582415088433493</v>
      </c>
      <c r="BT35" s="129">
        <f>INDEX($B$29:$B$34, MATCH($BX35, $A$29:$A$34, 0))</f>
        <v>288.49501037177833</v>
      </c>
      <c r="BU35" s="129">
        <f t="shared" si="85"/>
        <v>9</v>
      </c>
      <c r="BV35" s="129">
        <f t="shared" si="86"/>
        <v>51.288232378808381</v>
      </c>
      <c r="BW35" s="129">
        <f t="shared" si="87"/>
        <v>184.63763656371017</v>
      </c>
      <c r="BX35" s="129">
        <f>IF(CK35=0,
IF(BV35&lt;$E$29,1,
IF(BV35&lt;$E$30,2,
IF(BV35&lt;$E$31,3,
IF(BV35&lt;$E$32,4,
IF(BV35&lt;$E$33,5,
IF(BV35&lt;$E$34,6)))))),
IF(BV35&gt;$F$29,1,
IF(BV35&gt;$F$30,2,
IF(BV35&gt;$F$31,3,
IF(BV35&gt;$F$32,4,
IF(BV35&gt;$F$33,5,
IF(BV35&gt;$F$34,6)))))))</f>
        <v>3</v>
      </c>
      <c r="BY35" s="129" cm="1">
        <f t="array" ref="BY35">INDEX(Sections!$A$37:$F$67, MATCH(BV35, Acceleration!$H$6:$H$36, 1), Sections!BX35)</f>
        <v>6.8582415088433493</v>
      </c>
      <c r="BZ35" s="129">
        <f>(BikeData!$G$5/BT35)*BikeData!$N$2*(Sections!$O$2/Sections!$N$2)-Sections!CE35/Sections!BT35</f>
        <v>8.3573987060243144</v>
      </c>
      <c r="CA35" s="129">
        <f>(Sections!$V$2*Sections!$L$2*BikeData!$N$2*((Sections!$P$2)/Sections!$M$2)/(1-Sections!$V$2*Sections!$N$2/Sections!$M$2))/Sections!BT35-Sections!CE35/Sections!BT35</f>
        <v>12.505524525133566</v>
      </c>
      <c r="CB35" s="129">
        <f t="shared" si="40"/>
        <v>6.8582415088433493</v>
      </c>
      <c r="CC35" s="129">
        <f t="shared" si="13"/>
        <v>51.421778105782529</v>
      </c>
      <c r="CD35" s="129">
        <f t="shared" si="41"/>
        <v>1.9472298664599066E-2</v>
      </c>
      <c r="CE35" s="149">
        <f>0.5*Sections!$U$2*Sections!$T$2*Sections!BV35^2</f>
        <v>473.48690049767669</v>
      </c>
      <c r="CF35" s="149">
        <f>BikeData!$N$2*((Sections!$P$2)/Sections!$N$2)-(0.5*Sections!$U$2*Sections!$T$2*Sections!BV35^2)/BikeData!$G$5</f>
        <v>8.640809037510639</v>
      </c>
      <c r="CG35" s="149">
        <f>Sections!$V$2*BikeData!$N$2*(Sections!$P$2/Sections!$M$2)/(1-Sections!$V$2*Sections!$N$2/Sections!$M$2)</f>
        <v>15.459349727578084</v>
      </c>
      <c r="CH35" s="149">
        <f t="shared" si="42"/>
        <v>8.640809037510639</v>
      </c>
      <c r="CI35" s="149">
        <f t="shared" si="88"/>
        <v>95.075679469999997</v>
      </c>
      <c r="CJ35" s="149">
        <f>MAX(0, (BV35^2 - BU$17^2)/(2*Sections!CH35))</f>
        <v>0</v>
      </c>
      <c r="CK35" s="149">
        <f t="shared" si="89"/>
        <v>0</v>
      </c>
      <c r="CL35" s="149">
        <f t="shared" si="90"/>
        <v>6.8582415088433493</v>
      </c>
      <c r="CM35" s="672"/>
      <c r="CN35" s="129">
        <f>INDEX($B$29:$B$34, MATCH(CR35, $A$29:$A$34, 0))</f>
        <v>281.54523308547459</v>
      </c>
      <c r="CO35" s="129">
        <f t="shared" si="91"/>
        <v>9</v>
      </c>
      <c r="CP35" s="129">
        <f t="shared" si="92"/>
        <v>59.187046267182154</v>
      </c>
      <c r="CQ35" s="129">
        <f t="shared" si="43"/>
        <v>213.07336656185575</v>
      </c>
      <c r="CR35" s="129">
        <f>IF(DE35=1,
IF(CP35&lt;$E$29,1,
IF(CP35&lt;$E$30,2,
IF(CP35&lt;$E$31,3,
IF(CP35&lt;$E$32,4,
IF(CP35&lt;$E$33,5,
IF(CP35&lt;$E$34,6)))))),
IF(CP35&gt;$F$29,1,
IF(CP35&gt;$F$30,2,
IF(CP35&gt;$F$31,3,
IF(CP35&gt;$F$32,4,
IF(CP35&gt;$F$33,5,
IF(CP35&gt;$F$34,6)))))))</f>
        <v>4</v>
      </c>
      <c r="CS35" s="129" cm="1">
        <f t="array" ref="CS35">INDEX(Sections!$A$37:$F$67, MATCH(CP35, Acceleration!$H$6:$H$36, 1), Sections!CR35)</f>
        <v>4.7104625432718503</v>
      </c>
      <c r="CT35" s="129">
        <f>(BikeData!$G$5/CN35)*BikeData!$N$2*(Sections!$O$2/Sections!$N$2)-Sections!CY35/Sections!CN35</f>
        <v>8.0058026268870073</v>
      </c>
      <c r="CU35" s="129">
        <f>(Sections!$V$2*Sections!$L$2*BikeData!$N$2*((Sections!$P$2)/Sections!$M$2)/(1-Sections!$V$2*Sections!$N$2/Sections!$M$2))/Sections!CN35-Sections!CY35/Sections!CN35</f>
        <v>12.256322474417345</v>
      </c>
      <c r="CV35" s="129">
        <f t="shared" si="135"/>
        <v>4.7104625432718503</v>
      </c>
      <c r="CW35" s="129">
        <f t="shared" si="138"/>
        <v>59.050950619954463</v>
      </c>
      <c r="CX35" s="129">
        <f t="shared" si="139"/>
        <v>1.6915036220624093E-2</v>
      </c>
      <c r="CY35" s="149">
        <f>0.5*Sections!$U$2*Sections!$T$2*Sections!CP35^2</f>
        <v>630.55916025004092</v>
      </c>
      <c r="CZ35" s="129">
        <f>BikeData!$N$2*((Sections!$P$2)/Sections!$N$2)-(0.5*Sections!$U$2*Sections!$T$2*Sections!CP35^2)/BikeData!$G$5</f>
        <v>8.0458383566304725</v>
      </c>
      <c r="DA35" s="129">
        <f>Sections!$V$2*BikeData!$N$2*(Sections!$P$2/Sections!$M$2)/(1-Sections!$V$2*Sections!$N$2/Sections!$M$2)</f>
        <v>15.459349727578084</v>
      </c>
      <c r="DB35" s="129">
        <f t="shared" si="93"/>
        <v>8.0458383566304725</v>
      </c>
      <c r="DC35" s="129">
        <f t="shared" si="94"/>
        <v>63.567763170000006</v>
      </c>
      <c r="DD35" s="129">
        <f t="shared" si="47"/>
        <v>68.50279731959283</v>
      </c>
      <c r="DE35" s="221">
        <f t="shared" si="95"/>
        <v>1</v>
      </c>
      <c r="DF35" s="149">
        <f t="shared" si="96"/>
        <v>4.7104625432718503</v>
      </c>
      <c r="DG35" s="680"/>
      <c r="DH35" s="631"/>
      <c r="DI35" s="129">
        <f>INDEX($B$29:$B$34, MATCH(DM35, $A$29:$A$34, 0))</f>
        <v>288.49501037177833</v>
      </c>
      <c r="DJ35" s="129">
        <f t="shared" si="97"/>
        <v>9</v>
      </c>
      <c r="DK35" s="129">
        <f t="shared" si="98"/>
        <v>47.345131255157085</v>
      </c>
      <c r="DL35" s="129">
        <f t="shared" si="16"/>
        <v>170.44247251856552</v>
      </c>
      <c r="DM35" s="149">
        <f>IF(DZ35=0,
IF(DK35&lt;$E$29,1,
IF(DK35&lt;$E$30,2,
IF(DK35&lt;$E$31,3,
IF(DK35&lt;$E$32,4,
IF(DK35&lt;$E$33,5,
IF(DK35&lt;$E$34,6)))))),
IF(DK35&gt;$F$29,1,
IF(DK35&gt;$F$30,2,
IF(DK35&gt;$F$31,3,
IF(DK35&gt;$F$32,4,
IF(DK35&gt;$F$33,5,
IF(DK35&gt;$F$34,6)))))))</f>
        <v>3</v>
      </c>
      <c r="DN35" s="149" cm="1">
        <f t="array" ref="DN35">INDEX(Sections!$A$37:$F$67, MATCH(DK35, Acceleration!$H$6:$H$36, 1), Sections!DM35)</f>
        <v>6.8582415088433493</v>
      </c>
      <c r="DO35" s="129">
        <f>(BikeData!$G$5/DI35)*BikeData!$N$2*(Sections!$O$2/Sections!$N$2)-Sections!DT35/Sections!DI35</f>
        <v>8.6000574569164421</v>
      </c>
      <c r="DP35" s="129">
        <f>(Sections!$V$2*Sections!$L$2*BikeData!$N$2*((Sections!$P$2)/Sections!$M$2)/(1-Sections!$V$2*Sections!$N$2/Sections!$M$2))/Sections!DI35-Sections!DT35/Sections!DI35</f>
        <v>12.748183276025694</v>
      </c>
      <c r="DQ35" s="129">
        <f t="shared" si="48"/>
        <v>6.8582415088433493</v>
      </c>
      <c r="DR35" s="149">
        <f t="shared" si="49"/>
        <v>47.156648399021897</v>
      </c>
      <c r="DS35" s="129">
        <f t="shared" si="50"/>
        <v>2.1163622603921971E-2</v>
      </c>
      <c r="DT35" s="149">
        <f>0.5*Sections!$U$2*Sections!$T$2*Sections!DK35^2</f>
        <v>403.48106164224941</v>
      </c>
      <c r="DU35" s="149">
        <f>BikeData!$N$2*((Sections!$P$2)/Sections!$N$2)-(0.5*Sections!$U$2*Sections!$T$2*Sections!DK35^2)/BikeData!$G$5</f>
        <v>8.9059826695387727</v>
      </c>
      <c r="DV35" s="149">
        <f>Sections!$V$2*BikeData!$N$2*(Sections!$P$2/Sections!$M$2)/(1-Sections!$V$2*Sections!$N$2/Sections!$M$2)</f>
        <v>15.459349727578084</v>
      </c>
      <c r="DW35" s="149">
        <f t="shared" si="99"/>
        <v>8.9059826695387727</v>
      </c>
      <c r="DX35" s="149">
        <f t="shared" si="100"/>
        <v>38.780693499999998</v>
      </c>
      <c r="DY35" s="149">
        <f t="shared" si="52"/>
        <v>0</v>
      </c>
      <c r="DZ35" s="149">
        <f t="shared" si="101"/>
        <v>0</v>
      </c>
      <c r="EA35" s="149">
        <f t="shared" si="53"/>
        <v>-8.9059826695387727</v>
      </c>
      <c r="EB35" s="634"/>
      <c r="EC35" s="658"/>
      <c r="ED35" s="192">
        <f>INDEX($B$29:$B$34, MATCH(EH35, $A$29:$A$34, 0))</f>
        <v>327.25651568900486</v>
      </c>
      <c r="EE35" s="129">
        <f t="shared" si="102"/>
        <v>9</v>
      </c>
      <c r="EF35" s="129">
        <f t="shared" si="103"/>
        <v>38.952992870403094</v>
      </c>
      <c r="EG35" s="129">
        <f t="shared" si="104"/>
        <v>140.23077433345114</v>
      </c>
      <c r="EH35" s="149">
        <f>IF(EU35=0,
IF(EF35&lt;$E$29,1,
IF(EF35&lt;$E$30,2,
IF(EF35&lt;$E$31,3,
IF(EF35&lt;$E$32,4,
IF(EF35&lt;$E$33,5,
IF(EF35&lt;$E$34,6)))))),
IF(EF35&gt;$F$29,1,
IF(EF35&gt;$F$30,2,
IF(EF35&gt;$F$31,3,
IF(EF35&gt;$F$32,4,
IF(EF35&gt;$F$33,5,
IF(EF35&gt;$F$34,6)))))))</f>
        <v>1</v>
      </c>
      <c r="EI35" s="149" cm="1">
        <f t="array" ref="EI35">INDEX(Sections!$A$37:$F$67, MATCH(EF35, Acceleration!$H$6:$H$36, 1), Sections!EH35)</f>
        <v>12.059929368897711</v>
      </c>
      <c r="EJ35" s="129">
        <f>(BikeData!$G$5/ED35)*BikeData!$N$2*(Sections!$O$2/Sections!$N$2)-Sections!EO35/Sections!ED35</f>
        <v>7.9797778929902776</v>
      </c>
      <c r="EK35" s="129">
        <f>(Sections!$V$2*Sections!$L$2*BikeData!$N$2*((Sections!$P$2)/Sections!$M$2)/(1-Sections!$V$2*Sections!$N$2/Sections!$M$2))/Sections!ED35-Sections!EO35/Sections!ED35</f>
        <v>11.636583926898595</v>
      </c>
      <c r="EL35" s="129">
        <f t="shared" si="105"/>
        <v>7.9797778929902776</v>
      </c>
      <c r="EM35" s="129">
        <f t="shared" si="140"/>
        <v>38.710930079064546</v>
      </c>
      <c r="EN35" s="129">
        <f t="shared" si="142"/>
        <v>2.5751982697311358E-2</v>
      </c>
      <c r="EO35" s="149">
        <f>0.5*Sections!$U$2*Sections!$T$2*Sections!EF35^2</f>
        <v>273.12041764110137</v>
      </c>
      <c r="EP35" s="149">
        <f>BikeData!$N$2*((Sections!$P$2)/Sections!$N$2)-(0.5*Sections!$U$2*Sections!$T$2*Sections!EF35^2)/BikeData!$G$5</f>
        <v>9.3997729877249405</v>
      </c>
      <c r="EQ35" s="149">
        <f>Sections!$V$2*BikeData!$N$2*(Sections!$P$2/Sections!$M$2)/(1-Sections!$V$2*Sections!$N$2/Sections!$M$2)</f>
        <v>15.459349727578084</v>
      </c>
      <c r="ER35" s="149">
        <f t="shared" si="106"/>
        <v>9.3997729877249405</v>
      </c>
      <c r="ES35" s="149">
        <f t="shared" si="107"/>
        <v>28.01957573</v>
      </c>
      <c r="ET35" s="149">
        <f t="shared" si="108"/>
        <v>34.329177547856602</v>
      </c>
      <c r="EU35" s="149">
        <f t="shared" si="137"/>
        <v>1</v>
      </c>
      <c r="EV35" s="149">
        <f t="shared" si="143"/>
        <v>-9.3997729877249405</v>
      </c>
      <c r="EW35" s="678"/>
      <c r="EX35" s="129">
        <f>INDEX($B$29:$B$34, MATCH($FB35, $A$29:$A$34, 0))</f>
        <v>327.25651568900486</v>
      </c>
      <c r="EY35" s="129">
        <f t="shared" si="144"/>
        <v>9</v>
      </c>
      <c r="EZ35" s="129">
        <f t="shared" si="145"/>
        <v>31.958250256670031</v>
      </c>
      <c r="FA35" s="129">
        <f t="shared" si="146"/>
        <v>115.04970092401211</v>
      </c>
      <c r="FB35" s="149">
        <f>IF(FO35=0,
IF(EZ35&lt;$E$29,1,
IF(EZ35&lt;$E$30,2,
IF(EZ35&lt;$E$31,3,
IF(EZ35&lt;$E$32,4,
IF(EZ35&lt;$E$33,5,
IF(EZ35&lt;$E$34,6)))))),
IF(EZ35&gt;$F$29,1,
IF(EZ35&gt;$F$30,2,
IF(EZ35&gt;$F$31,3,
IF(EZ35&gt;$F$32,4,
IF(EZ35&gt;$F$33,5,
IF(EZ35&gt;$F$34,6)))))))</f>
        <v>1</v>
      </c>
      <c r="FC35" s="149" cm="1">
        <f t="array" ref="FC35">INDEX(Sections!$A$37:$F$67, MATCH(EZ35, Acceleration!$H$6:$H$36, 1), Sections!FB35)</f>
        <v>12.490667417289398</v>
      </c>
      <c r="FD35" s="129">
        <f>(BikeData!$G$5/EX35)*BikeData!$N$2*(Sections!$O$2/Sections!$N$2)-Sections!FI35/Sections!EX35</f>
        <v>8.2525946488275093</v>
      </c>
      <c r="FE35" s="129">
        <f>(Sections!$V$2*Sections!$L$2*BikeData!$N$2*((Sections!$P$2)/Sections!$M$2)/(1-Sections!$V$2*Sections!$N$2/Sections!$M$2))/Sections!EX35-Sections!FI35/Sections!EX35</f>
        <v>11.909400682735827</v>
      </c>
      <c r="FF35" s="129">
        <f t="shared" si="147"/>
        <v>8.2525946488275093</v>
      </c>
      <c r="FG35" s="129">
        <f t="shared" si="148"/>
        <v>32.215445810443242</v>
      </c>
      <c r="FH35" s="129">
        <f t="shared" si="58"/>
        <v>3.1165417025511212E-2</v>
      </c>
      <c r="FI35" s="149">
        <f>0.5*Sections!$U$2*Sections!$T$2*Sections!EZ35^2</f>
        <v>183.83935670423102</v>
      </c>
      <c r="FJ35" s="149">
        <f>BikeData!$N$2*((Sections!$P$2)/Sections!$N$2)-(0.5*Sections!$U$2*Sections!$T$2*Sections!EZ35^2)/BikeData!$G$5</f>
        <v>9.7379588246070234</v>
      </c>
      <c r="FK35" s="149">
        <f>Sections!$V$2*BikeData!$N$2*(Sections!$P$2/Sections!$M$2)/(1-Sections!$V$2*Sections!$N$2/Sections!$M$2)</f>
        <v>15.459349727578084</v>
      </c>
      <c r="FL35" s="149">
        <f t="shared" si="149"/>
        <v>9.7379588246070234</v>
      </c>
      <c r="FM35" s="149">
        <f t="shared" si="150"/>
        <v>244.62828163</v>
      </c>
      <c r="FN35" s="149">
        <f t="shared" si="61"/>
        <v>15.164457378204919</v>
      </c>
      <c r="FO35" s="149">
        <f t="shared" si="152"/>
        <v>0</v>
      </c>
      <c r="FP35" s="149">
        <f t="shared" si="151"/>
        <v>8.2525946488275093</v>
      </c>
      <c r="FR35" s="149">
        <f>INDEX($B$29:$B$34, MATCH($FV35, $A$29:$A$34, 0))</f>
        <v>327.25651568900486</v>
      </c>
      <c r="FS35" s="129">
        <f t="shared" si="62"/>
        <v>9</v>
      </c>
      <c r="FT35" s="129">
        <f t="shared" si="114"/>
        <v>29.610707044581471</v>
      </c>
      <c r="FU35" s="129">
        <f t="shared" si="115"/>
        <v>106.59854536049329</v>
      </c>
      <c r="FV35" s="149">
        <f>IF(GI35=0,
IF(FT35&lt;$E$29,1,
IF(FT35&lt;$E$30,2,
IF(FT35&lt;$E$31,3,
IF(FT35&lt;$E$32,4,
IF(FT35&lt;$E$33,5,
IF(FT35&lt;$E$34,6)))))),
IF(FT35&gt;$F$29,1,
IF(FT35&gt;$F$30,2,
IF(FT35&gt;$F$31,3,
IF(FT35&gt;$F$32,4,
IF(FT35&gt;$F$33,5,
IF(FT35&gt;$F$34,6)))))))</f>
        <v>1</v>
      </c>
      <c r="FW35" s="149" cm="1">
        <f t="array" ref="FW35">INDEX(Sections!$A$37:$F$67, MATCH(FT35, Acceleration!$H$6:$H$36, 1), Sections!FV35)</f>
        <v>13.182386700297018</v>
      </c>
      <c r="FX35" s="129">
        <f>(BikeData!$G$5/FR35)*BikeData!$N$2*(Sections!$O$2/Sections!$N$2)-Sections!GC35/Sections!FR35</f>
        <v>8.3320932701064514</v>
      </c>
      <c r="FY35" s="129">
        <f>(Sections!$V$2*Sections!$L$2*BikeData!$N$2*((Sections!$P$2)/Sections!$M$2)/(1-Sections!$V$2*Sections!$N$2/Sections!$M$2))/Sections!FR35-Sections!GC35/Sections!FR35</f>
        <v>11.988899304014769</v>
      </c>
      <c r="FZ35" s="129">
        <f t="shared" si="116"/>
        <v>8.3320932701064514</v>
      </c>
      <c r="GA35" s="129">
        <f t="shared" si="117"/>
        <v>29.890770452101759</v>
      </c>
      <c r="GB35" s="129">
        <f t="shared" si="64"/>
        <v>3.3612610713935252E-2</v>
      </c>
      <c r="GC35" s="149">
        <f>0.5*Sections!$U$2*Sections!$T$2*Sections!FT35^2</f>
        <v>157.82291490240482</v>
      </c>
      <c r="GD35" s="149">
        <f>BikeData!$N$2*((Sections!$P$2)/Sections!$N$2)-(0.5*Sections!$U$2*Sections!$T$2*Sections!FT35^2)/BikeData!$G$5</f>
        <v>9.8365059526442451</v>
      </c>
      <c r="GE35" s="149">
        <f>Sections!$V$2*BikeData!$N$2*(Sections!$P$2/Sections!$M$2)/(1-Sections!$V$2*Sections!$N$2/Sections!$M$2)</f>
        <v>15.459349727578084</v>
      </c>
      <c r="GF35" s="149">
        <f t="shared" si="118"/>
        <v>9.8365059526442451</v>
      </c>
      <c r="GG35" s="149">
        <f t="shared" si="66"/>
        <v>505.54111422000005</v>
      </c>
      <c r="GH35" s="149">
        <f>MAX(0, (FT35^2 - CX$6^2)/(2*Sections!GF35))</f>
        <v>44.568364818827128</v>
      </c>
      <c r="GI35" s="149">
        <f t="shared" si="119"/>
        <v>0</v>
      </c>
      <c r="GJ35" s="149">
        <f t="shared" si="120"/>
        <v>8.3320932701064514</v>
      </c>
      <c r="GM35" s="106">
        <f>INDEX($B$29:$B$34, MATCH(GQ35, $A$29:$A$34, 0))</f>
        <v>327.25651568900486</v>
      </c>
      <c r="GN35" s="106">
        <f t="shared" si="68"/>
        <v>9</v>
      </c>
      <c r="GO35" s="106">
        <f t="shared" si="121"/>
        <v>23.124367248905561</v>
      </c>
      <c r="GP35" s="106">
        <f t="shared" si="122"/>
        <v>83.247722096060016</v>
      </c>
      <c r="GQ35" s="106">
        <f>IF(HD35=0,
IF(GO35&lt;$E$29,1,
IF(GO35&lt;$E$30,2,
IF(GO35&lt;$E$31,3,
IF(GO35&lt;$E$32,4,
IF(GO35&lt;$E$33,5,
IF(GO35&lt;$E$34,6)))))),
IF(GO35&gt;$F$29,1,
IF(GO35&gt;$F$30,2,
IF(GO35&gt;$F$31,3,
IF(GO35&gt;$F$32,4,
IF(GO35&gt;$F$33,5,
IF(GO35&gt;$F$34,6)))))))</f>
        <v>1</v>
      </c>
      <c r="GR35" s="106" cm="1">
        <f t="array" ref="GR35">INDEX(Sections!$A$37:$F$67, MATCH(GO35, Acceleration!$H$6:$H$36, 1), Sections!GQ35)</f>
        <v>11.702074125987963</v>
      </c>
      <c r="GS35" s="106">
        <f>(BikeData!$G$5/GM35)*BikeData!$N$2*(Sections!$O$2/Sections!$N$2)-Sections!GX35/Sections!GM35</f>
        <v>8.520234275805203</v>
      </c>
      <c r="GT35" s="106">
        <f>(Sections!$V$2*Sections!$L$2*BikeData!$N$2*((Sections!$P$2)/Sections!$M$2)/(1-Sections!$V$2*Sections!$N$2/Sections!$M$2))/Sections!GM35-Sections!GX35/Sections!GM35</f>
        <v>12.17704030971352</v>
      </c>
      <c r="GU35" s="106">
        <f t="shared" si="123"/>
        <v>8.520234275805203</v>
      </c>
      <c r="GV35" s="106">
        <f t="shared" si="124"/>
        <v>23.489930379076618</v>
      </c>
      <c r="GW35" s="106">
        <f t="shared" si="70"/>
        <v>4.2905290903695291E-2</v>
      </c>
      <c r="GX35" s="106">
        <f>0.5*Sections!$U$2*Sections!$T$2*Sections!GO35^2</f>
        <v>96.252544919206102</v>
      </c>
      <c r="GY35" s="106">
        <f>BikeData!$N$2*((Sections!$P$2)/Sections!$N$2)-(0.5*Sections!$U$2*Sections!$T$2*Sections!GO35^2)/BikeData!$G$5</f>
        <v>10.069727051065453</v>
      </c>
      <c r="GZ35" s="106">
        <f>Sections!$V$2*BikeData!$N$2*(Sections!$P$2/Sections!$M$2)/(1-Sections!$V$2*Sections!$N$2/Sections!$M$2)</f>
        <v>15.459349727578084</v>
      </c>
      <c r="HA35" s="106">
        <f t="shared" si="125"/>
        <v>10.069727051065453</v>
      </c>
      <c r="HB35" s="106">
        <f t="shared" si="72"/>
        <v>374.21187875999999</v>
      </c>
      <c r="HC35" s="106">
        <f>MAX(0, (GO35^2 - DY$9^2)/(2*Sections!HA35))</f>
        <v>26.551680991476182</v>
      </c>
      <c r="HD35" s="106">
        <f t="shared" si="126"/>
        <v>0</v>
      </c>
      <c r="HE35" s="106">
        <f t="shared" si="127"/>
        <v>8.520234275805203</v>
      </c>
      <c r="HH35" s="82">
        <f>INDEX($B$29:$B$34, MATCH(HL35, $A$29:$A$34, 0))</f>
        <v>327.25651568900486</v>
      </c>
      <c r="HI35" s="82">
        <f t="shared" si="74"/>
        <v>9</v>
      </c>
      <c r="HJ35" s="82">
        <f t="shared" si="128"/>
        <v>20.278278181066213</v>
      </c>
      <c r="HK35" s="82">
        <f t="shared" si="129"/>
        <v>73.001801451838375</v>
      </c>
      <c r="HL35" s="106">
        <f>IF(HY35=0,
IF(HJ35&lt;$E$29,1,
IF(HJ35&lt;$E$30,2,
IF(HJ35&lt;$E$31,3,
IF(HJ35&lt;$E$32,4,
IF(HJ35&lt;$E$33,5,
IF(HJ35&lt;$E$34,6)))))),
IF(HJ35&gt;$F$29,1,
IF(HJ35&gt;$F$30,2,
IF(HJ35&gt;$F$31,3,
IF(HJ35&gt;$F$32,4,
IF(HJ35&gt;$F$33,5,
IF(HJ35&gt;$F$34,6)))))))</f>
        <v>1</v>
      </c>
      <c r="HM35" s="106" cm="1">
        <f t="array" ref="HM35">INDEX(Sections!$A$37:$F$67, MATCH(HJ35, Acceleration!$H$6:$H$36, 1), Sections!HL35)</f>
        <v>10.466858830577817</v>
      </c>
      <c r="HN35" s="82">
        <f>(BikeData!$G$5/HH35)*BikeData!$N$2*(Sections!$O$2/Sections!$N$2)-Sections!HS35/Sections!HH35</f>
        <v>8.5881779284913087</v>
      </c>
      <c r="HO35" s="82">
        <f>(Sections!$V$2*Sections!$L$2*BikeData!$N$2*((Sections!$P$2)/Sections!$M$2)/(1-Sections!$V$2*Sections!$N$2/Sections!$M$2))/Sections!HH35-Sections!HS35/Sections!HH35</f>
        <v>12.244983962399626</v>
      </c>
      <c r="HP35" s="82">
        <f t="shared" si="130"/>
        <v>8.5881779284913087</v>
      </c>
      <c r="HQ35" s="82">
        <f t="shared" si="131"/>
        <v>20.697461724706454</v>
      </c>
      <c r="HR35" s="106">
        <f t="shared" si="26"/>
        <v>4.8809368777700549E-2</v>
      </c>
      <c r="HS35" s="104">
        <f>0.5*Sections!$U$2*Sections!$T$2*Sections!HJ35^2</f>
        <v>74.017541877967076</v>
      </c>
      <c r="HT35" s="104">
        <f>BikeData!$N$2*((Sections!$P$2)/Sections!$N$2)-(0.5*Sections!$U$2*Sections!$T$2*Sections!HJ35^2)/BikeData!$G$5</f>
        <v>10.153950547433782</v>
      </c>
      <c r="HU35" s="104">
        <f>Sections!$V$2*BikeData!$N$2*(Sections!$P$2/Sections!$M$2)/(1-Sections!$V$2*Sections!$N$2/Sections!$M$2)</f>
        <v>15.459349727578084</v>
      </c>
      <c r="HV35" s="106">
        <f t="shared" si="132"/>
        <v>10.153950547433782</v>
      </c>
      <c r="HW35" s="106">
        <f t="shared" si="77"/>
        <v>312.42191860000003</v>
      </c>
      <c r="HX35" s="106">
        <f t="shared" si="78"/>
        <v>4.428968381983081</v>
      </c>
      <c r="HY35" s="106">
        <f t="shared" si="133"/>
        <v>0</v>
      </c>
      <c r="HZ35" s="106">
        <f t="shared" si="134"/>
        <v>8.5881779284913087</v>
      </c>
    </row>
    <row r="36" spans="1:234" ht="14.65" thickBot="1">
      <c r="A36" s="94" t="s">
        <v>206</v>
      </c>
      <c r="B36" s="94" t="s">
        <v>207</v>
      </c>
      <c r="C36" s="94" t="s">
        <v>208</v>
      </c>
      <c r="D36" s="94" t="s">
        <v>209</v>
      </c>
      <c r="E36" s="94" t="s">
        <v>210</v>
      </c>
      <c r="F36" s="94" t="s">
        <v>211</v>
      </c>
      <c r="L36" s="149">
        <f>INDEX($B$29:$B$34, MATCH($P36, $A$29:$A$34, 0))</f>
        <v>327.25651568900486</v>
      </c>
      <c r="M36" s="149">
        <f t="shared" si="28"/>
        <v>10</v>
      </c>
      <c r="N36" s="149">
        <f t="shared" si="79"/>
        <v>22.22652683814437</v>
      </c>
      <c r="O36" s="149">
        <f t="shared" si="29"/>
        <v>80.015496617319727</v>
      </c>
      <c r="P36" s="149">
        <f>IF(AC36=0,
IF(N36&lt;$E$29,1,
IF(N36&lt;$E$30,2,
IF(N36&lt;$E$31,3,
IF(N36&lt;$E$32,4,
IF(N36&lt;$E$33,5,
IF(N36&lt;$E$34,6)))))),
IF(N36&gt;$F$29,1,
IF(N36&gt;$F$30,2,
IF(N36&gt;$F$31,3,
IF(N36&gt;$F$32,4,
IF(N36&gt;$F$33,5,
IF(N36&gt;$F$34,6)))))))</f>
        <v>1</v>
      </c>
      <c r="Q36" s="149" cm="1">
        <f t="array" ref="Q36">INDEX(Sections!$A$37:$F$67, MATCH(N36, Acceleration!$H$6:$H$36, 1), Sections!P36)</f>
        <v>11.167263349953945</v>
      </c>
      <c r="R36" s="149">
        <f>(BikeData!$G$5/L36)*BikeData!$N$2*(Sections!$O$2/Sections!$N$2)-Sections!W36/Sections!L36</f>
        <v>8.5426302111532273</v>
      </c>
      <c r="S36" s="149">
        <f>(Sections!$V$2*Sections!$L$2*BikeData!$N$2*((Sections!$P$2)/Sections!$M$2)/(1-Sections!$V$2*Sections!$N$2/Sections!$M$2))/Sections!L36-Sections!W36/Sections!L36</f>
        <v>12.199436245061545</v>
      </c>
      <c r="T36" s="149">
        <f t="shared" si="0"/>
        <v>8.6376490575826992</v>
      </c>
      <c r="U36" s="149">
        <f t="shared" si="30"/>
        <v>22.611806504609874</v>
      </c>
      <c r="V36" s="149">
        <f t="shared" si="31"/>
        <v>4.4604690917290725E-2</v>
      </c>
      <c r="W36" s="149">
        <f>0.5*Sections!$U$2*Sections!$T$2*Sections!N36^2</f>
        <v>88.923329151615349</v>
      </c>
      <c r="X36" s="149">
        <f>BikeData!$N$2*((Sections!$P$2)/Sections!$N$2)-(0.5*Sections!$U$2*Sections!$T$2*Sections!N36^2)/BikeData!$G$5</f>
        <v>10.097489232003296</v>
      </c>
      <c r="Y36" s="149">
        <f>Sections!$V$2*BikeData!$N$2*(Sections!$P$2/Sections!$M$2)/(1-Sections!$V$2*Sections!$N$2/Sections!$M$2)</f>
        <v>15.459349727578084</v>
      </c>
      <c r="Z36" s="149">
        <f t="shared" si="32"/>
        <v>10.097489232003296</v>
      </c>
      <c r="AA36" s="149">
        <f>$D$2-M36</f>
        <v>493.2</v>
      </c>
      <c r="AB36" s="149">
        <f>MAX(0, (N36^2 - M$17^2)/(2*Sections!Z36))</f>
        <v>0</v>
      </c>
      <c r="AC36" s="149">
        <f t="shared" si="80"/>
        <v>0</v>
      </c>
      <c r="AD36" s="149">
        <f t="shared" si="33"/>
        <v>8.6376490575826992</v>
      </c>
      <c r="AF36" s="149">
        <f>INDEX($B$29:$B$34, MATCH($AJ36, $A$29:$A$34, 0))</f>
        <v>300.69501336586995</v>
      </c>
      <c r="AG36" s="129">
        <f t="shared" si="34"/>
        <v>10</v>
      </c>
      <c r="AH36" s="129">
        <f t="shared" si="35"/>
        <v>32.6104501041996</v>
      </c>
      <c r="AI36" s="129">
        <f t="shared" si="1"/>
        <v>117.39762037511856</v>
      </c>
      <c r="AJ36" s="129">
        <f>IF(AW36=0,
IF(AH36&lt;$E$29,1,
IF(AH36&lt;$E$30,2,
IF(AH36&lt;$E$31,3,
IF(AH36&lt;$E$32,4,
IF(AH36&lt;$E$33,5,
IF(AH36&lt;$E$34,6)))))),
IF(AH36&gt;$F$29,1,
IF(AH36&gt;$F$30,2,
IF(AH36&gt;$F$31,3,
IF(AH36&gt;$F$32,4,
IF(AH36&gt;$F$33,5,
IF(AH36&gt;$F$34,6)))))))</f>
        <v>2</v>
      </c>
      <c r="AK36" s="129" cm="1">
        <f t="array" ref="AK36">INDEX(Sections!$A$37:$F$67, MATCH(AH36, Acceleration!$H$6:$H$36, 1), $AJ36)</f>
        <v>9.4901727706756382</v>
      </c>
      <c r="AL36" s="129">
        <f>(BikeData!$G$5/AF36)*BikeData!$N$2*(Sections!$O$2/Sections!$N$2)-Sections!AQ36/Sections!AF36</f>
        <v>8.9563682305454577</v>
      </c>
      <c r="AM36" s="129">
        <f>(Sections!$V$2*Sections!$L$2*BikeData!$N$2*((Sections!$P$2)/Sections!$M$2)/(1-Sections!$V$2*Sections!$N$2/Sections!$M$2))/Sections!AF36-Sections!AQ36/Sections!AF36</f>
        <v>12.936193462137398</v>
      </c>
      <c r="AN36" s="129">
        <f t="shared" si="2"/>
        <v>8.9563682305454577</v>
      </c>
      <c r="AO36" s="129">
        <f t="shared" si="3"/>
        <v>32.883950377951592</v>
      </c>
      <c r="AP36" s="129">
        <f t="shared" si="36"/>
        <v>3.0536961713926249E-2</v>
      </c>
      <c r="AQ36" s="149">
        <f>0.5*Sections!$U$2*Sections!$T$2*Sections!AH36^2</f>
        <v>191.41946207972848</v>
      </c>
      <c r="AR36" s="149">
        <f>BikeData!$N$2*((Sections!$P$2)/Sections!$N$2)-(0.5*Sections!$U$2*Sections!$T$2*Sections!AH36^2)/BikeData!$G$5</f>
        <v>9.7092463042452923</v>
      </c>
      <c r="AS36" s="149">
        <f>Sections!$V$2*BikeData!$N$2*(Sections!$P$2/Sections!$M$2)/(1-Sections!$V$2*Sections!$N$2/Sections!$M$2)</f>
        <v>15.459349727578084</v>
      </c>
      <c r="AT36" s="149">
        <f t="shared" si="4"/>
        <v>9.7092463042452923</v>
      </c>
      <c r="AU36" s="149">
        <f t="shared" si="5"/>
        <v>52.025001019999998</v>
      </c>
      <c r="AV36" s="149">
        <f>MAX(0, (AH36^2 - AG$17^2)/(2*Sections!AT36))</f>
        <v>0</v>
      </c>
      <c r="AW36" s="149">
        <f t="shared" si="81"/>
        <v>0</v>
      </c>
      <c r="AX36" s="149">
        <f t="shared" si="6"/>
        <v>8.9563682305454577</v>
      </c>
      <c r="AZ36" s="149">
        <f>INDEX($B$29:$B$34, MATCH($AJ36, $A$29:$A$34, 0))</f>
        <v>300.69501336586995</v>
      </c>
      <c r="BA36" s="129">
        <f t="shared" si="82"/>
        <v>10</v>
      </c>
      <c r="BB36" s="129">
        <f t="shared" si="37"/>
        <v>45.926641787426107</v>
      </c>
      <c r="BC36" s="129">
        <f t="shared" si="7"/>
        <v>165.33591043473399</v>
      </c>
      <c r="BD36" s="149">
        <f>IF(BQ36=0,
IF(BB36&lt;$E$29,1,
IF(BB36&lt;$E$30,2,
IF(BB36&lt;$E$31,3,
IF(BB36&lt;$E$32,4,
IF(BB36&lt;$E$33,5,
IF(BB36&lt;$E$34,6)))))),
IF(BB36&gt;$F$29,1,
IF(BB36&gt;$F$30,2,
IF(BB36&gt;$F$31,3,
IF(BB36&gt;$F$32,4,
IF(BB36&gt;$F$33,5,
IF(BB36&gt;$F$34,6)))))))</f>
        <v>3</v>
      </c>
      <c r="BE36" s="129" cm="1">
        <f t="array" ref="BE36">INDEX(Sections!$A$37:$F$67, MATCH(BB36, Acceleration!$H$6:$H$36, 1), Sections!BD36)</f>
        <v>6.8582415088433493</v>
      </c>
      <c r="BF36" s="129">
        <f>(BikeData!$G$5/AZ36)*BikeData!$N$2*(Sections!$O$2/Sections!$N$2)-Sections!BK36/Sections!AZ36</f>
        <v>8.3303295993430098</v>
      </c>
      <c r="BG36" s="129">
        <f>(Sections!$V$2*Sections!$L$2*BikeData!$N$2*((Sections!$P$2)/Sections!$M$2)/(1-Sections!$V$2*Sections!$N$2/Sections!$M$2))/Sections!AZ36-Sections!BK36/Sections!AZ36</f>
        <v>12.31015483093495</v>
      </c>
      <c r="BH36" s="129">
        <f t="shared" si="38"/>
        <v>6.8582415088433493</v>
      </c>
      <c r="BI36" s="129">
        <f t="shared" si="9"/>
        <v>46.075730150353998</v>
      </c>
      <c r="BJ36" s="129">
        <f t="shared" si="39"/>
        <v>2.1738569972441103E-2</v>
      </c>
      <c r="BK36" s="149">
        <f>0.5*Sections!$U$2*Sections!$T$2*Sections!BB36^2</f>
        <v>379.66615665669968</v>
      </c>
      <c r="BL36" s="149">
        <f>BikeData!$N$2*((Sections!$P$2)/Sections!$N$2)-(0.5*Sections!$U$2*Sections!$T$2*Sections!BB36^2)/BikeData!$G$5</f>
        <v>8.9961906429688856</v>
      </c>
      <c r="BM36" s="149">
        <f>Sections!$V$2*BikeData!$N$2*(Sections!$P$2/Sections!$M$2)/(1-Sections!$V$2*Sections!$N$2/Sections!$M$2)</f>
        <v>15.459349727578084</v>
      </c>
      <c r="BN36" s="149">
        <f t="shared" si="10"/>
        <v>8.9961906429688856</v>
      </c>
      <c r="BO36" s="149">
        <f t="shared" si="83"/>
        <v>27.623328960000002</v>
      </c>
      <c r="BP36" s="149">
        <f>MAX(0, (BB36^2 - BA$17^2)/(2*Sections!BN36))</f>
        <v>0</v>
      </c>
      <c r="BQ36" s="149">
        <f t="shared" si="84"/>
        <v>0</v>
      </c>
      <c r="BR36" s="149">
        <f t="shared" si="11"/>
        <v>6.8582415088433493</v>
      </c>
      <c r="BT36" s="129">
        <f>INDEX($B$29:$B$34, MATCH($BX36, $A$29:$A$34, 0))</f>
        <v>288.49501037177833</v>
      </c>
      <c r="BU36" s="129">
        <f t="shared" si="85"/>
        <v>10</v>
      </c>
      <c r="BV36" s="129">
        <f t="shared" si="86"/>
        <v>51.421778105782529</v>
      </c>
      <c r="BW36" s="129">
        <f t="shared" si="87"/>
        <v>185.1184011808171</v>
      </c>
      <c r="BX36" s="129">
        <f>IF(CK36=0,
IF(BV36&lt;$E$29,1,
IF(BV36&lt;$E$30,2,
IF(BV36&lt;$E$31,3,
IF(BV36&lt;$E$32,4,
IF(BV36&lt;$E$33,5,
IF(BV36&lt;$E$34,6)))))),
IF(BV36&gt;$F$29,1,
IF(BV36&gt;$F$30,2,
IF(BV36&gt;$F$31,3,
IF(BV36&gt;$F$32,4,
IF(BV36&gt;$F$33,5,
IF(BV36&gt;$F$34,6)))))))</f>
        <v>3</v>
      </c>
      <c r="BY36" s="129" cm="1">
        <f t="array" ref="BY36">INDEX(Sections!$A$37:$F$67, MATCH(BV36, Acceleration!$H$6:$H$36, 1), Sections!BX36)</f>
        <v>6.8582415088433493</v>
      </c>
      <c r="BZ36" s="129">
        <f>(BikeData!$G$5/BT36)*BikeData!$N$2*(Sections!$O$2/Sections!$N$2)-Sections!CE36/Sections!BT36</f>
        <v>8.3488406136677007</v>
      </c>
      <c r="CA36" s="129">
        <f>(Sections!$V$2*Sections!$L$2*BikeData!$N$2*((Sections!$P$2)/Sections!$M$2)/(1-Sections!$V$2*Sections!$N$2/Sections!$M$2))/Sections!BT36-Sections!CE36/Sections!BT36</f>
        <v>12.496966432776953</v>
      </c>
      <c r="CB36" s="129">
        <f t="shared" si="40"/>
        <v>6.8582415088433493</v>
      </c>
      <c r="CC36" s="129">
        <f t="shared" si="13"/>
        <v>51.554977902992277</v>
      </c>
      <c r="CD36" s="129">
        <f t="shared" si="41"/>
        <v>1.9421858655457671E-2</v>
      </c>
      <c r="CE36" s="149">
        <f>0.5*Sections!$U$2*Sections!$T$2*Sections!BV36^2</f>
        <v>475.9558674408604</v>
      </c>
      <c r="CF36" s="149">
        <f>BikeData!$N$2*((Sections!$P$2)/Sections!$N$2)-(0.5*Sections!$U$2*Sections!$T$2*Sections!BV36^2)/BikeData!$G$5</f>
        <v>8.6314568899985797</v>
      </c>
      <c r="CG36" s="149">
        <f>Sections!$V$2*BikeData!$N$2*(Sections!$P$2/Sections!$M$2)/(1-Sections!$V$2*Sections!$N$2/Sections!$M$2)</f>
        <v>15.459349727578084</v>
      </c>
      <c r="CH36" s="149">
        <f t="shared" si="42"/>
        <v>8.6314568899985797</v>
      </c>
      <c r="CI36" s="149">
        <f t="shared" si="88"/>
        <v>94.075679469999997</v>
      </c>
      <c r="CJ36" s="149">
        <f>MAX(0, (BV36^2 - BU$17^2)/(2*Sections!CH36))</f>
        <v>0</v>
      </c>
      <c r="CK36" s="149">
        <f t="shared" si="89"/>
        <v>0</v>
      </c>
      <c r="CL36" s="149">
        <f t="shared" si="90"/>
        <v>6.8582415088433493</v>
      </c>
      <c r="CM36" s="672"/>
      <c r="CN36" s="129">
        <f>INDEX($B$29:$B$34, MATCH(CR36, $A$29:$A$34, 0))</f>
        <v>281.54523308547459</v>
      </c>
      <c r="CO36" s="129">
        <f t="shared" si="91"/>
        <v>10</v>
      </c>
      <c r="CP36" s="129">
        <f t="shared" si="92"/>
        <v>59.050950619954463</v>
      </c>
      <c r="CQ36" s="129">
        <f t="shared" si="43"/>
        <v>212.58342223183607</v>
      </c>
      <c r="CR36" s="129">
        <f>IF(DE36=1,
IF(CP36&lt;$E$29,1,
IF(CP36&lt;$E$30,2,
IF(CP36&lt;$E$31,3,
IF(CP36&lt;$E$32,4,
IF(CP36&lt;$E$33,5,
IF(CP36&lt;$E$34,6)))))),
IF(CP36&gt;$F$29,1,
IF(CP36&gt;$F$30,2,
IF(CP36&gt;$F$31,3,
IF(CP36&gt;$F$32,4,
IF(CP36&gt;$F$33,5,
IF(CP36&gt;$F$34,6)))))))</f>
        <v>4</v>
      </c>
      <c r="CS36" s="129" cm="1">
        <f t="array" ref="CS36">INDEX(Sections!$A$37:$F$67, MATCH(CP36, Acceleration!$H$6:$H$36, 1), Sections!CR36)</f>
        <v>4.7104625432718503</v>
      </c>
      <c r="CT36" s="129">
        <f>(BikeData!$G$5/CN36)*BikeData!$N$2*(Sections!$O$2/Sections!$N$2)-Sections!CY36/Sections!CN36</f>
        <v>8.0160905006209848</v>
      </c>
      <c r="CU36" s="129">
        <f>(Sections!$V$2*Sections!$L$2*BikeData!$N$2*((Sections!$P$2)/Sections!$M$2)/(1-Sections!$V$2*Sections!$N$2/Sections!$M$2))/Sections!CN36-Sections!CY36/Sections!CN36</f>
        <v>12.266610348151325</v>
      </c>
      <c r="CV36" s="129">
        <f t="shared" si="135"/>
        <v>4.7104625432718503</v>
      </c>
      <c r="CW36" s="129">
        <f t="shared" si="138"/>
        <v>58.914354356230717</v>
      </c>
      <c r="CX36" s="129">
        <f t="shared" si="139"/>
        <v>1.695413749325507E-2</v>
      </c>
      <c r="CY36" s="149">
        <f>0.5*Sections!$U$2*Sections!$T$2*Sections!CP36^2</f>
        <v>627.66265844165412</v>
      </c>
      <c r="CZ36" s="129">
        <f>BikeData!$N$2*((Sections!$P$2)/Sections!$N$2)-(0.5*Sections!$U$2*Sections!$T$2*Sections!CP36^2)/BikeData!$G$5</f>
        <v>8.0568099543895126</v>
      </c>
      <c r="DA36" s="129">
        <f>Sections!$V$2*BikeData!$N$2*(Sections!$P$2/Sections!$M$2)/(1-Sections!$V$2*Sections!$N$2/Sections!$M$2)</f>
        <v>15.459349727578084</v>
      </c>
      <c r="DB36" s="129">
        <f t="shared" si="93"/>
        <v>8.0568099543895126</v>
      </c>
      <c r="DC36" s="129">
        <f t="shared" si="94"/>
        <v>62.567763170000006</v>
      </c>
      <c r="DD36" s="129">
        <f t="shared" si="47"/>
        <v>67.410873401318355</v>
      </c>
      <c r="DE36" s="221">
        <f t="shared" si="95"/>
        <v>1</v>
      </c>
      <c r="DF36" s="149">
        <f t="shared" si="96"/>
        <v>4.7104625432718503</v>
      </c>
      <c r="DG36" s="680"/>
      <c r="DH36" s="631"/>
      <c r="DI36" s="129">
        <f>INDEX($B$29:$B$34, MATCH(DM36, $A$29:$A$34, 0))</f>
        <v>288.49501037177833</v>
      </c>
      <c r="DJ36" s="129">
        <f t="shared" si="97"/>
        <v>10</v>
      </c>
      <c r="DK36" s="129">
        <f t="shared" si="98"/>
        <v>47.156648399021897</v>
      </c>
      <c r="DL36" s="129">
        <f t="shared" si="16"/>
        <v>169.76393423647883</v>
      </c>
      <c r="DM36" s="149">
        <f>IF(DZ36=0,
IF(DK36&lt;$E$29,1,
IF(DK36&lt;$E$30,2,
IF(DK36&lt;$E$31,3,
IF(DK36&lt;$E$32,4,
IF(DK36&lt;$E$33,5,
IF(DK36&lt;$E$34,6)))))),
IF(DK36&gt;$F$29,1,
IF(DK36&gt;$F$30,2,
IF(DK36&gt;$F$31,3,
IF(DK36&gt;$F$32,4,
IF(DK36&gt;$F$33,5,
IF(DK36&gt;$F$34,6)))))))</f>
        <v>3</v>
      </c>
      <c r="DN36" s="149" cm="1">
        <f t="array" ref="DN36">INDEX(Sections!$A$37:$F$67, MATCH(DK36, Acceleration!$H$6:$H$36, 1), Sections!DM36)</f>
        <v>6.8582415088433493</v>
      </c>
      <c r="DO36" s="129">
        <f>(BikeData!$G$5/DI36)*BikeData!$N$2*(Sections!$O$2/Sections!$N$2)-Sections!DT36/Sections!DI36</f>
        <v>8.611170833736729</v>
      </c>
      <c r="DP36" s="129">
        <f>(Sections!$V$2*Sections!$L$2*BikeData!$N$2*((Sections!$P$2)/Sections!$M$2)/(1-Sections!$V$2*Sections!$N$2/Sections!$M$2))/Sections!DI36-Sections!DT36/Sections!DI36</f>
        <v>12.759296652845981</v>
      </c>
      <c r="DQ36" s="129">
        <f t="shared" si="48"/>
        <v>6.8582415088433493</v>
      </c>
      <c r="DR36" s="149">
        <f t="shared" si="49"/>
        <v>46.96715058257476</v>
      </c>
      <c r="DS36" s="129">
        <f t="shared" si="50"/>
        <v>2.1248611101970634E-2</v>
      </c>
      <c r="DT36" s="149">
        <f>0.5*Sections!$U$2*Sections!$T$2*Sections!DK36^2</f>
        <v>400.27490788121537</v>
      </c>
      <c r="DU36" s="149">
        <f>BikeData!$N$2*((Sections!$P$2)/Sections!$N$2)-(0.5*Sections!$U$2*Sections!$T$2*Sections!DK36^2)/BikeData!$G$5</f>
        <v>8.9181271913608722</v>
      </c>
      <c r="DV36" s="149">
        <f>Sections!$V$2*BikeData!$N$2*(Sections!$P$2/Sections!$M$2)/(1-Sections!$V$2*Sections!$N$2/Sections!$M$2)</f>
        <v>15.459349727578084</v>
      </c>
      <c r="DW36" s="149">
        <f t="shared" si="99"/>
        <v>8.9181271913608722</v>
      </c>
      <c r="DX36" s="149">
        <f t="shared" si="100"/>
        <v>37.780693499999998</v>
      </c>
      <c r="DY36" s="149">
        <f t="shared" si="52"/>
        <v>0</v>
      </c>
      <c r="DZ36" s="149">
        <f t="shared" si="101"/>
        <v>0</v>
      </c>
      <c r="EA36" s="149">
        <f t="shared" si="53"/>
        <v>-8.9181271913608722</v>
      </c>
      <c r="EB36" s="634"/>
      <c r="EC36" s="658"/>
      <c r="ED36" s="192">
        <f>INDEX($B$29:$B$34, MATCH(EH36, $A$29:$A$34, 0))</f>
        <v>327.25651568900486</v>
      </c>
      <c r="EE36" s="129">
        <f t="shared" si="102"/>
        <v>10</v>
      </c>
      <c r="EF36" s="129">
        <f t="shared" si="103"/>
        <v>38.710930079064546</v>
      </c>
      <c r="EG36" s="129">
        <f t="shared" si="104"/>
        <v>139.35934828463238</v>
      </c>
      <c r="EH36" s="149">
        <f>IF(EU36=0,
IF(EF36&lt;$E$29,1,
IF(EF36&lt;$E$30,2,
IF(EF36&lt;$E$31,3,
IF(EF36&lt;$E$32,4,
IF(EF36&lt;$E$33,5,
IF(EF36&lt;$E$34,6)))))),
IF(EF36&gt;$F$29,1,
IF(EF36&gt;$F$30,2,
IF(EF36&gt;$F$31,3,
IF(EF36&gt;$F$32,4,
IF(EF36&gt;$F$33,5,
IF(EF36&gt;$F$34,6)))))))</f>
        <v>1</v>
      </c>
      <c r="EI36" s="149" cm="1">
        <f t="array" ref="EI36">INDEX(Sections!$A$37:$F$67, MATCH(EF36, Acceleration!$H$6:$H$36, 1), Sections!EH36)</f>
        <v>12.059929368897711</v>
      </c>
      <c r="EJ36" s="129">
        <f>(BikeData!$G$5/ED36)*BikeData!$N$2*(Sections!$O$2/Sections!$N$2)-Sections!EO36/Sections!ED36</f>
        <v>7.9901181554857601</v>
      </c>
      <c r="EK36" s="129">
        <f>(Sections!$V$2*Sections!$L$2*BikeData!$N$2*((Sections!$P$2)/Sections!$M$2)/(1-Sections!$V$2*Sections!$N$2/Sections!$M$2))/Sections!ED36-Sections!EO36/Sections!ED36</f>
        <v>11.646924189394078</v>
      </c>
      <c r="EL36" s="129">
        <f t="shared" si="105"/>
        <v>7.9901181554857601</v>
      </c>
      <c r="EM36" s="129">
        <f t="shared" si="140"/>
        <v>38.467010877715239</v>
      </c>
      <c r="EN36" s="129">
        <f t="shared" si="142"/>
        <v>2.5914140429322902E-2</v>
      </c>
      <c r="EO36" s="149">
        <f>0.5*Sections!$U$2*Sections!$T$2*Sections!EF36^2</f>
        <v>269.73649936552033</v>
      </c>
      <c r="EP36" s="149">
        <f>BikeData!$N$2*((Sections!$P$2)/Sections!$N$2)-(0.5*Sections!$U$2*Sections!$T$2*Sections!EF36^2)/BikeData!$G$5</f>
        <v>9.4125908599809289</v>
      </c>
      <c r="EQ36" s="149">
        <f>Sections!$V$2*BikeData!$N$2*(Sections!$P$2/Sections!$M$2)/(1-Sections!$V$2*Sections!$N$2/Sections!$M$2)</f>
        <v>15.459349727578084</v>
      </c>
      <c r="ER36" s="149">
        <f t="shared" si="106"/>
        <v>9.4125908599809289</v>
      </c>
      <c r="ES36" s="149">
        <f t="shared" si="107"/>
        <v>27.01957573</v>
      </c>
      <c r="ET36" s="149">
        <f t="shared" si="108"/>
        <v>33.283790560728335</v>
      </c>
      <c r="EU36" s="149">
        <f t="shared" si="137"/>
        <v>1</v>
      </c>
      <c r="EV36" s="149">
        <f t="shared" si="143"/>
        <v>-9.4125908599809289</v>
      </c>
      <c r="EW36" s="678"/>
      <c r="EX36" s="129">
        <f>INDEX($B$29:$B$34, MATCH($FB36, $A$29:$A$34, 0))</f>
        <v>327.25651568900486</v>
      </c>
      <c r="EY36" s="129">
        <f t="shared" si="144"/>
        <v>10</v>
      </c>
      <c r="EZ36" s="129">
        <f t="shared" si="145"/>
        <v>32.215445810443242</v>
      </c>
      <c r="FA36" s="129">
        <f t="shared" si="146"/>
        <v>115.97560491759567</v>
      </c>
      <c r="FB36" s="149">
        <f>IF(FO36=0,
IF(EZ36&lt;$E$29,1,
IF(EZ36&lt;$E$30,2,
IF(EZ36&lt;$E$31,3,
IF(EZ36&lt;$E$32,4,
IF(EZ36&lt;$E$33,5,
IF(EZ36&lt;$E$34,6)))))),
IF(EZ36&gt;$F$29,1,
IF(EZ36&gt;$F$30,2,
IF(EZ36&gt;$F$31,3,
IF(EZ36&gt;$F$32,4,
IF(EZ36&gt;$F$33,5,
IF(EZ36&gt;$F$34,6)))))))</f>
        <v>1</v>
      </c>
      <c r="FC36" s="149" cm="1">
        <f t="array" ref="FC36">INDEX(Sections!$A$37:$F$67, MATCH(EZ36, Acceleration!$H$6:$H$36, 1), Sections!FB36)</f>
        <v>12.490667417289398</v>
      </c>
      <c r="FD36" s="129">
        <f>(BikeData!$G$5/EX36)*BikeData!$N$2*(Sections!$O$2/Sections!$N$2)-Sections!FI36/Sections!EX36</f>
        <v>8.2435163450164364</v>
      </c>
      <c r="FE36" s="129">
        <f>(Sections!$V$2*Sections!$L$2*BikeData!$N$2*((Sections!$P$2)/Sections!$M$2)/(1-Sections!$V$2*Sections!$N$2/Sections!$M$2))/Sections!EX36-Sections!FI36/Sections!EX36</f>
        <v>11.900322378924754</v>
      </c>
      <c r="FF36" s="129">
        <f t="shared" si="147"/>
        <v>8.2435163450164364</v>
      </c>
      <c r="FG36" s="129">
        <f t="shared" si="148"/>
        <v>32.470324628122185</v>
      </c>
      <c r="FH36" s="129">
        <f t="shared" si="58"/>
        <v>3.0918701075061041E-2</v>
      </c>
      <c r="FI36" s="149">
        <f>0.5*Sections!$U$2*Sections!$T$2*Sections!EZ36^2</f>
        <v>186.81029077780892</v>
      </c>
      <c r="FJ36" s="149">
        <f>BikeData!$N$2*((Sections!$P$2)/Sections!$N$2)-(0.5*Sections!$U$2*Sections!$T$2*Sections!EZ36^2)/BikeData!$G$5</f>
        <v>9.7267052864495316</v>
      </c>
      <c r="FK36" s="149">
        <f>Sections!$V$2*BikeData!$N$2*(Sections!$P$2/Sections!$M$2)/(1-Sections!$V$2*Sections!$N$2/Sections!$M$2)</f>
        <v>15.459349727578084</v>
      </c>
      <c r="FL36" s="149">
        <f t="shared" si="149"/>
        <v>9.7267052864495316</v>
      </c>
      <c r="FM36" s="149">
        <f t="shared" si="150"/>
        <v>243.62828163</v>
      </c>
      <c r="FN36" s="149">
        <f t="shared" si="61"/>
        <v>16.030449325170288</v>
      </c>
      <c r="FO36" s="149">
        <f t="shared" si="152"/>
        <v>0</v>
      </c>
      <c r="FP36" s="149">
        <f t="shared" si="151"/>
        <v>8.2435163450164364</v>
      </c>
      <c r="FR36" s="149">
        <f>INDEX($B$29:$B$34, MATCH($FV36, $A$29:$A$34, 0))</f>
        <v>327.25651568900486</v>
      </c>
      <c r="FS36" s="129">
        <f t="shared" si="62"/>
        <v>10</v>
      </c>
      <c r="FT36" s="129">
        <f t="shared" si="114"/>
        <v>29.890770452101759</v>
      </c>
      <c r="FU36" s="129">
        <f t="shared" si="115"/>
        <v>107.60677362756633</v>
      </c>
      <c r="FV36" s="149">
        <f>IF(GI36=0,
IF(FT36&lt;$E$29,1,
IF(FT36&lt;$E$30,2,
IF(FT36&lt;$E$31,3,
IF(FT36&lt;$E$32,4,
IF(FT36&lt;$E$33,5,
IF(FT36&lt;$E$34,6)))))),
IF(FT36&gt;$F$29,1,
IF(FT36&gt;$F$30,2,
IF(FT36&gt;$F$31,3,
IF(FT36&gt;$F$32,4,
IF(FT36&gt;$F$33,5,
IF(FT36&gt;$F$34,6)))))))</f>
        <v>1</v>
      </c>
      <c r="FW36" s="149" cm="1">
        <f t="array" ref="FW36">INDEX(Sections!$A$37:$F$67, MATCH(FT36, Acceleration!$H$6:$H$36, 1), Sections!FV36)</f>
        <v>13.182386700297018</v>
      </c>
      <c r="FX36" s="129">
        <f>(BikeData!$G$5/FR36)*BikeData!$N$2*(Sections!$O$2/Sections!$N$2)-Sections!GC36/Sections!FR36</f>
        <v>8.3229275134799625</v>
      </c>
      <c r="FY36" s="129">
        <f>(Sections!$V$2*Sections!$L$2*BikeData!$N$2*((Sections!$P$2)/Sections!$M$2)/(1-Sections!$V$2*Sections!$N$2/Sections!$M$2))/Sections!FR36-Sections!GC36/Sections!FR36</f>
        <v>11.97973354738828</v>
      </c>
      <c r="FZ36" s="129">
        <f t="shared" si="116"/>
        <v>8.3229275134799625</v>
      </c>
      <c r="GA36" s="129">
        <f t="shared" si="117"/>
        <v>30.167930211520964</v>
      </c>
      <c r="GB36" s="129">
        <f t="shared" si="64"/>
        <v>3.3300753727617233E-2</v>
      </c>
      <c r="GC36" s="149">
        <f>0.5*Sections!$U$2*Sections!$T$2*Sections!FT36^2</f>
        <v>160.82246847964311</v>
      </c>
      <c r="GD36" s="149">
        <f>BikeData!$N$2*((Sections!$P$2)/Sections!$N$2)-(0.5*Sections!$U$2*Sections!$T$2*Sections!FT36^2)/BikeData!$G$5</f>
        <v>9.8251440072759184</v>
      </c>
      <c r="GE36" s="149">
        <f>Sections!$V$2*BikeData!$N$2*(Sections!$P$2/Sections!$M$2)/(1-Sections!$V$2*Sections!$N$2/Sections!$M$2)</f>
        <v>15.459349727578084</v>
      </c>
      <c r="GF36" s="149">
        <f t="shared" si="118"/>
        <v>9.8251440072759184</v>
      </c>
      <c r="GG36" s="149">
        <f t="shared" si="66"/>
        <v>504.54111422000005</v>
      </c>
      <c r="GH36" s="149">
        <f>MAX(0, (FT36^2 - CX$6^2)/(2*Sections!GF36))</f>
        <v>45.467942126781928</v>
      </c>
      <c r="GI36" s="149">
        <f t="shared" si="119"/>
        <v>0</v>
      </c>
      <c r="GJ36" s="149">
        <f t="shared" si="120"/>
        <v>8.3229275134799625</v>
      </c>
      <c r="GM36" s="106">
        <f>INDEX($B$29:$B$34, MATCH(GQ36, $A$29:$A$34, 0))</f>
        <v>327.25651568900486</v>
      </c>
      <c r="GN36" s="106">
        <f t="shared" si="68"/>
        <v>10</v>
      </c>
      <c r="GO36" s="106">
        <f t="shared" si="121"/>
        <v>23.489930379076618</v>
      </c>
      <c r="GP36" s="106">
        <f t="shared" si="122"/>
        <v>84.563749364675829</v>
      </c>
      <c r="GQ36" s="106">
        <f>IF(HD36=0,
IF(GO36&lt;$E$29,1,
IF(GO36&lt;$E$30,2,
IF(GO36&lt;$E$31,3,
IF(GO36&lt;$E$32,4,
IF(GO36&lt;$E$33,5,
IF(GO36&lt;$E$34,6)))))),
IF(GO36&gt;$F$29,1,
IF(GO36&gt;$F$30,2,
IF(GO36&gt;$F$31,3,
IF(GO36&gt;$F$32,4,
IF(GO36&gt;$F$33,5,
IF(GO36&gt;$F$34,6)))))))</f>
        <v>1</v>
      </c>
      <c r="GR36" s="106" cm="1">
        <f t="array" ref="GR36">INDEX(Sections!$A$37:$F$67, MATCH(GO36, Acceleration!$H$6:$H$36, 1), Sections!GQ36)</f>
        <v>11.702074125987963</v>
      </c>
      <c r="GS36" s="106">
        <f>(BikeData!$G$5/GM36)*BikeData!$N$2*(Sections!$O$2/Sections!$N$2)-Sections!GX36/Sections!GM36</f>
        <v>8.5108615538203338</v>
      </c>
      <c r="GT36" s="106">
        <f>(Sections!$V$2*Sections!$L$2*BikeData!$N$2*((Sections!$P$2)/Sections!$M$2)/(1-Sections!$V$2*Sections!$N$2/Sections!$M$2))/Sections!GM36-Sections!GX36/Sections!GM36</f>
        <v>12.167667587728651</v>
      </c>
      <c r="GU36" s="106">
        <f t="shared" si="123"/>
        <v>8.5108615538203338</v>
      </c>
      <c r="GV36" s="106">
        <f t="shared" si="124"/>
        <v>23.849497946948638</v>
      </c>
      <c r="GW36" s="106">
        <f t="shared" si="70"/>
        <v>4.2248080949057153E-2</v>
      </c>
      <c r="GX36" s="106">
        <f>0.5*Sections!$U$2*Sections!$T$2*Sections!GO36^2</f>
        <v>99.319829258495972</v>
      </c>
      <c r="GY36" s="106">
        <f>BikeData!$N$2*((Sections!$P$2)/Sections!$N$2)-(0.5*Sections!$U$2*Sections!$T$2*Sections!GO36^2)/BikeData!$G$5</f>
        <v>10.058108549780263</v>
      </c>
      <c r="GZ36" s="106">
        <f>Sections!$V$2*BikeData!$N$2*(Sections!$P$2/Sections!$M$2)/(1-Sections!$V$2*Sections!$N$2/Sections!$M$2)</f>
        <v>15.459349727578084</v>
      </c>
      <c r="HA36" s="106">
        <f t="shared" si="125"/>
        <v>10.058108549780263</v>
      </c>
      <c r="HB36" s="106">
        <f t="shared" si="72"/>
        <v>373.21187875999999</v>
      </c>
      <c r="HC36" s="106">
        <f>MAX(0, (GO36^2 - DY$9^2)/(2*Sections!HA36))</f>
        <v>27.429452887835513</v>
      </c>
      <c r="HD36" s="106">
        <f t="shared" si="126"/>
        <v>0</v>
      </c>
      <c r="HE36" s="106">
        <f t="shared" si="127"/>
        <v>8.5108615538203338</v>
      </c>
      <c r="HH36" s="82">
        <f>INDEX($B$29:$B$34, MATCH(HL36, $A$29:$A$34, 0))</f>
        <v>327.25651568900486</v>
      </c>
      <c r="HI36" s="82">
        <f t="shared" si="74"/>
        <v>10</v>
      </c>
      <c r="HJ36" s="82">
        <f t="shared" si="128"/>
        <v>20.697461724706454</v>
      </c>
      <c r="HK36" s="82">
        <f t="shared" si="129"/>
        <v>74.510862208943237</v>
      </c>
      <c r="HL36" s="106">
        <f>IF(HY36=0,
IF(HJ36&lt;$E$29,1,
IF(HJ36&lt;$E$30,2,
IF(HJ36&lt;$E$31,3,
IF(HJ36&lt;$E$32,4,
IF(HJ36&lt;$E$33,5,
IF(HJ36&lt;$E$34,6)))))),
IF(HJ36&gt;$F$29,1,
IF(HJ36&gt;$F$30,2,
IF(HJ36&gt;$F$31,3,
IF(HJ36&gt;$F$32,4,
IF(HJ36&gt;$F$33,5,
IF(HJ36&gt;$F$34,6)))))))</f>
        <v>1</v>
      </c>
      <c r="HM36" s="106" cm="1">
        <f t="array" ref="HM36">INDEX(Sections!$A$37:$F$67, MATCH(HJ36, Acceleration!$H$6:$H$36, 1), Sections!HL36)</f>
        <v>10.679475727713331</v>
      </c>
      <c r="HN36" s="82">
        <f>(BikeData!$G$5/HH36)*BikeData!$N$2*(Sections!$O$2/Sections!$N$2)-Sections!HS36/Sections!HH36</f>
        <v>8.5787304647861244</v>
      </c>
      <c r="HO36" s="82">
        <f>(Sections!$V$2*Sections!$L$2*BikeData!$N$2*((Sections!$P$2)/Sections!$M$2)/(1-Sections!$V$2*Sections!$N$2/Sections!$M$2))/Sections!HH36-Sections!HS36/Sections!HH36</f>
        <v>12.235536498694442</v>
      </c>
      <c r="HP36" s="82">
        <f t="shared" si="130"/>
        <v>8.5787304647861244</v>
      </c>
      <c r="HQ36" s="82">
        <f t="shared" si="131"/>
        <v>21.107874899554929</v>
      </c>
      <c r="HR36" s="106">
        <f t="shared" si="26"/>
        <v>4.7840782098602437E-2</v>
      </c>
      <c r="HS36" s="104">
        <f>0.5*Sections!$U$2*Sections!$T$2*Sections!HJ36^2</f>
        <v>77.109285932223955</v>
      </c>
      <c r="HT36" s="104">
        <f>BikeData!$N$2*((Sections!$P$2)/Sections!$N$2)-(0.5*Sections!$U$2*Sections!$T$2*Sections!HJ36^2)/BikeData!$G$5</f>
        <v>10.142239395713112</v>
      </c>
      <c r="HU36" s="104">
        <f>Sections!$V$2*BikeData!$N$2*(Sections!$P$2/Sections!$M$2)/(1-Sections!$V$2*Sections!$N$2/Sections!$M$2)</f>
        <v>15.459349727578084</v>
      </c>
      <c r="HV36" s="106">
        <f t="shared" si="132"/>
        <v>10.142239395713112</v>
      </c>
      <c r="HW36" s="106">
        <f t="shared" si="77"/>
        <v>311.42191860000003</v>
      </c>
      <c r="HX36" s="106">
        <f t="shared" si="78"/>
        <v>5.2808558115808006</v>
      </c>
      <c r="HY36" s="106">
        <f t="shared" si="133"/>
        <v>0</v>
      </c>
      <c r="HZ36" s="106">
        <f t="shared" si="134"/>
        <v>8.5787304647861244</v>
      </c>
    </row>
    <row r="37" spans="1:234">
      <c r="A37" s="51">
        <v>8.8984274898627582</v>
      </c>
      <c r="B37" s="51">
        <v>7.435976330715194</v>
      </c>
      <c r="C37" s="51">
        <v>5.9407907195634966</v>
      </c>
      <c r="D37" s="51">
        <v>4.9402749869591025</v>
      </c>
      <c r="E37" s="51">
        <v>4.2413387047714624</v>
      </c>
      <c r="F37" s="51">
        <v>3.6038200772574465</v>
      </c>
      <c r="L37" s="149">
        <f>INDEX($B$29:$B$34, MATCH($P37, $A$29:$A$34, 0))</f>
        <v>327.25651568900486</v>
      </c>
      <c r="M37" s="149">
        <f t="shared" si="28"/>
        <v>11</v>
      </c>
      <c r="N37" s="149">
        <f t="shared" si="79"/>
        <v>22.611806504609874</v>
      </c>
      <c r="O37" s="149">
        <f t="shared" si="29"/>
        <v>81.40250341659555</v>
      </c>
      <c r="P37" s="149">
        <f>IF(AC37=0,
IF(N37&lt;$E$29,1,
IF(N37&lt;$E$30,2,
IF(N37&lt;$E$31,3,
IF(N37&lt;$E$32,4,
IF(N37&lt;$E$33,5,
IF(N37&lt;$E$34,6)))))),
IF(N37&gt;$F$29,1,
IF(N37&gt;$F$30,2,
IF(N37&gt;$F$31,3,
IF(N37&gt;$F$32,4,
IF(N37&gt;$F$33,5,
IF(N37&gt;$F$34,6)))))))</f>
        <v>1</v>
      </c>
      <c r="Q37" s="149" cm="1">
        <f t="array" ref="Q37">INDEX(Sections!$A$37:$F$67, MATCH(N37, Acceleration!$H$6:$H$36, 1), Sections!P37)</f>
        <v>11.167263349953945</v>
      </c>
      <c r="R37" s="149">
        <f>(BikeData!$G$5/L37)*BikeData!$N$2*(Sections!$O$2/Sections!$N$2)-Sections!W37/Sections!L37</f>
        <v>8.5331283265102797</v>
      </c>
      <c r="S37" s="149">
        <f>(Sections!$V$2*Sections!$L$2*BikeData!$N$2*((Sections!$P$2)/Sections!$M$2)/(1-Sections!$V$2*Sections!$N$2/Sections!$M$2))/Sections!L37-Sections!W37/Sections!L37</f>
        <v>12.189934360418597</v>
      </c>
      <c r="T37" s="149">
        <f t="shared" si="0"/>
        <v>8.6376490575826992</v>
      </c>
      <c r="U37" s="149">
        <f t="shared" si="30"/>
        <v>22.990630515866304</v>
      </c>
      <c r="V37" s="149">
        <f t="shared" si="31"/>
        <v>4.3857305237919288E-2</v>
      </c>
      <c r="W37" s="149">
        <f>0.5*Sections!$U$2*Sections!$T$2*Sections!N37^2</f>
        <v>92.032882812345136</v>
      </c>
      <c r="X37" s="149">
        <f>BikeData!$N$2*((Sections!$P$2)/Sections!$N$2)-(0.5*Sections!$U$2*Sections!$T$2*Sections!N37^2)/BikeData!$G$5</f>
        <v>10.085710619652046</v>
      </c>
      <c r="Y37" s="149">
        <f>Sections!$V$2*BikeData!$N$2*(Sections!$P$2/Sections!$M$2)/(1-Sections!$V$2*Sections!$N$2/Sections!$M$2)</f>
        <v>15.459349727578084</v>
      </c>
      <c r="Z37" s="149">
        <f t="shared" si="32"/>
        <v>10.085710619652046</v>
      </c>
      <c r="AA37" s="149">
        <f>$D$2-M37</f>
        <v>492.2</v>
      </c>
      <c r="AB37" s="149">
        <f>MAX(0, (N37^2 - M$17^2)/(2*Sections!Z37))</f>
        <v>0</v>
      </c>
      <c r="AC37" s="149">
        <f t="shared" si="80"/>
        <v>0</v>
      </c>
      <c r="AD37" s="149">
        <f t="shared" si="33"/>
        <v>8.6376490575826992</v>
      </c>
      <c r="AF37" s="149">
        <f>INDEX($B$29:$B$34, MATCH($AJ37, $A$29:$A$34, 0))</f>
        <v>300.69501336586995</v>
      </c>
      <c r="AG37" s="129">
        <f t="shared" si="34"/>
        <v>11</v>
      </c>
      <c r="AH37" s="129">
        <f t="shared" si="35"/>
        <v>32.883950377951592</v>
      </c>
      <c r="AI37" s="129">
        <f t="shared" si="1"/>
        <v>118.38222136062573</v>
      </c>
      <c r="AJ37" s="129">
        <f>IF(AW37=0,
IF(AH37&lt;$E$29,1,
IF(AH37&lt;$E$30,2,
IF(AH37&lt;$E$31,3,
IF(AH37&lt;$E$32,4,
IF(AH37&lt;$E$33,5,
IF(AH37&lt;$E$34,6)))))),
IF(AH37&gt;$F$29,1,
IF(AH37&gt;$F$30,2,
IF(AH37&gt;$F$31,3,
IF(AH37&gt;$F$32,4,
IF(AH37&gt;$F$33,5,
IF(AH37&gt;$F$34,6)))))))</f>
        <v>2</v>
      </c>
      <c r="AK37" s="129" cm="1">
        <f t="array" ref="AK37">INDEX(Sections!$A$37:$F$67, MATCH(AH37, Acceleration!$H$6:$H$36, 1), $AJ37)</f>
        <v>9.4901727706756382</v>
      </c>
      <c r="AL37" s="129">
        <f>(BikeData!$G$5/AF37)*BikeData!$N$2*(Sections!$O$2/Sections!$N$2)-Sections!AQ37/Sections!AF37</f>
        <v>8.945645430300436</v>
      </c>
      <c r="AM37" s="129">
        <f>(Sections!$V$2*Sections!$L$2*BikeData!$N$2*((Sections!$P$2)/Sections!$M$2)/(1-Sections!$V$2*Sections!$N$2/Sections!$M$2))/Sections!AF37-Sections!AQ37/Sections!AF37</f>
        <v>12.925470661892376</v>
      </c>
      <c r="AN37" s="129">
        <f t="shared" si="2"/>
        <v>8.945645430300436</v>
      </c>
      <c r="AO37" s="129">
        <f t="shared" si="3"/>
        <v>33.154871185395727</v>
      </c>
      <c r="AP37" s="129">
        <f t="shared" si="36"/>
        <v>3.0285216372032773E-2</v>
      </c>
      <c r="AQ37" s="149">
        <f>0.5*Sections!$U$2*Sections!$T$2*Sections!AH37^2</f>
        <v>194.64375464272487</v>
      </c>
      <c r="AR37" s="149">
        <f>BikeData!$N$2*((Sections!$P$2)/Sections!$N$2)-(0.5*Sections!$U$2*Sections!$T$2*Sections!AH37^2)/BikeData!$G$5</f>
        <v>9.697033074840002</v>
      </c>
      <c r="AS37" s="149">
        <f>Sections!$V$2*BikeData!$N$2*(Sections!$P$2/Sections!$M$2)/(1-Sections!$V$2*Sections!$N$2/Sections!$M$2)</f>
        <v>15.459349727578084</v>
      </c>
      <c r="AT37" s="149">
        <f t="shared" si="4"/>
        <v>9.697033074840002</v>
      </c>
      <c r="AU37" s="149">
        <f t="shared" si="5"/>
        <v>51.025001019999998</v>
      </c>
      <c r="AV37" s="149">
        <f>MAX(0, (AH37^2 - AG$17^2)/(2*Sections!AT37))</f>
        <v>0</v>
      </c>
      <c r="AW37" s="149">
        <f t="shared" si="81"/>
        <v>0</v>
      </c>
      <c r="AX37" s="149">
        <f t="shared" si="6"/>
        <v>8.945645430300436</v>
      </c>
      <c r="AZ37" s="149">
        <f>INDEX($B$29:$B$34, MATCH($AJ37, $A$29:$A$34, 0))</f>
        <v>300.69501336586995</v>
      </c>
      <c r="BA37" s="129">
        <f t="shared" si="82"/>
        <v>11</v>
      </c>
      <c r="BB37" s="129">
        <f t="shared" si="37"/>
        <v>46.075730150353998</v>
      </c>
      <c r="BC37" s="129">
        <f t="shared" si="7"/>
        <v>165.87262854127439</v>
      </c>
      <c r="BD37" s="149">
        <f>IF(BQ37=0,
IF(BB37&lt;$E$29,1,
IF(BB37&lt;$E$30,2,
IF(BB37&lt;$E$31,3,
IF(BB37&lt;$E$32,4,
IF(BB37&lt;$E$33,5,
IF(BB37&lt;$E$34,6)))))),
IF(BB37&gt;$F$29,1,
IF(BB37&gt;$F$30,2,
IF(BB37&gt;$F$31,3,
IF(BB37&gt;$F$32,4,
IF(BB37&gt;$F$33,5,
IF(BB37&gt;$F$34,6)))))))</f>
        <v>3</v>
      </c>
      <c r="BE37" s="129" cm="1">
        <f t="array" ref="BE37">INDEX(Sections!$A$37:$F$67, MATCH(BB37, Acceleration!$H$6:$H$36, 1), Sections!BD37)</f>
        <v>6.8582415088433493</v>
      </c>
      <c r="BF37" s="129">
        <f>(BikeData!$G$5/AZ37)*BikeData!$N$2*(Sections!$O$2/Sections!$N$2)-Sections!BK37/Sections!AZ37</f>
        <v>8.322118731741492</v>
      </c>
      <c r="BG37" s="129">
        <f>(Sections!$V$2*Sections!$L$2*BikeData!$N$2*((Sections!$P$2)/Sections!$M$2)/(1-Sections!$V$2*Sections!$N$2/Sections!$M$2))/Sections!AZ37-Sections!BK37/Sections!AZ37</f>
        <v>12.301943963333432</v>
      </c>
      <c r="BH37" s="129">
        <f t="shared" si="38"/>
        <v>6.8582415088433493</v>
      </c>
      <c r="BI37" s="129">
        <f t="shared" si="9"/>
        <v>46.224337657839158</v>
      </c>
      <c r="BJ37" s="129">
        <f t="shared" si="39"/>
        <v>2.1668456453966822E-2</v>
      </c>
      <c r="BK37" s="149">
        <f>0.5*Sections!$U$2*Sections!$T$2*Sections!BB37^2</f>
        <v>382.13512359988329</v>
      </c>
      <c r="BL37" s="149">
        <f>BikeData!$N$2*((Sections!$P$2)/Sections!$N$2)-(0.5*Sections!$U$2*Sections!$T$2*Sections!BB37^2)/BikeData!$G$5</f>
        <v>8.9868384954568263</v>
      </c>
      <c r="BM37" s="149">
        <f>Sections!$V$2*BikeData!$N$2*(Sections!$P$2/Sections!$M$2)/(1-Sections!$V$2*Sections!$N$2/Sections!$M$2)</f>
        <v>15.459349727578084</v>
      </c>
      <c r="BN37" s="149">
        <f t="shared" si="10"/>
        <v>8.9868384954568263</v>
      </c>
      <c r="BO37" s="149">
        <f t="shared" si="83"/>
        <v>26.623328960000002</v>
      </c>
      <c r="BP37" s="149">
        <f>MAX(0, (BB37^2 - BA$17^2)/(2*Sections!BN37))</f>
        <v>0</v>
      </c>
      <c r="BQ37" s="149">
        <f t="shared" si="84"/>
        <v>0</v>
      </c>
      <c r="BR37" s="149">
        <f t="shared" si="11"/>
        <v>6.8582415088433493</v>
      </c>
      <c r="BT37" s="129">
        <f>INDEX($B$29:$B$34, MATCH($BX37, $A$29:$A$34, 0))</f>
        <v>288.49501037177833</v>
      </c>
      <c r="BU37" s="129">
        <f t="shared" si="85"/>
        <v>11</v>
      </c>
      <c r="BV37" s="129">
        <f t="shared" si="86"/>
        <v>51.554977902992277</v>
      </c>
      <c r="BW37" s="129">
        <f t="shared" si="87"/>
        <v>185.59792045077219</v>
      </c>
      <c r="BX37" s="129">
        <f>IF(CK37=0,
IF(BV37&lt;$E$29,1,
IF(BV37&lt;$E$30,2,
IF(BV37&lt;$E$31,3,
IF(BV37&lt;$E$32,4,
IF(BV37&lt;$E$33,5,
IF(BV37&lt;$E$34,6)))))),
IF(BV37&gt;$F$29,1,
IF(BV37&gt;$F$30,2,
IF(BV37&gt;$F$31,3,
IF(BV37&gt;$F$32,4,
IF(BV37&gt;$F$33,5,
IF(BV37&gt;$F$34,6)))))))</f>
        <v>3</v>
      </c>
      <c r="BY37" s="129" cm="1">
        <f t="array" ref="BY37">INDEX(Sections!$A$37:$F$67, MATCH(BV37, Acceleration!$H$6:$H$36, 1), Sections!BX37)</f>
        <v>6.8582415088433493</v>
      </c>
      <c r="BZ37" s="129">
        <f>(BikeData!$G$5/BT37)*BikeData!$N$2*(Sections!$O$2/Sections!$N$2)-Sections!CE37/Sections!BT37</f>
        <v>8.3402825213110887</v>
      </c>
      <c r="CA37" s="129">
        <f>(Sections!$V$2*Sections!$L$2*BikeData!$N$2*((Sections!$P$2)/Sections!$M$2)/(1-Sections!$V$2*Sections!$N$2/Sections!$M$2))/Sections!BT37-Sections!CE37/Sections!BT37</f>
        <v>12.488408340420341</v>
      </c>
      <c r="CB37" s="129">
        <f t="shared" si="40"/>
        <v>6.8582415088433493</v>
      </c>
      <c r="CC37" s="129">
        <f t="shared" si="13"/>
        <v>51.68783444482569</v>
      </c>
      <c r="CD37" s="129">
        <f t="shared" si="41"/>
        <v>1.9371808598764063E-2</v>
      </c>
      <c r="CE37" s="149">
        <f>0.5*Sections!$U$2*Sections!$T$2*Sections!BV37^2</f>
        <v>478.424834384044</v>
      </c>
      <c r="CF37" s="149">
        <f>BikeData!$N$2*((Sections!$P$2)/Sections!$N$2)-(0.5*Sections!$U$2*Sections!$T$2*Sections!BV37^2)/BikeData!$G$5</f>
        <v>8.6221047424865205</v>
      </c>
      <c r="CG37" s="149">
        <f>Sections!$V$2*BikeData!$N$2*(Sections!$P$2/Sections!$M$2)/(1-Sections!$V$2*Sections!$N$2/Sections!$M$2)</f>
        <v>15.459349727578084</v>
      </c>
      <c r="CH37" s="149">
        <f t="shared" si="42"/>
        <v>8.6221047424865205</v>
      </c>
      <c r="CI37" s="149">
        <f t="shared" si="88"/>
        <v>93.075679469999997</v>
      </c>
      <c r="CJ37" s="149">
        <f>MAX(0, (BV37^2 - BU$17^2)/(2*Sections!CH37))</f>
        <v>0</v>
      </c>
      <c r="CK37" s="149">
        <f t="shared" si="89"/>
        <v>0</v>
      </c>
      <c r="CL37" s="149">
        <f t="shared" si="90"/>
        <v>6.8582415088433493</v>
      </c>
      <c r="CM37" s="672"/>
      <c r="CN37" s="129">
        <f>INDEX($B$29:$B$34, MATCH(CR37, $A$29:$A$34, 0))</f>
        <v>281.54523308547459</v>
      </c>
      <c r="CO37" s="129">
        <f t="shared" si="91"/>
        <v>11</v>
      </c>
      <c r="CP37" s="129">
        <f t="shared" si="92"/>
        <v>58.914354356230717</v>
      </c>
      <c r="CQ37" s="129">
        <f t="shared" si="43"/>
        <v>212.09167568243058</v>
      </c>
      <c r="CR37" s="129">
        <f>IF(DE37=1,
IF(CP37&lt;$E$29,1,
IF(CP37&lt;$E$30,2,
IF(CP37&lt;$E$31,3,
IF(CP37&lt;$E$32,4,
IF(CP37&lt;$E$33,5,
IF(CP37&lt;$E$34,6)))))),
IF(CP37&gt;$F$29,1,
IF(CP37&gt;$F$30,2,
IF(CP37&gt;$F$31,3,
IF(CP37&gt;$F$32,4,
IF(CP37&gt;$F$33,5,
IF(CP37&gt;$F$34,6)))))))</f>
        <v>4</v>
      </c>
      <c r="CS37" s="129" cm="1">
        <f t="array" ref="CS37">INDEX(Sections!$A$37:$F$67, MATCH(CP37, Acceleration!$H$6:$H$36, 1), Sections!CR37)</f>
        <v>4.7104625432718503</v>
      </c>
      <c r="CT37" s="129">
        <f>(BikeData!$G$5/CN37)*BikeData!$N$2*(Sections!$O$2/Sections!$N$2)-Sections!CY37/Sections!CN37</f>
        <v>8.0263924032736913</v>
      </c>
      <c r="CU37" s="129">
        <f>(Sections!$V$2*Sections!$L$2*BikeData!$N$2*((Sections!$P$2)/Sections!$M$2)/(1-Sections!$V$2*Sections!$N$2/Sections!$M$2))/Sections!CN37-Sections!CY37/Sections!CN37</f>
        <v>12.276912250804031</v>
      </c>
      <c r="CV37" s="129">
        <f t="shared" si="135"/>
        <v>4.7104625432718503</v>
      </c>
      <c r="CW37" s="129">
        <f t="shared" si="138"/>
        <v>58.777253731223993</v>
      </c>
      <c r="CX37" s="129">
        <f t="shared" si="139"/>
        <v>1.6993565068070374E-2</v>
      </c>
      <c r="CY37" s="149">
        <f>0.5*Sections!$U$2*Sections!$T$2*Sections!CP37^2</f>
        <v>624.7622068580738</v>
      </c>
      <c r="CZ37" s="129">
        <f>BikeData!$N$2*((Sections!$P$2)/Sections!$N$2)-(0.5*Sections!$U$2*Sections!$T$2*Sections!CP37^2)/BikeData!$G$5</f>
        <v>8.0677965134182266</v>
      </c>
      <c r="DA37" s="129">
        <f>Sections!$V$2*BikeData!$N$2*(Sections!$P$2/Sections!$M$2)/(1-Sections!$V$2*Sections!$N$2/Sections!$M$2)</f>
        <v>15.459349727578084</v>
      </c>
      <c r="DB37" s="129">
        <f t="shared" si="93"/>
        <v>8.0677965134182266</v>
      </c>
      <c r="DC37" s="129">
        <f t="shared" si="94"/>
        <v>61.567763170000006</v>
      </c>
      <c r="DD37" s="129">
        <f t="shared" si="47"/>
        <v>66.320436442533065</v>
      </c>
      <c r="DE37" s="221">
        <f t="shared" si="95"/>
        <v>1</v>
      </c>
      <c r="DF37" s="149">
        <f t="shared" si="96"/>
        <v>4.7104625432718503</v>
      </c>
      <c r="DG37" s="680"/>
      <c r="DH37" s="631"/>
      <c r="DI37" s="129">
        <f>INDEX($B$29:$B$34, MATCH(DM37, $A$29:$A$34, 0))</f>
        <v>288.49501037177833</v>
      </c>
      <c r="DJ37" s="129">
        <f t="shared" si="97"/>
        <v>11</v>
      </c>
      <c r="DK37" s="129">
        <f t="shared" si="98"/>
        <v>46.96715058257476</v>
      </c>
      <c r="DL37" s="129">
        <f t="shared" si="16"/>
        <v>169.08174209726914</v>
      </c>
      <c r="DM37" s="149">
        <f>IF(DZ37=0,
IF(DK37&lt;$E$29,1,
IF(DK37&lt;$E$30,2,
IF(DK37&lt;$E$31,3,
IF(DK37&lt;$E$32,4,
IF(DK37&lt;$E$33,5,
IF(DK37&lt;$E$34,6)))))),
IF(DK37&gt;$F$29,1,
IF(DK37&gt;$F$30,2,
IF(DK37&gt;$F$31,3,
IF(DK37&gt;$F$32,4,
IF(DK37&gt;$F$33,5,
IF(DK37&gt;$F$34,6)))))))</f>
        <v>3</v>
      </c>
      <c r="DN37" s="149" cm="1">
        <f t="array" ref="DN37">INDEX(Sections!$A$37:$F$67, MATCH(DK37, Acceleration!$H$6:$H$36, 1), Sections!DM37)</f>
        <v>6.8582415088433493</v>
      </c>
      <c r="DO37" s="129">
        <f>(BikeData!$G$5/DI37)*BikeData!$N$2*(Sections!$O$2/Sections!$N$2)-Sections!DT37/Sections!DI37</f>
        <v>8.6222993651617692</v>
      </c>
      <c r="DP37" s="129">
        <f>(Sections!$V$2*Sections!$L$2*BikeData!$N$2*((Sections!$P$2)/Sections!$M$2)/(1-Sections!$V$2*Sections!$N$2/Sections!$M$2))/Sections!DI37-Sections!DT37/Sections!DI37</f>
        <v>12.770425184271023</v>
      </c>
      <c r="DQ37" s="129">
        <f t="shared" si="48"/>
        <v>6.8582415088433493</v>
      </c>
      <c r="DR37" s="149">
        <f t="shared" si="49"/>
        <v>46.776625116594971</v>
      </c>
      <c r="DS37" s="129">
        <f t="shared" si="50"/>
        <v>2.1334749801609695E-2</v>
      </c>
      <c r="DT37" s="149">
        <f>0.5*Sections!$U$2*Sections!$T$2*Sections!DK37^2</f>
        <v>397.0643820923255</v>
      </c>
      <c r="DU37" s="149">
        <f>BikeData!$N$2*((Sections!$P$2)/Sections!$N$2)-(0.5*Sections!$U$2*Sections!$T$2*Sections!DK37^2)/BikeData!$G$5</f>
        <v>8.9302882738945453</v>
      </c>
      <c r="DV37" s="149">
        <f>Sections!$V$2*BikeData!$N$2*(Sections!$P$2/Sections!$M$2)/(1-Sections!$V$2*Sections!$N$2/Sections!$M$2)</f>
        <v>15.459349727578084</v>
      </c>
      <c r="DW37" s="149">
        <f t="shared" si="99"/>
        <v>8.9302882738945453</v>
      </c>
      <c r="DX37" s="149">
        <f t="shared" si="100"/>
        <v>36.780693499999998</v>
      </c>
      <c r="DY37" s="149">
        <f t="shared" si="52"/>
        <v>0</v>
      </c>
      <c r="DZ37" s="149">
        <f t="shared" si="101"/>
        <v>0</v>
      </c>
      <c r="EA37" s="149">
        <f t="shared" si="53"/>
        <v>-8.9302882738945453</v>
      </c>
      <c r="EB37" s="634"/>
      <c r="EC37" s="658"/>
      <c r="ED37" s="192">
        <f>INDEX($B$29:$B$34, MATCH(EH37, $A$29:$A$34, 0))</f>
        <v>327.25651568900486</v>
      </c>
      <c r="EE37" s="129">
        <f t="shared" si="102"/>
        <v>11</v>
      </c>
      <c r="EF37" s="129">
        <f t="shared" si="103"/>
        <v>38.467010877715239</v>
      </c>
      <c r="EG37" s="129">
        <f t="shared" si="104"/>
        <v>138.48123915977487</v>
      </c>
      <c r="EH37" s="149">
        <f>IF(EU37=0,
IF(EF37&lt;$E$29,1,
IF(EF37&lt;$E$30,2,
IF(EF37&lt;$E$31,3,
IF(EF37&lt;$E$32,4,
IF(EF37&lt;$E$33,5,
IF(EF37&lt;$E$34,6)))))),
IF(EF37&gt;$F$29,1,
IF(EF37&gt;$F$30,2,
IF(EF37&gt;$F$31,3,
IF(EF37&gt;$F$32,4,
IF(EF37&gt;$F$33,5,
IF(EF37&gt;$F$34,6)))))))</f>
        <v>1</v>
      </c>
      <c r="EI37" s="149" cm="1">
        <f t="array" ref="EI37">INDEX(Sections!$A$37:$F$67, MATCH(EF37, Acceleration!$H$6:$H$36, 1), Sections!EH37)</f>
        <v>12.059929368897711</v>
      </c>
      <c r="EJ37" s="129">
        <f>(BikeData!$G$5/ED37)*BikeData!$N$2*(Sections!$O$2/Sections!$N$2)-Sections!EO37/Sections!ED37</f>
        <v>8.0004725183391887</v>
      </c>
      <c r="EK37" s="129">
        <f>(Sections!$V$2*Sections!$L$2*BikeData!$N$2*((Sections!$P$2)/Sections!$M$2)/(1-Sections!$V$2*Sections!$N$2/Sections!$M$2))/Sections!ED37-Sections!EO37/Sections!ED37</f>
        <v>11.657278552247506</v>
      </c>
      <c r="EL37" s="129">
        <f t="shared" si="105"/>
        <v>8.0004725183391887</v>
      </c>
      <c r="EM37" s="129">
        <f t="shared" si="140"/>
        <v>38.221199267474006</v>
      </c>
      <c r="EN37" s="129">
        <f t="shared" si="142"/>
        <v>2.607962809685474E-2</v>
      </c>
      <c r="EO37" s="149">
        <f>0.5*Sections!$U$2*Sections!$T$2*Sections!EF37^2</f>
        <v>266.34796665592728</v>
      </c>
      <c r="EP37" s="149">
        <f>BikeData!$N$2*((Sections!$P$2)/Sections!$N$2)-(0.5*Sections!$U$2*Sections!$T$2*Sections!EF37^2)/BikeData!$G$5</f>
        <v>9.4254262111536296</v>
      </c>
      <c r="EQ37" s="149">
        <f>Sections!$V$2*BikeData!$N$2*(Sections!$P$2/Sections!$M$2)/(1-Sections!$V$2*Sections!$N$2/Sections!$M$2)</f>
        <v>15.459349727578084</v>
      </c>
      <c r="ER37" s="149">
        <f t="shared" si="106"/>
        <v>9.4254262111536296</v>
      </c>
      <c r="ES37" s="149">
        <f t="shared" si="107"/>
        <v>26.01957573</v>
      </c>
      <c r="ET37" s="149">
        <f t="shared" si="108"/>
        <v>32.239827160055547</v>
      </c>
      <c r="EU37" s="149">
        <f t="shared" si="137"/>
        <v>1</v>
      </c>
      <c r="EV37" s="149">
        <f t="shared" si="143"/>
        <v>-9.4254262111536296</v>
      </c>
      <c r="EW37" s="678"/>
      <c r="EX37" s="129">
        <f>INDEX($B$29:$B$34, MATCH($FB37, $A$29:$A$34, 0))</f>
        <v>327.25651568900486</v>
      </c>
      <c r="EY37" s="129">
        <f t="shared" si="144"/>
        <v>11</v>
      </c>
      <c r="EZ37" s="129">
        <f t="shared" si="145"/>
        <v>32.470324628122185</v>
      </c>
      <c r="FA37" s="129">
        <f t="shared" si="146"/>
        <v>116.89316866123987</v>
      </c>
      <c r="FB37" s="149">
        <f>IF(FO37=0,
IF(EZ37&lt;$E$29,1,
IF(EZ37&lt;$E$30,2,
IF(EZ37&lt;$E$31,3,
IF(EZ37&lt;$E$32,4,
IF(EZ37&lt;$E$33,5,
IF(EZ37&lt;$E$34,6)))))),
IF(EZ37&gt;$F$29,1,
IF(EZ37&gt;$F$30,2,
IF(EZ37&gt;$F$31,3,
IF(EZ37&gt;$F$32,4,
IF(EZ37&gt;$F$33,5,
IF(EZ37&gt;$F$34,6)))))))</f>
        <v>1</v>
      </c>
      <c r="FC37" s="149" cm="1">
        <f t="array" ref="FC37">INDEX(Sections!$A$37:$F$67, MATCH(EZ37, Acceleration!$H$6:$H$36, 1), Sections!FB37)</f>
        <v>12.490667417289398</v>
      </c>
      <c r="FD37" s="129">
        <f>(BikeData!$G$5/EX37)*BikeData!$N$2*(Sections!$O$2/Sections!$N$2)-Sections!FI37/Sections!EX37</f>
        <v>8.2344480278342473</v>
      </c>
      <c r="FE37" s="129">
        <f>(Sections!$V$2*Sections!$L$2*BikeData!$N$2*((Sections!$P$2)/Sections!$M$2)/(1-Sections!$V$2*Sections!$N$2/Sections!$M$2))/Sections!EX37-Sections!FI37/Sections!EX37</f>
        <v>11.891254061742565</v>
      </c>
      <c r="FF37" s="129">
        <f t="shared" si="147"/>
        <v>8.2344480278342473</v>
      </c>
      <c r="FG37" s="129">
        <f t="shared" si="148"/>
        <v>32.722941150075528</v>
      </c>
      <c r="FH37" s="129">
        <f t="shared" si="58"/>
        <v>3.0678015223296454E-2</v>
      </c>
      <c r="FI37" s="149">
        <f>0.5*Sections!$U$2*Sections!$T$2*Sections!EZ37^2</f>
        <v>189.77795666201484</v>
      </c>
      <c r="FJ37" s="149">
        <f>BikeData!$N$2*((Sections!$P$2)/Sections!$N$2)-(0.5*Sections!$U$2*Sections!$T$2*Sections!EZ37^2)/BikeData!$G$5</f>
        <v>9.7154641277972367</v>
      </c>
      <c r="FK37" s="149">
        <f>Sections!$V$2*BikeData!$N$2*(Sections!$P$2/Sections!$M$2)/(1-Sections!$V$2*Sections!$N$2/Sections!$M$2)</f>
        <v>15.459349727578084</v>
      </c>
      <c r="FL37" s="149">
        <f t="shared" si="149"/>
        <v>9.7154641277972367</v>
      </c>
      <c r="FM37" s="149">
        <f t="shared" si="150"/>
        <v>242.62828163</v>
      </c>
      <c r="FN37" s="149">
        <f t="shared" si="61"/>
        <v>16.897491502295608</v>
      </c>
      <c r="FO37" s="149">
        <f t="shared" si="152"/>
        <v>0</v>
      </c>
      <c r="FP37" s="149">
        <f t="shared" si="151"/>
        <v>8.2344480278342473</v>
      </c>
      <c r="FR37" s="149">
        <f>INDEX($B$29:$B$34, MATCH($FV37, $A$29:$A$34, 0))</f>
        <v>327.25651568900486</v>
      </c>
      <c r="FS37" s="129">
        <f t="shared" si="62"/>
        <v>11</v>
      </c>
      <c r="FT37" s="129">
        <f t="shared" si="114"/>
        <v>30.167930211520964</v>
      </c>
      <c r="FU37" s="129">
        <f t="shared" si="115"/>
        <v>108.60454876147547</v>
      </c>
      <c r="FV37" s="149">
        <f>IF(GI37=0,
IF(FT37&lt;$E$29,1,
IF(FT37&lt;$E$30,2,
IF(FT37&lt;$E$31,3,
IF(FT37&lt;$E$32,4,
IF(FT37&lt;$E$33,5,
IF(FT37&lt;$E$34,6)))))),
IF(FT37&gt;$F$29,1,
IF(FT37&gt;$F$30,2,
IF(FT37&gt;$F$31,3,
IF(FT37&gt;$F$32,4,
IF(FT37&gt;$F$33,5,
IF(FT37&gt;$F$34,6)))))))</f>
        <v>1</v>
      </c>
      <c r="FW37" s="149" cm="1">
        <f t="array" ref="FW37">INDEX(Sections!$A$37:$F$67, MATCH(FT37, Acceleration!$H$6:$H$36, 1), Sections!FV37)</f>
        <v>13.182386700297018</v>
      </c>
      <c r="FX37" s="129">
        <f>(BikeData!$G$5/FR37)*BikeData!$N$2*(Sections!$O$2/Sections!$N$2)-Sections!GC37/Sections!FR37</f>
        <v>8.3137718396852183</v>
      </c>
      <c r="FY37" s="129">
        <f>(Sections!$V$2*Sections!$L$2*BikeData!$N$2*((Sections!$P$2)/Sections!$M$2)/(1-Sections!$V$2*Sections!$N$2/Sections!$M$2))/Sections!FR37-Sections!GC37/Sections!FR37</f>
        <v>11.970577873593536</v>
      </c>
      <c r="FZ37" s="129">
        <f t="shared" si="116"/>
        <v>8.3137718396852183</v>
      </c>
      <c r="GA37" s="129">
        <f t="shared" si="117"/>
        <v>30.442265962417608</v>
      </c>
      <c r="GB37" s="129">
        <f t="shared" si="64"/>
        <v>3.2997748336936604E-2</v>
      </c>
      <c r="GC37" s="149">
        <f>0.5*Sections!$U$2*Sections!$T$2*Sections!FT37^2</f>
        <v>163.81872238449586</v>
      </c>
      <c r="GD37" s="149">
        <f>BikeData!$N$2*((Sections!$P$2)/Sections!$N$2)-(0.5*Sections!$U$2*Sections!$T$2*Sections!FT37^2)/BikeData!$G$5</f>
        <v>9.8137945606666275</v>
      </c>
      <c r="GE37" s="149">
        <f>Sections!$V$2*BikeData!$N$2*(Sections!$P$2/Sections!$M$2)/(1-Sections!$V$2*Sections!$N$2/Sections!$M$2)</f>
        <v>15.459349727578084</v>
      </c>
      <c r="GF37" s="149">
        <f t="shared" si="118"/>
        <v>9.8137945606666275</v>
      </c>
      <c r="GG37" s="149">
        <f t="shared" si="66"/>
        <v>503.54111422000005</v>
      </c>
      <c r="GH37" s="149">
        <f>MAX(0, (FT37^2 - CX$6^2)/(2*Sections!GF37))</f>
        <v>46.368609390646249</v>
      </c>
      <c r="GI37" s="149">
        <f t="shared" si="119"/>
        <v>0</v>
      </c>
      <c r="GJ37" s="149">
        <f t="shared" si="120"/>
        <v>8.3137718396852183</v>
      </c>
      <c r="GM37" s="106">
        <f>INDEX($B$29:$B$34, MATCH(GQ37, $A$29:$A$34, 0))</f>
        <v>327.25651568900486</v>
      </c>
      <c r="GN37" s="106">
        <f t="shared" si="68"/>
        <v>11</v>
      </c>
      <c r="GO37" s="106">
        <f t="shared" si="121"/>
        <v>23.849497946948638</v>
      </c>
      <c r="GP37" s="106">
        <f t="shared" si="122"/>
        <v>85.858192609015106</v>
      </c>
      <c r="GQ37" s="106">
        <f>IF(HD37=0,
IF(GO37&lt;$E$29,1,
IF(GO37&lt;$E$30,2,
IF(GO37&lt;$E$31,3,
IF(GO37&lt;$E$32,4,
IF(GO37&lt;$E$33,5,
IF(GO37&lt;$E$34,6)))))),
IF(GO37&gt;$F$29,1,
IF(GO37&gt;$F$30,2,
IF(GO37&gt;$F$31,3,
IF(GO37&gt;$F$32,4,
IF(GO37&gt;$F$33,5,
IF(GO37&gt;$F$34,6)))))))</f>
        <v>1</v>
      </c>
      <c r="GR37" s="106" cm="1">
        <f t="array" ref="GR37">INDEX(Sections!$A$37:$F$67, MATCH(GO37, Acceleration!$H$6:$H$36, 1), Sections!GQ37)</f>
        <v>12.358257157176107</v>
      </c>
      <c r="GS37" s="106">
        <f>(BikeData!$G$5/GM37)*BikeData!$N$2*(Sections!$O$2/Sections!$N$2)-Sections!GX37/Sections!GM37</f>
        <v>8.5014991423403838</v>
      </c>
      <c r="GT37" s="106">
        <f>(Sections!$V$2*Sections!$L$2*BikeData!$N$2*((Sections!$P$2)/Sections!$M$2)/(1-Sections!$V$2*Sections!$N$2/Sections!$M$2))/Sections!GM37-Sections!GX37/Sections!GM37</f>
        <v>12.158305176248701</v>
      </c>
      <c r="GU37" s="106">
        <f t="shared" si="123"/>
        <v>8.5014991423403838</v>
      </c>
      <c r="GV37" s="106">
        <f t="shared" si="124"/>
        <v>24.203337592286481</v>
      </c>
      <c r="GW37" s="106">
        <f t="shared" si="70"/>
        <v>4.162085291235279E-2</v>
      </c>
      <c r="GX37" s="106">
        <f>0.5*Sections!$U$2*Sections!$T$2*Sections!GO37^2</f>
        <v>102.3837394178713</v>
      </c>
      <c r="GY37" s="106">
        <f>BikeData!$N$2*((Sections!$P$2)/Sections!$N$2)-(0.5*Sections!$U$2*Sections!$T$2*Sections!GO37^2)/BikeData!$G$5</f>
        <v>10.0465028294796</v>
      </c>
      <c r="GZ37" s="106">
        <f>Sections!$V$2*BikeData!$N$2*(Sections!$P$2/Sections!$M$2)/(1-Sections!$V$2*Sections!$N$2/Sections!$M$2)</f>
        <v>15.459349727578084</v>
      </c>
      <c r="HA37" s="106">
        <f t="shared" si="125"/>
        <v>10.0465028294796</v>
      </c>
      <c r="HB37" s="106">
        <f t="shared" si="72"/>
        <v>372.21187875999999</v>
      </c>
      <c r="HC37" s="106">
        <f>MAX(0, (GO37^2 - DY$9^2)/(2*Sections!HA37))</f>
        <v>28.308286076049935</v>
      </c>
      <c r="HD37" s="106">
        <f t="shared" si="126"/>
        <v>0</v>
      </c>
      <c r="HE37" s="106">
        <f t="shared" si="127"/>
        <v>8.5014991423403838</v>
      </c>
      <c r="HH37" s="82">
        <f>INDEX($B$29:$B$34, MATCH(HL37, $A$29:$A$34, 0))</f>
        <v>327.25651568900486</v>
      </c>
      <c r="HI37" s="82">
        <f t="shared" si="74"/>
        <v>11</v>
      </c>
      <c r="HJ37" s="82">
        <f t="shared" si="128"/>
        <v>21.107874899554929</v>
      </c>
      <c r="HK37" s="82">
        <f t="shared" si="129"/>
        <v>75.98834963839775</v>
      </c>
      <c r="HL37" s="106">
        <f>IF(HY37=0,
IF(HJ37&lt;$E$29,1,
IF(HJ37&lt;$E$30,2,
IF(HJ37&lt;$E$31,3,
IF(HJ37&lt;$E$32,4,
IF(HJ37&lt;$E$33,5,
IF(HJ37&lt;$E$34,6)))))),
IF(HJ37&gt;$F$29,1,
IF(HJ37&gt;$F$30,2,
IF(HJ37&gt;$F$31,3,
IF(HJ37&gt;$F$32,4,
IF(HJ37&gt;$F$33,5,
IF(HJ37&gt;$F$34,6)))))))</f>
        <v>1</v>
      </c>
      <c r="HM37" s="106" cm="1">
        <f t="array" ref="HM37">INDEX(Sections!$A$37:$F$67, MATCH(HJ37, Acceleration!$H$6:$H$36, 1), Sections!HL37)</f>
        <v>10.679475727713331</v>
      </c>
      <c r="HN37" s="82">
        <f>(BikeData!$G$5/HH37)*BikeData!$N$2*(Sections!$O$2/Sections!$N$2)-Sections!HS37/Sections!HH37</f>
        <v>8.5692933938058236</v>
      </c>
      <c r="HO37" s="82">
        <f>(Sections!$V$2*Sections!$L$2*BikeData!$N$2*((Sections!$P$2)/Sections!$M$2)/(1-Sections!$V$2*Sections!$N$2/Sections!$M$2))/Sections!HH37-Sections!HS37/Sections!HH37</f>
        <v>12.226099427714141</v>
      </c>
      <c r="HP37" s="82">
        <f t="shared" si="130"/>
        <v>8.5692933938058236</v>
      </c>
      <c r="HQ37" s="82">
        <f t="shared" si="131"/>
        <v>21.510020212981498</v>
      </c>
      <c r="HR37" s="106">
        <f t="shared" si="26"/>
        <v>4.6928643348499818E-2</v>
      </c>
      <c r="HS37" s="104">
        <f>0.5*Sections!$U$2*Sections!$T$2*Sections!HJ37^2</f>
        <v>80.19762889954697</v>
      </c>
      <c r="HT37" s="104">
        <f>BikeData!$N$2*((Sections!$P$2)/Sections!$N$2)-(0.5*Sections!$U$2*Sections!$T$2*Sections!HJ37^2)/BikeData!$G$5</f>
        <v>10.130541126897494</v>
      </c>
      <c r="HU37" s="104">
        <f>Sections!$V$2*BikeData!$N$2*(Sections!$P$2/Sections!$M$2)/(1-Sections!$V$2*Sections!$N$2/Sections!$M$2)</f>
        <v>15.459349727578084</v>
      </c>
      <c r="HV37" s="106">
        <f t="shared" si="132"/>
        <v>10.130541126897494</v>
      </c>
      <c r="HW37" s="106">
        <f t="shared" si="77"/>
        <v>310.42191860000003</v>
      </c>
      <c r="HX37" s="106">
        <f t="shared" si="78"/>
        <v>6.1337724749074249</v>
      </c>
      <c r="HY37" s="106">
        <f t="shared" si="133"/>
        <v>0</v>
      </c>
      <c r="HZ37" s="106">
        <f t="shared" si="134"/>
        <v>8.5692933938058236</v>
      </c>
    </row>
    <row r="38" spans="1:234">
      <c r="A38" s="40">
        <v>10.284476260179302</v>
      </c>
      <c r="B38" s="40">
        <v>8.5736075655612147</v>
      </c>
      <c r="C38" s="40">
        <v>6.8765993883755057</v>
      </c>
      <c r="D38" s="40">
        <v>5.7230814404298682</v>
      </c>
      <c r="E38" s="40">
        <v>4.9170176316021674</v>
      </c>
      <c r="F38" s="40">
        <v>4.1815235571186271</v>
      </c>
      <c r="L38" s="149">
        <f>INDEX($B$29:$B$34, MATCH($P38, $A$29:$A$34, 0))</f>
        <v>327.25651568900486</v>
      </c>
      <c r="M38" s="149">
        <f t="shared" si="28"/>
        <v>12</v>
      </c>
      <c r="N38" s="149">
        <f t="shared" si="79"/>
        <v>22.990630515866304</v>
      </c>
      <c r="O38" s="149">
        <f t="shared" si="29"/>
        <v>82.766269857118701</v>
      </c>
      <c r="P38" s="149">
        <f>IF(AC38=0,
IF(N38&lt;$E$29,1,
IF(N38&lt;$E$30,2,
IF(N38&lt;$E$31,3,
IF(N38&lt;$E$32,4,
IF(N38&lt;$E$33,5,
IF(N38&lt;$E$34,6)))))),
IF(N38&gt;$F$29,1,
IF(N38&gt;$F$30,2,
IF(N38&gt;$F$31,3,
IF(N38&gt;$F$32,4,
IF(N38&gt;$F$33,5,
IF(N38&gt;$F$34,6)))))))</f>
        <v>1</v>
      </c>
      <c r="Q38" s="149" cm="1">
        <f t="array" ref="Q38">INDEX(Sections!$A$37:$F$67, MATCH(N38, Acceleration!$H$6:$H$36, 1), Sections!P38)</f>
        <v>11.702074125987963</v>
      </c>
      <c r="R38" s="149">
        <f>(BikeData!$G$5/L38)*BikeData!$N$2*(Sections!$O$2/Sections!$N$2)-Sections!W38/Sections!L38</f>
        <v>8.5236264418673322</v>
      </c>
      <c r="S38" s="149">
        <f>(Sections!$V$2*Sections!$L$2*BikeData!$N$2*((Sections!$P$2)/Sections!$M$2)/(1-Sections!$V$2*Sections!$N$2/Sections!$M$2))/Sections!L38-Sections!W38/Sections!L38</f>
        <v>12.18043247577565</v>
      </c>
      <c r="T38" s="149">
        <f t="shared" si="0"/>
        <v>8.6376490575826992</v>
      </c>
      <c r="U38" s="149">
        <f t="shared" si="30"/>
        <v>23.363312899335323</v>
      </c>
      <c r="V38" s="149">
        <f t="shared" si="31"/>
        <v>4.3146275217312069E-2</v>
      </c>
      <c r="W38" s="149">
        <f>0.5*Sections!$U$2*Sections!$T$2*Sections!N38^2</f>
        <v>95.142436473074923</v>
      </c>
      <c r="X38" s="149">
        <f>BikeData!$N$2*((Sections!$P$2)/Sections!$N$2)-(0.5*Sections!$U$2*Sections!$T$2*Sections!N38^2)/BikeData!$G$5</f>
        <v>10.073932007300797</v>
      </c>
      <c r="Y38" s="149">
        <f>Sections!$V$2*BikeData!$N$2*(Sections!$P$2/Sections!$M$2)/(1-Sections!$V$2*Sections!$N$2/Sections!$M$2)</f>
        <v>15.459349727578084</v>
      </c>
      <c r="Z38" s="149">
        <f t="shared" si="32"/>
        <v>10.073932007300797</v>
      </c>
      <c r="AA38" s="149">
        <f>$D$2-M38</f>
        <v>491.2</v>
      </c>
      <c r="AB38" s="149">
        <f>MAX(0, (N38^2 - M$17^2)/(2*Sections!Z38))</f>
        <v>0</v>
      </c>
      <c r="AC38" s="149">
        <f t="shared" si="80"/>
        <v>0</v>
      </c>
      <c r="AD38" s="149">
        <f t="shared" si="33"/>
        <v>8.6376490575826992</v>
      </c>
      <c r="AF38" s="149">
        <f>INDEX($B$29:$B$34, MATCH($AJ38, $A$29:$A$34, 0))</f>
        <v>300.69501336586995</v>
      </c>
      <c r="AG38" s="129">
        <f t="shared" si="34"/>
        <v>12</v>
      </c>
      <c r="AH38" s="129">
        <f t="shared" si="35"/>
        <v>33.154871185395727</v>
      </c>
      <c r="AI38" s="129">
        <f t="shared" si="1"/>
        <v>119.35753626742462</v>
      </c>
      <c r="AJ38" s="129">
        <f>IF(AW38=0,
IF(AH38&lt;$E$29,1,
IF(AH38&lt;$E$30,2,
IF(AH38&lt;$E$31,3,
IF(AH38&lt;$E$32,4,
IF(AH38&lt;$E$33,5,
IF(AH38&lt;$E$34,6)))))),
IF(AH38&gt;$F$29,1,
IF(AH38&gt;$F$30,2,
IF(AH38&gt;$F$31,3,
IF(AH38&gt;$F$32,4,
IF(AH38&gt;$F$33,5,
IF(AH38&gt;$F$34,6)))))))</f>
        <v>2</v>
      </c>
      <c r="AK38" s="129" cm="1">
        <f t="array" ref="AK38">INDEX(Sections!$A$37:$F$67, MATCH(AH38, Acceleration!$H$6:$H$36, 1), $AJ38)</f>
        <v>9.4901727706756382</v>
      </c>
      <c r="AL38" s="129">
        <f>(BikeData!$G$5/AF38)*BikeData!$N$2*(Sections!$O$2/Sections!$N$2)-Sections!AQ38/Sections!AF38</f>
        <v>8.9349354676746522</v>
      </c>
      <c r="AM38" s="129">
        <f>(Sections!$V$2*Sections!$L$2*BikeData!$N$2*((Sections!$P$2)/Sections!$M$2)/(1-Sections!$V$2*Sections!$N$2/Sections!$M$2))/Sections!AF38-Sections!AQ38/Sections!AF38</f>
        <v>12.914760699266592</v>
      </c>
      <c r="AN38" s="129">
        <f t="shared" si="2"/>
        <v>8.9349354676746522</v>
      </c>
      <c r="AO38" s="129">
        <f t="shared" si="3"/>
        <v>33.423275636231907</v>
      </c>
      <c r="AP38" s="129">
        <f t="shared" si="36"/>
        <v>3.0039886891990341E-2</v>
      </c>
      <c r="AQ38" s="149">
        <f>0.5*Sections!$U$2*Sections!$T$2*Sections!AH38^2</f>
        <v>197.86418699763308</v>
      </c>
      <c r="AR38" s="149">
        <f>BikeData!$N$2*((Sections!$P$2)/Sections!$N$2)-(0.5*Sections!$U$2*Sections!$T$2*Sections!AH38^2)/BikeData!$G$5</f>
        <v>9.6848344674350475</v>
      </c>
      <c r="AS38" s="149">
        <f>Sections!$V$2*BikeData!$N$2*(Sections!$P$2/Sections!$M$2)/(1-Sections!$V$2*Sections!$N$2/Sections!$M$2)</f>
        <v>15.459349727578084</v>
      </c>
      <c r="AT38" s="149">
        <f t="shared" si="4"/>
        <v>9.6848344674350475</v>
      </c>
      <c r="AU38" s="149">
        <f t="shared" si="5"/>
        <v>50.025001019999998</v>
      </c>
      <c r="AV38" s="149">
        <f>MAX(0, (AH38^2 - AG$17^2)/(2*Sections!AT38))</f>
        <v>0</v>
      </c>
      <c r="AW38" s="149">
        <f t="shared" si="81"/>
        <v>0</v>
      </c>
      <c r="AX38" s="149">
        <f t="shared" si="6"/>
        <v>8.9349354676746522</v>
      </c>
      <c r="AZ38" s="149">
        <f>INDEX($B$29:$B$34, MATCH($AJ38, $A$29:$A$34, 0))</f>
        <v>300.69501336586995</v>
      </c>
      <c r="BA38" s="129">
        <f t="shared" si="82"/>
        <v>12</v>
      </c>
      <c r="BB38" s="129">
        <f t="shared" si="37"/>
        <v>46.224337657839158</v>
      </c>
      <c r="BC38" s="129">
        <f t="shared" si="7"/>
        <v>166.40761556822096</v>
      </c>
      <c r="BD38" s="149">
        <f>IF(BQ38=0,
IF(BB38&lt;$E$29,1,
IF(BB38&lt;$E$30,2,
IF(BB38&lt;$E$31,3,
IF(BB38&lt;$E$32,4,
IF(BB38&lt;$E$33,5,
IF(BB38&lt;$E$34,6)))))),
IF(BB38&gt;$F$29,1,
IF(BB38&gt;$F$30,2,
IF(BB38&gt;$F$31,3,
IF(BB38&gt;$F$32,4,
IF(BB38&gt;$F$33,5,
IF(BB38&gt;$F$34,6)))))))</f>
        <v>3</v>
      </c>
      <c r="BE38" s="129" cm="1">
        <f t="array" ref="BE38">INDEX(Sections!$A$37:$F$67, MATCH(BB38, Acceleration!$H$6:$H$36, 1), Sections!BD38)</f>
        <v>6.8582415088433493</v>
      </c>
      <c r="BF38" s="129">
        <f>(BikeData!$G$5/AZ38)*BikeData!$N$2*(Sections!$O$2/Sections!$N$2)-Sections!BK38/Sections!AZ38</f>
        <v>8.313907864139976</v>
      </c>
      <c r="BG38" s="129">
        <f>(Sections!$V$2*Sections!$L$2*BikeData!$N$2*((Sections!$P$2)/Sections!$M$2)/(1-Sections!$V$2*Sections!$N$2/Sections!$M$2))/Sections!AZ38-Sections!BK38/Sections!AZ38</f>
        <v>12.293733095731916</v>
      </c>
      <c r="BH38" s="129">
        <f t="shared" si="38"/>
        <v>6.8582415088433493</v>
      </c>
      <c r="BI38" s="129">
        <f t="shared" si="9"/>
        <v>46.372468932801212</v>
      </c>
      <c r="BJ38" s="129">
        <f t="shared" si="39"/>
        <v>2.1599017003272134E-2</v>
      </c>
      <c r="BK38" s="149">
        <f>0.5*Sections!$U$2*Sections!$T$2*Sections!BB38^2</f>
        <v>384.60409054306689</v>
      </c>
      <c r="BL38" s="149">
        <f>BikeData!$N$2*((Sections!$P$2)/Sections!$N$2)-(0.5*Sections!$U$2*Sections!$T$2*Sections!BB38^2)/BikeData!$G$5</f>
        <v>8.9774863479447671</v>
      </c>
      <c r="BM38" s="149">
        <f>Sections!$V$2*BikeData!$N$2*(Sections!$P$2/Sections!$M$2)/(1-Sections!$V$2*Sections!$N$2/Sections!$M$2)</f>
        <v>15.459349727578084</v>
      </c>
      <c r="BN38" s="149">
        <f t="shared" si="10"/>
        <v>8.9774863479447671</v>
      </c>
      <c r="BO38" s="149">
        <f t="shared" si="83"/>
        <v>25.623328960000002</v>
      </c>
      <c r="BP38" s="149">
        <f>MAX(0, (BB38^2 - BA$17^2)/(2*Sections!BN38))</f>
        <v>0</v>
      </c>
      <c r="BQ38" s="149">
        <f t="shared" si="84"/>
        <v>0</v>
      </c>
      <c r="BR38" s="149">
        <f t="shared" si="11"/>
        <v>6.8582415088433493</v>
      </c>
      <c r="BT38" s="129">
        <f>INDEX($B$29:$B$34, MATCH($BX38, $A$29:$A$34, 0))</f>
        <v>288.49501037177833</v>
      </c>
      <c r="BU38" s="129">
        <f t="shared" si="85"/>
        <v>12</v>
      </c>
      <c r="BV38" s="129">
        <f t="shared" si="86"/>
        <v>51.68783444482569</v>
      </c>
      <c r="BW38" s="129">
        <f t="shared" si="87"/>
        <v>186.07620400137247</v>
      </c>
      <c r="BX38" s="129">
        <f>IF(CK38=0,
IF(BV38&lt;$E$29,1,
IF(BV38&lt;$E$30,2,
IF(BV38&lt;$E$31,3,
IF(BV38&lt;$E$32,4,
IF(BV38&lt;$E$33,5,
IF(BV38&lt;$E$34,6)))))),
IF(BV38&gt;$F$29,1,
IF(BV38&gt;$F$30,2,
IF(BV38&gt;$F$31,3,
IF(BV38&gt;$F$32,4,
IF(BV38&gt;$F$33,5,
IF(BV38&gt;$F$34,6)))))))</f>
        <v>3</v>
      </c>
      <c r="BY38" s="129" cm="1">
        <f t="array" ref="BY38">INDEX(Sections!$A$37:$F$67, MATCH(BV38, Acceleration!$H$6:$H$36, 1), Sections!BX38)</f>
        <v>6.8582415088433493</v>
      </c>
      <c r="BZ38" s="129">
        <f>(BikeData!$G$5/BT38)*BikeData!$N$2*(Sections!$O$2/Sections!$N$2)-Sections!CE38/Sections!BT38</f>
        <v>8.3317244289544767</v>
      </c>
      <c r="CA38" s="129">
        <f>(Sections!$V$2*Sections!$L$2*BikeData!$N$2*((Sections!$P$2)/Sections!$M$2)/(1-Sections!$V$2*Sections!$N$2/Sections!$M$2))/Sections!BT38-Sections!CE38/Sections!BT38</f>
        <v>12.479850248063729</v>
      </c>
      <c r="CB38" s="129">
        <f t="shared" si="40"/>
        <v>6.8582415088433493</v>
      </c>
      <c r="CC38" s="129">
        <f t="shared" si="13"/>
        <v>51.820350371387839</v>
      </c>
      <c r="CD38" s="129">
        <f t="shared" si="41"/>
        <v>1.9322143495716346E-2</v>
      </c>
      <c r="CE38" s="149">
        <f>0.5*Sections!$U$2*Sections!$T$2*Sections!BV38^2</f>
        <v>480.89380132722755</v>
      </c>
      <c r="CF38" s="149">
        <f>BikeData!$N$2*((Sections!$P$2)/Sections!$N$2)-(0.5*Sections!$U$2*Sections!$T$2*Sections!BV38^2)/BikeData!$G$5</f>
        <v>8.6127525949744612</v>
      </c>
      <c r="CG38" s="149">
        <f>Sections!$V$2*BikeData!$N$2*(Sections!$P$2/Sections!$M$2)/(1-Sections!$V$2*Sections!$N$2/Sections!$M$2)</f>
        <v>15.459349727578084</v>
      </c>
      <c r="CH38" s="149">
        <f t="shared" si="42"/>
        <v>8.6127525949744612</v>
      </c>
      <c r="CI38" s="149">
        <f t="shared" si="88"/>
        <v>92.075679469999997</v>
      </c>
      <c r="CJ38" s="149">
        <f>MAX(0, (BV38^2 - BU$17^2)/(2*Sections!CH38))</f>
        <v>0</v>
      </c>
      <c r="CK38" s="149">
        <f t="shared" si="89"/>
        <v>0</v>
      </c>
      <c r="CL38" s="149">
        <f t="shared" si="90"/>
        <v>6.8582415088433493</v>
      </c>
      <c r="CM38" s="672"/>
      <c r="CN38" s="129">
        <f>INDEX($B$29:$B$34, MATCH(CR38, $A$29:$A$34, 0))</f>
        <v>281.54523308547459</v>
      </c>
      <c r="CO38" s="129">
        <f t="shared" si="91"/>
        <v>12</v>
      </c>
      <c r="CP38" s="129">
        <f t="shared" si="92"/>
        <v>58.777253731223993</v>
      </c>
      <c r="CQ38" s="129">
        <f t="shared" si="43"/>
        <v>211.59811343240639</v>
      </c>
      <c r="CR38" s="129">
        <f>IF(DE38=1,
IF(CP38&lt;$E$29,1,
IF(CP38&lt;$E$30,2,
IF(CP38&lt;$E$31,3,
IF(CP38&lt;$E$32,4,
IF(CP38&lt;$E$33,5,
IF(CP38&lt;$E$34,6)))))),
IF(CP38&gt;$F$29,1,
IF(CP38&gt;$F$30,2,
IF(CP38&gt;$F$31,3,
IF(CP38&gt;$F$32,4,
IF(CP38&gt;$F$33,5,
IF(CP38&gt;$F$34,6)))))))</f>
        <v>4</v>
      </c>
      <c r="CS38" s="129" cm="1">
        <f t="array" ref="CS38">INDEX(Sections!$A$37:$F$67, MATCH(CP38, Acceleration!$H$6:$H$36, 1), Sections!CR38)</f>
        <v>4.7104625432718503</v>
      </c>
      <c r="CT38" s="129">
        <f>(BikeData!$G$5/CN38)*BikeData!$N$2*(Sections!$O$2/Sections!$N$2)-Sections!CY38/Sections!CN38</f>
        <v>8.0367083539754702</v>
      </c>
      <c r="CU38" s="129">
        <f>(Sections!$V$2*Sections!$L$2*BikeData!$N$2*((Sections!$P$2)/Sections!$M$2)/(1-Sections!$V$2*Sections!$N$2/Sections!$M$2))/Sections!CN38-Sections!CY38/Sections!CN38</f>
        <v>12.28722820150581</v>
      </c>
      <c r="CV38" s="129">
        <f t="shared" si="135"/>
        <v>4.7104625432718503</v>
      </c>
      <c r="CW38" s="129">
        <f t="shared" si="138"/>
        <v>58.639644951828011</v>
      </c>
      <c r="CX38" s="129">
        <f t="shared" si="139"/>
        <v>1.7033323332773933E-2</v>
      </c>
      <c r="CY38" s="149">
        <f>0.5*Sections!$U$2*Sections!$T$2*Sections!CP38^2</f>
        <v>621.85780011324323</v>
      </c>
      <c r="CZ38" s="129">
        <f>BikeData!$N$2*((Sections!$P$2)/Sections!$N$2)-(0.5*Sections!$U$2*Sections!$T$2*Sections!CP38^2)/BikeData!$G$5</f>
        <v>8.0787980541183408</v>
      </c>
      <c r="DA38" s="129">
        <f>Sections!$V$2*BikeData!$N$2*(Sections!$P$2/Sections!$M$2)/(1-Sections!$V$2*Sections!$N$2/Sections!$M$2)</f>
        <v>15.459349727578084</v>
      </c>
      <c r="DB38" s="129">
        <f t="shared" si="93"/>
        <v>8.0787980541183408</v>
      </c>
      <c r="DC38" s="129">
        <f t="shared" si="94"/>
        <v>60.567763170000006</v>
      </c>
      <c r="DD38" s="129">
        <f t="shared" si="47"/>
        <v>65.231484418326275</v>
      </c>
      <c r="DE38" s="221">
        <f t="shared" si="95"/>
        <v>1</v>
      </c>
      <c r="DF38" s="149">
        <f t="shared" si="96"/>
        <v>4.7104625432718503</v>
      </c>
      <c r="DG38" s="680"/>
      <c r="DH38" s="631"/>
      <c r="DI38" s="129">
        <f>INDEX($B$29:$B$34, MATCH(DM38, $A$29:$A$34, 0))</f>
        <v>288.49501037177833</v>
      </c>
      <c r="DJ38" s="129">
        <f t="shared" si="97"/>
        <v>12</v>
      </c>
      <c r="DK38" s="129">
        <f t="shared" si="98"/>
        <v>46.776625116594971</v>
      </c>
      <c r="DL38" s="129">
        <f t="shared" si="16"/>
        <v>168.39585041974189</v>
      </c>
      <c r="DM38" s="149">
        <f>IF(DZ38=0,
IF(DK38&lt;$E$29,1,
IF(DK38&lt;$E$30,2,
IF(DK38&lt;$E$31,3,
IF(DK38&lt;$E$32,4,
IF(DK38&lt;$E$33,5,
IF(DK38&lt;$E$34,6)))))),
IF(DK38&gt;$F$29,1,
IF(DK38&gt;$F$30,2,
IF(DK38&gt;$F$31,3,
IF(DK38&gt;$F$32,4,
IF(DK38&gt;$F$33,5,
IF(DK38&gt;$F$34,6)))))))</f>
        <v>3</v>
      </c>
      <c r="DN38" s="149" cm="1">
        <f t="array" ref="DN38">INDEX(Sections!$A$37:$F$67, MATCH(DK38, Acceleration!$H$6:$H$36, 1), Sections!DM38)</f>
        <v>6.8582415088433493</v>
      </c>
      <c r="DO38" s="129">
        <f>(BikeData!$G$5/DI38)*BikeData!$N$2*(Sections!$O$2/Sections!$N$2)-Sections!DT38/Sections!DI38</f>
        <v>8.6334430718569362</v>
      </c>
      <c r="DP38" s="129">
        <f>(Sections!$V$2*Sections!$L$2*BikeData!$N$2*((Sections!$P$2)/Sections!$M$2)/(1-Sections!$V$2*Sections!$N$2/Sections!$M$2))/Sections!DI38-Sections!DT38/Sections!DI38</f>
        <v>12.781568890966188</v>
      </c>
      <c r="DQ38" s="129">
        <f t="shared" si="48"/>
        <v>6.8582415088433493</v>
      </c>
      <c r="DR38" s="149">
        <f t="shared" si="49"/>
        <v>46.585059036337164</v>
      </c>
      <c r="DS38" s="129">
        <f t="shared" si="50"/>
        <v>2.1422064288427165E-2</v>
      </c>
      <c r="DT38" s="149">
        <f>0.5*Sections!$U$2*Sections!$T$2*Sections!DK38^2</f>
        <v>393.84947831372341</v>
      </c>
      <c r="DU38" s="149">
        <f>BikeData!$N$2*((Sections!$P$2)/Sections!$N$2)-(0.5*Sections!$U$2*Sections!$T$2*Sections!DK38^2)/BikeData!$G$5</f>
        <v>8.9424659397225827</v>
      </c>
      <c r="DV38" s="149">
        <f>Sections!$V$2*BikeData!$N$2*(Sections!$P$2/Sections!$M$2)/(1-Sections!$V$2*Sections!$N$2/Sections!$M$2)</f>
        <v>15.459349727578084</v>
      </c>
      <c r="DW38" s="149">
        <f t="shared" si="99"/>
        <v>8.9424659397225827</v>
      </c>
      <c r="DX38" s="149">
        <f t="shared" si="100"/>
        <v>35.780693499999998</v>
      </c>
      <c r="DY38" s="149">
        <f t="shared" si="52"/>
        <v>0</v>
      </c>
      <c r="DZ38" s="149">
        <f t="shared" si="101"/>
        <v>0</v>
      </c>
      <c r="EA38" s="149">
        <f t="shared" si="53"/>
        <v>-8.9424659397225827</v>
      </c>
      <c r="EB38" s="634"/>
      <c r="EC38" s="658"/>
      <c r="ED38" s="192">
        <f>INDEX($B$29:$B$34, MATCH(EH38, $A$29:$A$34, 0))</f>
        <v>327.25651568900486</v>
      </c>
      <c r="EE38" s="129">
        <f t="shared" si="102"/>
        <v>12</v>
      </c>
      <c r="EF38" s="129">
        <f t="shared" si="103"/>
        <v>38.221199267474006</v>
      </c>
      <c r="EG38" s="129">
        <f t="shared" si="104"/>
        <v>137.59631736290643</v>
      </c>
      <c r="EH38" s="149">
        <f>IF(EU38=0,
IF(EF38&lt;$E$29,1,
IF(EF38&lt;$E$30,2,
IF(EF38&lt;$E$31,3,
IF(EF38&lt;$E$32,4,
IF(EF38&lt;$E$33,5,
IF(EF38&lt;$E$34,6)))))),
IF(EF38&gt;$F$29,1,
IF(EF38&gt;$F$30,2,
IF(EF38&gt;$F$31,3,
IF(EF38&gt;$F$32,4,
IF(EF38&gt;$F$33,5,
IF(EF38&gt;$F$34,6)))))))</f>
        <v>1</v>
      </c>
      <c r="EI38" s="149" cm="1">
        <f t="array" ref="EI38">INDEX(Sections!$A$37:$F$67, MATCH(EF38, Acceleration!$H$6:$H$36, 1), Sections!EH38)</f>
        <v>12.059929368897711</v>
      </c>
      <c r="EJ38" s="129">
        <f>(BikeData!$G$5/ED38)*BikeData!$N$2*(Sections!$O$2/Sections!$N$2)-Sections!EO38/Sections!ED38</f>
        <v>8.0108410007783277</v>
      </c>
      <c r="EK38" s="129">
        <f>(Sections!$V$2*Sections!$L$2*BikeData!$N$2*((Sections!$P$2)/Sections!$M$2)/(1-Sections!$V$2*Sections!$N$2/Sections!$M$2))/Sections!ED38-Sections!EO38/Sections!ED38</f>
        <v>11.667647034686645</v>
      </c>
      <c r="EL38" s="129">
        <f t="shared" si="105"/>
        <v>8.0108410007783277</v>
      </c>
      <c r="EM38" s="129">
        <f t="shared" si="140"/>
        <v>37.97345803734234</v>
      </c>
      <c r="EN38" s="129">
        <f t="shared" si="142"/>
        <v>2.6248559554497619E-2</v>
      </c>
      <c r="EO38" s="149">
        <f>0.5*Sections!$U$2*Sections!$T$2*Sections!EF38^2</f>
        <v>262.95481321991201</v>
      </c>
      <c r="EP38" s="149">
        <f>BikeData!$N$2*((Sections!$P$2)/Sections!$N$2)-(0.5*Sections!$U$2*Sections!$T$2*Sections!EF38^2)/BikeData!$G$5</f>
        <v>9.4382790650779302</v>
      </c>
      <c r="EQ38" s="149">
        <f>Sections!$V$2*BikeData!$N$2*(Sections!$P$2/Sections!$M$2)/(1-Sections!$V$2*Sections!$N$2/Sections!$M$2)</f>
        <v>15.459349727578084</v>
      </c>
      <c r="ER38" s="149">
        <f t="shared" si="106"/>
        <v>9.4382790650779302</v>
      </c>
      <c r="ES38" s="149">
        <f t="shared" si="107"/>
        <v>25.01957573</v>
      </c>
      <c r="ET38" s="149">
        <f t="shared" si="108"/>
        <v>31.197285407227518</v>
      </c>
      <c r="EU38" s="149">
        <f t="shared" si="137"/>
        <v>1</v>
      </c>
      <c r="EV38" s="149">
        <f t="shared" si="143"/>
        <v>-9.4382790650779302</v>
      </c>
      <c r="EW38" s="678"/>
      <c r="EX38" s="129">
        <f>INDEX($B$29:$B$34, MATCH($FB38, $A$29:$A$34, 0))</f>
        <v>300.69501336586995</v>
      </c>
      <c r="EY38" s="129">
        <f t="shared" si="144"/>
        <v>12</v>
      </c>
      <c r="EZ38" s="129">
        <f t="shared" si="145"/>
        <v>32.722941150075528</v>
      </c>
      <c r="FA38" s="129">
        <f t="shared" si="146"/>
        <v>117.80258814027191</v>
      </c>
      <c r="FB38" s="149">
        <f>IF(FO38=0,
IF(EZ38&lt;$E$29,1,
IF(EZ38&lt;$E$30,2,
IF(EZ38&lt;$E$31,3,
IF(EZ38&lt;$E$32,4,
IF(EZ38&lt;$E$33,5,
IF(EZ38&lt;$E$34,6)))))),
IF(EZ38&gt;$F$29,1,
IF(EZ38&gt;$F$30,2,
IF(EZ38&gt;$F$31,3,
IF(EZ38&gt;$F$32,4,
IF(EZ38&gt;$F$33,5,
IF(EZ38&gt;$F$34,6)))))))</f>
        <v>2</v>
      </c>
      <c r="FC38" s="149" cm="1">
        <f t="array" ref="FC38">INDEX(Sections!$A$37:$F$67, MATCH(EZ38, Acceleration!$H$6:$H$36, 1), Sections!FB38)</f>
        <v>9.4901727706756382</v>
      </c>
      <c r="FD38" s="129">
        <f>(BikeData!$G$5/EX38)*BikeData!$N$2*(Sections!$O$2/Sections!$N$2)-Sections!FI38/Sections!EX38</f>
        <v>8.951968769917567</v>
      </c>
      <c r="FE38" s="129">
        <f>(Sections!$V$2*Sections!$L$2*BikeData!$N$2*((Sections!$P$2)/Sections!$M$2)/(1-Sections!$V$2*Sections!$N$2/Sections!$M$2))/Sections!EX38-Sections!FI38/Sections!EX38</f>
        <v>12.931794001509505</v>
      </c>
      <c r="FF38" s="129">
        <f t="shared" si="147"/>
        <v>8.951968769917567</v>
      </c>
      <c r="FG38" s="129">
        <f t="shared" si="148"/>
        <v>32.995375661615697</v>
      </c>
      <c r="FH38" s="129">
        <f t="shared" si="58"/>
        <v>3.0432915768837925E-2</v>
      </c>
      <c r="FI38" s="149">
        <f>0.5*Sections!$U$2*Sections!$T$2*Sections!EZ38^2</f>
        <v>192.74235795203512</v>
      </c>
      <c r="FJ38" s="149">
        <f>BikeData!$N$2*((Sections!$P$2)/Sections!$N$2)-(0.5*Sections!$U$2*Sections!$T$2*Sections!EZ38^2)/BikeData!$G$5</f>
        <v>9.7042353350320081</v>
      </c>
      <c r="FK38" s="149">
        <f>Sections!$V$2*BikeData!$N$2*(Sections!$P$2/Sections!$M$2)/(1-Sections!$V$2*Sections!$N$2/Sections!$M$2)</f>
        <v>15.459349727578084</v>
      </c>
      <c r="FL38" s="149">
        <f t="shared" si="149"/>
        <v>9.7042353350320081</v>
      </c>
      <c r="FM38" s="149">
        <f t="shared" si="150"/>
        <v>241.62828163</v>
      </c>
      <c r="FN38" s="149">
        <f t="shared" si="61"/>
        <v>17.765585295090858</v>
      </c>
      <c r="FO38" s="149">
        <f t="shared" si="152"/>
        <v>0</v>
      </c>
      <c r="FP38" s="149">
        <f t="shared" si="151"/>
        <v>8.951968769917567</v>
      </c>
      <c r="FR38" s="149">
        <f>INDEX($B$29:$B$34, MATCH($FV38, $A$29:$A$34, 0))</f>
        <v>327.25651568900486</v>
      </c>
      <c r="FS38" s="129">
        <f t="shared" si="62"/>
        <v>12</v>
      </c>
      <c r="FT38" s="129">
        <f t="shared" si="114"/>
        <v>30.442265962417608</v>
      </c>
      <c r="FU38" s="129">
        <f t="shared" si="115"/>
        <v>109.59215746470339</v>
      </c>
      <c r="FV38" s="149">
        <f>IF(GI38=0,
IF(FT38&lt;$E$29,1,
IF(FT38&lt;$E$30,2,
IF(FT38&lt;$E$31,3,
IF(FT38&lt;$E$32,4,
IF(FT38&lt;$E$33,5,
IF(FT38&lt;$E$34,6)))))),
IF(FT38&gt;$F$29,1,
IF(FT38&gt;$F$30,2,
IF(FT38&gt;$F$31,3,
IF(FT38&gt;$F$32,4,
IF(FT38&gt;$F$33,5,
IF(FT38&gt;$F$34,6)))))))</f>
        <v>1</v>
      </c>
      <c r="FW38" s="149" cm="1">
        <f t="array" ref="FW38">INDEX(Sections!$A$37:$F$67, MATCH(FT38, Acceleration!$H$6:$H$36, 1), Sections!FV38)</f>
        <v>13.061721243519598</v>
      </c>
      <c r="FX38" s="129">
        <f>(BikeData!$G$5/FR38)*BikeData!$N$2*(Sections!$O$2/Sections!$N$2)-Sections!GC38/Sections!FR38</f>
        <v>8.3046262376305577</v>
      </c>
      <c r="FY38" s="129">
        <f>(Sections!$V$2*Sections!$L$2*BikeData!$N$2*((Sections!$P$2)/Sections!$M$2)/(1-Sections!$V$2*Sections!$N$2/Sections!$M$2))/Sections!FR38-Sections!GC38/Sections!FR38</f>
        <v>11.961432271538875</v>
      </c>
      <c r="FZ38" s="129">
        <f t="shared" si="116"/>
        <v>8.3046262376305577</v>
      </c>
      <c r="GA38" s="129">
        <f t="shared" si="117"/>
        <v>30.713853704832136</v>
      </c>
      <c r="GB38" s="129">
        <f t="shared" si="64"/>
        <v>3.2703186711027302E-2</v>
      </c>
      <c r="GC38" s="149">
        <f>0.5*Sections!$U$2*Sections!$T$2*Sections!FT38^2</f>
        <v>166.81168024678252</v>
      </c>
      <c r="GD38" s="149">
        <f>BikeData!$N$2*((Sections!$P$2)/Sections!$N$2)-(0.5*Sections!$U$2*Sections!$T$2*Sections!FT38^2)/BikeData!$G$5</f>
        <v>9.8024575990670559</v>
      </c>
      <c r="GE38" s="149">
        <f>Sections!$V$2*BikeData!$N$2*(Sections!$P$2/Sections!$M$2)/(1-Sections!$V$2*Sections!$N$2/Sections!$M$2)</f>
        <v>15.459349727578084</v>
      </c>
      <c r="GF38" s="149">
        <f t="shared" si="118"/>
        <v>9.8024575990670559</v>
      </c>
      <c r="GG38" s="149">
        <f t="shared" si="66"/>
        <v>502.54111422000005</v>
      </c>
      <c r="GH38" s="149">
        <f>MAX(0, (FT38^2 - CX$6^2)/(2*Sections!GF38))</f>
        <v>47.270368046007711</v>
      </c>
      <c r="GI38" s="149">
        <f t="shared" si="119"/>
        <v>0</v>
      </c>
      <c r="GJ38" s="149">
        <f t="shared" si="120"/>
        <v>8.3046262376305577</v>
      </c>
      <c r="GM38" s="106">
        <f>INDEX($B$29:$B$34, MATCH(GQ38, $A$29:$A$34, 0))</f>
        <v>327.25651568900486</v>
      </c>
      <c r="GN38" s="106">
        <f t="shared" si="68"/>
        <v>12</v>
      </c>
      <c r="GO38" s="106">
        <f t="shared" si="121"/>
        <v>24.203337592286481</v>
      </c>
      <c r="GP38" s="106">
        <f t="shared" si="122"/>
        <v>87.132015332231333</v>
      </c>
      <c r="GQ38" s="106">
        <f>IF(HD38=0,
IF(GO38&lt;$E$29,1,
IF(GO38&lt;$E$30,2,
IF(GO38&lt;$E$31,3,
IF(GO38&lt;$E$32,4,
IF(GO38&lt;$E$33,5,
IF(GO38&lt;$E$34,6)))))),
IF(GO38&gt;$F$29,1,
IF(GO38&gt;$F$30,2,
IF(GO38&gt;$F$31,3,
IF(GO38&gt;$F$32,4,
IF(GO38&gt;$F$33,5,
IF(GO38&gt;$F$34,6)))))))</f>
        <v>1</v>
      </c>
      <c r="GR38" s="106" cm="1">
        <f t="array" ref="GR38">INDEX(Sections!$A$37:$F$67, MATCH(GO38, Acceleration!$H$6:$H$36, 1), Sections!GQ38)</f>
        <v>12.358257157176107</v>
      </c>
      <c r="GS38" s="106">
        <f>(BikeData!$G$5/GM38)*BikeData!$N$2*(Sections!$O$2/Sections!$N$2)-Sections!GX38/Sections!GM38</f>
        <v>8.4921470300232347</v>
      </c>
      <c r="GT38" s="106">
        <f>(Sections!$V$2*Sections!$L$2*BikeData!$N$2*((Sections!$P$2)/Sections!$M$2)/(1-Sections!$V$2*Sections!$N$2/Sections!$M$2))/Sections!GM38-Sections!GX38/Sections!GM38</f>
        <v>12.148953063931552</v>
      </c>
      <c r="GU38" s="106">
        <f t="shared" si="123"/>
        <v>8.4921470300232347</v>
      </c>
      <c r="GV38" s="106">
        <f t="shared" si="124"/>
        <v>24.551697388698699</v>
      </c>
      <c r="GW38" s="106">
        <f t="shared" si="70"/>
        <v>4.1021404266862432E-2</v>
      </c>
      <c r="GX38" s="106">
        <f>0.5*Sections!$U$2*Sections!$T$2*Sections!GO38^2</f>
        <v>105.44427910911382</v>
      </c>
      <c r="GY38" s="106">
        <f>BikeData!$N$2*((Sections!$P$2)/Sections!$N$2)-(0.5*Sections!$U$2*Sections!$T$2*Sections!GO38^2)/BikeData!$G$5</f>
        <v>10.034909876103681</v>
      </c>
      <c r="GZ38" s="106">
        <f>Sections!$V$2*BikeData!$N$2*(Sections!$P$2/Sections!$M$2)/(1-Sections!$V$2*Sections!$N$2/Sections!$M$2)</f>
        <v>15.459349727578084</v>
      </c>
      <c r="HA38" s="106">
        <f t="shared" si="125"/>
        <v>10.034909876103681</v>
      </c>
      <c r="HB38" s="106">
        <f t="shared" si="72"/>
        <v>371.21187875999999</v>
      </c>
      <c r="HC38" s="106">
        <f>MAX(0, (GO38^2 - DY$9^2)/(2*Sections!HA38))</f>
        <v>29.188181948757116</v>
      </c>
      <c r="HD38" s="106">
        <f t="shared" si="126"/>
        <v>0</v>
      </c>
      <c r="HE38" s="106">
        <f t="shared" si="127"/>
        <v>8.4921470300232347</v>
      </c>
      <c r="HH38" s="82">
        <f>INDEX($B$29:$B$34, MATCH(HL38, $A$29:$A$34, 0))</f>
        <v>327.25651568900486</v>
      </c>
      <c r="HI38" s="82">
        <f t="shared" si="74"/>
        <v>12</v>
      </c>
      <c r="HJ38" s="82">
        <f t="shared" si="128"/>
        <v>21.510020212981498</v>
      </c>
      <c r="HK38" s="82">
        <f t="shared" si="129"/>
        <v>77.436072766733389</v>
      </c>
      <c r="HL38" s="106">
        <f>IF(HY38=0,
IF(HJ38&lt;$E$29,1,
IF(HJ38&lt;$E$30,2,
IF(HJ38&lt;$E$31,3,
IF(HJ38&lt;$E$32,4,
IF(HJ38&lt;$E$33,5,
IF(HJ38&lt;$E$34,6)))))),
IF(HJ38&gt;$F$29,1,
IF(HJ38&gt;$F$30,2,
IF(HJ38&gt;$F$31,3,
IF(HJ38&gt;$F$32,4,
IF(HJ38&gt;$F$33,5,
IF(HJ38&gt;$F$34,6)))))))</f>
        <v>1</v>
      </c>
      <c r="HM38" s="106" cm="1">
        <f t="array" ref="HM38">INDEX(Sections!$A$37:$F$67, MATCH(HJ38, Acceleration!$H$6:$H$36, 1), Sections!HL38)</f>
        <v>10.888276228377508</v>
      </c>
      <c r="HN38" s="82">
        <f>(BikeData!$G$5/HH38)*BikeData!$N$2*(Sections!$O$2/Sections!$N$2)-Sections!HS38/Sections!HH38</f>
        <v>8.5598667041178427</v>
      </c>
      <c r="HO38" s="82">
        <f>(Sections!$V$2*Sections!$L$2*BikeData!$N$2*((Sections!$P$2)/Sections!$M$2)/(1-Sections!$V$2*Sections!$N$2/Sections!$M$2))/Sections!HH38-Sections!HS38/Sections!HH38</f>
        <v>12.21667273802616</v>
      </c>
      <c r="HP38" s="82">
        <f t="shared" si="130"/>
        <v>8.5598667041178427</v>
      </c>
      <c r="HQ38" s="82">
        <f t="shared" si="131"/>
        <v>21.904353516392771</v>
      </c>
      <c r="HR38" s="106">
        <f t="shared" si="26"/>
        <v>4.6067692061322996E-2</v>
      </c>
      <c r="HS38" s="104">
        <f>0.5*Sections!$U$2*Sections!$T$2*Sections!HJ38^2</f>
        <v>83.282574521317073</v>
      </c>
      <c r="HT38" s="104">
        <f>BikeData!$N$2*((Sections!$P$2)/Sections!$N$2)-(0.5*Sections!$U$2*Sections!$T$2*Sections!HJ38^2)/BikeData!$G$5</f>
        <v>10.118855726815031</v>
      </c>
      <c r="HU38" s="104">
        <f>Sections!$V$2*BikeData!$N$2*(Sections!$P$2/Sections!$M$2)/(1-Sections!$V$2*Sections!$N$2/Sections!$M$2)</f>
        <v>15.459349727578084</v>
      </c>
      <c r="HV38" s="106">
        <f t="shared" si="132"/>
        <v>10.118855726815031</v>
      </c>
      <c r="HW38" s="106">
        <f t="shared" si="77"/>
        <v>309.42191860000003</v>
      </c>
      <c r="HX38" s="106">
        <f t="shared" si="78"/>
        <v>6.9877197207695527</v>
      </c>
      <c r="HY38" s="106">
        <f t="shared" si="133"/>
        <v>0</v>
      </c>
      <c r="HZ38" s="106">
        <f t="shared" si="134"/>
        <v>8.5598667041178427</v>
      </c>
    </row>
    <row r="39" spans="1:234">
      <c r="A39" s="40">
        <v>10.651569780909536</v>
      </c>
      <c r="B39" s="40">
        <v>8.8676086481239906</v>
      </c>
      <c r="C39" s="40">
        <v>7.108016388713704</v>
      </c>
      <c r="D39" s="40">
        <v>5.903199038301139</v>
      </c>
      <c r="E39" s="40">
        <v>5.0579205679808297</v>
      </c>
      <c r="F39" s="40">
        <v>4.2832190521092848</v>
      </c>
      <c r="L39" s="149">
        <f>INDEX($B$29:$B$34, MATCH($P39, $A$29:$A$34, 0))</f>
        <v>327.25651568900486</v>
      </c>
      <c r="M39" s="149">
        <f t="shared" si="28"/>
        <v>13</v>
      </c>
      <c r="N39" s="149">
        <f t="shared" si="79"/>
        <v>23.363312899335323</v>
      </c>
      <c r="O39" s="149">
        <f t="shared" si="29"/>
        <v>84.107926437607162</v>
      </c>
      <c r="P39" s="149">
        <f>IF(AC39=0,
IF(N39&lt;$E$29,1,
IF(N39&lt;$E$30,2,
IF(N39&lt;$E$31,3,
IF(N39&lt;$E$32,4,
IF(N39&lt;$E$33,5,
IF(N39&lt;$E$34,6)))))),
IF(N39&gt;$F$29,1,
IF(N39&gt;$F$30,2,
IF(N39&gt;$F$31,3,
IF(N39&gt;$F$32,4,
IF(N39&gt;$F$33,5,
IF(N39&gt;$F$34,6)))))))</f>
        <v>1</v>
      </c>
      <c r="Q39" s="149" cm="1">
        <f t="array" ref="Q39">INDEX(Sections!$A$37:$F$67, MATCH(N39, Acceleration!$H$6:$H$36, 1), Sections!P39)</f>
        <v>11.702074125987963</v>
      </c>
      <c r="R39" s="149">
        <f>(BikeData!$G$5/L39)*BikeData!$N$2*(Sections!$O$2/Sections!$N$2)-Sections!W39/Sections!L39</f>
        <v>8.5141245572243864</v>
      </c>
      <c r="S39" s="149">
        <f>(Sections!$V$2*Sections!$L$2*BikeData!$N$2*((Sections!$P$2)/Sections!$M$2)/(1-Sections!$V$2*Sections!$N$2/Sections!$M$2))/Sections!L39-Sections!W39/Sections!L39</f>
        <v>12.170930591132704</v>
      </c>
      <c r="T39" s="149">
        <f t="shared" si="0"/>
        <v>8.6376490575826992</v>
      </c>
      <c r="U39" s="149">
        <f t="shared" si="30"/>
        <v>23.730143019952781</v>
      </c>
      <c r="V39" s="149">
        <f t="shared" si="31"/>
        <v>4.2468745624184609E-2</v>
      </c>
      <c r="W39" s="149">
        <f>0.5*Sections!$U$2*Sections!$T$2*Sections!N39^2</f>
        <v>98.251990133804696</v>
      </c>
      <c r="X39" s="149">
        <f>BikeData!$N$2*((Sections!$P$2)/Sections!$N$2)-(0.5*Sections!$U$2*Sections!$T$2*Sections!N39^2)/BikeData!$G$5</f>
        <v>10.062153394949549</v>
      </c>
      <c r="Y39" s="149">
        <f>Sections!$V$2*BikeData!$N$2*(Sections!$P$2/Sections!$M$2)/(1-Sections!$V$2*Sections!$N$2/Sections!$M$2)</f>
        <v>15.459349727578084</v>
      </c>
      <c r="Z39" s="149">
        <f t="shared" si="32"/>
        <v>10.062153394949549</v>
      </c>
      <c r="AA39" s="149">
        <f>$D$2-M39</f>
        <v>490.2</v>
      </c>
      <c r="AB39" s="149">
        <f>MAX(0, (N39^2 - M$17^2)/(2*Sections!Z39))</f>
        <v>0</v>
      </c>
      <c r="AC39" s="149">
        <f t="shared" si="80"/>
        <v>0</v>
      </c>
      <c r="AD39" s="149">
        <f t="shared" si="33"/>
        <v>8.6376490575826992</v>
      </c>
      <c r="AF39" s="149">
        <f>INDEX($B$29:$B$34, MATCH($AJ39, $A$29:$A$34, 0))</f>
        <v>300.69501336586995</v>
      </c>
      <c r="AG39" s="129">
        <f t="shared" si="34"/>
        <v>13</v>
      </c>
      <c r="AH39" s="129">
        <f t="shared" si="35"/>
        <v>33.423275636231907</v>
      </c>
      <c r="AI39" s="129">
        <f t="shared" si="1"/>
        <v>120.32379229043487</v>
      </c>
      <c r="AJ39" s="129">
        <f>IF(AW39=0,
IF(AH39&lt;$E$29,1,
IF(AH39&lt;$E$30,2,
IF(AH39&lt;$E$31,3,
IF(AH39&lt;$E$32,4,
IF(AH39&lt;$E$33,5,
IF(AH39&lt;$E$34,6)))))),
IF(AH39&gt;$F$29,1,
IF(AH39&gt;$F$30,2,
IF(AH39&gt;$F$31,3,
IF(AH39&gt;$F$32,4,
IF(AH39&gt;$F$33,5,
IF(AH39&gt;$F$34,6)))))))</f>
        <v>2</v>
      </c>
      <c r="AK39" s="129" cm="1">
        <f t="array" ref="AK39">INDEX(Sections!$A$37:$F$67, MATCH(AH39, Acceleration!$H$6:$H$36, 1), $AJ39)</f>
        <v>9.4901727706756382</v>
      </c>
      <c r="AL39" s="129">
        <f>(BikeData!$G$5/AF39)*BikeData!$N$2*(Sections!$O$2/Sections!$N$2)-Sections!AQ39/Sections!AF39</f>
        <v>8.9242383272985695</v>
      </c>
      <c r="AM39" s="129">
        <f>(Sections!$V$2*Sections!$L$2*BikeData!$N$2*((Sections!$P$2)/Sections!$M$2)/(1-Sections!$V$2*Sections!$N$2/Sections!$M$2))/Sections!AF39-Sections!AQ39/Sections!AF39</f>
        <v>12.90406355889051</v>
      </c>
      <c r="AN39" s="129">
        <f t="shared" si="2"/>
        <v>8.9242383272985695</v>
      </c>
      <c r="AO39" s="129">
        <f t="shared" si="3"/>
        <v>33.689224255095731</v>
      </c>
      <c r="AP39" s="129">
        <f t="shared" si="36"/>
        <v>2.9800707815064435E-2</v>
      </c>
      <c r="AQ39" s="149">
        <f>0.5*Sections!$U$2*Sections!$T$2*Sections!AH39^2</f>
        <v>201.08076376599598</v>
      </c>
      <c r="AR39" s="149">
        <f>BikeData!$N$2*((Sections!$P$2)/Sections!$N$2)-(0.5*Sections!$U$2*Sections!$T$2*Sections!AH39^2)/BikeData!$G$5</f>
        <v>9.6726504645245814</v>
      </c>
      <c r="AS39" s="149">
        <f>Sections!$V$2*BikeData!$N$2*(Sections!$P$2/Sections!$M$2)/(1-Sections!$V$2*Sections!$N$2/Sections!$M$2)</f>
        <v>15.459349727578084</v>
      </c>
      <c r="AT39" s="149">
        <f t="shared" si="4"/>
        <v>9.6726504645245814</v>
      </c>
      <c r="AU39" s="149">
        <f t="shared" si="5"/>
        <v>49.025001019999998</v>
      </c>
      <c r="AV39" s="149">
        <f>MAX(0, (AH39^2 - AG$17^2)/(2*Sections!AT39))</f>
        <v>0</v>
      </c>
      <c r="AW39" s="149">
        <f t="shared" si="81"/>
        <v>0</v>
      </c>
      <c r="AX39" s="149">
        <f t="shared" si="6"/>
        <v>8.9242383272985695</v>
      </c>
      <c r="AZ39" s="149">
        <f>INDEX($B$29:$B$34, MATCH($AJ39, $A$29:$A$34, 0))</f>
        <v>300.69501336586995</v>
      </c>
      <c r="BA39" s="129">
        <f t="shared" si="82"/>
        <v>13</v>
      </c>
      <c r="BB39" s="129">
        <f t="shared" si="37"/>
        <v>46.372468932801212</v>
      </c>
      <c r="BC39" s="129">
        <f t="shared" si="7"/>
        <v>166.94088815808436</v>
      </c>
      <c r="BD39" s="149">
        <f>IF(BQ39=0,
IF(BB39&lt;$E$29,1,
IF(BB39&lt;$E$30,2,
IF(BB39&lt;$E$31,3,
IF(BB39&lt;$E$32,4,
IF(BB39&lt;$E$33,5,
IF(BB39&lt;$E$34,6)))))),
IF(BB39&gt;$F$29,1,
IF(BB39&gt;$F$30,2,
IF(BB39&gt;$F$31,3,
IF(BB39&gt;$F$32,4,
IF(BB39&gt;$F$33,5,
IF(BB39&gt;$F$34,6)))))))</f>
        <v>3</v>
      </c>
      <c r="BE39" s="129" cm="1">
        <f t="array" ref="BE39">INDEX(Sections!$A$37:$F$67, MATCH(BB39, Acceleration!$H$6:$H$36, 1), Sections!BD39)</f>
        <v>6.8582415088433493</v>
      </c>
      <c r="BF39" s="129">
        <f>(BikeData!$G$5/AZ39)*BikeData!$N$2*(Sections!$O$2/Sections!$N$2)-Sections!BK39/Sections!AZ39</f>
        <v>8.3056969965384582</v>
      </c>
      <c r="BG39" s="129">
        <f>(Sections!$V$2*Sections!$L$2*BikeData!$N$2*((Sections!$P$2)/Sections!$M$2)/(1-Sections!$V$2*Sections!$N$2/Sections!$M$2))/Sections!AZ39-Sections!BK39/Sections!AZ39</f>
        <v>12.285522228130398</v>
      </c>
      <c r="BH39" s="129">
        <f t="shared" si="38"/>
        <v>6.8582415088433493</v>
      </c>
      <c r="BI39" s="129">
        <f t="shared" si="9"/>
        <v>46.520128524556988</v>
      </c>
      <c r="BJ39" s="129">
        <f t="shared" si="39"/>
        <v>2.1530240888335075E-2</v>
      </c>
      <c r="BK39" s="149">
        <f>0.5*Sections!$U$2*Sections!$T$2*Sections!BB39^2</f>
        <v>387.07305748625043</v>
      </c>
      <c r="BL39" s="149">
        <f>BikeData!$N$2*((Sections!$P$2)/Sections!$N$2)-(0.5*Sections!$U$2*Sections!$T$2*Sections!BB39^2)/BikeData!$G$5</f>
        <v>8.9681342004327078</v>
      </c>
      <c r="BM39" s="149">
        <f>Sections!$V$2*BikeData!$N$2*(Sections!$P$2/Sections!$M$2)/(1-Sections!$V$2*Sections!$N$2/Sections!$M$2)</f>
        <v>15.459349727578084</v>
      </c>
      <c r="BN39" s="149">
        <f t="shared" si="10"/>
        <v>8.9681342004327078</v>
      </c>
      <c r="BO39" s="149">
        <f t="shared" si="83"/>
        <v>24.623328960000002</v>
      </c>
      <c r="BP39" s="149">
        <f>MAX(0, (BB39^2 - BA$17^2)/(2*Sections!BN39))</f>
        <v>0</v>
      </c>
      <c r="BQ39" s="149">
        <f t="shared" si="84"/>
        <v>0</v>
      </c>
      <c r="BR39" s="149">
        <f t="shared" si="11"/>
        <v>6.8582415088433493</v>
      </c>
      <c r="BT39" s="129">
        <f>INDEX($B$29:$B$34, MATCH($BX39, $A$29:$A$34, 0))</f>
        <v>288.49501037177833</v>
      </c>
      <c r="BU39" s="129">
        <f t="shared" si="85"/>
        <v>13</v>
      </c>
      <c r="BV39" s="129">
        <f t="shared" si="86"/>
        <v>51.820350371387839</v>
      </c>
      <c r="BW39" s="129">
        <f t="shared" si="87"/>
        <v>186.55326133699623</v>
      </c>
      <c r="BX39" s="129">
        <f>IF(CK39=0,
IF(BV39&lt;$E$29,1,
IF(BV39&lt;$E$30,2,
IF(BV39&lt;$E$31,3,
IF(BV39&lt;$E$32,4,
IF(BV39&lt;$E$33,5,
IF(BV39&lt;$E$34,6)))))),
IF(BV39&gt;$F$29,1,
IF(BV39&gt;$F$30,2,
IF(BV39&gt;$F$31,3,
IF(BV39&gt;$F$32,4,
IF(BV39&gt;$F$33,5,
IF(BV39&gt;$F$34,6)))))))</f>
        <v>3</v>
      </c>
      <c r="BY39" s="129" cm="1">
        <f t="array" ref="BY39">INDEX(Sections!$A$37:$F$67, MATCH(BV39, Acceleration!$H$6:$H$36, 1), Sections!BX39)</f>
        <v>6.8582415088433493</v>
      </c>
      <c r="BZ39" s="129">
        <f>(BikeData!$G$5/BT39)*BikeData!$N$2*(Sections!$O$2/Sections!$N$2)-Sections!CE39/Sections!BT39</f>
        <v>8.323166336597863</v>
      </c>
      <c r="CA39" s="129">
        <f>(Sections!$V$2*Sections!$L$2*BikeData!$N$2*((Sections!$P$2)/Sections!$M$2)/(1-Sections!$V$2*Sections!$N$2/Sections!$M$2))/Sections!BT39-Sections!CE39/Sections!BT39</f>
        <v>12.471292155707115</v>
      </c>
      <c r="CB39" s="129">
        <f t="shared" si="40"/>
        <v>6.8582415088433493</v>
      </c>
      <c r="CC39" s="129">
        <f t="shared" si="13"/>
        <v>51.952528289112962</v>
      </c>
      <c r="CD39" s="129">
        <f t="shared" si="41"/>
        <v>1.9272858436770762E-2</v>
      </c>
      <c r="CE39" s="149">
        <f>0.5*Sections!$U$2*Sections!$T$2*Sections!BV39^2</f>
        <v>483.36276827041127</v>
      </c>
      <c r="CF39" s="149">
        <f>BikeData!$N$2*((Sections!$P$2)/Sections!$N$2)-(0.5*Sections!$U$2*Sections!$T$2*Sections!BV39^2)/BikeData!$G$5</f>
        <v>8.603400447462402</v>
      </c>
      <c r="CG39" s="149">
        <f>Sections!$V$2*BikeData!$N$2*(Sections!$P$2/Sections!$M$2)/(1-Sections!$V$2*Sections!$N$2/Sections!$M$2)</f>
        <v>15.459349727578084</v>
      </c>
      <c r="CH39" s="149">
        <f t="shared" si="42"/>
        <v>8.603400447462402</v>
      </c>
      <c r="CI39" s="149">
        <f t="shared" si="88"/>
        <v>91.075679469999997</v>
      </c>
      <c r="CJ39" s="149">
        <f>MAX(0, (BV39^2 - BU$17^2)/(2*Sections!CH39))</f>
        <v>0</v>
      </c>
      <c r="CK39" s="149">
        <f t="shared" si="89"/>
        <v>0</v>
      </c>
      <c r="CL39" s="149">
        <f t="shared" si="90"/>
        <v>6.8582415088433493</v>
      </c>
      <c r="CM39" s="672"/>
      <c r="CN39" s="129">
        <f>INDEX($B$29:$B$34, MATCH(CR39, $A$29:$A$34, 0))</f>
        <v>281.54523308547459</v>
      </c>
      <c r="CO39" s="129">
        <f t="shared" si="91"/>
        <v>13</v>
      </c>
      <c r="CP39" s="129">
        <f t="shared" si="92"/>
        <v>58.639644951828011</v>
      </c>
      <c r="CQ39" s="129">
        <f t="shared" si="43"/>
        <v>211.10272182658085</v>
      </c>
      <c r="CR39" s="129">
        <f>IF(DE39=1,
IF(CP39&lt;$E$29,1,
IF(CP39&lt;$E$30,2,
IF(CP39&lt;$E$31,3,
IF(CP39&lt;$E$32,4,
IF(CP39&lt;$E$33,5,
IF(CP39&lt;$E$34,6)))))),
IF(CP39&gt;$F$29,1,
IF(CP39&gt;$F$30,2,
IF(CP39&gt;$F$31,3,
IF(CP39&gt;$F$32,4,
IF(CP39&gt;$F$33,5,
IF(CP39&gt;$F$34,6)))))))</f>
        <v>4</v>
      </c>
      <c r="CS39" s="129" cm="1">
        <f t="array" ref="CS39">INDEX(Sections!$A$37:$F$67, MATCH(CP39, Acceleration!$H$6:$H$36, 1), Sections!CR39)</f>
        <v>4.7104625432718503</v>
      </c>
      <c r="CT39" s="129">
        <f>(BikeData!$G$5/CN39)*BikeData!$N$2*(Sections!$O$2/Sections!$N$2)-Sections!CY39/Sections!CN39</f>
        <v>8.047038371882751</v>
      </c>
      <c r="CU39" s="129">
        <f>(Sections!$V$2*Sections!$L$2*BikeData!$N$2*((Sections!$P$2)/Sections!$M$2)/(1-Sections!$V$2*Sections!$N$2/Sections!$M$2))/Sections!CN39-Sections!CY39/Sections!CN39</f>
        <v>12.297558219413091</v>
      </c>
      <c r="CV39" s="129">
        <f t="shared" si="135"/>
        <v>4.7104625432718503</v>
      </c>
      <c r="CW39" s="129">
        <f t="shared" si="138"/>
        <v>58.501524175722203</v>
      </c>
      <c r="CX39" s="129">
        <f t="shared" si="139"/>
        <v>1.7073416757709629E-2</v>
      </c>
      <c r="CY39" s="149">
        <f>0.5*Sections!$U$2*Sections!$T$2*Sections!CP39^2</f>
        <v>618.94943281376072</v>
      </c>
      <c r="CZ39" s="129">
        <f>BikeData!$N$2*((Sections!$P$2)/Sections!$N$2)-(0.5*Sections!$U$2*Sections!$T$2*Sections!CP39^2)/BikeData!$G$5</f>
        <v>8.0898145969194122</v>
      </c>
      <c r="DA39" s="129">
        <f>Sections!$V$2*BikeData!$N$2*(Sections!$P$2/Sections!$M$2)/(1-Sections!$V$2*Sections!$N$2/Sections!$M$2)</f>
        <v>15.459349727578084</v>
      </c>
      <c r="DB39" s="129">
        <f t="shared" si="93"/>
        <v>8.0898145969194122</v>
      </c>
      <c r="DC39" s="129">
        <f t="shared" si="94"/>
        <v>59.567763170000006</v>
      </c>
      <c r="DD39" s="129">
        <f t="shared" si="47"/>
        <v>64.144015306544603</v>
      </c>
      <c r="DE39" s="221">
        <f t="shared" si="95"/>
        <v>1</v>
      </c>
      <c r="DF39" s="149">
        <f t="shared" si="96"/>
        <v>4.7104625432718503</v>
      </c>
      <c r="DG39" s="680"/>
      <c r="DH39" s="631"/>
      <c r="DI39" s="129">
        <f>INDEX($B$29:$B$34, MATCH(DM39, $A$29:$A$34, 0))</f>
        <v>288.49501037177833</v>
      </c>
      <c r="DJ39" s="129">
        <f t="shared" si="97"/>
        <v>13</v>
      </c>
      <c r="DK39" s="129">
        <f t="shared" si="98"/>
        <v>46.585059036337164</v>
      </c>
      <c r="DL39" s="129">
        <f t="shared" si="16"/>
        <v>167.70621253081379</v>
      </c>
      <c r="DM39" s="149">
        <f>IF(DZ39=0,
IF(DK39&lt;$E$29,1,
IF(DK39&lt;$E$30,2,
IF(DK39&lt;$E$31,3,
IF(DK39&lt;$E$32,4,
IF(DK39&lt;$E$33,5,
IF(DK39&lt;$E$34,6)))))),
IF(DK39&gt;$F$29,1,
IF(DK39&gt;$F$30,2,
IF(DK39&gt;$F$31,3,
IF(DK39&gt;$F$32,4,
IF(DK39&gt;$F$33,5,
IF(DK39&gt;$F$34,6)))))))</f>
        <v>3</v>
      </c>
      <c r="DN39" s="149" cm="1">
        <f t="array" ref="DN39">INDEX(Sections!$A$37:$F$67, MATCH(DK39, Acceleration!$H$6:$H$36, 1), Sections!DM39)</f>
        <v>6.8582415088433493</v>
      </c>
      <c r="DO39" s="129">
        <f>(BikeData!$G$5/DI39)*BikeData!$N$2*(Sections!$O$2/Sections!$N$2)-Sections!DT39/Sections!DI39</f>
        <v>8.6446019745157781</v>
      </c>
      <c r="DP39" s="129">
        <f>(Sections!$V$2*Sections!$L$2*BikeData!$N$2*((Sections!$P$2)/Sections!$M$2)/(1-Sections!$V$2*Sections!$N$2/Sections!$M$2))/Sections!DI39-Sections!DT39/Sections!DI39</f>
        <v>12.79272779362503</v>
      </c>
      <c r="DQ39" s="129">
        <f t="shared" si="48"/>
        <v>6.8582415088433493</v>
      </c>
      <c r="DR39" s="149">
        <f t="shared" si="49"/>
        <v>46.39243909298262</v>
      </c>
      <c r="DS39" s="129">
        <f t="shared" si="50"/>
        <v>2.1510580949577852E-2</v>
      </c>
      <c r="DT39" s="149">
        <f>0.5*Sections!$U$2*Sections!$T$2*Sections!DK39^2</f>
        <v>390.6301905754234</v>
      </c>
      <c r="DU39" s="149">
        <f>BikeData!$N$2*((Sections!$P$2)/Sections!$N$2)-(0.5*Sections!$U$2*Sections!$T$2*Sections!DK39^2)/BikeData!$G$5</f>
        <v>8.9546602114585685</v>
      </c>
      <c r="DV39" s="149">
        <f>Sections!$V$2*BikeData!$N$2*(Sections!$P$2/Sections!$M$2)/(1-Sections!$V$2*Sections!$N$2/Sections!$M$2)</f>
        <v>15.459349727578084</v>
      </c>
      <c r="DW39" s="149">
        <f t="shared" si="99"/>
        <v>8.9546602114585685</v>
      </c>
      <c r="DX39" s="149">
        <f t="shared" si="100"/>
        <v>34.780693499999998</v>
      </c>
      <c r="DY39" s="149">
        <f t="shared" si="52"/>
        <v>0</v>
      </c>
      <c r="DZ39" s="149">
        <f t="shared" si="101"/>
        <v>0</v>
      </c>
      <c r="EA39" s="149">
        <f t="shared" si="53"/>
        <v>-8.9546602114585685</v>
      </c>
      <c r="EB39" s="634"/>
      <c r="EC39" s="658"/>
      <c r="ED39" s="192">
        <f>INDEX($B$29:$B$34, MATCH(EH39, $A$29:$A$34, 0))</f>
        <v>327.25651568900486</v>
      </c>
      <c r="EE39" s="129">
        <f t="shared" si="102"/>
        <v>13</v>
      </c>
      <c r="EF39" s="129">
        <f t="shared" si="103"/>
        <v>37.97345803734234</v>
      </c>
      <c r="EG39" s="129">
        <f t="shared" si="104"/>
        <v>136.70444893443243</v>
      </c>
      <c r="EH39" s="149">
        <f>IF(EU39=0,
IF(EF39&lt;$E$29,1,
IF(EF39&lt;$E$30,2,
IF(EF39&lt;$E$31,3,
IF(EF39&lt;$E$32,4,
IF(EF39&lt;$E$33,5,
IF(EF39&lt;$E$34,6)))))),
IF(EF39&gt;$F$29,1,
IF(EF39&gt;$F$30,2,
IF(EF39&gt;$F$31,3,
IF(EF39&gt;$F$32,4,
IF(EF39&gt;$F$33,5,
IF(EF39&gt;$F$34,6)))))))</f>
        <v>1</v>
      </c>
      <c r="EI39" s="149" cm="1">
        <f t="array" ref="EI39">INDEX(Sections!$A$37:$F$67, MATCH(EF39, Acceleration!$H$6:$H$36, 1), Sections!EH39)</f>
        <v>12.059929368897711</v>
      </c>
      <c r="EJ39" s="129">
        <f>(BikeData!$G$5/ED39)*BikeData!$N$2*(Sections!$O$2/Sections!$N$2)-Sections!EO39/Sections!ED39</f>
        <v>8.0212236220571569</v>
      </c>
      <c r="EK39" s="129">
        <f>(Sections!$V$2*Sections!$L$2*BikeData!$N$2*((Sections!$P$2)/Sections!$M$2)/(1-Sections!$V$2*Sections!$N$2/Sections!$M$2))/Sections!ED39-Sections!EO39/Sections!ED39</f>
        <v>11.678029655965474</v>
      </c>
      <c r="EL39" s="129">
        <f t="shared" si="105"/>
        <v>8.0212236220571569</v>
      </c>
      <c r="EM39" s="129">
        <f t="shared" si="140"/>
        <v>37.723748705855797</v>
      </c>
      <c r="EN39" s="129">
        <f t="shared" si="142"/>
        <v>2.6421054171589086E-2</v>
      </c>
      <c r="EO39" s="149">
        <f>0.5*Sections!$U$2*Sections!$T$2*Sections!EF39^2</f>
        <v>259.55703275648386</v>
      </c>
      <c r="EP39" s="149">
        <f>BikeData!$N$2*((Sections!$P$2)/Sections!$N$2)-(0.5*Sections!$U$2*Sections!$T$2*Sections!EF39^2)/BikeData!$G$5</f>
        <v>9.4511494456212191</v>
      </c>
      <c r="EQ39" s="149">
        <f>Sections!$V$2*BikeData!$N$2*(Sections!$P$2/Sections!$M$2)/(1-Sections!$V$2*Sections!$N$2/Sections!$M$2)</f>
        <v>15.459349727578084</v>
      </c>
      <c r="ER39" s="149">
        <f t="shared" si="106"/>
        <v>9.4511494456212191</v>
      </c>
      <c r="ES39" s="149">
        <f t="shared" si="107"/>
        <v>24.01957573</v>
      </c>
      <c r="ET39" s="149">
        <f t="shared" si="108"/>
        <v>30.156163366273493</v>
      </c>
      <c r="EU39" s="149">
        <f t="shared" si="137"/>
        <v>1</v>
      </c>
      <c r="EV39" s="149">
        <f t="shared" si="143"/>
        <v>-9.4511494456212191</v>
      </c>
      <c r="EW39" s="678"/>
      <c r="EX39" s="129">
        <f>INDEX($B$29:$B$34, MATCH($FB39, $A$29:$A$34, 0))</f>
        <v>300.69501336586995</v>
      </c>
      <c r="EY39" s="129">
        <f t="shared" si="144"/>
        <v>13</v>
      </c>
      <c r="EZ39" s="129">
        <f t="shared" si="145"/>
        <v>32.995375661615697</v>
      </c>
      <c r="FA39" s="129">
        <f t="shared" si="146"/>
        <v>118.78335238181651</v>
      </c>
      <c r="FB39" s="149">
        <f>IF(FO39=0,
IF(EZ39&lt;$E$29,1,
IF(EZ39&lt;$E$30,2,
IF(EZ39&lt;$E$31,3,
IF(EZ39&lt;$E$32,4,
IF(EZ39&lt;$E$33,5,
IF(EZ39&lt;$E$34,6)))))),
IF(EZ39&gt;$F$29,1,
IF(EZ39&gt;$F$30,2,
IF(EZ39&gt;$F$31,3,
IF(EZ39&gt;$F$32,4,
IF(EZ39&gt;$F$33,5,
IF(EZ39&gt;$F$34,6)))))))</f>
        <v>2</v>
      </c>
      <c r="FC39" s="149" cm="1">
        <f t="array" ref="FC39">INDEX(Sections!$A$37:$F$67, MATCH(EZ39, Acceleration!$H$6:$H$36, 1), Sections!FB39)</f>
        <v>9.4901727706756382</v>
      </c>
      <c r="FD39" s="129">
        <f>(BikeData!$G$5/EX39)*BikeData!$N$2*(Sections!$O$2/Sections!$N$2)-Sections!FI39/Sections!EX39</f>
        <v>8.941251236822831</v>
      </c>
      <c r="FE39" s="129">
        <f>(Sections!$V$2*Sections!$L$2*BikeData!$N$2*((Sections!$P$2)/Sections!$M$2)/(1-Sections!$V$2*Sections!$N$2/Sections!$M$2))/Sections!EX39-Sections!FI39/Sections!EX39</f>
        <v>12.921076468414771</v>
      </c>
      <c r="FF39" s="129">
        <f t="shared" si="147"/>
        <v>8.941251236822831</v>
      </c>
      <c r="FG39" s="129">
        <f t="shared" si="148"/>
        <v>33.265256913554524</v>
      </c>
      <c r="FH39" s="129">
        <f t="shared" si="58"/>
        <v>3.0183834990272131E-2</v>
      </c>
      <c r="FI39" s="149">
        <f>0.5*Sections!$U$2*Sections!$T$2*Sections!EZ39^2</f>
        <v>195.96506670920544</v>
      </c>
      <c r="FJ39" s="149">
        <f>BikeData!$N$2*((Sections!$P$2)/Sections!$N$2)-(0.5*Sections!$U$2*Sections!$T$2*Sections!EZ39^2)/BikeData!$G$5</f>
        <v>9.6920281048912127</v>
      </c>
      <c r="FK39" s="149">
        <f>Sections!$V$2*BikeData!$N$2*(Sections!$P$2/Sections!$M$2)/(1-Sections!$V$2*Sections!$N$2/Sections!$M$2)</f>
        <v>15.459349727578084</v>
      </c>
      <c r="FL39" s="149">
        <f t="shared" si="149"/>
        <v>9.6920281048912127</v>
      </c>
      <c r="FM39" s="149">
        <f t="shared" si="150"/>
        <v>240.62828163</v>
      </c>
      <c r="FN39" s="149">
        <f t="shared" si="61"/>
        <v>18.711603740247192</v>
      </c>
      <c r="FO39" s="149">
        <f t="shared" si="152"/>
        <v>0</v>
      </c>
      <c r="FP39" s="149">
        <f t="shared" si="151"/>
        <v>8.941251236822831</v>
      </c>
      <c r="FR39" s="149">
        <f>INDEX($B$29:$B$34, MATCH($FV39, $A$29:$A$34, 0))</f>
        <v>327.25651568900486</v>
      </c>
      <c r="FS39" s="129">
        <f t="shared" si="62"/>
        <v>13</v>
      </c>
      <c r="FT39" s="129">
        <f t="shared" si="114"/>
        <v>30.713853704832136</v>
      </c>
      <c r="FU39" s="129">
        <f t="shared" si="115"/>
        <v>110.56987333739569</v>
      </c>
      <c r="FV39" s="149">
        <f>IF(GI39=0,
IF(FT39&lt;$E$29,1,
IF(FT39&lt;$E$30,2,
IF(FT39&lt;$E$31,3,
IF(FT39&lt;$E$32,4,
IF(FT39&lt;$E$33,5,
IF(FT39&lt;$E$34,6)))))),
IF(FT39&gt;$F$29,1,
IF(FT39&gt;$F$30,2,
IF(FT39&gt;$F$31,3,
IF(FT39&gt;$F$32,4,
IF(FT39&gt;$F$33,5,
IF(FT39&gt;$F$34,6)))))))</f>
        <v>1</v>
      </c>
      <c r="FW39" s="149" cm="1">
        <f t="array" ref="FW39">INDEX(Sections!$A$37:$F$67, MATCH(FT39, Acceleration!$H$6:$H$36, 1), Sections!FV39)</f>
        <v>13.061721243519598</v>
      </c>
      <c r="FX39" s="129">
        <f>(BikeData!$G$5/FR39)*BikeData!$N$2*(Sections!$O$2/Sections!$N$2)-Sections!GC39/Sections!FR39</f>
        <v>8.2954906962365147</v>
      </c>
      <c r="FY39" s="129">
        <f>(Sections!$V$2*Sections!$L$2*BikeData!$N$2*((Sections!$P$2)/Sections!$M$2)/(1-Sections!$V$2*Sections!$N$2/Sections!$M$2))/Sections!FR39-Sections!GC39/Sections!FR39</f>
        <v>11.952296730144832</v>
      </c>
      <c r="FZ39" s="129">
        <f t="shared" si="116"/>
        <v>8.2954906962365147</v>
      </c>
      <c r="GA39" s="129">
        <f t="shared" si="117"/>
        <v>30.982766028782901</v>
      </c>
      <c r="GB39" s="129">
        <f t="shared" si="64"/>
        <v>3.2416686823934941E-2</v>
      </c>
      <c r="GC39" s="149">
        <f>0.5*Sections!$U$2*Sections!$T$2*Sections!FT39^2</f>
        <v>169.80134569232953</v>
      </c>
      <c r="GD39" s="149">
        <f>BikeData!$N$2*((Sections!$P$2)/Sections!$N$2)-(0.5*Sections!$U$2*Sections!$T$2*Sections!FT39^2)/BikeData!$G$5</f>
        <v>9.7911331087430149</v>
      </c>
      <c r="GE39" s="149">
        <f>Sections!$V$2*BikeData!$N$2*(Sections!$P$2/Sections!$M$2)/(1-Sections!$V$2*Sections!$N$2/Sections!$M$2)</f>
        <v>15.459349727578084</v>
      </c>
      <c r="GF39" s="149">
        <f t="shared" si="118"/>
        <v>9.7911331087430149</v>
      </c>
      <c r="GG39" s="149">
        <f t="shared" si="66"/>
        <v>501.54111422000005</v>
      </c>
      <c r="GH39" s="149">
        <f>MAX(0, (FT39^2 - CX$6^2)/(2*Sections!GF39))</f>
        <v>48.173219530611448</v>
      </c>
      <c r="GI39" s="149">
        <f t="shared" si="119"/>
        <v>0</v>
      </c>
      <c r="GJ39" s="149">
        <f t="shared" si="120"/>
        <v>8.2954906962365147</v>
      </c>
      <c r="GM39" s="106">
        <f>INDEX($B$29:$B$34, MATCH(GQ39, $A$29:$A$34, 0))</f>
        <v>327.25651568900486</v>
      </c>
      <c r="GN39" s="106">
        <f t="shared" si="68"/>
        <v>13</v>
      </c>
      <c r="GO39" s="106">
        <f t="shared" si="121"/>
        <v>24.551697388698699</v>
      </c>
      <c r="GP39" s="106">
        <f t="shared" si="122"/>
        <v>88.386110599315316</v>
      </c>
      <c r="GQ39" s="106">
        <f>IF(HD39=0,
IF(GO39&lt;$E$29,1,
IF(GO39&lt;$E$30,2,
IF(GO39&lt;$E$31,3,
IF(GO39&lt;$E$32,4,
IF(GO39&lt;$E$33,5,
IF(GO39&lt;$E$34,6)))))),
IF(GO39&gt;$F$29,1,
IF(GO39&gt;$F$30,2,
IF(GO39&gt;$F$31,3,
IF(GO39&gt;$F$32,4,
IF(GO39&gt;$F$33,5,
IF(GO39&gt;$F$34,6)))))))</f>
        <v>1</v>
      </c>
      <c r="GR39" s="106" cm="1">
        <f t="array" ref="GR39">INDEX(Sections!$A$37:$F$67, MATCH(GO39, Acceleration!$H$6:$H$36, 1), Sections!GQ39)</f>
        <v>12.969993991685547</v>
      </c>
      <c r="GS39" s="106">
        <f>(BikeData!$G$5/GM39)*BikeData!$N$2*(Sections!$O$2/Sections!$N$2)-Sections!GX39/Sections!GM39</f>
        <v>8.4828052055392451</v>
      </c>
      <c r="GT39" s="106">
        <f>(Sections!$V$2*Sections!$L$2*BikeData!$N$2*((Sections!$P$2)/Sections!$M$2)/(1-Sections!$V$2*Sections!$N$2/Sections!$M$2))/Sections!GM39-Sections!GX39/Sections!GM39</f>
        <v>12.139611239447563</v>
      </c>
      <c r="GU39" s="106">
        <f t="shared" si="123"/>
        <v>8.4828052055392451</v>
      </c>
      <c r="GV39" s="106">
        <f t="shared" si="124"/>
        <v>24.894807793540263</v>
      </c>
      <c r="GW39" s="106">
        <f t="shared" si="70"/>
        <v>4.0447752427170441E-2</v>
      </c>
      <c r="GX39" s="106">
        <f>0.5*Sections!$U$2*Sections!$T$2*Sections!GO39^2</f>
        <v>108.50145203992221</v>
      </c>
      <c r="GY39" s="106">
        <f>BikeData!$N$2*((Sections!$P$2)/Sections!$N$2)-(0.5*Sections!$U$2*Sections!$T$2*Sections!GO39^2)/BikeData!$G$5</f>
        <v>10.023329675608194</v>
      </c>
      <c r="GZ39" s="106">
        <f>Sections!$V$2*BikeData!$N$2*(Sections!$P$2/Sections!$M$2)/(1-Sections!$V$2*Sections!$N$2/Sections!$M$2)</f>
        <v>15.459349727578084</v>
      </c>
      <c r="HA39" s="106">
        <f t="shared" si="125"/>
        <v>10.023329675608194</v>
      </c>
      <c r="HB39" s="106">
        <f t="shared" si="72"/>
        <v>370.21187875999999</v>
      </c>
      <c r="HC39" s="106">
        <f>MAX(0, (GO39^2 - DY$9^2)/(2*Sections!HA39))</f>
        <v>30.069141900675774</v>
      </c>
      <c r="HD39" s="106">
        <f t="shared" si="126"/>
        <v>0</v>
      </c>
      <c r="HE39" s="106">
        <f t="shared" si="127"/>
        <v>8.4828052055392451</v>
      </c>
      <c r="HH39" s="82">
        <f>INDEX($B$29:$B$34, MATCH(HL39, $A$29:$A$34, 0))</f>
        <v>327.25651568900486</v>
      </c>
      <c r="HI39" s="82">
        <f t="shared" si="74"/>
        <v>13</v>
      </c>
      <c r="HJ39" s="82">
        <f t="shared" si="128"/>
        <v>21.904353516392771</v>
      </c>
      <c r="HK39" s="82">
        <f t="shared" si="129"/>
        <v>78.855672659013976</v>
      </c>
      <c r="HL39" s="106">
        <f>IF(HY39=0,
IF(HJ39&lt;$E$29,1,
IF(HJ39&lt;$E$30,2,
IF(HJ39&lt;$E$31,3,
IF(HJ39&lt;$E$32,4,
IF(HJ39&lt;$E$33,5,
IF(HJ39&lt;$E$34,6)))))),
IF(HJ39&gt;$F$29,1,
IF(HJ39&gt;$F$30,2,
IF(HJ39&gt;$F$31,3,
IF(HJ39&gt;$F$32,4,
IF(HJ39&gt;$F$33,5,
IF(HJ39&gt;$F$34,6)))))))</f>
        <v>1</v>
      </c>
      <c r="HM39" s="106" cm="1">
        <f t="array" ref="HM39">INDEX(Sections!$A$37:$F$67, MATCH(HJ39, Acceleration!$H$6:$H$36, 1), Sections!HL39)</f>
        <v>10.888276228377508</v>
      </c>
      <c r="HN39" s="82">
        <f>(BikeData!$G$5/HH39)*BikeData!$N$2*(Sections!$O$2/Sections!$N$2)-Sections!HS39/Sections!HH39</f>
        <v>8.5504503843021951</v>
      </c>
      <c r="HO39" s="82">
        <f>(Sections!$V$2*Sections!$L$2*BikeData!$N$2*((Sections!$P$2)/Sections!$M$2)/(1-Sections!$V$2*Sections!$N$2/Sections!$M$2))/Sections!HH39-Sections!HS39/Sections!HH39</f>
        <v>12.207256418210513</v>
      </c>
      <c r="HP39" s="82">
        <f t="shared" si="130"/>
        <v>8.5504503843021951</v>
      </c>
      <c r="HQ39" s="82">
        <f t="shared" si="131"/>
        <v>22.291289862628243</v>
      </c>
      <c r="HR39" s="106">
        <f t="shared" si="26"/>
        <v>4.5253329221797561E-2</v>
      </c>
      <c r="HS39" s="104">
        <f>0.5*Sections!$U$2*Sections!$T$2*Sections!HJ39^2</f>
        <v>86.364126534799496</v>
      </c>
      <c r="HT39" s="104">
        <f>BikeData!$N$2*((Sections!$P$2)/Sections!$N$2)-(0.5*Sections!$U$2*Sections!$T$2*Sections!HJ39^2)/BikeData!$G$5</f>
        <v>10.107183181309416</v>
      </c>
      <c r="HU39" s="104">
        <f>Sections!$V$2*BikeData!$N$2*(Sections!$P$2/Sections!$M$2)/(1-Sections!$V$2*Sections!$N$2/Sections!$M$2)</f>
        <v>15.459349727578084</v>
      </c>
      <c r="HV39" s="106">
        <f t="shared" si="132"/>
        <v>10.107183181309416</v>
      </c>
      <c r="HW39" s="106">
        <f t="shared" si="77"/>
        <v>308.42191860000003</v>
      </c>
      <c r="HX39" s="106">
        <f t="shared" si="78"/>
        <v>7.8426988999852902</v>
      </c>
      <c r="HY39" s="106">
        <f t="shared" si="133"/>
        <v>0</v>
      </c>
      <c r="HZ39" s="106">
        <f t="shared" si="134"/>
        <v>8.5504503843021951</v>
      </c>
    </row>
    <row r="40" spans="1:234">
      <c r="A40" s="40">
        <v>10.660546249389322</v>
      </c>
      <c r="B40" s="40">
        <v>8.8646782530878436</v>
      </c>
      <c r="C40" s="40">
        <v>7.090895886178969</v>
      </c>
      <c r="D40" s="40">
        <v>5.869883326925085</v>
      </c>
      <c r="E40" s="40">
        <v>5.0086148722283577</v>
      </c>
      <c r="F40" s="40">
        <v>4.2145731148406433</v>
      </c>
      <c r="L40" s="149">
        <f>INDEX($B$29:$B$34, MATCH($P40, $A$29:$A$34, 0))</f>
        <v>327.25651568900486</v>
      </c>
      <c r="M40" s="149">
        <f t="shared" si="28"/>
        <v>14</v>
      </c>
      <c r="N40" s="149">
        <f t="shared" si="79"/>
        <v>23.730143019952781</v>
      </c>
      <c r="O40" s="149">
        <f t="shared" si="29"/>
        <v>85.428514871830018</v>
      </c>
      <c r="P40" s="149">
        <f>IF(AC40=0,
IF(N40&lt;$E$29,1,
IF(N40&lt;$E$30,2,
IF(N40&lt;$E$31,3,
IF(N40&lt;$E$32,4,
IF(N40&lt;$E$33,5,
IF(N40&lt;$E$34,6)))))),
IF(N40&gt;$F$29,1,
IF(N40&gt;$F$30,2,
IF(N40&gt;$F$31,3,
IF(N40&gt;$F$32,4,
IF(N40&gt;$F$33,5,
IF(N40&gt;$F$34,6)))))))</f>
        <v>1</v>
      </c>
      <c r="Q40" s="149" cm="1">
        <f t="array" ref="Q40">INDEX(Sections!$A$37:$F$67, MATCH(N40, Acceleration!$H$6:$H$36, 1), Sections!P40)</f>
        <v>12.358257157176107</v>
      </c>
      <c r="R40" s="149">
        <f>(BikeData!$G$5/L40)*BikeData!$N$2*(Sections!$O$2/Sections!$N$2)-Sections!W40/Sections!L40</f>
        <v>8.5046226725814389</v>
      </c>
      <c r="S40" s="149">
        <f>(Sections!$V$2*Sections!$L$2*BikeData!$N$2*((Sections!$P$2)/Sections!$M$2)/(1-Sections!$V$2*Sections!$N$2/Sections!$M$2))/Sections!L40-Sections!W40/Sections!L40</f>
        <v>12.161428706489756</v>
      </c>
      <c r="T40" s="149">
        <f t="shared" si="0"/>
        <v>8.6376490575826992</v>
      </c>
      <c r="U40" s="149">
        <f t="shared" si="30"/>
        <v>24.091388209536184</v>
      </c>
      <c r="V40" s="149">
        <f t="shared" si="31"/>
        <v>4.1822165635020628E-2</v>
      </c>
      <c r="W40" s="149">
        <f>0.5*Sections!$U$2*Sections!$T$2*Sections!N40^2</f>
        <v>101.36154379453446</v>
      </c>
      <c r="X40" s="149">
        <f>BikeData!$N$2*((Sections!$P$2)/Sections!$N$2)-(0.5*Sections!$U$2*Sections!$T$2*Sections!N40^2)/BikeData!$G$5</f>
        <v>10.050374782598299</v>
      </c>
      <c r="Y40" s="149">
        <f>Sections!$V$2*BikeData!$N$2*(Sections!$P$2/Sections!$M$2)/(1-Sections!$V$2*Sections!$N$2/Sections!$M$2)</f>
        <v>15.459349727578084</v>
      </c>
      <c r="Z40" s="149">
        <f t="shared" si="32"/>
        <v>10.050374782598299</v>
      </c>
      <c r="AA40" s="149">
        <f>$D$2-M40</f>
        <v>489.2</v>
      </c>
      <c r="AB40" s="149">
        <f>MAX(0, (N40^2 - M$17^2)/(2*Sections!Z40))</f>
        <v>0</v>
      </c>
      <c r="AC40" s="149">
        <f t="shared" si="80"/>
        <v>0</v>
      </c>
      <c r="AD40" s="149">
        <f t="shared" si="33"/>
        <v>8.6376490575826992</v>
      </c>
      <c r="AF40" s="149">
        <f>INDEX($B$29:$B$34, MATCH($AJ40, $A$29:$A$34, 0))</f>
        <v>300.69501336586995</v>
      </c>
      <c r="AG40" s="129">
        <f t="shared" si="34"/>
        <v>14</v>
      </c>
      <c r="AH40" s="129">
        <f t="shared" si="35"/>
        <v>33.689224255095731</v>
      </c>
      <c r="AI40" s="129">
        <f t="shared" si="1"/>
        <v>121.28120731834463</v>
      </c>
      <c r="AJ40" s="129">
        <f>IF(AW40=0,
IF(AH40&lt;$E$29,1,
IF(AH40&lt;$E$30,2,
IF(AH40&lt;$E$31,3,
IF(AH40&lt;$E$32,4,
IF(AH40&lt;$E$33,5,
IF(AH40&lt;$E$34,6)))))),
IF(AH40&gt;$F$29,1,
IF(AH40&gt;$F$30,2,
IF(AH40&gt;$F$31,3,
IF(AH40&gt;$F$32,4,
IF(AH40&gt;$F$33,5,
IF(AH40&gt;$F$34,6)))))))</f>
        <v>2</v>
      </c>
      <c r="AK40" s="129" cm="1">
        <f t="array" ref="AK40">INDEX(Sections!$A$37:$F$67, MATCH(AH40, Acceleration!$H$6:$H$36, 1), $AJ40)</f>
        <v>9.4901727706756382</v>
      </c>
      <c r="AL40" s="129">
        <f>(BikeData!$G$5/AF40)*BikeData!$N$2*(Sections!$O$2/Sections!$N$2)-Sections!AQ40/Sections!AF40</f>
        <v>8.9135539938210506</v>
      </c>
      <c r="AM40" s="129">
        <f>(Sections!$V$2*Sections!$L$2*BikeData!$N$2*((Sections!$P$2)/Sections!$M$2)/(1-Sections!$V$2*Sections!$N$2/Sections!$M$2))/Sections!AF40-Sections!AQ40/Sections!AF40</f>
        <v>12.893379225412991</v>
      </c>
      <c r="AN40" s="129">
        <f t="shared" si="2"/>
        <v>8.9135539938210506</v>
      </c>
      <c r="AO40" s="129">
        <f t="shared" si="3"/>
        <v>33.952775128077128</v>
      </c>
      <c r="AP40" s="129">
        <f t="shared" si="36"/>
        <v>2.9567428790367282E-2</v>
      </c>
      <c r="AQ40" s="149">
        <f>0.5*Sections!$U$2*Sections!$T$2*Sections!AH40^2</f>
        <v>204.2934895638235</v>
      </c>
      <c r="AR40" s="149">
        <f>BikeData!$N$2*((Sections!$P$2)/Sections!$N$2)-(0.5*Sections!$U$2*Sections!$T$2*Sections!AH40^2)/BikeData!$G$5</f>
        <v>9.6604810486237191</v>
      </c>
      <c r="AS40" s="149">
        <f>Sections!$V$2*BikeData!$N$2*(Sections!$P$2/Sections!$M$2)/(1-Sections!$V$2*Sections!$N$2/Sections!$M$2)</f>
        <v>15.459349727578084</v>
      </c>
      <c r="AT40" s="149">
        <f t="shared" si="4"/>
        <v>9.6604810486237191</v>
      </c>
      <c r="AU40" s="149">
        <f t="shared" si="5"/>
        <v>48.025001019999998</v>
      </c>
      <c r="AV40" s="149">
        <f>MAX(0, (AH40^2 - AG$17^2)/(2*Sections!AT40))</f>
        <v>0</v>
      </c>
      <c r="AW40" s="149">
        <f t="shared" si="81"/>
        <v>0</v>
      </c>
      <c r="AX40" s="149">
        <f t="shared" si="6"/>
        <v>8.9135539938210506</v>
      </c>
      <c r="AZ40" s="149">
        <f>INDEX($B$29:$B$34, MATCH($AJ40, $A$29:$A$34, 0))</f>
        <v>300.69501336586995</v>
      </c>
      <c r="BA40" s="129">
        <f t="shared" si="82"/>
        <v>14</v>
      </c>
      <c r="BB40" s="129">
        <f t="shared" si="37"/>
        <v>46.520128524556988</v>
      </c>
      <c r="BC40" s="129">
        <f t="shared" si="7"/>
        <v>167.47246268840516</v>
      </c>
      <c r="BD40" s="149">
        <f>IF(BQ40=0,
IF(BB40&lt;$E$29,1,
IF(BB40&lt;$E$30,2,
IF(BB40&lt;$E$31,3,
IF(BB40&lt;$E$32,4,
IF(BB40&lt;$E$33,5,
IF(BB40&lt;$E$34,6)))))),
IF(BB40&gt;$F$29,1,
IF(BB40&gt;$F$30,2,
IF(BB40&gt;$F$31,3,
IF(BB40&gt;$F$32,4,
IF(BB40&gt;$F$33,5,
IF(BB40&gt;$F$34,6)))))))</f>
        <v>3</v>
      </c>
      <c r="BE40" s="129" cm="1">
        <f t="array" ref="BE40">INDEX(Sections!$A$37:$F$67, MATCH(BB40, Acceleration!$H$6:$H$36, 1), Sections!BD40)</f>
        <v>6.8582415088433493</v>
      </c>
      <c r="BF40" s="129">
        <f>(BikeData!$G$5/AZ40)*BikeData!$N$2*(Sections!$O$2/Sections!$N$2)-Sections!BK40/Sections!AZ40</f>
        <v>8.2974861289369404</v>
      </c>
      <c r="BG40" s="129">
        <f>(Sections!$V$2*Sections!$L$2*BikeData!$N$2*((Sections!$P$2)/Sections!$M$2)/(1-Sections!$V$2*Sections!$N$2/Sections!$M$2))/Sections!AZ40-Sections!BK40/Sections!AZ40</f>
        <v>12.277311360528881</v>
      </c>
      <c r="BH40" s="129">
        <f t="shared" si="38"/>
        <v>6.8582415088433493</v>
      </c>
      <c r="BI40" s="129">
        <f t="shared" si="9"/>
        <v>46.667320910450684</v>
      </c>
      <c r="BJ40" s="129">
        <f t="shared" si="39"/>
        <v>2.1462117614828684E-2</v>
      </c>
      <c r="BK40" s="149">
        <f>0.5*Sections!$U$2*Sections!$T$2*Sections!BB40^2</f>
        <v>389.54202442943415</v>
      </c>
      <c r="BL40" s="149">
        <f>BikeData!$N$2*((Sections!$P$2)/Sections!$N$2)-(0.5*Sections!$U$2*Sections!$T$2*Sections!BB40^2)/BikeData!$G$5</f>
        <v>8.9587820529206486</v>
      </c>
      <c r="BM40" s="149">
        <f>Sections!$V$2*BikeData!$N$2*(Sections!$P$2/Sections!$M$2)/(1-Sections!$V$2*Sections!$N$2/Sections!$M$2)</f>
        <v>15.459349727578084</v>
      </c>
      <c r="BN40" s="149">
        <f t="shared" si="10"/>
        <v>8.9587820529206486</v>
      </c>
      <c r="BO40" s="149">
        <f t="shared" si="83"/>
        <v>23.623328960000002</v>
      </c>
      <c r="BP40" s="149">
        <f>MAX(0, (BB40^2 - BA$17^2)/(2*Sections!BN40))</f>
        <v>0</v>
      </c>
      <c r="BQ40" s="149">
        <f t="shared" si="84"/>
        <v>0</v>
      </c>
      <c r="BR40" s="149">
        <f t="shared" si="11"/>
        <v>6.8582415088433493</v>
      </c>
      <c r="BT40" s="129">
        <f>INDEX($B$29:$B$34, MATCH($BX40, $A$29:$A$34, 0))</f>
        <v>288.49501037177833</v>
      </c>
      <c r="BU40" s="129">
        <f t="shared" si="85"/>
        <v>14</v>
      </c>
      <c r="BV40" s="129">
        <f t="shared" si="86"/>
        <v>51.952528289112962</v>
      </c>
      <c r="BW40" s="129">
        <f t="shared" si="87"/>
        <v>187.02910184080667</v>
      </c>
      <c r="BX40" s="129">
        <f>IF(CK40=0,
IF(BV40&lt;$E$29,1,
IF(BV40&lt;$E$30,2,
IF(BV40&lt;$E$31,3,
IF(BV40&lt;$E$32,4,
IF(BV40&lt;$E$33,5,
IF(BV40&lt;$E$34,6)))))),
IF(BV40&gt;$F$29,1,
IF(BV40&gt;$F$30,2,
IF(BV40&gt;$F$31,3,
IF(BV40&gt;$F$32,4,
IF(BV40&gt;$F$33,5,
IF(BV40&gt;$F$34,6)))))))</f>
        <v>3</v>
      </c>
      <c r="BY40" s="129" cm="1">
        <f t="array" ref="BY40">INDEX(Sections!$A$37:$F$67, MATCH(BV40, Acceleration!$H$6:$H$36, 1), Sections!BX40)</f>
        <v>6.8582415088433493</v>
      </c>
      <c r="BZ40" s="129">
        <f>(BikeData!$G$5/BT40)*BikeData!$N$2*(Sections!$O$2/Sections!$N$2)-Sections!CE40/Sections!BT40</f>
        <v>8.314608244241251</v>
      </c>
      <c r="CA40" s="129">
        <f>(Sections!$V$2*Sections!$L$2*BikeData!$N$2*((Sections!$P$2)/Sections!$M$2)/(1-Sections!$V$2*Sections!$N$2/Sections!$M$2))/Sections!BT40-Sections!CE40/Sections!BT40</f>
        <v>12.462734063350503</v>
      </c>
      <c r="CB40" s="129">
        <f t="shared" si="40"/>
        <v>6.8582415088433493</v>
      </c>
      <c r="CC40" s="129">
        <f t="shared" si="13"/>
        <v>52.084370771362586</v>
      </c>
      <c r="CD40" s="129">
        <f t="shared" si="41"/>
        <v>1.9223948599596551E-2</v>
      </c>
      <c r="CE40" s="149">
        <f>0.5*Sections!$U$2*Sections!$T$2*Sections!BV40^2</f>
        <v>485.83173521359487</v>
      </c>
      <c r="CF40" s="149">
        <f>BikeData!$N$2*((Sections!$P$2)/Sections!$N$2)-(0.5*Sections!$U$2*Sections!$T$2*Sections!BV40^2)/BikeData!$G$5</f>
        <v>8.5940482999503427</v>
      </c>
      <c r="CG40" s="149">
        <f>Sections!$V$2*BikeData!$N$2*(Sections!$P$2/Sections!$M$2)/(1-Sections!$V$2*Sections!$N$2/Sections!$M$2)</f>
        <v>15.459349727578084</v>
      </c>
      <c r="CH40" s="149">
        <f t="shared" si="42"/>
        <v>8.5940482999503427</v>
      </c>
      <c r="CI40" s="149">
        <f t="shared" si="88"/>
        <v>90.075679469999997</v>
      </c>
      <c r="CJ40" s="149">
        <f>MAX(0, (BV40^2 - BU$17^2)/(2*Sections!CH40))</f>
        <v>0</v>
      </c>
      <c r="CK40" s="149">
        <f t="shared" si="89"/>
        <v>0</v>
      </c>
      <c r="CL40" s="149">
        <f t="shared" si="90"/>
        <v>6.8582415088433493</v>
      </c>
      <c r="CM40" s="672"/>
      <c r="CN40" s="129">
        <f>INDEX($B$29:$B$34, MATCH(CR40, $A$29:$A$34, 0))</f>
        <v>281.54523308547459</v>
      </c>
      <c r="CO40" s="129">
        <f t="shared" si="91"/>
        <v>14</v>
      </c>
      <c r="CP40" s="129">
        <f t="shared" si="92"/>
        <v>58.501524175722203</v>
      </c>
      <c r="CQ40" s="129">
        <f t="shared" si="43"/>
        <v>210.60548703259994</v>
      </c>
      <c r="CR40" s="129">
        <f>IF(DE40=1,
IF(CP40&lt;$E$29,1,
IF(CP40&lt;$E$30,2,
IF(CP40&lt;$E$31,3,
IF(CP40&lt;$E$32,4,
IF(CP40&lt;$E$33,5,
IF(CP40&lt;$E$34,6)))))),
IF(CP40&gt;$F$29,1,
IF(CP40&gt;$F$30,2,
IF(CP40&gt;$F$31,3,
IF(CP40&gt;$F$32,4,
IF(CP40&gt;$F$33,5,
IF(CP40&gt;$F$34,6)))))))</f>
        <v>4</v>
      </c>
      <c r="CS40" s="129" cm="1">
        <f t="array" ref="CS40">INDEX(Sections!$A$37:$F$67, MATCH(CP40, Acceleration!$H$6:$H$36, 1), Sections!CR40)</f>
        <v>4.7104625432718503</v>
      </c>
      <c r="CT40" s="129">
        <f>(BikeData!$G$5/CN40)*BikeData!$N$2*(Sections!$O$2/Sections!$N$2)-Sections!CY40/Sections!CN40</f>
        <v>8.0573824761780877</v>
      </c>
      <c r="CU40" s="129">
        <f>(Sections!$V$2*Sections!$L$2*BikeData!$N$2*((Sections!$P$2)/Sections!$M$2)/(1-Sections!$V$2*Sections!$N$2/Sections!$M$2))/Sections!CN40-Sections!CY40/Sections!CN40</f>
        <v>12.307902323708428</v>
      </c>
      <c r="CV40" s="129">
        <f t="shared" si="135"/>
        <v>4.7104625432718503</v>
      </c>
      <c r="CW40" s="129">
        <f t="shared" si="138"/>
        <v>58.362887510455231</v>
      </c>
      <c r="CX40" s="129">
        <f t="shared" si="139"/>
        <v>1.711384989786947E-2</v>
      </c>
      <c r="CY40" s="149">
        <f>0.5*Sections!$U$2*Sections!$T$2*Sections!CP40^2</f>
        <v>616.03709955886961</v>
      </c>
      <c r="CZ40" s="129">
        <f>BikeData!$N$2*((Sections!$P$2)/Sections!$N$2)-(0.5*Sections!$U$2*Sections!$T$2*Sections!CP40^2)/BikeData!$G$5</f>
        <v>8.1008461622788488</v>
      </c>
      <c r="DA40" s="129">
        <f>Sections!$V$2*BikeData!$N$2*(Sections!$P$2/Sections!$M$2)/(1-Sections!$V$2*Sections!$N$2/Sections!$M$2)</f>
        <v>15.459349727578084</v>
      </c>
      <c r="DB40" s="129">
        <f t="shared" si="93"/>
        <v>8.1008461622788488</v>
      </c>
      <c r="DC40" s="129">
        <f t="shared" si="94"/>
        <v>58.567763170000006</v>
      </c>
      <c r="DD40" s="129">
        <f t="shared" si="47"/>
        <v>63.058027087788517</v>
      </c>
      <c r="DE40" s="221">
        <f t="shared" si="95"/>
        <v>1</v>
      </c>
      <c r="DF40" s="149">
        <f t="shared" si="96"/>
        <v>4.7104625432718503</v>
      </c>
      <c r="DG40" s="680"/>
      <c r="DH40" s="631"/>
      <c r="DI40" s="129">
        <f>INDEX($B$29:$B$34, MATCH(DM40, $A$29:$A$34, 0))</f>
        <v>288.49501037177833</v>
      </c>
      <c r="DJ40" s="129">
        <f t="shared" si="97"/>
        <v>14</v>
      </c>
      <c r="DK40" s="129">
        <f t="shared" si="98"/>
        <v>46.39243909298262</v>
      </c>
      <c r="DL40" s="129">
        <f t="shared" si="16"/>
        <v>167.01278073473745</v>
      </c>
      <c r="DM40" s="149">
        <f>IF(DZ40=0,
IF(DK40&lt;$E$29,1,
IF(DK40&lt;$E$30,2,
IF(DK40&lt;$E$31,3,
IF(DK40&lt;$E$32,4,
IF(DK40&lt;$E$33,5,
IF(DK40&lt;$E$34,6)))))),
IF(DK40&gt;$F$29,1,
IF(DK40&gt;$F$30,2,
IF(DK40&gt;$F$31,3,
IF(DK40&gt;$F$32,4,
IF(DK40&gt;$F$33,5,
IF(DK40&gt;$F$34,6)))))))</f>
        <v>3</v>
      </c>
      <c r="DN40" s="149" cm="1">
        <f t="array" ref="DN40">INDEX(Sections!$A$37:$F$67, MATCH(DK40, Acceleration!$H$6:$H$36, 1), Sections!DM40)</f>
        <v>6.8582415088433493</v>
      </c>
      <c r="DO40" s="129">
        <f>(BikeData!$G$5/DI40)*BikeData!$N$2*(Sections!$O$2/Sections!$N$2)-Sections!DT40/Sections!DI40</f>
        <v>8.6557760938600623</v>
      </c>
      <c r="DP40" s="129">
        <f>(Sections!$V$2*Sections!$L$2*BikeData!$N$2*((Sections!$P$2)/Sections!$M$2)/(1-Sections!$V$2*Sections!$N$2/Sections!$M$2))/Sections!DI40-Sections!DT40/Sections!DI40</f>
        <v>12.803901912969314</v>
      </c>
      <c r="DQ40" s="129">
        <f t="shared" si="48"/>
        <v>6.8582415088433493</v>
      </c>
      <c r="DR40" s="149">
        <f t="shared" si="49"/>
        <v>46.198751744745309</v>
      </c>
      <c r="DS40" s="129">
        <f t="shared" si="50"/>
        <v>2.1600327006326015E-2</v>
      </c>
      <c r="DT40" s="149">
        <f>0.5*Sections!$U$2*Sections!$T$2*Sections!DK40^2</f>
        <v>387.40651289929832</v>
      </c>
      <c r="DU40" s="149">
        <f>BikeData!$N$2*((Sections!$P$2)/Sections!$N$2)-(0.5*Sections!$U$2*Sections!$T$2*Sections!DK40^2)/BikeData!$G$5</f>
        <v>8.9668711117469204</v>
      </c>
      <c r="DV40" s="149">
        <f>Sections!$V$2*BikeData!$N$2*(Sections!$P$2/Sections!$M$2)/(1-Sections!$V$2*Sections!$N$2/Sections!$M$2)</f>
        <v>15.459349727578084</v>
      </c>
      <c r="DW40" s="149">
        <f t="shared" si="99"/>
        <v>8.9668711117469204</v>
      </c>
      <c r="DX40" s="149">
        <f t="shared" si="100"/>
        <v>33.780693499999998</v>
      </c>
      <c r="DY40" s="149">
        <f t="shared" si="52"/>
        <v>0</v>
      </c>
      <c r="DZ40" s="149">
        <f t="shared" si="101"/>
        <v>0</v>
      </c>
      <c r="EA40" s="149">
        <f t="shared" si="53"/>
        <v>-8.9668711117469204</v>
      </c>
      <c r="EB40" s="634"/>
      <c r="EC40" s="658"/>
      <c r="ED40" s="192">
        <f>INDEX($B$29:$B$34, MATCH(EH40, $A$29:$A$34, 0))</f>
        <v>327.25651568900486</v>
      </c>
      <c r="EE40" s="129">
        <f t="shared" si="102"/>
        <v>14</v>
      </c>
      <c r="EF40" s="129">
        <f t="shared" si="103"/>
        <v>37.723748705855797</v>
      </c>
      <c r="EG40" s="129">
        <f t="shared" si="104"/>
        <v>135.80549534108087</v>
      </c>
      <c r="EH40" s="149">
        <f>IF(EU40=0,
IF(EF40&lt;$E$29,1,
IF(EF40&lt;$E$30,2,
IF(EF40&lt;$E$31,3,
IF(EF40&lt;$E$32,4,
IF(EF40&lt;$E$33,5,
IF(EF40&lt;$E$34,6)))))),
IF(EF40&gt;$F$29,1,
IF(EF40&gt;$F$30,2,
IF(EF40&gt;$F$31,3,
IF(EF40&gt;$F$32,4,
IF(EF40&gt;$F$33,5,
IF(EF40&gt;$F$34,6)))))))</f>
        <v>1</v>
      </c>
      <c r="EI40" s="149" cm="1">
        <f t="array" ref="EI40">INDEX(Sections!$A$37:$F$67, MATCH(EF40, Acceleration!$H$6:$H$36, 1), Sections!EH40)</f>
        <v>12.059929368897711</v>
      </c>
      <c r="EJ40" s="129">
        <f>(BikeData!$G$5/ED40)*BikeData!$N$2*(Sections!$O$2/Sections!$N$2)-Sections!EO40/Sections!ED40</f>
        <v>8.0316204014559123</v>
      </c>
      <c r="EK40" s="129">
        <f>(Sections!$V$2*Sections!$L$2*BikeData!$N$2*((Sections!$P$2)/Sections!$M$2)/(1-Sections!$V$2*Sections!$N$2/Sections!$M$2))/Sections!ED40-Sections!EO40/Sections!ED40</f>
        <v>11.68842643536423</v>
      </c>
      <c r="EL40" s="129">
        <f t="shared" si="105"/>
        <v>8.0316204014559123</v>
      </c>
      <c r="EM40" s="129">
        <f t="shared" si="140"/>
        <v>37.472031459065441</v>
      </c>
      <c r="EN40" s="129">
        <f t="shared" si="142"/>
        <v>2.659723718024537E-2</v>
      </c>
      <c r="EO40" s="149">
        <f>0.5*Sections!$U$2*Sections!$T$2*Sections!EF40^2</f>
        <v>256.15461895606023</v>
      </c>
      <c r="EP40" s="149">
        <f>BikeData!$N$2*((Sections!$P$2)/Sections!$N$2)-(0.5*Sections!$U$2*Sections!$T$2*Sections!EF40^2)/BikeData!$G$5</f>
        <v>9.4640373766834287</v>
      </c>
      <c r="EQ40" s="149">
        <f>Sections!$V$2*BikeData!$N$2*(Sections!$P$2/Sections!$M$2)/(1-Sections!$V$2*Sections!$N$2/Sections!$M$2)</f>
        <v>15.459349727578084</v>
      </c>
      <c r="ER40" s="149">
        <f t="shared" si="106"/>
        <v>9.4640373766834287</v>
      </c>
      <c r="ES40" s="149">
        <f t="shared" si="107"/>
        <v>23.01957573</v>
      </c>
      <c r="ET40" s="149">
        <f t="shared" si="108"/>
        <v>29.116459103859139</v>
      </c>
      <c r="EU40" s="149">
        <f t="shared" si="137"/>
        <v>1</v>
      </c>
      <c r="EV40" s="149">
        <f t="shared" si="143"/>
        <v>-9.4640373766834287</v>
      </c>
      <c r="EW40" s="678"/>
      <c r="EX40" s="129">
        <f>INDEX($B$29:$B$34, MATCH($FB40, $A$29:$A$34, 0))</f>
        <v>300.69501336586995</v>
      </c>
      <c r="EY40" s="129">
        <f t="shared" si="144"/>
        <v>14</v>
      </c>
      <c r="EZ40" s="129">
        <f t="shared" si="145"/>
        <v>33.265256913554524</v>
      </c>
      <c r="FA40" s="129">
        <f t="shared" si="146"/>
        <v>119.75492488879628</v>
      </c>
      <c r="FB40" s="149">
        <f>IF(FO40=0,
IF(EZ40&lt;$E$29,1,
IF(EZ40&lt;$E$30,2,
IF(EZ40&lt;$E$31,3,
IF(EZ40&lt;$E$32,4,
IF(EZ40&lt;$E$33,5,
IF(EZ40&lt;$E$34,6)))))),
IF(EZ40&gt;$F$29,1,
IF(EZ40&gt;$F$30,2,
IF(EZ40&gt;$F$31,3,
IF(EZ40&gt;$F$32,4,
IF(EZ40&gt;$F$33,5,
IF(EZ40&gt;$F$34,6)))))))</f>
        <v>2</v>
      </c>
      <c r="FC40" s="149" cm="1">
        <f t="array" ref="FC40">INDEX(Sections!$A$37:$F$67, MATCH(EZ40, Acceleration!$H$6:$H$36, 1), Sections!FB40)</f>
        <v>9.4901727706756382</v>
      </c>
      <c r="FD40" s="129">
        <f>(BikeData!$G$5/EX40)*BikeData!$N$2*(Sections!$O$2/Sections!$N$2)-Sections!FI40/Sections!EX40</f>
        <v>8.9305465350413638</v>
      </c>
      <c r="FE40" s="129">
        <f>(Sections!$V$2*Sections!$L$2*BikeData!$N$2*((Sections!$P$2)/Sections!$M$2)/(1-Sections!$V$2*Sections!$N$2/Sections!$M$2))/Sections!EX40-Sections!FI40/Sections!EX40</f>
        <v>12.910371766633304</v>
      </c>
      <c r="FF40" s="129">
        <f t="shared" si="147"/>
        <v>8.9305465350413638</v>
      </c>
      <c r="FG40" s="129">
        <f t="shared" si="148"/>
        <v>33.532646936901202</v>
      </c>
      <c r="FH40" s="129">
        <f t="shared" si="58"/>
        <v>2.994105929547566E-2</v>
      </c>
      <c r="FI40" s="149">
        <f>0.5*Sections!$U$2*Sections!$T$2*Sections!EZ40^2</f>
        <v>199.18391715446165</v>
      </c>
      <c r="FJ40" s="149">
        <f>BikeData!$N$2*((Sections!$P$2)/Sections!$N$2)-(0.5*Sections!$U$2*Sections!$T$2*Sections!EZ40^2)/BikeData!$G$5</f>
        <v>9.6798354895682728</v>
      </c>
      <c r="FK40" s="149">
        <f>Sections!$V$2*BikeData!$N$2*(Sections!$P$2/Sections!$M$2)/(1-Sections!$V$2*Sections!$N$2/Sections!$M$2)</f>
        <v>15.459349727578084</v>
      </c>
      <c r="FL40" s="149">
        <f t="shared" si="149"/>
        <v>9.6798354895682728</v>
      </c>
      <c r="FM40" s="149">
        <f t="shared" si="150"/>
        <v>239.62828163</v>
      </c>
      <c r="FN40" s="149">
        <f t="shared" si="61"/>
        <v>19.65887134961768</v>
      </c>
      <c r="FO40" s="149">
        <f t="shared" si="152"/>
        <v>0</v>
      </c>
      <c r="FP40" s="149">
        <f t="shared" si="151"/>
        <v>8.9305465350413638</v>
      </c>
      <c r="FR40" s="149">
        <f>INDEX($B$29:$B$34, MATCH($FV40, $A$29:$A$34, 0))</f>
        <v>327.25651568900486</v>
      </c>
      <c r="FS40" s="129">
        <f t="shared" si="62"/>
        <v>14</v>
      </c>
      <c r="FT40" s="129">
        <f t="shared" si="114"/>
        <v>30.982766028782901</v>
      </c>
      <c r="FU40" s="129">
        <f t="shared" si="115"/>
        <v>111.53795770361845</v>
      </c>
      <c r="FV40" s="149">
        <f>IF(GI40=0,
IF(FT40&lt;$E$29,1,
IF(FT40&lt;$E$30,2,
IF(FT40&lt;$E$31,3,
IF(FT40&lt;$E$32,4,
IF(FT40&lt;$E$33,5,
IF(FT40&lt;$E$34,6)))))),
IF(FT40&gt;$F$29,1,
IF(FT40&gt;$F$30,2,
IF(FT40&gt;$F$31,3,
IF(FT40&gt;$F$32,4,
IF(FT40&gt;$F$33,5,
IF(FT40&gt;$F$34,6)))))))</f>
        <v>1</v>
      </c>
      <c r="FW40" s="149" cm="1">
        <f t="array" ref="FW40">INDEX(Sections!$A$37:$F$67, MATCH(FT40, Acceleration!$H$6:$H$36, 1), Sections!FV40)</f>
        <v>13.061721243519598</v>
      </c>
      <c r="FX40" s="129">
        <f>(BikeData!$G$5/FR40)*BikeData!$N$2*(Sections!$O$2/Sections!$N$2)-Sections!GC40/Sections!FR40</f>
        <v>8.2863652044358158</v>
      </c>
      <c r="FY40" s="129">
        <f>(Sections!$V$2*Sections!$L$2*BikeData!$N$2*((Sections!$P$2)/Sections!$M$2)/(1-Sections!$V$2*Sections!$N$2/Sections!$M$2))/Sections!FR40-Sections!GC40/Sections!FR40</f>
        <v>11.943171238344133</v>
      </c>
      <c r="FZ40" s="129">
        <f t="shared" si="116"/>
        <v>8.2863652044358158</v>
      </c>
      <c r="GA40" s="129">
        <f t="shared" si="117"/>
        <v>31.249072325481524</v>
      </c>
      <c r="GB40" s="129">
        <f t="shared" si="64"/>
        <v>3.2137890393252933E-2</v>
      </c>
      <c r="GC40" s="149">
        <f>0.5*Sections!$U$2*Sections!$T$2*Sections!FT40^2</f>
        <v>172.78772234297466</v>
      </c>
      <c r="GD40" s="149">
        <f>BikeData!$N$2*((Sections!$P$2)/Sections!$N$2)-(0.5*Sections!$U$2*Sections!$T$2*Sections!FT40^2)/BikeData!$G$5</f>
        <v>9.7798210759754198</v>
      </c>
      <c r="GE40" s="149">
        <f>Sections!$V$2*BikeData!$N$2*(Sections!$P$2/Sections!$M$2)/(1-Sections!$V$2*Sections!$N$2/Sections!$M$2)</f>
        <v>15.459349727578084</v>
      </c>
      <c r="GF40" s="149">
        <f t="shared" si="118"/>
        <v>9.7798210759754198</v>
      </c>
      <c r="GG40" s="149">
        <f t="shared" si="66"/>
        <v>500.54111422000005</v>
      </c>
      <c r="GH40" s="149">
        <f>MAX(0, (FT40^2 - CX$6^2)/(2*Sections!GF40))</f>
        <v>49.077165284363964</v>
      </c>
      <c r="GI40" s="149">
        <f t="shared" si="119"/>
        <v>0</v>
      </c>
      <c r="GJ40" s="149">
        <f t="shared" si="120"/>
        <v>8.2863652044358158</v>
      </c>
      <c r="GM40" s="106">
        <f>INDEX($B$29:$B$34, MATCH(GQ40, $A$29:$A$34, 0))</f>
        <v>327.25651568900486</v>
      </c>
      <c r="GN40" s="106">
        <f t="shared" si="68"/>
        <v>14</v>
      </c>
      <c r="GO40" s="106">
        <f t="shared" si="121"/>
        <v>24.894807793540263</v>
      </c>
      <c r="GP40" s="106">
        <f t="shared" si="122"/>
        <v>89.621308056744951</v>
      </c>
      <c r="GQ40" s="106">
        <f>IF(HD40=0,
IF(GO40&lt;$E$29,1,
IF(GO40&lt;$E$30,2,
IF(GO40&lt;$E$31,3,
IF(GO40&lt;$E$32,4,
IF(GO40&lt;$E$33,5,
IF(GO40&lt;$E$34,6)))))),
IF(GO40&gt;$F$29,1,
IF(GO40&gt;$F$30,2,
IF(GO40&gt;$F$31,3,
IF(GO40&gt;$F$32,4,
IF(GO40&gt;$F$33,5,
IF(GO40&gt;$F$34,6)))))))</f>
        <v>1</v>
      </c>
      <c r="GR40" s="106" cm="1">
        <f t="array" ref="GR40">INDEX(Sections!$A$37:$F$67, MATCH(GO40, Acceleration!$H$6:$H$36, 1), Sections!GQ40)</f>
        <v>12.969993991685547</v>
      </c>
      <c r="GS40" s="106">
        <f>(BikeData!$G$5/GM40)*BikeData!$N$2*(Sections!$O$2/Sections!$N$2)-Sections!GX40/Sections!GM40</f>
        <v>8.4734736575712404</v>
      </c>
      <c r="GT40" s="106">
        <f>(Sections!$V$2*Sections!$L$2*BikeData!$N$2*((Sections!$P$2)/Sections!$M$2)/(1-Sections!$V$2*Sections!$N$2/Sections!$M$2))/Sections!GM40-Sections!GX40/Sections!GM40</f>
        <v>12.130279691479558</v>
      </c>
      <c r="GU40" s="106">
        <f t="shared" si="123"/>
        <v>8.4734736575712404</v>
      </c>
      <c r="GV40" s="106">
        <f t="shared" si="124"/>
        <v>25.232883354711081</v>
      </c>
      <c r="GW40" s="106">
        <f t="shared" si="70"/>
        <v>3.9898107297323099E-2</v>
      </c>
      <c r="GX40" s="106">
        <f>0.5*Sections!$U$2*Sections!$T$2*Sections!GO40^2</f>
        <v>111.55526191391634</v>
      </c>
      <c r="GY40" s="106">
        <f>BikeData!$N$2*((Sections!$P$2)/Sections!$N$2)-(0.5*Sections!$U$2*Sections!$T$2*Sections!GO40^2)/BikeData!$G$5</f>
        <v>10.011762213964277</v>
      </c>
      <c r="GZ40" s="106">
        <f>Sections!$V$2*BikeData!$N$2*(Sections!$P$2/Sections!$M$2)/(1-Sections!$V$2*Sections!$N$2/Sections!$M$2)</f>
        <v>15.459349727578084</v>
      </c>
      <c r="HA40" s="106">
        <f t="shared" si="125"/>
        <v>10.011762213964277</v>
      </c>
      <c r="HB40" s="106">
        <f t="shared" si="72"/>
        <v>369.21187875999999</v>
      </c>
      <c r="HC40" s="106">
        <f>MAX(0, (GO40^2 - DY$9^2)/(2*Sections!HA40))</f>
        <v>30.95116732860933</v>
      </c>
      <c r="HD40" s="106">
        <f t="shared" si="126"/>
        <v>0</v>
      </c>
      <c r="HE40" s="106">
        <f t="shared" si="127"/>
        <v>8.4734736575712404</v>
      </c>
      <c r="HH40" s="82">
        <f>INDEX($B$29:$B$34, MATCH(HL40, $A$29:$A$34, 0))</f>
        <v>327.25651568900486</v>
      </c>
      <c r="HI40" s="82">
        <f t="shared" si="74"/>
        <v>14</v>
      </c>
      <c r="HJ40" s="82">
        <f t="shared" si="128"/>
        <v>22.291289862628243</v>
      </c>
      <c r="HK40" s="82">
        <f t="shared" si="129"/>
        <v>80.248643505461672</v>
      </c>
      <c r="HL40" s="106">
        <f>IF(HY40=0,
IF(HJ40&lt;$E$29,1,
IF(HJ40&lt;$E$30,2,
IF(HJ40&lt;$E$31,3,
IF(HJ40&lt;$E$32,4,
IF(HJ40&lt;$E$33,5,
IF(HJ40&lt;$E$34,6)))))),
IF(HJ40&gt;$F$29,1,
IF(HJ40&gt;$F$30,2,
IF(HJ40&gt;$F$31,3,
IF(HJ40&gt;$F$32,4,
IF(HJ40&gt;$F$33,5,
IF(HJ40&gt;$F$34,6)))))))</f>
        <v>1</v>
      </c>
      <c r="HM40" s="106" cm="1">
        <f t="array" ref="HM40">INDEX(Sections!$A$37:$F$67, MATCH(HJ40, Acceleration!$H$6:$H$36, 1), Sections!HL40)</f>
        <v>11.167263349953945</v>
      </c>
      <c r="HN40" s="82">
        <f>(BikeData!$G$5/HH40)*BikeData!$N$2*(Sections!$O$2/Sections!$N$2)-Sections!HS40/Sections!HH40</f>
        <v>8.5410444229514546</v>
      </c>
      <c r="HO40" s="82">
        <f>(Sections!$V$2*Sections!$L$2*BikeData!$N$2*((Sections!$P$2)/Sections!$M$2)/(1-Sections!$V$2*Sections!$N$2/Sections!$M$2))/Sections!HH40-Sections!HS40/Sections!HH40</f>
        <v>12.197850456859772</v>
      </c>
      <c r="HP40" s="82">
        <f t="shared" si="130"/>
        <v>8.5410444229514546</v>
      </c>
      <c r="HQ40" s="82">
        <f t="shared" si="131"/>
        <v>22.671208450049935</v>
      </c>
      <c r="HR40" s="106">
        <f t="shared" si="26"/>
        <v>4.448151404069229E-2</v>
      </c>
      <c r="HS40" s="104">
        <f>0.5*Sections!$U$2*Sections!$T$2*Sections!HJ40^2</f>
        <v>89.442288673148283</v>
      </c>
      <c r="HT40" s="104">
        <f>BikeData!$N$2*((Sections!$P$2)/Sections!$N$2)-(0.5*Sections!$U$2*Sections!$T$2*Sections!HJ40^2)/BikeData!$G$5</f>
        <v>10.095523476239913</v>
      </c>
      <c r="HU40" s="104">
        <f>Sections!$V$2*BikeData!$N$2*(Sections!$P$2/Sections!$M$2)/(1-Sections!$V$2*Sections!$N$2/Sections!$M$2)</f>
        <v>15.459349727578084</v>
      </c>
      <c r="HV40" s="106">
        <f t="shared" si="132"/>
        <v>10.095523476239913</v>
      </c>
      <c r="HW40" s="106">
        <f t="shared" si="77"/>
        <v>307.42191860000003</v>
      </c>
      <c r="HX40" s="106">
        <f t="shared" si="78"/>
        <v>8.698711365387787</v>
      </c>
      <c r="HY40" s="106">
        <f t="shared" si="133"/>
        <v>0</v>
      </c>
      <c r="HZ40" s="106">
        <f t="shared" si="134"/>
        <v>8.5410444229514546</v>
      </c>
    </row>
    <row r="41" spans="1:234">
      <c r="A41" s="40">
        <v>10.528275090235809</v>
      </c>
      <c r="B41" s="40">
        <v>8.7442282659880171</v>
      </c>
      <c r="C41" s="40">
        <v>6.9748370277360801</v>
      </c>
      <c r="D41" s="40">
        <v>5.7508775673703783</v>
      </c>
      <c r="E41" s="40">
        <v>4.8821783371269527</v>
      </c>
      <c r="F41" s="40">
        <v>4.0758973339235771</v>
      </c>
      <c r="L41" s="149">
        <f>INDEX($B$29:$B$34, MATCH($P41, $A$29:$A$34, 0))</f>
        <v>327.25651568900486</v>
      </c>
      <c r="M41" s="149">
        <f t="shared" si="28"/>
        <v>15</v>
      </c>
      <c r="N41" s="149">
        <f t="shared" si="79"/>
        <v>24.091388209536184</v>
      </c>
      <c r="O41" s="149">
        <f t="shared" si="29"/>
        <v>86.728997554330263</v>
      </c>
      <c r="P41" s="149">
        <f>IF(AC41=0,
IF(N41&lt;$E$29,1,
IF(N41&lt;$E$30,2,
IF(N41&lt;$E$31,3,
IF(N41&lt;$E$32,4,
IF(N41&lt;$E$33,5,
IF(N41&lt;$E$34,6)))))),
IF(N41&gt;$F$29,1,
IF(N41&gt;$F$30,2,
IF(N41&gt;$F$31,3,
IF(N41&gt;$F$32,4,
IF(N41&gt;$F$33,5,
IF(N41&gt;$F$34,6)))))))</f>
        <v>1</v>
      </c>
      <c r="Q41" s="149" cm="1">
        <f t="array" ref="Q41">INDEX(Sections!$A$37:$F$67, MATCH(N41, Acceleration!$H$6:$H$36, 1), Sections!P41)</f>
        <v>12.358257157176107</v>
      </c>
      <c r="R41" s="149">
        <f>(BikeData!$G$5/L41)*BikeData!$N$2*(Sections!$O$2/Sections!$N$2)-Sections!W41/Sections!L41</f>
        <v>8.4951207879384913</v>
      </c>
      <c r="S41" s="149">
        <f>(Sections!$V$2*Sections!$L$2*BikeData!$N$2*((Sections!$P$2)/Sections!$M$2)/(1-Sections!$V$2*Sections!$N$2/Sections!$M$2))/Sections!L41-Sections!W41/Sections!L41</f>
        <v>12.151926821846809</v>
      </c>
      <c r="T41" s="149">
        <f t="shared" si="0"/>
        <v>8.6376490575826992</v>
      </c>
      <c r="U41" s="149">
        <f t="shared" si="30"/>
        <v>24.447296046347223</v>
      </c>
      <c r="V41" s="149">
        <f t="shared" si="31"/>
        <v>4.1204248336368682E-2</v>
      </c>
      <c r="W41" s="149">
        <f>0.5*Sections!$U$2*Sections!$T$2*Sections!N41^2</f>
        <v>104.47109745526424</v>
      </c>
      <c r="X41" s="149">
        <f>BikeData!$N$2*((Sections!$P$2)/Sections!$N$2)-(0.5*Sections!$U$2*Sections!$T$2*Sections!N41^2)/BikeData!$G$5</f>
        <v>10.03859617024705</v>
      </c>
      <c r="Y41" s="149">
        <f>Sections!$V$2*BikeData!$N$2*(Sections!$P$2/Sections!$M$2)/(1-Sections!$V$2*Sections!$N$2/Sections!$M$2)</f>
        <v>15.459349727578084</v>
      </c>
      <c r="Z41" s="149">
        <f t="shared" si="32"/>
        <v>10.03859617024705</v>
      </c>
      <c r="AA41" s="149">
        <f>$D$2-M41</f>
        <v>488.2</v>
      </c>
      <c r="AB41" s="149">
        <f>MAX(0, (N41^2 - M$17^2)/(2*Sections!Z41))</f>
        <v>0</v>
      </c>
      <c r="AC41" s="149">
        <f t="shared" si="80"/>
        <v>0</v>
      </c>
      <c r="AD41" s="149">
        <f t="shared" si="33"/>
        <v>8.6376490575826992</v>
      </c>
      <c r="AF41" s="149">
        <f>INDEX($B$29:$B$34, MATCH($AJ41, $A$29:$A$34, 0))</f>
        <v>300.69501336586995</v>
      </c>
      <c r="AG41" s="129">
        <f t="shared" si="34"/>
        <v>15</v>
      </c>
      <c r="AH41" s="129">
        <f t="shared" si="35"/>
        <v>33.952775128077128</v>
      </c>
      <c r="AI41" s="129">
        <f t="shared" si="1"/>
        <v>122.22999046107766</v>
      </c>
      <c r="AJ41" s="129">
        <f>IF(AW41=0,
IF(AH41&lt;$E$29,1,
IF(AH41&lt;$E$30,2,
IF(AH41&lt;$E$31,3,
IF(AH41&lt;$E$32,4,
IF(AH41&lt;$E$33,5,
IF(AH41&lt;$E$34,6)))))),
IF(AH41&gt;$F$29,1,
IF(AH41&gt;$F$30,2,
IF(AH41&gt;$F$31,3,
IF(AH41&gt;$F$32,4,
IF(AH41&gt;$F$33,5,
IF(AH41&gt;$F$34,6)))))))</f>
        <v>2</v>
      </c>
      <c r="AK41" s="129" cm="1">
        <f t="array" ref="AK41">INDEX(Sections!$A$37:$F$67, MATCH(AH41, Acceleration!$H$6:$H$36, 1), $AJ41)</f>
        <v>9.4901727706756382</v>
      </c>
      <c r="AL41" s="129">
        <f>(BikeData!$G$5/AF41)*BikeData!$N$2*(Sections!$O$2/Sections!$N$2)-Sections!AQ41/Sections!AF41</f>
        <v>8.9028824519093437</v>
      </c>
      <c r="AM41" s="129">
        <f>(Sections!$V$2*Sections!$L$2*BikeData!$N$2*((Sections!$P$2)/Sections!$M$2)/(1-Sections!$V$2*Sections!$N$2/Sections!$M$2))/Sections!AF41-Sections!AQ41/Sections!AF41</f>
        <v>12.882707683501284</v>
      </c>
      <c r="AN41" s="129">
        <f t="shared" si="2"/>
        <v>8.9028824519093437</v>
      </c>
      <c r="AO41" s="129">
        <f t="shared" si="3"/>
        <v>34.213984038717143</v>
      </c>
      <c r="AP41" s="129">
        <f t="shared" si="36"/>
        <v>2.9339813487484049E-2</v>
      </c>
      <c r="AQ41" s="149">
        <f>0.5*Sections!$U$2*Sections!$T$2*Sections!AH41^2</f>
        <v>207.50236900159908</v>
      </c>
      <c r="AR41" s="149">
        <f>BikeData!$N$2*((Sections!$P$2)/Sections!$N$2)-(0.5*Sections!$U$2*Sections!$T$2*Sections!AH41^2)/BikeData!$G$5</f>
        <v>9.6483262022685086</v>
      </c>
      <c r="AS41" s="149">
        <f>Sections!$V$2*BikeData!$N$2*(Sections!$P$2/Sections!$M$2)/(1-Sections!$V$2*Sections!$N$2/Sections!$M$2)</f>
        <v>15.459349727578084</v>
      </c>
      <c r="AT41" s="149">
        <f t="shared" si="4"/>
        <v>9.6483262022685086</v>
      </c>
      <c r="AU41" s="149">
        <f t="shared" si="5"/>
        <v>47.025001019999998</v>
      </c>
      <c r="AV41" s="149">
        <f>MAX(0, (AH41^2 - AG$17^2)/(2*Sections!AT41))</f>
        <v>0</v>
      </c>
      <c r="AW41" s="149">
        <f t="shared" si="81"/>
        <v>0</v>
      </c>
      <c r="AX41" s="149">
        <f t="shared" si="6"/>
        <v>8.9028824519093437</v>
      </c>
      <c r="AZ41" s="149">
        <f>INDEX($B$29:$B$34, MATCH($AJ41, $A$29:$A$34, 0))</f>
        <v>300.69501336586995</v>
      </c>
      <c r="BA41" s="129">
        <f t="shared" si="82"/>
        <v>15</v>
      </c>
      <c r="BB41" s="129">
        <f t="shared" si="37"/>
        <v>46.667320910450684</v>
      </c>
      <c r="BC41" s="129">
        <f t="shared" si="7"/>
        <v>168.00235527762246</v>
      </c>
      <c r="BD41" s="149">
        <f>IF(BQ41=0,
IF(BB41&lt;$E$29,1,
IF(BB41&lt;$E$30,2,
IF(BB41&lt;$E$31,3,
IF(BB41&lt;$E$32,4,
IF(BB41&lt;$E$33,5,
IF(BB41&lt;$E$34,6)))))),
IF(BB41&gt;$F$29,1,
IF(BB41&gt;$F$30,2,
IF(BB41&gt;$F$31,3,
IF(BB41&gt;$F$32,4,
IF(BB41&gt;$F$33,5,
IF(BB41&gt;$F$34,6)))))))</f>
        <v>3</v>
      </c>
      <c r="BE41" s="129" cm="1">
        <f t="array" ref="BE41">INDEX(Sections!$A$37:$F$67, MATCH(BB41, Acceleration!$H$6:$H$36, 1), Sections!BD41)</f>
        <v>6.8582415088433493</v>
      </c>
      <c r="BF41" s="129">
        <f>(BikeData!$G$5/AZ41)*BikeData!$N$2*(Sections!$O$2/Sections!$N$2)-Sections!BK41/Sections!AZ41</f>
        <v>8.2892752613354226</v>
      </c>
      <c r="BG41" s="129">
        <f>(Sections!$V$2*Sections!$L$2*BikeData!$N$2*((Sections!$P$2)/Sections!$M$2)/(1-Sections!$V$2*Sections!$N$2/Sections!$M$2))/Sections!AZ41-Sections!BK41/Sections!AZ41</f>
        <v>12.269100492927365</v>
      </c>
      <c r="BH41" s="129">
        <f t="shared" si="38"/>
        <v>6.8582415088433493</v>
      </c>
      <c r="BI41" s="129">
        <f t="shared" si="9"/>
        <v>46.814050497437989</v>
      </c>
      <c r="BJ41" s="129">
        <f t="shared" si="39"/>
        <v>2.1394636919406424E-2</v>
      </c>
      <c r="BK41" s="149">
        <f>0.5*Sections!$U$2*Sections!$T$2*Sections!BB41^2</f>
        <v>392.01099137261775</v>
      </c>
      <c r="BL41" s="149">
        <f>BikeData!$N$2*((Sections!$P$2)/Sections!$N$2)-(0.5*Sections!$U$2*Sections!$T$2*Sections!BB41^2)/BikeData!$G$5</f>
        <v>8.9494299054085893</v>
      </c>
      <c r="BM41" s="149">
        <f>Sections!$V$2*BikeData!$N$2*(Sections!$P$2/Sections!$M$2)/(1-Sections!$V$2*Sections!$N$2/Sections!$M$2)</f>
        <v>15.459349727578084</v>
      </c>
      <c r="BN41" s="149">
        <f t="shared" si="10"/>
        <v>8.9494299054085893</v>
      </c>
      <c r="BO41" s="149">
        <f t="shared" si="83"/>
        <v>22.623328960000002</v>
      </c>
      <c r="BP41" s="149">
        <f>MAX(0, (BB41^2 - BA$17^2)/(2*Sections!BN41))</f>
        <v>0</v>
      </c>
      <c r="BQ41" s="149">
        <f t="shared" si="84"/>
        <v>0</v>
      </c>
      <c r="BR41" s="149">
        <f t="shared" si="11"/>
        <v>6.8582415088433493</v>
      </c>
      <c r="BT41" s="129">
        <f>INDEX($B$29:$B$34, MATCH($BX41, $A$29:$A$34, 0))</f>
        <v>288.49501037177833</v>
      </c>
      <c r="BU41" s="129">
        <f t="shared" si="85"/>
        <v>15</v>
      </c>
      <c r="BV41" s="129">
        <f t="shared" si="86"/>
        <v>52.084370771362586</v>
      </c>
      <c r="BW41" s="129">
        <f t="shared" si="87"/>
        <v>187.5037347769053</v>
      </c>
      <c r="BX41" s="129">
        <f>IF(CK41=0,
IF(BV41&lt;$E$29,1,
IF(BV41&lt;$E$30,2,
IF(BV41&lt;$E$31,3,
IF(BV41&lt;$E$32,4,
IF(BV41&lt;$E$33,5,
IF(BV41&lt;$E$34,6)))))),
IF(BV41&gt;$F$29,1,
IF(BV41&gt;$F$30,2,
IF(BV41&gt;$F$31,3,
IF(BV41&gt;$F$32,4,
IF(BV41&gt;$F$33,5,
IF(BV41&gt;$F$34,6)))))))</f>
        <v>3</v>
      </c>
      <c r="BY41" s="129" cm="1">
        <f t="array" ref="BY41">INDEX(Sections!$A$37:$F$67, MATCH(BV41, Acceleration!$H$6:$H$36, 1), Sections!BX41)</f>
        <v>6.8582415088433493</v>
      </c>
      <c r="BZ41" s="129">
        <f>(BikeData!$G$5/BT41)*BikeData!$N$2*(Sections!$O$2/Sections!$N$2)-Sections!CE41/Sections!BT41</f>
        <v>8.3060501518846372</v>
      </c>
      <c r="CA41" s="129">
        <f>(Sections!$V$2*Sections!$L$2*BikeData!$N$2*((Sections!$P$2)/Sections!$M$2)/(1-Sections!$V$2*Sections!$N$2/Sections!$M$2))/Sections!BT41-Sections!CE41/Sections!BT41</f>
        <v>12.454175970993889</v>
      </c>
      <c r="CB41" s="129">
        <f t="shared" si="40"/>
        <v>6.8582415088433493</v>
      </c>
      <c r="CC41" s="129">
        <f t="shared" si="13"/>
        <v>52.215880359010093</v>
      </c>
      <c r="CD41" s="129">
        <f t="shared" si="41"/>
        <v>1.9175409247098128E-2</v>
      </c>
      <c r="CE41" s="149">
        <f>0.5*Sections!$U$2*Sections!$T$2*Sections!BV41^2</f>
        <v>488.30070215677847</v>
      </c>
      <c r="CF41" s="149">
        <f>BikeData!$N$2*((Sections!$P$2)/Sections!$N$2)-(0.5*Sections!$U$2*Sections!$T$2*Sections!BV41^2)/BikeData!$G$5</f>
        <v>8.5846961524382834</v>
      </c>
      <c r="CG41" s="149">
        <f>Sections!$V$2*BikeData!$N$2*(Sections!$P$2/Sections!$M$2)/(1-Sections!$V$2*Sections!$N$2/Sections!$M$2)</f>
        <v>15.459349727578084</v>
      </c>
      <c r="CH41" s="149">
        <f t="shared" si="42"/>
        <v>8.5846961524382834</v>
      </c>
      <c r="CI41" s="149">
        <f t="shared" si="88"/>
        <v>89.075679469999997</v>
      </c>
      <c r="CJ41" s="149">
        <f>MAX(0, (BV41^2 - BU$17^2)/(2*Sections!CH41))</f>
        <v>0</v>
      </c>
      <c r="CK41" s="149">
        <f t="shared" si="89"/>
        <v>0</v>
      </c>
      <c r="CL41" s="149">
        <f t="shared" si="90"/>
        <v>6.8582415088433493</v>
      </c>
      <c r="CM41" s="672"/>
      <c r="CN41" s="129">
        <f>INDEX($B$29:$B$34, MATCH(CR41, $A$29:$A$34, 0))</f>
        <v>281.54523308547459</v>
      </c>
      <c r="CO41" s="129">
        <f t="shared" si="91"/>
        <v>15</v>
      </c>
      <c r="CP41" s="129">
        <f t="shared" si="92"/>
        <v>58.362887510455231</v>
      </c>
      <c r="CQ41" s="129">
        <f t="shared" si="43"/>
        <v>210.10639503763883</v>
      </c>
      <c r="CR41" s="129">
        <f>IF(DE41=1,
IF(CP41&lt;$E$29,1,
IF(CP41&lt;$E$30,2,
IF(CP41&lt;$E$31,3,
IF(CP41&lt;$E$32,4,
IF(CP41&lt;$E$33,5,
IF(CP41&lt;$E$34,6)))))),
IF(CP41&gt;$F$29,1,
IF(CP41&gt;$F$30,2,
IF(CP41&gt;$F$31,3,
IF(CP41&gt;$F$32,4,
IF(CP41&gt;$F$33,5,
IF(CP41&gt;$F$34,6)))))))</f>
        <v>4</v>
      </c>
      <c r="CS41" s="129" cm="1">
        <f t="array" ref="CS41">INDEX(Sections!$A$37:$F$67, MATCH(CP41, Acceleration!$H$6:$H$36, 1), Sections!CR41)</f>
        <v>4.7104625432718503</v>
      </c>
      <c r="CT41" s="129">
        <f>(BikeData!$G$5/CN41)*BikeData!$N$2*(Sections!$O$2/Sections!$N$2)-Sections!CY41/Sections!CN41</f>
        <v>8.0677406860701915</v>
      </c>
      <c r="CU41" s="129">
        <f>(Sections!$V$2*Sections!$L$2*BikeData!$N$2*((Sections!$P$2)/Sections!$M$2)/(1-Sections!$V$2*Sections!$N$2/Sections!$M$2))/Sections!CN41-Sections!CY41/Sections!CN41</f>
        <v>12.318260533600531</v>
      </c>
      <c r="CV41" s="129">
        <f t="shared" si="135"/>
        <v>4.7104625432718503</v>
      </c>
      <c r="CW41" s="129">
        <f t="shared" si="138"/>
        <v>58.223731012506292</v>
      </c>
      <c r="CX41" s="129">
        <f t="shared" si="139"/>
        <v>1.7154627394962485E-2</v>
      </c>
      <c r="CY41" s="149">
        <f>0.5*Sections!$U$2*Sections!$T$2*Sections!CP41^2</f>
        <v>613.12079494044917</v>
      </c>
      <c r="CZ41" s="129">
        <f>BikeData!$N$2*((Sections!$P$2)/Sections!$N$2)-(0.5*Sections!$U$2*Sections!$T$2*Sections!CP41^2)/BikeData!$G$5</f>
        <v>8.1118927706819548</v>
      </c>
      <c r="DA41" s="129">
        <f>Sections!$V$2*BikeData!$N$2*(Sections!$P$2/Sections!$M$2)/(1-Sections!$V$2*Sections!$N$2/Sections!$M$2)</f>
        <v>15.459349727578084</v>
      </c>
      <c r="DB41" s="129">
        <f t="shared" si="93"/>
        <v>8.1118927706819548</v>
      </c>
      <c r="DC41" s="129">
        <f t="shared" si="94"/>
        <v>57.567763170000006</v>
      </c>
      <c r="DD41" s="129">
        <f t="shared" si="47"/>
        <v>61.973517745408387</v>
      </c>
      <c r="DE41" s="221">
        <f t="shared" si="95"/>
        <v>1</v>
      </c>
      <c r="DF41" s="149">
        <f t="shared" si="96"/>
        <v>4.7104625432718503</v>
      </c>
      <c r="DG41" s="680"/>
      <c r="DH41" s="631"/>
      <c r="DI41" s="129">
        <f>INDEX($B$29:$B$34, MATCH(DM41, $A$29:$A$34, 0))</f>
        <v>288.49501037177833</v>
      </c>
      <c r="DJ41" s="129">
        <f t="shared" si="97"/>
        <v>15</v>
      </c>
      <c r="DK41" s="129">
        <f t="shared" si="98"/>
        <v>46.198751744745309</v>
      </c>
      <c r="DL41" s="129">
        <f t="shared" si="16"/>
        <v>166.31550628108312</v>
      </c>
      <c r="DM41" s="149">
        <f>IF(DZ41=0,
IF(DK41&lt;$E$29,1,
IF(DK41&lt;$E$30,2,
IF(DK41&lt;$E$31,3,
IF(DK41&lt;$E$32,4,
IF(DK41&lt;$E$33,5,
IF(DK41&lt;$E$34,6)))))),
IF(DK41&gt;$F$29,1,
IF(DK41&gt;$F$30,2,
IF(DK41&gt;$F$31,3,
IF(DK41&gt;$F$32,4,
IF(DK41&gt;$F$33,5,
IF(DK41&gt;$F$34,6)))))))</f>
        <v>3</v>
      </c>
      <c r="DN41" s="149" cm="1">
        <f t="array" ref="DN41">INDEX(Sections!$A$37:$F$67, MATCH(DK41, Acceleration!$H$6:$H$36, 1), Sections!DM41)</f>
        <v>6.8582415088433493</v>
      </c>
      <c r="DO41" s="129">
        <f>(BikeData!$G$5/DI41)*BikeData!$N$2*(Sections!$O$2/Sections!$N$2)-Sections!DT41/Sections!DI41</f>
        <v>8.6669654506398182</v>
      </c>
      <c r="DP41" s="129">
        <f>(Sections!$V$2*Sections!$L$2*BikeData!$N$2*((Sections!$P$2)/Sections!$M$2)/(1-Sections!$V$2*Sections!$N$2/Sections!$M$2))/Sections!DI41-Sections!DT41/Sections!DI41</f>
        <v>12.81509126974907</v>
      </c>
      <c r="DQ41" s="129">
        <f t="shared" si="48"/>
        <v>6.8582415088433493</v>
      </c>
      <c r="DR41" s="149">
        <f t="shared" si="49"/>
        <v>46.003983147615401</v>
      </c>
      <c r="DS41" s="129">
        <f t="shared" si="50"/>
        <v>2.1691330548219024E-2</v>
      </c>
      <c r="DT41" s="149">
        <f>0.5*Sections!$U$2*Sections!$T$2*Sections!DK41^2</f>
        <v>384.17843929906934</v>
      </c>
      <c r="DU41" s="149">
        <f>BikeData!$N$2*((Sections!$P$2)/Sections!$N$2)-(0.5*Sections!$U$2*Sections!$T$2*Sections!DK41^2)/BikeData!$G$5</f>
        <v>8.9790986632629401</v>
      </c>
      <c r="DV41" s="149">
        <f>Sections!$V$2*BikeData!$N$2*(Sections!$P$2/Sections!$M$2)/(1-Sections!$V$2*Sections!$N$2/Sections!$M$2)</f>
        <v>15.459349727578084</v>
      </c>
      <c r="DW41" s="149">
        <f t="shared" si="99"/>
        <v>8.9790986632629401</v>
      </c>
      <c r="DX41" s="149">
        <f t="shared" si="100"/>
        <v>32.780693499999998</v>
      </c>
      <c r="DY41" s="149">
        <f t="shared" si="52"/>
        <v>0</v>
      </c>
      <c r="DZ41" s="149">
        <f t="shared" si="101"/>
        <v>0</v>
      </c>
      <c r="EA41" s="149">
        <f t="shared" si="53"/>
        <v>-8.9790986632629401</v>
      </c>
      <c r="EB41" s="634"/>
      <c r="EC41" s="658"/>
      <c r="ED41" s="192">
        <f>INDEX($B$29:$B$34, MATCH(EH41, $A$29:$A$34, 0))</f>
        <v>327.25651568900486</v>
      </c>
      <c r="EE41" s="129">
        <f t="shared" si="102"/>
        <v>15</v>
      </c>
      <c r="EF41" s="129">
        <f t="shared" si="103"/>
        <v>37.472031459065441</v>
      </c>
      <c r="EG41" s="129">
        <f t="shared" si="104"/>
        <v>134.89931325263558</v>
      </c>
      <c r="EH41" s="149">
        <f>IF(EU41=0,
IF(EF41&lt;$E$29,1,
IF(EF41&lt;$E$30,2,
IF(EF41&lt;$E$31,3,
IF(EF41&lt;$E$32,4,
IF(EF41&lt;$E$33,5,
IF(EF41&lt;$E$34,6)))))),
IF(EF41&gt;$F$29,1,
IF(EF41&gt;$F$30,2,
IF(EF41&gt;$F$31,3,
IF(EF41&gt;$F$32,4,
IF(EF41&gt;$F$33,5,
IF(EF41&gt;$F$34,6)))))))</f>
        <v>1</v>
      </c>
      <c r="EI41" s="149" cm="1">
        <f t="array" ref="EI41">INDEX(Sections!$A$37:$F$67, MATCH(EF41, Acceleration!$H$6:$H$36, 1), Sections!EH41)</f>
        <v>12.059929368897711</v>
      </c>
      <c r="EJ41" s="129">
        <f>(BikeData!$G$5/ED41)*BikeData!$N$2*(Sections!$O$2/Sections!$N$2)-Sections!EO41/Sections!ED41</f>
        <v>8.04203135828112</v>
      </c>
      <c r="EK41" s="129">
        <f>(Sections!$V$2*Sections!$L$2*BikeData!$N$2*((Sections!$P$2)/Sections!$M$2)/(1-Sections!$V$2*Sections!$N$2/Sections!$M$2))/Sections!ED41-Sections!EO41/Sections!ED41</f>
        <v>11.698837392189438</v>
      </c>
      <c r="EL41" s="129">
        <f t="shared" si="105"/>
        <v>8.04203135828112</v>
      </c>
      <c r="EM41" s="129">
        <f t="shared" si="140"/>
        <v>37.218265084562923</v>
      </c>
      <c r="EN41" s="129">
        <f t="shared" si="142"/>
        <v>2.6777240050610766E-2</v>
      </c>
      <c r="EO41" s="149">
        <f>0.5*Sections!$U$2*Sections!$T$2*Sections!EF41^2</f>
        <v>252.74756550045421</v>
      </c>
      <c r="EP41" s="149">
        <f>BikeData!$N$2*((Sections!$P$2)/Sections!$N$2)-(0.5*Sections!$U$2*Sections!$T$2*Sections!EF41^2)/BikeData!$G$5</f>
        <v>9.476942882197088</v>
      </c>
      <c r="EQ41" s="149">
        <f>Sections!$V$2*BikeData!$N$2*(Sections!$P$2/Sections!$M$2)/(1-Sections!$V$2*Sections!$N$2/Sections!$M$2)</f>
        <v>15.459349727578084</v>
      </c>
      <c r="ER41" s="149">
        <f t="shared" si="106"/>
        <v>9.476942882197088</v>
      </c>
      <c r="ES41" s="149">
        <f t="shared" si="107"/>
        <v>22.01957573</v>
      </c>
      <c r="ET41" s="149">
        <f t="shared" si="108"/>
        <v>28.078170689282842</v>
      </c>
      <c r="EU41" s="149">
        <f t="shared" si="137"/>
        <v>1</v>
      </c>
      <c r="EV41" s="149">
        <f t="shared" si="143"/>
        <v>-9.476942882197088</v>
      </c>
      <c r="EW41" s="678"/>
      <c r="EX41" s="129">
        <f>INDEX($B$29:$B$34, MATCH($FB41, $A$29:$A$34, 0))</f>
        <v>300.69501336586995</v>
      </c>
      <c r="EY41" s="129">
        <f t="shared" si="144"/>
        <v>15</v>
      </c>
      <c r="EZ41" s="129">
        <f t="shared" si="145"/>
        <v>33.532646936901202</v>
      </c>
      <c r="FA41" s="129">
        <f t="shared" si="146"/>
        <v>120.71752897284433</v>
      </c>
      <c r="FB41" s="149">
        <f>IF(FO41=0,
IF(EZ41&lt;$E$29,1,
IF(EZ41&lt;$E$30,2,
IF(EZ41&lt;$E$31,3,
IF(EZ41&lt;$E$32,4,
IF(EZ41&lt;$E$33,5,
IF(EZ41&lt;$E$34,6)))))),
IF(EZ41&gt;$F$29,1,
IF(EZ41&gt;$F$30,2,
IF(EZ41&gt;$F$31,3,
IF(EZ41&gt;$F$32,4,
IF(EZ41&gt;$F$33,5,
IF(EZ41&gt;$F$34,6)))))))</f>
        <v>2</v>
      </c>
      <c r="FC41" s="149" cm="1">
        <f t="array" ref="FC41">INDEX(Sections!$A$37:$F$67, MATCH(EZ41, Acceleration!$H$6:$H$36, 1), Sections!FB41)</f>
        <v>9.4901727706756382</v>
      </c>
      <c r="FD41" s="129">
        <f>(BikeData!$G$5/EX41)*BikeData!$N$2*(Sections!$O$2/Sections!$N$2)-Sections!FI41/Sections!EX41</f>
        <v>8.9198546492111745</v>
      </c>
      <c r="FE41" s="129">
        <f>(Sections!$V$2*Sections!$L$2*BikeData!$N$2*((Sections!$P$2)/Sections!$M$2)/(1-Sections!$V$2*Sections!$N$2/Sections!$M$2))/Sections!EX41-Sections!FI41/Sections!EX41</f>
        <v>12.899679880803115</v>
      </c>
      <c r="FF41" s="129">
        <f t="shared" si="147"/>
        <v>8.9198546492111745</v>
      </c>
      <c r="FG41" s="129">
        <f t="shared" si="148"/>
        <v>33.797605239029757</v>
      </c>
      <c r="FH41" s="129">
        <f t="shared" si="58"/>
        <v>2.9704329560121995E-2</v>
      </c>
      <c r="FI41" s="149">
        <f>0.5*Sections!$U$2*Sections!$T$2*Sections!EZ41^2</f>
        <v>202.39891390707652</v>
      </c>
      <c r="FJ41" s="149">
        <f>BikeData!$N$2*((Sections!$P$2)/Sections!$N$2)-(0.5*Sections!$U$2*Sections!$T$2*Sections!EZ41^2)/BikeData!$G$5</f>
        <v>9.667657471565942</v>
      </c>
      <c r="FK41" s="149">
        <f>Sections!$V$2*BikeData!$N$2*(Sections!$P$2/Sections!$M$2)/(1-Sections!$V$2*Sections!$N$2/Sections!$M$2)</f>
        <v>15.459349727578084</v>
      </c>
      <c r="FL41" s="149">
        <f t="shared" si="149"/>
        <v>9.667657471565942</v>
      </c>
      <c r="FM41" s="149">
        <f t="shared" si="150"/>
        <v>238.62828163</v>
      </c>
      <c r="FN41" s="149">
        <f t="shared" si="61"/>
        <v>20.607389917969179</v>
      </c>
      <c r="FO41" s="149">
        <f t="shared" si="152"/>
        <v>0</v>
      </c>
      <c r="FP41" s="149">
        <f t="shared" si="151"/>
        <v>8.9198546492111745</v>
      </c>
      <c r="FR41" s="149">
        <f>INDEX($B$29:$B$34, MATCH($FV41, $A$29:$A$34, 0))</f>
        <v>327.25651568900486</v>
      </c>
      <c r="FS41" s="129">
        <f t="shared" si="62"/>
        <v>15</v>
      </c>
      <c r="FT41" s="129">
        <f t="shared" si="114"/>
        <v>31.249072325481524</v>
      </c>
      <c r="FU41" s="129">
        <f t="shared" si="115"/>
        <v>112.49666037173348</v>
      </c>
      <c r="FV41" s="149">
        <f>IF(GI41=0,
IF(FT41&lt;$E$29,1,
IF(FT41&lt;$E$30,2,
IF(FT41&lt;$E$31,3,
IF(FT41&lt;$E$32,4,
IF(FT41&lt;$E$33,5,
IF(FT41&lt;$E$34,6)))))),
IF(FT41&gt;$F$29,1,
IF(FT41&gt;$F$30,2,
IF(FT41&gt;$F$31,3,
IF(FT41&gt;$F$32,4,
IF(FT41&gt;$F$33,5,
IF(FT41&gt;$F$34,6)))))))</f>
        <v>1</v>
      </c>
      <c r="FW41" s="149" cm="1">
        <f t="array" ref="FW41">INDEX(Sections!$A$37:$F$67, MATCH(FT41, Acceleration!$H$6:$H$36, 1), Sections!FV41)</f>
        <v>12.819174815408889</v>
      </c>
      <c r="FX41" s="129">
        <f>(BikeData!$G$5/FR41)*BikeData!$N$2*(Sections!$O$2/Sections!$N$2)-Sections!GC41/Sections!FR41</f>
        <v>8.2772497511733611</v>
      </c>
      <c r="FY41" s="129">
        <f>(Sections!$V$2*Sections!$L$2*BikeData!$N$2*((Sections!$P$2)/Sections!$M$2)/(1-Sections!$V$2*Sections!$N$2/Sections!$M$2))/Sections!FR41-Sections!GC41/Sections!FR41</f>
        <v>11.934055785081679</v>
      </c>
      <c r="FZ41" s="129">
        <f t="shared" si="116"/>
        <v>8.2772497511733611</v>
      </c>
      <c r="GA41" s="129">
        <f t="shared" si="117"/>
        <v>31.512838982001004</v>
      </c>
      <c r="GB41" s="129">
        <f t="shared" si="64"/>
        <v>3.1866461016485374E-2</v>
      </c>
      <c r="GC41" s="149">
        <f>0.5*Sections!$U$2*Sections!$T$2*Sections!FT41^2</f>
        <v>175.77081381657155</v>
      </c>
      <c r="GD41" s="149">
        <f>BikeData!$N$2*((Sections!$P$2)/Sections!$N$2)-(0.5*Sections!$U$2*Sections!$T$2*Sections!FT41^2)/BikeData!$G$5</f>
        <v>9.7685214870602799</v>
      </c>
      <c r="GE41" s="149">
        <f>Sections!$V$2*BikeData!$N$2*(Sections!$P$2/Sections!$M$2)/(1-Sections!$V$2*Sections!$N$2/Sections!$M$2)</f>
        <v>15.459349727578084</v>
      </c>
      <c r="GF41" s="149">
        <f t="shared" si="118"/>
        <v>9.7685214870602799</v>
      </c>
      <c r="GG41" s="149">
        <f t="shared" si="66"/>
        <v>499.54111422000005</v>
      </c>
      <c r="GH41" s="149">
        <f>MAX(0, (FT41^2 - CX$6^2)/(2*Sections!GF41))</f>
        <v>49.982206749336981</v>
      </c>
      <c r="GI41" s="149">
        <f t="shared" si="119"/>
        <v>0</v>
      </c>
      <c r="GJ41" s="149">
        <f t="shared" si="120"/>
        <v>8.2772497511733611</v>
      </c>
      <c r="GM41" s="106">
        <f>INDEX($B$29:$B$34, MATCH(GQ41, $A$29:$A$34, 0))</f>
        <v>327.25651568900486</v>
      </c>
      <c r="GN41" s="106">
        <f t="shared" si="68"/>
        <v>15</v>
      </c>
      <c r="GO41" s="106">
        <f t="shared" si="121"/>
        <v>25.232883354711081</v>
      </c>
      <c r="GP41" s="106">
        <f t="shared" si="122"/>
        <v>90.838380076959893</v>
      </c>
      <c r="GQ41" s="106">
        <f>IF(HD41=0,
IF(GO41&lt;$E$29,1,
IF(GO41&lt;$E$30,2,
IF(GO41&lt;$E$31,3,
IF(GO41&lt;$E$32,4,
IF(GO41&lt;$E$33,5,
IF(GO41&lt;$E$34,6)))))),
IF(GO41&gt;$F$29,1,
IF(GO41&gt;$F$30,2,
IF(GO41&gt;$F$31,3,
IF(GO41&gt;$F$32,4,
IF(GO41&gt;$F$33,5,
IF(GO41&gt;$F$34,6)))))))</f>
        <v>1</v>
      </c>
      <c r="GR41" s="106" cm="1">
        <f t="array" ref="GR41">INDEX(Sections!$A$37:$F$67, MATCH(GO41, Acceleration!$H$6:$H$36, 1), Sections!GQ41)</f>
        <v>13.292219147067074</v>
      </c>
      <c r="GS41" s="106">
        <f>(BikeData!$G$5/GM41)*BikeData!$N$2*(Sections!$O$2/Sections!$N$2)-Sections!GX41/Sections!GM41</f>
        <v>8.4641523748144909</v>
      </c>
      <c r="GT41" s="106">
        <f>(Sections!$V$2*Sections!$L$2*BikeData!$N$2*((Sections!$P$2)/Sections!$M$2)/(1-Sections!$V$2*Sections!$N$2/Sections!$M$2))/Sections!GM41-Sections!GX41/Sections!GM41</f>
        <v>12.120958408722808</v>
      </c>
      <c r="GU41" s="106">
        <f t="shared" si="123"/>
        <v>8.4641523748144909</v>
      </c>
      <c r="GV41" s="106">
        <f t="shared" si="124"/>
        <v>25.566124210409455</v>
      </c>
      <c r="GW41" s="106">
        <f t="shared" si="70"/>
        <v>3.9370847893753565E-2</v>
      </c>
      <c r="GX41" s="106">
        <f>0.5*Sections!$U$2*Sections!$T$2*Sections!GO41^2</f>
        <v>114.605712430642</v>
      </c>
      <c r="GY41" s="106">
        <f>BikeData!$N$2*((Sections!$P$2)/Sections!$N$2)-(0.5*Sections!$U$2*Sections!$T$2*Sections!GO41^2)/BikeData!$G$5</f>
        <v>10.000207477158497</v>
      </c>
      <c r="GZ41" s="106">
        <f>Sections!$V$2*BikeData!$N$2*(Sections!$P$2/Sections!$M$2)/(1-Sections!$V$2*Sections!$N$2/Sections!$M$2)</f>
        <v>15.459349727578084</v>
      </c>
      <c r="HA41" s="106">
        <f t="shared" si="125"/>
        <v>10.000207477158497</v>
      </c>
      <c r="HB41" s="106">
        <f t="shared" si="72"/>
        <v>368.21187875999999</v>
      </c>
      <c r="HC41" s="106">
        <f>MAX(0, (GO41^2 - DY$9^2)/(2*Sections!HA41))</f>
        <v>31.834259631449658</v>
      </c>
      <c r="HD41" s="106">
        <f t="shared" si="126"/>
        <v>0</v>
      </c>
      <c r="HE41" s="106">
        <f t="shared" si="127"/>
        <v>8.4641523748144909</v>
      </c>
      <c r="HH41" s="82">
        <f>INDEX($B$29:$B$34, MATCH(HL41, $A$29:$A$34, 0))</f>
        <v>327.25651568900486</v>
      </c>
      <c r="HI41" s="82">
        <f t="shared" si="74"/>
        <v>15</v>
      </c>
      <c r="HJ41" s="82">
        <f t="shared" si="128"/>
        <v>22.671208450049935</v>
      </c>
      <c r="HK41" s="82">
        <f t="shared" si="129"/>
        <v>81.616350420179771</v>
      </c>
      <c r="HL41" s="106">
        <f>IF(HY41=0,
IF(HJ41&lt;$E$29,1,
IF(HJ41&lt;$E$30,2,
IF(HJ41&lt;$E$31,3,
IF(HJ41&lt;$E$32,4,
IF(HJ41&lt;$E$33,5,
IF(HJ41&lt;$E$34,6)))))),
IF(HJ41&gt;$F$29,1,
IF(HJ41&gt;$F$30,2,
IF(HJ41&gt;$F$31,3,
IF(HJ41&gt;$F$32,4,
IF(HJ41&gt;$F$33,5,
IF(HJ41&gt;$F$34,6)))))))</f>
        <v>1</v>
      </c>
      <c r="HM41" s="106" cm="1">
        <f t="array" ref="HM41">INDEX(Sections!$A$37:$F$67, MATCH(HJ41, Acceleration!$H$6:$H$36, 1), Sections!HL41)</f>
        <v>11.167263349953945</v>
      </c>
      <c r="HN41" s="82">
        <f>(BikeData!$G$5/HH41)*BikeData!$N$2*(Sections!$O$2/Sections!$N$2)-Sections!HS41/Sections!HH41</f>
        <v>8.5316488086707469</v>
      </c>
      <c r="HO41" s="82">
        <f>(Sections!$V$2*Sections!$L$2*BikeData!$N$2*((Sections!$P$2)/Sections!$M$2)/(1-Sections!$V$2*Sections!$N$2/Sections!$M$2))/Sections!HH41-Sections!HS41/Sections!HH41</f>
        <v>12.188454842579064</v>
      </c>
      <c r="HP41" s="82">
        <f t="shared" si="130"/>
        <v>8.5316488086707469</v>
      </c>
      <c r="HQ41" s="82">
        <f t="shared" si="131"/>
        <v>23.044456821608033</v>
      </c>
      <c r="HR41" s="106">
        <f t="shared" si="26"/>
        <v>4.3748679760325412E-2</v>
      </c>
      <c r="HS41" s="104">
        <f>0.5*Sections!$U$2*Sections!$T$2*Sections!HJ41^2</f>
        <v>92.5170646654108</v>
      </c>
      <c r="HT41" s="104">
        <f>BikeData!$N$2*((Sections!$P$2)/Sections!$N$2)-(0.5*Sections!$U$2*Sections!$T$2*Sections!HJ41^2)/BikeData!$G$5</f>
        <v>10.083876597481343</v>
      </c>
      <c r="HU41" s="104">
        <f>Sections!$V$2*BikeData!$N$2*(Sections!$P$2/Sections!$M$2)/(1-Sections!$V$2*Sections!$N$2/Sections!$M$2)</f>
        <v>15.459349727578084</v>
      </c>
      <c r="HV41" s="106">
        <f t="shared" si="132"/>
        <v>10.083876597481343</v>
      </c>
      <c r="HW41" s="106">
        <f t="shared" si="77"/>
        <v>306.42191860000003</v>
      </c>
      <c r="HX41" s="106">
        <f t="shared" si="78"/>
        <v>9.5557584718288275</v>
      </c>
      <c r="HY41" s="106">
        <f t="shared" si="133"/>
        <v>0</v>
      </c>
      <c r="HZ41" s="106">
        <f t="shared" si="134"/>
        <v>8.5316488086707469</v>
      </c>
    </row>
    <row r="42" spans="1:234">
      <c r="A42" s="40">
        <v>10.297056703063244</v>
      </c>
      <c r="B42" s="40">
        <v>8.5412529902727155</v>
      </c>
      <c r="C42" s="40">
        <v>6.7890191396535249</v>
      </c>
      <c r="D42" s="40">
        <v>5.5710980935129157</v>
      </c>
      <c r="E42" s="40">
        <v>4.7006667957228263</v>
      </c>
      <c r="F42" s="40">
        <v>3.8867574932009243</v>
      </c>
      <c r="L42" s="149">
        <f>INDEX($B$29:$B$34, MATCH($P42, $A$29:$A$34, 0))</f>
        <v>327.25651568900486</v>
      </c>
      <c r="M42" s="149">
        <f t="shared" si="28"/>
        <v>16</v>
      </c>
      <c r="N42" s="149">
        <f t="shared" si="79"/>
        <v>24.447296046347223</v>
      </c>
      <c r="O42" s="149">
        <f t="shared" si="29"/>
        <v>88.010265766849997</v>
      </c>
      <c r="P42" s="149">
        <f>IF(AC42=0,
IF(N42&lt;$E$29,1,
IF(N42&lt;$E$30,2,
IF(N42&lt;$E$31,3,
IF(N42&lt;$E$32,4,
IF(N42&lt;$E$33,5,
IF(N42&lt;$E$34,6)))))),
IF(N42&gt;$F$29,1,
IF(N42&gt;$F$30,2,
IF(N42&gt;$F$31,3,
IF(N42&gt;$F$32,4,
IF(N42&gt;$F$33,5,
IF(N42&gt;$F$34,6)))))))</f>
        <v>1</v>
      </c>
      <c r="Q42" s="149" cm="1">
        <f t="array" ref="Q42">INDEX(Sections!$A$37:$F$67, MATCH(N42, Acceleration!$H$6:$H$36, 1), Sections!P42)</f>
        <v>12.969993991685547</v>
      </c>
      <c r="R42" s="149">
        <f>(BikeData!$G$5/L42)*BikeData!$N$2*(Sections!$O$2/Sections!$N$2)-Sections!W42/Sections!L42</f>
        <v>8.4856189032955438</v>
      </c>
      <c r="S42" s="149">
        <f>(Sections!$V$2*Sections!$L$2*BikeData!$N$2*((Sections!$P$2)/Sections!$M$2)/(1-Sections!$V$2*Sections!$N$2/Sections!$M$2))/Sections!L42-Sections!W42/Sections!L42</f>
        <v>12.142424937203861</v>
      </c>
      <c r="T42" s="149">
        <f t="shared" si="0"/>
        <v>8.6376490575826992</v>
      </c>
      <c r="U42" s="149">
        <f t="shared" si="30"/>
        <v>24.798096340100582</v>
      </c>
      <c r="V42" s="149">
        <f t="shared" si="31"/>
        <v>4.0612936623698935E-2</v>
      </c>
      <c r="W42" s="149">
        <f>0.5*Sections!$U$2*Sections!$T$2*Sections!N42^2</f>
        <v>107.58065111599402</v>
      </c>
      <c r="X42" s="149">
        <f>BikeData!$N$2*((Sections!$P$2)/Sections!$N$2)-(0.5*Sections!$U$2*Sections!$T$2*Sections!N42^2)/BikeData!$G$5</f>
        <v>10.0268175578958</v>
      </c>
      <c r="Y42" s="149">
        <f>Sections!$V$2*BikeData!$N$2*(Sections!$P$2/Sections!$M$2)/(1-Sections!$V$2*Sections!$N$2/Sections!$M$2)</f>
        <v>15.459349727578084</v>
      </c>
      <c r="Z42" s="149">
        <f t="shared" si="32"/>
        <v>10.0268175578958</v>
      </c>
      <c r="AA42" s="149">
        <f>$D$2-M42</f>
        <v>487.2</v>
      </c>
      <c r="AB42" s="149">
        <f>MAX(0, (N42^2 - M$17^2)/(2*Sections!Z42))</f>
        <v>0</v>
      </c>
      <c r="AC42" s="149">
        <f t="shared" si="80"/>
        <v>0</v>
      </c>
      <c r="AD42" s="149">
        <f t="shared" si="33"/>
        <v>8.6376490575826992</v>
      </c>
      <c r="AF42" s="149">
        <f>INDEX($B$29:$B$34, MATCH($AJ42, $A$29:$A$34, 0))</f>
        <v>300.69501336586995</v>
      </c>
      <c r="AG42" s="129">
        <f t="shared" si="34"/>
        <v>16</v>
      </c>
      <c r="AH42" s="129">
        <f t="shared" si="35"/>
        <v>34.213984038717143</v>
      </c>
      <c r="AI42" s="129">
        <f t="shared" si="1"/>
        <v>123.17034253938172</v>
      </c>
      <c r="AJ42" s="129">
        <f>IF(AW42=0,
IF(AH42&lt;$E$29,1,
IF(AH42&lt;$E$30,2,
IF(AH42&lt;$E$31,3,
IF(AH42&lt;$E$32,4,
IF(AH42&lt;$E$33,5,
IF(AH42&lt;$E$34,6)))))),
IF(AH42&gt;$F$29,1,
IF(AH42&gt;$F$30,2,
IF(AH42&gt;$F$31,3,
IF(AH42&gt;$F$32,4,
IF(AH42&gt;$F$33,5,
IF(AH42&gt;$F$34,6)))))))</f>
        <v>2</v>
      </c>
      <c r="AK42" s="129" cm="1">
        <f t="array" ref="AK42">INDEX(Sections!$A$37:$F$67, MATCH(AH42, Acceleration!$H$6:$H$36, 1), $AJ42)</f>
        <v>9.4901727706756382</v>
      </c>
      <c r="AL42" s="129">
        <f>(BikeData!$G$5/AF42)*BikeData!$N$2*(Sections!$O$2/Sections!$N$2)-Sections!AQ42/Sections!AF42</f>
        <v>8.8922236862490429</v>
      </c>
      <c r="AM42" s="129">
        <f>(Sections!$V$2*Sections!$L$2*BikeData!$N$2*((Sections!$P$2)/Sections!$M$2)/(1-Sections!$V$2*Sections!$N$2/Sections!$M$2))/Sections!AF42-Sections!AQ42/Sections!AF42</f>
        <v>12.872048917840983</v>
      </c>
      <c r="AN42" s="129">
        <f t="shared" si="2"/>
        <v>8.8922236862490429</v>
      </c>
      <c r="AO42" s="129">
        <f t="shared" si="3"/>
        <v>34.472904594392531</v>
      </c>
      <c r="AP42" s="129">
        <f t="shared" si="36"/>
        <v>2.911763860324202E-2</v>
      </c>
      <c r="AQ42" s="149">
        <f>0.5*Sections!$U$2*Sections!$T$2*Sections!AH42^2</f>
        <v>210.70740668428647</v>
      </c>
      <c r="AR42" s="149">
        <f>BikeData!$N$2*((Sections!$P$2)/Sections!$N$2)-(0.5*Sections!$U$2*Sections!$T$2*Sections!AH42^2)/BikeData!$G$5</f>
        <v>9.6361859080159054</v>
      </c>
      <c r="AS42" s="149">
        <f>Sections!$V$2*BikeData!$N$2*(Sections!$P$2/Sections!$M$2)/(1-Sections!$V$2*Sections!$N$2/Sections!$M$2)</f>
        <v>15.459349727578084</v>
      </c>
      <c r="AT42" s="149">
        <f t="shared" si="4"/>
        <v>9.6361859080159054</v>
      </c>
      <c r="AU42" s="149">
        <f t="shared" si="5"/>
        <v>46.025001019999998</v>
      </c>
      <c r="AV42" s="149">
        <f>MAX(0, (AH42^2 - AG$17^2)/(2*Sections!AT42))</f>
        <v>0</v>
      </c>
      <c r="AW42" s="149">
        <f t="shared" si="81"/>
        <v>0</v>
      </c>
      <c r="AX42" s="149">
        <f t="shared" si="6"/>
        <v>8.8922236862490429</v>
      </c>
      <c r="AZ42" s="149">
        <f>INDEX($B$29:$B$34, MATCH($AJ42, $A$29:$A$34, 0))</f>
        <v>300.69501336586995</v>
      </c>
      <c r="BA42" s="129">
        <f t="shared" si="82"/>
        <v>16</v>
      </c>
      <c r="BB42" s="129">
        <f t="shared" si="37"/>
        <v>46.814050497437989</v>
      </c>
      <c r="BC42" s="129">
        <f t="shared" si="7"/>
        <v>168.53058179077678</v>
      </c>
      <c r="BD42" s="149">
        <f>IF(BQ42=0,
IF(BB42&lt;$E$29,1,
IF(BB42&lt;$E$30,2,
IF(BB42&lt;$E$31,3,
IF(BB42&lt;$E$32,4,
IF(BB42&lt;$E$33,5,
IF(BB42&lt;$E$34,6)))))),
IF(BB42&gt;$F$29,1,
IF(BB42&gt;$F$30,2,
IF(BB42&gt;$F$31,3,
IF(BB42&gt;$F$32,4,
IF(BB42&gt;$F$33,5,
IF(BB42&gt;$F$34,6)))))))</f>
        <v>3</v>
      </c>
      <c r="BE42" s="129" cm="1">
        <f t="array" ref="BE42">INDEX(Sections!$A$37:$F$67, MATCH(BB42, Acceleration!$H$6:$H$36, 1), Sections!BD42)</f>
        <v>6.8582415088433493</v>
      </c>
      <c r="BF42" s="129">
        <f>(BikeData!$G$5/AZ42)*BikeData!$N$2*(Sections!$O$2/Sections!$N$2)-Sections!BK42/Sections!AZ42</f>
        <v>8.2810643937339066</v>
      </c>
      <c r="BG42" s="129">
        <f>(Sections!$V$2*Sections!$L$2*BikeData!$N$2*((Sections!$P$2)/Sections!$M$2)/(1-Sections!$V$2*Sections!$N$2/Sections!$M$2))/Sections!AZ42-Sections!BK42/Sections!AZ42</f>
        <v>12.260889625325847</v>
      </c>
      <c r="BH42" s="129">
        <f t="shared" si="38"/>
        <v>6.8582415088433493</v>
      </c>
      <c r="BI42" s="129">
        <f t="shared" si="9"/>
        <v>46.960321623625632</v>
      </c>
      <c r="BJ42" s="129">
        <f t="shared" si="39"/>
        <v>2.1327788763203084E-2</v>
      </c>
      <c r="BK42" s="149">
        <f>0.5*Sections!$U$2*Sections!$T$2*Sections!BB42^2</f>
        <v>394.47995831580135</v>
      </c>
      <c r="BL42" s="149">
        <f>BikeData!$N$2*((Sections!$P$2)/Sections!$N$2)-(0.5*Sections!$U$2*Sections!$T$2*Sections!BB42^2)/BikeData!$G$5</f>
        <v>8.94007775789653</v>
      </c>
      <c r="BM42" s="149">
        <f>Sections!$V$2*BikeData!$N$2*(Sections!$P$2/Sections!$M$2)/(1-Sections!$V$2*Sections!$N$2/Sections!$M$2)</f>
        <v>15.459349727578084</v>
      </c>
      <c r="BN42" s="149">
        <f t="shared" si="10"/>
        <v>8.94007775789653</v>
      </c>
      <c r="BO42" s="149">
        <f t="shared" si="83"/>
        <v>21.623328960000002</v>
      </c>
      <c r="BP42" s="149">
        <f>MAX(0, (BB42^2 - BA$17^2)/(2*Sections!BN42))</f>
        <v>0</v>
      </c>
      <c r="BQ42" s="149">
        <f t="shared" si="84"/>
        <v>0</v>
      </c>
      <c r="BR42" s="149">
        <f t="shared" si="11"/>
        <v>6.8582415088433493</v>
      </c>
      <c r="BT42" s="129">
        <f>INDEX($B$29:$B$34, MATCH($BX42, $A$29:$A$34, 0))</f>
        <v>288.49501037177833</v>
      </c>
      <c r="BU42" s="129">
        <f t="shared" si="85"/>
        <v>16</v>
      </c>
      <c r="BV42" s="129">
        <f t="shared" si="86"/>
        <v>52.215880359010093</v>
      </c>
      <c r="BW42" s="129">
        <f t="shared" si="87"/>
        <v>187.97716929243634</v>
      </c>
      <c r="BX42" s="129">
        <f>IF(CK42=0,
IF(BV42&lt;$E$29,1,
IF(BV42&lt;$E$30,2,
IF(BV42&lt;$E$31,3,
IF(BV42&lt;$E$32,4,
IF(BV42&lt;$E$33,5,
IF(BV42&lt;$E$34,6)))))),
IF(BV42&gt;$F$29,1,
IF(BV42&gt;$F$30,2,
IF(BV42&gt;$F$31,3,
IF(BV42&gt;$F$32,4,
IF(BV42&gt;$F$33,5,
IF(BV42&gt;$F$34,6)))))))</f>
        <v>3</v>
      </c>
      <c r="BY42" s="129" cm="1">
        <f t="array" ref="BY42">INDEX(Sections!$A$37:$F$67, MATCH(BV42, Acceleration!$H$6:$H$36, 1), Sections!BX42)</f>
        <v>6.8582415088433493</v>
      </c>
      <c r="BZ42" s="129">
        <f>(BikeData!$G$5/BT42)*BikeData!$N$2*(Sections!$O$2/Sections!$N$2)-Sections!CE42/Sections!BT42</f>
        <v>8.2974920595280253</v>
      </c>
      <c r="CA42" s="129">
        <f>(Sections!$V$2*Sections!$L$2*BikeData!$N$2*((Sections!$P$2)/Sections!$M$2)/(1-Sections!$V$2*Sections!$N$2/Sections!$M$2))/Sections!BT42-Sections!CE42/Sections!BT42</f>
        <v>12.445617878637277</v>
      </c>
      <c r="CB42" s="129">
        <f t="shared" si="40"/>
        <v>6.8582415088433493</v>
      </c>
      <c r="CC42" s="129">
        <f t="shared" si="13"/>
        <v>52.347059561012045</v>
      </c>
      <c r="CD42" s="129">
        <f t="shared" si="41"/>
        <v>1.9127235725484967E-2</v>
      </c>
      <c r="CE42" s="149">
        <f>0.5*Sections!$U$2*Sections!$T$2*Sections!BV42^2</f>
        <v>490.76966909996202</v>
      </c>
      <c r="CF42" s="149">
        <f>BikeData!$N$2*((Sections!$P$2)/Sections!$N$2)-(0.5*Sections!$U$2*Sections!$T$2*Sections!BV42^2)/BikeData!$G$5</f>
        <v>8.5753440049262259</v>
      </c>
      <c r="CG42" s="149">
        <f>Sections!$V$2*BikeData!$N$2*(Sections!$P$2/Sections!$M$2)/(1-Sections!$V$2*Sections!$N$2/Sections!$M$2)</f>
        <v>15.459349727578084</v>
      </c>
      <c r="CH42" s="149">
        <f t="shared" si="42"/>
        <v>8.5753440049262259</v>
      </c>
      <c r="CI42" s="149">
        <f t="shared" si="88"/>
        <v>88.075679469999997</v>
      </c>
      <c r="CJ42" s="149">
        <f>MAX(0, (BV42^2 - BU$17^2)/(2*Sections!CH42))</f>
        <v>0</v>
      </c>
      <c r="CK42" s="149">
        <f t="shared" si="89"/>
        <v>0</v>
      </c>
      <c r="CL42" s="149">
        <f t="shared" si="90"/>
        <v>6.8582415088433493</v>
      </c>
      <c r="CM42" s="672"/>
      <c r="CN42" s="129">
        <f>INDEX($B$29:$B$34, MATCH(CR42, $A$29:$A$34, 0))</f>
        <v>281.54523308547459</v>
      </c>
      <c r="CO42" s="129">
        <f t="shared" si="91"/>
        <v>16</v>
      </c>
      <c r="CP42" s="129">
        <f t="shared" si="92"/>
        <v>58.223731012506292</v>
      </c>
      <c r="CQ42" s="129">
        <f t="shared" si="43"/>
        <v>209.60543164502266</v>
      </c>
      <c r="CR42" s="129">
        <f>IF(DE42=1,
IF(CP42&lt;$E$29,1,
IF(CP42&lt;$E$30,2,
IF(CP42&lt;$E$31,3,
IF(CP42&lt;$E$32,4,
IF(CP42&lt;$E$33,5,
IF(CP42&lt;$E$34,6)))))),
IF(CP42&gt;$F$29,1,
IF(CP42&gt;$F$30,2,
IF(CP42&gt;$F$31,3,
IF(CP42&gt;$F$32,4,
IF(CP42&gt;$F$33,5,
IF(CP42&gt;$F$34,6)))))))</f>
        <v>4</v>
      </c>
      <c r="CS42" s="129" cm="1">
        <f t="array" ref="CS42">INDEX(Sections!$A$37:$F$67, MATCH(CP42, Acceleration!$H$6:$H$36, 1), Sections!CR42)</f>
        <v>4.7104625432718503</v>
      </c>
      <c r="CT42" s="129">
        <f>(BikeData!$G$5/CN42)*BikeData!$N$2*(Sections!$O$2/Sections!$N$2)-Sections!CY42/Sections!CN42</f>
        <v>8.0781130207939658</v>
      </c>
      <c r="CU42" s="129">
        <f>(Sections!$V$2*Sections!$L$2*BikeData!$N$2*((Sections!$P$2)/Sections!$M$2)/(1-Sections!$V$2*Sections!$N$2/Sections!$M$2))/Sections!CN42-Sections!CY42/Sections!CN42</f>
        <v>12.328632868324306</v>
      </c>
      <c r="CV42" s="129">
        <f t="shared" si="135"/>
        <v>4.7104625432718503</v>
      </c>
      <c r="CW42" s="129">
        <f t="shared" si="138"/>
        <v>58.08405068632355</v>
      </c>
      <c r="CX42" s="129">
        <f t="shared" si="139"/>
        <v>1.7195753979547215E-2</v>
      </c>
      <c r="CY42" s="149">
        <f>0.5*Sections!$U$2*Sections!$T$2*Sections!CP42^2</f>
        <v>610.20051354300358</v>
      </c>
      <c r="CZ42" s="129">
        <f>BikeData!$N$2*((Sections!$P$2)/Sections!$N$2)-(0.5*Sections!$U$2*Sections!$T$2*Sections!CP42^2)/BikeData!$G$5</f>
        <v>8.1229544426419764</v>
      </c>
      <c r="DA42" s="129">
        <f>Sections!$V$2*BikeData!$N$2*(Sections!$P$2/Sections!$M$2)/(1-Sections!$V$2*Sections!$N$2/Sections!$M$2)</f>
        <v>15.459349727578084</v>
      </c>
      <c r="DB42" s="129">
        <f t="shared" si="93"/>
        <v>8.1229544426419764</v>
      </c>
      <c r="DC42" s="129">
        <f t="shared" si="94"/>
        <v>56.567763170000006</v>
      </c>
      <c r="DD42" s="129">
        <f t="shared" si="47"/>
        <v>60.890485265500871</v>
      </c>
      <c r="DE42" s="221">
        <f t="shared" si="95"/>
        <v>1</v>
      </c>
      <c r="DF42" s="149">
        <f t="shared" si="96"/>
        <v>4.7104625432718503</v>
      </c>
      <c r="DG42" s="680"/>
      <c r="DH42" s="631"/>
      <c r="DI42" s="129">
        <f>INDEX($B$29:$B$34, MATCH(DM42, $A$29:$A$34, 0))</f>
        <v>288.49501037177833</v>
      </c>
      <c r="DJ42" s="129">
        <f t="shared" si="97"/>
        <v>16</v>
      </c>
      <c r="DK42" s="129">
        <f t="shared" si="98"/>
        <v>46.003983147615401</v>
      </c>
      <c r="DL42" s="129">
        <f t="shared" si="16"/>
        <v>165.61433933141544</v>
      </c>
      <c r="DM42" s="149">
        <f>IF(DZ42=0,
IF(DK42&lt;$E$29,1,
IF(DK42&lt;$E$30,2,
IF(DK42&lt;$E$31,3,
IF(DK42&lt;$E$32,4,
IF(DK42&lt;$E$33,5,
IF(DK42&lt;$E$34,6)))))),
IF(DK42&gt;$F$29,1,
IF(DK42&gt;$F$30,2,
IF(DK42&gt;$F$31,3,
IF(DK42&gt;$F$32,4,
IF(DK42&gt;$F$33,5,
IF(DK42&gt;$F$34,6)))))))</f>
        <v>3</v>
      </c>
      <c r="DN42" s="149" cm="1">
        <f t="array" ref="DN42">INDEX(Sections!$A$37:$F$67, MATCH(DK42, Acceleration!$H$6:$H$36, 1), Sections!DM42)</f>
        <v>6.8582415088433493</v>
      </c>
      <c r="DO42" s="129">
        <f>(BikeData!$G$5/DI42)*BikeData!$N$2*(Sections!$O$2/Sections!$N$2)-Sections!DT42/Sections!DI42</f>
        <v>8.6781700656333634</v>
      </c>
      <c r="DP42" s="129">
        <f>(Sections!$V$2*Sections!$L$2*BikeData!$N$2*((Sections!$P$2)/Sections!$M$2)/(1-Sections!$V$2*Sections!$N$2/Sections!$M$2))/Sections!DI42-Sections!DT42/Sections!DI42</f>
        <v>12.826295884742615</v>
      </c>
      <c r="DQ42" s="129">
        <f t="shared" si="48"/>
        <v>6.8582415088433493</v>
      </c>
      <c r="DR42" s="149">
        <f t="shared" si="49"/>
        <v>45.808119145721932</v>
      </c>
      <c r="DS42" s="129">
        <f t="shared" si="50"/>
        <v>2.178362056899686E-2</v>
      </c>
      <c r="DT42" s="149">
        <f>0.5*Sections!$U$2*Sections!$T$2*Sections!DK42^2</f>
        <v>380.94596378029468</v>
      </c>
      <c r="DU42" s="149">
        <f>BikeData!$N$2*((Sections!$P$2)/Sections!$N$2)-(0.5*Sections!$U$2*Sections!$T$2*Sections!DK42^2)/BikeData!$G$5</f>
        <v>8.9913428887128433</v>
      </c>
      <c r="DV42" s="149">
        <f>Sections!$V$2*BikeData!$N$2*(Sections!$P$2/Sections!$M$2)/(1-Sections!$V$2*Sections!$N$2/Sections!$M$2)</f>
        <v>15.459349727578084</v>
      </c>
      <c r="DW42" s="149">
        <f t="shared" si="99"/>
        <v>8.9913428887128433</v>
      </c>
      <c r="DX42" s="149">
        <f t="shared" si="100"/>
        <v>31.780693499999998</v>
      </c>
      <c r="DY42" s="149">
        <f t="shared" si="52"/>
        <v>0</v>
      </c>
      <c r="DZ42" s="149">
        <f t="shared" si="101"/>
        <v>0</v>
      </c>
      <c r="EA42" s="149">
        <f t="shared" si="53"/>
        <v>-8.9913428887128433</v>
      </c>
      <c r="EB42" s="634"/>
      <c r="EC42" s="658"/>
      <c r="ED42" s="192">
        <f>INDEX($B$29:$B$34, MATCH(EH42, $A$29:$A$34, 0))</f>
        <v>327.25651568900486</v>
      </c>
      <c r="EE42" s="129">
        <f t="shared" si="102"/>
        <v>16</v>
      </c>
      <c r="EF42" s="129">
        <f t="shared" si="103"/>
        <v>37.218265084562923</v>
      </c>
      <c r="EG42" s="129">
        <f t="shared" si="104"/>
        <v>133.98575430442654</v>
      </c>
      <c r="EH42" s="149">
        <f>IF(EU42=0,
IF(EF42&lt;$E$29,1,
IF(EF42&lt;$E$30,2,
IF(EF42&lt;$E$31,3,
IF(EF42&lt;$E$32,4,
IF(EF42&lt;$E$33,5,
IF(EF42&lt;$E$34,6)))))),
IF(EF42&gt;$F$29,1,
IF(EF42&gt;$F$30,2,
IF(EF42&gt;$F$31,3,
IF(EF42&gt;$F$32,4,
IF(EF42&gt;$F$33,5,
IF(EF42&gt;$F$34,6)))))))</f>
        <v>1</v>
      </c>
      <c r="EI42" s="149" cm="1">
        <f t="array" ref="EI42">INDEX(Sections!$A$37:$F$67, MATCH(EF42, Acceleration!$H$6:$H$36, 1), Sections!EH42)</f>
        <v>12.059929368897711</v>
      </c>
      <c r="EJ42" s="129">
        <f>(BikeData!$G$5/ED42)*BikeData!$N$2*(Sections!$O$2/Sections!$N$2)-Sections!EO42/Sections!ED42</f>
        <v>8.0524565118656337</v>
      </c>
      <c r="EK42" s="129">
        <f>(Sections!$V$2*Sections!$L$2*BikeData!$N$2*((Sections!$P$2)/Sections!$M$2)/(1-Sections!$V$2*Sections!$N$2/Sections!$M$2))/Sections!ED42-Sections!EO42/Sections!ED42</f>
        <v>11.709262545773951</v>
      </c>
      <c r="EL42" s="129">
        <f t="shared" si="105"/>
        <v>8.0524565118656337</v>
      </c>
      <c r="EM42" s="129">
        <f t="shared" si="140"/>
        <v>36.962406901236029</v>
      </c>
      <c r="EN42" s="129">
        <f t="shared" si="142"/>
        <v>2.6961200895873162E-2</v>
      </c>
      <c r="EO42" s="149">
        <f>0.5*Sections!$U$2*Sections!$T$2*Sections!EF42^2</f>
        <v>249.3358660628632</v>
      </c>
      <c r="EP42" s="149">
        <f>BikeData!$N$2*((Sections!$P$2)/Sections!$N$2)-(0.5*Sections!$U$2*Sections!$T$2*Sections!EF42^2)/BikeData!$G$5</f>
        <v>9.4898659861273575</v>
      </c>
      <c r="EQ42" s="149">
        <f>Sections!$V$2*BikeData!$N$2*(Sections!$P$2/Sections!$M$2)/(1-Sections!$V$2*Sections!$N$2/Sections!$M$2)</f>
        <v>15.459349727578084</v>
      </c>
      <c r="ER42" s="149">
        <f t="shared" si="106"/>
        <v>9.4898659861273575</v>
      </c>
      <c r="ES42" s="149">
        <f t="shared" si="107"/>
        <v>21.01957573</v>
      </c>
      <c r="ET42" s="149">
        <f t="shared" si="108"/>
        <v>27.041296194472178</v>
      </c>
      <c r="EU42" s="149">
        <f t="shared" si="137"/>
        <v>1</v>
      </c>
      <c r="EV42" s="149">
        <f t="shared" si="143"/>
        <v>-9.4898659861273575</v>
      </c>
      <c r="EW42" s="678"/>
      <c r="EX42" s="129">
        <f>INDEX($B$29:$B$34, MATCH($FB42, $A$29:$A$34, 0))</f>
        <v>300.69501336586995</v>
      </c>
      <c r="EY42" s="129">
        <f t="shared" si="144"/>
        <v>16</v>
      </c>
      <c r="EZ42" s="129">
        <f t="shared" si="145"/>
        <v>33.797605239029757</v>
      </c>
      <c r="FA42" s="129">
        <f t="shared" si="146"/>
        <v>121.67137886050713</v>
      </c>
      <c r="FB42" s="149">
        <f>IF(FO42=0,
IF(EZ42&lt;$E$29,1,
IF(EZ42&lt;$E$30,2,
IF(EZ42&lt;$E$31,3,
IF(EZ42&lt;$E$32,4,
IF(EZ42&lt;$E$33,5,
IF(EZ42&lt;$E$34,6)))))),
IF(EZ42&gt;$F$29,1,
IF(EZ42&gt;$F$30,2,
IF(EZ42&gt;$F$31,3,
IF(EZ42&gt;$F$32,4,
IF(EZ42&gt;$F$33,5,
IF(EZ42&gt;$F$34,6)))))))</f>
        <v>2</v>
      </c>
      <c r="FC42" s="149" cm="1">
        <f t="array" ref="FC42">INDEX(Sections!$A$37:$F$67, MATCH(EZ42, Acceleration!$H$6:$H$36, 1), Sections!FB42)</f>
        <v>9.4901727706756382</v>
      </c>
      <c r="FD42" s="129">
        <f>(BikeData!$G$5/EX42)*BikeData!$N$2*(Sections!$O$2/Sections!$N$2)-Sections!FI42/Sections!EX42</f>
        <v>8.9091755639886721</v>
      </c>
      <c r="FE42" s="129">
        <f>(Sections!$V$2*Sections!$L$2*BikeData!$N$2*((Sections!$P$2)/Sections!$M$2)/(1-Sections!$V$2*Sections!$N$2/Sections!$M$2))/Sections!EX42-Sections!FI42/Sections!EX42</f>
        <v>12.889000795580612</v>
      </c>
      <c r="FF42" s="129">
        <f t="shared" si="147"/>
        <v>8.9091755639886721</v>
      </c>
      <c r="FG42" s="129">
        <f t="shared" si="148"/>
        <v>34.06018894576583</v>
      </c>
      <c r="FH42" s="129">
        <f t="shared" si="58"/>
        <v>2.9473401309707013E-2</v>
      </c>
      <c r="FI42" s="149">
        <f>0.5*Sections!$U$2*Sections!$T$2*Sections!EZ42^2</f>
        <v>205.61006158079249</v>
      </c>
      <c r="FJ42" s="149">
        <f>BikeData!$N$2*((Sections!$P$2)/Sections!$N$2)-(0.5*Sections!$U$2*Sections!$T$2*Sections!EZ42^2)/BikeData!$G$5</f>
        <v>9.655494033407928</v>
      </c>
      <c r="FK42" s="149">
        <f>Sections!$V$2*BikeData!$N$2*(Sections!$P$2/Sections!$M$2)/(1-Sections!$V$2*Sections!$N$2/Sections!$M$2)</f>
        <v>15.459349727578084</v>
      </c>
      <c r="FL42" s="149">
        <f t="shared" si="149"/>
        <v>9.655494033407928</v>
      </c>
      <c r="FM42" s="149">
        <f t="shared" si="150"/>
        <v>237.62828163</v>
      </c>
      <c r="FN42" s="149">
        <f t="shared" si="61"/>
        <v>21.557161243014431</v>
      </c>
      <c r="FO42" s="149">
        <f t="shared" si="152"/>
        <v>0</v>
      </c>
      <c r="FP42" s="149">
        <f t="shared" si="151"/>
        <v>8.9091755639886721</v>
      </c>
      <c r="FR42" s="149">
        <f>INDEX($B$29:$B$34, MATCH($FV42, $A$29:$A$34, 0))</f>
        <v>327.25651568900486</v>
      </c>
      <c r="FS42" s="129">
        <f t="shared" si="62"/>
        <v>16</v>
      </c>
      <c r="FT42" s="129">
        <f t="shared" si="114"/>
        <v>31.512838982001004</v>
      </c>
      <c r="FU42" s="129">
        <f t="shared" si="115"/>
        <v>113.44622033520362</v>
      </c>
      <c r="FV42" s="149">
        <f>IF(GI42=0,
IF(FT42&lt;$E$29,1,
IF(FT42&lt;$E$30,2,
IF(FT42&lt;$E$31,3,
IF(FT42&lt;$E$32,4,
IF(FT42&lt;$E$33,5,
IF(FT42&lt;$E$34,6)))))),
IF(FT42&gt;$F$29,1,
IF(FT42&gt;$F$30,2,
IF(FT42&gt;$F$31,3,
IF(FT42&gt;$F$32,4,
IF(FT42&gt;$F$33,5,
IF(FT42&gt;$F$34,6)))))))</f>
        <v>1</v>
      </c>
      <c r="FW42" s="149" cm="1">
        <f t="array" ref="FW42">INDEX(Sections!$A$37:$F$67, MATCH(FT42, Acceleration!$H$6:$H$36, 1), Sections!FV42)</f>
        <v>12.819174815408889</v>
      </c>
      <c r="FX42" s="129">
        <f>(BikeData!$G$5/FR42)*BikeData!$N$2*(Sections!$O$2/Sections!$N$2)-Sections!GC42/Sections!FR42</f>
        <v>8.2681443254062117</v>
      </c>
      <c r="FY42" s="129">
        <f>(Sections!$V$2*Sections!$L$2*BikeData!$N$2*((Sections!$P$2)/Sections!$M$2)/(1-Sections!$V$2*Sections!$N$2/Sections!$M$2))/Sections!FR42-Sections!GC42/Sections!FR42</f>
        <v>11.924950359314529</v>
      </c>
      <c r="FZ42" s="129">
        <f t="shared" si="116"/>
        <v>8.2681443254062117</v>
      </c>
      <c r="GA42" s="129">
        <f t="shared" si="117"/>
        <v>31.774129560954684</v>
      </c>
      <c r="GB42" s="129">
        <f t="shared" si="64"/>
        <v>3.160208248310218E-2</v>
      </c>
      <c r="GC42" s="149">
        <f>0.5*Sections!$U$2*Sections!$T$2*Sections!FT42^2</f>
        <v>178.75062372699395</v>
      </c>
      <c r="GD42" s="149">
        <f>BikeData!$N$2*((Sections!$P$2)/Sections!$N$2)-(0.5*Sections!$U$2*Sections!$T$2*Sections!FT42^2)/BikeData!$G$5</f>
        <v>9.7572343283086802</v>
      </c>
      <c r="GE42" s="149">
        <f>Sections!$V$2*BikeData!$N$2*(Sections!$P$2/Sections!$M$2)/(1-Sections!$V$2*Sections!$N$2/Sections!$M$2)</f>
        <v>15.459349727578084</v>
      </c>
      <c r="GF42" s="149">
        <f t="shared" si="118"/>
        <v>9.7572343283086802</v>
      </c>
      <c r="GG42" s="149">
        <f t="shared" si="66"/>
        <v>498.54111422000005</v>
      </c>
      <c r="GH42" s="149">
        <f>MAX(0, (FT42^2 - CX$6^2)/(2*Sections!GF42))</f>
        <v>50.888345369771343</v>
      </c>
      <c r="GI42" s="149">
        <f t="shared" si="119"/>
        <v>0</v>
      </c>
      <c r="GJ42" s="149">
        <f t="shared" si="120"/>
        <v>8.2681443254062117</v>
      </c>
      <c r="GM42" s="106">
        <f>INDEX($B$29:$B$34, MATCH(GQ42, $A$29:$A$34, 0))</f>
        <v>327.25651568900486</v>
      </c>
      <c r="GN42" s="106">
        <f t="shared" si="68"/>
        <v>16</v>
      </c>
      <c r="GO42" s="106">
        <f t="shared" si="121"/>
        <v>25.566124210409455</v>
      </c>
      <c r="GP42" s="106">
        <f t="shared" si="122"/>
        <v>92.03804715747404</v>
      </c>
      <c r="GQ42" s="106">
        <f>IF(HD42=0,
IF(GO42&lt;$E$29,1,
IF(GO42&lt;$E$30,2,
IF(GO42&lt;$E$31,3,
IF(GO42&lt;$E$32,4,
IF(GO42&lt;$E$33,5,
IF(GO42&lt;$E$34,6)))))),
IF(GO42&gt;$F$29,1,
IF(GO42&gt;$F$30,2,
IF(GO42&gt;$F$31,3,
IF(GO42&gt;$F$32,4,
IF(GO42&gt;$F$33,5,
IF(GO42&gt;$F$34,6)))))))</f>
        <v>1</v>
      </c>
      <c r="GR42" s="106" cm="1">
        <f t="array" ref="GR42">INDEX(Sections!$A$37:$F$67, MATCH(GO42, Acceleration!$H$6:$H$36, 1), Sections!GQ42)</f>
        <v>13.292219147067074</v>
      </c>
      <c r="GS42" s="106">
        <f>(BikeData!$G$5/GM42)*BikeData!$N$2*(Sections!$O$2/Sections!$N$2)-Sections!GX42/Sections!GM42</f>
        <v>8.4548413459767069</v>
      </c>
      <c r="GT42" s="106">
        <f>(Sections!$V$2*Sections!$L$2*BikeData!$N$2*((Sections!$P$2)/Sections!$M$2)/(1-Sections!$V$2*Sections!$N$2/Sections!$M$2))/Sections!GM42-Sections!GX42/Sections!GM42</f>
        <v>12.111647379885024</v>
      </c>
      <c r="GU42" s="106">
        <f t="shared" si="123"/>
        <v>8.4548413459767069</v>
      </c>
      <c r="GV42" s="106">
        <f t="shared" si="124"/>
        <v>25.894717411743226</v>
      </c>
      <c r="GW42" s="106">
        <f t="shared" si="70"/>
        <v>3.8864502346946342E-2</v>
      </c>
      <c r="GX42" s="106">
        <f>0.5*Sections!$U$2*Sections!$T$2*Sections!GO42^2</f>
        <v>117.65280728557519</v>
      </c>
      <c r="GY42" s="106">
        <f>BikeData!$N$2*((Sections!$P$2)/Sections!$N$2)-(0.5*Sections!$U$2*Sections!$T$2*Sections!GO42^2)/BikeData!$G$5</f>
        <v>9.9886654511928423</v>
      </c>
      <c r="GZ42" s="106">
        <f>Sections!$V$2*BikeData!$N$2*(Sections!$P$2/Sections!$M$2)/(1-Sections!$V$2*Sections!$N$2/Sections!$M$2)</f>
        <v>15.459349727578084</v>
      </c>
      <c r="HA42" s="106">
        <f t="shared" si="125"/>
        <v>9.9886654511928423</v>
      </c>
      <c r="HB42" s="106">
        <f t="shared" si="72"/>
        <v>367.21187875999999</v>
      </c>
      <c r="HC42" s="106">
        <f>MAX(0, (GO42^2 - DY$9^2)/(2*Sections!HA42))</f>
        <v>32.71842021018076</v>
      </c>
      <c r="HD42" s="106">
        <f t="shared" si="126"/>
        <v>0</v>
      </c>
      <c r="HE42" s="106">
        <f t="shared" si="127"/>
        <v>8.4548413459767069</v>
      </c>
      <c r="HH42" s="82">
        <f>INDEX($B$29:$B$34, MATCH(HL42, $A$29:$A$34, 0))</f>
        <v>327.25651568900486</v>
      </c>
      <c r="HI42" s="82">
        <f t="shared" si="74"/>
        <v>16</v>
      </c>
      <c r="HJ42" s="82">
        <f t="shared" si="128"/>
        <v>23.044456821608033</v>
      </c>
      <c r="HK42" s="82">
        <f t="shared" si="129"/>
        <v>82.960044557788919</v>
      </c>
      <c r="HL42" s="106">
        <f>IF(HY42=0,
IF(HJ42&lt;$E$29,1,
IF(HJ42&lt;$E$30,2,
IF(HJ42&lt;$E$31,3,
IF(HJ42&lt;$E$32,4,
IF(HJ42&lt;$E$33,5,
IF(HJ42&lt;$E$34,6)))))),
IF(HJ42&gt;$F$29,1,
IF(HJ42&gt;$F$30,2,
IF(HJ42&gt;$F$31,3,
IF(HJ42&gt;$F$32,4,
IF(HJ42&gt;$F$33,5,
IF(HJ42&gt;$F$34,6)))))))</f>
        <v>1</v>
      </c>
      <c r="HM42" s="106" cm="1">
        <f t="array" ref="HM42">INDEX(Sections!$A$37:$F$67, MATCH(HJ42, Acceleration!$H$6:$H$36, 1), Sections!HL42)</f>
        <v>11.702074125987963</v>
      </c>
      <c r="HN42" s="82">
        <f>(BikeData!$G$5/HH42)*BikeData!$N$2*(Sections!$O$2/Sections!$N$2)-Sections!HS42/Sections!HH42</f>
        <v>8.5222635300777281</v>
      </c>
      <c r="HO42" s="82">
        <f>(Sections!$V$2*Sections!$L$2*BikeData!$N$2*((Sections!$P$2)/Sections!$M$2)/(1-Sections!$V$2*Sections!$N$2/Sections!$M$2))/Sections!HH42-Sections!HS42/Sections!HH42</f>
        <v>12.179069563986046</v>
      </c>
      <c r="HP42" s="82">
        <f t="shared" si="130"/>
        <v>8.5222635300777281</v>
      </c>
      <c r="HQ42" s="82">
        <f t="shared" si="131"/>
        <v>23.411354451699552</v>
      </c>
      <c r="HR42" s="106">
        <f t="shared" si="26"/>
        <v>4.3051664478177903E-2</v>
      </c>
      <c r="HS42" s="104">
        <f>0.5*Sections!$U$2*Sections!$T$2*Sections!HJ42^2</f>
        <v>95.588458236532247</v>
      </c>
      <c r="HT42" s="104">
        <f>BikeData!$N$2*((Sections!$P$2)/Sections!$N$2)-(0.5*Sections!$U$2*Sections!$T$2*Sections!HJ42^2)/BikeData!$G$5</f>
        <v>10.072242530924065</v>
      </c>
      <c r="HU42" s="104">
        <f>Sections!$V$2*BikeData!$N$2*(Sections!$P$2/Sections!$M$2)/(1-Sections!$V$2*Sections!$N$2/Sections!$M$2)</f>
        <v>15.459349727578084</v>
      </c>
      <c r="HV42" s="106">
        <f t="shared" si="132"/>
        <v>10.072242530924065</v>
      </c>
      <c r="HW42" s="106">
        <f t="shared" si="77"/>
        <v>305.42191860000003</v>
      </c>
      <c r="HX42" s="106">
        <f t="shared" si="78"/>
        <v>10.413841576182383</v>
      </c>
      <c r="HY42" s="106">
        <f t="shared" si="133"/>
        <v>0</v>
      </c>
      <c r="HZ42" s="106">
        <f t="shared" si="134"/>
        <v>8.5222635300777281</v>
      </c>
    </row>
    <row r="43" spans="1:234">
      <c r="A43" s="40">
        <v>9.9031780572207122</v>
      </c>
      <c r="B43" s="40">
        <v>8.203043866483041</v>
      </c>
      <c r="C43" s="40">
        <v>6.4894922042985881</v>
      </c>
      <c r="D43" s="40">
        <v>5.2930158238683536</v>
      </c>
      <c r="E43" s="40">
        <v>4.4308596642928944</v>
      </c>
      <c r="F43" s="40">
        <v>3.6176835309934492</v>
      </c>
      <c r="L43" s="149">
        <f>INDEX($B$29:$B$34, MATCH($P43, $A$29:$A$34, 0))</f>
        <v>327.25651568900486</v>
      </c>
      <c r="M43" s="149">
        <f t="shared" si="28"/>
        <v>17</v>
      </c>
      <c r="N43" s="149">
        <f t="shared" si="79"/>
        <v>24.798096340100582</v>
      </c>
      <c r="O43" s="149">
        <f t="shared" si="29"/>
        <v>89.273146824362101</v>
      </c>
      <c r="P43" s="149">
        <f>IF(AC43=0,
IF(N43&lt;$E$29,1,
IF(N43&lt;$E$30,2,
IF(N43&lt;$E$31,3,
IF(N43&lt;$E$32,4,
IF(N43&lt;$E$33,5,
IF(N43&lt;$E$34,6)))))),
IF(N43&gt;$F$29,1,
IF(N43&gt;$F$30,2,
IF(N43&gt;$F$31,3,
IF(N43&gt;$F$32,4,
IF(N43&gt;$F$33,5,
IF(N43&gt;$F$34,6)))))))</f>
        <v>1</v>
      </c>
      <c r="Q43" s="149" cm="1">
        <f t="array" ref="Q43">INDEX(Sections!$A$37:$F$67, MATCH(N43, Acceleration!$H$6:$H$36, 1), Sections!P43)</f>
        <v>12.969993991685547</v>
      </c>
      <c r="R43" s="149">
        <f>(BikeData!$G$5/L43)*BikeData!$N$2*(Sections!$O$2/Sections!$N$2)-Sections!W43/Sections!L43</f>
        <v>8.4761170186525963</v>
      </c>
      <c r="S43" s="149">
        <f>(Sections!$V$2*Sections!$L$2*BikeData!$N$2*((Sections!$P$2)/Sections!$M$2)/(1-Sections!$V$2*Sections!$N$2/Sections!$M$2))/Sections!L43-Sections!W43/Sections!L43</f>
        <v>12.132923052560914</v>
      </c>
      <c r="T43" s="149">
        <f t="shared" si="0"/>
        <v>8.6376490575826992</v>
      </c>
      <c r="U43" s="149">
        <f t="shared" si="30"/>
        <v>25.14400286764371</v>
      </c>
      <c r="V43" s="149">
        <f t="shared" si="31"/>
        <v>4.0046374336020166E-2</v>
      </c>
      <c r="W43" s="149">
        <f>0.5*Sections!$U$2*Sections!$T$2*Sections!N43^2</f>
        <v>110.69020477672376</v>
      </c>
      <c r="X43" s="149">
        <f>BikeData!$N$2*((Sections!$P$2)/Sections!$N$2)-(0.5*Sections!$U$2*Sections!$T$2*Sections!N43^2)/BikeData!$G$5</f>
        <v>10.015038945544552</v>
      </c>
      <c r="Y43" s="149">
        <f>Sections!$V$2*BikeData!$N$2*(Sections!$P$2/Sections!$M$2)/(1-Sections!$V$2*Sections!$N$2/Sections!$M$2)</f>
        <v>15.459349727578084</v>
      </c>
      <c r="Z43" s="149">
        <f t="shared" si="32"/>
        <v>10.015038945544552</v>
      </c>
      <c r="AA43" s="149">
        <f>$D$2-M43</f>
        <v>486.2</v>
      </c>
      <c r="AB43" s="149">
        <f>MAX(0, (N43^2 - M$17^2)/(2*Sections!Z43))</f>
        <v>0</v>
      </c>
      <c r="AC43" s="149">
        <f t="shared" si="80"/>
        <v>0</v>
      </c>
      <c r="AD43" s="149">
        <f t="shared" si="33"/>
        <v>8.6376490575826992</v>
      </c>
      <c r="AF43" s="149">
        <f>INDEX($B$29:$B$34, MATCH($AJ43, $A$29:$A$34, 0))</f>
        <v>300.69501336586995</v>
      </c>
      <c r="AG43" s="129">
        <f t="shared" si="34"/>
        <v>17</v>
      </c>
      <c r="AH43" s="129">
        <f t="shared" si="35"/>
        <v>34.472904594392531</v>
      </c>
      <c r="AI43" s="129">
        <f t="shared" si="1"/>
        <v>124.10245653981312</v>
      </c>
      <c r="AJ43" s="129">
        <f>IF(AW43=0,
IF(AH43&lt;$E$29,1,
IF(AH43&lt;$E$30,2,
IF(AH43&lt;$E$31,3,
IF(AH43&lt;$E$32,4,
IF(AH43&lt;$E$33,5,
IF(AH43&lt;$E$34,6)))))),
IF(AH43&gt;$F$29,1,
IF(AH43&gt;$F$30,2,
IF(AH43&gt;$F$31,3,
IF(AH43&gt;$F$32,4,
IF(AH43&gt;$F$33,5,
IF(AH43&gt;$F$34,6)))))))</f>
        <v>2</v>
      </c>
      <c r="AK43" s="129" cm="1">
        <f t="array" ref="AK43">INDEX(Sections!$A$37:$F$67, MATCH(AH43, Acceleration!$H$6:$H$36, 1), $AJ43)</f>
        <v>9.4901727706756382</v>
      </c>
      <c r="AL43" s="129">
        <f>(BikeData!$G$5/AF43)*BikeData!$N$2*(Sections!$O$2/Sections!$N$2)-Sections!AQ43/Sections!AF43</f>
        <v>8.8815776815440888</v>
      </c>
      <c r="AM43" s="129">
        <f>(Sections!$V$2*Sections!$L$2*BikeData!$N$2*((Sections!$P$2)/Sections!$M$2)/(1-Sections!$V$2*Sections!$N$2/Sections!$M$2))/Sections!AF43-Sections!AQ43/Sections!AF43</f>
        <v>12.861402913136029</v>
      </c>
      <c r="AN43" s="129">
        <f t="shared" si="2"/>
        <v>8.8815776815440888</v>
      </c>
      <c r="AO43" s="129">
        <f t="shared" si="3"/>
        <v>34.729588343906087</v>
      </c>
      <c r="AP43" s="129">
        <f t="shared" si="36"/>
        <v>2.8900692953116258E-2</v>
      </c>
      <c r="AQ43" s="149">
        <f>0.5*Sections!$U$2*Sections!$T$2*Sections!AH43^2</f>
        <v>213.90860721133612</v>
      </c>
      <c r="AR43" s="149">
        <f>BikeData!$N$2*((Sections!$P$2)/Sections!$N$2)-(0.5*Sections!$U$2*Sections!$T$2*Sections!AH43^2)/BikeData!$G$5</f>
        <v>9.624060148443748</v>
      </c>
      <c r="AS43" s="149">
        <f>Sections!$V$2*BikeData!$N$2*(Sections!$P$2/Sections!$M$2)/(1-Sections!$V$2*Sections!$N$2/Sections!$M$2)</f>
        <v>15.459349727578084</v>
      </c>
      <c r="AT43" s="149">
        <f t="shared" si="4"/>
        <v>9.624060148443748</v>
      </c>
      <c r="AU43" s="149">
        <f t="shared" si="5"/>
        <v>45.025001019999998</v>
      </c>
      <c r="AV43" s="149">
        <f>MAX(0, (AH43^2 - AG$17^2)/(2*Sections!AT43))</f>
        <v>0</v>
      </c>
      <c r="AW43" s="149">
        <f t="shared" si="81"/>
        <v>0</v>
      </c>
      <c r="AX43" s="149">
        <f t="shared" si="6"/>
        <v>8.8815776815440888</v>
      </c>
      <c r="AZ43" s="149">
        <f>INDEX($B$29:$B$34, MATCH($AJ43, $A$29:$A$34, 0))</f>
        <v>300.69501336586995</v>
      </c>
      <c r="BA43" s="129">
        <f t="shared" si="82"/>
        <v>17</v>
      </c>
      <c r="BB43" s="129">
        <f t="shared" si="37"/>
        <v>46.960321623625632</v>
      </c>
      <c r="BC43" s="129">
        <f t="shared" si="7"/>
        <v>169.05715784505227</v>
      </c>
      <c r="BD43" s="149">
        <f>IF(BQ43=0,
IF(BB43&lt;$E$29,1,
IF(BB43&lt;$E$30,2,
IF(BB43&lt;$E$31,3,
IF(BB43&lt;$E$32,4,
IF(BB43&lt;$E$33,5,
IF(BB43&lt;$E$34,6)))))),
IF(BB43&gt;$F$29,1,
IF(BB43&gt;$F$30,2,
IF(BB43&gt;$F$31,3,
IF(BB43&gt;$F$32,4,
IF(BB43&gt;$F$33,5,
IF(BB43&gt;$F$34,6)))))))</f>
        <v>3</v>
      </c>
      <c r="BE43" s="129" cm="1">
        <f t="array" ref="BE43">INDEX(Sections!$A$37:$F$67, MATCH(BB43, Acceleration!$H$6:$H$36, 1), Sections!BD43)</f>
        <v>6.8582415088433493</v>
      </c>
      <c r="BF43" s="129">
        <f>(BikeData!$G$5/AZ43)*BikeData!$N$2*(Sections!$O$2/Sections!$N$2)-Sections!BK43/Sections!AZ43</f>
        <v>8.2728535261323888</v>
      </c>
      <c r="BG43" s="129">
        <f>(Sections!$V$2*Sections!$L$2*BikeData!$N$2*((Sections!$P$2)/Sections!$M$2)/(1-Sections!$V$2*Sections!$N$2/Sections!$M$2))/Sections!AZ43-Sections!BK43/Sections!AZ43</f>
        <v>12.252678757724329</v>
      </c>
      <c r="BH43" s="129">
        <f t="shared" si="38"/>
        <v>6.8582415088433493</v>
      </c>
      <c r="BI43" s="129">
        <f t="shared" si="9"/>
        <v>47.106138559767857</v>
      </c>
      <c r="BJ43" s="129">
        <f t="shared" si="39"/>
        <v>2.1261563325555333E-2</v>
      </c>
      <c r="BK43" s="149">
        <f>0.5*Sections!$U$2*Sections!$T$2*Sections!BB43^2</f>
        <v>396.94892525898501</v>
      </c>
      <c r="BL43" s="149">
        <f>BikeData!$N$2*((Sections!$P$2)/Sections!$N$2)-(0.5*Sections!$U$2*Sections!$T$2*Sections!BB43^2)/BikeData!$G$5</f>
        <v>8.9307256103844708</v>
      </c>
      <c r="BM43" s="149">
        <f>Sections!$V$2*BikeData!$N$2*(Sections!$P$2/Sections!$M$2)/(1-Sections!$V$2*Sections!$N$2/Sections!$M$2)</f>
        <v>15.459349727578084</v>
      </c>
      <c r="BN43" s="149">
        <f t="shared" si="10"/>
        <v>8.9307256103844708</v>
      </c>
      <c r="BO43" s="149">
        <f t="shared" si="83"/>
        <v>20.623328960000002</v>
      </c>
      <c r="BP43" s="149">
        <f>MAX(0, (BB43^2 - BA$17^2)/(2*Sections!BN43))</f>
        <v>0</v>
      </c>
      <c r="BQ43" s="149">
        <f t="shared" si="84"/>
        <v>0</v>
      </c>
      <c r="BR43" s="149">
        <f t="shared" si="11"/>
        <v>6.8582415088433493</v>
      </c>
      <c r="BT43" s="129">
        <f>INDEX($B$29:$B$34, MATCH($BX43, $A$29:$A$34, 0))</f>
        <v>288.49501037177833</v>
      </c>
      <c r="BU43" s="129">
        <f t="shared" si="85"/>
        <v>17</v>
      </c>
      <c r="BV43" s="129">
        <f t="shared" si="86"/>
        <v>52.347059561012045</v>
      </c>
      <c r="BW43" s="129">
        <f t="shared" si="87"/>
        <v>188.44941441964338</v>
      </c>
      <c r="BX43" s="129">
        <f>IF(CK43=0,
IF(BV43&lt;$E$29,1,
IF(BV43&lt;$E$30,2,
IF(BV43&lt;$E$31,3,
IF(BV43&lt;$E$32,4,
IF(BV43&lt;$E$33,5,
IF(BV43&lt;$E$34,6)))))),
IF(BV43&gt;$F$29,1,
IF(BV43&gt;$F$30,2,
IF(BV43&gt;$F$31,3,
IF(BV43&gt;$F$32,4,
IF(BV43&gt;$F$33,5,
IF(BV43&gt;$F$34,6)))))))</f>
        <v>3</v>
      </c>
      <c r="BY43" s="129" cm="1">
        <f t="array" ref="BY43">INDEX(Sections!$A$37:$F$67, MATCH(BV43, Acceleration!$H$6:$H$36, 1), Sections!BX43)</f>
        <v>6.8582415088433493</v>
      </c>
      <c r="BZ43" s="129">
        <f>(BikeData!$G$5/BT43)*BikeData!$N$2*(Sections!$O$2/Sections!$N$2)-Sections!CE43/Sections!BT43</f>
        <v>8.2889339671714133</v>
      </c>
      <c r="CA43" s="129">
        <f>(Sections!$V$2*Sections!$L$2*BikeData!$N$2*((Sections!$P$2)/Sections!$M$2)/(1-Sections!$V$2*Sections!$N$2/Sections!$M$2))/Sections!BT43-Sections!CE43/Sections!BT43</f>
        <v>12.437059786280665</v>
      </c>
      <c r="CB43" s="129">
        <f t="shared" si="40"/>
        <v>6.8582415088433493</v>
      </c>
      <c r="CC43" s="129">
        <f t="shared" si="13"/>
        <v>52.477910854966673</v>
      </c>
      <c r="CD43" s="129">
        <f t="shared" si="41"/>
        <v>1.9079423462399447E-2</v>
      </c>
      <c r="CE43" s="149">
        <f>0.5*Sections!$U$2*Sections!$T$2*Sections!BV43^2</f>
        <v>493.23863604314562</v>
      </c>
      <c r="CF43" s="149">
        <f>BikeData!$N$2*((Sections!$P$2)/Sections!$N$2)-(0.5*Sections!$U$2*Sections!$T$2*Sections!BV43^2)/BikeData!$G$5</f>
        <v>8.5659918574141667</v>
      </c>
      <c r="CG43" s="149">
        <f>Sections!$V$2*BikeData!$N$2*(Sections!$P$2/Sections!$M$2)/(1-Sections!$V$2*Sections!$N$2/Sections!$M$2)</f>
        <v>15.459349727578084</v>
      </c>
      <c r="CH43" s="149">
        <f t="shared" si="42"/>
        <v>8.5659918574141667</v>
      </c>
      <c r="CI43" s="149">
        <f t="shared" si="88"/>
        <v>87.075679469999997</v>
      </c>
      <c r="CJ43" s="149">
        <f>MAX(0, (BV43^2 - BU$17^2)/(2*Sections!CH43))</f>
        <v>0</v>
      </c>
      <c r="CK43" s="149">
        <f t="shared" si="89"/>
        <v>0</v>
      </c>
      <c r="CL43" s="149">
        <f t="shared" si="90"/>
        <v>6.8582415088433493</v>
      </c>
      <c r="CM43" s="672"/>
      <c r="CN43" s="129">
        <f>INDEX($B$29:$B$34, MATCH(CR43, $A$29:$A$34, 0))</f>
        <v>281.54523308547459</v>
      </c>
      <c r="CO43" s="129">
        <f t="shared" si="91"/>
        <v>17</v>
      </c>
      <c r="CP43" s="129">
        <f t="shared" si="92"/>
        <v>58.08405068632355</v>
      </c>
      <c r="CQ43" s="129">
        <f t="shared" si="43"/>
        <v>209.10258247076479</v>
      </c>
      <c r="CR43" s="129">
        <f>IF(DE43=1,
IF(CP43&lt;$E$29,1,
IF(CP43&lt;$E$30,2,
IF(CP43&lt;$E$31,3,
IF(CP43&lt;$E$32,4,
IF(CP43&lt;$E$33,5,
IF(CP43&lt;$E$34,6)))))),
IF(CP43&gt;$F$29,1,
IF(CP43&gt;$F$30,2,
IF(CP43&gt;$F$31,3,
IF(CP43&gt;$F$32,4,
IF(CP43&gt;$F$33,5,
IF(CP43&gt;$F$34,6)))))))</f>
        <v>4</v>
      </c>
      <c r="CS43" s="129" cm="1">
        <f t="array" ref="CS43">INDEX(Sections!$A$37:$F$67, MATCH(CP43, Acceleration!$H$6:$H$36, 1), Sections!CR43)</f>
        <v>4.7104625432718503</v>
      </c>
      <c r="CT43" s="129">
        <f>(BikeData!$G$5/CN43)*BikeData!$N$2*(Sections!$O$2/Sections!$N$2)-Sections!CY43/Sections!CN43</f>
        <v>8.0884994996105455</v>
      </c>
      <c r="CU43" s="129">
        <f>(Sections!$V$2*Sections!$L$2*BikeData!$N$2*((Sections!$P$2)/Sections!$M$2)/(1-Sections!$V$2*Sections!$N$2/Sections!$M$2))/Sections!CN43-Sections!CY43/Sections!CN43</f>
        <v>12.339019347140884</v>
      </c>
      <c r="CV43" s="129">
        <f t="shared" si="135"/>
        <v>4.7104625432718503</v>
      </c>
      <c r="CW43" s="129">
        <f t="shared" si="138"/>
        <v>57.943842483339012</v>
      </c>
      <c r="CX43" s="129">
        <f t="shared" si="139"/>
        <v>1.7237234473227135E-2</v>
      </c>
      <c r="CY43" s="149">
        <f>0.5*Sections!$U$2*Sections!$T$2*Sections!CP43^2</f>
        <v>607.27624994365249</v>
      </c>
      <c r="CZ43" s="129">
        <f>BikeData!$N$2*((Sections!$P$2)/Sections!$N$2)-(0.5*Sections!$U$2*Sections!$T$2*Sections!CP43^2)/BikeData!$G$5</f>
        <v>8.134031198700125</v>
      </c>
      <c r="DA43" s="129">
        <f>Sections!$V$2*BikeData!$N$2*(Sections!$P$2/Sections!$M$2)/(1-Sections!$V$2*Sections!$N$2/Sections!$M$2)</f>
        <v>15.459349727578084</v>
      </c>
      <c r="DB43" s="129">
        <f t="shared" si="93"/>
        <v>8.134031198700125</v>
      </c>
      <c r="DC43" s="129">
        <f t="shared" si="94"/>
        <v>55.567763170000006</v>
      </c>
      <c r="DD43" s="129">
        <f t="shared" si="47"/>
        <v>59.808927636905089</v>
      </c>
      <c r="DE43" s="221">
        <f t="shared" si="95"/>
        <v>1</v>
      </c>
      <c r="DF43" s="149">
        <f t="shared" si="96"/>
        <v>4.7104625432718503</v>
      </c>
      <c r="DG43" s="680"/>
      <c r="DH43" s="631"/>
      <c r="DI43" s="129">
        <f>INDEX($B$29:$B$34, MATCH(DM43, $A$29:$A$34, 0))</f>
        <v>288.49501037177833</v>
      </c>
      <c r="DJ43" s="129">
        <f t="shared" si="97"/>
        <v>17</v>
      </c>
      <c r="DK43" s="129">
        <f t="shared" si="98"/>
        <v>45.808119145721932</v>
      </c>
      <c r="DL43" s="129">
        <f t="shared" si="16"/>
        <v>164.90922892459895</v>
      </c>
      <c r="DM43" s="149">
        <f>IF(DZ43=0,
IF(DK43&lt;$E$29,1,
IF(DK43&lt;$E$30,2,
IF(DK43&lt;$E$31,3,
IF(DK43&lt;$E$32,4,
IF(DK43&lt;$E$33,5,
IF(DK43&lt;$E$34,6)))))),
IF(DK43&gt;$F$29,1,
IF(DK43&gt;$F$30,2,
IF(DK43&gt;$F$31,3,
IF(DK43&gt;$F$32,4,
IF(DK43&gt;$F$33,5,
IF(DK43&gt;$F$34,6)))))))</f>
        <v>3</v>
      </c>
      <c r="DN43" s="149" cm="1">
        <f t="array" ref="DN43">INDEX(Sections!$A$37:$F$67, MATCH(DK43, Acceleration!$H$6:$H$36, 1), Sections!DM43)</f>
        <v>6.8582415088433493</v>
      </c>
      <c r="DO43" s="129">
        <f>(BikeData!$G$5/DI43)*BikeData!$N$2*(Sections!$O$2/Sections!$N$2)-Sections!DT43/Sections!DI43</f>
        <v>8.6893899596473538</v>
      </c>
      <c r="DP43" s="129">
        <f>(Sections!$V$2*Sections!$L$2*BikeData!$N$2*((Sections!$P$2)/Sections!$M$2)/(1-Sections!$V$2*Sections!$N$2/Sections!$M$2))/Sections!DI43-Sections!DT43/Sections!DI43</f>
        <v>12.837515778756606</v>
      </c>
      <c r="DQ43" s="129">
        <f t="shared" si="48"/>
        <v>6.8582415088433493</v>
      </c>
      <c r="DR43" s="149">
        <f t="shared" si="49"/>
        <v>45.611145261295391</v>
      </c>
      <c r="DS43" s="129">
        <f t="shared" si="50"/>
        <v>2.1877227004316525E-2</v>
      </c>
      <c r="DT43" s="149">
        <f>0.5*Sections!$U$2*Sections!$T$2*Sections!DK43^2</f>
        <v>377.70908034035813</v>
      </c>
      <c r="DU43" s="149">
        <f>BikeData!$N$2*((Sections!$P$2)/Sections!$N$2)-(0.5*Sections!$U$2*Sections!$T$2*Sections!DK43^2)/BikeData!$G$5</f>
        <v>9.0036038108338161</v>
      </c>
      <c r="DV43" s="149">
        <f>Sections!$V$2*BikeData!$N$2*(Sections!$P$2/Sections!$M$2)/(1-Sections!$V$2*Sections!$N$2/Sections!$M$2)</f>
        <v>15.459349727578084</v>
      </c>
      <c r="DW43" s="149">
        <f t="shared" si="99"/>
        <v>9.0036038108338161</v>
      </c>
      <c r="DX43" s="149">
        <f t="shared" si="100"/>
        <v>30.780693499999998</v>
      </c>
      <c r="DY43" s="149">
        <f t="shared" si="52"/>
        <v>0</v>
      </c>
      <c r="DZ43" s="149">
        <f t="shared" si="101"/>
        <v>0</v>
      </c>
      <c r="EA43" s="149">
        <f t="shared" si="53"/>
        <v>-9.0036038108338161</v>
      </c>
      <c r="EB43" s="634"/>
      <c r="EC43" s="658"/>
      <c r="ED43" s="192">
        <f>INDEX($B$29:$B$34, MATCH(EH43, $A$29:$A$34, 0))</f>
        <v>327.25651568900486</v>
      </c>
      <c r="EE43" s="129">
        <f t="shared" si="102"/>
        <v>17</v>
      </c>
      <c r="EF43" s="129">
        <f t="shared" si="103"/>
        <v>36.962406901236029</v>
      </c>
      <c r="EG43" s="129">
        <f t="shared" si="104"/>
        <v>133.06466484444971</v>
      </c>
      <c r="EH43" s="149">
        <f>IF(EU43=0,
IF(EF43&lt;$E$29,1,
IF(EF43&lt;$E$30,2,
IF(EF43&lt;$E$31,3,
IF(EF43&lt;$E$32,4,
IF(EF43&lt;$E$33,5,
IF(EF43&lt;$E$34,6)))))),
IF(EF43&gt;$F$29,1,
IF(EF43&gt;$F$30,2,
IF(EF43&gt;$F$31,3,
IF(EF43&gt;$F$32,4,
IF(EF43&gt;$F$33,5,
IF(EF43&gt;$F$34,6)))))))</f>
        <v>1</v>
      </c>
      <c r="EI43" s="149" cm="1">
        <f t="array" ref="EI43">INDEX(Sections!$A$37:$F$67, MATCH(EF43, Acceleration!$H$6:$H$36, 1), Sections!EH43)</f>
        <v>12.059929368897711</v>
      </c>
      <c r="EJ43" s="129">
        <f>(BikeData!$G$5/ED43)*BikeData!$N$2*(Sections!$O$2/Sections!$N$2)-Sections!EO43/Sections!ED43</f>
        <v>8.0628958815686733</v>
      </c>
      <c r="EK43" s="129">
        <f>(Sections!$V$2*Sections!$L$2*BikeData!$N$2*((Sections!$P$2)/Sections!$M$2)/(1-Sections!$V$2*Sections!$N$2/Sections!$M$2))/Sections!ED43-Sections!EO43/Sections!ED43</f>
        <v>11.719701915476991</v>
      </c>
      <c r="EL43" s="129">
        <f t="shared" si="105"/>
        <v>8.0628958815686733</v>
      </c>
      <c r="EM43" s="129">
        <f t="shared" si="140"/>
        <v>36.704412684411622</v>
      </c>
      <c r="EN43" s="129">
        <f t="shared" si="142"/>
        <v>2.7149264909892324E-2</v>
      </c>
      <c r="EO43" s="149">
        <f>0.5*Sections!$U$2*Sections!$T$2*Sections!EF43^2</f>
        <v>245.91951430785733</v>
      </c>
      <c r="EP43" s="149">
        <f>BikeData!$N$2*((Sections!$P$2)/Sections!$N$2)-(0.5*Sections!$U$2*Sections!$T$2*Sections!EF43^2)/BikeData!$G$5</f>
        <v>9.5028067124720756</v>
      </c>
      <c r="EQ43" s="149">
        <f>Sections!$V$2*BikeData!$N$2*(Sections!$P$2/Sections!$M$2)/(1-Sections!$V$2*Sections!$N$2/Sections!$M$2)</f>
        <v>15.459349727578084</v>
      </c>
      <c r="ER43" s="149">
        <f t="shared" si="106"/>
        <v>9.5028067124720756</v>
      </c>
      <c r="ES43" s="149">
        <f t="shared" si="107"/>
        <v>20.01957573</v>
      </c>
      <c r="ET43" s="149">
        <f t="shared" si="108"/>
        <v>26.005833693980389</v>
      </c>
      <c r="EU43" s="149">
        <f t="shared" si="137"/>
        <v>1</v>
      </c>
      <c r="EV43" s="149">
        <f t="shared" si="143"/>
        <v>-9.5028067124720756</v>
      </c>
      <c r="EW43" s="678"/>
      <c r="EX43" s="129">
        <f>INDEX($B$29:$B$34, MATCH($FB43, $A$29:$A$34, 0))</f>
        <v>300.69501336586995</v>
      </c>
      <c r="EY43" s="129">
        <f t="shared" si="144"/>
        <v>17</v>
      </c>
      <c r="EZ43" s="129">
        <f t="shared" si="145"/>
        <v>34.06018894576583</v>
      </c>
      <c r="FA43" s="129">
        <f t="shared" si="146"/>
        <v>122.61668020475699</v>
      </c>
      <c r="FB43" s="149">
        <f>IF(FO43=0,
IF(EZ43&lt;$E$29,1,
IF(EZ43&lt;$E$30,2,
IF(EZ43&lt;$E$31,3,
IF(EZ43&lt;$E$32,4,
IF(EZ43&lt;$E$33,5,
IF(EZ43&lt;$E$34,6)))))),
IF(EZ43&gt;$F$29,1,
IF(EZ43&gt;$F$30,2,
IF(EZ43&gt;$F$31,3,
IF(EZ43&gt;$F$32,4,
IF(EZ43&gt;$F$33,5,
IF(EZ43&gt;$F$34,6)))))))</f>
        <v>2</v>
      </c>
      <c r="FC43" s="149" cm="1">
        <f t="array" ref="FC43">INDEX(Sections!$A$37:$F$67, MATCH(EZ43, Acceleration!$H$6:$H$36, 1), Sections!FB43)</f>
        <v>9.4901727706756382</v>
      </c>
      <c r="FD43" s="129">
        <f>(BikeData!$G$5/EX43)*BikeData!$N$2*(Sections!$O$2/Sections!$N$2)-Sections!FI43/Sections!EX43</f>
        <v>8.8985092640486272</v>
      </c>
      <c r="FE43" s="129">
        <f>(Sections!$V$2*Sections!$L$2*BikeData!$N$2*((Sections!$P$2)/Sections!$M$2)/(1-Sections!$V$2*Sections!$N$2/Sections!$M$2))/Sections!EX43-Sections!FI43/Sections!EX43</f>
        <v>12.878334495640567</v>
      </c>
      <c r="FF43" s="129">
        <f t="shared" si="147"/>
        <v>8.8985092640486272</v>
      </c>
      <c r="FG43" s="129">
        <f t="shared" si="148"/>
        <v>34.320452933336497</v>
      </c>
      <c r="FH43" s="129">
        <f t="shared" si="58"/>
        <v>2.9248043672008579E-2</v>
      </c>
      <c r="FI43" s="149">
        <f>0.5*Sections!$U$2*Sections!$T$2*Sections!EZ43^2</f>
        <v>208.81736478382837</v>
      </c>
      <c r="FJ43" s="149">
        <f>BikeData!$N$2*((Sections!$P$2)/Sections!$N$2)-(0.5*Sections!$U$2*Sections!$T$2*Sections!EZ43^2)/BikeData!$G$5</f>
        <v>9.6433451576388531</v>
      </c>
      <c r="FK43" s="149">
        <f>Sections!$V$2*BikeData!$N$2*(Sections!$P$2/Sections!$M$2)/(1-Sections!$V$2*Sections!$N$2/Sections!$M$2)</f>
        <v>15.459349727578084</v>
      </c>
      <c r="FL43" s="149">
        <f t="shared" si="149"/>
        <v>9.6433451576388531</v>
      </c>
      <c r="FM43" s="149">
        <f t="shared" si="150"/>
        <v>236.62828163</v>
      </c>
      <c r="FN43" s="149">
        <f t="shared" si="61"/>
        <v>22.508187125417813</v>
      </c>
      <c r="FO43" s="149">
        <f t="shared" si="152"/>
        <v>0</v>
      </c>
      <c r="FP43" s="149">
        <f t="shared" si="151"/>
        <v>8.8985092640486272</v>
      </c>
      <c r="FR43" s="149">
        <f>INDEX($B$29:$B$34, MATCH($FV43, $A$29:$A$34, 0))</f>
        <v>327.25651568900486</v>
      </c>
      <c r="FS43" s="129">
        <f t="shared" si="62"/>
        <v>17</v>
      </c>
      <c r="FT43" s="129">
        <f t="shared" si="114"/>
        <v>31.774129560954684</v>
      </c>
      <c r="FU43" s="129">
        <f t="shared" si="115"/>
        <v>114.38686641943687</v>
      </c>
      <c r="FV43" s="149">
        <f>IF(GI43=0,
IF(FT43&lt;$E$29,1,
IF(FT43&lt;$E$30,2,
IF(FT43&lt;$E$31,3,
IF(FT43&lt;$E$32,4,
IF(FT43&lt;$E$33,5,
IF(FT43&lt;$E$34,6)))))),
IF(FT43&gt;$F$29,1,
IF(FT43&gt;$F$30,2,
IF(FT43&gt;$F$31,3,
IF(FT43&gt;$F$32,4,
IF(FT43&gt;$F$33,5,
IF(FT43&gt;$F$34,6)))))))</f>
        <v>1</v>
      </c>
      <c r="FW43" s="149" cm="1">
        <f t="array" ref="FW43">INDEX(Sections!$A$37:$F$67, MATCH(FT43, Acceleration!$H$6:$H$36, 1), Sections!FV43)</f>
        <v>12.819174815408889</v>
      </c>
      <c r="FX43" s="129">
        <f>(BikeData!$G$5/FR43)*BikeData!$N$2*(Sections!$O$2/Sections!$N$2)-Sections!GC43/Sections!FR43</f>
        <v>8.2590489161035752</v>
      </c>
      <c r="FY43" s="129">
        <f>(Sections!$V$2*Sections!$L$2*BikeData!$N$2*((Sections!$P$2)/Sections!$M$2)/(1-Sections!$V$2*Sections!$N$2/Sections!$M$2))/Sections!FR43-Sections!GC43/Sections!FR43</f>
        <v>11.915854950011893</v>
      </c>
      <c r="FZ43" s="129">
        <f t="shared" si="116"/>
        <v>8.2590489161035752</v>
      </c>
      <c r="GA43" s="129">
        <f t="shared" si="117"/>
        <v>32.033004966573799</v>
      </c>
      <c r="GB43" s="129">
        <f t="shared" si="64"/>
        <v>3.1344457243055811E-2</v>
      </c>
      <c r="GC43" s="149">
        <f>0.5*Sections!$U$2*Sections!$T$2*Sections!FT43^2</f>
        <v>181.72715568414017</v>
      </c>
      <c r="GD43" s="149">
        <f>BikeData!$N$2*((Sections!$P$2)/Sections!$N$2)-(0.5*Sections!$U$2*Sections!$T$2*Sections!FT43^2)/BikeData!$G$5</f>
        <v>9.7459595860467623</v>
      </c>
      <c r="GE43" s="149">
        <f>Sections!$V$2*BikeData!$N$2*(Sections!$P$2/Sections!$M$2)/(1-Sections!$V$2*Sections!$N$2/Sections!$M$2)</f>
        <v>15.459349727578084</v>
      </c>
      <c r="GF43" s="149">
        <f t="shared" si="118"/>
        <v>9.7459595860467623</v>
      </c>
      <c r="GG43" s="149">
        <f t="shared" si="66"/>
        <v>497.54111422000005</v>
      </c>
      <c r="GH43" s="149">
        <f>MAX(0, (FT43^2 - CX$6^2)/(2*Sections!GF43))</f>
        <v>51.795582592080848</v>
      </c>
      <c r="GI43" s="149">
        <f t="shared" si="119"/>
        <v>0</v>
      </c>
      <c r="GJ43" s="149">
        <f t="shared" si="120"/>
        <v>8.2590489161035752</v>
      </c>
      <c r="GM43" s="106">
        <f>INDEX($B$29:$B$34, MATCH(GQ43, $A$29:$A$34, 0))</f>
        <v>327.25651568900486</v>
      </c>
      <c r="GN43" s="106">
        <f t="shared" si="68"/>
        <v>17</v>
      </c>
      <c r="GO43" s="106">
        <f t="shared" si="121"/>
        <v>25.894717411743226</v>
      </c>
      <c r="GP43" s="106">
        <f t="shared" si="122"/>
        <v>93.220982682275618</v>
      </c>
      <c r="GQ43" s="106">
        <f>IF(HD43=0,
IF(GO43&lt;$E$29,1,
IF(GO43&lt;$E$30,2,
IF(GO43&lt;$E$31,3,
IF(GO43&lt;$E$32,4,
IF(GO43&lt;$E$33,5,
IF(GO43&lt;$E$34,6)))))),
IF(GO43&gt;$F$29,1,
IF(GO43&gt;$F$30,2,
IF(GO43&gt;$F$31,3,
IF(GO43&gt;$F$32,4,
IF(GO43&gt;$F$33,5,
IF(GO43&gt;$F$34,6)))))))</f>
        <v>1</v>
      </c>
      <c r="GR43" s="106" cm="1">
        <f t="array" ref="GR43">INDEX(Sections!$A$37:$F$67, MATCH(GO43, Acceleration!$H$6:$H$36, 1), Sections!GQ43)</f>
        <v>13.389133083743124</v>
      </c>
      <c r="GS43" s="106">
        <f>(BikeData!$G$5/GM43)*BikeData!$N$2*(Sections!$O$2/Sections!$N$2)-Sections!GX43/Sections!GM43</f>
        <v>8.4455405597780171</v>
      </c>
      <c r="GT43" s="106">
        <f>(Sections!$V$2*Sections!$L$2*BikeData!$N$2*((Sections!$P$2)/Sections!$M$2)/(1-Sections!$V$2*Sections!$N$2/Sections!$M$2))/Sections!GM43-Sections!GX43/Sections!GM43</f>
        <v>12.102346593686335</v>
      </c>
      <c r="GU43" s="106">
        <f t="shared" si="123"/>
        <v>8.4455405597780171</v>
      </c>
      <c r="GV43" s="106">
        <f t="shared" si="124"/>
        <v>26.218838093126738</v>
      </c>
      <c r="GW43" s="106">
        <f t="shared" si="70"/>
        <v>3.837773071946874E-2</v>
      </c>
      <c r="GX43" s="106">
        <f>0.5*Sections!$U$2*Sections!$T$2*Sections!GO43^2</f>
        <v>120.6965501701268</v>
      </c>
      <c r="GY43" s="106">
        <f>BikeData!$N$2*((Sections!$P$2)/Sections!$N$2)-(0.5*Sections!$U$2*Sections!$T$2*Sections!GO43^2)/BikeData!$G$5</f>
        <v>9.9771361220846924</v>
      </c>
      <c r="GZ43" s="106">
        <f>Sections!$V$2*BikeData!$N$2*(Sections!$P$2/Sections!$M$2)/(1-Sections!$V$2*Sections!$N$2/Sections!$M$2)</f>
        <v>15.459349727578084</v>
      </c>
      <c r="HA43" s="106">
        <f t="shared" si="125"/>
        <v>9.9771361220846924</v>
      </c>
      <c r="HB43" s="106">
        <f t="shared" si="72"/>
        <v>366.21187875999999</v>
      </c>
      <c r="HC43" s="106">
        <f>MAX(0, (GO43^2 - DY$9^2)/(2*Sections!HA43))</f>
        <v>33.603650467882524</v>
      </c>
      <c r="HD43" s="106">
        <f t="shared" si="126"/>
        <v>0</v>
      </c>
      <c r="HE43" s="106">
        <f t="shared" si="127"/>
        <v>8.4455405597780171</v>
      </c>
      <c r="HH43" s="82">
        <f>INDEX($B$29:$B$34, MATCH(HL43, $A$29:$A$34, 0))</f>
        <v>327.25651568900486</v>
      </c>
      <c r="HI43" s="82">
        <f t="shared" si="74"/>
        <v>17</v>
      </c>
      <c r="HJ43" s="82">
        <f t="shared" si="128"/>
        <v>23.411354451699552</v>
      </c>
      <c r="HK43" s="82">
        <f t="shared" si="129"/>
        <v>84.280876026118392</v>
      </c>
      <c r="HL43" s="106">
        <f>IF(HY43=0,
IF(HJ43&lt;$E$29,1,
IF(HJ43&lt;$E$30,2,
IF(HJ43&lt;$E$31,3,
IF(HJ43&lt;$E$32,4,
IF(HJ43&lt;$E$33,5,
IF(HJ43&lt;$E$34,6)))))),
IF(HJ43&gt;$F$29,1,
IF(HJ43&gt;$F$30,2,
IF(HJ43&gt;$F$31,3,
IF(HJ43&gt;$F$32,4,
IF(HJ43&gt;$F$33,5,
IF(HJ43&gt;$F$34,6)))))))</f>
        <v>1</v>
      </c>
      <c r="HM43" s="106" cm="1">
        <f t="array" ref="HM43">INDEX(Sections!$A$37:$F$67, MATCH(HJ43, Acceleration!$H$6:$H$36, 1), Sections!HL43)</f>
        <v>11.702074125987963</v>
      </c>
      <c r="HN43" s="82">
        <f>(BikeData!$G$5/HH43)*BikeData!$N$2*(Sections!$O$2/Sections!$N$2)-Sections!HS43/Sections!HH43</f>
        <v>8.5128885758025827</v>
      </c>
      <c r="HO43" s="82">
        <f>(Sections!$V$2*Sections!$L$2*BikeData!$N$2*((Sections!$P$2)/Sections!$M$2)/(1-Sections!$V$2*Sections!$N$2/Sections!$M$2))/Sections!HH43-Sections!HS43/Sections!HH43</f>
        <v>12.1696946097109</v>
      </c>
      <c r="HP43" s="82">
        <f t="shared" si="130"/>
        <v>8.5128885758025827</v>
      </c>
      <c r="HQ43" s="82">
        <f t="shared" si="131"/>
        <v>23.772195826526367</v>
      </c>
      <c r="HR43" s="106">
        <f t="shared" si="26"/>
        <v>4.2387653921899943E-2</v>
      </c>
      <c r="HS43" s="104">
        <f>0.5*Sections!$U$2*Sections!$T$2*Sections!HJ43^2</f>
        <v>98.656473107360242</v>
      </c>
      <c r="HT43" s="104">
        <f>BikeData!$N$2*((Sections!$P$2)/Sections!$N$2)-(0.5*Sections!$U$2*Sections!$T$2*Sections!HJ43^2)/BikeData!$G$5</f>
        <v>10.060621262473958</v>
      </c>
      <c r="HU43" s="104">
        <f>Sections!$V$2*BikeData!$N$2*(Sections!$P$2/Sections!$M$2)/(1-Sections!$V$2*Sections!$N$2/Sections!$M$2)</f>
        <v>15.459349727578084</v>
      </c>
      <c r="HV43" s="106">
        <f t="shared" si="132"/>
        <v>10.060621262473958</v>
      </c>
      <c r="HW43" s="106">
        <f t="shared" si="77"/>
        <v>304.42191860000003</v>
      </c>
      <c r="HX43" s="106">
        <f t="shared" si="78"/>
        <v>11.272962037348218</v>
      </c>
      <c r="HY43" s="106">
        <f t="shared" si="133"/>
        <v>0</v>
      </c>
      <c r="HZ43" s="106">
        <f t="shared" si="134"/>
        <v>8.5128885758025827</v>
      </c>
    </row>
    <row r="44" spans="1:234">
      <c r="A44" s="40">
        <v>9.710655534255709</v>
      </c>
      <c r="B44" s="40">
        <v>8.0307446150602377</v>
      </c>
      <c r="C44" s="40">
        <v>6.3273591157599656</v>
      </c>
      <c r="D44" s="40">
        <v>5.1310484419962368</v>
      </c>
      <c r="E44" s="40">
        <v>4.2625585667157733</v>
      </c>
      <c r="F44" s="40">
        <v>3.4370489355320264</v>
      </c>
      <c r="L44" s="149">
        <f>INDEX($B$29:$B$34, MATCH($P44, $A$29:$A$34, 0))</f>
        <v>327.25651568900486</v>
      </c>
      <c r="M44" s="149">
        <f t="shared" si="28"/>
        <v>18</v>
      </c>
      <c r="N44" s="149">
        <f t="shared" si="79"/>
        <v>25.14400286764371</v>
      </c>
      <c r="O44" s="149">
        <f t="shared" si="29"/>
        <v>90.518410323517358</v>
      </c>
      <c r="P44" s="149">
        <f>IF(AC44=0,
IF(N44&lt;$E$29,1,
IF(N44&lt;$E$30,2,
IF(N44&lt;$E$31,3,
IF(N44&lt;$E$32,4,
IF(N44&lt;$E$33,5,
IF(N44&lt;$E$34,6)))))),
IF(N44&gt;$F$29,1,
IF(N44&gt;$F$30,2,
IF(N44&gt;$F$31,3,
IF(N44&gt;$F$32,4,
IF(N44&gt;$F$33,5,
IF(N44&gt;$F$34,6)))))))</f>
        <v>1</v>
      </c>
      <c r="Q44" s="149" cm="1">
        <f t="array" ref="Q44">INDEX(Sections!$A$37:$F$67, MATCH(N44, Acceleration!$H$6:$H$36, 1), Sections!P44)</f>
        <v>13.292219147067074</v>
      </c>
      <c r="R44" s="149">
        <f>(BikeData!$G$5/L44)*BikeData!$N$2*(Sections!$O$2/Sections!$N$2)-Sections!W44/Sections!L44</f>
        <v>8.4666151340096505</v>
      </c>
      <c r="S44" s="149">
        <f>(Sections!$V$2*Sections!$L$2*BikeData!$N$2*((Sections!$P$2)/Sections!$M$2)/(1-Sections!$V$2*Sections!$N$2/Sections!$M$2))/Sections!L44-Sections!W44/Sections!L44</f>
        <v>12.123421167917968</v>
      </c>
      <c r="T44" s="149">
        <f t="shared" si="0"/>
        <v>8.6376490575826992</v>
      </c>
      <c r="U44" s="149">
        <f t="shared" si="30"/>
        <v>25.485214896548165</v>
      </c>
      <c r="V44" s="149">
        <f t="shared" si="31"/>
        <v>3.9502881701927443E-2</v>
      </c>
      <c r="W44" s="149">
        <f>0.5*Sections!$U$2*Sections!$T$2*Sections!N44^2</f>
        <v>113.79975843745351</v>
      </c>
      <c r="X44" s="149">
        <f>BikeData!$N$2*((Sections!$P$2)/Sections!$N$2)-(0.5*Sections!$U$2*Sections!$T$2*Sections!N44^2)/BikeData!$G$5</f>
        <v>10.003260333193303</v>
      </c>
      <c r="Y44" s="149">
        <f>Sections!$V$2*BikeData!$N$2*(Sections!$P$2/Sections!$M$2)/(1-Sections!$V$2*Sections!$N$2/Sections!$M$2)</f>
        <v>15.459349727578084</v>
      </c>
      <c r="Z44" s="149">
        <f t="shared" si="32"/>
        <v>10.003260333193303</v>
      </c>
      <c r="AA44" s="149">
        <f>$D$2-M44</f>
        <v>485.2</v>
      </c>
      <c r="AB44" s="149">
        <f>MAX(0, (N44^2 - M$17^2)/(2*Sections!Z44))</f>
        <v>0</v>
      </c>
      <c r="AC44" s="149">
        <f t="shared" si="80"/>
        <v>0</v>
      </c>
      <c r="AD44" s="149">
        <f t="shared" si="33"/>
        <v>8.6376490575826992</v>
      </c>
      <c r="AF44" s="149">
        <f>INDEX($B$29:$B$34, MATCH($AJ44, $A$29:$A$34, 0))</f>
        <v>300.69501336586995</v>
      </c>
      <c r="AG44" s="129">
        <f t="shared" si="34"/>
        <v>18</v>
      </c>
      <c r="AH44" s="129">
        <f t="shared" si="35"/>
        <v>34.729588343906087</v>
      </c>
      <c r="AI44" s="129">
        <f t="shared" si="1"/>
        <v>125.02651803806192</v>
      </c>
      <c r="AJ44" s="129">
        <f>IF(AW44=0,
IF(AH44&lt;$E$29,1,
IF(AH44&lt;$E$30,2,
IF(AH44&lt;$E$31,3,
IF(AH44&lt;$E$32,4,
IF(AH44&lt;$E$33,5,
IF(AH44&lt;$E$34,6)))))),
IF(AH44&gt;$F$29,1,
IF(AH44&gt;$F$30,2,
IF(AH44&gt;$F$31,3,
IF(AH44&gt;$F$32,4,
IF(AH44&gt;$F$33,5,
IF(AH44&gt;$F$34,6)))))))</f>
        <v>2</v>
      </c>
      <c r="AK44" s="129" cm="1">
        <f t="array" ref="AK44">INDEX(Sections!$A$37:$F$67, MATCH(AH44, Acceleration!$H$6:$H$36, 1), $AJ44)</f>
        <v>9.4901727706756382</v>
      </c>
      <c r="AL44" s="129">
        <f>(BikeData!$G$5/AF44)*BikeData!$N$2*(Sections!$O$2/Sections!$N$2)-Sections!AQ44/Sections!AF44</f>
        <v>8.8709444225167253</v>
      </c>
      <c r="AM44" s="129">
        <f>(Sections!$V$2*Sections!$L$2*BikeData!$N$2*((Sections!$P$2)/Sections!$M$2)/(1-Sections!$V$2*Sections!$N$2/Sections!$M$2))/Sections!AF44-Sections!AQ44/Sections!AF44</f>
        <v>12.850769654108666</v>
      </c>
      <c r="AN44" s="129">
        <f t="shared" si="2"/>
        <v>8.8709444225167253</v>
      </c>
      <c r="AO44" s="129">
        <f t="shared" si="3"/>
        <v>34.984084887019854</v>
      </c>
      <c r="AP44" s="129">
        <f t="shared" si="36"/>
        <v>2.8688776638910014E-2</v>
      </c>
      <c r="AQ44" s="149">
        <f>0.5*Sections!$U$2*Sections!$T$2*Sections!AH44^2</f>
        <v>217.10597517669194</v>
      </c>
      <c r="AR44" s="149">
        <f>BikeData!$N$2*((Sections!$P$2)/Sections!$N$2)-(0.5*Sections!$U$2*Sections!$T$2*Sections!AH44^2)/BikeData!$G$5</f>
        <v>9.6119489061507331</v>
      </c>
      <c r="AS44" s="149">
        <f>Sections!$V$2*BikeData!$N$2*(Sections!$P$2/Sections!$M$2)/(1-Sections!$V$2*Sections!$N$2/Sections!$M$2)</f>
        <v>15.459349727578084</v>
      </c>
      <c r="AT44" s="149">
        <f t="shared" si="4"/>
        <v>9.6119489061507331</v>
      </c>
      <c r="AU44" s="149">
        <f t="shared" si="5"/>
        <v>44.025001019999998</v>
      </c>
      <c r="AV44" s="149">
        <f>MAX(0, (AH44^2 - AG$17^2)/(2*Sections!AT44))</f>
        <v>0</v>
      </c>
      <c r="AW44" s="149">
        <f t="shared" si="81"/>
        <v>0</v>
      </c>
      <c r="AX44" s="149">
        <f t="shared" si="6"/>
        <v>8.8709444225167253</v>
      </c>
      <c r="AZ44" s="149">
        <f>INDEX($B$29:$B$34, MATCH($AJ44, $A$29:$A$34, 0))</f>
        <v>300.69501336586995</v>
      </c>
      <c r="BA44" s="129">
        <f t="shared" si="82"/>
        <v>18</v>
      </c>
      <c r="BB44" s="129">
        <f t="shared" si="37"/>
        <v>47.106138559767857</v>
      </c>
      <c r="BC44" s="129">
        <f t="shared" si="7"/>
        <v>169.5820988151643</v>
      </c>
      <c r="BD44" s="149">
        <f>IF(BQ44=0,
IF(BB44&lt;$E$29,1,
IF(BB44&lt;$E$30,2,
IF(BB44&lt;$E$31,3,
IF(BB44&lt;$E$32,4,
IF(BB44&lt;$E$33,5,
IF(BB44&lt;$E$34,6)))))),
IF(BB44&gt;$F$29,1,
IF(BB44&gt;$F$30,2,
IF(BB44&gt;$F$31,3,
IF(BB44&gt;$F$32,4,
IF(BB44&gt;$F$33,5,
IF(BB44&gt;$F$34,6)))))))</f>
        <v>3</v>
      </c>
      <c r="BE44" s="129" cm="1">
        <f t="array" ref="BE44">INDEX(Sections!$A$37:$F$67, MATCH(BB44, Acceleration!$H$6:$H$36, 1), Sections!BD44)</f>
        <v>6.8582415088433493</v>
      </c>
      <c r="BF44" s="129">
        <f>(BikeData!$G$5/AZ44)*BikeData!$N$2*(Sections!$O$2/Sections!$N$2)-Sections!BK44/Sections!AZ44</f>
        <v>8.264642658530871</v>
      </c>
      <c r="BG44" s="129">
        <f>(Sections!$V$2*Sections!$L$2*BikeData!$N$2*((Sections!$P$2)/Sections!$M$2)/(1-Sections!$V$2*Sections!$N$2/Sections!$M$2))/Sections!AZ44-Sections!BK44/Sections!AZ44</f>
        <v>12.244467890122811</v>
      </c>
      <c r="BH44" s="129">
        <f t="shared" si="38"/>
        <v>6.8582415088433493</v>
      </c>
      <c r="BI44" s="129">
        <f t="shared" si="9"/>
        <v>47.251505510721401</v>
      </c>
      <c r="BJ44" s="129">
        <f t="shared" si="39"/>
        <v>2.1195950997949149E-2</v>
      </c>
      <c r="BK44" s="149">
        <f>0.5*Sections!$U$2*Sections!$T$2*Sections!BB44^2</f>
        <v>399.41789220216867</v>
      </c>
      <c r="BL44" s="149">
        <f>BikeData!$N$2*((Sections!$P$2)/Sections!$N$2)-(0.5*Sections!$U$2*Sections!$T$2*Sections!BB44^2)/BikeData!$G$5</f>
        <v>8.9213734628724115</v>
      </c>
      <c r="BM44" s="149">
        <f>Sections!$V$2*BikeData!$N$2*(Sections!$P$2/Sections!$M$2)/(1-Sections!$V$2*Sections!$N$2/Sections!$M$2)</f>
        <v>15.459349727578084</v>
      </c>
      <c r="BN44" s="149">
        <f t="shared" si="10"/>
        <v>8.9213734628724115</v>
      </c>
      <c r="BO44" s="149">
        <f t="shared" si="83"/>
        <v>19.623328960000002</v>
      </c>
      <c r="BP44" s="149">
        <f>MAX(0, (BB44^2 - BA$17^2)/(2*Sections!BN44))</f>
        <v>0</v>
      </c>
      <c r="BQ44" s="149">
        <f t="shared" si="84"/>
        <v>0</v>
      </c>
      <c r="BR44" s="149">
        <f t="shared" si="11"/>
        <v>6.8582415088433493</v>
      </c>
      <c r="BT44" s="129">
        <f>INDEX($B$29:$B$34, MATCH($BX44, $A$29:$A$34, 0))</f>
        <v>288.49501037177833</v>
      </c>
      <c r="BU44" s="129">
        <f t="shared" si="85"/>
        <v>18</v>
      </c>
      <c r="BV44" s="129">
        <f t="shared" si="86"/>
        <v>52.477910854966673</v>
      </c>
      <c r="BW44" s="129">
        <f t="shared" si="87"/>
        <v>188.92047907788003</v>
      </c>
      <c r="BX44" s="129">
        <f>IF(CK44=0,
IF(BV44&lt;$E$29,1,
IF(BV44&lt;$E$30,2,
IF(BV44&lt;$E$31,3,
IF(BV44&lt;$E$32,4,
IF(BV44&lt;$E$33,5,
IF(BV44&lt;$E$34,6)))))),
IF(BV44&gt;$F$29,1,
IF(BV44&gt;$F$30,2,
IF(BV44&gt;$F$31,3,
IF(BV44&gt;$F$32,4,
IF(BV44&gt;$F$33,5,
IF(BV44&gt;$F$34,6)))))))</f>
        <v>3</v>
      </c>
      <c r="BY44" s="129" cm="1">
        <f t="array" ref="BY44">INDEX(Sections!$A$37:$F$67, MATCH(BV44, Acceleration!$H$6:$H$36, 1), Sections!BX44)</f>
        <v>6.8582415088433493</v>
      </c>
      <c r="BZ44" s="129">
        <f>(BikeData!$G$5/BT44)*BikeData!$N$2*(Sections!$O$2/Sections!$N$2)-Sections!CE44/Sections!BT44</f>
        <v>8.2803758748147995</v>
      </c>
      <c r="CA44" s="129">
        <f>(Sections!$V$2*Sections!$L$2*BikeData!$N$2*((Sections!$P$2)/Sections!$M$2)/(1-Sections!$V$2*Sections!$N$2/Sections!$M$2))/Sections!BT44-Sections!CE44/Sections!BT44</f>
        <v>12.428501693924051</v>
      </c>
      <c r="CB44" s="129">
        <f t="shared" si="40"/>
        <v>6.8582415088433493</v>
      </c>
      <c r="CC44" s="129">
        <f t="shared" si="13"/>
        <v>52.608436687659861</v>
      </c>
      <c r="CD44" s="129">
        <f t="shared" si="41"/>
        <v>1.9031967965094463E-2</v>
      </c>
      <c r="CE44" s="149">
        <f>0.5*Sections!$U$2*Sections!$T$2*Sections!BV44^2</f>
        <v>495.70760298632922</v>
      </c>
      <c r="CF44" s="149">
        <f>BikeData!$N$2*((Sections!$P$2)/Sections!$N$2)-(0.5*Sections!$U$2*Sections!$T$2*Sections!BV44^2)/BikeData!$G$5</f>
        <v>8.5566397099021074</v>
      </c>
      <c r="CG44" s="149">
        <f>Sections!$V$2*BikeData!$N$2*(Sections!$P$2/Sections!$M$2)/(1-Sections!$V$2*Sections!$N$2/Sections!$M$2)</f>
        <v>15.459349727578084</v>
      </c>
      <c r="CH44" s="149">
        <f t="shared" si="42"/>
        <v>8.5566397099021074</v>
      </c>
      <c r="CI44" s="149">
        <f t="shared" si="88"/>
        <v>86.075679469999997</v>
      </c>
      <c r="CJ44" s="149">
        <f>MAX(0, (BV44^2 - BU$17^2)/(2*Sections!CH44))</f>
        <v>0</v>
      </c>
      <c r="CK44" s="149">
        <f t="shared" si="89"/>
        <v>0</v>
      </c>
      <c r="CL44" s="149">
        <f t="shared" si="90"/>
        <v>6.8582415088433493</v>
      </c>
      <c r="CM44" s="672"/>
      <c r="CN44" s="129">
        <f>INDEX($B$29:$B$34, MATCH(CR44, $A$29:$A$34, 0))</f>
        <v>281.54523308547459</v>
      </c>
      <c r="CO44" s="129">
        <f t="shared" si="91"/>
        <v>18</v>
      </c>
      <c r="CP44" s="129">
        <f t="shared" si="92"/>
        <v>57.943842483339012</v>
      </c>
      <c r="CQ44" s="129">
        <f t="shared" si="43"/>
        <v>208.59783294002045</v>
      </c>
      <c r="CR44" s="129">
        <f>IF(DE44=1,
IF(CP44&lt;$E$29,1,
IF(CP44&lt;$E$30,2,
IF(CP44&lt;$E$31,3,
IF(CP44&lt;$E$32,4,
IF(CP44&lt;$E$33,5,
IF(CP44&lt;$E$34,6)))))),
IF(CP44&gt;$F$29,1,
IF(CP44&gt;$F$30,2,
IF(CP44&gt;$F$31,3,
IF(CP44&gt;$F$32,4,
IF(CP44&gt;$F$33,5,
IF(CP44&gt;$F$34,6)))))))</f>
        <v>4</v>
      </c>
      <c r="CS44" s="129" cm="1">
        <f t="array" ref="CS44">INDEX(Sections!$A$37:$F$67, MATCH(CP44, Acceleration!$H$6:$H$36, 1), Sections!CR44)</f>
        <v>4.7104625432718503</v>
      </c>
      <c r="CT44" s="129">
        <f>(BikeData!$G$5/CN44)*BikeData!$N$2*(Sections!$O$2/Sections!$N$2)-Sections!CY44/Sections!CN44</f>
        <v>8.0989001418073272</v>
      </c>
      <c r="CU44" s="129">
        <f>(Sections!$V$2*Sections!$L$2*BikeData!$N$2*((Sections!$P$2)/Sections!$M$2)/(1-Sections!$V$2*Sections!$N$2/Sections!$M$2))/Sections!CN44-Sections!CY44/Sections!CN44</f>
        <v>12.349419989337667</v>
      </c>
      <c r="CV44" s="129">
        <f t="shared" si="135"/>
        <v>4.7104625432718503</v>
      </c>
      <c r="CW44" s="129">
        <f t="shared" si="138"/>
        <v>57.803102300959175</v>
      </c>
      <c r="CX44" s="129">
        <f t="shared" si="139"/>
        <v>1.727907379090738E-2</v>
      </c>
      <c r="CY44" s="149">
        <f>0.5*Sections!$U$2*Sections!$T$2*Sections!CP44^2</f>
        <v>604.34799871212056</v>
      </c>
      <c r="CZ44" s="129">
        <f>BikeData!$N$2*((Sections!$P$2)/Sections!$N$2)-(0.5*Sections!$U$2*Sections!$T$2*Sections!CP44^2)/BikeData!$G$5</f>
        <v>8.1451230594256252</v>
      </c>
      <c r="DA44" s="129">
        <f>Sections!$V$2*BikeData!$N$2*(Sections!$P$2/Sections!$M$2)/(1-Sections!$V$2*Sections!$N$2/Sections!$M$2)</f>
        <v>15.459349727578084</v>
      </c>
      <c r="DB44" s="129">
        <f t="shared" si="93"/>
        <v>8.1451230594256252</v>
      </c>
      <c r="DC44" s="129">
        <f t="shared" si="94"/>
        <v>54.567763170000006</v>
      </c>
      <c r="DD44" s="129">
        <f t="shared" si="47"/>
        <v>58.72884285119892</v>
      </c>
      <c r="DE44" s="221">
        <f t="shared" si="95"/>
        <v>1</v>
      </c>
      <c r="DF44" s="149">
        <f t="shared" si="96"/>
        <v>4.7104625432718503</v>
      </c>
      <c r="DG44" s="680"/>
      <c r="DH44" s="631"/>
      <c r="DI44" s="129">
        <f>INDEX($B$29:$B$34, MATCH(DM44, $A$29:$A$34, 0))</f>
        <v>288.49501037177833</v>
      </c>
      <c r="DJ44" s="129">
        <f t="shared" si="97"/>
        <v>18</v>
      </c>
      <c r="DK44" s="129">
        <f t="shared" si="98"/>
        <v>45.611145261295391</v>
      </c>
      <c r="DL44" s="129">
        <f t="shared" si="16"/>
        <v>164.20012294066342</v>
      </c>
      <c r="DM44" s="149">
        <f>IF(DZ44=0,
IF(DK44&lt;$E$29,1,
IF(DK44&lt;$E$30,2,
IF(DK44&lt;$E$31,3,
IF(DK44&lt;$E$32,4,
IF(DK44&lt;$E$33,5,
IF(DK44&lt;$E$34,6)))))),
IF(DK44&gt;$F$29,1,
IF(DK44&gt;$F$30,2,
IF(DK44&gt;$F$31,3,
IF(DK44&gt;$F$32,4,
IF(DK44&gt;$F$33,5,
IF(DK44&gt;$F$34,6)))))))</f>
        <v>3</v>
      </c>
      <c r="DN44" s="149" cm="1">
        <f t="array" ref="DN44">INDEX(Sections!$A$37:$F$67, MATCH(DK44, Acceleration!$H$6:$H$36, 1), Sections!DM44)</f>
        <v>6.8582415088433493</v>
      </c>
      <c r="DO44" s="129">
        <f>(BikeData!$G$5/DI44)*BikeData!$N$2*(Sections!$O$2/Sections!$N$2)-Sections!DT44/Sections!DI44</f>
        <v>8.7006251535168193</v>
      </c>
      <c r="DP44" s="129">
        <f>(Sections!$V$2*Sections!$L$2*BikeData!$N$2*((Sections!$P$2)/Sections!$M$2)/(1-Sections!$V$2*Sections!$N$2/Sections!$M$2))/Sections!DI44-Sections!DT44/Sections!DI44</f>
        <v>12.848750972626071</v>
      </c>
      <c r="DQ44" s="129">
        <f t="shared" si="48"/>
        <v>6.8582415088433493</v>
      </c>
      <c r="DR44" s="149">
        <f t="shared" si="49"/>
        <v>45.413046684209604</v>
      </c>
      <c r="DS44" s="129">
        <f t="shared" si="50"/>
        <v>2.1972180771430254E-2</v>
      </c>
      <c r="DT44" s="149">
        <f>0.5*Sections!$U$2*Sections!$T$2*Sections!DK44^2</f>
        <v>374.46778296845804</v>
      </c>
      <c r="DU44" s="149">
        <f>BikeData!$N$2*((Sections!$P$2)/Sections!$N$2)-(0.5*Sections!$U$2*Sections!$T$2*Sections!DK44^2)/BikeData!$G$5</f>
        <v>9.0158814523940425</v>
      </c>
      <c r="DV44" s="149">
        <f>Sections!$V$2*BikeData!$N$2*(Sections!$P$2/Sections!$M$2)/(1-Sections!$V$2*Sections!$N$2/Sections!$M$2)</f>
        <v>15.459349727578084</v>
      </c>
      <c r="DW44" s="149">
        <f t="shared" si="99"/>
        <v>9.0158814523940425</v>
      </c>
      <c r="DX44" s="149">
        <f t="shared" si="100"/>
        <v>29.780693499999998</v>
      </c>
      <c r="DY44" s="149">
        <f t="shared" si="52"/>
        <v>0</v>
      </c>
      <c r="DZ44" s="149">
        <f t="shared" si="101"/>
        <v>0</v>
      </c>
      <c r="EA44" s="149">
        <f t="shared" si="53"/>
        <v>-9.0158814523940425</v>
      </c>
      <c r="EB44" s="634"/>
      <c r="EC44" s="658"/>
      <c r="ED44" s="192">
        <f>INDEX($B$29:$B$34, MATCH(EH44, $A$29:$A$34, 0))</f>
        <v>327.25651568900486</v>
      </c>
      <c r="EE44" s="129">
        <f t="shared" si="102"/>
        <v>18</v>
      </c>
      <c r="EF44" s="129">
        <f t="shared" si="103"/>
        <v>36.704412684411622</v>
      </c>
      <c r="EG44" s="129">
        <f t="shared" si="104"/>
        <v>132.13588566388185</v>
      </c>
      <c r="EH44" s="149">
        <f>IF(EU44=0,
IF(EF44&lt;$E$29,1,
IF(EF44&lt;$E$30,2,
IF(EF44&lt;$E$31,3,
IF(EF44&lt;$E$32,4,
IF(EF44&lt;$E$33,5,
IF(EF44&lt;$E$34,6)))))),
IF(EF44&gt;$F$29,1,
IF(EF44&gt;$F$30,2,
IF(EF44&gt;$F$31,3,
IF(EF44&gt;$F$32,4,
IF(EF44&gt;$F$33,5,
IF(EF44&gt;$F$34,6)))))))</f>
        <v>1</v>
      </c>
      <c r="EI44" s="149" cm="1">
        <f t="array" ref="EI44">INDEX(Sections!$A$37:$F$67, MATCH(EF44, Acceleration!$H$6:$H$36, 1), Sections!EH44)</f>
        <v>12.059929368897711</v>
      </c>
      <c r="EJ44" s="129">
        <f>(BikeData!$G$5/ED44)*BikeData!$N$2*(Sections!$O$2/Sections!$N$2)-Sections!EO44/Sections!ED44</f>
        <v>8.073349486775852</v>
      </c>
      <c r="EK44" s="129">
        <f>(Sections!$V$2*Sections!$L$2*BikeData!$N$2*((Sections!$P$2)/Sections!$M$2)/(1-Sections!$V$2*Sections!$N$2/Sections!$M$2))/Sections!ED44-Sections!EO44/Sections!ED44</f>
        <v>11.730155520684169</v>
      </c>
      <c r="EL44" s="129">
        <f t="shared" si="105"/>
        <v>8.073349486775852</v>
      </c>
      <c r="EM44" s="129">
        <f t="shared" si="140"/>
        <v>36.444236586010042</v>
      </c>
      <c r="EN44" s="129">
        <f t="shared" si="142"/>
        <v>2.734158484056581E-2</v>
      </c>
      <c r="EO44" s="149">
        <f>0.5*Sections!$U$2*Sections!$T$2*Sections!EF44^2</f>
        <v>242.49850389136739</v>
      </c>
      <c r="EP44" s="149">
        <f>BikeData!$N$2*((Sections!$P$2)/Sections!$N$2)-(0.5*Sections!$U$2*Sections!$T$2*Sections!EF44^2)/BikeData!$G$5</f>
        <v>9.5157650852618101</v>
      </c>
      <c r="EQ44" s="149">
        <f>Sections!$V$2*BikeData!$N$2*(Sections!$P$2/Sections!$M$2)/(1-Sections!$V$2*Sections!$N$2/Sections!$M$2)</f>
        <v>15.459349727578084</v>
      </c>
      <c r="ER44" s="149">
        <f t="shared" si="106"/>
        <v>9.5157650852618101</v>
      </c>
      <c r="ES44" s="149">
        <f t="shared" si="107"/>
        <v>19.01957573</v>
      </c>
      <c r="ET44" s="149">
        <f t="shared" si="108"/>
        <v>24.971781264982685</v>
      </c>
      <c r="EU44" s="149">
        <f t="shared" si="137"/>
        <v>1</v>
      </c>
      <c r="EV44" s="149">
        <f t="shared" si="143"/>
        <v>-9.5157650852618101</v>
      </c>
      <c r="EW44" s="678"/>
      <c r="EX44" s="129">
        <f>INDEX($B$29:$B$34, MATCH($FB44, $A$29:$A$34, 0))</f>
        <v>300.69501336586995</v>
      </c>
      <c r="EY44" s="129">
        <f t="shared" si="144"/>
        <v>18</v>
      </c>
      <c r="EZ44" s="129">
        <f t="shared" si="145"/>
        <v>34.320452933336497</v>
      </c>
      <c r="FA44" s="129">
        <f t="shared" si="146"/>
        <v>123.5536305600114</v>
      </c>
      <c r="FB44" s="149">
        <f>IF(FO44=0,
IF(EZ44&lt;$E$29,1,
IF(EZ44&lt;$E$30,2,
IF(EZ44&lt;$E$31,3,
IF(EZ44&lt;$E$32,4,
IF(EZ44&lt;$E$33,5,
IF(EZ44&lt;$E$34,6)))))),
IF(EZ44&gt;$F$29,1,
IF(EZ44&gt;$F$30,2,
IF(EZ44&gt;$F$31,3,
IF(EZ44&gt;$F$32,4,
IF(EZ44&gt;$F$33,5,
IF(EZ44&gt;$F$34,6)))))))</f>
        <v>2</v>
      </c>
      <c r="FC44" s="149" cm="1">
        <f t="array" ref="FC44">INDEX(Sections!$A$37:$F$67, MATCH(EZ44, Acceleration!$H$6:$H$36, 1), Sections!FB44)</f>
        <v>9.4901727706756382</v>
      </c>
      <c r="FD44" s="129">
        <f>(BikeData!$G$5/EX44)*BikeData!$N$2*(Sections!$O$2/Sections!$N$2)-Sections!FI44/Sections!EX44</f>
        <v>8.887855734084166</v>
      </c>
      <c r="FE44" s="129">
        <f>(Sections!$V$2*Sections!$L$2*BikeData!$N$2*((Sections!$P$2)/Sections!$M$2)/(1-Sections!$V$2*Sections!$N$2/Sections!$M$2))/Sections!EX44-Sections!FI44/Sections!EX44</f>
        <v>12.867680965676106</v>
      </c>
      <c r="FF44" s="129">
        <f t="shared" si="147"/>
        <v>8.887855734084166</v>
      </c>
      <c r="FG44" s="129">
        <f t="shared" si="148"/>
        <v>34.57844995105382</v>
      </c>
      <c r="FH44" s="129">
        <f t="shared" si="58"/>
        <v>2.9028038419652315E-2</v>
      </c>
      <c r="FI44" s="149">
        <f>0.5*Sections!$U$2*Sections!$T$2*Sections!EZ44^2</f>
        <v>212.02082811888582</v>
      </c>
      <c r="FJ44" s="149">
        <f>BikeData!$N$2*((Sections!$P$2)/Sections!$N$2)-(0.5*Sections!$U$2*Sections!$T$2*Sections!EZ44^2)/BikeData!$G$5</f>
        <v>9.6312108268242405</v>
      </c>
      <c r="FK44" s="149">
        <f>Sections!$V$2*BikeData!$N$2*(Sections!$P$2/Sections!$M$2)/(1-Sections!$V$2*Sections!$N$2/Sections!$M$2)</f>
        <v>15.459349727578084</v>
      </c>
      <c r="FL44" s="149">
        <f t="shared" si="149"/>
        <v>9.6312108268242405</v>
      </c>
      <c r="FM44" s="149">
        <f t="shared" si="150"/>
        <v>235.62828163</v>
      </c>
      <c r="FN44" s="149">
        <f t="shared" si="61"/>
        <v>23.460469368801089</v>
      </c>
      <c r="FO44" s="149">
        <f t="shared" si="152"/>
        <v>0</v>
      </c>
      <c r="FP44" s="149">
        <f t="shared" si="151"/>
        <v>8.887855734084166</v>
      </c>
      <c r="FR44" s="149">
        <f>INDEX($B$29:$B$34, MATCH($FV44, $A$29:$A$34, 0))</f>
        <v>327.25651568900486</v>
      </c>
      <c r="FS44" s="129">
        <f t="shared" si="62"/>
        <v>18</v>
      </c>
      <c r="FT44" s="129">
        <f t="shared" si="114"/>
        <v>32.033004966573799</v>
      </c>
      <c r="FU44" s="129">
        <f t="shared" si="115"/>
        <v>115.31881787966567</v>
      </c>
      <c r="FV44" s="149">
        <f>IF(GI44=0,
IF(FT44&lt;$E$29,1,
IF(FT44&lt;$E$30,2,
IF(FT44&lt;$E$31,3,
IF(FT44&lt;$E$32,4,
IF(FT44&lt;$E$33,5,
IF(FT44&lt;$E$34,6)))))),
IF(FT44&gt;$F$29,1,
IF(FT44&gt;$F$30,2,
IF(FT44&gt;$F$31,3,
IF(FT44&gt;$F$32,4,
IF(FT44&gt;$F$33,5,
IF(FT44&gt;$F$34,6)))))))</f>
        <v>1</v>
      </c>
      <c r="FW44" s="149" cm="1">
        <f t="array" ref="FW44">INDEX(Sections!$A$37:$F$67, MATCH(FT44, Acceleration!$H$6:$H$36, 1), Sections!FV44)</f>
        <v>12.490667417289398</v>
      </c>
      <c r="FX44" s="129">
        <f>(BikeData!$G$5/FR44)*BikeData!$N$2*(Sections!$O$2/Sections!$N$2)-Sections!GC44/Sections!FR44</f>
        <v>8.2499635122467954</v>
      </c>
      <c r="FY44" s="129">
        <f>(Sections!$V$2*Sections!$L$2*BikeData!$N$2*((Sections!$P$2)/Sections!$M$2)/(1-Sections!$V$2*Sections!$N$2/Sections!$M$2))/Sections!FR44-Sections!GC44/Sections!FR44</f>
        <v>11.906769546155113</v>
      </c>
      <c r="FZ44" s="129">
        <f t="shared" si="116"/>
        <v>8.2499635122467954</v>
      </c>
      <c r="GA44" s="129">
        <f t="shared" si="117"/>
        <v>32.289523598421752</v>
      </c>
      <c r="GB44" s="129">
        <f t="shared" si="64"/>
        <v>3.1093305014884002E-2</v>
      </c>
      <c r="GC44" s="149">
        <f>0.5*Sections!$U$2*Sections!$T$2*Sections!FT44^2</f>
        <v>184.70041329393752</v>
      </c>
      <c r="GD44" s="149">
        <f>BikeData!$N$2*((Sections!$P$2)/Sections!$N$2)-(0.5*Sections!$U$2*Sections!$T$2*Sections!FT44^2)/BikeData!$G$5</f>
        <v>9.7346972466157116</v>
      </c>
      <c r="GE44" s="149">
        <f>Sections!$V$2*BikeData!$N$2*(Sections!$P$2/Sections!$M$2)/(1-Sections!$V$2*Sections!$N$2/Sections!$M$2)</f>
        <v>15.459349727578084</v>
      </c>
      <c r="GF44" s="149">
        <f t="shared" si="118"/>
        <v>9.7346972466157116</v>
      </c>
      <c r="GG44" s="149">
        <f t="shared" si="66"/>
        <v>496.54111422000005</v>
      </c>
      <c r="GH44" s="149">
        <f>MAX(0, (FT44^2 - CX$6^2)/(2*Sections!GF44))</f>
        <v>52.703919864856211</v>
      </c>
      <c r="GI44" s="149">
        <f t="shared" si="119"/>
        <v>0</v>
      </c>
      <c r="GJ44" s="149">
        <f t="shared" si="120"/>
        <v>8.2499635122467954</v>
      </c>
      <c r="GM44" s="106">
        <f>INDEX($B$29:$B$34, MATCH(GQ44, $A$29:$A$34, 0))</f>
        <v>327.25651568900486</v>
      </c>
      <c r="GN44" s="106">
        <f t="shared" si="68"/>
        <v>18</v>
      </c>
      <c r="GO44" s="106">
        <f t="shared" si="121"/>
        <v>26.218838093126738</v>
      </c>
      <c r="GP44" s="106">
        <f t="shared" si="122"/>
        <v>94.387817135256256</v>
      </c>
      <c r="GQ44" s="106">
        <f>IF(HD44=0,
IF(GO44&lt;$E$29,1,
IF(GO44&lt;$E$30,2,
IF(GO44&lt;$E$31,3,
IF(GO44&lt;$E$32,4,
IF(GO44&lt;$E$33,5,
IF(GO44&lt;$E$34,6)))))),
IF(GO44&gt;$F$29,1,
IF(GO44&gt;$F$30,2,
IF(GO44&gt;$F$31,3,
IF(GO44&gt;$F$32,4,
IF(GO44&gt;$F$33,5,
IF(GO44&gt;$F$34,6)))))))</f>
        <v>1</v>
      </c>
      <c r="GR44" s="106" cm="1">
        <f t="array" ref="GR44">INDEX(Sections!$A$37:$F$67, MATCH(GO44, Acceleration!$H$6:$H$36, 1), Sections!GQ44)</f>
        <v>13.389133083743124</v>
      </c>
      <c r="GS44" s="106">
        <f>(BikeData!$G$5/GM44)*BikeData!$N$2*(Sections!$O$2/Sections!$N$2)-Sections!GX44/Sections!GM44</f>
        <v>8.4362500049509617</v>
      </c>
      <c r="GT44" s="106">
        <f>(Sections!$V$2*Sections!$L$2*BikeData!$N$2*((Sections!$P$2)/Sections!$M$2)/(1-Sections!$V$2*Sections!$N$2/Sections!$M$2))/Sections!GM44-Sections!GX44/Sections!GM44</f>
        <v>12.093056038859279</v>
      </c>
      <c r="GU44" s="106">
        <f t="shared" si="123"/>
        <v>8.4362500049509617</v>
      </c>
      <c r="GV44" s="106">
        <f t="shared" si="124"/>
        <v>26.538650511348454</v>
      </c>
      <c r="GW44" s="106">
        <f t="shared" si="70"/>
        <v>3.7909310183319382E-2</v>
      </c>
      <c r="GX44" s="106">
        <f>0.5*Sections!$U$2*Sections!$T$2*Sections!GO44^2</f>
        <v>123.73694477164686</v>
      </c>
      <c r="GY44" s="106">
        <f>BikeData!$N$2*((Sections!$P$2)/Sections!$N$2)-(0.5*Sections!$U$2*Sections!$T$2*Sections!GO44^2)/BikeData!$G$5</f>
        <v>9.9656194758668128</v>
      </c>
      <c r="GZ44" s="106">
        <f>Sections!$V$2*BikeData!$N$2*(Sections!$P$2/Sections!$M$2)/(1-Sections!$V$2*Sections!$N$2/Sections!$M$2)</f>
        <v>15.459349727578084</v>
      </c>
      <c r="HA44" s="106">
        <f t="shared" si="125"/>
        <v>9.9656194758668128</v>
      </c>
      <c r="HB44" s="106">
        <f t="shared" si="72"/>
        <v>365.21187875999999</v>
      </c>
      <c r="HC44" s="106">
        <f>MAX(0, (GO44^2 - DY$9^2)/(2*Sections!HA44))</f>
        <v>34.489951809734386</v>
      </c>
      <c r="HD44" s="106">
        <f t="shared" si="126"/>
        <v>0</v>
      </c>
      <c r="HE44" s="106">
        <f t="shared" si="127"/>
        <v>8.4362500049509617</v>
      </c>
      <c r="HH44" s="82">
        <f>INDEX($B$29:$B$34, MATCH(HL44, $A$29:$A$34, 0))</f>
        <v>327.25651568900486</v>
      </c>
      <c r="HI44" s="82">
        <f t="shared" si="74"/>
        <v>18</v>
      </c>
      <c r="HJ44" s="82">
        <f t="shared" si="128"/>
        <v>23.772195826526367</v>
      </c>
      <c r="HK44" s="82">
        <f t="shared" si="129"/>
        <v>85.579904975494927</v>
      </c>
      <c r="HL44" s="106">
        <f>IF(HY44=0,
IF(HJ44&lt;$E$29,1,
IF(HJ44&lt;$E$30,2,
IF(HJ44&lt;$E$31,3,
IF(HJ44&lt;$E$32,4,
IF(HJ44&lt;$E$33,5,
IF(HJ44&lt;$E$34,6)))))),
IF(HJ44&gt;$F$29,1,
IF(HJ44&gt;$F$30,2,
IF(HJ44&gt;$F$31,3,
IF(HJ44&gt;$F$32,4,
IF(HJ44&gt;$F$33,5,
IF(HJ44&gt;$F$34,6)))))))</f>
        <v>1</v>
      </c>
      <c r="HM44" s="106" cm="1">
        <f t="array" ref="HM44">INDEX(Sections!$A$37:$F$67, MATCH(HJ44, Acceleration!$H$6:$H$36, 1), Sections!HL44)</f>
        <v>12.358257157176107</v>
      </c>
      <c r="HN44" s="82">
        <f>(BikeData!$G$5/HH44)*BikeData!$N$2*(Sections!$O$2/Sections!$N$2)-Sections!HS44/Sections!HH44</f>
        <v>8.5035239344879958</v>
      </c>
      <c r="HO44" s="82">
        <f>(Sections!$V$2*Sections!$L$2*BikeData!$N$2*((Sections!$P$2)/Sections!$M$2)/(1-Sections!$V$2*Sections!$N$2/Sections!$M$2))/Sections!HH44-Sections!HS44/Sections!HH44</f>
        <v>12.160329968396313</v>
      </c>
      <c r="HP44" s="82">
        <f t="shared" si="130"/>
        <v>8.5035239344879958</v>
      </c>
      <c r="HQ44" s="82">
        <f t="shared" si="131"/>
        <v>24.127253102740347</v>
      </c>
      <c r="HR44" s="106">
        <f t="shared" si="26"/>
        <v>4.1754133809627288E-2</v>
      </c>
      <c r="HS44" s="104">
        <f>0.5*Sections!$U$2*Sections!$T$2*Sections!HJ44^2</f>
        <v>101.72111299464918</v>
      </c>
      <c r="HT44" s="104">
        <f>BikeData!$N$2*((Sections!$P$2)/Sections!$N$2)-(0.5*Sections!$U$2*Sections!$T$2*Sections!HJ44^2)/BikeData!$G$5</f>
        <v>10.049012778052409</v>
      </c>
      <c r="HU44" s="104">
        <f>Sections!$V$2*BikeData!$N$2*(Sections!$P$2/Sections!$M$2)/(1-Sections!$V$2*Sections!$N$2/Sections!$M$2)</f>
        <v>15.459349727578084</v>
      </c>
      <c r="HV44" s="106">
        <f t="shared" si="132"/>
        <v>10.049012778052409</v>
      </c>
      <c r="HW44" s="106">
        <f t="shared" si="77"/>
        <v>303.42191860000003</v>
      </c>
      <c r="HX44" s="106">
        <f t="shared" si="78"/>
        <v>12.133121216255454</v>
      </c>
      <c r="HY44" s="106">
        <f t="shared" si="133"/>
        <v>0</v>
      </c>
      <c r="HZ44" s="106">
        <f t="shared" si="134"/>
        <v>8.5035239344879958</v>
      </c>
    </row>
    <row r="45" spans="1:234">
      <c r="A45" s="40">
        <v>9.8215645860461898</v>
      </c>
      <c r="B45" s="40">
        <v>8.1088002854648984</v>
      </c>
      <c r="C45" s="40">
        <v>6.3730327529113984</v>
      </c>
      <c r="D45" s="40">
        <v>5.1453217637923094</v>
      </c>
      <c r="E45" s="40">
        <v>4.2489866201550663</v>
      </c>
      <c r="F45" s="40">
        <v>3.3920680651990094</v>
      </c>
      <c r="L45" s="149">
        <f>INDEX($B$29:$B$34, MATCH($P45, $A$29:$A$34, 0))</f>
        <v>327.25651568900486</v>
      </c>
      <c r="M45" s="149">
        <f t="shared" si="28"/>
        <v>19</v>
      </c>
      <c r="N45" s="149">
        <f t="shared" si="79"/>
        <v>25.485214896548165</v>
      </c>
      <c r="O45" s="149">
        <f t="shared" si="29"/>
        <v>91.74677362757339</v>
      </c>
      <c r="P45" s="149">
        <f>IF(AC45=0,
IF(N45&lt;$E$29,1,
IF(N45&lt;$E$30,2,
IF(N45&lt;$E$31,3,
IF(N45&lt;$E$32,4,
IF(N45&lt;$E$33,5,
IF(N45&lt;$E$34,6)))))),
IF(N45&gt;$F$29,1,
IF(N45&gt;$F$30,2,
IF(N45&gt;$F$31,3,
IF(N45&gt;$F$32,4,
IF(N45&gt;$F$33,5,
IF(N45&gt;$F$34,6)))))))</f>
        <v>1</v>
      </c>
      <c r="Q45" s="149" cm="1">
        <f t="array" ref="Q45">INDEX(Sections!$A$37:$F$67, MATCH(N45, Acceleration!$H$6:$H$36, 1), Sections!P45)</f>
        <v>13.292219147067074</v>
      </c>
      <c r="R45" s="149">
        <f>(BikeData!$G$5/L45)*BikeData!$N$2*(Sections!$O$2/Sections!$N$2)-Sections!W45/Sections!L45</f>
        <v>8.4571132493667029</v>
      </c>
      <c r="S45" s="149">
        <f>(Sections!$V$2*Sections!$L$2*BikeData!$N$2*((Sections!$P$2)/Sections!$M$2)/(1-Sections!$V$2*Sections!$N$2/Sections!$M$2))/Sections!L45-Sections!W45/Sections!L45</f>
        <v>12.11391928327502</v>
      </c>
      <c r="T45" s="149">
        <f t="shared" si="0"/>
        <v>8.6376490575826992</v>
      </c>
      <c r="U45" s="149">
        <f t="shared" si="30"/>
        <v>25.821918527452716</v>
      </c>
      <c r="V45" s="149">
        <f t="shared" si="31"/>
        <v>3.8980934356087432E-2</v>
      </c>
      <c r="W45" s="149">
        <f>0.5*Sections!$U$2*Sections!$T$2*Sections!N45^2</f>
        <v>116.90931209818328</v>
      </c>
      <c r="X45" s="149">
        <f>BikeData!$N$2*((Sections!$P$2)/Sections!$N$2)-(0.5*Sections!$U$2*Sections!$T$2*Sections!N45^2)/BikeData!$G$5</f>
        <v>9.991481720842053</v>
      </c>
      <c r="Y45" s="149">
        <f>Sections!$V$2*BikeData!$N$2*(Sections!$P$2/Sections!$M$2)/(1-Sections!$V$2*Sections!$N$2/Sections!$M$2)</f>
        <v>15.459349727578084</v>
      </c>
      <c r="Z45" s="149">
        <f t="shared" si="32"/>
        <v>9.991481720842053</v>
      </c>
      <c r="AA45" s="149">
        <f>$D$2-M45</f>
        <v>484.2</v>
      </c>
      <c r="AB45" s="149">
        <f>MAX(0, (N45^2 - M$17^2)/(2*Sections!Z45))</f>
        <v>0</v>
      </c>
      <c r="AC45" s="149">
        <f t="shared" si="80"/>
        <v>0</v>
      </c>
      <c r="AD45" s="149">
        <f t="shared" si="33"/>
        <v>8.6376490575826992</v>
      </c>
      <c r="AF45" s="149">
        <f>INDEX($B$29:$B$34, MATCH($AJ45, $A$29:$A$34, 0))</f>
        <v>300.69501336586995</v>
      </c>
      <c r="AG45" s="129">
        <f t="shared" si="34"/>
        <v>19</v>
      </c>
      <c r="AH45" s="129">
        <f t="shared" si="35"/>
        <v>34.984084887019854</v>
      </c>
      <c r="AI45" s="129">
        <f t="shared" si="1"/>
        <v>125.94270559327148</v>
      </c>
      <c r="AJ45" s="129">
        <f>IF(AW45=0,
IF(AH45&lt;$E$29,1,
IF(AH45&lt;$E$30,2,
IF(AH45&lt;$E$31,3,
IF(AH45&lt;$E$32,4,
IF(AH45&lt;$E$33,5,
IF(AH45&lt;$E$34,6)))))),
IF(AH45&gt;$F$29,1,
IF(AH45&gt;$F$30,2,
IF(AH45&gt;$F$31,3,
IF(AH45&gt;$F$32,4,
IF(AH45&gt;$F$33,5,
IF(AH45&gt;$F$34,6)))))))</f>
        <v>2</v>
      </c>
      <c r="AK45" s="129" cm="1">
        <f t="array" ref="AK45">INDEX(Sections!$A$37:$F$67, MATCH(AH45, Acceleration!$H$6:$H$36, 1), $AJ45)</f>
        <v>9.4901727706756382</v>
      </c>
      <c r="AL45" s="129">
        <f>(BikeData!$G$5/AF45)*BikeData!$N$2*(Sections!$O$2/Sections!$N$2)-Sections!AQ45/Sections!AF45</f>
        <v>8.8603238939074913</v>
      </c>
      <c r="AM45" s="129">
        <f>(Sections!$V$2*Sections!$L$2*BikeData!$N$2*((Sections!$P$2)/Sections!$M$2)/(1-Sections!$V$2*Sections!$N$2/Sections!$M$2))/Sections!AF45-Sections!AQ45/Sections!AF45</f>
        <v>12.840149125499432</v>
      </c>
      <c r="AN45" s="129">
        <f t="shared" si="2"/>
        <v>8.8603238939074913</v>
      </c>
      <c r="AO45" s="129">
        <f t="shared" si="3"/>
        <v>35.236441976596133</v>
      </c>
      <c r="AP45" s="129">
        <f t="shared" si="36"/>
        <v>2.8481700285223635E-2</v>
      </c>
      <c r="AQ45" s="149">
        <f>0.5*Sections!$U$2*Sections!$T$2*Sections!AH45^2</f>
        <v>220.29951516879794</v>
      </c>
      <c r="AR45" s="149">
        <f>BikeData!$N$2*((Sections!$P$2)/Sections!$N$2)-(0.5*Sections!$U$2*Sections!$T$2*Sections!AH45^2)/BikeData!$G$5</f>
        <v>9.5998521637563918</v>
      </c>
      <c r="AS45" s="149">
        <f>Sections!$V$2*BikeData!$N$2*(Sections!$P$2/Sections!$M$2)/(1-Sections!$V$2*Sections!$N$2/Sections!$M$2)</f>
        <v>15.459349727578084</v>
      </c>
      <c r="AT45" s="149">
        <f t="shared" si="4"/>
        <v>9.5998521637563918</v>
      </c>
      <c r="AU45" s="149">
        <f t="shared" si="5"/>
        <v>43.025001019999998</v>
      </c>
      <c r="AV45" s="149">
        <f>MAX(0, (AH45^2 - AG$17^2)/(2*Sections!AT45))</f>
        <v>0</v>
      </c>
      <c r="AW45" s="149">
        <f t="shared" si="81"/>
        <v>0</v>
      </c>
      <c r="AX45" s="149">
        <f t="shared" si="6"/>
        <v>8.8603238939074913</v>
      </c>
      <c r="AZ45" s="149">
        <f>INDEX($B$29:$B$34, MATCH($AJ45, $A$29:$A$34, 0))</f>
        <v>300.69501336586995</v>
      </c>
      <c r="BA45" s="129">
        <f t="shared" si="82"/>
        <v>19</v>
      </c>
      <c r="BB45" s="129">
        <f t="shared" si="37"/>
        <v>47.251505510721401</v>
      </c>
      <c r="BC45" s="129">
        <f t="shared" si="7"/>
        <v>170.10541983859704</v>
      </c>
      <c r="BD45" s="149">
        <f>IF(BQ45=0,
IF(BB45&lt;$E$29,1,
IF(BB45&lt;$E$30,2,
IF(BB45&lt;$E$31,3,
IF(BB45&lt;$E$32,4,
IF(BB45&lt;$E$33,5,
IF(BB45&lt;$E$34,6)))))),
IF(BB45&gt;$F$29,1,
IF(BB45&gt;$F$30,2,
IF(BB45&gt;$F$31,3,
IF(BB45&gt;$F$32,4,
IF(BB45&gt;$F$33,5,
IF(BB45&gt;$F$34,6)))))))</f>
        <v>3</v>
      </c>
      <c r="BE45" s="129" cm="1">
        <f t="array" ref="BE45">INDEX(Sections!$A$37:$F$67, MATCH(BB45, Acceleration!$H$6:$H$36, 1), Sections!BD45)</f>
        <v>6.8582415088433493</v>
      </c>
      <c r="BF45" s="129">
        <f>(BikeData!$G$5/AZ45)*BikeData!$N$2*(Sections!$O$2/Sections!$N$2)-Sections!BK45/Sections!AZ45</f>
        <v>8.256431790929355</v>
      </c>
      <c r="BG45" s="129">
        <f>(Sections!$V$2*Sections!$L$2*BikeData!$N$2*((Sections!$P$2)/Sections!$M$2)/(1-Sections!$V$2*Sections!$N$2/Sections!$M$2))/Sections!AZ45-Sections!BK45/Sections!AZ45</f>
        <v>12.236257022521295</v>
      </c>
      <c r="BH45" s="129">
        <f t="shared" si="38"/>
        <v>6.8582415088433493</v>
      </c>
      <c r="BI45" s="129">
        <f t="shared" si="9"/>
        <v>47.396426616860282</v>
      </c>
      <c r="BJ45" s="129">
        <f t="shared" si="39"/>
        <v>2.1130942378161016E-2</v>
      </c>
      <c r="BK45" s="149">
        <f>0.5*Sections!$U$2*Sections!$T$2*Sections!BB45^2</f>
        <v>401.88685914535228</v>
      </c>
      <c r="BL45" s="149">
        <f>BikeData!$N$2*((Sections!$P$2)/Sections!$N$2)-(0.5*Sections!$U$2*Sections!$T$2*Sections!BB45^2)/BikeData!$G$5</f>
        <v>8.9120213153603522</v>
      </c>
      <c r="BM45" s="149">
        <f>Sections!$V$2*BikeData!$N$2*(Sections!$P$2/Sections!$M$2)/(1-Sections!$V$2*Sections!$N$2/Sections!$M$2)</f>
        <v>15.459349727578084</v>
      </c>
      <c r="BN45" s="149">
        <f t="shared" si="10"/>
        <v>8.9120213153603522</v>
      </c>
      <c r="BO45" s="149">
        <f t="shared" si="83"/>
        <v>18.623328960000002</v>
      </c>
      <c r="BP45" s="149">
        <f>MAX(0, (BB45^2 - BA$17^2)/(2*Sections!BN45))</f>
        <v>0</v>
      </c>
      <c r="BQ45" s="149">
        <f t="shared" si="84"/>
        <v>0</v>
      </c>
      <c r="BR45" s="149">
        <f t="shared" si="11"/>
        <v>6.8582415088433493</v>
      </c>
      <c r="BT45" s="129">
        <f>INDEX($B$29:$B$34, MATCH($BX45, $A$29:$A$34, 0))</f>
        <v>288.49501037177833</v>
      </c>
      <c r="BU45" s="129">
        <f t="shared" si="85"/>
        <v>19</v>
      </c>
      <c r="BV45" s="129">
        <f t="shared" si="86"/>
        <v>52.608436687659861</v>
      </c>
      <c r="BW45" s="129">
        <f t="shared" si="87"/>
        <v>189.3903720755755</v>
      </c>
      <c r="BX45" s="129">
        <f>IF(CK45=0,
IF(BV45&lt;$E$29,1,
IF(BV45&lt;$E$30,2,
IF(BV45&lt;$E$31,3,
IF(BV45&lt;$E$32,4,
IF(BV45&lt;$E$33,5,
IF(BV45&lt;$E$34,6)))))),
IF(BV45&gt;$F$29,1,
IF(BV45&gt;$F$30,2,
IF(BV45&gt;$F$31,3,
IF(BV45&gt;$F$32,4,
IF(BV45&gt;$F$33,5,
IF(BV45&gt;$F$34,6)))))))</f>
        <v>3</v>
      </c>
      <c r="BY45" s="129" cm="1">
        <f t="array" ref="BY45">INDEX(Sections!$A$37:$F$67, MATCH(BV45, Acceleration!$H$6:$H$36, 1), Sections!BX45)</f>
        <v>6.8582415088433493</v>
      </c>
      <c r="BZ45" s="129">
        <f>(BikeData!$G$5/BT45)*BikeData!$N$2*(Sections!$O$2/Sections!$N$2)-Sections!CE45/Sections!BT45</f>
        <v>8.2718177824581876</v>
      </c>
      <c r="CA45" s="129">
        <f>(Sections!$V$2*Sections!$L$2*BikeData!$N$2*((Sections!$P$2)/Sections!$M$2)/(1-Sections!$V$2*Sections!$N$2/Sections!$M$2))/Sections!BT45-Sections!CE45/Sections!BT45</f>
        <v>12.419943601567439</v>
      </c>
      <c r="CB45" s="129">
        <f t="shared" si="40"/>
        <v>6.8582415088433493</v>
      </c>
      <c r="CC45" s="129">
        <f t="shared" si="13"/>
        <v>52.738639475598937</v>
      </c>
      <c r="CD45" s="129">
        <f t="shared" si="41"/>
        <v>1.8984864818654544E-2</v>
      </c>
      <c r="CE45" s="149">
        <f>0.5*Sections!$U$2*Sections!$T$2*Sections!BV45^2</f>
        <v>498.17656992951288</v>
      </c>
      <c r="CF45" s="149">
        <f>BikeData!$N$2*((Sections!$P$2)/Sections!$N$2)-(0.5*Sections!$U$2*Sections!$T$2*Sections!BV45^2)/BikeData!$G$5</f>
        <v>8.5472875623900482</v>
      </c>
      <c r="CG45" s="149">
        <f>Sections!$V$2*BikeData!$N$2*(Sections!$P$2/Sections!$M$2)/(1-Sections!$V$2*Sections!$N$2/Sections!$M$2)</f>
        <v>15.459349727578084</v>
      </c>
      <c r="CH45" s="149">
        <f t="shared" si="42"/>
        <v>8.5472875623900482</v>
      </c>
      <c r="CI45" s="149">
        <f t="shared" si="88"/>
        <v>85.075679469999997</v>
      </c>
      <c r="CJ45" s="149">
        <f>MAX(0, (BV45^2 - BU$17^2)/(2*Sections!CH45))</f>
        <v>0</v>
      </c>
      <c r="CK45" s="149">
        <f t="shared" si="89"/>
        <v>0</v>
      </c>
      <c r="CL45" s="149">
        <f t="shared" si="90"/>
        <v>6.8582415088433493</v>
      </c>
      <c r="CM45" s="672"/>
      <c r="CN45" s="129">
        <f>INDEX($B$29:$B$34, MATCH(CR45, $A$29:$A$34, 0))</f>
        <v>281.54523308547459</v>
      </c>
      <c r="CO45" s="129">
        <f t="shared" si="91"/>
        <v>19</v>
      </c>
      <c r="CP45" s="129">
        <f t="shared" si="92"/>
        <v>57.803102300959175</v>
      </c>
      <c r="CQ45" s="129">
        <f t="shared" si="43"/>
        <v>208.09116828345304</v>
      </c>
      <c r="CR45" s="129">
        <f>IF(DE45=1,
IF(CP45&lt;$E$29,1,
IF(CP45&lt;$E$30,2,
IF(CP45&lt;$E$31,3,
IF(CP45&lt;$E$32,4,
IF(CP45&lt;$E$33,5,
IF(CP45&lt;$E$34,6)))))),
IF(CP45&gt;$F$29,1,
IF(CP45&gt;$F$30,2,
IF(CP45&gt;$F$31,3,
IF(CP45&gt;$F$32,4,
IF(CP45&gt;$F$33,5,
IF(CP45&gt;$F$34,6)))))))</f>
        <v>4</v>
      </c>
      <c r="CS45" s="129" cm="1">
        <f t="array" ref="CS45">INDEX(Sections!$A$37:$F$67, MATCH(CP45, Acceleration!$H$6:$H$36, 1), Sections!CR45)</f>
        <v>4.7104625432718503</v>
      </c>
      <c r="CT45" s="129">
        <f>(BikeData!$G$5/CN45)*BikeData!$N$2*(Sections!$O$2/Sections!$N$2)-Sections!CY45/Sections!CN45</f>
        <v>8.1093149666980153</v>
      </c>
      <c r="CU45" s="129">
        <f>(Sections!$V$2*Sections!$L$2*BikeData!$N$2*((Sections!$P$2)/Sections!$M$2)/(1-Sections!$V$2*Sections!$N$2/Sections!$M$2))/Sections!CN45-Sections!CY45/Sections!CN45</f>
        <v>12.359834814228355</v>
      </c>
      <c r="CV45" s="129">
        <f t="shared" si="135"/>
        <v>4.7104625432718503</v>
      </c>
      <c r="CW45" s="129">
        <f t="shared" si="138"/>
        <v>57.661825981530626</v>
      </c>
      <c r="CX45" s="129">
        <f t="shared" si="139"/>
        <v>1.7321276943133054E-2</v>
      </c>
      <c r="CY45" s="149">
        <f>0.5*Sections!$U$2*Sections!$T$2*Sections!CP45^2</f>
        <v>601.41575441072735</v>
      </c>
      <c r="CZ45" s="129">
        <f>BikeData!$N$2*((Sections!$P$2)/Sections!$N$2)-(0.5*Sections!$U$2*Sections!$T$2*Sections!CP45^2)/BikeData!$G$5</f>
        <v>8.1562300454157501</v>
      </c>
      <c r="DA45" s="129">
        <f>Sections!$V$2*BikeData!$N$2*(Sections!$P$2/Sections!$M$2)/(1-Sections!$V$2*Sections!$N$2/Sections!$M$2)</f>
        <v>15.459349727578084</v>
      </c>
      <c r="DB45" s="129">
        <f t="shared" si="93"/>
        <v>8.1562300454157501</v>
      </c>
      <c r="DC45" s="129">
        <f t="shared" si="94"/>
        <v>53.567763170000006</v>
      </c>
      <c r="DD45" s="129">
        <f t="shared" si="47"/>
        <v>57.650228902695268</v>
      </c>
      <c r="DE45" s="221">
        <f t="shared" si="95"/>
        <v>1</v>
      </c>
      <c r="DF45" s="149">
        <f t="shared" si="96"/>
        <v>4.7104625432718503</v>
      </c>
      <c r="DG45" s="680"/>
      <c r="DH45" s="631"/>
      <c r="DI45" s="129">
        <f>INDEX($B$29:$B$34, MATCH(DM45, $A$29:$A$34, 0))</f>
        <v>288.49501037177833</v>
      </c>
      <c r="DJ45" s="129">
        <f t="shared" si="97"/>
        <v>19</v>
      </c>
      <c r="DK45" s="129">
        <f t="shared" si="98"/>
        <v>45.413046684209604</v>
      </c>
      <c r="DL45" s="129">
        <f t="shared" si="16"/>
        <v>163.48696806315459</v>
      </c>
      <c r="DM45" s="149">
        <f>IF(DZ45=0,
IF(DK45&lt;$E$29,1,
IF(DK45&lt;$E$30,2,
IF(DK45&lt;$E$31,3,
IF(DK45&lt;$E$32,4,
IF(DK45&lt;$E$33,5,
IF(DK45&lt;$E$34,6)))))),
IF(DK45&gt;$F$29,1,
IF(DK45&gt;$F$30,2,
IF(DK45&gt;$F$31,3,
IF(DK45&gt;$F$32,4,
IF(DK45&gt;$F$33,5,
IF(DK45&gt;$F$34,6)))))))</f>
        <v>3</v>
      </c>
      <c r="DN45" s="149" cm="1">
        <f t="array" ref="DN45">INDEX(Sections!$A$37:$F$67, MATCH(DK45, Acceleration!$H$6:$H$36, 1), Sections!DM45)</f>
        <v>6.8582415088433493</v>
      </c>
      <c r="DO45" s="129">
        <f>(BikeData!$G$5/DI45)*BikeData!$N$2*(Sections!$O$2/Sections!$N$2)-Sections!DT45/Sections!DI45</f>
        <v>8.711875668105197</v>
      </c>
      <c r="DP45" s="129">
        <f>(Sections!$V$2*Sections!$L$2*BikeData!$N$2*((Sections!$P$2)/Sections!$M$2)/(1-Sections!$V$2*Sections!$N$2/Sections!$M$2))/Sections!DI45-Sections!DT45/Sections!DI45</f>
        <v>12.860001487214449</v>
      </c>
      <c r="DQ45" s="129">
        <f t="shared" si="48"/>
        <v>6.8582415088433493</v>
      </c>
      <c r="DR45" s="149">
        <f t="shared" si="49"/>
        <v>45.213808261081212</v>
      </c>
      <c r="DS45" s="129">
        <f t="shared" si="50"/>
        <v>2.206851381091534E-2</v>
      </c>
      <c r="DT45" s="149">
        <f>0.5*Sections!$U$2*Sections!$T$2*Sections!DK45^2</f>
        <v>371.22206564559616</v>
      </c>
      <c r="DU45" s="149">
        <f>BikeData!$N$2*((Sections!$P$2)/Sections!$N$2)-(0.5*Sections!$U$2*Sections!$T$2*Sections!DK45^2)/BikeData!$G$5</f>
        <v>9.0281758361927622</v>
      </c>
      <c r="DV45" s="149">
        <f>Sections!$V$2*BikeData!$N$2*(Sections!$P$2/Sections!$M$2)/(1-Sections!$V$2*Sections!$N$2/Sections!$M$2)</f>
        <v>15.459349727578084</v>
      </c>
      <c r="DW45" s="149">
        <f t="shared" si="99"/>
        <v>9.0281758361927622</v>
      </c>
      <c r="DX45" s="149">
        <f t="shared" si="100"/>
        <v>28.780693499999998</v>
      </c>
      <c r="DY45" s="149">
        <f t="shared" si="52"/>
        <v>0</v>
      </c>
      <c r="DZ45" s="149">
        <f t="shared" si="101"/>
        <v>0</v>
      </c>
      <c r="EA45" s="149">
        <f t="shared" si="53"/>
        <v>-9.0281758361927622</v>
      </c>
      <c r="EB45" s="634"/>
      <c r="EC45" s="658"/>
      <c r="ED45" s="192">
        <f>INDEX($B$29:$B$34, MATCH(EH45, $A$29:$A$34, 0))</f>
        <v>327.25651568900486</v>
      </c>
      <c r="EE45" s="129">
        <f t="shared" si="102"/>
        <v>19</v>
      </c>
      <c r="EF45" s="129">
        <f t="shared" si="103"/>
        <v>36.444236586010042</v>
      </c>
      <c r="EG45" s="129">
        <f t="shared" si="104"/>
        <v>131.19925170963614</v>
      </c>
      <c r="EH45" s="149">
        <f>IF(EU45=0,
IF(EF45&lt;$E$29,1,
IF(EF45&lt;$E$30,2,
IF(EF45&lt;$E$31,3,
IF(EF45&lt;$E$32,4,
IF(EF45&lt;$E$33,5,
IF(EF45&lt;$E$34,6)))))),
IF(EF45&gt;$F$29,1,
IF(EF45&gt;$F$30,2,
IF(EF45&gt;$F$31,3,
IF(EF45&gt;$F$32,4,
IF(EF45&gt;$F$33,5,
IF(EF45&gt;$F$34,6)))))))</f>
        <v>1</v>
      </c>
      <c r="EI45" s="149" cm="1">
        <f t="array" ref="EI45">INDEX(Sections!$A$37:$F$67, MATCH(EF45, Acceleration!$H$6:$H$36, 1), Sections!EH45)</f>
        <v>12.059929368897711</v>
      </c>
      <c r="EJ45" s="129">
        <f>(BikeData!$G$5/ED45)*BikeData!$N$2*(Sections!$O$2/Sections!$N$2)-Sections!EO45/Sections!ED45</f>
        <v>8.0838173468992238</v>
      </c>
      <c r="EK45" s="129">
        <f>(Sections!$V$2*Sections!$L$2*BikeData!$N$2*((Sections!$P$2)/Sections!$M$2)/(1-Sections!$V$2*Sections!$N$2/Sections!$M$2))/Sections!ED45-Sections!EO45/Sections!ED45</f>
        <v>11.740623380807541</v>
      </c>
      <c r="EL45" s="129">
        <f t="shared" si="105"/>
        <v>8.0838173468992238</v>
      </c>
      <c r="EM45" s="129">
        <f t="shared" si="140"/>
        <v>36.181831049298111</v>
      </c>
      <c r="EN45" s="129">
        <f t="shared" si="142"/>
        <v>2.7538321502453198E-2</v>
      </c>
      <c r="EO45" s="149">
        <f>0.5*Sections!$U$2*Sections!$T$2*Sections!EF45^2</f>
        <v>239.07282846067309</v>
      </c>
      <c r="EP45" s="149">
        <f>BikeData!$N$2*((Sections!$P$2)/Sections!$N$2)-(0.5*Sections!$U$2*Sections!$T$2*Sections!EF45^2)/BikeData!$G$5</f>
        <v>9.5287411285598953</v>
      </c>
      <c r="EQ45" s="149">
        <f>Sections!$V$2*BikeData!$N$2*(Sections!$P$2/Sections!$M$2)/(1-Sections!$V$2*Sections!$N$2/Sections!$M$2)</f>
        <v>15.459349727578084</v>
      </c>
      <c r="ER45" s="149">
        <f t="shared" si="106"/>
        <v>9.5287411285598953</v>
      </c>
      <c r="ES45" s="149">
        <f t="shared" si="107"/>
        <v>18.01957573</v>
      </c>
      <c r="ET45" s="149">
        <f t="shared" si="108"/>
        <v>23.939136987272754</v>
      </c>
      <c r="EU45" s="149">
        <f t="shared" si="137"/>
        <v>1</v>
      </c>
      <c r="EV45" s="149">
        <f t="shared" si="143"/>
        <v>-9.5287411285598953</v>
      </c>
      <c r="EW45" s="678"/>
      <c r="EX45" s="129">
        <f>INDEX($B$29:$B$34, MATCH($FB45, $A$29:$A$34, 0))</f>
        <v>300.69501336586995</v>
      </c>
      <c r="EY45" s="129">
        <f t="shared" si="144"/>
        <v>19</v>
      </c>
      <c r="EZ45" s="129">
        <f t="shared" si="145"/>
        <v>34.57844995105382</v>
      </c>
      <c r="FA45" s="129">
        <f t="shared" si="146"/>
        <v>124.48241982379375</v>
      </c>
      <c r="FB45" s="149">
        <f>IF(FO45=0,
IF(EZ45&lt;$E$29,1,
IF(EZ45&lt;$E$30,2,
IF(EZ45&lt;$E$31,3,
IF(EZ45&lt;$E$32,4,
IF(EZ45&lt;$E$33,5,
IF(EZ45&lt;$E$34,6)))))),
IF(EZ45&gt;$F$29,1,
IF(EZ45&gt;$F$30,2,
IF(EZ45&gt;$F$31,3,
IF(EZ45&gt;$F$32,4,
IF(EZ45&gt;$F$33,5,
IF(EZ45&gt;$F$34,6)))))))</f>
        <v>2</v>
      </c>
      <c r="FC45" s="149" cm="1">
        <f t="array" ref="FC45">INDEX(Sections!$A$37:$F$67, MATCH(EZ45, Acceleration!$H$6:$H$36, 1), Sections!FB45)</f>
        <v>9.4901727706756382</v>
      </c>
      <c r="FD45" s="129">
        <f>(BikeData!$G$5/EX45)*BikeData!$N$2*(Sections!$O$2/Sections!$N$2)-Sections!FI45/Sections!EX45</f>
        <v>8.8772149588067357</v>
      </c>
      <c r="FE45" s="129">
        <f>(Sections!$V$2*Sections!$L$2*BikeData!$N$2*((Sections!$P$2)/Sections!$M$2)/(1-Sections!$V$2*Sections!$N$2/Sections!$M$2))/Sections!EX45-Sections!FI45/Sections!EX45</f>
        <v>12.857040190398676</v>
      </c>
      <c r="FF45" s="129">
        <f t="shared" si="147"/>
        <v>8.8772149588067357</v>
      </c>
      <c r="FG45" s="129">
        <f t="shared" si="148"/>
        <v>34.83423073551571</v>
      </c>
      <c r="FH45" s="129">
        <f t="shared" si="58"/>
        <v>2.8813179093758523E-2</v>
      </c>
      <c r="FI45" s="149">
        <f>0.5*Sections!$U$2*Sections!$T$2*Sections!EZ45^2</f>
        <v>215.22045618315607</v>
      </c>
      <c r="FJ45" s="149">
        <f>BikeData!$N$2*((Sections!$P$2)/Sections!$N$2)-(0.5*Sections!$U$2*Sections!$T$2*Sections!EZ45^2)/BikeData!$G$5</f>
        <v>9.6190910235504905</v>
      </c>
      <c r="FK45" s="149">
        <f>Sections!$V$2*BikeData!$N$2*(Sections!$P$2/Sections!$M$2)/(1-Sections!$V$2*Sections!$N$2/Sections!$M$2)</f>
        <v>15.459349727578084</v>
      </c>
      <c r="FL45" s="149">
        <f t="shared" si="149"/>
        <v>9.6190910235504905</v>
      </c>
      <c r="FM45" s="149">
        <f t="shared" si="150"/>
        <v>234.62828163</v>
      </c>
      <c r="FN45" s="149">
        <f t="shared" si="61"/>
        <v>24.414009779749215</v>
      </c>
      <c r="FO45" s="149">
        <f t="shared" si="152"/>
        <v>0</v>
      </c>
      <c r="FP45" s="149">
        <f t="shared" si="151"/>
        <v>8.8772149588067357</v>
      </c>
      <c r="FR45" s="149">
        <f>INDEX($B$29:$B$34, MATCH($FV45, $A$29:$A$34, 0))</f>
        <v>327.25651568900486</v>
      </c>
      <c r="FS45" s="129">
        <f t="shared" si="62"/>
        <v>19</v>
      </c>
      <c r="FT45" s="129">
        <f t="shared" si="114"/>
        <v>32.289523598421752</v>
      </c>
      <c r="FU45" s="129">
        <f t="shared" si="115"/>
        <v>116.24228495431831</v>
      </c>
      <c r="FV45" s="149">
        <f>IF(GI45=0,
IF(FT45&lt;$E$29,1,
IF(FT45&lt;$E$30,2,
IF(FT45&lt;$E$31,3,
IF(FT45&lt;$E$32,4,
IF(FT45&lt;$E$33,5,
IF(FT45&lt;$E$34,6)))))),
IF(FT45&gt;$F$29,1,
IF(FT45&gt;$F$30,2,
IF(FT45&gt;$F$31,3,
IF(FT45&gt;$F$32,4,
IF(FT45&gt;$F$33,5,
IF(FT45&gt;$F$34,6)))))))</f>
        <v>1</v>
      </c>
      <c r="FW45" s="149" cm="1">
        <f t="array" ref="FW45">INDEX(Sections!$A$37:$F$67, MATCH(FT45, Acceleration!$H$6:$H$36, 1), Sections!FV45)</f>
        <v>12.490667417289398</v>
      </c>
      <c r="FX45" s="129">
        <f>(BikeData!$G$5/FR45)*BikeData!$N$2*(Sections!$O$2/Sections!$N$2)-Sections!GC45/Sections!FR45</f>
        <v>8.2408881028293361</v>
      </c>
      <c r="FY45" s="129">
        <f>(Sections!$V$2*Sections!$L$2*BikeData!$N$2*((Sections!$P$2)/Sections!$M$2)/(1-Sections!$V$2*Sections!$N$2/Sections!$M$2))/Sections!FR45-Sections!GC45/Sections!FR45</f>
        <v>11.897694136737654</v>
      </c>
      <c r="FZ45" s="129">
        <f t="shared" si="116"/>
        <v>8.2408881028293361</v>
      </c>
      <c r="GA45" s="129">
        <f t="shared" si="117"/>
        <v>32.543741493852451</v>
      </c>
      <c r="GB45" s="129">
        <f t="shared" si="64"/>
        <v>3.0848361518635192E-2</v>
      </c>
      <c r="GC45" s="149">
        <f>0.5*Sections!$U$2*Sections!$T$2*Sections!FT45^2</f>
        <v>187.67040015834633</v>
      </c>
      <c r="GD45" s="149">
        <f>BikeData!$N$2*((Sections!$P$2)/Sections!$N$2)-(0.5*Sections!$U$2*Sections!$T$2*Sections!FT45^2)/BikeData!$G$5</f>
        <v>9.7234472963717398</v>
      </c>
      <c r="GE45" s="149">
        <f>Sections!$V$2*BikeData!$N$2*(Sections!$P$2/Sections!$M$2)/(1-Sections!$V$2*Sections!$N$2/Sections!$M$2)</f>
        <v>15.459349727578084</v>
      </c>
      <c r="GF45" s="149">
        <f t="shared" si="118"/>
        <v>9.7234472963717398</v>
      </c>
      <c r="GG45" s="149">
        <f t="shared" si="66"/>
        <v>495.54111422000005</v>
      </c>
      <c r="GH45" s="149">
        <f>MAX(0, (FT45^2 - CX$6^2)/(2*Sections!GF45))</f>
        <v>53.613358638868831</v>
      </c>
      <c r="GI45" s="149">
        <f t="shared" si="119"/>
        <v>0</v>
      </c>
      <c r="GJ45" s="149">
        <f t="shared" si="120"/>
        <v>8.2408881028293361</v>
      </c>
      <c r="GM45" s="106">
        <f>INDEX($B$29:$B$34, MATCH(GQ45, $A$29:$A$34, 0))</f>
        <v>327.25651568900486</v>
      </c>
      <c r="GN45" s="106">
        <f t="shared" si="68"/>
        <v>19</v>
      </c>
      <c r="GO45" s="106">
        <f t="shared" si="121"/>
        <v>26.538650511348454</v>
      </c>
      <c r="GP45" s="106">
        <f t="shared" si="122"/>
        <v>95.539141840854441</v>
      </c>
      <c r="GQ45" s="106">
        <f>IF(HD45=0,
IF(GO45&lt;$E$29,1,
IF(GO45&lt;$E$30,2,
IF(GO45&lt;$E$31,3,
IF(GO45&lt;$E$32,4,
IF(GO45&lt;$E$33,5,
IF(GO45&lt;$E$34,6)))))),
IF(GO45&gt;$F$29,1,
IF(GO45&gt;$F$30,2,
IF(GO45&gt;$F$31,3,
IF(GO45&gt;$F$32,4,
IF(GO45&gt;$F$33,5,
IF(GO45&gt;$F$34,6)))))))</f>
        <v>1</v>
      </c>
      <c r="GR45" s="106" cm="1">
        <f t="array" ref="GR45">INDEX(Sections!$A$37:$F$67, MATCH(GO45, Acceleration!$H$6:$H$36, 1), Sections!GQ45)</f>
        <v>13.389133083743124</v>
      </c>
      <c r="GS45" s="106">
        <f>(BikeData!$G$5/GM45)*BikeData!$N$2*(Sections!$O$2/Sections!$N$2)-Sections!GX45/Sections!GM45</f>
        <v>8.4269696702404726</v>
      </c>
      <c r="GT45" s="106">
        <f>(Sections!$V$2*Sections!$L$2*BikeData!$N$2*((Sections!$P$2)/Sections!$M$2)/(1-Sections!$V$2*Sections!$N$2/Sections!$M$2))/Sections!GM45-Sections!GX45/Sections!GM45</f>
        <v>12.08377570414879</v>
      </c>
      <c r="GU45" s="106">
        <f t="shared" si="123"/>
        <v>8.4269696702404726</v>
      </c>
      <c r="GV45" s="106">
        <f t="shared" si="124"/>
        <v>26.854308970889132</v>
      </c>
      <c r="GW45" s="106">
        <f t="shared" si="70"/>
        <v>3.7458122183044562E-2</v>
      </c>
      <c r="GX45" s="106">
        <f>0.5*Sections!$U$2*Sections!$T$2*Sections!GO45^2</f>
        <v>126.77399477342919</v>
      </c>
      <c r="GY45" s="106">
        <f>BikeData!$N$2*((Sections!$P$2)/Sections!$N$2)-(0.5*Sections!$U$2*Sections!$T$2*Sections!GO45^2)/BikeData!$G$5</f>
        <v>9.9541154985873348</v>
      </c>
      <c r="GZ45" s="106">
        <f>Sections!$V$2*BikeData!$N$2*(Sections!$P$2/Sections!$M$2)/(1-Sections!$V$2*Sections!$N$2/Sections!$M$2)</f>
        <v>15.459349727578084</v>
      </c>
      <c r="HA45" s="106">
        <f t="shared" si="125"/>
        <v>9.9541154985873348</v>
      </c>
      <c r="HB45" s="106">
        <f t="shared" si="72"/>
        <v>364.21187875999999</v>
      </c>
      <c r="HC45" s="106">
        <f>MAX(0, (GO45^2 - DY$9^2)/(2*Sections!HA45))</f>
        <v>35.37732564301912</v>
      </c>
      <c r="HD45" s="106">
        <f t="shared" si="126"/>
        <v>0</v>
      </c>
      <c r="HE45" s="106">
        <f t="shared" si="127"/>
        <v>8.4269696702404726</v>
      </c>
      <c r="HH45" s="82">
        <f>INDEX($B$29:$B$34, MATCH(HL45, $A$29:$A$34, 0))</f>
        <v>327.25651568900486</v>
      </c>
      <c r="HI45" s="82">
        <f t="shared" si="74"/>
        <v>19</v>
      </c>
      <c r="HJ45" s="82">
        <f t="shared" si="128"/>
        <v>24.127253102740347</v>
      </c>
      <c r="HK45" s="82">
        <f t="shared" si="129"/>
        <v>86.858111169865253</v>
      </c>
      <c r="HL45" s="106">
        <f>IF(HY45=0,
IF(HJ45&lt;$E$29,1,
IF(HJ45&lt;$E$30,2,
IF(HJ45&lt;$E$31,3,
IF(HJ45&lt;$E$32,4,
IF(HJ45&lt;$E$33,5,
IF(HJ45&lt;$E$34,6)))))),
IF(HJ45&gt;$F$29,1,
IF(HJ45&gt;$F$30,2,
IF(HJ45&gt;$F$31,3,
IF(HJ45&gt;$F$32,4,
IF(HJ45&gt;$F$33,5,
IF(HJ45&gt;$F$34,6)))))))</f>
        <v>1</v>
      </c>
      <c r="HM45" s="106" cm="1">
        <f t="array" ref="HM45">INDEX(Sections!$A$37:$F$67, MATCH(HJ45, Acceleration!$H$6:$H$36, 1), Sections!HL45)</f>
        <v>12.358257157176107</v>
      </c>
      <c r="HN45" s="82">
        <f>(BikeData!$G$5/HH45)*BikeData!$N$2*(Sections!$O$2/Sections!$N$2)-Sections!HS45/Sections!HH45</f>
        <v>8.4941695947891507</v>
      </c>
      <c r="HO45" s="82">
        <f>(Sections!$V$2*Sections!$L$2*BikeData!$N$2*((Sections!$P$2)/Sections!$M$2)/(1-Sections!$V$2*Sections!$N$2/Sections!$M$2))/Sections!HH45-Sections!HS45/Sections!HH45</f>
        <v>12.150975628697468</v>
      </c>
      <c r="HP45" s="82">
        <f t="shared" si="130"/>
        <v>8.4941695947891507</v>
      </c>
      <c r="HQ45" s="82">
        <f t="shared" si="131"/>
        <v>24.47677841288089</v>
      </c>
      <c r="HR45" s="106">
        <f t="shared" si="26"/>
        <v>4.1148849954086492E-2</v>
      </c>
      <c r="HS45" s="104">
        <f>0.5*Sections!$U$2*Sections!$T$2*Sections!HJ45^2</f>
        <v>104.78238161106488</v>
      </c>
      <c r="HT45" s="104">
        <f>BikeData!$N$2*((Sections!$P$2)/Sections!$N$2)-(0.5*Sections!$U$2*Sections!$T$2*Sections!HJ45^2)/BikeData!$G$5</f>
        <v>10.03741706359629</v>
      </c>
      <c r="HU45" s="104">
        <f>Sections!$V$2*BikeData!$N$2*(Sections!$P$2/Sections!$M$2)/(1-Sections!$V$2*Sections!$N$2/Sections!$M$2)</f>
        <v>15.459349727578084</v>
      </c>
      <c r="HV45" s="106">
        <f t="shared" si="132"/>
        <v>10.03741706359629</v>
      </c>
      <c r="HW45" s="106">
        <f t="shared" si="77"/>
        <v>302.42191860000003</v>
      </c>
      <c r="HX45" s="106">
        <f t="shared" si="78"/>
        <v>12.994320475866182</v>
      </c>
      <c r="HY45" s="106">
        <f t="shared" si="133"/>
        <v>0</v>
      </c>
      <c r="HZ45" s="106">
        <f t="shared" si="134"/>
        <v>8.4941695947891507</v>
      </c>
    </row>
    <row r="46" spans="1:234">
      <c r="A46" s="40">
        <v>10.122322564024469</v>
      </c>
      <c r="B46" s="40">
        <v>8.3432461467092871</v>
      </c>
      <c r="C46" s="40">
        <v>6.5481624336974411</v>
      </c>
      <c r="D46" s="40">
        <v>5.2689318540685344</v>
      </c>
      <c r="E46" s="40">
        <v>4.33092074500395</v>
      </c>
      <c r="F46" s="40">
        <v>3.4302039801442188</v>
      </c>
      <c r="L46" s="149">
        <f>INDEX($B$29:$B$34, MATCH($P46, $A$29:$A$34, 0))</f>
        <v>327.25651568900486</v>
      </c>
      <c r="M46" s="149">
        <f t="shared" si="28"/>
        <v>20</v>
      </c>
      <c r="N46" s="149">
        <f t="shared" si="79"/>
        <v>25.821918527452716</v>
      </c>
      <c r="O46" s="149">
        <f t="shared" si="29"/>
        <v>92.958906698829779</v>
      </c>
      <c r="P46" s="149">
        <f>IF(AC46=0,
IF(N46&lt;$E$29,1,
IF(N46&lt;$E$30,2,
IF(N46&lt;$E$31,3,
IF(N46&lt;$E$32,4,
IF(N46&lt;$E$33,5,
IF(N46&lt;$E$34,6)))))),
IF(N46&gt;$F$29,1,
IF(N46&gt;$F$30,2,
IF(N46&gt;$F$31,3,
IF(N46&gt;$F$32,4,
IF(N46&gt;$F$33,5,
IF(N46&gt;$F$34,6)))))))</f>
        <v>1</v>
      </c>
      <c r="Q46" s="149" cm="1">
        <f t="array" ref="Q46">INDEX(Sections!$A$37:$F$67, MATCH(N46, Acceleration!$H$6:$H$36, 1), Sections!P46)</f>
        <v>13.389133083743124</v>
      </c>
      <c r="R46" s="149">
        <f>(BikeData!$G$5/L46)*BikeData!$N$2*(Sections!$O$2/Sections!$N$2)-Sections!W46/Sections!L46</f>
        <v>8.4476113647237554</v>
      </c>
      <c r="S46" s="149">
        <f>(Sections!$V$2*Sections!$L$2*BikeData!$N$2*((Sections!$P$2)/Sections!$M$2)/(1-Sections!$V$2*Sections!$N$2/Sections!$M$2))/Sections!L46-Sections!W46/Sections!L46</f>
        <v>12.104417398632073</v>
      </c>
      <c r="T46" s="149">
        <f t="shared" si="0"/>
        <v>8.6376490575826992</v>
      </c>
      <c r="U46" s="149">
        <f t="shared" si="30"/>
        <v>26.154287880834591</v>
      </c>
      <c r="V46" s="149">
        <f t="shared" si="31"/>
        <v>3.8479145328334331E-2</v>
      </c>
      <c r="W46" s="149">
        <f>0.5*Sections!$U$2*Sections!$T$2*Sections!N46^2</f>
        <v>120.01886575891305</v>
      </c>
      <c r="X46" s="149">
        <f>BikeData!$N$2*((Sections!$P$2)/Sections!$N$2)-(0.5*Sections!$U$2*Sections!$T$2*Sections!N46^2)/BikeData!$G$5</f>
        <v>9.9797031084908046</v>
      </c>
      <c r="Y46" s="149">
        <f>Sections!$V$2*BikeData!$N$2*(Sections!$P$2/Sections!$M$2)/(1-Sections!$V$2*Sections!$N$2/Sections!$M$2)</f>
        <v>15.459349727578084</v>
      </c>
      <c r="Z46" s="149">
        <f t="shared" si="32"/>
        <v>9.9797031084908046</v>
      </c>
      <c r="AA46" s="149">
        <f>$D$2-M46</f>
        <v>483.2</v>
      </c>
      <c r="AB46" s="149">
        <f>MAX(0, (N46^2 - M$17^2)/(2*Sections!Z46))</f>
        <v>0</v>
      </c>
      <c r="AC46" s="149">
        <f t="shared" si="80"/>
        <v>0</v>
      </c>
      <c r="AD46" s="149">
        <f t="shared" si="33"/>
        <v>8.6376490575826992</v>
      </c>
      <c r="AF46" s="149">
        <f>INDEX($B$29:$B$34, MATCH($AJ46, $A$29:$A$34, 0))</f>
        <v>300.69501336586995</v>
      </c>
      <c r="AG46" s="129">
        <f t="shared" si="34"/>
        <v>20</v>
      </c>
      <c r="AH46" s="129">
        <f t="shared" si="35"/>
        <v>35.236441976596133</v>
      </c>
      <c r="AI46" s="129">
        <f t="shared" si="1"/>
        <v>126.85119111574608</v>
      </c>
      <c r="AJ46" s="129">
        <f>IF(AW46=0,
IF(AH46&lt;$E$29,1,
IF(AH46&lt;$E$30,2,
IF(AH46&lt;$E$31,3,
IF(AH46&lt;$E$32,4,
IF(AH46&lt;$E$33,5,
IF(AH46&lt;$E$34,6)))))),
IF(AH46&gt;$F$29,1,
IF(AH46&gt;$F$30,2,
IF(AH46&gt;$F$31,3,
IF(AH46&gt;$F$32,4,
IF(AH46&gt;$F$33,5,
IF(AH46&gt;$F$34,6)))))))</f>
        <v>2</v>
      </c>
      <c r="AK46" s="129" cm="1">
        <f t="array" ref="AK46">INDEX(Sections!$A$37:$F$67, MATCH(AH46, Acceleration!$H$6:$H$36, 1), $AJ46)</f>
        <v>9.4901727706756382</v>
      </c>
      <c r="AL46" s="129">
        <f>(BikeData!$G$5/AF46)*BikeData!$N$2*(Sections!$O$2/Sections!$N$2)-Sections!AQ46/Sections!AF46</f>
        <v>8.8497160804751971</v>
      </c>
      <c r="AM46" s="129">
        <f>(Sections!$V$2*Sections!$L$2*BikeData!$N$2*((Sections!$P$2)/Sections!$M$2)/(1-Sections!$V$2*Sections!$N$2/Sections!$M$2))/Sections!AF46-Sections!AQ46/Sections!AF46</f>
        <v>12.829541312067136</v>
      </c>
      <c r="AN46" s="129">
        <f t="shared" si="2"/>
        <v>8.8497160804751971</v>
      </c>
      <c r="AO46" s="129">
        <f t="shared" si="3"/>
        <v>35.486705613947549</v>
      </c>
      <c r="AP46" s="129">
        <f t="shared" si="36"/>
        <v>2.8279284338122879E-2</v>
      </c>
      <c r="AQ46" s="149">
        <f>0.5*Sections!$U$2*Sections!$T$2*Sections!AH46^2</f>
        <v>223.48923177060468</v>
      </c>
      <c r="AR46" s="149">
        <f>BikeData!$N$2*((Sections!$P$2)/Sections!$N$2)-(0.5*Sections!$U$2*Sections!$T$2*Sections!AH46^2)/BikeData!$G$5</f>
        <v>9.587769903901064</v>
      </c>
      <c r="AS46" s="149">
        <f>Sections!$V$2*BikeData!$N$2*(Sections!$P$2/Sections!$M$2)/(1-Sections!$V$2*Sections!$N$2/Sections!$M$2)</f>
        <v>15.459349727578084</v>
      </c>
      <c r="AT46" s="149">
        <f t="shared" si="4"/>
        <v>9.587769903901064</v>
      </c>
      <c r="AU46" s="149">
        <f t="shared" si="5"/>
        <v>42.025001019999998</v>
      </c>
      <c r="AV46" s="149">
        <f>MAX(0, (AH46^2 - AG$17^2)/(2*Sections!AT46))</f>
        <v>0</v>
      </c>
      <c r="AW46" s="149">
        <f t="shared" si="81"/>
        <v>0</v>
      </c>
      <c r="AX46" s="149">
        <f t="shared" si="6"/>
        <v>8.8497160804751971</v>
      </c>
      <c r="AZ46" s="149">
        <f>INDEX($B$29:$B$34, MATCH($AJ46, $A$29:$A$34, 0))</f>
        <v>300.69501336586995</v>
      </c>
      <c r="BA46" s="129">
        <f t="shared" si="82"/>
        <v>20</v>
      </c>
      <c r="BB46" s="129">
        <f t="shared" si="37"/>
        <v>47.396426616860282</v>
      </c>
      <c r="BC46" s="129">
        <f t="shared" si="7"/>
        <v>170.62713582069702</v>
      </c>
      <c r="BD46" s="149">
        <f>IF(BQ46=0,
IF(BB46&lt;$E$29,1,
IF(BB46&lt;$E$30,2,
IF(BB46&lt;$E$31,3,
IF(BB46&lt;$E$32,4,
IF(BB46&lt;$E$33,5,
IF(BB46&lt;$E$34,6)))))),
IF(BB46&gt;$F$29,1,
IF(BB46&gt;$F$30,2,
IF(BB46&gt;$F$31,3,
IF(BB46&gt;$F$32,4,
IF(BB46&gt;$F$33,5,
IF(BB46&gt;$F$34,6)))))))</f>
        <v>3</v>
      </c>
      <c r="BE46" s="129" cm="1">
        <f t="array" ref="BE46">INDEX(Sections!$A$37:$F$67, MATCH(BB46, Acceleration!$H$6:$H$36, 1), Sections!BD46)</f>
        <v>6.8582415088433493</v>
      </c>
      <c r="BF46" s="129">
        <f>(BikeData!$G$5/AZ46)*BikeData!$N$2*(Sections!$O$2/Sections!$N$2)-Sections!BK46/Sections!AZ46</f>
        <v>8.2482209233278372</v>
      </c>
      <c r="BG46" s="129">
        <f>(Sections!$V$2*Sections!$L$2*BikeData!$N$2*((Sections!$P$2)/Sections!$M$2)/(1-Sections!$V$2*Sections!$N$2/Sections!$M$2))/Sections!AZ46-Sections!BK46/Sections!AZ46</f>
        <v>12.228046154919777</v>
      </c>
      <c r="BH46" s="129">
        <f t="shared" si="38"/>
        <v>6.8582415088433493</v>
      </c>
      <c r="BI46" s="129">
        <f t="shared" si="9"/>
        <v>47.540905955451755</v>
      </c>
      <c r="BJ46" s="129">
        <f t="shared" si="39"/>
        <v>2.1066528264595943E-2</v>
      </c>
      <c r="BK46" s="149">
        <f>0.5*Sections!$U$2*Sections!$T$2*Sections!BB46^2</f>
        <v>404.35582608853588</v>
      </c>
      <c r="BL46" s="149">
        <f>BikeData!$N$2*((Sections!$P$2)/Sections!$N$2)-(0.5*Sections!$U$2*Sections!$T$2*Sections!BB46^2)/BikeData!$G$5</f>
        <v>8.9026691678482948</v>
      </c>
      <c r="BM46" s="149">
        <f>Sections!$V$2*BikeData!$N$2*(Sections!$P$2/Sections!$M$2)/(1-Sections!$V$2*Sections!$N$2/Sections!$M$2)</f>
        <v>15.459349727578084</v>
      </c>
      <c r="BN46" s="149">
        <f t="shared" si="10"/>
        <v>8.9026691678482948</v>
      </c>
      <c r="BO46" s="149">
        <f t="shared" si="83"/>
        <v>17.623328960000002</v>
      </c>
      <c r="BP46" s="149">
        <f>MAX(0, (BB46^2 - BA$17^2)/(2*Sections!BN46))</f>
        <v>0</v>
      </c>
      <c r="BQ46" s="149">
        <f t="shared" si="84"/>
        <v>0</v>
      </c>
      <c r="BR46" s="149">
        <f t="shared" si="11"/>
        <v>6.8582415088433493</v>
      </c>
      <c r="BT46" s="129">
        <f>INDEX($B$29:$B$34, MATCH($BX46, $A$29:$A$34, 0))</f>
        <v>288.49501037177833</v>
      </c>
      <c r="BU46" s="129">
        <f t="shared" si="85"/>
        <v>20</v>
      </c>
      <c r="BV46" s="129">
        <f t="shared" si="86"/>
        <v>52.738639475598937</v>
      </c>
      <c r="BW46" s="129">
        <f t="shared" si="87"/>
        <v>189.85910211215617</v>
      </c>
      <c r="BX46" s="129">
        <f>IF(CK46=0,
IF(BV46&lt;$E$29,1,
IF(BV46&lt;$E$30,2,
IF(BV46&lt;$E$31,3,
IF(BV46&lt;$E$32,4,
IF(BV46&lt;$E$33,5,
IF(BV46&lt;$E$34,6)))))),
IF(BV46&gt;$F$29,1,
IF(BV46&gt;$F$30,2,
IF(BV46&gt;$F$31,3,
IF(BV46&gt;$F$32,4,
IF(BV46&gt;$F$33,5,
IF(BV46&gt;$F$34,6)))))))</f>
        <v>3</v>
      </c>
      <c r="BY46" s="129" cm="1">
        <f t="array" ref="BY46">INDEX(Sections!$A$37:$F$67, MATCH(BV46, Acceleration!$H$6:$H$36, 1), Sections!BX46)</f>
        <v>6.8582415088433493</v>
      </c>
      <c r="BZ46" s="129">
        <f>(BikeData!$G$5/BT46)*BikeData!$N$2*(Sections!$O$2/Sections!$N$2)-Sections!CE46/Sections!BT46</f>
        <v>8.2632596901015756</v>
      </c>
      <c r="CA46" s="129">
        <f>(Sections!$V$2*Sections!$L$2*BikeData!$N$2*((Sections!$P$2)/Sections!$M$2)/(1-Sections!$V$2*Sections!$N$2/Sections!$M$2))/Sections!BT46-Sections!CE46/Sections!BT46</f>
        <v>12.411385509210827</v>
      </c>
      <c r="CB46" s="129">
        <f t="shared" si="40"/>
        <v>6.8582415088433493</v>
      </c>
      <c r="CC46" s="129">
        <f t="shared" si="13"/>
        <v>52.868521605534696</v>
      </c>
      <c r="CD46" s="129">
        <f t="shared" si="41"/>
        <v>1.8938109684280162E-2</v>
      </c>
      <c r="CE46" s="149">
        <f>0.5*Sections!$U$2*Sections!$T$2*Sections!BV46^2</f>
        <v>500.64553687269643</v>
      </c>
      <c r="CF46" s="149">
        <f>BikeData!$N$2*((Sections!$P$2)/Sections!$N$2)-(0.5*Sections!$U$2*Sections!$T$2*Sections!BV46^2)/BikeData!$G$5</f>
        <v>8.5379354148779889</v>
      </c>
      <c r="CG46" s="149">
        <f>Sections!$V$2*BikeData!$N$2*(Sections!$P$2/Sections!$M$2)/(1-Sections!$V$2*Sections!$N$2/Sections!$M$2)</f>
        <v>15.459349727578084</v>
      </c>
      <c r="CH46" s="149">
        <f t="shared" si="42"/>
        <v>8.5379354148779889</v>
      </c>
      <c r="CI46" s="149">
        <f t="shared" si="88"/>
        <v>84.075679469999997</v>
      </c>
      <c r="CJ46" s="149">
        <f>MAX(0, (BV46^2 - BU$17^2)/(2*Sections!CH46))</f>
        <v>0</v>
      </c>
      <c r="CK46" s="149">
        <f t="shared" si="89"/>
        <v>0</v>
      </c>
      <c r="CL46" s="149">
        <f t="shared" si="90"/>
        <v>6.8582415088433493</v>
      </c>
      <c r="CM46" s="672"/>
      <c r="CN46" s="129">
        <f>INDEX($B$29:$B$34, MATCH(CR46, $A$29:$A$34, 0))</f>
        <v>281.54523308547459</v>
      </c>
      <c r="CO46" s="129">
        <f t="shared" si="91"/>
        <v>20</v>
      </c>
      <c r="CP46" s="129">
        <f t="shared" si="92"/>
        <v>57.661825981530626</v>
      </c>
      <c r="CQ46" s="129">
        <f t="shared" si="43"/>
        <v>207.58257353351027</v>
      </c>
      <c r="CR46" s="129">
        <f>IF(DE46=1,
IF(CP46&lt;$E$29,1,
IF(CP46&lt;$E$30,2,
IF(CP46&lt;$E$31,3,
IF(CP46&lt;$E$32,4,
IF(CP46&lt;$E$33,5,
IF(CP46&lt;$E$34,6)))))),
IF(CP46&gt;$F$29,1,
IF(CP46&gt;$F$30,2,
IF(CP46&gt;$F$31,3,
IF(CP46&gt;$F$32,4,
IF(CP46&gt;$F$33,5,
IF(CP46&gt;$F$34,6)))))))</f>
        <v>4</v>
      </c>
      <c r="CS46" s="129" cm="1">
        <f t="array" ref="CS46">INDEX(Sections!$A$37:$F$67, MATCH(CP46, Acceleration!$H$6:$H$36, 1), Sections!CR46)</f>
        <v>4.7104625432718503</v>
      </c>
      <c r="CT46" s="129">
        <f>(BikeData!$G$5/CN46)*BikeData!$N$2*(Sections!$O$2/Sections!$N$2)-Sections!CY46/Sections!CN46</f>
        <v>8.1197439936226452</v>
      </c>
      <c r="CU46" s="129">
        <f>(Sections!$V$2*Sections!$L$2*BikeData!$N$2*((Sections!$P$2)/Sections!$M$2)/(1-Sections!$V$2*Sections!$N$2/Sections!$M$2))/Sections!CN46-Sections!CY46/Sections!CN46</f>
        <v>12.370263841152987</v>
      </c>
      <c r="CV46" s="129">
        <f t="shared" si="135"/>
        <v>4.7104625432718503</v>
      </c>
      <c r="CW46" s="129">
        <f t="shared" si="138"/>
        <v>57.520009311279914</v>
      </c>
      <c r="CX46" s="129">
        <f t="shared" si="139"/>
        <v>1.7363849038485622E-2</v>
      </c>
      <c r="CY46" s="149">
        <f>0.5*Sections!$U$2*Sections!$T$2*Sections!CP46^2</f>
        <v>598.47951159437764</v>
      </c>
      <c r="CZ46" s="129">
        <f>BikeData!$N$2*((Sections!$P$2)/Sections!$N$2)-(0.5*Sections!$U$2*Sections!$T$2*Sections!CP46^2)/BikeData!$G$5</f>
        <v>8.1673521772958626</v>
      </c>
      <c r="DA46" s="129">
        <f>Sections!$V$2*BikeData!$N$2*(Sections!$P$2/Sections!$M$2)/(1-Sections!$V$2*Sections!$N$2/Sections!$M$2)</f>
        <v>15.459349727578084</v>
      </c>
      <c r="DB46" s="129">
        <f t="shared" si="93"/>
        <v>8.1673521772958626</v>
      </c>
      <c r="DC46" s="129">
        <f t="shared" si="94"/>
        <v>52.567763170000006</v>
      </c>
      <c r="DD46" s="129">
        <f t="shared" si="47"/>
        <v>56.573083788438282</v>
      </c>
      <c r="DE46" s="221">
        <f t="shared" si="95"/>
        <v>1</v>
      </c>
      <c r="DF46" s="149">
        <f t="shared" si="96"/>
        <v>4.7104625432718503</v>
      </c>
      <c r="DG46" s="680"/>
      <c r="DH46" s="631"/>
      <c r="DI46" s="129">
        <f>INDEX($B$29:$B$34, MATCH(DM46, $A$29:$A$34, 0))</f>
        <v>288.49501037177833</v>
      </c>
      <c r="DJ46" s="129">
        <f t="shared" si="97"/>
        <v>20</v>
      </c>
      <c r="DK46" s="129">
        <f t="shared" si="98"/>
        <v>45.213808261081212</v>
      </c>
      <c r="DL46" s="129">
        <f t="shared" si="16"/>
        <v>162.76970973989236</v>
      </c>
      <c r="DM46" s="149">
        <f>IF(DZ46=0,
IF(DK46&lt;$E$29,1,
IF(DK46&lt;$E$30,2,
IF(DK46&lt;$E$31,3,
IF(DK46&lt;$E$32,4,
IF(DK46&lt;$E$33,5,
IF(DK46&lt;$E$34,6)))))),
IF(DK46&gt;$F$29,1,
IF(DK46&gt;$F$30,2,
IF(DK46&gt;$F$31,3,
IF(DK46&gt;$F$32,4,
IF(DK46&gt;$F$33,5,
IF(DK46&gt;$F$34,6)))))))</f>
        <v>3</v>
      </c>
      <c r="DN46" s="149" cm="1">
        <f t="array" ref="DN46">INDEX(Sections!$A$37:$F$67, MATCH(DK46, Acceleration!$H$6:$H$36, 1), Sections!DM46)</f>
        <v>6.8582415088433493</v>
      </c>
      <c r="DO46" s="129">
        <f>(BikeData!$G$5/DI46)*BikeData!$N$2*(Sections!$O$2/Sections!$N$2)-Sections!DT46/Sections!DI46</f>
        <v>8.7231415243043759</v>
      </c>
      <c r="DP46" s="129">
        <f>(Sections!$V$2*Sections!$L$2*BikeData!$N$2*((Sections!$P$2)/Sections!$M$2)/(1-Sections!$V$2*Sections!$N$2/Sections!$M$2))/Sections!DI46-Sections!DT46/Sections!DI46</f>
        <v>12.871267343413628</v>
      </c>
      <c r="DQ46" s="129">
        <f t="shared" si="48"/>
        <v>6.8582415088433493</v>
      </c>
      <c r="DR46" s="149">
        <f t="shared" si="49"/>
        <v>45.013414483903517</v>
      </c>
      <c r="DS46" s="129">
        <f t="shared" si="50"/>
        <v>2.2166259130603473E-2</v>
      </c>
      <c r="DT46" s="149">
        <f>0.5*Sections!$U$2*Sections!$T$2*Sections!DK46^2</f>
        <v>367.97192234456679</v>
      </c>
      <c r="DU46" s="149">
        <f>BikeData!$N$2*((Sections!$P$2)/Sections!$N$2)-(0.5*Sections!$U$2*Sections!$T$2*Sections!DK46^2)/BikeData!$G$5</f>
        <v>9.0404869850602978</v>
      </c>
      <c r="DV46" s="149">
        <f>Sections!$V$2*BikeData!$N$2*(Sections!$P$2/Sections!$M$2)/(1-Sections!$V$2*Sections!$N$2/Sections!$M$2)</f>
        <v>15.459349727578084</v>
      </c>
      <c r="DW46" s="149">
        <f t="shared" si="99"/>
        <v>9.0404869850602978</v>
      </c>
      <c r="DX46" s="149">
        <f t="shared" si="100"/>
        <v>27.780693499999998</v>
      </c>
      <c r="DY46" s="149">
        <f t="shared" si="52"/>
        <v>0</v>
      </c>
      <c r="DZ46" s="149">
        <f t="shared" si="101"/>
        <v>0</v>
      </c>
      <c r="EA46" s="149">
        <f t="shared" si="53"/>
        <v>-9.0404869850602978</v>
      </c>
      <c r="EB46" s="634"/>
      <c r="EC46" s="658"/>
      <c r="ED46" s="192">
        <f>INDEX($B$29:$B$34, MATCH(EH46, $A$29:$A$34, 0))</f>
        <v>327.25651568900486</v>
      </c>
      <c r="EE46" s="129">
        <f t="shared" si="102"/>
        <v>20</v>
      </c>
      <c r="EF46" s="129">
        <f t="shared" si="103"/>
        <v>36.181831049298111</v>
      </c>
      <c r="EG46" s="129">
        <f t="shared" si="104"/>
        <v>130.25459177747319</v>
      </c>
      <c r="EH46" s="149">
        <f>IF(EU46=0,
IF(EF46&lt;$E$29,1,
IF(EF46&lt;$E$30,2,
IF(EF46&lt;$E$31,3,
IF(EF46&lt;$E$32,4,
IF(EF46&lt;$E$33,5,
IF(EF46&lt;$E$34,6)))))),
IF(EF46&gt;$F$29,1,
IF(EF46&gt;$F$30,2,
IF(EF46&gt;$F$31,3,
IF(EF46&gt;$F$32,4,
IF(EF46&gt;$F$33,5,
IF(EF46&gt;$F$34,6)))))))</f>
        <v>1</v>
      </c>
      <c r="EI46" s="149" cm="1">
        <f t="array" ref="EI46">INDEX(Sections!$A$37:$F$67, MATCH(EF46, Acceleration!$H$6:$H$36, 1), Sections!EH46)</f>
        <v>12.059929368897711</v>
      </c>
      <c r="EJ46" s="129">
        <f>(BikeData!$G$5/ED46)*BikeData!$N$2*(Sections!$O$2/Sections!$N$2)-Sections!EO46/Sections!ED46</f>
        <v>8.094299481377309</v>
      </c>
      <c r="EK46" s="129">
        <f>(Sections!$V$2*Sections!$L$2*BikeData!$N$2*((Sections!$P$2)/Sections!$M$2)/(1-Sections!$V$2*Sections!$N$2/Sections!$M$2))/Sections!ED46-Sections!EO46/Sections!ED46</f>
        <v>11.751105515285627</v>
      </c>
      <c r="EL46" s="129">
        <f t="shared" si="105"/>
        <v>8.094299481377309</v>
      </c>
      <c r="EM46" s="129">
        <f t="shared" si="140"/>
        <v>35.917146717786871</v>
      </c>
      <c r="EN46" s="129">
        <f t="shared" si="142"/>
        <v>2.7739644332558388E-2</v>
      </c>
      <c r="EO46" s="149">
        <f>0.5*Sections!$U$2*Sections!$T$2*Sections!EF46^2</f>
        <v>235.6424816543915</v>
      </c>
      <c r="EP46" s="149">
        <f>BikeData!$N$2*((Sections!$P$2)/Sections!$N$2)-(0.5*Sections!$U$2*Sections!$T$2*Sections!EF46^2)/BikeData!$G$5</f>
        <v>9.5417348664624768</v>
      </c>
      <c r="EQ46" s="149">
        <f>Sections!$V$2*BikeData!$N$2*(Sections!$P$2/Sections!$M$2)/(1-Sections!$V$2*Sections!$N$2/Sections!$M$2)</f>
        <v>15.459349727578084</v>
      </c>
      <c r="ER46" s="149">
        <f t="shared" si="106"/>
        <v>9.5417348664624768</v>
      </c>
      <c r="ES46" s="149">
        <f t="shared" si="107"/>
        <v>17.01957573</v>
      </c>
      <c r="ET46" s="149">
        <f t="shared" si="108"/>
        <v>22.907898943259209</v>
      </c>
      <c r="EU46" s="149">
        <f t="shared" si="137"/>
        <v>1</v>
      </c>
      <c r="EV46" s="149">
        <f t="shared" si="143"/>
        <v>-9.5417348664624768</v>
      </c>
      <c r="EW46" s="678"/>
      <c r="EX46" s="129">
        <f>INDEX($B$29:$B$34, MATCH($FB46, $A$29:$A$34, 0))</f>
        <v>300.69501336586995</v>
      </c>
      <c r="EY46" s="129">
        <f t="shared" si="144"/>
        <v>20</v>
      </c>
      <c r="EZ46" s="129">
        <f t="shared" si="145"/>
        <v>34.83423073551571</v>
      </c>
      <c r="FA46" s="129">
        <f t="shared" si="146"/>
        <v>125.40323064785656</v>
      </c>
      <c r="FB46" s="149">
        <f>IF(FO46=0,
IF(EZ46&lt;$E$29,1,
IF(EZ46&lt;$E$30,2,
IF(EZ46&lt;$E$31,3,
IF(EZ46&lt;$E$32,4,
IF(EZ46&lt;$E$33,5,
IF(EZ46&lt;$E$34,6)))))),
IF(EZ46&gt;$F$29,1,
IF(EZ46&gt;$F$30,2,
IF(EZ46&gt;$F$31,3,
IF(EZ46&gt;$F$32,4,
IF(EZ46&gt;$F$33,5,
IF(EZ46&gt;$F$34,6)))))))</f>
        <v>2</v>
      </c>
      <c r="FC46" s="149" cm="1">
        <f t="array" ref="FC46">INDEX(Sections!$A$37:$F$67, MATCH(EZ46, Acceleration!$H$6:$H$36, 1), Sections!FB46)</f>
        <v>9.4901727706756382</v>
      </c>
      <c r="FD46" s="129">
        <f>(BikeData!$G$5/EX46)*BikeData!$N$2*(Sections!$O$2/Sections!$N$2)-Sections!FI46/Sections!EX46</f>
        <v>8.8665869229460874</v>
      </c>
      <c r="FE46" s="129">
        <f>(Sections!$V$2*Sections!$L$2*BikeData!$N$2*((Sections!$P$2)/Sections!$M$2)/(1-Sections!$V$2*Sections!$N$2/Sections!$M$2))/Sections!EX46-Sections!FI46/Sections!EX46</f>
        <v>12.846412154538028</v>
      </c>
      <c r="FF46" s="129">
        <f t="shared" si="147"/>
        <v>8.8665869229460874</v>
      </c>
      <c r="FG46" s="129">
        <f t="shared" si="148"/>
        <v>35.087844117030613</v>
      </c>
      <c r="FH46" s="129">
        <f t="shared" si="58"/>
        <v>2.8603270200686776E-2</v>
      </c>
      <c r="FI46" s="149">
        <f>0.5*Sections!$U$2*Sections!$T$2*Sections!EZ46^2</f>
        <v>218.41625356832654</v>
      </c>
      <c r="FJ46" s="149">
        <f>BikeData!$N$2*((Sections!$P$2)/Sections!$N$2)-(0.5*Sections!$U$2*Sections!$T$2*Sections!EZ46^2)/BikeData!$G$5</f>
        <v>9.606985730424844</v>
      </c>
      <c r="FK46" s="149">
        <f>Sections!$V$2*BikeData!$N$2*(Sections!$P$2/Sections!$M$2)/(1-Sections!$V$2*Sections!$N$2/Sections!$M$2)</f>
        <v>15.459349727578084</v>
      </c>
      <c r="FL46" s="149">
        <f t="shared" si="149"/>
        <v>9.606985730424844</v>
      </c>
      <c r="FM46" s="149">
        <f t="shared" si="150"/>
        <v>233.62828163</v>
      </c>
      <c r="FN46" s="149">
        <f t="shared" si="61"/>
        <v>25.36881016781614</v>
      </c>
      <c r="FO46" s="149">
        <f t="shared" si="152"/>
        <v>0</v>
      </c>
      <c r="FP46" s="149">
        <f t="shared" si="151"/>
        <v>8.8665869229460874</v>
      </c>
      <c r="FR46" s="149">
        <f>INDEX($B$29:$B$34, MATCH($FV46, $A$29:$A$34, 0))</f>
        <v>327.25651568900486</v>
      </c>
      <c r="FS46" s="129">
        <f t="shared" si="62"/>
        <v>20</v>
      </c>
      <c r="FT46" s="129">
        <f t="shared" si="114"/>
        <v>32.543741493852451</v>
      </c>
      <c r="FU46" s="129">
        <f t="shared" si="115"/>
        <v>117.15746937786882</v>
      </c>
      <c r="FV46" s="149">
        <f>IF(GI46=0,
IF(FT46&lt;$E$29,1,
IF(FT46&lt;$E$30,2,
IF(FT46&lt;$E$31,3,
IF(FT46&lt;$E$32,4,
IF(FT46&lt;$E$33,5,
IF(FT46&lt;$E$34,6)))))),
IF(FT46&gt;$F$29,1,
IF(FT46&gt;$F$30,2,
IF(FT46&gt;$F$31,3,
IF(FT46&gt;$F$32,4,
IF(FT46&gt;$F$33,5,
IF(FT46&gt;$F$34,6)))))))</f>
        <v>1</v>
      </c>
      <c r="FW46" s="149" cm="1">
        <f t="array" ref="FW46">INDEX(Sections!$A$37:$F$67, MATCH(FT46, Acceleration!$H$6:$H$36, 1), Sections!FV46)</f>
        <v>12.490667417289398</v>
      </c>
      <c r="FX46" s="129">
        <f>(BikeData!$G$5/FR46)*BikeData!$N$2*(Sections!$O$2/Sections!$N$2)-Sections!GC46/Sections!FR46</f>
        <v>8.2318226768567708</v>
      </c>
      <c r="FY46" s="129">
        <f>(Sections!$V$2*Sections!$L$2*BikeData!$N$2*((Sections!$P$2)/Sections!$M$2)/(1-Sections!$V$2*Sections!$N$2/Sections!$M$2))/Sections!FR46-Sections!GC46/Sections!FR46</f>
        <v>11.888628710765088</v>
      </c>
      <c r="FZ46" s="129">
        <f t="shared" si="116"/>
        <v>8.2318226768567708</v>
      </c>
      <c r="GA46" s="129">
        <f t="shared" si="117"/>
        <v>32.79571246020442</v>
      </c>
      <c r="GB46" s="129">
        <f t="shared" si="64"/>
        <v>3.0609377320574335E-2</v>
      </c>
      <c r="GC46" s="149">
        <f>0.5*Sections!$U$2*Sections!$T$2*Sections!FT46^2</f>
        <v>190.63711987536487</v>
      </c>
      <c r="GD46" s="149">
        <f>BikeData!$N$2*((Sections!$P$2)/Sections!$N$2)-(0.5*Sections!$U$2*Sections!$T$2*Sections!FT46^2)/BikeData!$G$5</f>
        <v>9.7122097216860634</v>
      </c>
      <c r="GE46" s="149">
        <f>Sections!$V$2*BikeData!$N$2*(Sections!$P$2/Sections!$M$2)/(1-Sections!$V$2*Sections!$N$2/Sections!$M$2)</f>
        <v>15.459349727578084</v>
      </c>
      <c r="GF46" s="149">
        <f t="shared" si="118"/>
        <v>9.7122097216860634</v>
      </c>
      <c r="GG46" s="149">
        <f t="shared" si="66"/>
        <v>494.54111422000005</v>
      </c>
      <c r="GH46" s="149">
        <f>MAX(0, (FT46^2 - CX$6^2)/(2*Sections!GF46))</f>
        <v>54.523900367074873</v>
      </c>
      <c r="GI46" s="149">
        <f t="shared" si="119"/>
        <v>0</v>
      </c>
      <c r="GJ46" s="149">
        <f t="shared" si="120"/>
        <v>8.2318226768567708</v>
      </c>
      <c r="GM46" s="106">
        <f>INDEX($B$29:$B$34, MATCH(GQ46, $A$29:$A$34, 0))</f>
        <v>327.25651568900486</v>
      </c>
      <c r="GN46" s="106">
        <f t="shared" si="68"/>
        <v>20</v>
      </c>
      <c r="GO46" s="106">
        <f t="shared" si="121"/>
        <v>26.854308970889132</v>
      </c>
      <c r="GP46" s="106">
        <f t="shared" si="122"/>
        <v>96.675512295200875</v>
      </c>
      <c r="GQ46" s="106">
        <f>IF(HD46=0,
IF(GO46&lt;$E$29,1,
IF(GO46&lt;$E$30,2,
IF(GO46&lt;$E$31,3,
IF(GO46&lt;$E$32,4,
IF(GO46&lt;$E$33,5,
IF(GO46&lt;$E$34,6)))))),
IF(GO46&gt;$F$29,1,
IF(GO46&gt;$F$30,2,
IF(GO46&gt;$F$31,3,
IF(GO46&gt;$F$32,4,
IF(GO46&gt;$F$33,5,
IF(GO46&gt;$F$34,6)))))))</f>
        <v>1</v>
      </c>
      <c r="GR46" s="106" cm="1">
        <f t="array" ref="GR46">INDEX(Sections!$A$37:$F$67, MATCH(GO46, Acceleration!$H$6:$H$36, 1), Sections!GQ46)</f>
        <v>13.362416096299849</v>
      </c>
      <c r="GS46" s="106">
        <f>(BikeData!$G$5/GM46)*BikeData!$N$2*(Sections!$O$2/Sections!$N$2)-Sections!GX46/Sections!GM46</f>
        <v>8.4176995444038649</v>
      </c>
      <c r="GT46" s="106">
        <f>(Sections!$V$2*Sections!$L$2*BikeData!$N$2*((Sections!$P$2)/Sections!$M$2)/(1-Sections!$V$2*Sections!$N$2/Sections!$M$2))/Sections!GM46-Sections!GX46/Sections!GM46</f>
        <v>12.074505578312182</v>
      </c>
      <c r="GU46" s="106">
        <f t="shared" si="123"/>
        <v>8.4176995444038649</v>
      </c>
      <c r="GV46" s="106">
        <f t="shared" si="124"/>
        <v>27.165958650354753</v>
      </c>
      <c r="GW46" s="106">
        <f t="shared" si="70"/>
        <v>3.702314127769115E-2</v>
      </c>
      <c r="GX46" s="106">
        <f>0.5*Sections!$U$2*Sections!$T$2*Sections!GO46^2</f>
        <v>129.80770385471578</v>
      </c>
      <c r="GY46" s="106">
        <f>BikeData!$N$2*((Sections!$P$2)/Sections!$N$2)-(0.5*Sections!$U$2*Sections!$T$2*Sections!GO46^2)/BikeData!$G$5</f>
        <v>9.9426241763097334</v>
      </c>
      <c r="GZ46" s="106">
        <f>Sections!$V$2*BikeData!$N$2*(Sections!$P$2/Sections!$M$2)/(1-Sections!$V$2*Sections!$N$2/Sections!$M$2)</f>
        <v>15.459349727578084</v>
      </c>
      <c r="HA46" s="106">
        <f t="shared" si="125"/>
        <v>9.9426241763097334</v>
      </c>
      <c r="HB46" s="106">
        <f t="shared" si="72"/>
        <v>363.21187875999999</v>
      </c>
      <c r="HC46" s="106">
        <f>MAX(0, (GO46^2 - DY$9^2)/(2*Sections!HA46))</f>
        <v>36.265773377126543</v>
      </c>
      <c r="HD46" s="106">
        <f t="shared" si="126"/>
        <v>0</v>
      </c>
      <c r="HE46" s="106">
        <f t="shared" si="127"/>
        <v>8.4176995444038649</v>
      </c>
      <c r="HH46" s="82">
        <f>INDEX($B$29:$B$34, MATCH(HL46, $A$29:$A$34, 0))</f>
        <v>327.25651568900486</v>
      </c>
      <c r="HI46" s="82">
        <f t="shared" si="74"/>
        <v>20</v>
      </c>
      <c r="HJ46" s="82">
        <f t="shared" si="128"/>
        <v>24.47677841288089</v>
      </c>
      <c r="HK46" s="82">
        <f t="shared" si="129"/>
        <v>88.116402286371212</v>
      </c>
      <c r="HL46" s="106">
        <f>IF(HY46=0,
IF(HJ46&lt;$E$29,1,
IF(HJ46&lt;$E$30,2,
IF(HJ46&lt;$E$31,3,
IF(HJ46&lt;$E$32,4,
IF(HJ46&lt;$E$33,5,
IF(HJ46&lt;$E$34,6)))))),
IF(HJ46&gt;$F$29,1,
IF(HJ46&gt;$F$30,2,
IF(HJ46&gt;$F$31,3,
IF(HJ46&gt;$F$32,4,
IF(HJ46&gt;$F$33,5,
IF(HJ46&gt;$F$34,6)))))))</f>
        <v>1</v>
      </c>
      <c r="HM46" s="106" cm="1">
        <f t="array" ref="HM46">INDEX(Sections!$A$37:$F$67, MATCH(HJ46, Acceleration!$H$6:$H$36, 1), Sections!HL46)</f>
        <v>12.969993991685547</v>
      </c>
      <c r="HN46" s="82">
        <f>(BikeData!$G$5/HH46)*BikeData!$N$2*(Sections!$O$2/Sections!$N$2)-Sections!HS46/Sections!HH46</f>
        <v>8.484825545373706</v>
      </c>
      <c r="HO46" s="82">
        <f>(Sections!$V$2*Sections!$L$2*BikeData!$N$2*((Sections!$P$2)/Sections!$M$2)/(1-Sections!$V$2*Sections!$N$2/Sections!$M$2))/Sections!HH46-Sections!HS46/Sections!HH46</f>
        <v>12.141631579282024</v>
      </c>
      <c r="HP46" s="82">
        <f t="shared" si="130"/>
        <v>8.484825545373706</v>
      </c>
      <c r="HQ46" s="82">
        <f t="shared" si="131"/>
        <v>24.821005873332759</v>
      </c>
      <c r="HR46" s="106">
        <f t="shared" si="26"/>
        <v>4.0569774665497563E-2</v>
      </c>
      <c r="HS46" s="104">
        <f>0.5*Sections!$U$2*Sections!$T$2*Sections!HJ46^2</f>
        <v>107.84028266518894</v>
      </c>
      <c r="HT46" s="104">
        <f>BikeData!$N$2*((Sections!$P$2)/Sections!$N$2)-(0.5*Sections!$U$2*Sections!$T$2*Sections!HJ46^2)/BikeData!$G$5</f>
        <v>10.025834105057941</v>
      </c>
      <c r="HU46" s="104">
        <f>Sections!$V$2*BikeData!$N$2*(Sections!$P$2/Sections!$M$2)/(1-Sections!$V$2*Sections!$N$2/Sections!$M$2)</f>
        <v>15.459349727578084</v>
      </c>
      <c r="HV46" s="106">
        <f t="shared" si="132"/>
        <v>10.025834105057941</v>
      </c>
      <c r="HW46" s="106">
        <f t="shared" si="77"/>
        <v>301.42191860000003</v>
      </c>
      <c r="HX46" s="106">
        <f t="shared" si="78"/>
        <v>13.856561181179059</v>
      </c>
      <c r="HY46" s="106">
        <f t="shared" si="133"/>
        <v>0</v>
      </c>
      <c r="HZ46" s="106">
        <f t="shared" si="134"/>
        <v>8.484825545373706</v>
      </c>
    </row>
    <row r="47" spans="1:234">
      <c r="A47" s="40">
        <v>10.312149122382916</v>
      </c>
      <c r="B47" s="40">
        <v>8.4852524291356453</v>
      </c>
      <c r="C47" s="40">
        <v>6.6452662448145858</v>
      </c>
      <c r="D47" s="40">
        <v>5.32470914497706</v>
      </c>
      <c r="E47" s="40">
        <v>4.3515311913968615</v>
      </c>
      <c r="F47" s="40">
        <v>3.4123326228194077</v>
      </c>
      <c r="L47" s="149">
        <f>INDEX($B$29:$B$34, MATCH($P47, $A$29:$A$34, 0))</f>
        <v>327.25651568900486</v>
      </c>
      <c r="M47" s="149">
        <f t="shared" si="28"/>
        <v>21</v>
      </c>
      <c r="N47" s="149">
        <f t="shared" si="79"/>
        <v>26.154287880834591</v>
      </c>
      <c r="O47" s="149">
        <f t="shared" si="29"/>
        <v>94.155436371004527</v>
      </c>
      <c r="P47" s="149">
        <f>IF(AC47=0,
IF(N47&lt;$E$29,1,
IF(N47&lt;$E$30,2,
IF(N47&lt;$E$31,3,
IF(N47&lt;$E$32,4,
IF(N47&lt;$E$33,5,
IF(N47&lt;$E$34,6)))))),
IF(N47&gt;$F$29,1,
IF(N47&gt;$F$30,2,
IF(N47&gt;$F$31,3,
IF(N47&gt;$F$32,4,
IF(N47&gt;$F$33,5,
IF(N47&gt;$F$34,6)))))))</f>
        <v>1</v>
      </c>
      <c r="Q47" s="149" cm="1">
        <f t="array" ref="Q47">INDEX(Sections!$A$37:$F$67, MATCH(N47, Acceleration!$H$6:$H$36, 1), Sections!P47)</f>
        <v>13.389133083743124</v>
      </c>
      <c r="R47" s="149">
        <f>(BikeData!$G$5/L47)*BikeData!$N$2*(Sections!$O$2/Sections!$N$2)-Sections!W47/Sections!L47</f>
        <v>8.4381094800808079</v>
      </c>
      <c r="S47" s="149">
        <f>(Sections!$V$2*Sections!$L$2*BikeData!$N$2*((Sections!$P$2)/Sections!$M$2)/(1-Sections!$V$2*Sections!$N$2/Sections!$M$2))/Sections!L47-Sections!W47/Sections!L47</f>
        <v>12.094915513989125</v>
      </c>
      <c r="T47" s="149">
        <f t="shared" si="0"/>
        <v>8.6376490575826992</v>
      </c>
      <c r="U47" s="149">
        <f t="shared" si="30"/>
        <v>26.482486149694036</v>
      </c>
      <c r="V47" s="149">
        <f t="shared" si="31"/>
        <v>3.7996249520155165E-2</v>
      </c>
      <c r="W47" s="149">
        <f>0.5*Sections!$U$2*Sections!$T$2*Sections!N47^2</f>
        <v>123.1284194196428</v>
      </c>
      <c r="X47" s="149">
        <f>BikeData!$N$2*((Sections!$P$2)/Sections!$N$2)-(0.5*Sections!$U$2*Sections!$T$2*Sections!N47^2)/BikeData!$G$5</f>
        <v>9.9679244961395561</v>
      </c>
      <c r="Y47" s="149">
        <f>Sections!$V$2*BikeData!$N$2*(Sections!$P$2/Sections!$M$2)/(1-Sections!$V$2*Sections!$N$2/Sections!$M$2)</f>
        <v>15.459349727578084</v>
      </c>
      <c r="Z47" s="149">
        <f t="shared" si="32"/>
        <v>9.9679244961395561</v>
      </c>
      <c r="AA47" s="149">
        <f>$D$2-M47</f>
        <v>482.2</v>
      </c>
      <c r="AB47" s="149">
        <f>MAX(0, (N47^2 - M$17^2)/(2*Sections!Z47))</f>
        <v>0</v>
      </c>
      <c r="AC47" s="149">
        <f t="shared" si="80"/>
        <v>0</v>
      </c>
      <c r="AD47" s="149">
        <f t="shared" si="33"/>
        <v>8.6376490575826992</v>
      </c>
      <c r="AF47" s="149">
        <f>INDEX($B$29:$B$34, MATCH($AJ47, $A$29:$A$34, 0))</f>
        <v>300.69501336586995</v>
      </c>
      <c r="AG47" s="129">
        <f t="shared" si="34"/>
        <v>21</v>
      </c>
      <c r="AH47" s="129">
        <f t="shared" si="35"/>
        <v>35.486705613947549</v>
      </c>
      <c r="AI47" s="129">
        <f t="shared" si="1"/>
        <v>127.75214021021118</v>
      </c>
      <c r="AJ47" s="129">
        <f>IF(AW47=0,
IF(AH47&lt;$E$29,1,
IF(AH47&lt;$E$30,2,
IF(AH47&lt;$E$31,3,
IF(AH47&lt;$E$32,4,
IF(AH47&lt;$E$33,5,
IF(AH47&lt;$E$34,6)))))),
IF(AH47&gt;$F$29,1,
IF(AH47&gt;$F$30,2,
IF(AH47&gt;$F$31,3,
IF(AH47&gt;$F$32,4,
IF(AH47&gt;$F$33,5,
IF(AH47&gt;$F$34,6)))))))</f>
        <v>2</v>
      </c>
      <c r="AK47" s="129" cm="1">
        <f t="array" ref="AK47">INDEX(Sections!$A$37:$F$67, MATCH(AH47, Acceleration!$H$6:$H$36, 1), $AJ47)</f>
        <v>9.4901727706756382</v>
      </c>
      <c r="AL47" s="129">
        <f>(BikeData!$G$5/AF47)*BikeData!$N$2*(Sections!$O$2/Sections!$N$2)-Sections!AQ47/Sections!AF47</f>
        <v>8.8391209669968944</v>
      </c>
      <c r="AM47" s="129">
        <f>(Sections!$V$2*Sections!$L$2*BikeData!$N$2*((Sections!$P$2)/Sections!$M$2)/(1-Sections!$V$2*Sections!$N$2/Sections!$M$2))/Sections!AF47-Sections!AQ47/Sections!AF47</f>
        <v>12.818946198588835</v>
      </c>
      <c r="AN47" s="129">
        <f t="shared" si="2"/>
        <v>8.8391209669968944</v>
      </c>
      <c r="AO47" s="129">
        <f t="shared" si="3"/>
        <v>35.734920137940293</v>
      </c>
      <c r="AP47" s="129">
        <f t="shared" si="36"/>
        <v>2.8081358420086723E-2</v>
      </c>
      <c r="AQ47" s="149">
        <f>0.5*Sections!$U$2*Sections!$T$2*Sections!AH47^2</f>
        <v>226.67512955957579</v>
      </c>
      <c r="AR47" s="149">
        <f>BikeData!$N$2*((Sections!$P$2)/Sections!$N$2)-(0.5*Sections!$U$2*Sections!$T$2*Sections!AH47^2)/BikeData!$G$5</f>
        <v>9.5757021092458707</v>
      </c>
      <c r="AS47" s="149">
        <f>Sections!$V$2*BikeData!$N$2*(Sections!$P$2/Sections!$M$2)/(1-Sections!$V$2*Sections!$N$2/Sections!$M$2)</f>
        <v>15.459349727578084</v>
      </c>
      <c r="AT47" s="149">
        <f t="shared" si="4"/>
        <v>9.5757021092458707</v>
      </c>
      <c r="AU47" s="149">
        <f t="shared" si="5"/>
        <v>41.025001019999998</v>
      </c>
      <c r="AV47" s="149">
        <f>MAX(0, (AH47^2 - AG$17^2)/(2*Sections!AT47))</f>
        <v>0</v>
      </c>
      <c r="AW47" s="149">
        <f t="shared" si="81"/>
        <v>0</v>
      </c>
      <c r="AX47" s="149">
        <f t="shared" si="6"/>
        <v>8.8391209669968944</v>
      </c>
      <c r="AZ47" s="149">
        <f>INDEX($B$29:$B$34, MATCH($AJ47, $A$29:$A$34, 0))</f>
        <v>300.69501336586995</v>
      </c>
      <c r="BA47" s="129">
        <f t="shared" si="82"/>
        <v>21</v>
      </c>
      <c r="BB47" s="129">
        <f t="shared" si="37"/>
        <v>47.540905955451755</v>
      </c>
      <c r="BC47" s="129">
        <f t="shared" si="7"/>
        <v>171.14726143962633</v>
      </c>
      <c r="BD47" s="149">
        <f>IF(BQ47=0,
IF(BB47&lt;$E$29,1,
IF(BB47&lt;$E$30,2,
IF(BB47&lt;$E$31,3,
IF(BB47&lt;$E$32,4,
IF(BB47&lt;$E$33,5,
IF(BB47&lt;$E$34,6)))))),
IF(BB47&gt;$F$29,1,
IF(BB47&gt;$F$30,2,
IF(BB47&gt;$F$31,3,
IF(BB47&gt;$F$32,4,
IF(BB47&gt;$F$33,5,
IF(BB47&gt;$F$34,6)))))))</f>
        <v>3</v>
      </c>
      <c r="BE47" s="129" cm="1">
        <f t="array" ref="BE47">INDEX(Sections!$A$37:$F$67, MATCH(BB47, Acceleration!$H$6:$H$36, 1), Sections!BD47)</f>
        <v>6.8582415088433493</v>
      </c>
      <c r="BF47" s="129">
        <f>(BikeData!$G$5/AZ47)*BikeData!$N$2*(Sections!$O$2/Sections!$N$2)-Sections!BK47/Sections!AZ47</f>
        <v>8.2400100557263194</v>
      </c>
      <c r="BG47" s="129">
        <f>(Sections!$V$2*Sections!$L$2*BikeData!$N$2*((Sections!$P$2)/Sections!$M$2)/(1-Sections!$V$2*Sections!$N$2/Sections!$M$2))/Sections!AZ47-Sections!BK47/Sections!AZ47</f>
        <v>12.21983528731826</v>
      </c>
      <c r="BH47" s="129">
        <f t="shared" si="38"/>
        <v>6.8582415088433493</v>
      </c>
      <c r="BI47" s="129">
        <f t="shared" si="9"/>
        <v>47.684947541994788</v>
      </c>
      <c r="BJ47" s="129">
        <f t="shared" si="39"/>
        <v>2.1002699650821313E-2</v>
      </c>
      <c r="BK47" s="149">
        <f>0.5*Sections!$U$2*Sections!$T$2*Sections!BB47^2</f>
        <v>406.82479303171948</v>
      </c>
      <c r="BL47" s="149">
        <f>BikeData!$N$2*((Sections!$P$2)/Sections!$N$2)-(0.5*Sections!$U$2*Sections!$T$2*Sections!BB47^2)/BikeData!$G$5</f>
        <v>8.8933170203362355</v>
      </c>
      <c r="BM47" s="149">
        <f>Sections!$V$2*BikeData!$N$2*(Sections!$P$2/Sections!$M$2)/(1-Sections!$V$2*Sections!$N$2/Sections!$M$2)</f>
        <v>15.459349727578084</v>
      </c>
      <c r="BN47" s="149">
        <f t="shared" si="10"/>
        <v>8.8933170203362355</v>
      </c>
      <c r="BO47" s="149">
        <f t="shared" si="83"/>
        <v>16.623328960000002</v>
      </c>
      <c r="BP47" s="149">
        <f>MAX(0, (BB47^2 - BA$17^2)/(2*Sections!BN47))</f>
        <v>0</v>
      </c>
      <c r="BQ47" s="149">
        <f t="shared" si="84"/>
        <v>0</v>
      </c>
      <c r="BR47" s="149">
        <f t="shared" si="11"/>
        <v>6.8582415088433493</v>
      </c>
      <c r="BT47" s="129">
        <f>INDEX($B$29:$B$34, MATCH($BX47, $A$29:$A$34, 0))</f>
        <v>288.49501037177833</v>
      </c>
      <c r="BU47" s="129">
        <f t="shared" si="85"/>
        <v>21</v>
      </c>
      <c r="BV47" s="129">
        <f t="shared" si="86"/>
        <v>52.868521605534696</v>
      </c>
      <c r="BW47" s="129">
        <f t="shared" si="87"/>
        <v>190.32667777992492</v>
      </c>
      <c r="BX47" s="129">
        <f>IF(CK47=0,
IF(BV47&lt;$E$29,1,
IF(BV47&lt;$E$30,2,
IF(BV47&lt;$E$31,3,
IF(BV47&lt;$E$32,4,
IF(BV47&lt;$E$33,5,
IF(BV47&lt;$E$34,6)))))),
IF(BV47&gt;$F$29,1,
IF(BV47&gt;$F$30,2,
IF(BV47&gt;$F$31,3,
IF(BV47&gt;$F$32,4,
IF(BV47&gt;$F$33,5,
IF(BV47&gt;$F$34,6)))))))</f>
        <v>3</v>
      </c>
      <c r="BY47" s="129" cm="1">
        <f t="array" ref="BY47">INDEX(Sections!$A$37:$F$67, MATCH(BV47, Acceleration!$H$6:$H$36, 1), Sections!BX47)</f>
        <v>6.8582415088433493</v>
      </c>
      <c r="BZ47" s="129">
        <f>(BikeData!$G$5/BT47)*BikeData!$N$2*(Sections!$O$2/Sections!$N$2)-Sections!CE47/Sections!BT47</f>
        <v>8.2547015977449618</v>
      </c>
      <c r="CA47" s="129">
        <f>(Sections!$V$2*Sections!$L$2*BikeData!$N$2*((Sections!$P$2)/Sections!$M$2)/(1-Sections!$V$2*Sections!$N$2/Sections!$M$2))/Sections!BT47-Sections!CE47/Sections!BT47</f>
        <v>12.402827416854214</v>
      </c>
      <c r="CB47" s="129">
        <f t="shared" si="40"/>
        <v>6.8582415088433493</v>
      </c>
      <c r="CC47" s="129">
        <f t="shared" si="13"/>
        <v>52.998085434971856</v>
      </c>
      <c r="CD47" s="129">
        <f t="shared" si="41"/>
        <v>1.8891698297602098E-2</v>
      </c>
      <c r="CE47" s="149">
        <f>0.5*Sections!$U$2*Sections!$T$2*Sections!BV47^2</f>
        <v>503.11450381588003</v>
      </c>
      <c r="CF47" s="149">
        <f>BikeData!$N$2*((Sections!$P$2)/Sections!$N$2)-(0.5*Sections!$U$2*Sections!$T$2*Sections!BV47^2)/BikeData!$G$5</f>
        <v>8.5285832673659296</v>
      </c>
      <c r="CG47" s="149">
        <f>Sections!$V$2*BikeData!$N$2*(Sections!$P$2/Sections!$M$2)/(1-Sections!$V$2*Sections!$N$2/Sections!$M$2)</f>
        <v>15.459349727578084</v>
      </c>
      <c r="CH47" s="149">
        <f t="shared" si="42"/>
        <v>8.5285832673659296</v>
      </c>
      <c r="CI47" s="149">
        <f t="shared" si="88"/>
        <v>83.075679469999997</v>
      </c>
      <c r="CJ47" s="149">
        <f>MAX(0, (BV47^2 - BU$17^2)/(2*Sections!CH47))</f>
        <v>0</v>
      </c>
      <c r="CK47" s="149">
        <f t="shared" si="89"/>
        <v>0</v>
      </c>
      <c r="CL47" s="149">
        <f t="shared" si="90"/>
        <v>6.8582415088433493</v>
      </c>
      <c r="CM47" s="672"/>
      <c r="CN47" s="129">
        <f>INDEX($B$29:$B$34, MATCH(CR47, $A$29:$A$34, 0))</f>
        <v>281.54523308547459</v>
      </c>
      <c r="CO47" s="129">
        <f t="shared" si="91"/>
        <v>21</v>
      </c>
      <c r="CP47" s="129">
        <f t="shared" si="92"/>
        <v>57.520009311279914</v>
      </c>
      <c r="CQ47" s="129">
        <f t="shared" si="43"/>
        <v>207.0720335206077</v>
      </c>
      <c r="CR47" s="129">
        <f>IF(DE47=1,
IF(CP47&lt;$E$29,1,
IF(CP47&lt;$E$30,2,
IF(CP47&lt;$E$31,3,
IF(CP47&lt;$E$32,4,
IF(CP47&lt;$E$33,5,
IF(CP47&lt;$E$34,6)))))),
IF(CP47&gt;$F$29,1,
IF(CP47&gt;$F$30,2,
IF(CP47&gt;$F$31,3,
IF(CP47&gt;$F$32,4,
IF(CP47&gt;$F$33,5,
IF(CP47&gt;$F$34,6)))))))</f>
        <v>4</v>
      </c>
      <c r="CS47" s="129" cm="1">
        <f t="array" ref="CS47">INDEX(Sections!$A$37:$F$67, MATCH(CP47, Acceleration!$H$6:$H$36, 1), Sections!CR47)</f>
        <v>4.7104625432718503</v>
      </c>
      <c r="CT47" s="129">
        <f>(BikeData!$G$5/CN47)*BikeData!$N$2*(Sections!$O$2/Sections!$N$2)-Sections!CY47/Sections!CN47</f>
        <v>8.1301872419476275</v>
      </c>
      <c r="CU47" s="129">
        <f>(Sections!$V$2*Sections!$L$2*BikeData!$N$2*((Sections!$P$2)/Sections!$M$2)/(1-Sections!$V$2*Sections!$N$2/Sections!$M$2))/Sections!CN47-Sections!CY47/Sections!CN47</f>
        <v>12.380707089477969</v>
      </c>
      <c r="CV47" s="129">
        <f t="shared" si="135"/>
        <v>4.7104625432718503</v>
      </c>
      <c r="CW47" s="129">
        <f t="shared" si="138"/>
        <v>57.377648019226868</v>
      </c>
      <c r="CX47" s="129">
        <f t="shared" si="139"/>
        <v>1.7406795286060161E-2</v>
      </c>
      <c r="CY47" s="149">
        <f>0.5*Sections!$U$2*Sections!$T$2*Sections!CP47^2</f>
        <v>595.539264810551</v>
      </c>
      <c r="CZ47" s="129">
        <f>BikeData!$N$2*((Sections!$P$2)/Sections!$N$2)-(0.5*Sections!$U$2*Sections!$T$2*Sections!CP47^2)/BikeData!$G$5</f>
        <v>8.1784894757194486</v>
      </c>
      <c r="DA47" s="129">
        <f>Sections!$V$2*BikeData!$N$2*(Sections!$P$2/Sections!$M$2)/(1-Sections!$V$2*Sections!$N$2/Sections!$M$2)</f>
        <v>15.459349727578084</v>
      </c>
      <c r="DB47" s="129">
        <f t="shared" si="93"/>
        <v>8.1784894757194486</v>
      </c>
      <c r="DC47" s="129">
        <f t="shared" si="94"/>
        <v>51.567763170000006</v>
      </c>
      <c r="DD47" s="129">
        <f t="shared" si="47"/>
        <v>55.49740550819979</v>
      </c>
      <c r="DE47" s="221">
        <f t="shared" si="95"/>
        <v>1</v>
      </c>
      <c r="DF47" s="149">
        <f t="shared" si="96"/>
        <v>4.7104625432718503</v>
      </c>
      <c r="DG47" s="680"/>
      <c r="DH47" s="631"/>
      <c r="DI47" s="129">
        <f>INDEX($B$29:$B$34, MATCH(DM47, $A$29:$A$34, 0))</f>
        <v>288.49501037177833</v>
      </c>
      <c r="DJ47" s="129">
        <f t="shared" si="97"/>
        <v>21</v>
      </c>
      <c r="DK47" s="129">
        <f t="shared" si="98"/>
        <v>45.013414483903517</v>
      </c>
      <c r="DL47" s="129">
        <f t="shared" si="16"/>
        <v>162.04829214205267</v>
      </c>
      <c r="DM47" s="149">
        <f>IF(DZ47=0,
IF(DK47&lt;$E$29,1,
IF(DK47&lt;$E$30,2,
IF(DK47&lt;$E$31,3,
IF(DK47&lt;$E$32,4,
IF(DK47&lt;$E$33,5,
IF(DK47&lt;$E$34,6)))))),
IF(DK47&gt;$F$29,1,
IF(DK47&gt;$F$30,2,
IF(DK47&gt;$F$31,3,
IF(DK47&gt;$F$32,4,
IF(DK47&gt;$F$33,5,
IF(DK47&gt;$F$34,6)))))))</f>
        <v>3</v>
      </c>
      <c r="DN47" s="149" cm="1">
        <f t="array" ref="DN47">INDEX(Sections!$A$37:$F$67, MATCH(DK47, Acceleration!$H$6:$H$36, 1), Sections!DM47)</f>
        <v>6.8582415088433493</v>
      </c>
      <c r="DO47" s="129">
        <f>(BikeData!$G$5/DI47)*BikeData!$N$2*(Sections!$O$2/Sections!$N$2)-Sections!DT47/Sections!DI47</f>
        <v>8.7344227430347363</v>
      </c>
      <c r="DP47" s="129">
        <f>(Sections!$V$2*Sections!$L$2*BikeData!$N$2*((Sections!$P$2)/Sections!$M$2)/(1-Sections!$V$2*Sections!$N$2/Sections!$M$2))/Sections!DI47-Sections!DT47/Sections!DI47</f>
        <v>12.882548562143988</v>
      </c>
      <c r="DQ47" s="129">
        <f t="shared" si="48"/>
        <v>6.8582415088433493</v>
      </c>
      <c r="DR47" s="149">
        <f t="shared" si="49"/>
        <v>44.81184947819024</v>
      </c>
      <c r="DS47" s="129">
        <f t="shared" si="50"/>
        <v>2.2265450851822539E-2</v>
      </c>
      <c r="DT47" s="149">
        <f>0.5*Sections!$U$2*Sections!$T$2*Sections!DK47^2</f>
        <v>364.71734702994507</v>
      </c>
      <c r="DU47" s="149">
        <f>BikeData!$N$2*((Sections!$P$2)/Sections!$N$2)-(0.5*Sections!$U$2*Sections!$T$2*Sections!DK47^2)/BikeData!$G$5</f>
        <v>9.0528149218581078</v>
      </c>
      <c r="DV47" s="149">
        <f>Sections!$V$2*BikeData!$N$2*(Sections!$P$2/Sections!$M$2)/(1-Sections!$V$2*Sections!$N$2/Sections!$M$2)</f>
        <v>15.459349727578084</v>
      </c>
      <c r="DW47" s="149">
        <f t="shared" si="99"/>
        <v>9.0528149218581078</v>
      </c>
      <c r="DX47" s="149">
        <f t="shared" si="100"/>
        <v>26.780693499999998</v>
      </c>
      <c r="DY47" s="149">
        <f t="shared" si="52"/>
        <v>0</v>
      </c>
      <c r="DZ47" s="149">
        <f t="shared" si="101"/>
        <v>0</v>
      </c>
      <c r="EA47" s="149">
        <f t="shared" si="53"/>
        <v>-9.0528149218581078</v>
      </c>
      <c r="EB47" s="634"/>
      <c r="EC47" s="658"/>
      <c r="ED47" s="192">
        <f>INDEX($B$29:$B$34, MATCH(EH47, $A$29:$A$34, 0))</f>
        <v>327.25651568900486</v>
      </c>
      <c r="EE47" s="129">
        <f t="shared" si="102"/>
        <v>21</v>
      </c>
      <c r="EF47" s="129">
        <f t="shared" si="103"/>
        <v>35.917146717786871</v>
      </c>
      <c r="EG47" s="129">
        <f t="shared" si="104"/>
        <v>129.30172818403273</v>
      </c>
      <c r="EH47" s="149">
        <f>IF(EU47=0,
IF(EF47&lt;$E$29,1,
IF(EF47&lt;$E$30,2,
IF(EF47&lt;$E$31,3,
IF(EF47&lt;$E$32,4,
IF(EF47&lt;$E$33,5,
IF(EF47&lt;$E$34,6)))))),
IF(EF47&gt;$F$29,1,
IF(EF47&gt;$F$30,2,
IF(EF47&gt;$F$31,3,
IF(EF47&gt;$F$32,4,
IF(EF47&gt;$F$33,5,
IF(EF47&gt;$F$34,6)))))))</f>
        <v>1</v>
      </c>
      <c r="EI47" s="149" cm="1">
        <f t="array" ref="EI47">INDEX(Sections!$A$37:$F$67, MATCH(EF47, Acceleration!$H$6:$H$36, 1), Sections!EH47)</f>
        <v>12.059929368897711</v>
      </c>
      <c r="EJ47" s="129">
        <f>(BikeData!$G$5/ED47)*BikeData!$N$2*(Sections!$O$2/Sections!$N$2)-Sections!EO47/Sections!ED47</f>
        <v>8.1047959096751363</v>
      </c>
      <c r="EK47" s="129">
        <f>(Sections!$V$2*Sections!$L$2*BikeData!$N$2*((Sections!$P$2)/Sections!$M$2)/(1-Sections!$V$2*Sections!$N$2/Sections!$M$2))/Sections!ED47-Sections!EO47/Sections!ED47</f>
        <v>11.761601943583454</v>
      </c>
      <c r="EL47" s="129">
        <f t="shared" si="105"/>
        <v>8.1047959096751363</v>
      </c>
      <c r="EM47" s="129">
        <f t="shared" si="140"/>
        <v>35.650132337774444</v>
      </c>
      <c r="EN47" s="129">
        <f t="shared" si="142"/>
        <v>2.7945731993629205E-2</v>
      </c>
      <c r="EO47" s="149">
        <f>0.5*Sections!$U$2*Sections!$T$2*Sections!EF47^2</f>
        <v>232.20745710246507</v>
      </c>
      <c r="EP47" s="149">
        <f>BikeData!$N$2*((Sections!$P$2)/Sections!$N$2)-(0.5*Sections!$U$2*Sections!$T$2*Sections!EF47^2)/BikeData!$G$5</f>
        <v>9.5547463230985628</v>
      </c>
      <c r="EQ47" s="149">
        <f>Sections!$V$2*BikeData!$N$2*(Sections!$P$2/Sections!$M$2)/(1-Sections!$V$2*Sections!$N$2/Sections!$M$2)</f>
        <v>15.459349727578084</v>
      </c>
      <c r="ER47" s="149">
        <f t="shared" si="106"/>
        <v>9.5547463230985628</v>
      </c>
      <c r="ES47" s="149">
        <f t="shared" si="107"/>
        <v>16.01957573</v>
      </c>
      <c r="ET47" s="149">
        <f t="shared" si="108"/>
        <v>21.878065217962</v>
      </c>
      <c r="EU47" s="149">
        <f t="shared" si="137"/>
        <v>1</v>
      </c>
      <c r="EV47" s="149">
        <f t="shared" si="143"/>
        <v>-9.5547463230985628</v>
      </c>
      <c r="EW47" s="678"/>
      <c r="EX47" s="129">
        <f>INDEX($B$29:$B$34, MATCH($FB47, $A$29:$A$34, 0))</f>
        <v>300.69501336586995</v>
      </c>
      <c r="EY47" s="129">
        <f t="shared" si="144"/>
        <v>21</v>
      </c>
      <c r="EZ47" s="129">
        <f t="shared" si="145"/>
        <v>35.087844117030613</v>
      </c>
      <c r="FA47" s="129">
        <f t="shared" si="146"/>
        <v>126.31623882131021</v>
      </c>
      <c r="FB47" s="149">
        <f>IF(FO47=0,
IF(EZ47&lt;$E$29,1,
IF(EZ47&lt;$E$30,2,
IF(EZ47&lt;$E$31,3,
IF(EZ47&lt;$E$32,4,
IF(EZ47&lt;$E$33,5,
IF(EZ47&lt;$E$34,6)))))),
IF(EZ47&gt;$F$29,1,
IF(EZ47&gt;$F$30,2,
IF(EZ47&gt;$F$31,3,
IF(EZ47&gt;$F$32,4,
IF(EZ47&gt;$F$33,5,
IF(EZ47&gt;$F$34,6)))))))</f>
        <v>2</v>
      </c>
      <c r="FC47" s="149" cm="1">
        <f t="array" ref="FC47">INDEX(Sections!$A$37:$F$67, MATCH(EZ47, Acceleration!$H$6:$H$36, 1), Sections!FB47)</f>
        <v>9.4901727706756382</v>
      </c>
      <c r="FD47" s="129">
        <f>(BikeData!$G$5/EX47)*BikeData!$N$2*(Sections!$O$2/Sections!$N$2)-Sections!FI47/Sections!EX47</f>
        <v>8.8559716112502578</v>
      </c>
      <c r="FE47" s="129">
        <f>(Sections!$V$2*Sections!$L$2*BikeData!$N$2*((Sections!$P$2)/Sections!$M$2)/(1-Sections!$V$2*Sections!$N$2/Sections!$M$2))/Sections!EX47-Sections!FI47/Sections!EX47</f>
        <v>12.835796842842198</v>
      </c>
      <c r="FF47" s="129">
        <f t="shared" si="147"/>
        <v>8.8559716112502578</v>
      </c>
      <c r="FG47" s="129">
        <f t="shared" si="148"/>
        <v>35.33933711890392</v>
      </c>
      <c r="FH47" s="129">
        <f t="shared" si="58"/>
        <v>2.8398126474775569E-2</v>
      </c>
      <c r="FI47" s="149">
        <f>0.5*Sections!$U$2*Sections!$T$2*Sections!EZ47^2</f>
        <v>221.60822486058717</v>
      </c>
      <c r="FJ47" s="149">
        <f>BikeData!$N$2*((Sections!$P$2)/Sections!$N$2)-(0.5*Sections!$U$2*Sections!$T$2*Sections!EZ47^2)/BikeData!$G$5</f>
        <v>9.5948949300753732</v>
      </c>
      <c r="FK47" s="149">
        <f>Sections!$V$2*BikeData!$N$2*(Sections!$P$2/Sections!$M$2)/(1-Sections!$V$2*Sections!$N$2/Sections!$M$2)</f>
        <v>15.459349727578084</v>
      </c>
      <c r="FL47" s="149">
        <f t="shared" si="149"/>
        <v>9.5948949300753732</v>
      </c>
      <c r="FM47" s="149">
        <f t="shared" si="150"/>
        <v>232.62828163</v>
      </c>
      <c r="FN47" s="149">
        <f t="shared" si="61"/>
        <v>26.324872345530562</v>
      </c>
      <c r="FO47" s="149">
        <f t="shared" si="152"/>
        <v>0</v>
      </c>
      <c r="FP47" s="149">
        <f t="shared" si="151"/>
        <v>8.8559716112502578</v>
      </c>
      <c r="FR47" s="149">
        <f>INDEX($B$29:$B$34, MATCH($FV47, $A$29:$A$34, 0))</f>
        <v>300.69501336586995</v>
      </c>
      <c r="FS47" s="129">
        <f t="shared" si="62"/>
        <v>21</v>
      </c>
      <c r="FT47" s="129">
        <f t="shared" si="114"/>
        <v>32.79571246020442</v>
      </c>
      <c r="FU47" s="129">
        <f t="shared" si="115"/>
        <v>118.06456485673591</v>
      </c>
      <c r="FV47" s="149">
        <f>IF(GI47=0,
IF(FT47&lt;$E$29,1,
IF(FT47&lt;$E$30,2,
IF(FT47&lt;$E$31,3,
IF(FT47&lt;$E$32,4,
IF(FT47&lt;$E$33,5,
IF(FT47&lt;$E$34,6)))))),
IF(FT47&gt;$F$29,1,
IF(FT47&gt;$F$30,2,
IF(FT47&gt;$F$31,3,
IF(FT47&gt;$F$32,4,
IF(FT47&gt;$F$33,5,
IF(FT47&gt;$F$34,6)))))))</f>
        <v>2</v>
      </c>
      <c r="FW47" s="149" cm="1">
        <f t="array" ref="FW47">INDEX(Sections!$A$37:$F$67, MATCH(FT47, Acceleration!$H$6:$H$36, 1), Sections!FV47)</f>
        <v>9.4901727706756382</v>
      </c>
      <c r="FX47" s="129">
        <f>(BikeData!$G$5/FR47)*BikeData!$N$2*(Sections!$O$2/Sections!$N$2)-Sections!GC47/Sections!FR47</f>
        <v>8.9491146551206775</v>
      </c>
      <c r="FY47" s="129">
        <f>(Sections!$V$2*Sections!$L$2*BikeData!$N$2*((Sections!$P$2)/Sections!$M$2)/(1-Sections!$V$2*Sections!$N$2/Sections!$M$2))/Sections!FR47-Sections!GC47/Sections!FR47</f>
        <v>12.928939886712618</v>
      </c>
      <c r="FZ47" s="129">
        <f t="shared" si="116"/>
        <v>8.9491146551206775</v>
      </c>
      <c r="GA47" s="129">
        <f t="shared" si="117"/>
        <v>33.067461122418344</v>
      </c>
      <c r="GB47" s="129">
        <f t="shared" si="64"/>
        <v>3.0365982858251678E-2</v>
      </c>
      <c r="GC47" s="149">
        <f>0.5*Sections!$U$2*Sections!$T$2*Sections!FT47^2</f>
        <v>193.60057603903334</v>
      </c>
      <c r="GD47" s="149">
        <f>BikeData!$N$2*((Sections!$P$2)/Sections!$N$2)-(0.5*Sections!$U$2*Sections!$T$2*Sections!FT47^2)/BikeData!$G$5</f>
        <v>9.7009845089448952</v>
      </c>
      <c r="GE47" s="149">
        <f>Sections!$V$2*BikeData!$N$2*(Sections!$P$2/Sections!$M$2)/(1-Sections!$V$2*Sections!$N$2/Sections!$M$2)</f>
        <v>15.459349727578084</v>
      </c>
      <c r="GF47" s="149">
        <f t="shared" si="118"/>
        <v>9.7009845089448952</v>
      </c>
      <c r="GG47" s="149">
        <f t="shared" si="66"/>
        <v>493.54111422000005</v>
      </c>
      <c r="GH47" s="149">
        <f>MAX(0, (FT47^2 - CX$6^2)/(2*Sections!GF47))</f>
        <v>55.435546504619055</v>
      </c>
      <c r="GI47" s="149">
        <f t="shared" si="119"/>
        <v>0</v>
      </c>
      <c r="GJ47" s="149">
        <f t="shared" si="120"/>
        <v>8.9491146551206775</v>
      </c>
      <c r="GM47" s="106">
        <f>INDEX($B$29:$B$34, MATCH(GQ47, $A$29:$A$34, 0))</f>
        <v>327.25651568900486</v>
      </c>
      <c r="GN47" s="106">
        <f t="shared" si="68"/>
        <v>21</v>
      </c>
      <c r="GO47" s="106">
        <f t="shared" si="121"/>
        <v>27.165958650354753</v>
      </c>
      <c r="GP47" s="106">
        <f t="shared" si="122"/>
        <v>97.797451141277108</v>
      </c>
      <c r="GQ47" s="106">
        <f>IF(HD47=0,
IF(GO47&lt;$E$29,1,
IF(GO47&lt;$E$30,2,
IF(GO47&lt;$E$31,3,
IF(GO47&lt;$E$32,4,
IF(GO47&lt;$E$33,5,
IF(GO47&lt;$E$34,6)))))),
IF(GO47&gt;$F$29,1,
IF(GO47&gt;$F$30,2,
IF(GO47&gt;$F$31,3,
IF(GO47&gt;$F$32,4,
IF(GO47&gt;$F$33,5,
IF(GO47&gt;$F$34,6)))))))</f>
        <v>1</v>
      </c>
      <c r="GR47" s="106" cm="1">
        <f t="array" ref="GR47">INDEX(Sections!$A$37:$F$67, MATCH(GO47, Acceleration!$H$6:$H$36, 1), Sections!GQ47)</f>
        <v>13.362416096299849</v>
      </c>
      <c r="GS47" s="106">
        <f>(BikeData!$G$5/GM47)*BikeData!$N$2*(Sections!$O$2/Sections!$N$2)-Sections!GX47/Sections!GM47</f>
        <v>8.4084396162108241</v>
      </c>
      <c r="GT47" s="106">
        <f>(Sections!$V$2*Sections!$L$2*BikeData!$N$2*((Sections!$P$2)/Sections!$M$2)/(1-Sections!$V$2*Sections!$N$2/Sections!$M$2))/Sections!GM47-Sections!GX47/Sections!GM47</f>
        <v>12.065245650119142</v>
      </c>
      <c r="GU47" s="106">
        <f t="shared" si="123"/>
        <v>8.4084396162108241</v>
      </c>
      <c r="GV47" s="106">
        <f t="shared" si="124"/>
        <v>27.473736342645605</v>
      </c>
      <c r="GW47" s="106">
        <f t="shared" si="70"/>
        <v>3.6603425408143535E-2</v>
      </c>
      <c r="GX47" s="106">
        <f>0.5*Sections!$U$2*Sections!$T$2*Sections!GO47^2</f>
        <v>132.83807569070115</v>
      </c>
      <c r="GY47" s="106">
        <f>BikeData!$N$2*((Sections!$P$2)/Sections!$N$2)-(0.5*Sections!$U$2*Sections!$T$2*Sections!GO47^2)/BikeData!$G$5</f>
        <v>9.9311454951128191</v>
      </c>
      <c r="GZ47" s="106">
        <f>Sections!$V$2*BikeData!$N$2*(Sections!$P$2/Sections!$M$2)/(1-Sections!$V$2*Sections!$N$2/Sections!$M$2)</f>
        <v>15.459349727578084</v>
      </c>
      <c r="HA47" s="106">
        <f t="shared" si="125"/>
        <v>9.9311454951128191</v>
      </c>
      <c r="HB47" s="106">
        <f t="shared" si="72"/>
        <v>362.21187875999999</v>
      </c>
      <c r="HC47" s="106">
        <f>MAX(0, (GO47^2 - DY$9^2)/(2*Sections!HA47))</f>
        <v>37.15529642355726</v>
      </c>
      <c r="HD47" s="106">
        <f t="shared" si="126"/>
        <v>0</v>
      </c>
      <c r="HE47" s="106">
        <f t="shared" si="127"/>
        <v>8.4084396162108241</v>
      </c>
      <c r="HH47" s="82">
        <f>INDEX($B$29:$B$34, MATCH(HL47, $A$29:$A$34, 0))</f>
        <v>327.25651568900486</v>
      </c>
      <c r="HI47" s="82">
        <f t="shared" si="74"/>
        <v>21</v>
      </c>
      <c r="HJ47" s="82">
        <f t="shared" si="128"/>
        <v>24.821005873332759</v>
      </c>
      <c r="HK47" s="82">
        <f t="shared" si="129"/>
        <v>89.355621143997936</v>
      </c>
      <c r="HL47" s="106">
        <f>IF(HY47=0,
IF(HJ47&lt;$E$29,1,
IF(HJ47&lt;$E$30,2,
IF(HJ47&lt;$E$31,3,
IF(HJ47&lt;$E$32,4,
IF(HJ47&lt;$E$33,5,
IF(HJ47&lt;$E$34,6)))))),
IF(HJ47&gt;$F$29,1,
IF(HJ47&gt;$F$30,2,
IF(HJ47&gt;$F$31,3,
IF(HJ47&gt;$F$32,4,
IF(HJ47&gt;$F$33,5,
IF(HJ47&gt;$F$34,6)))))))</f>
        <v>1</v>
      </c>
      <c r="HM47" s="106" cm="1">
        <f t="array" ref="HM47">INDEX(Sections!$A$37:$F$67, MATCH(HJ47, Acceleration!$H$6:$H$36, 1), Sections!HL47)</f>
        <v>12.969993991685547</v>
      </c>
      <c r="HN47" s="82">
        <f>(BikeData!$G$5/HH47)*BikeData!$N$2*(Sections!$O$2/Sections!$N$2)-Sections!HS47/Sections!HH47</f>
        <v>8.4754917749217924</v>
      </c>
      <c r="HO47" s="82">
        <f>(Sections!$V$2*Sections!$L$2*BikeData!$N$2*((Sections!$P$2)/Sections!$M$2)/(1-Sections!$V$2*Sections!$N$2/Sections!$M$2))/Sections!HH47-Sections!HS47/Sections!HH47</f>
        <v>12.13229780883011</v>
      </c>
      <c r="HP47" s="82">
        <f t="shared" si="130"/>
        <v>8.4754917749217924</v>
      </c>
      <c r="HQ47" s="82">
        <f t="shared" si="131"/>
        <v>25.160153340428252</v>
      </c>
      <c r="HR47" s="106">
        <f t="shared" si="26"/>
        <v>4.0015078310735891E-2</v>
      </c>
      <c r="HS47" s="104">
        <f>0.5*Sections!$U$2*Sections!$T$2*Sections!HJ47^2</f>
        <v>110.89481986152347</v>
      </c>
      <c r="HT47" s="104">
        <f>BikeData!$N$2*((Sections!$P$2)/Sections!$N$2)-(0.5*Sections!$U$2*Sections!$T$2*Sections!HJ47^2)/BikeData!$G$5</f>
        <v>10.014263888405159</v>
      </c>
      <c r="HU47" s="104">
        <f>Sections!$V$2*BikeData!$N$2*(Sections!$P$2/Sections!$M$2)/(1-Sections!$V$2*Sections!$N$2/Sections!$M$2)</f>
        <v>15.459349727578084</v>
      </c>
      <c r="HV47" s="106">
        <f t="shared" si="132"/>
        <v>10.014263888405159</v>
      </c>
      <c r="HW47" s="106">
        <f t="shared" si="77"/>
        <v>300.42191860000003</v>
      </c>
      <c r="HX47" s="106">
        <f t="shared" si="78"/>
        <v>14.719844699232954</v>
      </c>
      <c r="HY47" s="106">
        <f t="shared" si="133"/>
        <v>0</v>
      </c>
      <c r="HZ47" s="106">
        <f t="shared" si="134"/>
        <v>8.4754917749217924</v>
      </c>
    </row>
    <row r="48" spans="1:234">
      <c r="A48" s="40">
        <v>10.33233663940473</v>
      </c>
      <c r="B48" s="40">
        <v>8.4862514514025751</v>
      </c>
      <c r="C48" s="40">
        <v>6.6238469601339443</v>
      </c>
      <c r="D48" s="40">
        <v>5.2780729063807161</v>
      </c>
      <c r="E48" s="40">
        <v>4.2802072437156555</v>
      </c>
      <c r="F48" s="40">
        <v>3.3112991519721797</v>
      </c>
      <c r="L48" s="149">
        <f>INDEX($B$29:$B$34, MATCH($P48, $A$29:$A$34, 0))</f>
        <v>327.25651568900486</v>
      </c>
      <c r="M48" s="149">
        <f t="shared" si="28"/>
        <v>22</v>
      </c>
      <c r="N48" s="149">
        <f t="shared" si="79"/>
        <v>26.482486149694036</v>
      </c>
      <c r="O48" s="149">
        <f t="shared" si="29"/>
        <v>95.33695013889853</v>
      </c>
      <c r="P48" s="149">
        <f>IF(AC48=0,
IF(N48&lt;$E$29,1,
IF(N48&lt;$E$30,2,
IF(N48&lt;$E$31,3,
IF(N48&lt;$E$32,4,
IF(N48&lt;$E$33,5,
IF(N48&lt;$E$34,6)))))),
IF(N48&gt;$F$29,1,
IF(N48&gt;$F$30,2,
IF(N48&gt;$F$31,3,
IF(N48&gt;$F$32,4,
IF(N48&gt;$F$33,5,
IF(N48&gt;$F$34,6)))))))</f>
        <v>1</v>
      </c>
      <c r="Q48" s="149" cm="1">
        <f t="array" ref="Q48">INDEX(Sections!$A$37:$F$67, MATCH(N48, Acceleration!$H$6:$H$36, 1), Sections!P48)</f>
        <v>13.389133083743124</v>
      </c>
      <c r="R48" s="149">
        <f>(BikeData!$G$5/L48)*BikeData!$N$2*(Sections!$O$2/Sections!$N$2)-Sections!W48/Sections!L48</f>
        <v>8.4286075954378603</v>
      </c>
      <c r="S48" s="149">
        <f>(Sections!$V$2*Sections!$L$2*BikeData!$N$2*((Sections!$P$2)/Sections!$M$2)/(1-Sections!$V$2*Sections!$N$2/Sections!$M$2))/Sections!L48-Sections!W48/Sections!L48</f>
        <v>12.085413629346178</v>
      </c>
      <c r="T48" s="149">
        <f t="shared" si="0"/>
        <v>8.6376490575826992</v>
      </c>
      <c r="U48" s="149">
        <f t="shared" si="30"/>
        <v>26.806666536216358</v>
      </c>
      <c r="V48" s="149">
        <f t="shared" si="31"/>
        <v>3.7531090272501275E-2</v>
      </c>
      <c r="W48" s="149">
        <f>0.5*Sections!$U$2*Sections!$T$2*Sections!N48^2</f>
        <v>126.23797308037257</v>
      </c>
      <c r="X48" s="149">
        <f>BikeData!$N$2*((Sections!$P$2)/Sections!$N$2)-(0.5*Sections!$U$2*Sections!$T$2*Sections!N48^2)/BikeData!$G$5</f>
        <v>9.9561458837883059</v>
      </c>
      <c r="Y48" s="149">
        <f>Sections!$V$2*BikeData!$N$2*(Sections!$P$2/Sections!$M$2)/(1-Sections!$V$2*Sections!$N$2/Sections!$M$2)</f>
        <v>15.459349727578084</v>
      </c>
      <c r="Z48" s="149">
        <f t="shared" si="32"/>
        <v>9.9561458837883059</v>
      </c>
      <c r="AA48" s="149">
        <f>$D$2-M48</f>
        <v>481.2</v>
      </c>
      <c r="AB48" s="149">
        <f>MAX(0, (N48^2 - M$17^2)/(2*Sections!Z48))</f>
        <v>0</v>
      </c>
      <c r="AC48" s="149">
        <f t="shared" si="80"/>
        <v>0</v>
      </c>
      <c r="AD48" s="149">
        <f t="shared" si="33"/>
        <v>8.6376490575826992</v>
      </c>
      <c r="AF48" s="149">
        <f>INDEX($B$29:$B$34, MATCH($AJ48, $A$29:$A$34, 0))</f>
        <v>300.69501336586995</v>
      </c>
      <c r="AG48" s="129">
        <f t="shared" si="34"/>
        <v>22</v>
      </c>
      <c r="AH48" s="129">
        <f t="shared" si="35"/>
        <v>35.734920137940293</v>
      </c>
      <c r="AI48" s="129">
        <f t="shared" si="1"/>
        <v>128.64571249658505</v>
      </c>
      <c r="AJ48" s="129">
        <f>IF(AW48=0,
IF(AH48&lt;$E$29,1,
IF(AH48&lt;$E$30,2,
IF(AH48&lt;$E$31,3,
IF(AH48&lt;$E$32,4,
IF(AH48&lt;$E$33,5,
IF(AH48&lt;$E$34,6)))))),
IF(AH48&gt;$F$29,1,
IF(AH48&gt;$F$30,2,
IF(AH48&gt;$F$31,3,
IF(AH48&gt;$F$32,4,
IF(AH48&gt;$F$33,5,
IF(AH48&gt;$F$34,6)))))))</f>
        <v>2</v>
      </c>
      <c r="AK48" s="129" cm="1">
        <f t="array" ref="AK48">INDEX(Sections!$A$37:$F$67, MATCH(AH48, Acceleration!$H$6:$H$36, 1), $AJ48)</f>
        <v>9.4901727706756382</v>
      </c>
      <c r="AL48" s="129">
        <f>(BikeData!$G$5/AF48)*BikeData!$N$2*(Sections!$O$2/Sections!$N$2)-Sections!AQ48/Sections!AF48</f>
        <v>8.8285385382678641</v>
      </c>
      <c r="AM48" s="129">
        <f>(Sections!$V$2*Sections!$L$2*BikeData!$N$2*((Sections!$P$2)/Sections!$M$2)/(1-Sections!$V$2*Sections!$N$2/Sections!$M$2))/Sections!AF48-Sections!AQ48/Sections!AF48</f>
        <v>12.808363769859804</v>
      </c>
      <c r="AN48" s="129">
        <f t="shared" si="2"/>
        <v>8.8285385382678641</v>
      </c>
      <c r="AO48" s="129">
        <f t="shared" si="3"/>
        <v>35.981128308343891</v>
      </c>
      <c r="AP48" s="129">
        <f t="shared" si="36"/>
        <v>2.78877607359806E-2</v>
      </c>
      <c r="AQ48" s="149">
        <f>0.5*Sections!$U$2*Sections!$T$2*Sections!AH48^2</f>
        <v>229.85721310769472</v>
      </c>
      <c r="AR48" s="149">
        <f>BikeData!$N$2*((Sections!$P$2)/Sections!$N$2)-(0.5*Sections!$U$2*Sections!$T$2*Sections!AH48^2)/BikeData!$G$5</f>
        <v>9.5636487624726918</v>
      </c>
      <c r="AS48" s="149">
        <f>Sections!$V$2*BikeData!$N$2*(Sections!$P$2/Sections!$M$2)/(1-Sections!$V$2*Sections!$N$2/Sections!$M$2)</f>
        <v>15.459349727578084</v>
      </c>
      <c r="AT48" s="149">
        <f t="shared" si="4"/>
        <v>9.5636487624726918</v>
      </c>
      <c r="AU48" s="149">
        <f t="shared" si="5"/>
        <v>40.025001019999998</v>
      </c>
      <c r="AV48" s="149">
        <f>MAX(0, (AH48^2 - AG$17^2)/(2*Sections!AT48))</f>
        <v>0</v>
      </c>
      <c r="AW48" s="149">
        <f t="shared" si="81"/>
        <v>0</v>
      </c>
      <c r="AX48" s="149">
        <f t="shared" si="6"/>
        <v>8.8285385382678641</v>
      </c>
      <c r="AZ48" s="149">
        <f>INDEX($B$29:$B$34, MATCH($AJ48, $A$29:$A$34, 0))</f>
        <v>300.69501336586995</v>
      </c>
      <c r="BA48" s="129">
        <f t="shared" si="82"/>
        <v>22</v>
      </c>
      <c r="BB48" s="129">
        <f t="shared" si="37"/>
        <v>47.684947541994788</v>
      </c>
      <c r="BC48" s="129">
        <f t="shared" si="7"/>
        <v>171.66581115118123</v>
      </c>
      <c r="BD48" s="149">
        <f>IF(BQ48=0,
IF(BB48&lt;$E$29,1,
IF(BB48&lt;$E$30,2,
IF(BB48&lt;$E$31,3,
IF(BB48&lt;$E$32,4,
IF(BB48&lt;$E$33,5,
IF(BB48&lt;$E$34,6)))))),
IF(BB48&gt;$F$29,1,
IF(BB48&gt;$F$30,2,
IF(BB48&gt;$F$31,3,
IF(BB48&gt;$F$32,4,
IF(BB48&gt;$F$33,5,
IF(BB48&gt;$F$34,6)))))))</f>
        <v>3</v>
      </c>
      <c r="BE48" s="129" cm="1">
        <f t="array" ref="BE48">INDEX(Sections!$A$37:$F$67, MATCH(BB48, Acceleration!$H$6:$H$36, 1), Sections!BD48)</f>
        <v>6.8582415088433493</v>
      </c>
      <c r="BF48" s="129">
        <f>(BikeData!$G$5/AZ48)*BikeData!$N$2*(Sections!$O$2/Sections!$N$2)-Sections!BK48/Sections!AZ48</f>
        <v>8.2317991881248034</v>
      </c>
      <c r="BG48" s="129">
        <f>(Sections!$V$2*Sections!$L$2*BikeData!$N$2*((Sections!$P$2)/Sections!$M$2)/(1-Sections!$V$2*Sections!$N$2/Sections!$M$2))/Sections!AZ48-Sections!BK48/Sections!AZ48</f>
        <v>12.211624419716744</v>
      </c>
      <c r="BH48" s="129">
        <f t="shared" si="38"/>
        <v>6.8582415088433493</v>
      </c>
      <c r="BI48" s="129">
        <f t="shared" si="9"/>
        <v>47.82855533152221</v>
      </c>
      <c r="BJ48" s="129">
        <f t="shared" si="39"/>
        <v>2.0939447720271665E-2</v>
      </c>
      <c r="BK48" s="149">
        <f>0.5*Sections!$U$2*Sections!$T$2*Sections!BB48^2</f>
        <v>409.29375997490308</v>
      </c>
      <c r="BL48" s="149">
        <f>BikeData!$N$2*((Sections!$P$2)/Sections!$N$2)-(0.5*Sections!$U$2*Sections!$T$2*Sections!BB48^2)/BikeData!$G$5</f>
        <v>8.8839648728241762</v>
      </c>
      <c r="BM48" s="149">
        <f>Sections!$V$2*BikeData!$N$2*(Sections!$P$2/Sections!$M$2)/(1-Sections!$V$2*Sections!$N$2/Sections!$M$2)</f>
        <v>15.459349727578084</v>
      </c>
      <c r="BN48" s="149">
        <f t="shared" si="10"/>
        <v>8.8839648728241762</v>
      </c>
      <c r="BO48" s="149">
        <f t="shared" si="83"/>
        <v>15.623328960000002</v>
      </c>
      <c r="BP48" s="149">
        <f>MAX(0, (BB48^2 - BA$17^2)/(2*Sections!BN48))</f>
        <v>0</v>
      </c>
      <c r="BQ48" s="149">
        <f t="shared" si="84"/>
        <v>0</v>
      </c>
      <c r="BR48" s="149">
        <f t="shared" si="11"/>
        <v>6.8582415088433493</v>
      </c>
      <c r="BT48" s="129">
        <f>INDEX($B$29:$B$34, MATCH($BX48, $A$29:$A$34, 0))</f>
        <v>288.49501037177833</v>
      </c>
      <c r="BU48" s="129">
        <f t="shared" si="85"/>
        <v>22</v>
      </c>
      <c r="BV48" s="129">
        <f t="shared" si="86"/>
        <v>52.998085434971856</v>
      </c>
      <c r="BW48" s="129">
        <f t="shared" si="87"/>
        <v>190.79310756589868</v>
      </c>
      <c r="BX48" s="129">
        <f>IF(CK48=0,
IF(BV48&lt;$E$29,1,
IF(BV48&lt;$E$30,2,
IF(BV48&lt;$E$31,3,
IF(BV48&lt;$E$32,4,
IF(BV48&lt;$E$33,5,
IF(BV48&lt;$E$34,6)))))),
IF(BV48&gt;$F$29,1,
IF(BV48&gt;$F$30,2,
IF(BV48&gt;$F$31,3,
IF(BV48&gt;$F$32,4,
IF(BV48&gt;$F$33,5,
IF(BV48&gt;$F$34,6)))))))</f>
        <v>3</v>
      </c>
      <c r="BY48" s="129" cm="1">
        <f t="array" ref="BY48">INDEX(Sections!$A$37:$F$67, MATCH(BV48, Acceleration!$H$6:$H$36, 1), Sections!BX48)</f>
        <v>6.8582415088433493</v>
      </c>
      <c r="BZ48" s="129">
        <f>(BikeData!$G$5/BT48)*BikeData!$N$2*(Sections!$O$2/Sections!$N$2)-Sections!CE48/Sections!BT48</f>
        <v>8.2461435053883498</v>
      </c>
      <c r="CA48" s="129">
        <f>(Sections!$V$2*Sections!$L$2*BikeData!$N$2*((Sections!$P$2)/Sections!$M$2)/(1-Sections!$V$2*Sections!$N$2/Sections!$M$2))/Sections!BT48-Sections!CE48/Sections!BT48</f>
        <v>12.394269324497602</v>
      </c>
      <c r="CB48" s="129">
        <f t="shared" si="40"/>
        <v>6.8582415088433493</v>
      </c>
      <c r="CC48" s="129">
        <f t="shared" si="13"/>
        <v>53.127333292668311</v>
      </c>
      <c r="CD48" s="129">
        <f t="shared" si="41"/>
        <v>1.8845626467046555E-2</v>
      </c>
      <c r="CE48" s="149">
        <f>0.5*Sections!$U$2*Sections!$T$2*Sections!BV48^2</f>
        <v>505.58347075906363</v>
      </c>
      <c r="CF48" s="149">
        <f>BikeData!$N$2*((Sections!$P$2)/Sections!$N$2)-(0.5*Sections!$U$2*Sections!$T$2*Sections!BV48^2)/BikeData!$G$5</f>
        <v>8.5192311198538704</v>
      </c>
      <c r="CG48" s="149">
        <f>Sections!$V$2*BikeData!$N$2*(Sections!$P$2/Sections!$M$2)/(1-Sections!$V$2*Sections!$N$2/Sections!$M$2)</f>
        <v>15.459349727578084</v>
      </c>
      <c r="CH48" s="149">
        <f t="shared" si="42"/>
        <v>8.5192311198538704</v>
      </c>
      <c r="CI48" s="149">
        <f t="shared" si="88"/>
        <v>82.075679469999997</v>
      </c>
      <c r="CJ48" s="149">
        <f>MAX(0, (BV48^2 - BU$17^2)/(2*Sections!CH48))</f>
        <v>0</v>
      </c>
      <c r="CK48" s="149">
        <f t="shared" si="89"/>
        <v>0</v>
      </c>
      <c r="CL48" s="149">
        <f t="shared" si="90"/>
        <v>6.8582415088433493</v>
      </c>
      <c r="CM48" s="672"/>
      <c r="CN48" s="129">
        <f>INDEX($B$29:$B$34, MATCH(CR48, $A$29:$A$34, 0))</f>
        <v>281.54523308547459</v>
      </c>
      <c r="CO48" s="129">
        <f t="shared" si="91"/>
        <v>22</v>
      </c>
      <c r="CP48" s="129">
        <f t="shared" si="92"/>
        <v>57.377648019226868</v>
      </c>
      <c r="CQ48" s="129">
        <f t="shared" si="43"/>
        <v>206.55953286921672</v>
      </c>
      <c r="CR48" s="129">
        <f>IF(DE48=1,
IF(CP48&lt;$E$29,1,
IF(CP48&lt;$E$30,2,
IF(CP48&lt;$E$31,3,
IF(CP48&lt;$E$32,4,
IF(CP48&lt;$E$33,5,
IF(CP48&lt;$E$34,6)))))),
IF(CP48&gt;$F$29,1,
IF(CP48&gt;$F$30,2,
IF(CP48&gt;$F$31,3,
IF(CP48&gt;$F$32,4,
IF(CP48&gt;$F$33,5,
IF(CP48&gt;$F$34,6)))))))</f>
        <v>4</v>
      </c>
      <c r="CS48" s="129" cm="1">
        <f t="array" ref="CS48">INDEX(Sections!$A$37:$F$67, MATCH(CP48, Acceleration!$H$6:$H$36, 1), Sections!CR48)</f>
        <v>4.7104625432718503</v>
      </c>
      <c r="CT48" s="129">
        <f>(BikeData!$G$5/CN48)*BikeData!$N$2*(Sections!$O$2/Sections!$N$2)-Sections!CY48/Sections!CN48</f>
        <v>8.1406447310657803</v>
      </c>
      <c r="CU48" s="129">
        <f>(Sections!$V$2*Sections!$L$2*BikeData!$N$2*((Sections!$P$2)/Sections!$M$2)/(1-Sections!$V$2*Sections!$N$2/Sections!$M$2))/Sections!CN48-Sections!CY48/Sections!CN48</f>
        <v>12.39116457859612</v>
      </c>
      <c r="CV48" s="129">
        <f t="shared" si="135"/>
        <v>4.7104625432718503</v>
      </c>
      <c r="CW48" s="129">
        <f t="shared" si="138"/>
        <v>57.23473777607051</v>
      </c>
      <c r="CX48" s="129">
        <f t="shared" si="139"/>
        <v>1.7450120998022643E-2</v>
      </c>
      <c r="CY48" s="149">
        <f>0.5*Sections!$U$2*Sections!$T$2*Sections!CP48^2</f>
        <v>592.59500859929199</v>
      </c>
      <c r="CZ48" s="129">
        <f>BikeData!$N$2*((Sections!$P$2)/Sections!$N$2)-(0.5*Sections!$U$2*Sections!$T$2*Sections!CP48^2)/BikeData!$G$5</f>
        <v>8.1896419613681566</v>
      </c>
      <c r="DA48" s="129">
        <f>Sections!$V$2*BikeData!$N$2*(Sections!$P$2/Sections!$M$2)/(1-Sections!$V$2*Sections!$N$2/Sections!$M$2)</f>
        <v>15.459349727578084</v>
      </c>
      <c r="DB48" s="129">
        <f t="shared" si="93"/>
        <v>8.1896419613681566</v>
      </c>
      <c r="DC48" s="129">
        <f t="shared" si="94"/>
        <v>50.567763170000006</v>
      </c>
      <c r="DD48" s="129">
        <f t="shared" si="47"/>
        <v>54.423192064475501</v>
      </c>
      <c r="DE48" s="221">
        <f t="shared" si="95"/>
        <v>1</v>
      </c>
      <c r="DF48" s="149">
        <f t="shared" si="96"/>
        <v>4.7104625432718503</v>
      </c>
      <c r="DG48" s="680"/>
      <c r="DH48" s="631"/>
      <c r="DI48" s="129">
        <f>INDEX($B$29:$B$34, MATCH(DM48, $A$29:$A$34, 0))</f>
        <v>288.49501037177833</v>
      </c>
      <c r="DJ48" s="129">
        <f t="shared" si="97"/>
        <v>22</v>
      </c>
      <c r="DK48" s="129">
        <f t="shared" si="98"/>
        <v>44.81184947819024</v>
      </c>
      <c r="DL48" s="129">
        <f t="shared" si="16"/>
        <v>161.32265812148486</v>
      </c>
      <c r="DM48" s="149">
        <f>IF(DZ48=0,
IF(DK48&lt;$E$29,1,
IF(DK48&lt;$E$30,2,
IF(DK48&lt;$E$31,3,
IF(DK48&lt;$E$32,4,
IF(DK48&lt;$E$33,5,
IF(DK48&lt;$E$34,6)))))),
IF(DK48&gt;$F$29,1,
IF(DK48&gt;$F$30,2,
IF(DK48&gt;$F$31,3,
IF(DK48&gt;$F$32,4,
IF(DK48&gt;$F$33,5,
IF(DK48&gt;$F$34,6)))))))</f>
        <v>3</v>
      </c>
      <c r="DN48" s="149" cm="1">
        <f t="array" ref="DN48">INDEX(Sections!$A$37:$F$67, MATCH(DK48, Acceleration!$H$6:$H$36, 1), Sections!DM48)</f>
        <v>6.8582415088433493</v>
      </c>
      <c r="DO48" s="129">
        <f>(BikeData!$G$5/DI48)*BikeData!$N$2*(Sections!$O$2/Sections!$N$2)-Sections!DT48/Sections!DI48</f>
        <v>8.7457193452451847</v>
      </c>
      <c r="DP48" s="129">
        <f>(Sections!$V$2*Sections!$L$2*BikeData!$N$2*((Sections!$P$2)/Sections!$M$2)/(1-Sections!$V$2*Sections!$N$2/Sections!$M$2))/Sections!DI48-Sections!DT48/Sections!DI48</f>
        <v>12.893845164354437</v>
      </c>
      <c r="DQ48" s="129">
        <f t="shared" si="48"/>
        <v>6.8582415088433493</v>
      </c>
      <c r="DR48" s="149">
        <f t="shared" si="49"/>
        <v>44.60909699060295</v>
      </c>
      <c r="DS48" s="129">
        <f t="shared" si="50"/>
        <v>2.2366124258123146E-2</v>
      </c>
      <c r="DT48" s="149">
        <f>0.5*Sections!$U$2*Sections!$T$2*Sections!DK48^2</f>
        <v>361.45833365807619</v>
      </c>
      <c r="DU48" s="149">
        <f>BikeData!$N$2*((Sections!$P$2)/Sections!$N$2)-(0.5*Sections!$U$2*Sections!$T$2*Sections!DK48^2)/BikeData!$G$5</f>
        <v>9.0651596694788239</v>
      </c>
      <c r="DV48" s="149">
        <f>Sections!$V$2*BikeData!$N$2*(Sections!$P$2/Sections!$M$2)/(1-Sections!$V$2*Sections!$N$2/Sections!$M$2)</f>
        <v>15.459349727578084</v>
      </c>
      <c r="DW48" s="149">
        <f t="shared" si="99"/>
        <v>9.0651596694788239</v>
      </c>
      <c r="DX48" s="149">
        <f t="shared" si="100"/>
        <v>25.780693499999998</v>
      </c>
      <c r="DY48" s="149">
        <f t="shared" si="52"/>
        <v>0</v>
      </c>
      <c r="DZ48" s="149">
        <f t="shared" si="101"/>
        <v>0</v>
      </c>
      <c r="EA48" s="149">
        <f t="shared" si="53"/>
        <v>-9.0651596694788239</v>
      </c>
      <c r="EB48" s="634"/>
      <c r="EC48" s="658"/>
      <c r="ED48" s="192">
        <f>INDEX($B$29:$B$34, MATCH(EH48, $A$29:$A$34, 0))</f>
        <v>327.25651568900486</v>
      </c>
      <c r="EE48" s="129">
        <f t="shared" si="102"/>
        <v>22</v>
      </c>
      <c r="EF48" s="129">
        <f t="shared" si="103"/>
        <v>35.650132337774444</v>
      </c>
      <c r="EG48" s="129">
        <f t="shared" si="104"/>
        <v>128.34047641598801</v>
      </c>
      <c r="EH48" s="149">
        <f>IF(EU48=0,
IF(EF48&lt;$E$29,1,
IF(EF48&lt;$E$30,2,
IF(EF48&lt;$E$31,3,
IF(EF48&lt;$E$32,4,
IF(EF48&lt;$E$33,5,
IF(EF48&lt;$E$34,6)))))),
IF(EF48&gt;$F$29,1,
IF(EF48&gt;$F$30,2,
IF(EF48&gt;$F$31,3,
IF(EF48&gt;$F$32,4,
IF(EF48&gt;$F$33,5,
IF(EF48&gt;$F$34,6)))))))</f>
        <v>1</v>
      </c>
      <c r="EI48" s="149" cm="1">
        <f t="array" ref="EI48">INDEX(Sections!$A$37:$F$67, MATCH(EF48, Acceleration!$H$6:$H$36, 1), Sections!EH48)</f>
        <v>12.059929368897711</v>
      </c>
      <c r="EJ48" s="129">
        <f>(BikeData!$G$5/ED48)*BikeData!$N$2*(Sections!$O$2/Sections!$N$2)-Sections!EO48/Sections!ED48</f>
        <v>8.1153066512842784</v>
      </c>
      <c r="EK48" s="129">
        <f>(Sections!$V$2*Sections!$L$2*BikeData!$N$2*((Sections!$P$2)/Sections!$M$2)/(1-Sections!$V$2*Sections!$N$2/Sections!$M$2))/Sections!ED48-Sections!EO48/Sections!ED48</f>
        <v>11.772112685192596</v>
      </c>
      <c r="EL48" s="129">
        <f t="shared" si="105"/>
        <v>8.1153066512842784</v>
      </c>
      <c r="EM48" s="129">
        <f t="shared" si="140"/>
        <v>35.380734653983247</v>
      </c>
      <c r="EN48" s="129">
        <f t="shared" si="142"/>
        <v>2.8156773029844619E-2</v>
      </c>
      <c r="EO48" s="149">
        <f>0.5*Sections!$U$2*Sections!$T$2*Sections!EF48^2</f>
        <v>228.76774842614961</v>
      </c>
      <c r="EP48" s="149">
        <f>BikeData!$N$2*((Sections!$P$2)/Sections!$N$2)-(0.5*Sections!$U$2*Sections!$T$2*Sections!EF48^2)/BikeData!$G$5</f>
        <v>9.5677755226300594</v>
      </c>
      <c r="EQ48" s="149">
        <f>Sections!$V$2*BikeData!$N$2*(Sections!$P$2/Sections!$M$2)/(1-Sections!$V$2*Sections!$N$2/Sections!$M$2)</f>
        <v>15.459349727578084</v>
      </c>
      <c r="ER48" s="149">
        <f t="shared" si="106"/>
        <v>9.5677755226300594</v>
      </c>
      <c r="ES48" s="149">
        <f t="shared" si="107"/>
        <v>15.01957573</v>
      </c>
      <c r="ET48" s="149">
        <f t="shared" si="108"/>
        <v>20.849633899008818</v>
      </c>
      <c r="EU48" s="149">
        <f t="shared" si="137"/>
        <v>1</v>
      </c>
      <c r="EV48" s="149">
        <f t="shared" si="143"/>
        <v>-9.5677755226300594</v>
      </c>
      <c r="EW48" s="678"/>
      <c r="EX48" s="129">
        <f>INDEX($B$29:$B$34, MATCH($FB48, $A$29:$A$34, 0))</f>
        <v>300.69501336586995</v>
      </c>
      <c r="EY48" s="129">
        <f t="shared" si="144"/>
        <v>22</v>
      </c>
      <c r="EZ48" s="129">
        <f t="shared" si="145"/>
        <v>35.33933711890392</v>
      </c>
      <c r="FA48" s="129">
        <f t="shared" si="146"/>
        <v>127.22161362805411</v>
      </c>
      <c r="FB48" s="149">
        <f>IF(FO48=0,
IF(EZ48&lt;$E$29,1,
IF(EZ48&lt;$E$30,2,
IF(EZ48&lt;$E$31,3,
IF(EZ48&lt;$E$32,4,
IF(EZ48&lt;$E$33,5,
IF(EZ48&lt;$E$34,6)))))),
IF(EZ48&gt;$F$29,1,
IF(EZ48&gt;$F$30,2,
IF(EZ48&gt;$F$31,3,
IF(EZ48&gt;$F$32,4,
IF(EZ48&gt;$F$33,5,
IF(EZ48&gt;$F$34,6)))))))</f>
        <v>2</v>
      </c>
      <c r="FC48" s="149" cm="1">
        <f t="array" ref="FC48">INDEX(Sections!$A$37:$F$67, MATCH(EZ48, Acceleration!$H$6:$H$36, 1), Sections!FB48)</f>
        <v>9.4901727706756382</v>
      </c>
      <c r="FD48" s="129">
        <f>(BikeData!$G$5/EX48)*BikeData!$N$2*(Sections!$O$2/Sections!$N$2)-Sections!FI48/Sections!EX48</f>
        <v>8.8453690084855374</v>
      </c>
      <c r="FE48" s="129">
        <f>(Sections!$V$2*Sections!$L$2*BikeData!$N$2*((Sections!$P$2)/Sections!$M$2)/(1-Sections!$V$2*Sections!$N$2/Sections!$M$2))/Sections!EX48-Sections!FI48/Sections!EX48</f>
        <v>12.825194240077479</v>
      </c>
      <c r="FF48" s="129">
        <f t="shared" si="147"/>
        <v>8.8453690084855374</v>
      </c>
      <c r="FG48" s="129">
        <f t="shared" si="148"/>
        <v>35.58875505016313</v>
      </c>
      <c r="FH48" s="129">
        <f t="shared" si="58"/>
        <v>2.819757220076833E-2</v>
      </c>
      <c r="FI48" s="149">
        <f>0.5*Sections!$U$2*Sections!$T$2*Sections!EZ48^2</f>
        <v>224.79637464063725</v>
      </c>
      <c r="FJ48" s="149">
        <f>BikeData!$N$2*((Sections!$P$2)/Sections!$N$2)-(0.5*Sections!$U$2*Sections!$T$2*Sections!EZ48^2)/BikeData!$G$5</f>
        <v>9.5828186051509405</v>
      </c>
      <c r="FK48" s="149">
        <f>Sections!$V$2*BikeData!$N$2*(Sections!$P$2/Sections!$M$2)/(1-Sections!$V$2*Sections!$N$2/Sections!$M$2)</f>
        <v>15.459349727578084</v>
      </c>
      <c r="FL48" s="149">
        <f t="shared" si="149"/>
        <v>9.5828186051509405</v>
      </c>
      <c r="FM48" s="149">
        <f t="shared" si="150"/>
        <v>231.62828163</v>
      </c>
      <c r="FN48" s="149">
        <f t="shared" si="61"/>
        <v>27.282198128401784</v>
      </c>
      <c r="FO48" s="149">
        <f t="shared" si="152"/>
        <v>0</v>
      </c>
      <c r="FP48" s="149">
        <f t="shared" si="151"/>
        <v>8.8453690084855374</v>
      </c>
      <c r="FR48" s="149">
        <f>INDEX($B$29:$B$34, MATCH($FV48, $A$29:$A$34, 0))</f>
        <v>300.69501336586995</v>
      </c>
      <c r="FS48" s="129">
        <f t="shared" si="62"/>
        <v>22</v>
      </c>
      <c r="FT48" s="129">
        <f t="shared" si="114"/>
        <v>33.067461122418344</v>
      </c>
      <c r="FU48" s="129">
        <f t="shared" si="115"/>
        <v>119.04286004070605</v>
      </c>
      <c r="FV48" s="149">
        <f>IF(GI48=0,
IF(FT48&lt;$E$29,1,
IF(FT48&lt;$E$30,2,
IF(FT48&lt;$E$31,3,
IF(FT48&lt;$E$32,4,
IF(FT48&lt;$E$33,5,
IF(FT48&lt;$E$34,6)))))),
IF(FT48&gt;$F$29,1,
IF(FT48&gt;$F$30,2,
IF(FT48&gt;$F$31,3,
IF(FT48&gt;$F$32,4,
IF(FT48&gt;$F$33,5,
IF(FT48&gt;$F$34,6)))))))</f>
        <v>2</v>
      </c>
      <c r="FW48" s="149" cm="1">
        <f t="array" ref="FW48">INDEX(Sections!$A$37:$F$67, MATCH(FT48, Acceleration!$H$6:$H$36, 1), Sections!FV48)</f>
        <v>9.4901727706756382</v>
      </c>
      <c r="FX48" s="129">
        <f>(BikeData!$G$5/FR48)*BikeData!$N$2*(Sections!$O$2/Sections!$N$2)-Sections!GC48/Sections!FR48</f>
        <v>8.9384005390474464</v>
      </c>
      <c r="FY48" s="129">
        <f>(Sections!$V$2*Sections!$L$2*BikeData!$N$2*((Sections!$P$2)/Sections!$M$2)/(1-Sections!$V$2*Sections!$N$2/Sections!$M$2))/Sections!FR48-Sections!GC48/Sections!FR48</f>
        <v>12.918225770639387</v>
      </c>
      <c r="FZ48" s="129">
        <f t="shared" si="116"/>
        <v>8.9384005390474464</v>
      </c>
      <c r="GA48" s="129">
        <f t="shared" si="117"/>
        <v>33.336673291747985</v>
      </c>
      <c r="GB48" s="129">
        <f t="shared" si="64"/>
        <v>3.0118606584431606E-2</v>
      </c>
      <c r="GC48" s="149">
        <f>0.5*Sections!$U$2*Sections!$T$2*Sections!FT48^2</f>
        <v>196.82225731487674</v>
      </c>
      <c r="GD48" s="149">
        <f>BikeData!$N$2*((Sections!$P$2)/Sections!$N$2)-(0.5*Sections!$U$2*Sections!$T$2*Sections!FT48^2)/BikeData!$G$5</f>
        <v>9.688781170778821</v>
      </c>
      <c r="GE48" s="149">
        <f>Sections!$V$2*BikeData!$N$2*(Sections!$P$2/Sections!$M$2)/(1-Sections!$V$2*Sections!$N$2/Sections!$M$2)</f>
        <v>15.459349727578084</v>
      </c>
      <c r="GF48" s="149">
        <f t="shared" si="118"/>
        <v>9.688781170778821</v>
      </c>
      <c r="GG48" s="149">
        <f t="shared" si="66"/>
        <v>492.54111422000005</v>
      </c>
      <c r="GH48" s="149">
        <f>MAX(0, (FT48^2 - CX$6^2)/(2*Sections!GF48))</f>
        <v>56.42902682024102</v>
      </c>
      <c r="GI48" s="149">
        <f t="shared" si="119"/>
        <v>0</v>
      </c>
      <c r="GJ48" s="149">
        <f t="shared" si="120"/>
        <v>8.9384005390474464</v>
      </c>
      <c r="GM48" s="106">
        <f>INDEX($B$29:$B$34, MATCH(GQ48, $A$29:$A$34, 0))</f>
        <v>327.25651568900486</v>
      </c>
      <c r="GN48" s="106">
        <f t="shared" si="68"/>
        <v>22</v>
      </c>
      <c r="GO48" s="106">
        <f t="shared" si="121"/>
        <v>27.473736342645605</v>
      </c>
      <c r="GP48" s="106">
        <f t="shared" si="122"/>
        <v>98.905450833524185</v>
      </c>
      <c r="GQ48" s="106">
        <f>IF(HD48=0,
IF(GO48&lt;$E$29,1,
IF(GO48&lt;$E$30,2,
IF(GO48&lt;$E$31,3,
IF(GO48&lt;$E$32,4,
IF(GO48&lt;$E$33,5,
IF(GO48&lt;$E$34,6)))))),
IF(GO48&gt;$F$29,1,
IF(GO48&gt;$F$30,2,
IF(GO48&gt;$F$31,3,
IF(GO48&gt;$F$32,4,
IF(GO48&gt;$F$33,5,
IF(GO48&gt;$F$34,6)))))))</f>
        <v>1</v>
      </c>
      <c r="GR48" s="106" cm="1">
        <f t="array" ref="GR48">INDEX(Sections!$A$37:$F$67, MATCH(GO48, Acceleration!$H$6:$H$36, 1), Sections!GQ48)</f>
        <v>13.27423730883895</v>
      </c>
      <c r="GS48" s="106">
        <f>(BikeData!$G$5/GM48)*BikeData!$N$2*(Sections!$O$2/Sections!$N$2)-Sections!GX48/Sections!GM48</f>
        <v>8.3991898744433815</v>
      </c>
      <c r="GT48" s="106">
        <f>(Sections!$V$2*Sections!$L$2*BikeData!$N$2*((Sections!$P$2)/Sections!$M$2)/(1-Sections!$V$2*Sections!$N$2/Sections!$M$2))/Sections!GM48-Sections!GX48/Sections!GM48</f>
        <v>12.055995908351699</v>
      </c>
      <c r="GU48" s="106">
        <f t="shared" si="123"/>
        <v>8.3991898744433815</v>
      </c>
      <c r="GV48" s="106">
        <f t="shared" si="124"/>
        <v>27.777771119621757</v>
      </c>
      <c r="GW48" s="106">
        <f t="shared" si="70"/>
        <v>3.6198107379528791E-2</v>
      </c>
      <c r="GX48" s="106">
        <f>0.5*Sections!$U$2*Sections!$T$2*Sections!GO48^2</f>
        <v>135.86511395253706</v>
      </c>
      <c r="GY48" s="106">
        <f>BikeData!$N$2*((Sections!$P$2)/Sections!$N$2)-(0.5*Sections!$U$2*Sections!$T$2*Sections!GO48^2)/BikeData!$G$5</f>
        <v>9.9196794410907145</v>
      </c>
      <c r="GZ48" s="106">
        <f>Sections!$V$2*BikeData!$N$2*(Sections!$P$2/Sections!$M$2)/(1-Sections!$V$2*Sections!$N$2/Sections!$M$2)</f>
        <v>15.459349727578084</v>
      </c>
      <c r="HA48" s="106">
        <f t="shared" si="125"/>
        <v>9.9196794410907145</v>
      </c>
      <c r="HB48" s="106">
        <f t="shared" si="72"/>
        <v>361.21187875999999</v>
      </c>
      <c r="HC48" s="106">
        <f>MAX(0, (GO48^2 - DY$9^2)/(2*Sections!HA48))</f>
        <v>38.045896195926439</v>
      </c>
      <c r="HD48" s="106">
        <f t="shared" si="126"/>
        <v>0</v>
      </c>
      <c r="HE48" s="106">
        <f t="shared" si="127"/>
        <v>8.3991898744433815</v>
      </c>
      <c r="HH48" s="82">
        <f>INDEX($B$29:$B$34, MATCH(HL48, $A$29:$A$34, 0))</f>
        <v>327.25651568900486</v>
      </c>
      <c r="HI48" s="82">
        <f t="shared" si="74"/>
        <v>22</v>
      </c>
      <c r="HJ48" s="82">
        <f t="shared" si="128"/>
        <v>25.160153340428252</v>
      </c>
      <c r="HK48" s="82">
        <f t="shared" si="129"/>
        <v>90.576552025541716</v>
      </c>
      <c r="HL48" s="106">
        <f>IF(HY48=0,
IF(HJ48&lt;$E$29,1,
IF(HJ48&lt;$E$30,2,
IF(HJ48&lt;$E$31,3,
IF(HJ48&lt;$E$32,4,
IF(HJ48&lt;$E$33,5,
IF(HJ48&lt;$E$34,6)))))),
IF(HJ48&gt;$F$29,1,
IF(HJ48&gt;$F$30,2,
IF(HJ48&gt;$F$31,3,
IF(HJ48&gt;$F$32,4,
IF(HJ48&gt;$F$33,5,
IF(HJ48&gt;$F$34,6)))))))</f>
        <v>1</v>
      </c>
      <c r="HM48" s="106" cm="1">
        <f t="array" ref="HM48">INDEX(Sections!$A$37:$F$67, MATCH(HJ48, Acceleration!$H$6:$H$36, 1), Sections!HL48)</f>
        <v>13.292219147067074</v>
      </c>
      <c r="HN48" s="82">
        <f>(BikeData!$G$5/HH48)*BikeData!$N$2*(Sections!$O$2/Sections!$N$2)-Sections!HS48/Sections!HH48</f>
        <v>8.4661682721259872</v>
      </c>
      <c r="HO48" s="82">
        <f>(Sections!$V$2*Sections!$L$2*BikeData!$N$2*((Sections!$P$2)/Sections!$M$2)/(1-Sections!$V$2*Sections!$N$2/Sections!$M$2))/Sections!HH48-Sections!HS48/Sections!HH48</f>
        <v>12.122974306034305</v>
      </c>
      <c r="HP48" s="82">
        <f t="shared" si="130"/>
        <v>8.4661682721259872</v>
      </c>
      <c r="HQ48" s="82">
        <f t="shared" si="131"/>
        <v>25.494423952270719</v>
      </c>
      <c r="HR48" s="106">
        <f t="shared" si="26"/>
        <v>3.9483105118878765E-2</v>
      </c>
      <c r="HS48" s="104">
        <f>0.5*Sections!$U$2*Sections!$T$2*Sections!HJ48^2</f>
        <v>113.94599690049533</v>
      </c>
      <c r="HT48" s="104">
        <f>BikeData!$N$2*((Sections!$P$2)/Sections!$N$2)-(0.5*Sections!$U$2*Sections!$T$2*Sections!HJ48^2)/BikeData!$G$5</f>
        <v>10.002706399621175</v>
      </c>
      <c r="HU48" s="104">
        <f>Sections!$V$2*BikeData!$N$2*(Sections!$P$2/Sections!$M$2)/(1-Sections!$V$2*Sections!$N$2/Sections!$M$2)</f>
        <v>15.459349727578084</v>
      </c>
      <c r="HV48" s="106">
        <f t="shared" si="132"/>
        <v>10.002706399621175</v>
      </c>
      <c r="HW48" s="106">
        <f t="shared" si="77"/>
        <v>299.42191860000003</v>
      </c>
      <c r="HX48" s="106">
        <f t="shared" si="78"/>
        <v>15.584172399110519</v>
      </c>
      <c r="HY48" s="106">
        <f t="shared" si="133"/>
        <v>0</v>
      </c>
      <c r="HZ48" s="106">
        <f t="shared" si="134"/>
        <v>8.4661682721259872</v>
      </c>
    </row>
    <row r="49" spans="1:234">
      <c r="A49" s="40">
        <v>10.349447991254371</v>
      </c>
      <c r="B49" s="40">
        <v>8.4840374633246558</v>
      </c>
      <c r="C49" s="40">
        <v>6.5988016622396222</v>
      </c>
      <c r="D49" s="40">
        <v>5.2271341791133494</v>
      </c>
      <c r="E49" s="40">
        <v>4.2037963790972412</v>
      </c>
      <c r="F49" s="40">
        <v>3.2041461785706247</v>
      </c>
      <c r="L49" s="149">
        <f>INDEX($B$29:$B$34, MATCH($P49, $A$29:$A$34, 0))</f>
        <v>327.25651568900486</v>
      </c>
      <c r="M49" s="149">
        <f t="shared" si="28"/>
        <v>23</v>
      </c>
      <c r="N49" s="149">
        <f t="shared" si="79"/>
        <v>26.806666536216358</v>
      </c>
      <c r="O49" s="149">
        <f t="shared" si="29"/>
        <v>96.503999530378891</v>
      </c>
      <c r="P49" s="149">
        <f>IF(AC49=0,
IF(N49&lt;$E$29,1,
IF(N49&lt;$E$30,2,
IF(N49&lt;$E$31,3,
IF(N49&lt;$E$32,4,
IF(N49&lt;$E$33,5,
IF(N49&lt;$E$34,6)))))),
IF(N49&gt;$F$29,1,
IF(N49&gt;$F$30,2,
IF(N49&gt;$F$31,3,
IF(N49&gt;$F$32,4,
IF(N49&gt;$F$33,5,
IF(N49&gt;$F$34,6)))))))</f>
        <v>1</v>
      </c>
      <c r="Q49" s="149" cm="1">
        <f t="array" ref="Q49">INDEX(Sections!$A$37:$F$67, MATCH(N49, Acceleration!$H$6:$H$36, 1), Sections!P49)</f>
        <v>13.362416096299849</v>
      </c>
      <c r="R49" s="149">
        <f>(BikeData!$G$5/L49)*BikeData!$N$2*(Sections!$O$2/Sections!$N$2)-Sections!W49/Sections!L49</f>
        <v>8.4191057107949145</v>
      </c>
      <c r="S49" s="149">
        <f>(Sections!$V$2*Sections!$L$2*BikeData!$N$2*((Sections!$P$2)/Sections!$M$2)/(1-Sections!$V$2*Sections!$N$2/Sections!$M$2))/Sections!L49-Sections!W49/Sections!L49</f>
        <v>12.075911744703232</v>
      </c>
      <c r="T49" s="149">
        <f t="shared" si="0"/>
        <v>8.6376490575826992</v>
      </c>
      <c r="U49" s="149">
        <f t="shared" si="30"/>
        <v>27.126973087668063</v>
      </c>
      <c r="V49" s="149">
        <f t="shared" si="31"/>
        <v>3.7082607699894687E-2</v>
      </c>
      <c r="W49" s="149">
        <f>0.5*Sections!$U$2*Sections!$T$2*Sections!N49^2</f>
        <v>129.34752674110234</v>
      </c>
      <c r="X49" s="149">
        <f>BikeData!$N$2*((Sections!$P$2)/Sections!$N$2)-(0.5*Sections!$U$2*Sections!$T$2*Sections!N49^2)/BikeData!$G$5</f>
        <v>9.9443672714370575</v>
      </c>
      <c r="Y49" s="149">
        <f>Sections!$V$2*BikeData!$N$2*(Sections!$P$2/Sections!$M$2)/(1-Sections!$V$2*Sections!$N$2/Sections!$M$2)</f>
        <v>15.459349727578084</v>
      </c>
      <c r="Z49" s="149">
        <f t="shared" si="32"/>
        <v>9.9443672714370575</v>
      </c>
      <c r="AA49" s="149">
        <f>$D$2-M49</f>
        <v>480.2</v>
      </c>
      <c r="AB49" s="149">
        <f>MAX(0, (N49^2 - M$17^2)/(2*Sections!Z49))</f>
        <v>0</v>
      </c>
      <c r="AC49" s="149">
        <f t="shared" si="80"/>
        <v>0</v>
      </c>
      <c r="AD49" s="149">
        <f t="shared" si="33"/>
        <v>8.6376490575826992</v>
      </c>
      <c r="AF49" s="149">
        <f>INDEX($B$29:$B$34, MATCH($AJ49, $A$29:$A$34, 0))</f>
        <v>300.69501336586995</v>
      </c>
      <c r="AG49" s="129">
        <f t="shared" si="34"/>
        <v>23</v>
      </c>
      <c r="AH49" s="129">
        <f t="shared" si="35"/>
        <v>35.981128308343891</v>
      </c>
      <c r="AI49" s="129">
        <f t="shared" si="1"/>
        <v>129.53206191003801</v>
      </c>
      <c r="AJ49" s="129">
        <f>IF(AW49=0,
IF(AH49&lt;$E$29,1,
IF(AH49&lt;$E$30,2,
IF(AH49&lt;$E$31,3,
IF(AH49&lt;$E$32,4,
IF(AH49&lt;$E$33,5,
IF(AH49&lt;$E$34,6)))))),
IF(AH49&gt;$F$29,1,
IF(AH49&gt;$F$30,2,
IF(AH49&gt;$F$31,3,
IF(AH49&gt;$F$32,4,
IF(AH49&gt;$F$33,5,
IF(AH49&gt;$F$34,6)))))))</f>
        <v>2</v>
      </c>
      <c r="AK49" s="129" cm="1">
        <f t="array" ref="AK49">INDEX(Sections!$A$37:$F$67, MATCH(AH49, Acceleration!$H$6:$H$36, 1), $AJ49)</f>
        <v>9.4901727706756382</v>
      </c>
      <c r="AL49" s="129">
        <f>(BikeData!$G$5/AF49)*BikeData!$N$2*(Sections!$O$2/Sections!$N$2)-Sections!AQ49/Sections!AF49</f>
        <v>8.8179687791015908</v>
      </c>
      <c r="AM49" s="129">
        <f>(Sections!$V$2*Sections!$L$2*BikeData!$N$2*((Sections!$P$2)/Sections!$M$2)/(1-Sections!$V$2*Sections!$N$2/Sections!$M$2))/Sections!AF49-Sections!AQ49/Sections!AF49</f>
        <v>12.797794010693531</v>
      </c>
      <c r="AN49" s="129">
        <f t="shared" si="2"/>
        <v>8.8179687791015908</v>
      </c>
      <c r="AO49" s="129">
        <f t="shared" si="3"/>
        <v>36.225371383875547</v>
      </c>
      <c r="AP49" s="129">
        <f t="shared" si="36"/>
        <v>2.7698337525361584E-2</v>
      </c>
      <c r="AQ49" s="149">
        <f>0.5*Sections!$U$2*Sections!$T$2*Sections!AH49^2</f>
        <v>233.03548698147108</v>
      </c>
      <c r="AR49" s="149">
        <f>BikeData!$N$2*((Sections!$P$2)/Sections!$N$2)-(0.5*Sections!$U$2*Sections!$T$2*Sections!AH49^2)/BikeData!$G$5</f>
        <v>9.5516098462841459</v>
      </c>
      <c r="AS49" s="149">
        <f>Sections!$V$2*BikeData!$N$2*(Sections!$P$2/Sections!$M$2)/(1-Sections!$V$2*Sections!$N$2/Sections!$M$2)</f>
        <v>15.459349727578084</v>
      </c>
      <c r="AT49" s="149">
        <f t="shared" si="4"/>
        <v>9.5516098462841459</v>
      </c>
      <c r="AU49" s="149">
        <f t="shared" si="5"/>
        <v>39.025001019999998</v>
      </c>
      <c r="AV49" s="149">
        <f>MAX(0, (AH49^2 - AG$17^2)/(2*Sections!AT49))</f>
        <v>0</v>
      </c>
      <c r="AW49" s="149">
        <f t="shared" si="81"/>
        <v>0</v>
      </c>
      <c r="AX49" s="149">
        <f t="shared" si="6"/>
        <v>8.8179687791015908</v>
      </c>
      <c r="AZ49" s="149">
        <f>INDEX($B$29:$B$34, MATCH($AJ49, $A$29:$A$34, 0))</f>
        <v>300.69501336586995</v>
      </c>
      <c r="BA49" s="129">
        <f t="shared" si="82"/>
        <v>23</v>
      </c>
      <c r="BB49" s="129">
        <f t="shared" si="37"/>
        <v>47.82855533152221</v>
      </c>
      <c r="BC49" s="129">
        <f t="shared" si="7"/>
        <v>172.18279919347995</v>
      </c>
      <c r="BD49" s="149">
        <f>IF(BQ49=0,
IF(BB49&lt;$E$29,1,
IF(BB49&lt;$E$30,2,
IF(BB49&lt;$E$31,3,
IF(BB49&lt;$E$32,4,
IF(BB49&lt;$E$33,5,
IF(BB49&lt;$E$34,6)))))),
IF(BB49&gt;$F$29,1,
IF(BB49&gt;$F$30,2,
IF(BB49&gt;$F$31,3,
IF(BB49&gt;$F$32,4,
IF(BB49&gt;$F$33,5,
IF(BB49&gt;$F$34,6)))))))</f>
        <v>3</v>
      </c>
      <c r="BE49" s="129" cm="1">
        <f t="array" ref="BE49">INDEX(Sections!$A$37:$F$67, MATCH(BB49, Acceleration!$H$6:$H$36, 1), Sections!BD49)</f>
        <v>6.8582415088433493</v>
      </c>
      <c r="BF49" s="129">
        <f>(BikeData!$G$5/AZ49)*BikeData!$N$2*(Sections!$O$2/Sections!$N$2)-Sections!BK49/Sections!AZ49</f>
        <v>8.2235883205232856</v>
      </c>
      <c r="BG49" s="129">
        <f>(Sections!$V$2*Sections!$L$2*BikeData!$N$2*((Sections!$P$2)/Sections!$M$2)/(1-Sections!$V$2*Sections!$N$2/Sections!$M$2))/Sections!AZ49-Sections!BK49/Sections!AZ49</f>
        <v>12.203413552115226</v>
      </c>
      <c r="BH49" s="129">
        <f t="shared" si="38"/>
        <v>6.8582415088433493</v>
      </c>
      <c r="BI49" s="129">
        <f t="shared" si="9"/>
        <v>47.971733219867801</v>
      </c>
      <c r="BJ49" s="129">
        <f t="shared" si="39"/>
        <v>2.087676384113479E-2</v>
      </c>
      <c r="BK49" s="149">
        <f>0.5*Sections!$U$2*Sections!$T$2*Sections!BB49^2</f>
        <v>411.76272691808668</v>
      </c>
      <c r="BL49" s="149">
        <f>BikeData!$N$2*((Sections!$P$2)/Sections!$N$2)-(0.5*Sections!$U$2*Sections!$T$2*Sections!BB49^2)/BikeData!$G$5</f>
        <v>8.874612725312117</v>
      </c>
      <c r="BM49" s="149">
        <f>Sections!$V$2*BikeData!$N$2*(Sections!$P$2/Sections!$M$2)/(1-Sections!$V$2*Sections!$N$2/Sections!$M$2)</f>
        <v>15.459349727578084</v>
      </c>
      <c r="BN49" s="149">
        <f t="shared" si="10"/>
        <v>8.874612725312117</v>
      </c>
      <c r="BO49" s="149">
        <f t="shared" si="83"/>
        <v>14.623328960000002</v>
      </c>
      <c r="BP49" s="149">
        <f>MAX(0, (BB49^2 - BA$17^2)/(2*Sections!BN49))</f>
        <v>0</v>
      </c>
      <c r="BQ49" s="149">
        <f t="shared" si="84"/>
        <v>0</v>
      </c>
      <c r="BR49" s="149">
        <f t="shared" si="11"/>
        <v>6.8582415088433493</v>
      </c>
      <c r="BT49" s="129">
        <f>INDEX($B$29:$B$34, MATCH($BX49, $A$29:$A$34, 0))</f>
        <v>288.49501037177833</v>
      </c>
      <c r="BU49" s="129">
        <f t="shared" si="85"/>
        <v>23</v>
      </c>
      <c r="BV49" s="129">
        <f t="shared" si="86"/>
        <v>53.127333292668311</v>
      </c>
      <c r="BW49" s="129">
        <f t="shared" si="87"/>
        <v>191.25839985360594</v>
      </c>
      <c r="BX49" s="129">
        <f>IF(CK49=0,
IF(BV49&lt;$E$29,1,
IF(BV49&lt;$E$30,2,
IF(BV49&lt;$E$31,3,
IF(BV49&lt;$E$32,4,
IF(BV49&lt;$E$33,5,
IF(BV49&lt;$E$34,6)))))),
IF(BV49&gt;$F$29,1,
IF(BV49&gt;$F$30,2,
IF(BV49&gt;$F$31,3,
IF(BV49&gt;$F$32,4,
IF(BV49&gt;$F$33,5,
IF(BV49&gt;$F$34,6)))))))</f>
        <v>3</v>
      </c>
      <c r="BY49" s="129" cm="1">
        <f t="array" ref="BY49">INDEX(Sections!$A$37:$F$67, MATCH(BV49, Acceleration!$H$6:$H$36, 1), Sections!BX49)</f>
        <v>6.8582415088433493</v>
      </c>
      <c r="BZ49" s="129">
        <f>(BikeData!$G$5/BT49)*BikeData!$N$2*(Sections!$O$2/Sections!$N$2)-Sections!CE49/Sections!BT49</f>
        <v>8.2375854130317361</v>
      </c>
      <c r="CA49" s="129">
        <f>(Sections!$V$2*Sections!$L$2*BikeData!$N$2*((Sections!$P$2)/Sections!$M$2)/(1-Sections!$V$2*Sections!$N$2/Sections!$M$2))/Sections!BT49-Sections!CE49/Sections!BT49</f>
        <v>12.385711232140988</v>
      </c>
      <c r="CB49" s="129">
        <f t="shared" si="40"/>
        <v>6.8582415088433493</v>
      </c>
      <c r="CC49" s="129">
        <f t="shared" si="13"/>
        <v>53.256267479123522</v>
      </c>
      <c r="CD49" s="129">
        <f t="shared" si="41"/>
        <v>1.8799890072252103E-2</v>
      </c>
      <c r="CE49" s="149">
        <f>0.5*Sections!$U$2*Sections!$T$2*Sections!BV49^2</f>
        <v>508.05243770224729</v>
      </c>
      <c r="CF49" s="149">
        <f>BikeData!$N$2*((Sections!$P$2)/Sections!$N$2)-(0.5*Sections!$U$2*Sections!$T$2*Sections!BV49^2)/BikeData!$G$5</f>
        <v>8.5098789723418111</v>
      </c>
      <c r="CG49" s="149">
        <f>Sections!$V$2*BikeData!$N$2*(Sections!$P$2/Sections!$M$2)/(1-Sections!$V$2*Sections!$N$2/Sections!$M$2)</f>
        <v>15.459349727578084</v>
      </c>
      <c r="CH49" s="149">
        <f t="shared" si="42"/>
        <v>8.5098789723418111</v>
      </c>
      <c r="CI49" s="149">
        <f t="shared" si="88"/>
        <v>81.075679469999997</v>
      </c>
      <c r="CJ49" s="149">
        <f>MAX(0, (BV49^2 - BU$17^2)/(2*Sections!CH49))</f>
        <v>0</v>
      </c>
      <c r="CK49" s="149">
        <f t="shared" si="89"/>
        <v>0</v>
      </c>
      <c r="CL49" s="149">
        <f t="shared" si="90"/>
        <v>6.8582415088433493</v>
      </c>
      <c r="CM49" s="672"/>
      <c r="CN49" s="129">
        <f>INDEX($B$29:$B$34, MATCH(CR49, $A$29:$A$34, 0))</f>
        <v>281.54523308547459</v>
      </c>
      <c r="CO49" s="129">
        <f t="shared" si="91"/>
        <v>23</v>
      </c>
      <c r="CP49" s="129">
        <f t="shared" si="92"/>
        <v>57.23473777607051</v>
      </c>
      <c r="CQ49" s="129">
        <f t="shared" si="43"/>
        <v>206.04505599385385</v>
      </c>
      <c r="CR49" s="129">
        <f>IF(DE49=1,
IF(CP49&lt;$E$29,1,
IF(CP49&lt;$E$30,2,
IF(CP49&lt;$E$31,3,
IF(CP49&lt;$E$32,4,
IF(CP49&lt;$E$33,5,
IF(CP49&lt;$E$34,6)))))),
IF(CP49&gt;$F$29,1,
IF(CP49&gt;$F$30,2,
IF(CP49&gt;$F$31,3,
IF(CP49&gt;$F$32,4,
IF(CP49&gt;$F$33,5,
IF(CP49&gt;$F$34,6)))))))</f>
        <v>4</v>
      </c>
      <c r="CS49" s="129" cm="1">
        <f t="array" ref="CS49">INDEX(Sections!$A$37:$F$67, MATCH(CP49, Acceleration!$H$6:$H$36, 1), Sections!CR49)</f>
        <v>4.7104625432718503</v>
      </c>
      <c r="CT49" s="129">
        <f>(BikeData!$G$5/CN49)*BikeData!$N$2*(Sections!$O$2/Sections!$N$2)-Sections!CY49/Sections!CN49</f>
        <v>8.1511164803963663</v>
      </c>
      <c r="CU49" s="129">
        <f>(Sections!$V$2*Sections!$L$2*BikeData!$N$2*((Sections!$P$2)/Sections!$M$2)/(1-Sections!$V$2*Sections!$N$2/Sections!$M$2))/Sections!CN49-Sections!CY49/Sections!CN49</f>
        <v>12.401636327926706</v>
      </c>
      <c r="CV49" s="129">
        <f t="shared" si="135"/>
        <v>4.7104625432718503</v>
      </c>
      <c r="CW49" s="129">
        <f t="shared" si="138"/>
        <v>57.091274193046779</v>
      </c>
      <c r="CX49" s="129">
        <f t="shared" si="139"/>
        <v>1.7493831592238523E-2</v>
      </c>
      <c r="CY49" s="149">
        <f>0.5*Sections!$U$2*Sections!$T$2*Sections!CP49^2</f>
        <v>589.64673749319945</v>
      </c>
      <c r="CZ49" s="129">
        <f>BikeData!$N$2*((Sections!$P$2)/Sections!$N$2)-(0.5*Sections!$U$2*Sections!$T$2*Sections!CP49^2)/BikeData!$G$5</f>
        <v>8.2008096549518399</v>
      </c>
      <c r="DA49" s="129">
        <f>Sections!$V$2*BikeData!$N$2*(Sections!$P$2/Sections!$M$2)/(1-Sections!$V$2*Sections!$N$2/Sections!$M$2)</f>
        <v>15.459349727578084</v>
      </c>
      <c r="DB49" s="129">
        <f t="shared" si="93"/>
        <v>8.2008096549518399</v>
      </c>
      <c r="DC49" s="129">
        <f t="shared" si="94"/>
        <v>49.567763170000006</v>
      </c>
      <c r="DD49" s="129">
        <f t="shared" si="47"/>
        <v>53.350441462481214</v>
      </c>
      <c r="DE49" s="221">
        <f t="shared" si="95"/>
        <v>1</v>
      </c>
      <c r="DF49" s="149">
        <f t="shared" si="96"/>
        <v>4.7104625432718503</v>
      </c>
      <c r="DG49" s="680"/>
      <c r="DH49" s="631"/>
      <c r="DI49" s="129">
        <f>INDEX($B$29:$B$34, MATCH(DM49, $A$29:$A$34, 0))</f>
        <v>288.49501037177833</v>
      </c>
      <c r="DJ49" s="129">
        <f t="shared" si="97"/>
        <v>23</v>
      </c>
      <c r="DK49" s="129">
        <f t="shared" si="98"/>
        <v>44.60909699060295</v>
      </c>
      <c r="DL49" s="129">
        <f t="shared" si="16"/>
        <v>160.59274916617062</v>
      </c>
      <c r="DM49" s="149">
        <f>IF(DZ49=0,
IF(DK49&lt;$E$29,1,
IF(DK49&lt;$E$30,2,
IF(DK49&lt;$E$31,3,
IF(DK49&lt;$E$32,4,
IF(DK49&lt;$E$33,5,
IF(DK49&lt;$E$34,6)))))),
IF(DK49&gt;$F$29,1,
IF(DK49&gt;$F$30,2,
IF(DK49&gt;$F$31,3,
IF(DK49&gt;$F$32,4,
IF(DK49&gt;$F$33,5,
IF(DK49&gt;$F$34,6)))))))</f>
        <v>3</v>
      </c>
      <c r="DN49" s="149" cm="1">
        <f t="array" ref="DN49">INDEX(Sections!$A$37:$F$67, MATCH(DK49, Acceleration!$H$6:$H$36, 1), Sections!DM49)</f>
        <v>6.8582415088433493</v>
      </c>
      <c r="DO49" s="129">
        <f>(BikeData!$G$5/DI49)*BikeData!$N$2*(Sections!$O$2/Sections!$N$2)-Sections!DT49/Sections!DI49</f>
        <v>8.7570313519131915</v>
      </c>
      <c r="DP49" s="129">
        <f>(Sections!$V$2*Sections!$L$2*BikeData!$N$2*((Sections!$P$2)/Sections!$M$2)/(1-Sections!$V$2*Sections!$N$2/Sections!$M$2))/Sections!DI49-Sections!DT49/Sections!DI49</f>
        <v>12.905157171022443</v>
      </c>
      <c r="DQ49" s="129">
        <f t="shared" si="48"/>
        <v>6.8582415088433493</v>
      </c>
      <c r="DR49" s="149">
        <f t="shared" si="49"/>
        <v>44.405140376034488</v>
      </c>
      <c r="DS49" s="129">
        <f t="shared" si="50"/>
        <v>2.2468315846624638E-2</v>
      </c>
      <c r="DT49" s="149">
        <f>0.5*Sections!$U$2*Sections!$T$2*Sections!DK49^2</f>
        <v>358.1948761770638</v>
      </c>
      <c r="DU49" s="149">
        <f>BikeData!$N$2*((Sections!$P$2)/Sections!$N$2)-(0.5*Sections!$U$2*Sections!$T$2*Sections!DK49^2)/BikeData!$G$5</f>
        <v>9.0775212508462939</v>
      </c>
      <c r="DV49" s="149">
        <f>Sections!$V$2*BikeData!$N$2*(Sections!$P$2/Sections!$M$2)/(1-Sections!$V$2*Sections!$N$2/Sections!$M$2)</f>
        <v>15.459349727578084</v>
      </c>
      <c r="DW49" s="149">
        <f t="shared" si="99"/>
        <v>9.0775212508462939</v>
      </c>
      <c r="DX49" s="149">
        <f t="shared" si="100"/>
        <v>24.780693499999998</v>
      </c>
      <c r="DY49" s="149">
        <f t="shared" si="52"/>
        <v>0</v>
      </c>
      <c r="DZ49" s="149">
        <f t="shared" si="101"/>
        <v>0</v>
      </c>
      <c r="EA49" s="149">
        <f t="shared" si="53"/>
        <v>-9.0775212508462939</v>
      </c>
      <c r="EB49" s="634"/>
      <c r="EC49" s="658"/>
      <c r="ED49" s="192">
        <f>INDEX($B$29:$B$34, MATCH(EH49, $A$29:$A$34, 0))</f>
        <v>327.25651568900486</v>
      </c>
      <c r="EE49" s="129">
        <f t="shared" si="102"/>
        <v>23</v>
      </c>
      <c r="EF49" s="129">
        <f t="shared" si="103"/>
        <v>35.380734653983247</v>
      </c>
      <c r="EG49" s="129">
        <f t="shared" si="104"/>
        <v>127.37064475433969</v>
      </c>
      <c r="EH49" s="149">
        <f>IF(EU49=0,
IF(EF49&lt;$E$29,1,
IF(EF49&lt;$E$30,2,
IF(EF49&lt;$E$31,3,
IF(EF49&lt;$E$32,4,
IF(EF49&lt;$E$33,5,
IF(EF49&lt;$E$34,6)))))),
IF(EF49&gt;$F$29,1,
IF(EF49&gt;$F$30,2,
IF(EF49&gt;$F$31,3,
IF(EF49&gt;$F$32,4,
IF(EF49&gt;$F$33,5,
IF(EF49&gt;$F$34,6)))))))</f>
        <v>1</v>
      </c>
      <c r="EI49" s="149" cm="1">
        <f t="array" ref="EI49">INDEX(Sections!$A$37:$F$67, MATCH(EF49, Acceleration!$H$6:$H$36, 1), Sections!EH49)</f>
        <v>12.059929368897711</v>
      </c>
      <c r="EJ49" s="129">
        <f>(BikeData!$G$5/ED49)*BikeData!$N$2*(Sections!$O$2/Sections!$N$2)-Sections!EO49/Sections!ED49</f>
        <v>8.1258317257228878</v>
      </c>
      <c r="EK49" s="129">
        <f>(Sections!$V$2*Sections!$L$2*BikeData!$N$2*((Sections!$P$2)/Sections!$M$2)/(1-Sections!$V$2*Sections!$N$2/Sections!$M$2))/Sections!ED49-Sections!EO49/Sections!ED49</f>
        <v>11.782637759631205</v>
      </c>
      <c r="EL49" s="129">
        <f t="shared" si="105"/>
        <v>8.1258317257228878</v>
      </c>
      <c r="EM49" s="129">
        <f t="shared" si="140"/>
        <v>35.108898297683275</v>
      </c>
      <c r="EN49" s="129">
        <f t="shared" si="142"/>
        <v>2.8372966580367063E-2</v>
      </c>
      <c r="EO49" s="149">
        <f>0.5*Sections!$U$2*Sections!$T$2*Sections!EF49^2</f>
        <v>225.32334923800278</v>
      </c>
      <c r="EP49" s="149">
        <f>BikeData!$N$2*((Sections!$P$2)/Sections!$N$2)-(0.5*Sections!$U$2*Sections!$T$2*Sections!EF49^2)/BikeData!$G$5</f>
        <v>9.5808224892518279</v>
      </c>
      <c r="EQ49" s="149">
        <f>Sections!$V$2*BikeData!$N$2*(Sections!$P$2/Sections!$M$2)/(1-Sections!$V$2*Sections!$N$2/Sections!$M$2)</f>
        <v>15.459349727578084</v>
      </c>
      <c r="ER49" s="149">
        <f t="shared" si="106"/>
        <v>9.5808224892518279</v>
      </c>
      <c r="ES49" s="149">
        <f t="shared" si="107"/>
        <v>14.01957573</v>
      </c>
      <c r="ET49" s="149">
        <f t="shared" si="108"/>
        <v>19.822603076631591</v>
      </c>
      <c r="EU49" s="149">
        <f t="shared" si="137"/>
        <v>1</v>
      </c>
      <c r="EV49" s="149">
        <f t="shared" si="143"/>
        <v>-9.5808224892518279</v>
      </c>
      <c r="EW49" s="678"/>
      <c r="EX49" s="129">
        <f>INDEX($B$29:$B$34, MATCH($FB49, $A$29:$A$34, 0))</f>
        <v>300.69501336586995</v>
      </c>
      <c r="EY49" s="129">
        <f t="shared" si="144"/>
        <v>23</v>
      </c>
      <c r="EZ49" s="129">
        <f t="shared" si="145"/>
        <v>35.58875505016313</v>
      </c>
      <c r="FA49" s="129">
        <f t="shared" si="146"/>
        <v>128.11951818058728</v>
      </c>
      <c r="FB49" s="149">
        <f>IF(FO49=0,
IF(EZ49&lt;$E$29,1,
IF(EZ49&lt;$E$30,2,
IF(EZ49&lt;$E$31,3,
IF(EZ49&lt;$E$32,4,
IF(EZ49&lt;$E$33,5,
IF(EZ49&lt;$E$34,6)))))),
IF(EZ49&gt;$F$29,1,
IF(EZ49&gt;$F$30,2,
IF(EZ49&gt;$F$31,3,
IF(EZ49&gt;$F$32,4,
IF(EZ49&gt;$F$33,5,
IF(EZ49&gt;$F$34,6)))))))</f>
        <v>2</v>
      </c>
      <c r="FC49" s="149" cm="1">
        <f t="array" ref="FC49">INDEX(Sections!$A$37:$F$67, MATCH(EZ49, Acceleration!$H$6:$H$36, 1), Sections!FB49)</f>
        <v>9.4901727706756382</v>
      </c>
      <c r="FD49" s="129">
        <f>(BikeData!$G$5/EX49)*BikeData!$N$2*(Sections!$O$2/Sections!$N$2)-Sections!FI49/Sections!EX49</f>
        <v>8.8347790994364637</v>
      </c>
      <c r="FE49" s="129">
        <f>(Sections!$V$2*Sections!$L$2*BikeData!$N$2*((Sections!$P$2)/Sections!$M$2)/(1-Sections!$V$2*Sections!$N$2/Sections!$M$2))/Sections!EX49-Sections!FI49/Sections!EX49</f>
        <v>12.814604331028404</v>
      </c>
      <c r="FF49" s="129">
        <f t="shared" si="147"/>
        <v>8.8347790994364637</v>
      </c>
      <c r="FG49" s="129">
        <f t="shared" si="148"/>
        <v>35.836141592244338</v>
      </c>
      <c r="FH49" s="129">
        <f t="shared" si="58"/>
        <v>2.800144059029034E-2</v>
      </c>
      <c r="FI49" s="149">
        <f>0.5*Sections!$U$2*Sections!$T$2*Sections!EZ49^2</f>
        <v>227.9807074836921</v>
      </c>
      <c r="FJ49" s="149">
        <f>BikeData!$N$2*((Sections!$P$2)/Sections!$N$2)-(0.5*Sections!$U$2*Sections!$T$2*Sections!EZ49^2)/BikeData!$G$5</f>
        <v>9.5707567383211867</v>
      </c>
      <c r="FK49" s="149">
        <f>Sections!$V$2*BikeData!$N$2*(Sections!$P$2/Sections!$M$2)/(1-Sections!$V$2*Sections!$N$2/Sections!$M$2)</f>
        <v>15.459349727578084</v>
      </c>
      <c r="FL49" s="149">
        <f t="shared" si="149"/>
        <v>9.5707567383211867</v>
      </c>
      <c r="FM49" s="149">
        <f t="shared" si="150"/>
        <v>230.62828163</v>
      </c>
      <c r="FN49" s="149">
        <f t="shared" si="61"/>
        <v>28.240789334925619</v>
      </c>
      <c r="FO49" s="149">
        <f t="shared" si="152"/>
        <v>0</v>
      </c>
      <c r="FP49" s="149">
        <f t="shared" si="151"/>
        <v>8.8347790994364637</v>
      </c>
      <c r="FR49" s="149">
        <f>INDEX($B$29:$B$34, MATCH($FV49, $A$29:$A$34, 0))</f>
        <v>300.69501336586995</v>
      </c>
      <c r="FS49" s="129">
        <f t="shared" si="62"/>
        <v>23</v>
      </c>
      <c r="FT49" s="129">
        <f t="shared" si="114"/>
        <v>33.336673291747985</v>
      </c>
      <c r="FU49" s="129">
        <f t="shared" si="115"/>
        <v>120.01202385029275</v>
      </c>
      <c r="FV49" s="149">
        <f>IF(GI49=0,
IF(FT49&lt;$E$29,1,
IF(FT49&lt;$E$30,2,
IF(FT49&lt;$E$31,3,
IF(FT49&lt;$E$32,4,
IF(FT49&lt;$E$33,5,
IF(FT49&lt;$E$34,6)))))),
IF(FT49&gt;$F$29,1,
IF(FT49&gt;$F$30,2,
IF(FT49&gt;$F$31,3,
IF(FT49&gt;$F$32,4,
IF(FT49&gt;$F$33,5,
IF(FT49&gt;$F$34,6)))))))</f>
        <v>2</v>
      </c>
      <c r="FW49" s="149" cm="1">
        <f t="array" ref="FW49">INDEX(Sections!$A$37:$F$67, MATCH(FT49, Acceleration!$H$6:$H$36, 1), Sections!FV49)</f>
        <v>9.4901727706756382</v>
      </c>
      <c r="FX49" s="129">
        <f>(BikeData!$G$5/FR49)*BikeData!$N$2*(Sections!$O$2/Sections!$N$2)-Sections!GC49/Sections!FR49</f>
        <v>8.927699250196536</v>
      </c>
      <c r="FY49" s="129">
        <f>(Sections!$V$2*Sections!$L$2*BikeData!$N$2*((Sections!$P$2)/Sections!$M$2)/(1-Sections!$V$2*Sections!$N$2/Sections!$M$2))/Sections!FR49-Sections!GC49/Sections!FR49</f>
        <v>12.907524481788474</v>
      </c>
      <c r="FZ49" s="129">
        <f t="shared" si="116"/>
        <v>8.927699250196536</v>
      </c>
      <c r="GA49" s="129">
        <f t="shared" si="117"/>
        <v>33.603410312959852</v>
      </c>
      <c r="GB49" s="129">
        <f t="shared" si="64"/>
        <v>2.9877464925355202E-2</v>
      </c>
      <c r="GC49" s="149">
        <f>0.5*Sections!$U$2*Sections!$T$2*Sections!FT49^2</f>
        <v>200.04008150893378</v>
      </c>
      <c r="GD49" s="149">
        <f>BikeData!$N$2*((Sections!$P$2)/Sections!$N$2)-(0.5*Sections!$U$2*Sections!$T$2*Sections!FT49^2)/BikeData!$G$5</f>
        <v>9.6765924427710281</v>
      </c>
      <c r="GE49" s="149">
        <f>Sections!$V$2*BikeData!$N$2*(Sections!$P$2/Sections!$M$2)/(1-Sections!$V$2*Sections!$N$2/Sections!$M$2)</f>
        <v>15.459349727578084</v>
      </c>
      <c r="GF49" s="149">
        <f t="shared" si="118"/>
        <v>9.6765924427710281</v>
      </c>
      <c r="GG49" s="149">
        <f t="shared" si="66"/>
        <v>491.54111422000005</v>
      </c>
      <c r="GH49" s="149">
        <f>MAX(0, (FT49^2 - CX$6^2)/(2*Sections!GF49))</f>
        <v>57.423819011359399</v>
      </c>
      <c r="GI49" s="149">
        <f t="shared" si="119"/>
        <v>0</v>
      </c>
      <c r="GJ49" s="149">
        <f t="shared" si="120"/>
        <v>8.927699250196536</v>
      </c>
      <c r="GM49" s="106">
        <f>INDEX($B$29:$B$34, MATCH(GQ49, $A$29:$A$34, 0))</f>
        <v>327.25651568900486</v>
      </c>
      <c r="GN49" s="106">
        <f t="shared" si="68"/>
        <v>23</v>
      </c>
      <c r="GO49" s="106">
        <f t="shared" si="121"/>
        <v>27.777771119621757</v>
      </c>
      <c r="GP49" s="106">
        <f t="shared" si="122"/>
        <v>99.999976030638322</v>
      </c>
      <c r="GQ49" s="106">
        <f>IF(HD49=0,
IF(GO49&lt;$E$29,1,
IF(GO49&lt;$E$30,2,
IF(GO49&lt;$E$31,3,
IF(GO49&lt;$E$32,4,
IF(GO49&lt;$E$33,5,
IF(GO49&lt;$E$34,6)))))),
IF(GO49&gt;$F$29,1,
IF(GO49&gt;$F$30,2,
IF(GO49&gt;$F$31,3,
IF(GO49&gt;$F$32,4,
IF(GO49&gt;$F$33,5,
IF(GO49&gt;$F$34,6)))))))</f>
        <v>1</v>
      </c>
      <c r="GR49" s="106" cm="1">
        <f t="array" ref="GR49">INDEX(Sections!$A$37:$F$67, MATCH(GO49, Acceleration!$H$6:$H$36, 1), Sections!GQ49)</f>
        <v>13.27423730883895</v>
      </c>
      <c r="GS49" s="106">
        <f>(BikeData!$G$5/GM49)*BikeData!$N$2*(Sections!$O$2/Sections!$N$2)-Sections!GX49/Sections!GM49</f>
        <v>8.3899503078959192</v>
      </c>
      <c r="GT49" s="106">
        <f>(Sections!$V$2*Sections!$L$2*BikeData!$N$2*((Sections!$P$2)/Sections!$M$2)/(1-Sections!$V$2*Sections!$N$2/Sections!$M$2))/Sections!GM49-Sections!GX49/Sections!GM49</f>
        <v>12.046756341804237</v>
      </c>
      <c r="GU49" s="106">
        <f t="shared" si="123"/>
        <v>8.3899503078959192</v>
      </c>
      <c r="GV49" s="106">
        <f t="shared" si="124"/>
        <v>28.078184930473771</v>
      </c>
      <c r="GW49" s="106">
        <f t="shared" si="70"/>
        <v>3.5806387383401958E-2</v>
      </c>
      <c r="GX49" s="106">
        <f>0.5*Sections!$U$2*Sections!$T$2*Sections!GO49^2</f>
        <v>138.88882230733665</v>
      </c>
      <c r="GY49" s="106">
        <f>BikeData!$N$2*((Sections!$P$2)/Sections!$N$2)-(0.5*Sections!$U$2*Sections!$T$2*Sections!GO49^2)/BikeData!$G$5</f>
        <v>9.9082260003528368</v>
      </c>
      <c r="GZ49" s="106">
        <f>Sections!$V$2*BikeData!$N$2*(Sections!$P$2/Sections!$M$2)/(1-Sections!$V$2*Sections!$N$2/Sections!$M$2)</f>
        <v>15.459349727578084</v>
      </c>
      <c r="HA49" s="106">
        <f t="shared" si="125"/>
        <v>9.9082260003528368</v>
      </c>
      <c r="HB49" s="106">
        <f t="shared" si="72"/>
        <v>360.21187875999999</v>
      </c>
      <c r="HC49" s="106">
        <f>MAX(0, (GO49^2 - DY$9^2)/(2*Sections!HA49))</f>
        <v>38.937574109967585</v>
      </c>
      <c r="HD49" s="106">
        <f t="shared" si="126"/>
        <v>0</v>
      </c>
      <c r="HE49" s="106">
        <f t="shared" si="127"/>
        <v>8.3899503078959192</v>
      </c>
      <c r="HH49" s="82">
        <f>INDEX($B$29:$B$34, MATCH(HL49, $A$29:$A$34, 0))</f>
        <v>327.25651568900486</v>
      </c>
      <c r="HI49" s="82">
        <f t="shared" si="74"/>
        <v>23</v>
      </c>
      <c r="HJ49" s="82">
        <f t="shared" si="128"/>
        <v>25.494423952270719</v>
      </c>
      <c r="HK49" s="82">
        <f t="shared" si="129"/>
        <v>91.779926228174588</v>
      </c>
      <c r="HL49" s="106">
        <f>IF(HY49=0,
IF(HJ49&lt;$E$29,1,
IF(HJ49&lt;$E$30,2,
IF(HJ49&lt;$E$31,3,
IF(HJ49&lt;$E$32,4,
IF(HJ49&lt;$E$33,5,
IF(HJ49&lt;$E$34,6)))))),
IF(HJ49&gt;$F$29,1,
IF(HJ49&gt;$F$30,2,
IF(HJ49&gt;$F$31,3,
IF(HJ49&gt;$F$32,4,
IF(HJ49&gt;$F$33,5,
IF(HJ49&gt;$F$34,6)))))))</f>
        <v>1</v>
      </c>
      <c r="HM49" s="106" cm="1">
        <f t="array" ref="HM49">INDEX(Sections!$A$37:$F$67, MATCH(HJ49, Acceleration!$H$6:$H$36, 1), Sections!HL49)</f>
        <v>13.292219147067074</v>
      </c>
      <c r="HN49" s="82">
        <f>(BikeData!$G$5/HH49)*BikeData!$N$2*(Sections!$O$2/Sections!$N$2)-Sections!HS49/Sections!HH49</f>
        <v>8.4568550256913095</v>
      </c>
      <c r="HO49" s="82">
        <f>(Sections!$V$2*Sections!$L$2*BikeData!$N$2*((Sections!$P$2)/Sections!$M$2)/(1-Sections!$V$2*Sections!$N$2/Sections!$M$2))/Sections!HH49-Sections!HS49/Sections!HH49</f>
        <v>12.113661059599627</v>
      </c>
      <c r="HP49" s="82">
        <f t="shared" si="130"/>
        <v>8.4568550256913095</v>
      </c>
      <c r="HQ49" s="82">
        <f t="shared" si="131"/>
        <v>25.824007487403993</v>
      </c>
      <c r="HR49" s="106">
        <f t="shared" si="26"/>
        <v>3.8972352503622604E-2</v>
      </c>
      <c r="HS49" s="104">
        <f>0.5*Sections!$U$2*Sections!$T$2*Sections!HJ49^2</f>
        <v>116.99381747846067</v>
      </c>
      <c r="HT49" s="104">
        <f>BikeData!$N$2*((Sections!$P$2)/Sections!$N$2)-(0.5*Sections!$U$2*Sections!$T$2*Sections!HJ49^2)/BikeData!$G$5</f>
        <v>9.99116162470464</v>
      </c>
      <c r="HU49" s="104">
        <f>Sections!$V$2*BikeData!$N$2*(Sections!$P$2/Sections!$M$2)/(1-Sections!$V$2*Sections!$N$2/Sections!$M$2)</f>
        <v>15.459349727578084</v>
      </c>
      <c r="HV49" s="106">
        <f t="shared" si="132"/>
        <v>9.99116162470464</v>
      </c>
      <c r="HW49" s="106">
        <f t="shared" si="77"/>
        <v>298.42191860000003</v>
      </c>
      <c r="HX49" s="106">
        <f t="shared" si="78"/>
        <v>16.449545651941847</v>
      </c>
      <c r="HY49" s="106">
        <f t="shared" si="133"/>
        <v>0</v>
      </c>
      <c r="HZ49" s="106">
        <f t="shared" si="134"/>
        <v>8.4568550256913095</v>
      </c>
    </row>
    <row r="50" spans="1:234">
      <c r="A50" s="40">
        <v>10.466858830577817</v>
      </c>
      <c r="B50" s="40">
        <v>8.564131145340788</v>
      </c>
      <c r="C50" s="40">
        <v>6.6414401241900665</v>
      </c>
      <c r="D50" s="40">
        <v>5.2327846403093101</v>
      </c>
      <c r="E50" s="40">
        <v>4.1761996518246782</v>
      </c>
      <c r="F50" s="40">
        <v>3.1386894606862623</v>
      </c>
      <c r="L50" s="149">
        <f>INDEX($B$29:$B$34, MATCH($P50, $A$29:$A$34, 0))</f>
        <v>327.25651568900486</v>
      </c>
      <c r="M50" s="149">
        <f t="shared" si="28"/>
        <v>24</v>
      </c>
      <c r="N50" s="149">
        <f t="shared" si="79"/>
        <v>27.126973087668063</v>
      </c>
      <c r="O50" s="149">
        <f t="shared" si="29"/>
        <v>97.657103115605025</v>
      </c>
      <c r="P50" s="149">
        <f>IF(AC50=0,
IF(N50&lt;$E$29,1,
IF(N50&lt;$E$30,2,
IF(N50&lt;$E$31,3,
IF(N50&lt;$E$32,4,
IF(N50&lt;$E$33,5,
IF(N50&lt;$E$34,6)))))),
IF(N50&gt;$F$29,1,
IF(N50&gt;$F$30,2,
IF(N50&gt;$F$31,3,
IF(N50&gt;$F$32,4,
IF(N50&gt;$F$33,5,
IF(N50&gt;$F$34,6)))))))</f>
        <v>1</v>
      </c>
      <c r="Q50" s="149" cm="1">
        <f t="array" ref="Q50">INDEX(Sections!$A$37:$F$67, MATCH(N50, Acceleration!$H$6:$H$36, 1), Sections!P50)</f>
        <v>13.362416096299849</v>
      </c>
      <c r="R50" s="149">
        <f>(BikeData!$G$5/L50)*BikeData!$N$2*(Sections!$O$2/Sections!$N$2)-Sections!W50/Sections!L50</f>
        <v>8.409603826151967</v>
      </c>
      <c r="S50" s="149">
        <f>(Sections!$V$2*Sections!$L$2*BikeData!$N$2*((Sections!$P$2)/Sections!$M$2)/(1-Sections!$V$2*Sections!$N$2/Sections!$M$2))/Sections!L50-Sections!W50/Sections!L50</f>
        <v>12.066409860060284</v>
      </c>
      <c r="T50" s="149">
        <f t="shared" si="0"/>
        <v>8.6376490575826992</v>
      </c>
      <c r="U50" s="149">
        <f t="shared" si="30"/>
        <v>27.443541444468</v>
      </c>
      <c r="V50" s="149">
        <f t="shared" si="31"/>
        <v>3.6649828522731277E-2</v>
      </c>
      <c r="W50" s="149">
        <f>0.5*Sections!$U$2*Sections!$T$2*Sections!N50^2</f>
        <v>132.45708040183212</v>
      </c>
      <c r="X50" s="149">
        <f>BikeData!$N$2*((Sections!$P$2)/Sections!$N$2)-(0.5*Sections!$U$2*Sections!$T$2*Sections!N50^2)/BikeData!$G$5</f>
        <v>9.932588659085809</v>
      </c>
      <c r="Y50" s="149">
        <f>Sections!$V$2*BikeData!$N$2*(Sections!$P$2/Sections!$M$2)/(1-Sections!$V$2*Sections!$N$2/Sections!$M$2)</f>
        <v>15.459349727578084</v>
      </c>
      <c r="Z50" s="149">
        <f t="shared" si="32"/>
        <v>9.932588659085809</v>
      </c>
      <c r="AA50" s="149">
        <f>$D$2-M50</f>
        <v>479.2</v>
      </c>
      <c r="AB50" s="149">
        <f>MAX(0, (N50^2 - M$17^2)/(2*Sections!Z50))</f>
        <v>0</v>
      </c>
      <c r="AC50" s="149">
        <f t="shared" si="80"/>
        <v>0</v>
      </c>
      <c r="AD50" s="149">
        <f t="shared" si="33"/>
        <v>8.6376490575826992</v>
      </c>
      <c r="AF50" s="149">
        <f>INDEX($B$29:$B$34, MATCH($AJ50, $A$29:$A$34, 0))</f>
        <v>300.69501336586995</v>
      </c>
      <c r="AG50" s="129">
        <f t="shared" si="34"/>
        <v>24</v>
      </c>
      <c r="AH50" s="129">
        <f t="shared" si="35"/>
        <v>36.225371383875547</v>
      </c>
      <c r="AI50" s="129">
        <f t="shared" si="1"/>
        <v>130.41133698195196</v>
      </c>
      <c r="AJ50" s="129">
        <f>IF(AW50=0,
IF(AH50&lt;$E$29,1,
IF(AH50&lt;$E$30,2,
IF(AH50&lt;$E$31,3,
IF(AH50&lt;$E$32,4,
IF(AH50&lt;$E$33,5,
IF(AH50&lt;$E$34,6)))))),
IF(AH50&gt;$F$29,1,
IF(AH50&gt;$F$30,2,
IF(AH50&gt;$F$31,3,
IF(AH50&gt;$F$32,4,
IF(AH50&gt;$F$33,5,
IF(AH50&gt;$F$34,6)))))))</f>
        <v>2</v>
      </c>
      <c r="AK50" s="129" cm="1">
        <f t="array" ref="AK50">INDEX(Sections!$A$37:$F$67, MATCH(AH50, Acceleration!$H$6:$H$36, 1), $AJ50)</f>
        <v>9.4901727706756382</v>
      </c>
      <c r="AL50" s="129">
        <f>(BikeData!$G$5/AF50)*BikeData!$N$2*(Sections!$O$2/Sections!$N$2)-Sections!AQ50/Sections!AF50</f>
        <v>8.8074116743297406</v>
      </c>
      <c r="AM50" s="129">
        <f>(Sections!$V$2*Sections!$L$2*BikeData!$N$2*((Sections!$P$2)/Sections!$M$2)/(1-Sections!$V$2*Sections!$N$2/Sections!$M$2))/Sections!AF50-Sections!AQ50/Sections!AF50</f>
        <v>12.787236905921681</v>
      </c>
      <c r="AN50" s="129">
        <f t="shared" si="2"/>
        <v>8.8074116743297406</v>
      </c>
      <c r="AO50" s="129">
        <f t="shared" si="3"/>
        <v>36.467689195346182</v>
      </c>
      <c r="AP50" s="129">
        <f t="shared" si="36"/>
        <v>2.7512942556880696E-2</v>
      </c>
      <c r="AQ50" s="149">
        <f>0.5*Sections!$U$2*Sections!$T$2*Sections!AH50^2</f>
        <v>236.20995574194768</v>
      </c>
      <c r="AR50" s="149">
        <f>BikeData!$N$2*((Sections!$P$2)/Sections!$N$2)-(0.5*Sections!$U$2*Sections!$T$2*Sections!AH50^2)/BikeData!$G$5</f>
        <v>9.5395853434035516</v>
      </c>
      <c r="AS50" s="149">
        <f>Sections!$V$2*BikeData!$N$2*(Sections!$P$2/Sections!$M$2)/(1-Sections!$V$2*Sections!$N$2/Sections!$M$2)</f>
        <v>15.459349727578084</v>
      </c>
      <c r="AT50" s="149">
        <f t="shared" si="4"/>
        <v>9.5395853434035516</v>
      </c>
      <c r="AU50" s="149">
        <f t="shared" si="5"/>
        <v>38.025001019999998</v>
      </c>
      <c r="AV50" s="149">
        <f>MAX(0, (AH50^2 - AG$17^2)/(2*Sections!AT50))</f>
        <v>0</v>
      </c>
      <c r="AW50" s="149">
        <f t="shared" si="81"/>
        <v>0</v>
      </c>
      <c r="AX50" s="149">
        <f t="shared" si="6"/>
        <v>8.8074116743297406</v>
      </c>
      <c r="AZ50" s="149">
        <f>INDEX($B$29:$B$34, MATCH($AJ50, $A$29:$A$34, 0))</f>
        <v>300.69501336586995</v>
      </c>
      <c r="BA50" s="129">
        <f t="shared" si="82"/>
        <v>24</v>
      </c>
      <c r="BB50" s="129">
        <f t="shared" si="37"/>
        <v>47.971733219867801</v>
      </c>
      <c r="BC50" s="129">
        <f t="shared" si="7"/>
        <v>172.6982395915241</v>
      </c>
      <c r="BD50" s="149">
        <f>IF(BQ50=0,
IF(BB50&lt;$E$29,1,
IF(BB50&lt;$E$30,2,
IF(BB50&lt;$E$31,3,
IF(BB50&lt;$E$32,4,
IF(BB50&lt;$E$33,5,
IF(BB50&lt;$E$34,6)))))),
IF(BB50&gt;$F$29,1,
IF(BB50&gt;$F$30,2,
IF(BB50&gt;$F$31,3,
IF(BB50&gt;$F$32,4,
IF(BB50&gt;$F$33,5,
IF(BB50&gt;$F$34,6)))))))</f>
        <v>3</v>
      </c>
      <c r="BE50" s="129" cm="1">
        <f t="array" ref="BE50">INDEX(Sections!$A$37:$F$67, MATCH(BB50, Acceleration!$H$6:$H$36, 1), Sections!BD50)</f>
        <v>6.8582415088433493</v>
      </c>
      <c r="BF50" s="129">
        <f>(BikeData!$G$5/AZ50)*BikeData!$N$2*(Sections!$O$2/Sections!$N$2)-Sections!BK50/Sections!AZ50</f>
        <v>8.2153774529217678</v>
      </c>
      <c r="BG50" s="129">
        <f>(Sections!$V$2*Sections!$L$2*BikeData!$N$2*((Sections!$P$2)/Sections!$M$2)/(1-Sections!$V$2*Sections!$N$2/Sections!$M$2))/Sections!AZ50-Sections!BK50/Sections!AZ50</f>
        <v>12.19520268451371</v>
      </c>
      <c r="BH50" s="129">
        <f t="shared" si="38"/>
        <v>6.8582415088433493</v>
      </c>
      <c r="BI50" s="129">
        <f t="shared" si="9"/>
        <v>48.114485044899467</v>
      </c>
      <c r="BJ50" s="129">
        <f t="shared" si="39"/>
        <v>2.081463956140878E-2</v>
      </c>
      <c r="BK50" s="149">
        <f>0.5*Sections!$U$2*Sections!$T$2*Sections!BB50^2</f>
        <v>414.23169386127017</v>
      </c>
      <c r="BL50" s="149">
        <f>BikeData!$N$2*((Sections!$P$2)/Sections!$N$2)-(0.5*Sections!$U$2*Sections!$T$2*Sections!BB50^2)/BikeData!$G$5</f>
        <v>8.8652605778000577</v>
      </c>
      <c r="BM50" s="149">
        <f>Sections!$V$2*BikeData!$N$2*(Sections!$P$2/Sections!$M$2)/(1-Sections!$V$2*Sections!$N$2/Sections!$M$2)</f>
        <v>15.459349727578084</v>
      </c>
      <c r="BN50" s="149">
        <f t="shared" si="10"/>
        <v>8.8652605778000577</v>
      </c>
      <c r="BO50" s="149">
        <f t="shared" si="83"/>
        <v>13.623328960000002</v>
      </c>
      <c r="BP50" s="149">
        <f>MAX(0, (BB50^2 - BA$17^2)/(2*Sections!BN50))</f>
        <v>0</v>
      </c>
      <c r="BQ50" s="149">
        <f t="shared" si="84"/>
        <v>0</v>
      </c>
      <c r="BR50" s="149">
        <f t="shared" si="11"/>
        <v>6.8582415088433493</v>
      </c>
      <c r="BT50" s="129">
        <f>INDEX($B$29:$B$34, MATCH($BX50, $A$29:$A$34, 0))</f>
        <v>288.49501037177833</v>
      </c>
      <c r="BU50" s="129">
        <f t="shared" si="85"/>
        <v>24</v>
      </c>
      <c r="BV50" s="129">
        <f t="shared" si="86"/>
        <v>53.256267479123522</v>
      </c>
      <c r="BW50" s="129">
        <f t="shared" si="87"/>
        <v>191.72256292484468</v>
      </c>
      <c r="BX50" s="129">
        <f>IF(CK50=0,
IF(BV50&lt;$E$29,1,
IF(BV50&lt;$E$30,2,
IF(BV50&lt;$E$31,3,
IF(BV50&lt;$E$32,4,
IF(BV50&lt;$E$33,5,
IF(BV50&lt;$E$34,6)))))),
IF(BV50&gt;$F$29,1,
IF(BV50&gt;$F$30,2,
IF(BV50&gt;$F$31,3,
IF(BV50&gt;$F$32,4,
IF(BV50&gt;$F$33,5,
IF(BV50&gt;$F$34,6)))))))</f>
        <v>3</v>
      </c>
      <c r="BY50" s="129" cm="1">
        <f t="array" ref="BY50">INDEX(Sections!$A$37:$F$67, MATCH(BV50, Acceleration!$H$6:$H$36, 1), Sections!BX50)</f>
        <v>6.8582415088433493</v>
      </c>
      <c r="BZ50" s="129">
        <f>(BikeData!$G$5/BT50)*BikeData!$N$2*(Sections!$O$2/Sections!$N$2)-Sections!CE50/Sections!BT50</f>
        <v>8.2290273206751241</v>
      </c>
      <c r="CA50" s="129">
        <f>(Sections!$V$2*Sections!$L$2*BikeData!$N$2*((Sections!$P$2)/Sections!$M$2)/(1-Sections!$V$2*Sections!$N$2/Sections!$M$2))/Sections!BT50-Sections!CE50/Sections!BT50</f>
        <v>12.377153139784376</v>
      </c>
      <c r="CB50" s="129">
        <f t="shared" si="40"/>
        <v>6.8582415088433493</v>
      </c>
      <c r="CC50" s="129">
        <f t="shared" si="13"/>
        <v>53.384890267056242</v>
      </c>
      <c r="CD50" s="129">
        <f t="shared" si="41"/>
        <v>1.8754485062514568E-2</v>
      </c>
      <c r="CE50" s="149">
        <f>0.5*Sections!$U$2*Sections!$T$2*Sections!BV50^2</f>
        <v>510.52140464543095</v>
      </c>
      <c r="CF50" s="149">
        <f>BikeData!$N$2*((Sections!$P$2)/Sections!$N$2)-(0.5*Sections!$U$2*Sections!$T$2*Sections!BV50^2)/BikeData!$G$5</f>
        <v>8.5005268248297519</v>
      </c>
      <c r="CG50" s="149">
        <f>Sections!$V$2*BikeData!$N$2*(Sections!$P$2/Sections!$M$2)/(1-Sections!$V$2*Sections!$N$2/Sections!$M$2)</f>
        <v>15.459349727578084</v>
      </c>
      <c r="CH50" s="149">
        <f t="shared" si="42"/>
        <v>8.5005268248297519</v>
      </c>
      <c r="CI50" s="149">
        <f t="shared" si="88"/>
        <v>80.075679469999997</v>
      </c>
      <c r="CJ50" s="149">
        <f>MAX(0, (BV50^2 - BU$17^2)/(2*Sections!CH50))</f>
        <v>0</v>
      </c>
      <c r="CK50" s="149">
        <f t="shared" si="89"/>
        <v>0</v>
      </c>
      <c r="CL50" s="149">
        <f t="shared" si="90"/>
        <v>6.8582415088433493</v>
      </c>
      <c r="CM50" s="672"/>
      <c r="CN50" s="129">
        <f>INDEX($B$29:$B$34, MATCH(CR50, $A$29:$A$34, 0))</f>
        <v>281.54523308547459</v>
      </c>
      <c r="CO50" s="129">
        <f t="shared" si="91"/>
        <v>24</v>
      </c>
      <c r="CP50" s="129">
        <f t="shared" si="92"/>
        <v>57.091274193046779</v>
      </c>
      <c r="CQ50" s="129">
        <f t="shared" si="43"/>
        <v>205.5285870949684</v>
      </c>
      <c r="CR50" s="129">
        <f>IF(DE50=1,
IF(CP50&lt;$E$29,1,
IF(CP50&lt;$E$30,2,
IF(CP50&lt;$E$31,3,
IF(CP50&lt;$E$32,4,
IF(CP50&lt;$E$33,5,
IF(CP50&lt;$E$34,6)))))),
IF(CP50&gt;$F$29,1,
IF(CP50&gt;$F$30,2,
IF(CP50&gt;$F$31,3,
IF(CP50&gt;$F$32,4,
IF(CP50&gt;$F$33,5,
IF(CP50&gt;$F$34,6)))))))</f>
        <v>4</v>
      </c>
      <c r="CS50" s="129" cm="1">
        <f t="array" ref="CS50">INDEX(Sections!$A$37:$F$67, MATCH(CP50, Acceleration!$H$6:$H$36, 1), Sections!CR50)</f>
        <v>4.7104625432718503</v>
      </c>
      <c r="CT50" s="129">
        <f>(BikeData!$G$5/CN50)*BikeData!$N$2*(Sections!$O$2/Sections!$N$2)-Sections!CY50/Sections!CN50</f>
        <v>8.1616025093851299</v>
      </c>
      <c r="CU50" s="129">
        <f>(Sections!$V$2*Sections!$L$2*BikeData!$N$2*((Sections!$P$2)/Sections!$M$2)/(1-Sections!$V$2*Sections!$N$2/Sections!$M$2))/Sections!CN50-Sections!CY50/Sections!CN50</f>
        <v>12.412122356915471</v>
      </c>
      <c r="CV50" s="129">
        <f t="shared" si="135"/>
        <v>4.7104625432718503</v>
      </c>
      <c r="CW50" s="129">
        <f t="shared" si="138"/>
        <v>56.947252820757143</v>
      </c>
      <c r="CX50" s="129">
        <f t="shared" si="139"/>
        <v>1.7537932594989203E-2</v>
      </c>
      <c r="CY50" s="149">
        <f>0.5*Sections!$U$2*Sections!$T$2*Sections!CP50^2</f>
        <v>586.69444601741691</v>
      </c>
      <c r="CZ50" s="129">
        <f>BikeData!$N$2*((Sections!$P$2)/Sections!$N$2)-(0.5*Sections!$U$2*Sections!$T$2*Sections!CP50^2)/BikeData!$G$5</f>
        <v>8.2119925772085924</v>
      </c>
      <c r="DA50" s="129">
        <f>Sections!$V$2*BikeData!$N$2*(Sections!$P$2/Sections!$M$2)/(1-Sections!$V$2*Sections!$N$2/Sections!$M$2)</f>
        <v>15.459349727578084</v>
      </c>
      <c r="DB50" s="129">
        <f t="shared" si="93"/>
        <v>8.2119925772085924</v>
      </c>
      <c r="DC50" s="129">
        <f t="shared" si="94"/>
        <v>48.567763170000006</v>
      </c>
      <c r="DD50" s="129">
        <f t="shared" si="47"/>
        <v>52.279151710149222</v>
      </c>
      <c r="DE50" s="221">
        <f t="shared" si="95"/>
        <v>1</v>
      </c>
      <c r="DF50" s="149">
        <f t="shared" si="96"/>
        <v>4.7104625432718503</v>
      </c>
      <c r="DG50" s="680"/>
      <c r="DH50" s="631"/>
      <c r="DI50" s="129">
        <f>INDEX($B$29:$B$34, MATCH(DM50, $A$29:$A$34, 0))</f>
        <v>288.49501037177833</v>
      </c>
      <c r="DJ50" s="129">
        <f t="shared" si="97"/>
        <v>24</v>
      </c>
      <c r="DK50" s="129">
        <f t="shared" si="98"/>
        <v>44.405140376034488</v>
      </c>
      <c r="DL50" s="129">
        <f t="shared" si="16"/>
        <v>159.85850535372415</v>
      </c>
      <c r="DM50" s="149">
        <f>IF(DZ50=0,
IF(DK50&lt;$E$29,1,
IF(DK50&lt;$E$30,2,
IF(DK50&lt;$E$31,3,
IF(DK50&lt;$E$32,4,
IF(DK50&lt;$E$33,5,
IF(DK50&lt;$E$34,6)))))),
IF(DK50&gt;$F$29,1,
IF(DK50&gt;$F$30,2,
IF(DK50&gt;$F$31,3,
IF(DK50&gt;$F$32,4,
IF(DK50&gt;$F$33,5,
IF(DK50&gt;$F$34,6)))))))</f>
        <v>3</v>
      </c>
      <c r="DN50" s="149" cm="1">
        <f t="array" ref="DN50">INDEX(Sections!$A$37:$F$67, MATCH(DK50, Acceleration!$H$6:$H$36, 1), Sections!DM50)</f>
        <v>6.8582415088433493</v>
      </c>
      <c r="DO50" s="129">
        <f>(BikeData!$G$5/DI50)*BikeData!$N$2*(Sections!$O$2/Sections!$N$2)-Sections!DT50/Sections!DI50</f>
        <v>8.7683587840448372</v>
      </c>
      <c r="DP50" s="129">
        <f>(Sections!$V$2*Sections!$L$2*BikeData!$N$2*((Sections!$P$2)/Sections!$M$2)/(1-Sections!$V$2*Sections!$N$2/Sections!$M$2))/Sections!DI50-Sections!DT50/Sections!DI50</f>
        <v>12.916484603154089</v>
      </c>
      <c r="DQ50" s="129">
        <f t="shared" si="48"/>
        <v>6.8582415088433493</v>
      </c>
      <c r="DR50" s="149">
        <f t="shared" si="49"/>
        <v>44.199962584118751</v>
      </c>
      <c r="DS50" s="129">
        <f t="shared" si="50"/>
        <v>2.2572063382166305E-2</v>
      </c>
      <c r="DT50" s="149">
        <f>0.5*Sections!$U$2*Sections!$T$2*Sections!DK50^2</f>
        <v>354.92696852675908</v>
      </c>
      <c r="DU50" s="149">
        <f>BikeData!$N$2*((Sections!$P$2)/Sections!$N$2)-(0.5*Sections!$U$2*Sections!$T$2*Sections!DK50^2)/BikeData!$G$5</f>
        <v>9.0898996889156294</v>
      </c>
      <c r="DV50" s="149">
        <f>Sections!$V$2*BikeData!$N$2*(Sections!$P$2/Sections!$M$2)/(1-Sections!$V$2*Sections!$N$2/Sections!$M$2)</f>
        <v>15.459349727578084</v>
      </c>
      <c r="DW50" s="149">
        <f t="shared" si="99"/>
        <v>9.0898996889156294</v>
      </c>
      <c r="DX50" s="149">
        <f t="shared" si="100"/>
        <v>23.780693499999998</v>
      </c>
      <c r="DY50" s="149">
        <f t="shared" si="52"/>
        <v>0</v>
      </c>
      <c r="DZ50" s="149">
        <f t="shared" si="101"/>
        <v>0</v>
      </c>
      <c r="EA50" s="149">
        <f t="shared" si="53"/>
        <v>-9.0898996889156294</v>
      </c>
      <c r="EB50" s="634"/>
      <c r="EC50" s="658"/>
      <c r="ED50" s="192">
        <f>INDEX($B$29:$B$34, MATCH(EH50, $A$29:$A$34, 0))</f>
        <v>327.25651568900486</v>
      </c>
      <c r="EE50" s="129">
        <f t="shared" si="102"/>
        <v>24</v>
      </c>
      <c r="EF50" s="129">
        <f t="shared" si="103"/>
        <v>35.108898297683275</v>
      </c>
      <c r="EG50" s="129">
        <f t="shared" si="104"/>
        <v>126.39203387165979</v>
      </c>
      <c r="EH50" s="149">
        <f>IF(EU50=0,
IF(EF50&lt;$E$29,1,
IF(EF50&lt;$E$30,2,
IF(EF50&lt;$E$31,3,
IF(EF50&lt;$E$32,4,
IF(EF50&lt;$E$33,5,
IF(EF50&lt;$E$34,6)))))),
IF(EF50&gt;$F$29,1,
IF(EF50&gt;$F$30,2,
IF(EF50&gt;$F$31,3,
IF(EF50&gt;$F$32,4,
IF(EF50&gt;$F$33,5,
IF(EF50&gt;$F$34,6)))))))</f>
        <v>1</v>
      </c>
      <c r="EI50" s="149" cm="1">
        <f t="array" ref="EI50">INDEX(Sections!$A$37:$F$67, MATCH(EF50, Acceleration!$H$6:$H$36, 1), Sections!EH50)</f>
        <v>12.059929368897711</v>
      </c>
      <c r="EJ50" s="129">
        <f>(BikeData!$G$5/ED50)*BikeData!$N$2*(Sections!$O$2/Sections!$N$2)-Sections!EO50/Sections!ED50</f>
        <v>8.1363711525357321</v>
      </c>
      <c r="EK50" s="129">
        <f>(Sections!$V$2*Sections!$L$2*BikeData!$N$2*((Sections!$P$2)/Sections!$M$2)/(1-Sections!$V$2*Sections!$N$2/Sections!$M$2))/Sections!ED50-Sections!EO50/Sections!ED50</f>
        <v>11.79317718644405</v>
      </c>
      <c r="EL50" s="129">
        <f t="shared" si="105"/>
        <v>8.1363711525357321</v>
      </c>
      <c r="EM50" s="129">
        <f t="shared" si="140"/>
        <v>34.834565666628947</v>
      </c>
      <c r="EN50" s="129">
        <f t="shared" si="142"/>
        <v>2.8594523156880929E-2</v>
      </c>
      <c r="EO50" s="149">
        <f>0.5*Sections!$U$2*Sections!$T$2*Sections!EF50^2</f>
        <v>221.87425314187215</v>
      </c>
      <c r="EP50" s="149">
        <f>BikeData!$N$2*((Sections!$P$2)/Sections!$N$2)-(0.5*Sections!$U$2*Sections!$T$2*Sections!EF50^2)/BikeData!$G$5</f>
        <v>9.5938872471917165</v>
      </c>
      <c r="EQ50" s="149">
        <f>Sections!$V$2*BikeData!$N$2*(Sections!$P$2/Sections!$M$2)/(1-Sections!$V$2*Sections!$N$2/Sections!$M$2)</f>
        <v>15.459349727578084</v>
      </c>
      <c r="ER50" s="149">
        <f t="shared" si="106"/>
        <v>9.5938872471917165</v>
      </c>
      <c r="ES50" s="149">
        <f t="shared" si="107"/>
        <v>13.01957573</v>
      </c>
      <c r="ET50" s="149">
        <f t="shared" si="108"/>
        <v>18.796970843662965</v>
      </c>
      <c r="EU50" s="149">
        <f t="shared" si="137"/>
        <v>1</v>
      </c>
      <c r="EV50" s="149">
        <f t="shared" si="143"/>
        <v>-9.5938872471917165</v>
      </c>
      <c r="EW50" s="678"/>
      <c r="EX50" s="129">
        <f>INDEX($B$29:$B$34, MATCH($FB50, $A$29:$A$34, 0))</f>
        <v>300.69501336586995</v>
      </c>
      <c r="EY50" s="129">
        <f t="shared" si="144"/>
        <v>24</v>
      </c>
      <c r="EZ50" s="129">
        <f t="shared" si="145"/>
        <v>35.836141592244338</v>
      </c>
      <c r="FA50" s="129">
        <f t="shared" si="146"/>
        <v>129.01010973207963</v>
      </c>
      <c r="FB50" s="149">
        <f>IF(FO50=0,
IF(EZ50&lt;$E$29,1,
IF(EZ50&lt;$E$30,2,
IF(EZ50&lt;$E$31,3,
IF(EZ50&lt;$E$32,4,
IF(EZ50&lt;$E$33,5,
IF(EZ50&lt;$E$34,6)))))),
IF(EZ50&gt;$F$29,1,
IF(EZ50&gt;$F$30,2,
IF(EZ50&gt;$F$31,3,
IF(EZ50&gt;$F$32,4,
IF(EZ50&gt;$F$33,5,
IF(EZ50&gt;$F$34,6)))))))</f>
        <v>2</v>
      </c>
      <c r="FC50" s="149" cm="1">
        <f t="array" ref="FC50">INDEX(Sections!$A$37:$F$67, MATCH(EZ50, Acceleration!$H$6:$H$36, 1), Sections!FB50)</f>
        <v>9.4901727706756382</v>
      </c>
      <c r="FD50" s="129">
        <f>(BikeData!$G$5/EX50)*BikeData!$N$2*(Sections!$O$2/Sections!$N$2)-Sections!FI50/Sections!EX50</f>
        <v>8.8242018689057815</v>
      </c>
      <c r="FE50" s="129">
        <f>(Sections!$V$2*Sections!$L$2*BikeData!$N$2*((Sections!$P$2)/Sections!$M$2)/(1-Sections!$V$2*Sections!$N$2/Sections!$M$2))/Sections!EX50-Sections!FI50/Sections!EX50</f>
        <v>12.804027100497722</v>
      </c>
      <c r="FF50" s="129">
        <f t="shared" si="147"/>
        <v>8.8242018689057815</v>
      </c>
      <c r="FG50" s="129">
        <f t="shared" si="148"/>
        <v>36.081538880114252</v>
      </c>
      <c r="FH50" s="129">
        <f t="shared" si="58"/>
        <v>2.7809573207366239E-2</v>
      </c>
      <c r="FI50" s="149">
        <f>0.5*Sections!$U$2*Sections!$T$2*Sections!EZ50^2</f>
        <v>231.16122795948922</v>
      </c>
      <c r="FJ50" s="149">
        <f>BikeData!$N$2*((Sections!$P$2)/Sections!$N$2)-(0.5*Sections!$U$2*Sections!$T$2*Sections!EZ50^2)/BikeData!$G$5</f>
        <v>9.5587093122765001</v>
      </c>
      <c r="FK50" s="149">
        <f>Sections!$V$2*BikeData!$N$2*(Sections!$P$2/Sections!$M$2)/(1-Sections!$V$2*Sections!$N$2/Sections!$M$2)</f>
        <v>15.459349727578084</v>
      </c>
      <c r="FL50" s="149">
        <f t="shared" si="149"/>
        <v>9.5587093122765001</v>
      </c>
      <c r="FM50" s="149">
        <f t="shared" si="150"/>
        <v>229.62828163</v>
      </c>
      <c r="FN50" s="149">
        <f t="shared" si="61"/>
        <v>29.200647786590096</v>
      </c>
      <c r="FO50" s="149">
        <f t="shared" si="152"/>
        <v>0</v>
      </c>
      <c r="FP50" s="149">
        <f t="shared" si="151"/>
        <v>8.8242018689057815</v>
      </c>
      <c r="FR50" s="149">
        <f>INDEX($B$29:$B$34, MATCH($FV50, $A$29:$A$34, 0))</f>
        <v>300.69501336586995</v>
      </c>
      <c r="FS50" s="129">
        <f t="shared" si="62"/>
        <v>24</v>
      </c>
      <c r="FT50" s="129">
        <f t="shared" si="114"/>
        <v>33.603410312959852</v>
      </c>
      <c r="FU50" s="129">
        <f t="shared" si="115"/>
        <v>120.97227712665547</v>
      </c>
      <c r="FV50" s="149">
        <f>IF(GI50=0,
IF(FT50&lt;$E$29,1,
IF(FT50&lt;$E$30,2,
IF(FT50&lt;$E$31,3,
IF(FT50&lt;$E$32,4,
IF(FT50&lt;$E$33,5,
IF(FT50&lt;$E$34,6)))))),
IF(FT50&gt;$F$29,1,
IF(FT50&gt;$F$30,2,
IF(FT50&gt;$F$31,3,
IF(FT50&gt;$F$32,4,
IF(FT50&gt;$F$33,5,
IF(FT50&gt;$F$34,6)))))))</f>
        <v>2</v>
      </c>
      <c r="FW50" s="149" cm="1">
        <f t="array" ref="FW50">INDEX(Sections!$A$37:$F$67, MATCH(FT50, Acceleration!$H$6:$H$36, 1), Sections!FV50)</f>
        <v>9.4901727706756382</v>
      </c>
      <c r="FX50" s="129">
        <f>(BikeData!$G$5/FR50)*BikeData!$N$2*(Sections!$O$2/Sections!$N$2)-Sections!GC50/Sections!FR50</f>
        <v>8.9170107732108512</v>
      </c>
      <c r="FY50" s="129">
        <f>(Sections!$V$2*Sections!$L$2*BikeData!$N$2*((Sections!$P$2)/Sections!$M$2)/(1-Sections!$V$2*Sections!$N$2/Sections!$M$2))/Sections!FR50-Sections!GC50/Sections!FR50</f>
        <v>12.896836004802791</v>
      </c>
      <c r="FZ50" s="129">
        <f t="shared" si="116"/>
        <v>8.9170107732108512</v>
      </c>
      <c r="GA50" s="129">
        <f t="shared" si="117"/>
        <v>33.867731046049698</v>
      </c>
      <c r="GB50" s="129">
        <f t="shared" si="64"/>
        <v>2.9642302764053885E-2</v>
      </c>
      <c r="GC50" s="149">
        <f>0.5*Sections!$U$2*Sections!$T$2*Sections!FT50^2</f>
        <v>203.25405323900458</v>
      </c>
      <c r="GD50" s="149">
        <f>BikeData!$N$2*((Sections!$P$2)/Sections!$N$2)-(0.5*Sections!$U$2*Sections!$T$2*Sections!FT50^2)/BikeData!$G$5</f>
        <v>9.6644183074298518</v>
      </c>
      <c r="GE50" s="149">
        <f>Sections!$V$2*BikeData!$N$2*(Sections!$P$2/Sections!$M$2)/(1-Sections!$V$2*Sections!$N$2/Sections!$M$2)</f>
        <v>15.459349727578084</v>
      </c>
      <c r="GF50" s="149">
        <f t="shared" si="118"/>
        <v>9.6644183074298518</v>
      </c>
      <c r="GG50" s="149">
        <f t="shared" si="66"/>
        <v>490.54111422000005</v>
      </c>
      <c r="GH50" s="149">
        <f>MAX(0, (FT50^2 - CX$6^2)/(2*Sections!GF50))</f>
        <v>58.419924962945458</v>
      </c>
      <c r="GI50" s="149">
        <f t="shared" si="119"/>
        <v>0</v>
      </c>
      <c r="GJ50" s="149">
        <f t="shared" si="120"/>
        <v>8.9170107732108512</v>
      </c>
      <c r="GM50" s="106">
        <f>INDEX($B$29:$B$34, MATCH(GQ50, $A$29:$A$34, 0))</f>
        <v>327.25651568900486</v>
      </c>
      <c r="GN50" s="106">
        <f t="shared" si="68"/>
        <v>24</v>
      </c>
      <c r="GO50" s="106">
        <f t="shared" si="121"/>
        <v>28.078184930473771</v>
      </c>
      <c r="GP50" s="106">
        <f t="shared" si="122"/>
        <v>101.08146574970557</v>
      </c>
      <c r="GQ50" s="106">
        <f>IF(HD50=0,
IF(GO50&lt;$E$29,1,
IF(GO50&lt;$E$30,2,
IF(GO50&lt;$E$31,3,
IF(GO50&lt;$E$32,4,
IF(GO50&lt;$E$33,5,
IF(GO50&lt;$E$34,6)))))),
IF(GO50&gt;$F$29,1,
IF(GO50&gt;$F$30,2,
IF(GO50&gt;$F$31,3,
IF(GO50&gt;$F$32,4,
IF(GO50&gt;$F$33,5,
IF(GO50&gt;$F$34,6)))))))</f>
        <v>1</v>
      </c>
      <c r="GR50" s="106" cm="1">
        <f t="array" ref="GR50">INDEX(Sections!$A$37:$F$67, MATCH(GO50, Acceleration!$H$6:$H$36, 1), Sections!GQ50)</f>
        <v>13.199049284502818</v>
      </c>
      <c r="GS50" s="106">
        <f>(BikeData!$G$5/GM50)*BikeData!$N$2*(Sections!$O$2/Sections!$N$2)-Sections!GX50/Sections!GM50</f>
        <v>8.3807209053751368</v>
      </c>
      <c r="GT50" s="106">
        <f>(Sections!$V$2*Sections!$L$2*BikeData!$N$2*((Sections!$P$2)/Sections!$M$2)/(1-Sections!$V$2*Sections!$N$2/Sections!$M$2))/Sections!GM50-Sections!GX50/Sections!GM50</f>
        <v>12.037526939283454</v>
      </c>
      <c r="GU50" s="106">
        <f t="shared" si="123"/>
        <v>8.3807209053751368</v>
      </c>
      <c r="GV50" s="106">
        <f t="shared" si="124"/>
        <v>28.375093141708533</v>
      </c>
      <c r="GW50" s="106">
        <f t="shared" si="70"/>
        <v>3.5427526412952569E-2</v>
      </c>
      <c r="GX50" s="106">
        <f>0.5*Sections!$U$2*Sections!$T$2*Sections!GO50^2</f>
        <v>141.90920441817917</v>
      </c>
      <c r="GY50" s="106">
        <f>BikeData!$N$2*((Sections!$P$2)/Sections!$N$2)-(0.5*Sections!$U$2*Sections!$T$2*Sections!GO50^2)/BikeData!$G$5</f>
        <v>9.8967851590238869</v>
      </c>
      <c r="GZ50" s="106">
        <f>Sections!$V$2*BikeData!$N$2*(Sections!$P$2/Sections!$M$2)/(1-Sections!$V$2*Sections!$N$2/Sections!$M$2)</f>
        <v>15.459349727578084</v>
      </c>
      <c r="HA50" s="106">
        <f t="shared" si="125"/>
        <v>9.8967851590238869</v>
      </c>
      <c r="HB50" s="106">
        <f t="shared" si="72"/>
        <v>359.21187875999999</v>
      </c>
      <c r="HC50" s="106">
        <f>MAX(0, (GO50^2 - DY$9^2)/(2*Sections!HA50))</f>
        <v>39.830331583536271</v>
      </c>
      <c r="HD50" s="106">
        <f t="shared" si="126"/>
        <v>0</v>
      </c>
      <c r="HE50" s="106">
        <f t="shared" si="127"/>
        <v>8.3807209053751368</v>
      </c>
      <c r="HH50" s="82">
        <f>INDEX($B$29:$B$34, MATCH(HL50, $A$29:$A$34, 0))</f>
        <v>327.25651568900486</v>
      </c>
      <c r="HI50" s="82">
        <f t="shared" si="74"/>
        <v>24</v>
      </c>
      <c r="HJ50" s="82">
        <f t="shared" si="128"/>
        <v>25.824007487403993</v>
      </c>
      <c r="HK50" s="82">
        <f t="shared" si="129"/>
        <v>92.966426954654381</v>
      </c>
      <c r="HL50" s="106">
        <f>IF(HY50=0,
IF(HJ50&lt;$E$29,1,
IF(HJ50&lt;$E$30,2,
IF(HJ50&lt;$E$31,3,
IF(HJ50&lt;$E$32,4,
IF(HJ50&lt;$E$33,5,
IF(HJ50&lt;$E$34,6)))))),
IF(HJ50&gt;$F$29,1,
IF(HJ50&gt;$F$30,2,
IF(HJ50&gt;$F$31,3,
IF(HJ50&gt;$F$32,4,
IF(HJ50&gt;$F$33,5,
IF(HJ50&gt;$F$34,6)))))))</f>
        <v>1</v>
      </c>
      <c r="HM50" s="106" cm="1">
        <f t="array" ref="HM50">INDEX(Sections!$A$37:$F$67, MATCH(HJ50, Acceleration!$H$6:$H$36, 1), Sections!HL50)</f>
        <v>13.389133083743124</v>
      </c>
      <c r="HN50" s="82">
        <f>(BikeData!$G$5/HH50)*BikeData!$N$2*(Sections!$O$2/Sections!$N$2)-Sections!HS50/Sections!HH50</f>
        <v>8.4475520243352058</v>
      </c>
      <c r="HO50" s="82">
        <f>(Sections!$V$2*Sections!$L$2*BikeData!$N$2*((Sections!$P$2)/Sections!$M$2)/(1-Sections!$V$2*Sections!$N$2/Sections!$M$2))/Sections!HH50-Sections!HS50/Sections!HH50</f>
        <v>12.104358058243523</v>
      </c>
      <c r="HP50" s="82">
        <f t="shared" si="130"/>
        <v>8.4475520243352058</v>
      </c>
      <c r="HQ50" s="82">
        <f t="shared" si="131"/>
        <v>26.149081566245648</v>
      </c>
      <c r="HR50" s="106">
        <f t="shared" si="26"/>
        <v>3.8481453313954347E-2</v>
      </c>
      <c r="HS50" s="104">
        <f>0.5*Sections!$U$2*Sections!$T$2*Sections!HJ50^2</f>
        <v>120.03828528770954</v>
      </c>
      <c r="HT50" s="104">
        <f>BikeData!$N$2*((Sections!$P$2)/Sections!$N$2)-(0.5*Sections!$U$2*Sections!$T$2*Sections!HJ50^2)/BikeData!$G$5</f>
        <v>9.979629549669605</v>
      </c>
      <c r="HU50" s="104">
        <f>Sections!$V$2*BikeData!$N$2*(Sections!$P$2/Sections!$M$2)/(1-Sections!$V$2*Sections!$N$2/Sections!$M$2)</f>
        <v>15.459349727578084</v>
      </c>
      <c r="HV50" s="106">
        <f t="shared" si="132"/>
        <v>9.979629549669605</v>
      </c>
      <c r="HW50" s="106">
        <f t="shared" si="77"/>
        <v>297.42191860000003</v>
      </c>
      <c r="HX50" s="106">
        <f t="shared" si="78"/>
        <v>17.315965830908109</v>
      </c>
      <c r="HY50" s="106">
        <f t="shared" si="133"/>
        <v>0</v>
      </c>
      <c r="HZ50" s="106">
        <f t="shared" si="134"/>
        <v>8.4475520243352058</v>
      </c>
    </row>
    <row r="51" spans="1:234">
      <c r="A51" s="40">
        <v>10.679475727713331</v>
      </c>
      <c r="B51" s="40">
        <v>8.722318801485919</v>
      </c>
      <c r="C51" s="40">
        <v>6.7482488367210554</v>
      </c>
      <c r="D51" s="40">
        <v>5.2920240915028049</v>
      </c>
      <c r="E51" s="40">
        <v>4.1947612989435683</v>
      </c>
      <c r="F51" s="40">
        <v>3.1125730644582075</v>
      </c>
      <c r="L51" s="149">
        <f>INDEX($B$29:$B$34, MATCH($P51, $A$29:$A$34, 0))</f>
        <v>327.25651568900486</v>
      </c>
      <c r="M51" s="149">
        <f t="shared" si="28"/>
        <v>25</v>
      </c>
      <c r="N51" s="149">
        <f t="shared" si="79"/>
        <v>27.443541444468</v>
      </c>
      <c r="O51" s="149">
        <f t="shared" si="29"/>
        <v>98.796749200084804</v>
      </c>
      <c r="P51" s="149">
        <f>IF(AC51=0,
IF(N51&lt;$E$29,1,
IF(N51&lt;$E$30,2,
IF(N51&lt;$E$31,3,
IF(N51&lt;$E$32,4,
IF(N51&lt;$E$33,5,
IF(N51&lt;$E$34,6)))))),
IF(N51&gt;$F$29,1,
IF(N51&gt;$F$30,2,
IF(N51&gt;$F$31,3,
IF(N51&gt;$F$32,4,
IF(N51&gt;$F$33,5,
IF(N51&gt;$F$34,6)))))))</f>
        <v>1</v>
      </c>
      <c r="Q51" s="149" cm="1">
        <f t="array" ref="Q51">INDEX(Sections!$A$37:$F$67, MATCH(N51, Acceleration!$H$6:$H$36, 1), Sections!P51)</f>
        <v>13.27423730883895</v>
      </c>
      <c r="R51" s="149">
        <f>(BikeData!$G$5/L51)*BikeData!$N$2*(Sections!$O$2/Sections!$N$2)-Sections!W51/Sections!L51</f>
        <v>8.4001019415090195</v>
      </c>
      <c r="S51" s="149">
        <f>(Sections!$V$2*Sections!$L$2*BikeData!$N$2*((Sections!$P$2)/Sections!$M$2)/(1-Sections!$V$2*Sections!$N$2/Sections!$M$2))/Sections!L51-Sections!W51/Sections!L51</f>
        <v>12.056907975417337</v>
      </c>
      <c r="T51" s="149">
        <f t="shared" si="0"/>
        <v>8.6376490575826992</v>
      </c>
      <c r="U51" s="149">
        <f t="shared" si="30"/>
        <v>27.756499511454937</v>
      </c>
      <c r="V51" s="149">
        <f t="shared" si="31"/>
        <v>3.6231857175558858E-2</v>
      </c>
      <c r="W51" s="149">
        <f>0.5*Sections!$U$2*Sections!$T$2*Sections!N51^2</f>
        <v>135.56663406256189</v>
      </c>
      <c r="X51" s="149">
        <f>BikeData!$N$2*((Sections!$P$2)/Sections!$N$2)-(0.5*Sections!$U$2*Sections!$T$2*Sections!N51^2)/BikeData!$G$5</f>
        <v>9.9208100467345588</v>
      </c>
      <c r="Y51" s="149">
        <f>Sections!$V$2*BikeData!$N$2*(Sections!$P$2/Sections!$M$2)/(1-Sections!$V$2*Sections!$N$2/Sections!$M$2)</f>
        <v>15.459349727578084</v>
      </c>
      <c r="Z51" s="149">
        <f t="shared" si="32"/>
        <v>9.9208100467345588</v>
      </c>
      <c r="AA51" s="149">
        <f>$D$2-M51</f>
        <v>478.2</v>
      </c>
      <c r="AB51" s="149">
        <f>MAX(0, (N51^2 - M$17^2)/(2*Sections!Z51))</f>
        <v>0</v>
      </c>
      <c r="AC51" s="149">
        <f t="shared" si="80"/>
        <v>0</v>
      </c>
      <c r="AD51" s="149">
        <f t="shared" si="33"/>
        <v>8.6376490575826992</v>
      </c>
      <c r="AF51" s="149">
        <f>INDEX($B$29:$B$34, MATCH($AJ51, $A$29:$A$34, 0))</f>
        <v>300.69501336586995</v>
      </c>
      <c r="AG51" s="129">
        <f t="shared" si="34"/>
        <v>25</v>
      </c>
      <c r="AH51" s="129">
        <f t="shared" si="35"/>
        <v>36.467689195346182</v>
      </c>
      <c r="AI51" s="129">
        <f t="shared" si="1"/>
        <v>131.28368110324627</v>
      </c>
      <c r="AJ51" s="129">
        <f>IF(AW51=0,
IF(AH51&lt;$E$29,1,
IF(AH51&lt;$E$30,2,
IF(AH51&lt;$E$31,3,
IF(AH51&lt;$E$32,4,
IF(AH51&lt;$E$33,5,
IF(AH51&lt;$E$34,6)))))),
IF(AH51&gt;$F$29,1,
IF(AH51&gt;$F$30,2,
IF(AH51&gt;$F$31,3,
IF(AH51&gt;$F$32,4,
IF(AH51&gt;$F$33,5,
IF(AH51&gt;$F$34,6)))))))</f>
        <v>2</v>
      </c>
      <c r="AK51" s="129" cm="1">
        <f t="array" ref="AK51">INDEX(Sections!$A$37:$F$67, MATCH(AH51, Acceleration!$H$6:$H$36, 1), $AJ51)</f>
        <v>9.4901727706756382</v>
      </c>
      <c r="AL51" s="129">
        <f>(BikeData!$G$5/AF51)*BikeData!$N$2*(Sections!$O$2/Sections!$N$2)-Sections!AQ51/Sections!AF51</f>
        <v>8.7968672088021371</v>
      </c>
      <c r="AM51" s="129">
        <f>(Sections!$V$2*Sections!$L$2*BikeData!$N$2*((Sections!$P$2)/Sections!$M$2)/(1-Sections!$V$2*Sections!$N$2/Sections!$M$2))/Sections!AF51-Sections!AQ51/Sections!AF51</f>
        <v>12.776692440394077</v>
      </c>
      <c r="AN51" s="129">
        <f t="shared" si="2"/>
        <v>8.7968672088021371</v>
      </c>
      <c r="AO51" s="129">
        <f t="shared" si="3"/>
        <v>36.708120214279198</v>
      </c>
      <c r="AP51" s="129">
        <f t="shared" si="36"/>
        <v>2.7331436661046905E-2</v>
      </c>
      <c r="AQ51" s="149">
        <f>0.5*Sections!$U$2*Sections!$T$2*Sections!AH51^2</f>
        <v>239.38062394470634</v>
      </c>
      <c r="AR51" s="149">
        <f>BikeData!$N$2*((Sections!$P$2)/Sections!$N$2)-(0.5*Sections!$U$2*Sections!$T$2*Sections!AH51^2)/BikeData!$G$5</f>
        <v>9.5275752365749202</v>
      </c>
      <c r="AS51" s="149">
        <f>Sections!$V$2*BikeData!$N$2*(Sections!$P$2/Sections!$M$2)/(1-Sections!$V$2*Sections!$N$2/Sections!$M$2)</f>
        <v>15.459349727578084</v>
      </c>
      <c r="AT51" s="149">
        <f t="shared" si="4"/>
        <v>9.5275752365749202</v>
      </c>
      <c r="AU51" s="149">
        <f t="shared" si="5"/>
        <v>37.025001019999998</v>
      </c>
      <c r="AV51" s="149">
        <f>MAX(0, (AH51^2 - AG$17^2)/(2*Sections!AT51))</f>
        <v>0</v>
      </c>
      <c r="AW51" s="149">
        <f t="shared" si="81"/>
        <v>0</v>
      </c>
      <c r="AX51" s="149">
        <f t="shared" si="6"/>
        <v>8.7968672088021371</v>
      </c>
      <c r="AZ51" s="149">
        <f>INDEX($B$29:$B$34, MATCH($AJ51, $A$29:$A$34, 0))</f>
        <v>300.69501336586995</v>
      </c>
      <c r="BA51" s="129">
        <f t="shared" si="82"/>
        <v>25</v>
      </c>
      <c r="BB51" s="129">
        <f t="shared" si="37"/>
        <v>48.114485044899467</v>
      </c>
      <c r="BC51" s="129">
        <f t="shared" si="7"/>
        <v>173.21214616163809</v>
      </c>
      <c r="BD51" s="149">
        <f>IF(BQ51=0,
IF(BB51&lt;$E$29,1,
IF(BB51&lt;$E$30,2,
IF(BB51&lt;$E$31,3,
IF(BB51&lt;$E$32,4,
IF(BB51&lt;$E$33,5,
IF(BB51&lt;$E$34,6)))))),
IF(BB51&gt;$F$29,1,
IF(BB51&gt;$F$30,2,
IF(BB51&gt;$F$31,3,
IF(BB51&gt;$F$32,4,
IF(BB51&gt;$F$33,5,
IF(BB51&gt;$F$34,6)))))))</f>
        <v>3</v>
      </c>
      <c r="BE51" s="129" cm="1">
        <f t="array" ref="BE51">INDEX(Sections!$A$37:$F$67, MATCH(BB51, Acceleration!$H$6:$H$36, 1), Sections!BD51)</f>
        <v>6.8582415088433493</v>
      </c>
      <c r="BF51" s="129">
        <f>(BikeData!$G$5/AZ51)*BikeData!$N$2*(Sections!$O$2/Sections!$N$2)-Sections!BK51/Sections!AZ51</f>
        <v>8.2071665853202518</v>
      </c>
      <c r="BG51" s="129">
        <f>(Sections!$V$2*Sections!$L$2*BikeData!$N$2*((Sections!$P$2)/Sections!$M$2)/(1-Sections!$V$2*Sections!$N$2/Sections!$M$2))/Sections!AZ51-Sections!BK51/Sections!AZ51</f>
        <v>12.186991816912192</v>
      </c>
      <c r="BH51" s="129">
        <f t="shared" si="38"/>
        <v>6.8582415088433493</v>
      </c>
      <c r="BI51" s="129">
        <f t="shared" si="9"/>
        <v>48.256814587719539</v>
      </c>
      <c r="BJ51" s="129">
        <f t="shared" si="39"/>
        <v>2.0753066604106182E-2</v>
      </c>
      <c r="BK51" s="149">
        <f>0.5*Sections!$U$2*Sections!$T$2*Sections!BB51^2</f>
        <v>416.70066080445378</v>
      </c>
      <c r="BL51" s="149">
        <f>BikeData!$N$2*((Sections!$P$2)/Sections!$N$2)-(0.5*Sections!$U$2*Sections!$T$2*Sections!BB51^2)/BikeData!$G$5</f>
        <v>8.8559084302879985</v>
      </c>
      <c r="BM51" s="149">
        <f>Sections!$V$2*BikeData!$N$2*(Sections!$P$2/Sections!$M$2)/(1-Sections!$V$2*Sections!$N$2/Sections!$M$2)</f>
        <v>15.459349727578084</v>
      </c>
      <c r="BN51" s="149">
        <f t="shared" si="10"/>
        <v>8.8559084302879985</v>
      </c>
      <c r="BO51" s="149">
        <f t="shared" si="83"/>
        <v>12.623328960000002</v>
      </c>
      <c r="BP51" s="149">
        <f>MAX(0, (BB51^2 - BA$17^2)/(2*Sections!BN51))</f>
        <v>0</v>
      </c>
      <c r="BQ51" s="149">
        <f t="shared" si="84"/>
        <v>0</v>
      </c>
      <c r="BR51" s="149">
        <f t="shared" si="11"/>
        <v>6.8582415088433493</v>
      </c>
      <c r="BT51" s="129">
        <f>INDEX($B$29:$B$34, MATCH($BX51, $A$29:$A$34, 0))</f>
        <v>288.49501037177833</v>
      </c>
      <c r="BU51" s="129">
        <f t="shared" si="85"/>
        <v>25</v>
      </c>
      <c r="BV51" s="129">
        <f t="shared" si="86"/>
        <v>53.384890267056242</v>
      </c>
      <c r="BW51" s="129">
        <f t="shared" si="87"/>
        <v>192.18560496140248</v>
      </c>
      <c r="BX51" s="129">
        <f>IF(CK51=0,
IF(BV51&lt;$E$29,1,
IF(BV51&lt;$E$30,2,
IF(BV51&lt;$E$31,3,
IF(BV51&lt;$E$32,4,
IF(BV51&lt;$E$33,5,
IF(BV51&lt;$E$34,6)))))),
IF(BV51&gt;$F$29,1,
IF(BV51&gt;$F$30,2,
IF(BV51&gt;$F$31,3,
IF(BV51&gt;$F$32,4,
IF(BV51&gt;$F$33,5,
IF(BV51&gt;$F$34,6)))))))</f>
        <v>3</v>
      </c>
      <c r="BY51" s="129" cm="1">
        <f t="array" ref="BY51">INDEX(Sections!$A$37:$F$67, MATCH(BV51, Acceleration!$H$6:$H$36, 1), Sections!BX51)</f>
        <v>6.8582415088433493</v>
      </c>
      <c r="BZ51" s="129">
        <f>(BikeData!$G$5/BT51)*BikeData!$N$2*(Sections!$O$2/Sections!$N$2)-Sections!CE51/Sections!BT51</f>
        <v>8.2204692283185121</v>
      </c>
      <c r="CA51" s="129">
        <f>(Sections!$V$2*Sections!$L$2*BikeData!$N$2*((Sections!$P$2)/Sections!$M$2)/(1-Sections!$V$2*Sections!$N$2/Sections!$M$2))/Sections!BT51-Sections!CE51/Sections!BT51</f>
        <v>12.368595047427764</v>
      </c>
      <c r="CB51" s="129">
        <f t="shared" si="40"/>
        <v>6.8582415088433493</v>
      </c>
      <c r="CC51" s="129">
        <f t="shared" si="13"/>
        <v>53.513203901871947</v>
      </c>
      <c r="CD51" s="129">
        <f t="shared" si="41"/>
        <v>1.8709407455285806E-2</v>
      </c>
      <c r="CE51" s="149">
        <f>0.5*Sections!$U$2*Sections!$T$2*Sections!BV51^2</f>
        <v>512.99037158861449</v>
      </c>
      <c r="CF51" s="149">
        <f>BikeData!$N$2*((Sections!$P$2)/Sections!$N$2)-(0.5*Sections!$U$2*Sections!$T$2*Sections!BV51^2)/BikeData!$G$5</f>
        <v>8.4911746773176926</v>
      </c>
      <c r="CG51" s="149">
        <f>Sections!$V$2*BikeData!$N$2*(Sections!$P$2/Sections!$M$2)/(1-Sections!$V$2*Sections!$N$2/Sections!$M$2)</f>
        <v>15.459349727578084</v>
      </c>
      <c r="CH51" s="149">
        <f t="shared" si="42"/>
        <v>8.4911746773176926</v>
      </c>
      <c r="CI51" s="149">
        <f t="shared" si="88"/>
        <v>79.075679469999997</v>
      </c>
      <c r="CJ51" s="149">
        <f>MAX(0, (BV51^2 - BU$17^2)/(2*Sections!CH51))</f>
        <v>0</v>
      </c>
      <c r="CK51" s="149">
        <f t="shared" si="89"/>
        <v>0</v>
      </c>
      <c r="CL51" s="149">
        <f t="shared" si="90"/>
        <v>6.8582415088433493</v>
      </c>
      <c r="CM51" s="672"/>
      <c r="CN51" s="129">
        <f>INDEX($B$29:$B$34, MATCH(CR51, $A$29:$A$34, 0))</f>
        <v>281.54523308547459</v>
      </c>
      <c r="CO51" s="129">
        <f t="shared" si="91"/>
        <v>25</v>
      </c>
      <c r="CP51" s="129">
        <f t="shared" si="92"/>
        <v>56.947252820757143</v>
      </c>
      <c r="CQ51" s="129">
        <f t="shared" si="43"/>
        <v>205.01011015472571</v>
      </c>
      <c r="CR51" s="129">
        <f>IF(DE51=1,
IF(CP51&lt;$E$29,1,
IF(CP51&lt;$E$30,2,
IF(CP51&lt;$E$31,3,
IF(CP51&lt;$E$32,4,
IF(CP51&lt;$E$33,5,
IF(CP51&lt;$E$34,6)))))),
IF(CP51&gt;$F$29,1,
IF(CP51&gt;$F$30,2,
IF(CP51&gt;$F$31,3,
IF(CP51&gt;$F$32,4,
IF(CP51&gt;$F$33,5,
IF(CP51&gt;$F$34,6)))))))</f>
        <v>4</v>
      </c>
      <c r="CS51" s="129" cm="1">
        <f t="array" ref="CS51">INDEX(Sections!$A$37:$F$67, MATCH(CP51, Acceleration!$H$6:$H$36, 1), Sections!CR51)</f>
        <v>4.7104625432718503</v>
      </c>
      <c r="CT51" s="129">
        <f>(BikeData!$G$5/CN51)*BikeData!$N$2*(Sections!$O$2/Sections!$N$2)-Sections!CY51/Sections!CN51</f>
        <v>8.1721028375043332</v>
      </c>
      <c r="CU51" s="129">
        <f>(Sections!$V$2*Sections!$L$2*BikeData!$N$2*((Sections!$P$2)/Sections!$M$2)/(1-Sections!$V$2*Sections!$N$2/Sections!$M$2))/Sections!CN51-Sections!CY51/Sections!CN51</f>
        <v>12.422622685034675</v>
      </c>
      <c r="CV51" s="129">
        <f t="shared" si="135"/>
        <v>4.7104625432718503</v>
      </c>
      <c r="CW51" s="129">
        <f t="shared" si="138"/>
        <v>56.80266914796718</v>
      </c>
      <c r="CX51" s="129">
        <f t="shared" si="139"/>
        <v>1.7582429643775408E-2</v>
      </c>
      <c r="CY51" s="149">
        <f>0.5*Sections!$U$2*Sections!$T$2*Sections!CP51^2</f>
        <v>583.73812868962182</v>
      </c>
      <c r="CZ51" s="129">
        <f>BikeData!$N$2*((Sections!$P$2)/Sections!$N$2)-(0.5*Sections!$U$2*Sections!$T$2*Sections!CP51^2)/BikeData!$G$5</f>
        <v>8.223190748904786</v>
      </c>
      <c r="DA51" s="129">
        <f>Sections!$V$2*BikeData!$N$2*(Sections!$P$2/Sections!$M$2)/(1-Sections!$V$2*Sections!$N$2/Sections!$M$2)</f>
        <v>15.459349727578084</v>
      </c>
      <c r="DB51" s="129">
        <f t="shared" si="93"/>
        <v>8.223190748904786</v>
      </c>
      <c r="DC51" s="129">
        <f t="shared" si="94"/>
        <v>47.567763170000006</v>
      </c>
      <c r="DD51" s="129">
        <f t="shared" si="47"/>
        <v>51.20932081812451</v>
      </c>
      <c r="DE51" s="221">
        <f t="shared" si="95"/>
        <v>1</v>
      </c>
      <c r="DF51" s="149">
        <f t="shared" si="96"/>
        <v>4.7104625432718503</v>
      </c>
      <c r="DG51" s="680"/>
      <c r="DH51" s="631"/>
      <c r="DI51" s="129">
        <f>INDEX($B$29:$B$34, MATCH(DM51, $A$29:$A$34, 0))</f>
        <v>288.49501037177833</v>
      </c>
      <c r="DJ51" s="129">
        <f t="shared" si="97"/>
        <v>25</v>
      </c>
      <c r="DK51" s="129">
        <f t="shared" si="98"/>
        <v>44.199962584118751</v>
      </c>
      <c r="DL51" s="129">
        <f t="shared" si="16"/>
        <v>159.11986530282752</v>
      </c>
      <c r="DM51" s="149">
        <f>IF(DZ51=0,
IF(DK51&lt;$E$29,1,
IF(DK51&lt;$E$30,2,
IF(DK51&lt;$E$31,3,
IF(DK51&lt;$E$32,4,
IF(DK51&lt;$E$33,5,
IF(DK51&lt;$E$34,6)))))),
IF(DK51&gt;$F$29,1,
IF(DK51&gt;$F$30,2,
IF(DK51&gt;$F$31,3,
IF(DK51&gt;$F$32,4,
IF(DK51&gt;$F$33,5,
IF(DK51&gt;$F$34,6)))))))</f>
        <v>3</v>
      </c>
      <c r="DN51" s="149" cm="1">
        <f t="array" ref="DN51">INDEX(Sections!$A$37:$F$67, MATCH(DK51, Acceleration!$H$6:$H$36, 1), Sections!DM51)</f>
        <v>6.8582415088433493</v>
      </c>
      <c r="DO51" s="129">
        <f>(BikeData!$G$5/DI51)*BikeData!$N$2*(Sections!$O$2/Sections!$N$2)-Sections!DT51/Sections!DI51</f>
        <v>8.7797016626748441</v>
      </c>
      <c r="DP51" s="129">
        <f>(Sections!$V$2*Sections!$L$2*BikeData!$N$2*((Sections!$P$2)/Sections!$M$2)/(1-Sections!$V$2*Sections!$N$2/Sections!$M$2))/Sections!DI51-Sections!DT51/Sections!DI51</f>
        <v>12.927827481784096</v>
      </c>
      <c r="DQ51" s="129">
        <f t="shared" si="48"/>
        <v>6.8582415088433493</v>
      </c>
      <c r="DR51" s="149">
        <f t="shared" si="49"/>
        <v>43.993546145135326</v>
      </c>
      <c r="DS51" s="129">
        <f t="shared" si="50"/>
        <v>2.2677405954442571E-2</v>
      </c>
      <c r="DT51" s="149">
        <f>0.5*Sections!$U$2*Sections!$T$2*Sections!DK51^2</f>
        <v>351.6546046387495</v>
      </c>
      <c r="DU51" s="149">
        <f>BikeData!$N$2*((Sections!$P$2)/Sections!$N$2)-(0.5*Sections!$U$2*Sections!$T$2*Sections!DK51^2)/BikeData!$G$5</f>
        <v>9.1022950066732413</v>
      </c>
      <c r="DV51" s="149">
        <f>Sections!$V$2*BikeData!$N$2*(Sections!$P$2/Sections!$M$2)/(1-Sections!$V$2*Sections!$N$2/Sections!$M$2)</f>
        <v>15.459349727578084</v>
      </c>
      <c r="DW51" s="149">
        <f t="shared" si="99"/>
        <v>9.1022950066732413</v>
      </c>
      <c r="DX51" s="149">
        <f t="shared" si="100"/>
        <v>22.780693499999998</v>
      </c>
      <c r="DY51" s="149">
        <f t="shared" si="52"/>
        <v>0</v>
      </c>
      <c r="DZ51" s="149">
        <f t="shared" si="101"/>
        <v>0</v>
      </c>
      <c r="EA51" s="149">
        <f t="shared" si="53"/>
        <v>-9.1022950066732413</v>
      </c>
      <c r="EB51" s="634"/>
      <c r="EC51" s="658"/>
      <c r="ED51" s="192">
        <f>INDEX($B$29:$B$34, MATCH(EH51, $A$29:$A$34, 0))</f>
        <v>327.25651568900486</v>
      </c>
      <c r="EE51" s="129">
        <f t="shared" si="102"/>
        <v>25</v>
      </c>
      <c r="EF51" s="129">
        <f t="shared" si="103"/>
        <v>34.834565666628947</v>
      </c>
      <c r="EG51" s="129">
        <f t="shared" si="104"/>
        <v>125.40443639986421</v>
      </c>
      <c r="EH51" s="149">
        <f>IF(EU51=0,
IF(EF51&lt;$E$29,1,
IF(EF51&lt;$E$30,2,
IF(EF51&lt;$E$31,3,
IF(EF51&lt;$E$32,4,
IF(EF51&lt;$E$33,5,
IF(EF51&lt;$E$34,6)))))),
IF(EF51&gt;$F$29,1,
IF(EF51&gt;$F$30,2,
IF(EF51&gt;$F$31,3,
IF(EF51&gt;$F$32,4,
IF(EF51&gt;$F$33,5,
IF(EF51&gt;$F$34,6)))))))</f>
        <v>1</v>
      </c>
      <c r="EI51" s="149" cm="1">
        <f t="array" ref="EI51">INDEX(Sections!$A$37:$F$67, MATCH(EF51, Acceleration!$H$6:$H$36, 1), Sections!EH51)</f>
        <v>12.059929368897711</v>
      </c>
      <c r="EJ51" s="129">
        <f>(BikeData!$G$5/ED51)*BikeData!$N$2*(Sections!$O$2/Sections!$N$2)-Sections!EO51/Sections!ED51</f>
        <v>8.1469249512942294</v>
      </c>
      <c r="EK51" s="129">
        <f>(Sections!$V$2*Sections!$L$2*BikeData!$N$2*((Sections!$P$2)/Sections!$M$2)/(1-Sections!$V$2*Sections!$N$2/Sections!$M$2))/Sections!ED51-Sections!EO51/Sections!ED51</f>
        <v>11.803730985202547</v>
      </c>
      <c r="EL51" s="129">
        <f t="shared" si="105"/>
        <v>8.1469249512942294</v>
      </c>
      <c r="EM51" s="129">
        <f t="shared" si="140"/>
        <v>34.557676796064619</v>
      </c>
      <c r="EN51" s="129">
        <f t="shared" si="142"/>
        <v>2.8821665492006994E-2</v>
      </c>
      <c r="EO51" s="149">
        <f>0.5*Sections!$U$2*Sections!$T$2*Sections!EF51^2</f>
        <v>218.42045373288315</v>
      </c>
      <c r="EP51" s="149">
        <f>BikeData!$N$2*((Sections!$P$2)/Sections!$N$2)-(0.5*Sections!$U$2*Sections!$T$2*Sections!EF51^2)/BikeData!$G$5</f>
        <v>9.6069698207106153</v>
      </c>
      <c r="EQ51" s="149">
        <f>Sections!$V$2*BikeData!$N$2*(Sections!$P$2/Sections!$M$2)/(1-Sections!$V$2*Sections!$N$2/Sections!$M$2)</f>
        <v>15.459349727578084</v>
      </c>
      <c r="ER51" s="149">
        <f t="shared" si="106"/>
        <v>9.6069698207106153</v>
      </c>
      <c r="ES51" s="149">
        <f t="shared" si="107"/>
        <v>12.01957573</v>
      </c>
      <c r="ET51" s="149">
        <f t="shared" si="108"/>
        <v>17.772735295532698</v>
      </c>
      <c r="EU51" s="149">
        <f t="shared" si="137"/>
        <v>1</v>
      </c>
      <c r="EV51" s="149">
        <f t="shared" si="143"/>
        <v>-9.6069698207106153</v>
      </c>
      <c r="EW51" s="678"/>
      <c r="EX51" s="129">
        <f>INDEX($B$29:$B$34, MATCH($FB51, $A$29:$A$34, 0))</f>
        <v>300.69501336586995</v>
      </c>
      <c r="EY51" s="129">
        <f t="shared" si="144"/>
        <v>25</v>
      </c>
      <c r="EZ51" s="129">
        <f t="shared" si="145"/>
        <v>36.081538880114252</v>
      </c>
      <c r="FA51" s="129">
        <f t="shared" si="146"/>
        <v>129.89353996841132</v>
      </c>
      <c r="FB51" s="149">
        <f>IF(FO51=0,
IF(EZ51&lt;$E$29,1,
IF(EZ51&lt;$E$30,2,
IF(EZ51&lt;$E$31,3,
IF(EZ51&lt;$E$32,4,
IF(EZ51&lt;$E$33,5,
IF(EZ51&lt;$E$34,6)))))),
IF(EZ51&gt;$F$29,1,
IF(EZ51&gt;$F$30,2,
IF(EZ51&gt;$F$31,3,
IF(EZ51&gt;$F$32,4,
IF(EZ51&gt;$F$33,5,
IF(EZ51&gt;$F$34,6)))))))</f>
        <v>2</v>
      </c>
      <c r="FC51" s="149" cm="1">
        <f t="array" ref="FC51">INDEX(Sections!$A$37:$F$67, MATCH(EZ51, Acceleration!$H$6:$H$36, 1), Sections!FB51)</f>
        <v>9.4901727706756382</v>
      </c>
      <c r="FD51" s="129">
        <f>(BikeData!$G$5/EX51)*BikeData!$N$2*(Sections!$O$2/Sections!$N$2)-Sections!FI51/Sections!EX51</f>
        <v>8.8136373017144365</v>
      </c>
      <c r="FE51" s="129">
        <f>(Sections!$V$2*Sections!$L$2*BikeData!$N$2*((Sections!$P$2)/Sections!$M$2)/(1-Sections!$V$2*Sections!$N$2/Sections!$M$2))/Sections!EX51-Sections!FI51/Sections!EX51</f>
        <v>12.793462533306377</v>
      </c>
      <c r="FF51" s="129">
        <f t="shared" si="147"/>
        <v>8.8136373017144365</v>
      </c>
      <c r="FG51" s="129">
        <f t="shared" si="148"/>
        <v>36.32498757825838</v>
      </c>
      <c r="FH51" s="129">
        <f t="shared" si="58"/>
        <v>2.7621819438470915E-2</v>
      </c>
      <c r="FI51" s="149">
        <f>0.5*Sections!$U$2*Sections!$T$2*Sections!EZ51^2</f>
        <v>234.33794063229536</v>
      </c>
      <c r="FJ51" s="149">
        <f>BikeData!$N$2*((Sections!$P$2)/Sections!$N$2)-(0.5*Sections!$U$2*Sections!$T$2*Sections!EZ51^2)/BikeData!$G$5</f>
        <v>9.5466763097279923</v>
      </c>
      <c r="FK51" s="149">
        <f>Sections!$V$2*BikeData!$N$2*(Sections!$P$2/Sections!$M$2)/(1-Sections!$V$2*Sections!$N$2/Sections!$M$2)</f>
        <v>15.459349727578084</v>
      </c>
      <c r="FL51" s="149">
        <f t="shared" si="149"/>
        <v>9.5466763097279923</v>
      </c>
      <c r="FM51" s="149">
        <f t="shared" si="150"/>
        <v>228.62828163</v>
      </c>
      <c r="FN51" s="149">
        <f t="shared" si="61"/>
        <v>30.161775307881477</v>
      </c>
      <c r="FO51" s="149">
        <f t="shared" si="152"/>
        <v>0</v>
      </c>
      <c r="FP51" s="149">
        <f t="shared" si="151"/>
        <v>8.8136373017144365</v>
      </c>
      <c r="FR51" s="149">
        <f>INDEX($B$29:$B$34, MATCH($FV51, $A$29:$A$34, 0))</f>
        <v>300.69501336586995</v>
      </c>
      <c r="FS51" s="129">
        <f t="shared" si="62"/>
        <v>25</v>
      </c>
      <c r="FT51" s="129">
        <f t="shared" si="114"/>
        <v>33.867731046049698</v>
      </c>
      <c r="FU51" s="129">
        <f t="shared" si="115"/>
        <v>121.92383176577891</v>
      </c>
      <c r="FV51" s="149">
        <f>IF(GI51=0,
IF(FT51&lt;$E$29,1,
IF(FT51&lt;$E$30,2,
IF(FT51&lt;$E$31,3,
IF(FT51&lt;$E$32,4,
IF(FT51&lt;$E$33,5,
IF(FT51&lt;$E$34,6)))))),
IF(FT51&gt;$F$29,1,
IF(FT51&gt;$F$30,2,
IF(FT51&gt;$F$31,3,
IF(FT51&gt;$F$32,4,
IF(FT51&gt;$F$33,5,
IF(FT51&gt;$F$34,6)))))))</f>
        <v>2</v>
      </c>
      <c r="FW51" s="149" cm="1">
        <f t="array" ref="FW51">INDEX(Sections!$A$37:$F$67, MATCH(FT51, Acceleration!$H$6:$H$36, 1), Sections!FV51)</f>
        <v>9.4901727706756382</v>
      </c>
      <c r="FX51" s="129">
        <f>(BikeData!$G$5/FR51)*BikeData!$N$2*(Sections!$O$2/Sections!$N$2)-Sections!GC51/Sections!FR51</f>
        <v>8.9063350927516947</v>
      </c>
      <c r="FY51" s="129">
        <f>(Sections!$V$2*Sections!$L$2*BikeData!$N$2*((Sections!$P$2)/Sections!$M$2)/(1-Sections!$V$2*Sections!$N$2/Sections!$M$2))/Sections!FR51-Sections!GC51/Sections!FR51</f>
        <v>12.886160324343635</v>
      </c>
      <c r="FZ51" s="129">
        <f t="shared" si="116"/>
        <v>8.9063350927516947</v>
      </c>
      <c r="GA51" s="129">
        <f t="shared" si="117"/>
        <v>34.129692005540598</v>
      </c>
      <c r="GB51" s="129">
        <f t="shared" si="64"/>
        <v>2.9412879345185754E-2</v>
      </c>
      <c r="GC51" s="149">
        <f>0.5*Sections!$U$2*Sections!$T$2*Sections!FT51^2</f>
        <v>206.46417711736055</v>
      </c>
      <c r="GD51" s="149">
        <f>BikeData!$N$2*((Sections!$P$2)/Sections!$N$2)-(0.5*Sections!$U$2*Sections!$T$2*Sections!FT51^2)/BikeData!$G$5</f>
        <v>9.6522587472845647</v>
      </c>
      <c r="GE51" s="149">
        <f>Sections!$V$2*BikeData!$N$2*(Sections!$P$2/Sections!$M$2)/(1-Sections!$V$2*Sections!$N$2/Sections!$M$2)</f>
        <v>15.459349727578084</v>
      </c>
      <c r="GF51" s="149">
        <f t="shared" si="118"/>
        <v>9.6522587472845647</v>
      </c>
      <c r="GG51" s="149">
        <f t="shared" si="66"/>
        <v>489.54111422000005</v>
      </c>
      <c r="GH51" s="149">
        <f>MAX(0, (FT51^2 - CX$6^2)/(2*Sections!GF51))</f>
        <v>59.417346563064655</v>
      </c>
      <c r="GI51" s="149">
        <f t="shared" si="119"/>
        <v>0</v>
      </c>
      <c r="GJ51" s="149">
        <f t="shared" si="120"/>
        <v>8.9063350927516947</v>
      </c>
      <c r="GM51" s="106">
        <f>INDEX($B$29:$B$34, MATCH(GQ51, $A$29:$A$34, 0))</f>
        <v>327.25651568900486</v>
      </c>
      <c r="GN51" s="106">
        <f t="shared" si="68"/>
        <v>25</v>
      </c>
      <c r="GO51" s="106">
        <f t="shared" si="121"/>
        <v>28.375093141708533</v>
      </c>
      <c r="GP51" s="106">
        <f t="shared" si="122"/>
        <v>102.15033531015072</v>
      </c>
      <c r="GQ51" s="106">
        <f>IF(HD51=0,
IF(GO51&lt;$E$29,1,
IF(GO51&lt;$E$30,2,
IF(GO51&lt;$E$31,3,
IF(GO51&lt;$E$32,4,
IF(GO51&lt;$E$33,5,
IF(GO51&lt;$E$34,6)))))),
IF(GO51&gt;$F$29,1,
IF(GO51&gt;$F$30,2,
IF(GO51&gt;$F$31,3,
IF(GO51&gt;$F$32,4,
IF(GO51&gt;$F$33,5,
IF(GO51&gt;$F$34,6)))))))</f>
        <v>1</v>
      </c>
      <c r="GR51" s="106" cm="1">
        <f t="array" ref="GR51">INDEX(Sections!$A$37:$F$67, MATCH(GO51, Acceleration!$H$6:$H$36, 1), Sections!GQ51)</f>
        <v>13.199049284502818</v>
      </c>
      <c r="GS51" s="106">
        <f>(BikeData!$G$5/GM51)*BikeData!$N$2*(Sections!$O$2/Sections!$N$2)-Sections!GX51/Sections!GM51</f>
        <v>8.3715016557000528</v>
      </c>
      <c r="GT51" s="106">
        <f>(Sections!$V$2*Sections!$L$2*BikeData!$N$2*((Sections!$P$2)/Sections!$M$2)/(1-Sections!$V$2*Sections!$N$2/Sections!$M$2))/Sections!GM51-Sections!GX51/Sections!GM51</f>
        <v>12.02830768960837</v>
      </c>
      <c r="GU51" s="106">
        <f t="shared" si="123"/>
        <v>8.3715016557000528</v>
      </c>
      <c r="GV51" s="106">
        <f t="shared" si="124"/>
        <v>28.668605025568208</v>
      </c>
      <c r="GW51" s="106">
        <f t="shared" si="70"/>
        <v>3.5060840447881547E-2</v>
      </c>
      <c r="GX51" s="106">
        <f>0.5*Sections!$U$2*Sections!$T$2*Sections!GO51^2</f>
        <v>144.92626394411423</v>
      </c>
      <c r="GY51" s="106">
        <f>BikeData!$N$2*((Sections!$P$2)/Sections!$N$2)-(0.5*Sections!$U$2*Sections!$T$2*Sections!GO51^2)/BikeData!$G$5</f>
        <v>9.8853569032438298</v>
      </c>
      <c r="GZ51" s="106">
        <f>Sections!$V$2*BikeData!$N$2*(Sections!$P$2/Sections!$M$2)/(1-Sections!$V$2*Sections!$N$2/Sections!$M$2)</f>
        <v>15.459349727578084</v>
      </c>
      <c r="HA51" s="106">
        <f t="shared" si="125"/>
        <v>9.8853569032438298</v>
      </c>
      <c r="HB51" s="106">
        <f t="shared" si="72"/>
        <v>358.21187875999999</v>
      </c>
      <c r="HC51" s="106">
        <f>MAX(0, (GO51^2 - DY$9^2)/(2*Sections!HA51))</f>
        <v>40.724170036613955</v>
      </c>
      <c r="HD51" s="106">
        <f t="shared" si="126"/>
        <v>0</v>
      </c>
      <c r="HE51" s="106">
        <f t="shared" si="127"/>
        <v>8.3715016557000528</v>
      </c>
      <c r="HH51" s="82">
        <f>INDEX($B$29:$B$34, MATCH(HL51, $A$29:$A$34, 0))</f>
        <v>327.25651568900486</v>
      </c>
      <c r="HI51" s="82">
        <f t="shared" si="74"/>
        <v>25</v>
      </c>
      <c r="HJ51" s="82">
        <f t="shared" si="128"/>
        <v>26.149081566245648</v>
      </c>
      <c r="HK51" s="82">
        <f t="shared" si="129"/>
        <v>94.136693638484331</v>
      </c>
      <c r="HL51" s="106">
        <f>IF(HY51=0,
IF(HJ51&lt;$E$29,1,
IF(HJ51&lt;$E$30,2,
IF(HJ51&lt;$E$31,3,
IF(HJ51&lt;$E$32,4,
IF(HJ51&lt;$E$33,5,
IF(HJ51&lt;$E$34,6)))))),
IF(HJ51&gt;$F$29,1,
IF(HJ51&gt;$F$30,2,
IF(HJ51&gt;$F$31,3,
IF(HJ51&gt;$F$32,4,
IF(HJ51&gt;$F$33,5,
IF(HJ51&gt;$F$34,6)))))))</f>
        <v>1</v>
      </c>
      <c r="HM51" s="106" cm="1">
        <f t="array" ref="HM51">INDEX(Sections!$A$37:$F$67, MATCH(HJ51, Acceleration!$H$6:$H$36, 1), Sections!HL51)</f>
        <v>13.389133083743124</v>
      </c>
      <c r="HN51" s="82">
        <f>(BikeData!$G$5/HH51)*BikeData!$N$2*(Sections!$O$2/Sections!$N$2)-Sections!HS51/Sections!HH51</f>
        <v>8.4382592567875285</v>
      </c>
      <c r="HO51" s="82">
        <f>(Sections!$V$2*Sections!$L$2*BikeData!$N$2*((Sections!$P$2)/Sections!$M$2)/(1-Sections!$V$2*Sections!$N$2/Sections!$M$2))/Sections!HH51-Sections!HS51/Sections!HH51</f>
        <v>12.095065290695846</v>
      </c>
      <c r="HP51" s="82">
        <f t="shared" si="130"/>
        <v>8.4382592567875285</v>
      </c>
      <c r="HQ51" s="82">
        <f t="shared" si="131"/>
        <v>26.46981271697522</v>
      </c>
      <c r="HR51" s="106">
        <f t="shared" si="26"/>
        <v>3.8009160535282568E-2</v>
      </c>
      <c r="HS51" s="104">
        <f>0.5*Sections!$U$2*Sections!$T$2*Sections!HJ51^2</f>
        <v>123.07940401647022</v>
      </c>
      <c r="HT51" s="104">
        <f>BikeData!$N$2*((Sections!$P$2)/Sections!$N$2)-(0.5*Sections!$U$2*Sections!$T$2*Sections!HJ51^2)/BikeData!$G$5</f>
        <v>9.9681101605455122</v>
      </c>
      <c r="HU51" s="104">
        <f>Sections!$V$2*BikeData!$N$2*(Sections!$P$2/Sections!$M$2)/(1-Sections!$V$2*Sections!$N$2/Sections!$M$2)</f>
        <v>15.459349727578084</v>
      </c>
      <c r="HV51" s="106">
        <f t="shared" si="132"/>
        <v>9.9681101605455122</v>
      </c>
      <c r="HW51" s="106">
        <f t="shared" si="77"/>
        <v>296.42191860000003</v>
      </c>
      <c r="HX51" s="106">
        <f t="shared" si="78"/>
        <v>18.183434311245179</v>
      </c>
      <c r="HY51" s="106">
        <f t="shared" si="133"/>
        <v>0</v>
      </c>
      <c r="HZ51" s="106">
        <f t="shared" si="134"/>
        <v>8.4382592567875285</v>
      </c>
    </row>
    <row r="52" spans="1:234">
      <c r="A52" s="40">
        <v>10.888276228377508</v>
      </c>
      <c r="B52" s="40">
        <v>8.8766810682320774</v>
      </c>
      <c r="C52" s="40">
        <v>6.8509209155527486</v>
      </c>
      <c r="D52" s="40">
        <v>5.3465250333171115</v>
      </c>
      <c r="E52" s="40">
        <v>4.2078500654440774</v>
      </c>
      <c r="F52" s="40">
        <v>3.0799947763432081</v>
      </c>
      <c r="L52" s="149">
        <f>INDEX($B$29:$B$34, MATCH($P52, $A$29:$A$34, 0))</f>
        <v>327.25651568900486</v>
      </c>
      <c r="M52" s="149">
        <f t="shared" si="28"/>
        <v>26</v>
      </c>
      <c r="N52" s="149">
        <f t="shared" si="79"/>
        <v>27.756499511454937</v>
      </c>
      <c r="O52" s="149">
        <f t="shared" si="29"/>
        <v>99.923398241237777</v>
      </c>
      <c r="P52" s="149">
        <f>IF(AC52=0,
IF(N52&lt;$E$29,1,
IF(N52&lt;$E$30,2,
IF(N52&lt;$E$31,3,
IF(N52&lt;$E$32,4,
IF(N52&lt;$E$33,5,
IF(N52&lt;$E$34,6)))))),
IF(N52&gt;$F$29,1,
IF(N52&gt;$F$30,2,
IF(N52&gt;$F$31,3,
IF(N52&gt;$F$32,4,
IF(N52&gt;$F$33,5,
IF(N52&gt;$F$34,6)))))))</f>
        <v>1</v>
      </c>
      <c r="Q52" s="149" cm="1">
        <f t="array" ref="Q52">INDEX(Sections!$A$37:$F$67, MATCH(N52, Acceleration!$H$6:$H$36, 1), Sections!P52)</f>
        <v>13.27423730883895</v>
      </c>
      <c r="R52" s="149">
        <f>(BikeData!$G$5/L52)*BikeData!$N$2*(Sections!$O$2/Sections!$N$2)-Sections!W52/Sections!L52</f>
        <v>8.3906000568660719</v>
      </c>
      <c r="S52" s="149">
        <f>(Sections!$V$2*Sections!$L$2*BikeData!$N$2*((Sections!$P$2)/Sections!$M$2)/(1-Sections!$V$2*Sections!$N$2/Sections!$M$2))/Sections!L52-Sections!W52/Sections!L52</f>
        <v>12.047406090774389</v>
      </c>
      <c r="T52" s="149">
        <f t="shared" si="0"/>
        <v>8.6376490575826992</v>
      </c>
      <c r="U52" s="149">
        <f t="shared" si="30"/>
        <v>28.065968061774807</v>
      </c>
      <c r="V52" s="149">
        <f t="shared" si="31"/>
        <v>3.5827868006306468E-2</v>
      </c>
      <c r="W52" s="149">
        <f>0.5*Sections!$U$2*Sections!$T$2*Sections!N52^2</f>
        <v>138.67618772329166</v>
      </c>
      <c r="X52" s="149">
        <f>BikeData!$N$2*((Sections!$P$2)/Sections!$N$2)-(0.5*Sections!$U$2*Sections!$T$2*Sections!N52^2)/BikeData!$G$5</f>
        <v>9.9090314343833104</v>
      </c>
      <c r="Y52" s="149">
        <f>Sections!$V$2*BikeData!$N$2*(Sections!$P$2/Sections!$M$2)/(1-Sections!$V$2*Sections!$N$2/Sections!$M$2)</f>
        <v>15.459349727578084</v>
      </c>
      <c r="Z52" s="149">
        <f t="shared" si="32"/>
        <v>9.9090314343833104</v>
      </c>
      <c r="AA52" s="149">
        <f>$D$2-M52</f>
        <v>477.2</v>
      </c>
      <c r="AB52" s="149">
        <f>MAX(0, (N52^2 - M$17^2)/(2*Sections!Z52))</f>
        <v>0</v>
      </c>
      <c r="AC52" s="149">
        <f t="shared" si="80"/>
        <v>0</v>
      </c>
      <c r="AD52" s="149">
        <f t="shared" si="33"/>
        <v>8.6376490575826992</v>
      </c>
      <c r="AF52" s="149">
        <f>INDEX($B$29:$B$34, MATCH($AJ52, $A$29:$A$34, 0))</f>
        <v>300.69501336586995</v>
      </c>
      <c r="AG52" s="129">
        <f t="shared" si="34"/>
        <v>26</v>
      </c>
      <c r="AH52" s="129">
        <f t="shared" si="35"/>
        <v>36.708120214279198</v>
      </c>
      <c r="AI52" s="129">
        <f t="shared" si="1"/>
        <v>132.14923277140511</v>
      </c>
      <c r="AJ52" s="129">
        <f>IF(AW52=0,
IF(AH52&lt;$E$29,1,
IF(AH52&lt;$E$30,2,
IF(AH52&lt;$E$31,3,
IF(AH52&lt;$E$32,4,
IF(AH52&lt;$E$33,5,
IF(AH52&lt;$E$34,6)))))),
IF(AH52&gt;$F$29,1,
IF(AH52&gt;$F$30,2,
IF(AH52&gt;$F$31,3,
IF(AH52&gt;$F$32,4,
IF(AH52&gt;$F$33,5,
IF(AH52&gt;$F$34,6)))))))</f>
        <v>2</v>
      </c>
      <c r="AK52" s="129" cm="1">
        <f t="array" ref="AK52">INDEX(Sections!$A$37:$F$67, MATCH(AH52, Acceleration!$H$6:$H$36, 1), $AJ52)</f>
        <v>9.4901727706756382</v>
      </c>
      <c r="AL52" s="129">
        <f>(BikeData!$G$5/AF52)*BikeData!$N$2*(Sections!$O$2/Sections!$N$2)-Sections!AQ52/Sections!AF52</f>
        <v>8.7863353673867444</v>
      </c>
      <c r="AM52" s="129">
        <f>(Sections!$V$2*Sections!$L$2*BikeData!$N$2*((Sections!$P$2)/Sections!$M$2)/(1-Sections!$V$2*Sections!$N$2/Sections!$M$2))/Sections!AF52-Sections!AQ52/Sections!AF52</f>
        <v>12.766160598978685</v>
      </c>
      <c r="AN52" s="129">
        <f t="shared" si="2"/>
        <v>8.7863353673867444</v>
      </c>
      <c r="AO52" s="129">
        <f t="shared" si="3"/>
        <v>36.946701617339897</v>
      </c>
      <c r="AP52" s="129">
        <f t="shared" si="36"/>
        <v>2.7153687297922814E-2</v>
      </c>
      <c r="AQ52" s="149">
        <f>0.5*Sections!$U$2*Sections!$T$2*Sections!AH52^2</f>
        <v>242.54749613987516</v>
      </c>
      <c r="AR52" s="149">
        <f>BikeData!$N$2*((Sections!$P$2)/Sections!$N$2)-(0.5*Sections!$U$2*Sections!$T$2*Sections!AH52^2)/BikeData!$G$5</f>
        <v>9.5155795085629187</v>
      </c>
      <c r="AS52" s="149">
        <f>Sections!$V$2*BikeData!$N$2*(Sections!$P$2/Sections!$M$2)/(1-Sections!$V$2*Sections!$N$2/Sections!$M$2)</f>
        <v>15.459349727578084</v>
      </c>
      <c r="AT52" s="149">
        <f t="shared" si="4"/>
        <v>9.5155795085629187</v>
      </c>
      <c r="AU52" s="149">
        <f t="shared" si="5"/>
        <v>36.025001019999998</v>
      </c>
      <c r="AV52" s="149">
        <f>MAX(0, (AH52^2 - AG$17^2)/(2*Sections!AT52))</f>
        <v>0</v>
      </c>
      <c r="AW52" s="149">
        <f t="shared" si="81"/>
        <v>0</v>
      </c>
      <c r="AX52" s="149">
        <f t="shared" si="6"/>
        <v>8.7863353673867444</v>
      </c>
      <c r="AZ52" s="149">
        <f>INDEX($B$29:$B$34, MATCH($AJ52, $A$29:$A$34, 0))</f>
        <v>300.69501336586995</v>
      </c>
      <c r="BA52" s="129">
        <f t="shared" si="82"/>
        <v>26</v>
      </c>
      <c r="BB52" s="129">
        <f t="shared" si="37"/>
        <v>48.256814587719539</v>
      </c>
      <c r="BC52" s="129">
        <f t="shared" si="7"/>
        <v>173.72453251579034</v>
      </c>
      <c r="BD52" s="149">
        <f>IF(BQ52=0,
IF(BB52&lt;$E$29,1,
IF(BB52&lt;$E$30,2,
IF(BB52&lt;$E$31,3,
IF(BB52&lt;$E$32,4,
IF(BB52&lt;$E$33,5,
IF(BB52&lt;$E$34,6)))))),
IF(BB52&gt;$F$29,1,
IF(BB52&gt;$F$30,2,
IF(BB52&gt;$F$31,3,
IF(BB52&gt;$F$32,4,
IF(BB52&gt;$F$33,5,
IF(BB52&gt;$F$34,6)))))))</f>
        <v>3</v>
      </c>
      <c r="BE52" s="129" cm="1">
        <f t="array" ref="BE52">INDEX(Sections!$A$37:$F$67, MATCH(BB52, Acceleration!$H$6:$H$36, 1), Sections!BD52)</f>
        <v>6.8582415088433493</v>
      </c>
      <c r="BF52" s="129">
        <f>(BikeData!$G$5/AZ52)*BikeData!$N$2*(Sections!$O$2/Sections!$N$2)-Sections!BK52/Sections!AZ52</f>
        <v>8.198955717718734</v>
      </c>
      <c r="BG52" s="129">
        <f>(Sections!$V$2*Sections!$L$2*BikeData!$N$2*((Sections!$P$2)/Sections!$M$2)/(1-Sections!$V$2*Sections!$N$2/Sections!$M$2))/Sections!AZ52-Sections!BK52/Sections!AZ52</f>
        <v>12.178780949310674</v>
      </c>
      <c r="BH52" s="129">
        <f t="shared" si="38"/>
        <v>6.8582415088433493</v>
      </c>
      <c r="BI52" s="129">
        <f t="shared" si="9"/>
        <v>48.398725573833325</v>
      </c>
      <c r="BJ52" s="129">
        <f t="shared" si="39"/>
        <v>2.0692036862627043E-2</v>
      </c>
      <c r="BK52" s="149">
        <f>0.5*Sections!$U$2*Sections!$T$2*Sections!BB52^2</f>
        <v>419.16962774763743</v>
      </c>
      <c r="BL52" s="149">
        <f>BikeData!$N$2*((Sections!$P$2)/Sections!$N$2)-(0.5*Sections!$U$2*Sections!$T$2*Sections!BB52^2)/BikeData!$G$5</f>
        <v>8.8465562827759392</v>
      </c>
      <c r="BM52" s="149">
        <f>Sections!$V$2*BikeData!$N$2*(Sections!$P$2/Sections!$M$2)/(1-Sections!$V$2*Sections!$N$2/Sections!$M$2)</f>
        <v>15.459349727578084</v>
      </c>
      <c r="BN52" s="149">
        <f t="shared" si="10"/>
        <v>8.8465562827759392</v>
      </c>
      <c r="BO52" s="149">
        <f t="shared" si="83"/>
        <v>11.623328960000002</v>
      </c>
      <c r="BP52" s="149">
        <f>MAX(0, (BB52^2 - BA$17^2)/(2*Sections!BN52))</f>
        <v>0</v>
      </c>
      <c r="BQ52" s="149">
        <f t="shared" si="84"/>
        <v>0</v>
      </c>
      <c r="BR52" s="149">
        <f t="shared" si="11"/>
        <v>6.8582415088433493</v>
      </c>
      <c r="BT52" s="129">
        <f>INDEX($B$29:$B$34, MATCH($BX52, $A$29:$A$34, 0))</f>
        <v>288.49501037177833</v>
      </c>
      <c r="BU52" s="129">
        <f t="shared" si="85"/>
        <v>26</v>
      </c>
      <c r="BV52" s="129">
        <f t="shared" si="86"/>
        <v>53.513203901871947</v>
      </c>
      <c r="BW52" s="129">
        <f t="shared" si="87"/>
        <v>192.64753404673903</v>
      </c>
      <c r="BX52" s="129">
        <f>IF(CK52=0,
IF(BV52&lt;$E$29,1,
IF(BV52&lt;$E$30,2,
IF(BV52&lt;$E$31,3,
IF(BV52&lt;$E$32,4,
IF(BV52&lt;$E$33,5,
IF(BV52&lt;$E$34,6)))))),
IF(BV52&gt;$F$29,1,
IF(BV52&gt;$F$30,2,
IF(BV52&gt;$F$31,3,
IF(BV52&gt;$F$32,4,
IF(BV52&gt;$F$33,5,
IF(BV52&gt;$F$34,6)))))))</f>
        <v>3</v>
      </c>
      <c r="BY52" s="129" cm="1">
        <f t="array" ref="BY52">INDEX(Sections!$A$37:$F$67, MATCH(BV52, Acceleration!$H$6:$H$36, 1), Sections!BX52)</f>
        <v>6.8582415088433493</v>
      </c>
      <c r="BZ52" s="129">
        <f>(BikeData!$G$5/BT52)*BikeData!$N$2*(Sections!$O$2/Sections!$N$2)-Sections!CE52/Sections!BT52</f>
        <v>8.2119111359618984</v>
      </c>
      <c r="CA52" s="129">
        <f>(Sections!$V$2*Sections!$L$2*BikeData!$N$2*((Sections!$P$2)/Sections!$M$2)/(1-Sections!$V$2*Sections!$N$2/Sections!$M$2))/Sections!BT52-Sections!CE52/Sections!BT52</f>
        <v>12.36003695507115</v>
      </c>
      <c r="CB52" s="129">
        <f t="shared" si="40"/>
        <v>6.8582415088433493</v>
      </c>
      <c r="CC52" s="129">
        <f t="shared" si="13"/>
        <v>53.641210602120168</v>
      </c>
      <c r="CD52" s="129">
        <f t="shared" si="41"/>
        <v>1.8664653334701499E-2</v>
      </c>
      <c r="CE52" s="149">
        <f>0.5*Sections!$U$2*Sections!$T$2*Sections!BV52^2</f>
        <v>515.45933853179804</v>
      </c>
      <c r="CF52" s="149">
        <f>BikeData!$N$2*((Sections!$P$2)/Sections!$N$2)-(0.5*Sections!$U$2*Sections!$T$2*Sections!BV52^2)/BikeData!$G$5</f>
        <v>8.4818225298056333</v>
      </c>
      <c r="CG52" s="149">
        <f>Sections!$V$2*BikeData!$N$2*(Sections!$P$2/Sections!$M$2)/(1-Sections!$V$2*Sections!$N$2/Sections!$M$2)</f>
        <v>15.459349727578084</v>
      </c>
      <c r="CH52" s="149">
        <f t="shared" si="42"/>
        <v>8.4818225298056333</v>
      </c>
      <c r="CI52" s="149">
        <f t="shared" si="88"/>
        <v>78.075679469999997</v>
      </c>
      <c r="CJ52" s="149">
        <f>MAX(0, (BV52^2 - BU$17^2)/(2*Sections!CH52))</f>
        <v>0</v>
      </c>
      <c r="CK52" s="149">
        <f t="shared" si="89"/>
        <v>0</v>
      </c>
      <c r="CL52" s="149">
        <f t="shared" si="90"/>
        <v>6.8582415088433493</v>
      </c>
      <c r="CM52" s="672"/>
      <c r="CN52" s="129">
        <f>INDEX($B$29:$B$34, MATCH(CR52, $A$29:$A$34, 0))</f>
        <v>281.54523308547459</v>
      </c>
      <c r="CO52" s="129">
        <f t="shared" si="91"/>
        <v>26</v>
      </c>
      <c r="CP52" s="129">
        <f t="shared" si="92"/>
        <v>56.80266914796718</v>
      </c>
      <c r="CQ52" s="129">
        <f t="shared" si="43"/>
        <v>204.48960893268185</v>
      </c>
      <c r="CR52" s="129">
        <f>IF(DE52=1,
IF(CP52&lt;$E$29,1,
IF(CP52&lt;$E$30,2,
IF(CP52&lt;$E$31,3,
IF(CP52&lt;$E$32,4,
IF(CP52&lt;$E$33,5,
IF(CP52&lt;$E$34,6)))))),
IF(CP52&gt;$F$29,1,
IF(CP52&gt;$F$30,2,
IF(CP52&gt;$F$31,3,
IF(CP52&gt;$F$32,4,
IF(CP52&gt;$F$33,5,
IF(CP52&gt;$F$34,6)))))))</f>
        <v>4</v>
      </c>
      <c r="CS52" s="129" cm="1">
        <f t="array" ref="CS52">INDEX(Sections!$A$37:$F$67, MATCH(CP52, Acceleration!$H$6:$H$36, 1), Sections!CR52)</f>
        <v>4.7104625432718503</v>
      </c>
      <c r="CT52" s="129">
        <f>(BikeData!$G$5/CN52)*BikeData!$N$2*(Sections!$O$2/Sections!$N$2)-Sections!CY52/Sections!CN52</f>
        <v>8.1826174842527912</v>
      </c>
      <c r="CU52" s="129">
        <f>(Sections!$V$2*Sections!$L$2*BikeData!$N$2*((Sections!$P$2)/Sections!$M$2)/(1-Sections!$V$2*Sections!$N$2/Sections!$M$2))/Sections!CN52-Sections!CY52/Sections!CN52</f>
        <v>12.433137331783131</v>
      </c>
      <c r="CV52" s="129">
        <f t="shared" si="135"/>
        <v>4.7104625432718503</v>
      </c>
      <c r="CW52" s="129">
        <f t="shared" si="138"/>
        <v>56.657518600374232</v>
      </c>
      <c r="CX52" s="129">
        <f t="shared" si="139"/>
        <v>1.7627328490202182E-2</v>
      </c>
      <c r="CY52" s="149">
        <f>0.5*Sections!$U$2*Sections!$T$2*Sections!CP52^2</f>
        <v>580.77778002001605</v>
      </c>
      <c r="CZ52" s="129">
        <f>BikeData!$N$2*((Sections!$P$2)/Sections!$N$2)-(0.5*Sections!$U$2*Sections!$T$2*Sections!CP52^2)/BikeData!$G$5</f>
        <v>8.2344041908351109</v>
      </c>
      <c r="DA52" s="129">
        <f>Sections!$V$2*BikeData!$N$2*(Sections!$P$2/Sections!$M$2)/(1-Sections!$V$2*Sections!$N$2/Sections!$M$2)</f>
        <v>15.459349727578084</v>
      </c>
      <c r="DB52" s="129">
        <f t="shared" si="93"/>
        <v>8.2344041908351109</v>
      </c>
      <c r="DC52" s="129">
        <f t="shared" si="94"/>
        <v>46.567763170000006</v>
      </c>
      <c r="DD52" s="129">
        <f t="shared" si="47"/>
        <v>50.140946799761181</v>
      </c>
      <c r="DE52" s="221">
        <f t="shared" si="95"/>
        <v>1</v>
      </c>
      <c r="DF52" s="149">
        <f t="shared" si="96"/>
        <v>4.7104625432718503</v>
      </c>
      <c r="DG52" s="680"/>
      <c r="DH52" s="631"/>
      <c r="DI52" s="129">
        <f>INDEX($B$29:$B$34, MATCH(DM52, $A$29:$A$34, 0))</f>
        <v>288.49501037177833</v>
      </c>
      <c r="DJ52" s="129">
        <f t="shared" si="97"/>
        <v>26</v>
      </c>
      <c r="DK52" s="129">
        <f t="shared" si="98"/>
        <v>43.993546145135326</v>
      </c>
      <c r="DL52" s="129">
        <f t="shared" si="16"/>
        <v>158.37676612248717</v>
      </c>
      <c r="DM52" s="149">
        <f>IF(DZ52=0,
IF(DK52&lt;$E$29,1,
IF(DK52&lt;$E$30,2,
IF(DK52&lt;$E$31,3,
IF(DK52&lt;$E$32,4,
IF(DK52&lt;$E$33,5,
IF(DK52&lt;$E$34,6)))))),
IF(DK52&gt;$F$29,1,
IF(DK52&gt;$F$30,2,
IF(DK52&gt;$F$31,3,
IF(DK52&gt;$F$32,4,
IF(DK52&gt;$F$33,5,
IF(DK52&gt;$F$34,6)))))))</f>
        <v>3</v>
      </c>
      <c r="DN52" s="149" cm="1">
        <f t="array" ref="DN52">INDEX(Sections!$A$37:$F$67, MATCH(DK52, Acceleration!$H$6:$H$36, 1), Sections!DM52)</f>
        <v>6.8582415088433493</v>
      </c>
      <c r="DO52" s="129">
        <f>(BikeData!$G$5/DI52)*BikeData!$N$2*(Sections!$O$2/Sections!$N$2)-Sections!DT52/Sections!DI52</f>
        <v>8.7910600088666193</v>
      </c>
      <c r="DP52" s="129">
        <f>(Sections!$V$2*Sections!$L$2*BikeData!$N$2*((Sections!$P$2)/Sections!$M$2)/(1-Sections!$V$2*Sections!$N$2/Sections!$M$2))/Sections!DI52-Sections!DT52/Sections!DI52</f>
        <v>12.939185827975871</v>
      </c>
      <c r="DQ52" s="129">
        <f t="shared" si="48"/>
        <v>6.8582415088433493</v>
      </c>
      <c r="DR52" s="149">
        <f t="shared" si="49"/>
        <v>43.785873155275517</v>
      </c>
      <c r="DS52" s="129">
        <f t="shared" si="50"/>
        <v>2.2784384038305874E-2</v>
      </c>
      <c r="DT52" s="149">
        <f>0.5*Sections!$U$2*Sections!$T$2*Sections!DK52^2</f>
        <v>348.37777843634723</v>
      </c>
      <c r="DU52" s="149">
        <f>BikeData!$N$2*((Sections!$P$2)/Sections!$N$2)-(0.5*Sections!$U$2*Sections!$T$2*Sections!DK52^2)/BikeData!$G$5</f>
        <v>9.1147072271368863</v>
      </c>
      <c r="DV52" s="149">
        <f>Sections!$V$2*BikeData!$N$2*(Sections!$P$2/Sections!$M$2)/(1-Sections!$V$2*Sections!$N$2/Sections!$M$2)</f>
        <v>15.459349727578084</v>
      </c>
      <c r="DW52" s="149">
        <f t="shared" si="99"/>
        <v>9.1147072271368863</v>
      </c>
      <c r="DX52" s="149">
        <f t="shared" si="100"/>
        <v>21.780693499999998</v>
      </c>
      <c r="DY52" s="149">
        <f t="shared" si="52"/>
        <v>0</v>
      </c>
      <c r="DZ52" s="149">
        <f t="shared" si="101"/>
        <v>0</v>
      </c>
      <c r="EA52" s="149">
        <f t="shared" si="53"/>
        <v>-9.1147072271368863</v>
      </c>
      <c r="EB52" s="634"/>
      <c r="EC52" s="658"/>
      <c r="ED52" s="192">
        <f>INDEX($B$29:$B$34, MATCH(EH52, $A$29:$A$34, 0))</f>
        <v>327.25651568900486</v>
      </c>
      <c r="EE52" s="129">
        <f t="shared" si="102"/>
        <v>26</v>
      </c>
      <c r="EF52" s="129">
        <f t="shared" si="103"/>
        <v>34.557676796064619</v>
      </c>
      <c r="EG52" s="129">
        <f t="shared" si="104"/>
        <v>124.40763646583264</v>
      </c>
      <c r="EH52" s="149">
        <f>IF(EU52=0,
IF(EF52&lt;$E$29,1,
IF(EF52&lt;$E$30,2,
IF(EF52&lt;$E$31,3,
IF(EF52&lt;$E$32,4,
IF(EF52&lt;$E$33,5,
IF(EF52&lt;$E$34,6)))))),
IF(EF52&gt;$F$29,1,
IF(EF52&gt;$F$30,2,
IF(EF52&gt;$F$31,3,
IF(EF52&gt;$F$32,4,
IF(EF52&gt;$F$33,5,
IF(EF52&gt;$F$34,6)))))))</f>
        <v>1</v>
      </c>
      <c r="EI52" s="149" cm="1">
        <f t="array" ref="EI52">INDEX(Sections!$A$37:$F$67, MATCH(EF52, Acceleration!$H$6:$H$36, 1), Sections!EH52)</f>
        <v>12.059929368897711</v>
      </c>
      <c r="EJ52" s="129">
        <f>(BikeData!$G$5/ED52)*BikeData!$N$2*(Sections!$O$2/Sections!$N$2)-Sections!EO52/Sections!ED52</f>
        <v>8.1574931415964897</v>
      </c>
      <c r="EK52" s="129">
        <f>(Sections!$V$2*Sections!$L$2*BikeData!$N$2*((Sections!$P$2)/Sections!$M$2)/(1-Sections!$V$2*Sections!$N$2/Sections!$M$2))/Sections!ED52-Sections!EO52/Sections!ED52</f>
        <v>11.814299175504807</v>
      </c>
      <c r="EL52" s="129">
        <f t="shared" si="105"/>
        <v>8.1574931415964897</v>
      </c>
      <c r="EM52" s="129">
        <f t="shared" si="140"/>
        <v>34.278169219972327</v>
      </c>
      <c r="EN52" s="129">
        <f t="shared" si="142"/>
        <v>2.9054629466368907E-2</v>
      </c>
      <c r="EO52" s="149">
        <f>0.5*Sections!$U$2*Sections!$T$2*Sections!EF52^2</f>
        <v>214.96194459742733</v>
      </c>
      <c r="EP52" s="149">
        <f>BikeData!$N$2*((Sections!$P$2)/Sections!$N$2)-(0.5*Sections!$U$2*Sections!$T$2*Sections!EF52^2)/BikeData!$G$5</f>
        <v>9.6200702341024922</v>
      </c>
      <c r="EQ52" s="149">
        <f>Sections!$V$2*BikeData!$N$2*(Sections!$P$2/Sections!$M$2)/(1-Sections!$V$2*Sections!$N$2/Sections!$M$2)</f>
        <v>15.459349727578084</v>
      </c>
      <c r="ER52" s="149">
        <f t="shared" si="106"/>
        <v>9.6200702341024922</v>
      </c>
      <c r="ES52" s="149">
        <f t="shared" si="107"/>
        <v>11.01957573</v>
      </c>
      <c r="ET52" s="149">
        <f t="shared" si="108"/>
        <v>16.749894530264164</v>
      </c>
      <c r="EU52" s="149">
        <f t="shared" si="137"/>
        <v>1</v>
      </c>
      <c r="EV52" s="149">
        <f t="shared" si="143"/>
        <v>-9.6200702341024922</v>
      </c>
      <c r="EW52" s="678"/>
      <c r="EX52" s="129">
        <f>INDEX($B$29:$B$34, MATCH($FB52, $A$29:$A$34, 0))</f>
        <v>300.69501336586995</v>
      </c>
      <c r="EY52" s="129">
        <f t="shared" si="144"/>
        <v>26</v>
      </c>
      <c r="EZ52" s="129">
        <f t="shared" si="145"/>
        <v>36.32498757825838</v>
      </c>
      <c r="FA52" s="129">
        <f t="shared" si="146"/>
        <v>130.76995528173018</v>
      </c>
      <c r="FB52" s="149">
        <f>IF(FO52=0,
IF(EZ52&lt;$E$29,1,
IF(EZ52&lt;$E$30,2,
IF(EZ52&lt;$E$31,3,
IF(EZ52&lt;$E$32,4,
IF(EZ52&lt;$E$33,5,
IF(EZ52&lt;$E$34,6)))))),
IF(EZ52&gt;$F$29,1,
IF(EZ52&gt;$F$30,2,
IF(EZ52&gt;$F$31,3,
IF(EZ52&gt;$F$32,4,
IF(EZ52&gt;$F$33,5,
IF(EZ52&gt;$F$34,6)))))))</f>
        <v>2</v>
      </c>
      <c r="FC52" s="149" cm="1">
        <f t="array" ref="FC52">INDEX(Sections!$A$37:$F$67, MATCH(EZ52, Acceleration!$H$6:$H$36, 1), Sections!FB52)</f>
        <v>9.4901727706756382</v>
      </c>
      <c r="FD52" s="129">
        <f>(BikeData!$G$5/EX52)*BikeData!$N$2*(Sections!$O$2/Sections!$N$2)-Sections!FI52/Sections!EX52</f>
        <v>8.8030853827015445</v>
      </c>
      <c r="FE52" s="129">
        <f>(Sections!$V$2*Sections!$L$2*BikeData!$N$2*((Sections!$P$2)/Sections!$M$2)/(1-Sections!$V$2*Sections!$N$2/Sections!$M$2))/Sections!EX52-Sections!FI52/Sections!EX52</f>
        <v>12.782910614293485</v>
      </c>
      <c r="FF52" s="129">
        <f t="shared" si="147"/>
        <v>8.8030853827015445</v>
      </c>
      <c r="FG52" s="129">
        <f t="shared" si="148"/>
        <v>36.566526951927344</v>
      </c>
      <c r="FH52" s="129">
        <f t="shared" si="58"/>
        <v>2.7438036003104023E-2</v>
      </c>
      <c r="FI52" s="149">
        <f>0.5*Sections!$U$2*Sections!$T$2*Sections!EZ52^2</f>
        <v>237.51085006091262</v>
      </c>
      <c r="FJ52" s="149">
        <f>BikeData!$N$2*((Sections!$P$2)/Sections!$N$2)-(0.5*Sections!$U$2*Sections!$T$2*Sections!EZ52^2)/BikeData!$G$5</f>
        <v>9.5346577134074728</v>
      </c>
      <c r="FK52" s="149">
        <f>Sections!$V$2*BikeData!$N$2*(Sections!$P$2/Sections!$M$2)/(1-Sections!$V$2*Sections!$N$2/Sections!$M$2)</f>
        <v>15.459349727578084</v>
      </c>
      <c r="FL52" s="149">
        <f t="shared" si="149"/>
        <v>9.5346577134074728</v>
      </c>
      <c r="FM52" s="149">
        <f t="shared" si="150"/>
        <v>227.62828163</v>
      </c>
      <c r="FN52" s="149">
        <f t="shared" si="61"/>
        <v>31.124173726290028</v>
      </c>
      <c r="FO52" s="149">
        <f t="shared" si="152"/>
        <v>0</v>
      </c>
      <c r="FP52" s="149">
        <f t="shared" si="151"/>
        <v>8.8030853827015445</v>
      </c>
      <c r="FR52" s="149">
        <f>INDEX($B$29:$B$34, MATCH($FV52, $A$29:$A$34, 0))</f>
        <v>300.69501336586995</v>
      </c>
      <c r="FS52" s="129">
        <f t="shared" si="62"/>
        <v>26</v>
      </c>
      <c r="FT52" s="129">
        <f t="shared" si="114"/>
        <v>34.129692005540598</v>
      </c>
      <c r="FU52" s="129">
        <f t="shared" si="115"/>
        <v>122.86689121994615</v>
      </c>
      <c r="FV52" s="149">
        <f>IF(GI52=0,
IF(FT52&lt;$E$29,1,
IF(FT52&lt;$E$30,2,
IF(FT52&lt;$E$31,3,
IF(FT52&lt;$E$32,4,
IF(FT52&lt;$E$33,5,
IF(FT52&lt;$E$34,6)))))),
IF(FT52&gt;$F$29,1,
IF(FT52&gt;$F$30,2,
IF(FT52&gt;$F$31,3,
IF(FT52&gt;$F$32,4,
IF(FT52&gt;$F$33,5,
IF(FT52&gt;$F$34,6)))))))</f>
        <v>2</v>
      </c>
      <c r="FW52" s="149" cm="1">
        <f t="array" ref="FW52">INDEX(Sections!$A$37:$F$67, MATCH(FT52, Acceleration!$H$6:$H$36, 1), Sections!FV52)</f>
        <v>9.4901727706756382</v>
      </c>
      <c r="FX52" s="129">
        <f>(BikeData!$G$5/FR52)*BikeData!$N$2*(Sections!$O$2/Sections!$N$2)-Sections!GC52/Sections!FR52</f>
        <v>8.8956721934987257</v>
      </c>
      <c r="FY52" s="129">
        <f>(Sections!$V$2*Sections!$L$2*BikeData!$N$2*((Sections!$P$2)/Sections!$M$2)/(1-Sections!$V$2*Sections!$N$2/Sections!$M$2))/Sections!FR52-Sections!GC52/Sections!FR52</f>
        <v>12.875497425090666</v>
      </c>
      <c r="FZ52" s="129">
        <f t="shared" si="116"/>
        <v>8.8956721934987257</v>
      </c>
      <c r="GA52" s="129">
        <f t="shared" si="117"/>
        <v>34.389347489884997</v>
      </c>
      <c r="GB52" s="129">
        <f t="shared" si="64"/>
        <v>2.9188967252431485E-2</v>
      </c>
      <c r="GC52" s="149">
        <f>0.5*Sections!$U$2*Sections!$T$2*Sections!FT52^2</f>
        <v>209.67045775075113</v>
      </c>
      <c r="GD52" s="149">
        <f>BikeData!$N$2*((Sections!$P$2)/Sections!$N$2)-(0.5*Sections!$U$2*Sections!$T$2*Sections!FT52^2)/BikeData!$G$5</f>
        <v>9.6401137448853582</v>
      </c>
      <c r="GE52" s="149">
        <f>Sections!$V$2*BikeData!$N$2*(Sections!$P$2/Sections!$M$2)/(1-Sections!$V$2*Sections!$N$2/Sections!$M$2)</f>
        <v>15.459349727578084</v>
      </c>
      <c r="GF52" s="149">
        <f t="shared" si="118"/>
        <v>9.6401137448853582</v>
      </c>
      <c r="GG52" s="149">
        <f t="shared" si="66"/>
        <v>488.54111422000005</v>
      </c>
      <c r="GH52" s="149">
        <f>MAX(0, (FT52^2 - CX$6^2)/(2*Sections!GF52))</f>
        <v>60.416085702882661</v>
      </c>
      <c r="GI52" s="149">
        <f t="shared" si="119"/>
        <v>0</v>
      </c>
      <c r="GJ52" s="149">
        <f t="shared" si="120"/>
        <v>8.8956721934987257</v>
      </c>
      <c r="GM52" s="106">
        <f>INDEX($B$29:$B$34, MATCH(GQ52, $A$29:$A$34, 0))</f>
        <v>327.25651568900486</v>
      </c>
      <c r="GN52" s="106">
        <f t="shared" si="68"/>
        <v>26</v>
      </c>
      <c r="GO52" s="106">
        <f t="shared" si="121"/>
        <v>28.668605025568208</v>
      </c>
      <c r="GP52" s="106">
        <f t="shared" si="122"/>
        <v>103.20697809204555</v>
      </c>
      <c r="GQ52" s="106">
        <f>IF(HD52=0,
IF(GO52&lt;$E$29,1,
IF(GO52&lt;$E$30,2,
IF(GO52&lt;$E$31,3,
IF(GO52&lt;$E$32,4,
IF(GO52&lt;$E$33,5,
IF(GO52&lt;$E$34,6)))))),
IF(GO52&gt;$F$29,1,
IF(GO52&gt;$F$30,2,
IF(GO52&gt;$F$31,3,
IF(GO52&gt;$F$32,4,
IF(GO52&gt;$F$33,5,
IF(GO52&gt;$F$34,6)))))))</f>
        <v>1</v>
      </c>
      <c r="GR52" s="106" cm="1">
        <f t="array" ref="GR52">INDEX(Sections!$A$37:$F$67, MATCH(GO52, Acceleration!$H$6:$H$36, 1), Sections!GQ52)</f>
        <v>13.199049284502818</v>
      </c>
      <c r="GS52" s="106">
        <f>(BikeData!$G$5/GM52)*BikeData!$N$2*(Sections!$O$2/Sections!$N$2)-Sections!GX52/Sections!GM52</f>
        <v>8.3622925477019816</v>
      </c>
      <c r="GT52" s="106">
        <f>(Sections!$V$2*Sections!$L$2*BikeData!$N$2*((Sections!$P$2)/Sections!$M$2)/(1-Sections!$V$2*Sections!$N$2/Sections!$M$2))/Sections!GM52-Sections!GX52/Sections!GM52</f>
        <v>12.019098581610299</v>
      </c>
      <c r="GU52" s="106">
        <f t="shared" si="123"/>
        <v>8.3622925477019816</v>
      </c>
      <c r="GV52" s="106">
        <f t="shared" si="124"/>
        <v>28.958824202778654</v>
      </c>
      <c r="GW52" s="106">
        <f t="shared" si="70"/>
        <v>3.4705695304836019E-2</v>
      </c>
      <c r="GX52" s="106">
        <f>0.5*Sections!$U$2*Sections!$T$2*Sections!GO52^2</f>
        <v>147.94000454016626</v>
      </c>
      <c r="GY52" s="106">
        <f>BikeData!$N$2*((Sections!$P$2)/Sections!$N$2)-(0.5*Sections!$U$2*Sections!$T$2*Sections!GO52^2)/BikeData!$G$5</f>
        <v>9.8739412191678753</v>
      </c>
      <c r="GZ52" s="106">
        <f>Sections!$V$2*BikeData!$N$2*(Sections!$P$2/Sections!$M$2)/(1-Sections!$V$2*Sections!$N$2/Sections!$M$2)</f>
        <v>15.459349727578084</v>
      </c>
      <c r="HA52" s="106">
        <f t="shared" si="125"/>
        <v>9.8739412191678753</v>
      </c>
      <c r="HB52" s="106">
        <f t="shared" si="72"/>
        <v>357.21187875999999</v>
      </c>
      <c r="HC52" s="106">
        <f>MAX(0, (GO52^2 - DY$9^2)/(2*Sections!HA52))</f>
        <v>41.61909089131175</v>
      </c>
      <c r="HD52" s="106">
        <f t="shared" si="126"/>
        <v>0</v>
      </c>
      <c r="HE52" s="106">
        <f t="shared" si="127"/>
        <v>8.3622925477019816</v>
      </c>
      <c r="HH52" s="82">
        <f>INDEX($B$29:$B$34, MATCH(HL52, $A$29:$A$34, 0))</f>
        <v>327.25651568900486</v>
      </c>
      <c r="HI52" s="82">
        <f t="shared" si="74"/>
        <v>26</v>
      </c>
      <c r="HJ52" s="82">
        <f t="shared" si="128"/>
        <v>26.46981271697522</v>
      </c>
      <c r="HK52" s="82">
        <f t="shared" si="129"/>
        <v>95.2913257811108</v>
      </c>
      <c r="HL52" s="106">
        <f>IF(HY52=0,
IF(HJ52&lt;$E$29,1,
IF(HJ52&lt;$E$30,2,
IF(HJ52&lt;$E$31,3,
IF(HJ52&lt;$E$32,4,
IF(HJ52&lt;$E$33,5,
IF(HJ52&lt;$E$34,6)))))),
IF(HJ52&gt;$F$29,1,
IF(HJ52&gt;$F$30,2,
IF(HJ52&gt;$F$31,3,
IF(HJ52&gt;$F$32,4,
IF(HJ52&gt;$F$33,5,
IF(HJ52&gt;$F$34,6)))))))</f>
        <v>1</v>
      </c>
      <c r="HM52" s="106" cm="1">
        <f t="array" ref="HM52">INDEX(Sections!$A$37:$F$67, MATCH(HJ52, Acceleration!$H$6:$H$36, 1), Sections!HL52)</f>
        <v>13.389133083743124</v>
      </c>
      <c r="HN52" s="82">
        <f>(BikeData!$G$5/HH52)*BikeData!$N$2*(Sections!$O$2/Sections!$N$2)-Sections!HS52/Sections!HH52</f>
        <v>8.428976711790531</v>
      </c>
      <c r="HO52" s="82">
        <f>(Sections!$V$2*Sections!$L$2*BikeData!$N$2*((Sections!$P$2)/Sections!$M$2)/(1-Sections!$V$2*Sections!$N$2/Sections!$M$2))/Sections!HH52-Sections!HS52/Sections!HH52</f>
        <v>12.085782745698848</v>
      </c>
      <c r="HP52" s="82">
        <f t="shared" si="130"/>
        <v>8.428976711790531</v>
      </c>
      <c r="HQ52" s="82">
        <f t="shared" si="131"/>
        <v>26.78635732411789</v>
      </c>
      <c r="HR52" s="106">
        <f t="shared" si="26"/>
        <v>3.7554334050998762E-2</v>
      </c>
      <c r="HS52" s="104">
        <f>0.5*Sections!$U$2*Sections!$T$2*Sections!HJ52^2</f>
        <v>126.11717734891374</v>
      </c>
      <c r="HT52" s="104">
        <f>BikeData!$N$2*((Sections!$P$2)/Sections!$N$2)-(0.5*Sections!$U$2*Sections!$T$2*Sections!HJ52^2)/BikeData!$G$5</f>
        <v>9.9566034433771655</v>
      </c>
      <c r="HU52" s="104">
        <f>Sections!$V$2*BikeData!$N$2*(Sections!$P$2/Sections!$M$2)/(1-Sections!$V$2*Sections!$N$2/Sections!$M$2)</f>
        <v>15.459349727578084</v>
      </c>
      <c r="HV52" s="106">
        <f t="shared" si="132"/>
        <v>9.9566034433771655</v>
      </c>
      <c r="HW52" s="106">
        <f t="shared" si="77"/>
        <v>295.42191860000003</v>
      </c>
      <c r="HX52" s="106">
        <f t="shared" si="78"/>
        <v>19.051952470247315</v>
      </c>
      <c r="HY52" s="106">
        <f t="shared" si="133"/>
        <v>0</v>
      </c>
      <c r="HZ52" s="106">
        <f t="shared" si="134"/>
        <v>8.428976711790531</v>
      </c>
    </row>
    <row r="53" spans="1:234">
      <c r="A53" s="40">
        <v>11.167263349953945</v>
      </c>
      <c r="B53" s="40">
        <v>9.0884392122816955</v>
      </c>
      <c r="C53" s="40">
        <v>7.0005045353780604</v>
      </c>
      <c r="D53" s="40">
        <v>5.4398776896216958</v>
      </c>
      <c r="E53" s="40">
        <v>4.2540518325758709</v>
      </c>
      <c r="F53" s="40">
        <v>3.0751842266769063</v>
      </c>
      <c r="L53" s="149">
        <f>INDEX($B$29:$B$34, MATCH($P53, $A$29:$A$34, 0))</f>
        <v>327.25651568900486</v>
      </c>
      <c r="M53" s="149">
        <f t="shared" si="28"/>
        <v>27</v>
      </c>
      <c r="N53" s="149">
        <f t="shared" si="79"/>
        <v>28.065968061774807</v>
      </c>
      <c r="O53" s="149">
        <f t="shared" si="29"/>
        <v>101.0374850223893</v>
      </c>
      <c r="P53" s="149">
        <f>IF(AC53=0,
IF(N53&lt;$E$29,1,
IF(N53&lt;$E$30,2,
IF(N53&lt;$E$31,3,
IF(N53&lt;$E$32,4,
IF(N53&lt;$E$33,5,
IF(N53&lt;$E$34,6)))))),
IF(N53&gt;$F$29,1,
IF(N53&gt;$F$30,2,
IF(N53&gt;$F$31,3,
IF(N53&gt;$F$32,4,
IF(N53&gt;$F$33,5,
IF(N53&gt;$F$34,6)))))))</f>
        <v>1</v>
      </c>
      <c r="Q53" s="149" cm="1">
        <f t="array" ref="Q53">INDEX(Sections!$A$37:$F$67, MATCH(N53, Acceleration!$H$6:$H$36, 1), Sections!P53)</f>
        <v>13.199049284502818</v>
      </c>
      <c r="R53" s="149">
        <f>(BikeData!$G$5/L53)*BikeData!$N$2*(Sections!$O$2/Sections!$N$2)-Sections!W53/Sections!L53</f>
        <v>8.3810981722231244</v>
      </c>
      <c r="S53" s="149">
        <f>(Sections!$V$2*Sections!$L$2*BikeData!$N$2*((Sections!$P$2)/Sections!$M$2)/(1-Sections!$V$2*Sections!$N$2/Sections!$M$2))/Sections!L53-Sections!W53/Sections!L53</f>
        <v>12.037904206131442</v>
      </c>
      <c r="T53" s="149">
        <f t="shared" si="0"/>
        <v>8.6376490575826992</v>
      </c>
      <c r="U53" s="149">
        <f t="shared" si="30"/>
        <v>28.372061281474224</v>
      </c>
      <c r="V53" s="149">
        <f t="shared" si="31"/>
        <v>3.5437098411715134E-2</v>
      </c>
      <c r="W53" s="149">
        <f>0.5*Sections!$U$2*Sections!$T$2*Sections!N53^2</f>
        <v>141.78574138402143</v>
      </c>
      <c r="X53" s="149">
        <f>BikeData!$N$2*((Sections!$P$2)/Sections!$N$2)-(0.5*Sections!$U$2*Sections!$T$2*Sections!N53^2)/BikeData!$G$5</f>
        <v>9.8972528220320601</v>
      </c>
      <c r="Y53" s="149">
        <f>Sections!$V$2*BikeData!$N$2*(Sections!$P$2/Sections!$M$2)/(1-Sections!$V$2*Sections!$N$2/Sections!$M$2)</f>
        <v>15.459349727578084</v>
      </c>
      <c r="Z53" s="149">
        <f t="shared" si="32"/>
        <v>9.8972528220320601</v>
      </c>
      <c r="AA53" s="149">
        <f>$D$2-M53</f>
        <v>476.2</v>
      </c>
      <c r="AB53" s="149">
        <f>MAX(0, (N53^2 - M$17^2)/(2*Sections!Z53))</f>
        <v>0</v>
      </c>
      <c r="AC53" s="149">
        <f t="shared" si="80"/>
        <v>0</v>
      </c>
      <c r="AD53" s="149">
        <f t="shared" si="33"/>
        <v>8.6376490575826992</v>
      </c>
      <c r="AF53" s="149">
        <f>INDEX($B$29:$B$34, MATCH($AJ53, $A$29:$A$34, 0))</f>
        <v>300.69501336586995</v>
      </c>
      <c r="AG53" s="129">
        <f t="shared" si="34"/>
        <v>27</v>
      </c>
      <c r="AH53" s="129">
        <f t="shared" si="35"/>
        <v>36.946701617339897</v>
      </c>
      <c r="AI53" s="129">
        <f t="shared" si="1"/>
        <v>133.00812582242364</v>
      </c>
      <c r="AJ53" s="129">
        <f>IF(AW53=0,
IF(AH53&lt;$E$29,1,
IF(AH53&lt;$E$30,2,
IF(AH53&lt;$E$31,3,
IF(AH53&lt;$E$32,4,
IF(AH53&lt;$E$33,5,
IF(AH53&lt;$E$34,6)))))),
IF(AH53&gt;$F$29,1,
IF(AH53&gt;$F$30,2,
IF(AH53&gt;$F$31,3,
IF(AH53&gt;$F$32,4,
IF(AH53&gt;$F$33,5,
IF(AH53&gt;$F$34,6)))))))</f>
        <v>2</v>
      </c>
      <c r="AK53" s="129" cm="1">
        <f t="array" ref="AK53">INDEX(Sections!$A$37:$F$67, MATCH(AH53, Acceleration!$H$6:$H$36, 1), $AJ53)</f>
        <v>9.4901727706756382</v>
      </c>
      <c r="AL53" s="129">
        <f>(BikeData!$G$5/AF53)*BikeData!$N$2*(Sections!$O$2/Sections!$N$2)-Sections!AQ53/Sections!AF53</f>
        <v>8.7758161349696415</v>
      </c>
      <c r="AM53" s="129">
        <f>(Sections!$V$2*Sections!$L$2*BikeData!$N$2*((Sections!$P$2)/Sections!$M$2)/(1-Sections!$V$2*Sections!$N$2/Sections!$M$2))/Sections!AF53-Sections!AQ53/Sections!AF53</f>
        <v>12.755641366561582</v>
      </c>
      <c r="AN53" s="129">
        <f t="shared" si="2"/>
        <v>8.7758161349696415</v>
      </c>
      <c r="AO53" s="129">
        <f t="shared" si="3"/>
        <v>37.183469346884323</v>
      </c>
      <c r="AP53" s="129">
        <f t="shared" si="36"/>
        <v>2.6979568156739228E-2</v>
      </c>
      <c r="AQ53" s="149">
        <f>0.5*Sections!$U$2*Sections!$T$2*Sections!AH53^2</f>
        <v>245.7105768721344</v>
      </c>
      <c r="AR53" s="149">
        <f>BikeData!$N$2*((Sections!$P$2)/Sections!$N$2)-(0.5*Sections!$U$2*Sections!$T$2*Sections!AH53^2)/BikeData!$G$5</f>
        <v>9.5035981421528444</v>
      </c>
      <c r="AS53" s="149">
        <f>Sections!$V$2*BikeData!$N$2*(Sections!$P$2/Sections!$M$2)/(1-Sections!$V$2*Sections!$N$2/Sections!$M$2)</f>
        <v>15.459349727578084</v>
      </c>
      <c r="AT53" s="149">
        <f t="shared" si="4"/>
        <v>9.5035981421528444</v>
      </c>
      <c r="AU53" s="149">
        <f t="shared" si="5"/>
        <v>35.025001019999998</v>
      </c>
      <c r="AV53" s="149">
        <f>MAX(0, (AH53^2 - AG$17^2)/(2*Sections!AT53))</f>
        <v>0</v>
      </c>
      <c r="AW53" s="149">
        <f t="shared" si="81"/>
        <v>0</v>
      </c>
      <c r="AX53" s="149">
        <f t="shared" si="6"/>
        <v>8.7758161349696415</v>
      </c>
      <c r="AZ53" s="149">
        <f>INDEX($B$29:$B$34, MATCH($AJ53, $A$29:$A$34, 0))</f>
        <v>300.69501336586995</v>
      </c>
      <c r="BA53" s="129">
        <f t="shared" si="82"/>
        <v>27</v>
      </c>
      <c r="BB53" s="129">
        <f t="shared" si="37"/>
        <v>48.398725573833325</v>
      </c>
      <c r="BC53" s="129">
        <f t="shared" si="7"/>
        <v>174.23541206579998</v>
      </c>
      <c r="BD53" s="149">
        <f>IF(BQ53=0,
IF(BB53&lt;$E$29,1,
IF(BB53&lt;$E$30,2,
IF(BB53&lt;$E$31,3,
IF(BB53&lt;$E$32,4,
IF(BB53&lt;$E$33,5,
IF(BB53&lt;$E$34,6)))))),
IF(BB53&gt;$F$29,1,
IF(BB53&gt;$F$30,2,
IF(BB53&gt;$F$31,3,
IF(BB53&gt;$F$32,4,
IF(BB53&gt;$F$33,5,
IF(BB53&gt;$F$34,6)))))))</f>
        <v>3</v>
      </c>
      <c r="BE53" s="129" cm="1">
        <f t="array" ref="BE53">INDEX(Sections!$A$37:$F$67, MATCH(BB53, Acceleration!$H$6:$H$36, 1), Sections!BD53)</f>
        <v>6.8582415088433493</v>
      </c>
      <c r="BF53" s="129">
        <f>(BikeData!$G$5/AZ53)*BikeData!$N$2*(Sections!$O$2/Sections!$N$2)-Sections!BK53/Sections!AZ53</f>
        <v>8.1907448501172162</v>
      </c>
      <c r="BG53" s="129">
        <f>(Sections!$V$2*Sections!$L$2*BikeData!$N$2*((Sections!$P$2)/Sections!$M$2)/(1-Sections!$V$2*Sections!$N$2/Sections!$M$2))/Sections!AZ53-Sections!BK53/Sections!AZ53</f>
        <v>12.170570081709156</v>
      </c>
      <c r="BH53" s="129">
        <f t="shared" si="38"/>
        <v>6.8582415088433493</v>
      </c>
      <c r="BI53" s="129">
        <f t="shared" si="9"/>
        <v>48.540221674286933</v>
      </c>
      <c r="BJ53" s="129">
        <f t="shared" si="39"/>
        <v>2.0631542396276979E-2</v>
      </c>
      <c r="BK53" s="149">
        <f>0.5*Sections!$U$2*Sections!$T$2*Sections!BB53^2</f>
        <v>421.63859469082104</v>
      </c>
      <c r="BL53" s="149">
        <f>BikeData!$N$2*((Sections!$P$2)/Sections!$N$2)-(0.5*Sections!$U$2*Sections!$T$2*Sections!BB53^2)/BikeData!$G$5</f>
        <v>8.8372041352638799</v>
      </c>
      <c r="BM53" s="149">
        <f>Sections!$V$2*BikeData!$N$2*(Sections!$P$2/Sections!$M$2)/(1-Sections!$V$2*Sections!$N$2/Sections!$M$2)</f>
        <v>15.459349727578084</v>
      </c>
      <c r="BN53" s="149">
        <f t="shared" si="10"/>
        <v>8.8372041352638799</v>
      </c>
      <c r="BO53" s="149">
        <f t="shared" si="83"/>
        <v>10.623328960000002</v>
      </c>
      <c r="BP53" s="149">
        <f>MAX(0, (BB53^2 - BA$17^2)/(2*Sections!BN53))</f>
        <v>0</v>
      </c>
      <c r="BQ53" s="149">
        <f t="shared" si="84"/>
        <v>0</v>
      </c>
      <c r="BR53" s="149">
        <f t="shared" si="11"/>
        <v>6.8582415088433493</v>
      </c>
      <c r="BT53" s="129">
        <f>INDEX($B$29:$B$34, MATCH($BX53, $A$29:$A$34, 0))</f>
        <v>281.54523308547459</v>
      </c>
      <c r="BU53" s="129">
        <f t="shared" si="85"/>
        <v>27</v>
      </c>
      <c r="BV53" s="129">
        <f t="shared" si="86"/>
        <v>53.641210602120168</v>
      </c>
      <c r="BW53" s="129">
        <f t="shared" si="87"/>
        <v>193.10835816763262</v>
      </c>
      <c r="BX53" s="129">
        <f>IF(CK53=0,
IF(BV53&lt;$E$29,1,
IF(BV53&lt;$E$30,2,
IF(BV53&lt;$E$31,3,
IF(BV53&lt;$E$32,4,
IF(BV53&lt;$E$33,5,
IF(BV53&lt;$E$34,6)))))),
IF(BV53&gt;$F$29,1,
IF(BV53&gt;$F$30,2,
IF(BV53&gt;$F$31,3,
IF(BV53&gt;$F$32,4,
IF(BV53&gt;$F$33,5,
IF(BV53&gt;$F$34,6)))))))</f>
        <v>4</v>
      </c>
      <c r="BY53" s="129" cm="1">
        <f t="array" ref="BY53">INDEX(Sections!$A$37:$F$67, MATCH(BV53, Acceleration!$H$6:$H$36, 1), Sections!BX53)</f>
        <v>4.7104625432718503</v>
      </c>
      <c r="BZ53" s="129">
        <f>(BikeData!$G$5/BT53)*BikeData!$N$2*(Sections!$O$2/Sections!$N$2)-Sections!CE53/Sections!BT53</f>
        <v>8.4058479536742148</v>
      </c>
      <c r="CA53" s="129">
        <f>(Sections!$V$2*Sections!$L$2*BikeData!$N$2*((Sections!$P$2)/Sections!$M$2)/(1-Sections!$V$2*Sections!$N$2/Sections!$M$2))/Sections!BT53-Sections!CE53/Sections!BT53</f>
        <v>12.656367801204555</v>
      </c>
      <c r="CB53" s="129">
        <f t="shared" si="40"/>
        <v>4.7104625432718503</v>
      </c>
      <c r="CC53" s="129">
        <f t="shared" si="13"/>
        <v>53.728953088140038</v>
      </c>
      <c r="CD53" s="129">
        <f t="shared" si="41"/>
        <v>1.8627148653415439E-2</v>
      </c>
      <c r="CE53" s="149">
        <f>0.5*Sections!$U$2*Sections!$T$2*Sections!BV53^2</f>
        <v>517.92830547498158</v>
      </c>
      <c r="CF53" s="149">
        <f>BikeData!$N$2*((Sections!$P$2)/Sections!$N$2)-(0.5*Sections!$U$2*Sections!$T$2*Sections!BV53^2)/BikeData!$G$5</f>
        <v>8.4724703822935759</v>
      </c>
      <c r="CG53" s="149">
        <f>Sections!$V$2*BikeData!$N$2*(Sections!$P$2/Sections!$M$2)/(1-Sections!$V$2*Sections!$N$2/Sections!$M$2)</f>
        <v>15.459349727578084</v>
      </c>
      <c r="CH53" s="149">
        <f t="shared" si="42"/>
        <v>8.4724703822935759</v>
      </c>
      <c r="CI53" s="149">
        <f t="shared" si="88"/>
        <v>77.075679469999997</v>
      </c>
      <c r="CJ53" s="149">
        <f>MAX(0, (BV53^2 - BU$17^2)/(2*Sections!CH53))</f>
        <v>0</v>
      </c>
      <c r="CK53" s="149">
        <f t="shared" si="89"/>
        <v>0</v>
      </c>
      <c r="CL53" s="149">
        <f t="shared" si="90"/>
        <v>4.7104625432718503</v>
      </c>
      <c r="CM53" s="672"/>
      <c r="CN53" s="129">
        <f>INDEX($B$29:$B$34, MATCH(CR53, $A$29:$A$34, 0))</f>
        <v>281.54523308547459</v>
      </c>
      <c r="CO53" s="129">
        <f t="shared" si="91"/>
        <v>27</v>
      </c>
      <c r="CP53" s="129">
        <f t="shared" si="92"/>
        <v>56.657518600374232</v>
      </c>
      <c r="CQ53" s="129">
        <f t="shared" si="43"/>
        <v>203.96706696134723</v>
      </c>
      <c r="CR53" s="129">
        <f>IF(DE53=1,
IF(CP53&lt;$E$29,1,
IF(CP53&lt;$E$30,2,
IF(CP53&lt;$E$31,3,
IF(CP53&lt;$E$32,4,
IF(CP53&lt;$E$33,5,
IF(CP53&lt;$E$34,6)))))),
IF(CP53&gt;$F$29,1,
IF(CP53&gt;$F$30,2,
IF(CP53&gt;$F$31,3,
IF(CP53&gt;$F$32,4,
IF(CP53&gt;$F$33,5,
IF(CP53&gt;$F$34,6)))))))</f>
        <v>4</v>
      </c>
      <c r="CS53" s="129" cm="1">
        <f t="array" ref="CS53">INDEX(Sections!$A$37:$F$67, MATCH(CP53, Acceleration!$H$6:$H$36, 1), Sections!CR53)</f>
        <v>4.7104625432718503</v>
      </c>
      <c r="CT53" s="129">
        <f>(BikeData!$G$5/CN53)*BikeData!$N$2*(Sections!$O$2/Sections!$N$2)-Sections!CY53/Sections!CN53</f>
        <v>8.1931464691559057</v>
      </c>
      <c r="CU53" s="129">
        <f>(Sections!$V$2*Sections!$L$2*BikeData!$N$2*((Sections!$P$2)/Sections!$M$2)/(1-Sections!$V$2*Sections!$N$2/Sections!$M$2))/Sections!CN53-Sections!CY53/Sections!CN53</f>
        <v>12.443666316686246</v>
      </c>
      <c r="CV53" s="129">
        <f t="shared" si="135"/>
        <v>4.7104625432718503</v>
      </c>
      <c r="CW53" s="129">
        <f t="shared" si="138"/>
        <v>56.511796539343067</v>
      </c>
      <c r="CX53" s="129">
        <f t="shared" si="139"/>
        <v>1.767263500296706E-2</v>
      </c>
      <c r="CY53" s="149">
        <f>0.5*Sections!$U$2*Sections!$T$2*Sections!CP53^2</f>
        <v>577.81339451131532</v>
      </c>
      <c r="CZ53" s="129">
        <f>BikeData!$N$2*((Sections!$P$2)/Sections!$N$2)-(0.5*Sections!$U$2*Sections!$T$2*Sections!CP53^2)/BikeData!$G$5</f>
        <v>8.2456329238226136</v>
      </c>
      <c r="DA53" s="129">
        <f>Sections!$V$2*BikeData!$N$2*(Sections!$P$2/Sections!$M$2)/(1-Sections!$V$2*Sections!$N$2/Sections!$M$2)</f>
        <v>15.459349727578084</v>
      </c>
      <c r="DB53" s="129">
        <f t="shared" si="93"/>
        <v>8.2456329238226136</v>
      </c>
      <c r="DC53" s="129">
        <f t="shared" si="94"/>
        <v>45.567763170000006</v>
      </c>
      <c r="DD53" s="129">
        <f t="shared" si="47"/>
        <v>49.074027671118728</v>
      </c>
      <c r="DE53" s="221">
        <f t="shared" si="95"/>
        <v>1</v>
      </c>
      <c r="DF53" s="149">
        <f t="shared" si="96"/>
        <v>4.7104625432718503</v>
      </c>
      <c r="DG53" s="680"/>
      <c r="DH53" s="631"/>
      <c r="DI53" s="129">
        <f>INDEX($B$29:$B$34, MATCH(DM53, $A$29:$A$34, 0))</f>
        <v>288.49501037177833</v>
      </c>
      <c r="DJ53" s="129">
        <f t="shared" si="97"/>
        <v>27</v>
      </c>
      <c r="DK53" s="129">
        <f t="shared" si="98"/>
        <v>43.785873155275517</v>
      </c>
      <c r="DL53" s="129">
        <f t="shared" si="16"/>
        <v>157.62914335899185</v>
      </c>
      <c r="DM53" s="149">
        <f>IF(DZ53=0,
IF(DK53&lt;$E$29,1,
IF(DK53&lt;$E$30,2,
IF(DK53&lt;$E$31,3,
IF(DK53&lt;$E$32,4,
IF(DK53&lt;$E$33,5,
IF(DK53&lt;$E$34,6)))))),
IF(DK53&gt;$F$29,1,
IF(DK53&gt;$F$30,2,
IF(DK53&gt;$F$31,3,
IF(DK53&gt;$F$32,4,
IF(DK53&gt;$F$33,5,
IF(DK53&gt;$F$34,6)))))))</f>
        <v>3</v>
      </c>
      <c r="DN53" s="149" cm="1">
        <f t="array" ref="DN53">INDEX(Sections!$A$37:$F$67, MATCH(DK53, Acceleration!$H$6:$H$36, 1), Sections!DM53)</f>
        <v>6.8582415088433493</v>
      </c>
      <c r="DO53" s="129">
        <f>(BikeData!$G$5/DI53)*BikeData!$N$2*(Sections!$O$2/Sections!$N$2)-Sections!DT53/Sections!DI53</f>
        <v>8.8024338437122918</v>
      </c>
      <c r="DP53" s="129">
        <f>(Sections!$V$2*Sections!$L$2*BikeData!$N$2*((Sections!$P$2)/Sections!$M$2)/(1-Sections!$V$2*Sections!$N$2/Sections!$M$2))/Sections!DI53-Sections!DT53/Sections!DI53</f>
        <v>12.950559662821544</v>
      </c>
      <c r="DQ53" s="129">
        <f t="shared" si="48"/>
        <v>6.8582415088433493</v>
      </c>
      <c r="DR53" s="149">
        <f t="shared" si="49"/>
        <v>43.576925261233903</v>
      </c>
      <c r="DS53" s="129">
        <f t="shared" si="50"/>
        <v>2.2893039557465477E-2</v>
      </c>
      <c r="DT53" s="149">
        <f>0.5*Sections!$U$2*Sections!$T$2*Sections!DK53^2</f>
        <v>345.0964838345779</v>
      </c>
      <c r="DU53" s="149">
        <f>BikeData!$N$2*((Sections!$P$2)/Sections!$N$2)-(0.5*Sections!$U$2*Sections!$T$2*Sections!DK53^2)/BikeData!$G$5</f>
        <v>9.1271363733557109</v>
      </c>
      <c r="DV53" s="149">
        <f>Sections!$V$2*BikeData!$N$2*(Sections!$P$2/Sections!$M$2)/(1-Sections!$V$2*Sections!$N$2/Sections!$M$2)</f>
        <v>15.459349727578084</v>
      </c>
      <c r="DW53" s="149">
        <f t="shared" si="99"/>
        <v>9.1271363733557109</v>
      </c>
      <c r="DX53" s="149">
        <f t="shared" si="100"/>
        <v>20.780693499999998</v>
      </c>
      <c r="DY53" s="149">
        <f t="shared" si="52"/>
        <v>0</v>
      </c>
      <c r="DZ53" s="149">
        <f t="shared" si="101"/>
        <v>0</v>
      </c>
      <c r="EA53" s="149">
        <f t="shared" si="53"/>
        <v>-9.1271363733557109</v>
      </c>
      <c r="EB53" s="634"/>
      <c r="EC53" s="658"/>
      <c r="ED53" s="192">
        <f>INDEX($B$29:$B$34, MATCH(EH53, $A$29:$A$34, 0))</f>
        <v>327.25651568900486</v>
      </c>
      <c r="EE53" s="129">
        <f t="shared" si="102"/>
        <v>27</v>
      </c>
      <c r="EF53" s="129">
        <f t="shared" si="103"/>
        <v>34.278169219972327</v>
      </c>
      <c r="EG53" s="129">
        <f t="shared" si="104"/>
        <v>123.40140919190038</v>
      </c>
      <c r="EH53" s="149">
        <f>IF(EU53=0,
IF(EF53&lt;$E$29,1,
IF(EF53&lt;$E$30,2,
IF(EF53&lt;$E$31,3,
IF(EF53&lt;$E$32,4,
IF(EF53&lt;$E$33,5,
IF(EF53&lt;$E$34,6)))))),
IF(EF53&gt;$F$29,1,
IF(EF53&gt;$F$30,2,
IF(EF53&gt;$F$31,3,
IF(EF53&gt;$F$32,4,
IF(EF53&gt;$F$33,5,
IF(EF53&gt;$F$34,6)))))))</f>
        <v>1</v>
      </c>
      <c r="EI53" s="149" cm="1">
        <f t="array" ref="EI53">INDEX(Sections!$A$37:$F$67, MATCH(EF53, Acceleration!$H$6:$H$36, 1), Sections!EH53)</f>
        <v>12.059929368897711</v>
      </c>
      <c r="EJ53" s="129">
        <f>(BikeData!$G$5/ED53)*BikeData!$N$2*(Sections!$O$2/Sections!$N$2)-Sections!EO53/Sections!ED53</f>
        <v>8.1680757430673427</v>
      </c>
      <c r="EK53" s="129">
        <f>(Sections!$V$2*Sections!$L$2*BikeData!$N$2*((Sections!$P$2)/Sections!$M$2)/(1-Sections!$V$2*Sections!$N$2/Sections!$M$2))/Sections!ED53-Sections!EO53/Sections!ED53</f>
        <v>11.82488177697566</v>
      </c>
      <c r="EL53" s="129">
        <f t="shared" si="105"/>
        <v>8.1680757430673427</v>
      </c>
      <c r="EM53" s="129">
        <f t="shared" si="140"/>
        <v>33.995977821643393</v>
      </c>
      <c r="EN53" s="129">
        <f t="shared" si="142"/>
        <v>2.9293665123064926E-2</v>
      </c>
      <c r="EO53" s="149">
        <f>0.5*Sections!$U$2*Sections!$T$2*Sections!EF53^2</f>
        <v>211.49871931315047</v>
      </c>
      <c r="EP53" s="149">
        <f>BikeData!$N$2*((Sections!$P$2)/Sections!$N$2)-(0.5*Sections!$U$2*Sections!$T$2*Sections!EF53^2)/BikeData!$G$5</f>
        <v>9.6331885116944509</v>
      </c>
      <c r="EQ53" s="149">
        <f>Sections!$V$2*BikeData!$N$2*(Sections!$P$2/Sections!$M$2)/(1-Sections!$V$2*Sections!$N$2/Sections!$M$2)</f>
        <v>15.459349727578084</v>
      </c>
      <c r="ER53" s="149">
        <f t="shared" si="106"/>
        <v>9.6331885116944509</v>
      </c>
      <c r="ES53" s="149">
        <f t="shared" si="107"/>
        <v>10.01957573</v>
      </c>
      <c r="ET53" s="149">
        <f t="shared" si="108"/>
        <v>15.728446648470802</v>
      </c>
      <c r="EU53" s="149">
        <f t="shared" si="137"/>
        <v>1</v>
      </c>
      <c r="EV53" s="149">
        <f t="shared" si="143"/>
        <v>-9.6331885116944509</v>
      </c>
      <c r="EW53" s="678"/>
      <c r="EX53" s="129">
        <f>INDEX($B$29:$B$34, MATCH($FB53, $A$29:$A$34, 0))</f>
        <v>300.69501336586995</v>
      </c>
      <c r="EY53" s="129">
        <f t="shared" si="144"/>
        <v>27</v>
      </c>
      <c r="EZ53" s="129">
        <f t="shared" si="145"/>
        <v>36.566526951927344</v>
      </c>
      <c r="FA53" s="129">
        <f t="shared" si="146"/>
        <v>131.63949702693844</v>
      </c>
      <c r="FB53" s="149">
        <f>IF(FO53=0,
IF(EZ53&lt;$E$29,1,
IF(EZ53&lt;$E$30,2,
IF(EZ53&lt;$E$31,3,
IF(EZ53&lt;$E$32,4,
IF(EZ53&lt;$E$33,5,
IF(EZ53&lt;$E$34,6)))))),
IF(EZ53&gt;$F$29,1,
IF(EZ53&gt;$F$30,2,
IF(EZ53&gt;$F$31,3,
IF(EZ53&gt;$F$32,4,
IF(EZ53&gt;$F$33,5,
IF(EZ53&gt;$F$34,6)))))))</f>
        <v>2</v>
      </c>
      <c r="FC53" s="149" cm="1">
        <f t="array" ref="FC53">INDEX(Sections!$A$37:$F$67, MATCH(EZ53, Acceleration!$H$6:$H$36, 1), Sections!FB53)</f>
        <v>9.4901727706756382</v>
      </c>
      <c r="FD53" s="129">
        <f>(BikeData!$G$5/EX53)*BikeData!$N$2*(Sections!$O$2/Sections!$N$2)-Sections!FI53/Sections!EX53</f>
        <v>8.7925460967243723</v>
      </c>
      <c r="FE53" s="129">
        <f>(Sections!$V$2*Sections!$L$2*BikeData!$N$2*((Sections!$P$2)/Sections!$M$2)/(1-Sections!$V$2*Sections!$N$2/Sections!$M$2))/Sections!EX53-Sections!FI53/Sections!EX53</f>
        <v>12.772371328316312</v>
      </c>
      <c r="FF53" s="129">
        <f t="shared" si="147"/>
        <v>8.7925460967243723</v>
      </c>
      <c r="FG53" s="129">
        <f t="shared" si="148"/>
        <v>36.806194933998235</v>
      </c>
      <c r="FH53" s="129">
        <f t="shared" si="58"/>
        <v>2.7258086501267077E-2</v>
      </c>
      <c r="FI53" s="149">
        <f>0.5*Sections!$U$2*Sections!$T$2*Sections!EZ53^2</f>
        <v>240.67996079868519</v>
      </c>
      <c r="FJ53" s="149">
        <f>BikeData!$N$2*((Sections!$P$2)/Sections!$N$2)-(0.5*Sections!$U$2*Sections!$T$2*Sections!EZ53^2)/BikeData!$G$5</f>
        <v>9.5226535060674244</v>
      </c>
      <c r="FK53" s="149">
        <f>Sections!$V$2*BikeData!$N$2*(Sections!$P$2/Sections!$M$2)/(1-Sections!$V$2*Sections!$N$2/Sections!$M$2)</f>
        <v>15.459349727578084</v>
      </c>
      <c r="FL53" s="149">
        <f t="shared" si="149"/>
        <v>9.5226535060674244</v>
      </c>
      <c r="FM53" s="149">
        <f t="shared" si="150"/>
        <v>226.62828163</v>
      </c>
      <c r="FN53" s="149">
        <f t="shared" si="61"/>
        <v>32.087844872315948</v>
      </c>
      <c r="FO53" s="149">
        <f t="shared" si="152"/>
        <v>0</v>
      </c>
      <c r="FP53" s="149">
        <f t="shared" si="151"/>
        <v>8.7925460967243723</v>
      </c>
      <c r="FR53" s="149">
        <f>INDEX($B$29:$B$34, MATCH($FV53, $A$29:$A$34, 0))</f>
        <v>300.69501336586995</v>
      </c>
      <c r="FS53" s="129">
        <f t="shared" si="62"/>
        <v>27</v>
      </c>
      <c r="FT53" s="129">
        <f t="shared" si="114"/>
        <v>34.389347489884997</v>
      </c>
      <c r="FU53" s="129">
        <f t="shared" si="115"/>
        <v>123.801650963586</v>
      </c>
      <c r="FV53" s="149">
        <f>IF(GI53=0,
IF(FT53&lt;$E$29,1,
IF(FT53&lt;$E$30,2,
IF(FT53&lt;$E$31,3,
IF(FT53&lt;$E$32,4,
IF(FT53&lt;$E$33,5,
IF(FT53&lt;$E$34,6)))))),
IF(FT53&gt;$F$29,1,
IF(FT53&gt;$F$30,2,
IF(FT53&gt;$F$31,3,
IF(FT53&gt;$F$32,4,
IF(FT53&gt;$F$33,5,
IF(FT53&gt;$F$34,6)))))))</f>
        <v>2</v>
      </c>
      <c r="FW53" s="149" cm="1">
        <f t="array" ref="FW53">INDEX(Sections!$A$37:$F$67, MATCH(FT53, Acceleration!$H$6:$H$36, 1), Sections!FV53)</f>
        <v>9.4901727706756382</v>
      </c>
      <c r="FX53" s="129">
        <f>(BikeData!$G$5/FR53)*BikeData!$N$2*(Sections!$O$2/Sections!$N$2)-Sections!GC53/Sections!FR53</f>
        <v>8.8850220601499466</v>
      </c>
      <c r="FY53" s="129">
        <f>(Sections!$V$2*Sections!$L$2*BikeData!$N$2*((Sections!$P$2)/Sections!$M$2)/(1-Sections!$V$2*Sections!$N$2/Sections!$M$2))/Sections!FR53-Sections!GC53/Sections!FR53</f>
        <v>12.864847291741887</v>
      </c>
      <c r="FZ53" s="129">
        <f t="shared" si="116"/>
        <v>8.8850220601499466</v>
      </c>
      <c r="GA53" s="129">
        <f t="shared" si="117"/>
        <v>34.646749701817043</v>
      </c>
      <c r="GB53" s="129">
        <f t="shared" si="64"/>
        <v>2.8970351473466351E-2</v>
      </c>
      <c r="GC53" s="149">
        <f>0.5*Sections!$U$2*Sections!$T$2*Sections!FT53^2</f>
        <v>212.87289974041073</v>
      </c>
      <c r="GD53" s="149">
        <f>BikeData!$N$2*((Sections!$P$2)/Sections!$N$2)-(0.5*Sections!$U$2*Sections!$T$2*Sections!FT53^2)/BikeData!$G$5</f>
        <v>9.6279832828033136</v>
      </c>
      <c r="GE53" s="149">
        <f>Sections!$V$2*BikeData!$N$2*(Sections!$P$2/Sections!$M$2)/(1-Sections!$V$2*Sections!$N$2/Sections!$M$2)</f>
        <v>15.459349727578084</v>
      </c>
      <c r="GF53" s="149">
        <f t="shared" si="118"/>
        <v>9.6279832828033136</v>
      </c>
      <c r="GG53" s="149">
        <f t="shared" si="66"/>
        <v>487.54111422000005</v>
      </c>
      <c r="GH53" s="149">
        <f>MAX(0, (FT53^2 - CX$6^2)/(2*Sections!GF53))</f>
        <v>61.416144276671517</v>
      </c>
      <c r="GI53" s="149">
        <f t="shared" si="119"/>
        <v>0</v>
      </c>
      <c r="GJ53" s="149">
        <f t="shared" si="120"/>
        <v>8.8850220601499466</v>
      </c>
      <c r="GM53" s="106">
        <f>INDEX($B$29:$B$34, MATCH(GQ53, $A$29:$A$34, 0))</f>
        <v>327.25651568900486</v>
      </c>
      <c r="GN53" s="106">
        <f t="shared" si="68"/>
        <v>27</v>
      </c>
      <c r="GO53" s="106">
        <f t="shared" si="121"/>
        <v>28.958824202778654</v>
      </c>
      <c r="GP53" s="106">
        <f t="shared" si="122"/>
        <v>104.25176713000316</v>
      </c>
      <c r="GQ53" s="106">
        <f>IF(HD53=0,
IF(GO53&lt;$E$29,1,
IF(GO53&lt;$E$30,2,
IF(GO53&lt;$E$31,3,
IF(GO53&lt;$E$32,4,
IF(GO53&lt;$E$33,5,
IF(GO53&lt;$E$34,6)))))),
IF(GO53&gt;$F$29,1,
IF(GO53&gt;$F$30,2,
IF(GO53&gt;$F$31,3,
IF(GO53&gt;$F$32,4,
IF(GO53&gt;$F$33,5,
IF(GO53&gt;$F$34,6)))))))</f>
        <v>1</v>
      </c>
      <c r="GR53" s="106" cm="1">
        <f t="array" ref="GR53">INDEX(Sections!$A$37:$F$67, MATCH(GO53, Acceleration!$H$6:$H$36, 1), Sections!GQ53)</f>
        <v>13.149061643018527</v>
      </c>
      <c r="GS53" s="106">
        <f>(BikeData!$G$5/GM53)*BikeData!$N$2*(Sections!$O$2/Sections!$N$2)-Sections!GX53/Sections!GM53</f>
        <v>8.3530935702245301</v>
      </c>
      <c r="GT53" s="106">
        <f>(Sections!$V$2*Sections!$L$2*BikeData!$N$2*((Sections!$P$2)/Sections!$M$2)/(1-Sections!$V$2*Sections!$N$2/Sections!$M$2))/Sections!GM53-Sections!GX53/Sections!GM53</f>
        <v>12.009899604132848</v>
      </c>
      <c r="GU53" s="106">
        <f t="shared" si="123"/>
        <v>8.3530935702245301</v>
      </c>
      <c r="GV53" s="106">
        <f t="shared" si="124"/>
        <v>29.245849044742876</v>
      </c>
      <c r="GW53" s="106">
        <f t="shared" si="70"/>
        <v>3.436150206521707E-2</v>
      </c>
      <c r="GX53" s="106">
        <f>0.5*Sections!$U$2*Sections!$T$2*Sections!GO53^2</f>
        <v>150.95042985733897</v>
      </c>
      <c r="GY53" s="106">
        <f>BikeData!$N$2*((Sections!$P$2)/Sections!$N$2)-(0.5*Sections!$U$2*Sections!$T$2*Sections!GO53^2)/BikeData!$G$5</f>
        <v>9.8625380929664637</v>
      </c>
      <c r="GZ53" s="106">
        <f>Sections!$V$2*BikeData!$N$2*(Sections!$P$2/Sections!$M$2)/(1-Sections!$V$2*Sections!$N$2/Sections!$M$2)</f>
        <v>15.459349727578084</v>
      </c>
      <c r="HA53" s="106">
        <f t="shared" si="125"/>
        <v>9.8625380929664637</v>
      </c>
      <c r="HB53" s="106">
        <f t="shared" si="72"/>
        <v>356.21187875999999</v>
      </c>
      <c r="HC53" s="106">
        <f>MAX(0, (GO53^2 - DY$9^2)/(2*Sections!HA53))</f>
        <v>42.515095571874227</v>
      </c>
      <c r="HD53" s="106">
        <f t="shared" si="126"/>
        <v>0</v>
      </c>
      <c r="HE53" s="106">
        <f t="shared" si="127"/>
        <v>8.3530935702245301</v>
      </c>
      <c r="HH53" s="82">
        <f>INDEX($B$29:$B$34, MATCH(HL53, $A$29:$A$34, 0))</f>
        <v>327.25651568900486</v>
      </c>
      <c r="HI53" s="82">
        <f t="shared" si="74"/>
        <v>27</v>
      </c>
      <c r="HJ53" s="82">
        <f t="shared" si="128"/>
        <v>26.78635732411789</v>
      </c>
      <c r="HK53" s="82">
        <f t="shared" si="129"/>
        <v>96.43088636682441</v>
      </c>
      <c r="HL53" s="106">
        <f>IF(HY53=0,
IF(HJ53&lt;$E$29,1,
IF(HJ53&lt;$E$30,2,
IF(HJ53&lt;$E$31,3,
IF(HJ53&lt;$E$32,4,
IF(HJ53&lt;$E$33,5,
IF(HJ53&lt;$E$34,6)))))),
IF(HJ53&gt;$F$29,1,
IF(HJ53&gt;$F$30,2,
IF(HJ53&gt;$F$31,3,
IF(HJ53&gt;$F$32,4,
IF(HJ53&gt;$F$33,5,
IF(HJ53&gt;$F$34,6)))))))</f>
        <v>1</v>
      </c>
      <c r="HM53" s="106" cm="1">
        <f t="array" ref="HM53">INDEX(Sections!$A$37:$F$67, MATCH(HJ53, Acceleration!$H$6:$H$36, 1), Sections!HL53)</f>
        <v>13.362416096299849</v>
      </c>
      <c r="HN53" s="82">
        <f>(BikeData!$G$5/HH53)*BikeData!$N$2*(Sections!$O$2/Sections!$N$2)-Sections!HS53/Sections!HH53</f>
        <v>8.419704378098853</v>
      </c>
      <c r="HO53" s="82">
        <f>(Sections!$V$2*Sections!$L$2*BikeData!$N$2*((Sections!$P$2)/Sections!$M$2)/(1-Sections!$V$2*Sections!$N$2/Sections!$M$2))/Sections!HH53-Sections!HS53/Sections!HH53</f>
        <v>12.07651041200717</v>
      </c>
      <c r="HP53" s="82">
        <f t="shared" si="130"/>
        <v>8.419704378098853</v>
      </c>
      <c r="HQ53" s="82">
        <f t="shared" si="131"/>
        <v>27.098862475231719</v>
      </c>
      <c r="HR53" s="106">
        <f t="shared" si="26"/>
        <v>3.7115929144342676E-2</v>
      </c>
      <c r="HS53" s="104">
        <f>0.5*Sections!$U$2*Sections!$T$2*Sections!HJ53^2</f>
        <v>129.15160896515835</v>
      </c>
      <c r="HT53" s="104">
        <f>BikeData!$N$2*((Sections!$P$2)/Sections!$N$2)-(0.5*Sections!$U$2*Sections!$T$2*Sections!HJ53^2)/BikeData!$G$5</f>
        <v>9.9451093842247236</v>
      </c>
      <c r="HU53" s="104">
        <f>Sections!$V$2*BikeData!$N$2*(Sections!$P$2/Sections!$M$2)/(1-Sections!$V$2*Sections!$N$2/Sections!$M$2)</f>
        <v>15.459349727578084</v>
      </c>
      <c r="HV53" s="106">
        <f t="shared" si="132"/>
        <v>9.9451093842247236</v>
      </c>
      <c r="HW53" s="106">
        <f t="shared" si="77"/>
        <v>294.42191860000003</v>
      </c>
      <c r="HX53" s="106">
        <f t="shared" si="78"/>
        <v>19.921521687270786</v>
      </c>
      <c r="HY53" s="106">
        <f t="shared" si="133"/>
        <v>0</v>
      </c>
      <c r="HZ53" s="106">
        <f t="shared" si="134"/>
        <v>8.419704378098853</v>
      </c>
    </row>
    <row r="54" spans="1:234">
      <c r="A54" s="40">
        <v>11.702074125987963</v>
      </c>
      <c r="B54" s="40">
        <v>9.5111671653788736</v>
      </c>
      <c r="C54" s="40">
        <v>7.3250543627894764</v>
      </c>
      <c r="D54" s="40">
        <v>5.6814284105627681</v>
      </c>
      <c r="E54" s="40">
        <v>4.4301595256164346</v>
      </c>
      <c r="F54" s="40">
        <v>3.1840066579793715</v>
      </c>
      <c r="L54" s="149">
        <f>INDEX($B$29:$B$34, MATCH($P54, $A$29:$A$34, 0))</f>
        <v>327.25651568900486</v>
      </c>
      <c r="M54" s="149">
        <f t="shared" si="28"/>
        <v>28</v>
      </c>
      <c r="N54" s="149">
        <f t="shared" si="79"/>
        <v>28.372061281474224</v>
      </c>
      <c r="O54" s="149">
        <f t="shared" si="29"/>
        <v>102.13942061330721</v>
      </c>
      <c r="P54" s="149">
        <f>IF(AC54=0,
IF(N54&lt;$E$29,1,
IF(N54&lt;$E$30,2,
IF(N54&lt;$E$31,3,
IF(N54&lt;$E$32,4,
IF(N54&lt;$E$33,5,
IF(N54&lt;$E$34,6)))))),
IF(N54&gt;$F$29,1,
IF(N54&gt;$F$30,2,
IF(N54&gt;$F$31,3,
IF(N54&gt;$F$32,4,
IF(N54&gt;$F$33,5,
IF(N54&gt;$F$34,6)))))))</f>
        <v>1</v>
      </c>
      <c r="Q54" s="149" cm="1">
        <f t="array" ref="Q54">INDEX(Sections!$A$37:$F$67, MATCH(N54, Acceleration!$H$6:$H$36, 1), Sections!P54)</f>
        <v>13.199049284502818</v>
      </c>
      <c r="R54" s="149">
        <f>(BikeData!$G$5/L54)*BikeData!$N$2*(Sections!$O$2/Sections!$N$2)-Sections!W54/Sections!L54</f>
        <v>8.3715962875801786</v>
      </c>
      <c r="S54" s="149">
        <f>(Sections!$V$2*Sections!$L$2*BikeData!$N$2*((Sections!$P$2)/Sections!$M$2)/(1-Sections!$V$2*Sections!$N$2/Sections!$M$2))/Sections!L54-Sections!W54/Sections!L54</f>
        <v>12.028402321488496</v>
      </c>
      <c r="T54" s="149">
        <f t="shared" si="0"/>
        <v>8.6376490575826992</v>
      </c>
      <c r="U54" s="149">
        <f t="shared" si="30"/>
        <v>28.674887261764329</v>
      </c>
      <c r="V54" s="149">
        <f t="shared" si="31"/>
        <v>3.5058842779015754E-2</v>
      </c>
      <c r="W54" s="149">
        <f>0.5*Sections!$U$2*Sections!$T$2*Sections!N54^2</f>
        <v>144.89529504475118</v>
      </c>
      <c r="X54" s="149">
        <f>BikeData!$N$2*((Sections!$P$2)/Sections!$N$2)-(0.5*Sections!$U$2*Sections!$T$2*Sections!N54^2)/BikeData!$G$5</f>
        <v>9.8854742096808117</v>
      </c>
      <c r="Y54" s="149">
        <f>Sections!$V$2*BikeData!$N$2*(Sections!$P$2/Sections!$M$2)/(1-Sections!$V$2*Sections!$N$2/Sections!$M$2)</f>
        <v>15.459349727578084</v>
      </c>
      <c r="Z54" s="149">
        <f t="shared" si="32"/>
        <v>9.8854742096808117</v>
      </c>
      <c r="AA54" s="149">
        <f>$D$2-M54</f>
        <v>475.2</v>
      </c>
      <c r="AB54" s="149">
        <f>MAX(0, (N54^2 - M$17^2)/(2*Sections!Z54))</f>
        <v>0</v>
      </c>
      <c r="AC54" s="149">
        <f t="shared" si="80"/>
        <v>0</v>
      </c>
      <c r="AD54" s="149">
        <f t="shared" si="33"/>
        <v>8.6376490575826992</v>
      </c>
      <c r="AF54" s="149">
        <f>INDEX($B$29:$B$34, MATCH($AJ54, $A$29:$A$34, 0))</f>
        <v>300.69501336586995</v>
      </c>
      <c r="AG54" s="129">
        <f t="shared" si="34"/>
        <v>28</v>
      </c>
      <c r="AH54" s="129">
        <f t="shared" si="35"/>
        <v>37.183469346884323</v>
      </c>
      <c r="AI54" s="129">
        <f t="shared" si="1"/>
        <v>133.86048964878356</v>
      </c>
      <c r="AJ54" s="129">
        <f>IF(AW54=0,
IF(AH54&lt;$E$29,1,
IF(AH54&lt;$E$30,2,
IF(AH54&lt;$E$31,3,
IF(AH54&lt;$E$32,4,
IF(AH54&lt;$E$33,5,
IF(AH54&lt;$E$34,6)))))),
IF(AH54&gt;$F$29,1,
IF(AH54&gt;$F$30,2,
IF(AH54&gt;$F$31,3,
IF(AH54&gt;$F$32,4,
IF(AH54&gt;$F$33,5,
IF(AH54&gt;$F$34,6)))))))</f>
        <v>2</v>
      </c>
      <c r="AK54" s="129" cm="1">
        <f t="array" ref="AK54">INDEX(Sections!$A$37:$F$67, MATCH(AH54, Acceleration!$H$6:$H$36, 1), $AJ54)</f>
        <v>9.4901727706756382</v>
      </c>
      <c r="AL54" s="129">
        <f>(BikeData!$G$5/AF54)*BikeData!$N$2*(Sections!$O$2/Sections!$N$2)-Sections!AQ54/Sections!AF54</f>
        <v>8.7653094964550053</v>
      </c>
      <c r="AM54" s="129">
        <f>(Sections!$V$2*Sections!$L$2*BikeData!$N$2*((Sections!$P$2)/Sections!$M$2)/(1-Sections!$V$2*Sections!$N$2/Sections!$M$2))/Sections!AF54-Sections!AQ54/Sections!AF54</f>
        <v>12.745134728046946</v>
      </c>
      <c r="AN54" s="129">
        <f t="shared" si="2"/>
        <v>8.7653094964550053</v>
      </c>
      <c r="AO54" s="129">
        <f t="shared" si="3"/>
        <v>37.418458167909534</v>
      </c>
      <c r="AP54" s="129">
        <f t="shared" si="36"/>
        <v>2.6808958784655511E-2</v>
      </c>
      <c r="AQ54" s="149">
        <f>0.5*Sections!$U$2*Sections!$T$2*Sections!AH54^2</f>
        <v>248.86987068072347</v>
      </c>
      <c r="AR54" s="149">
        <f>BikeData!$N$2*((Sections!$P$2)/Sections!$N$2)-(0.5*Sections!$U$2*Sections!$T$2*Sections!AH54^2)/BikeData!$G$5</f>
        <v>9.4916311201506129</v>
      </c>
      <c r="AS54" s="149">
        <f>Sections!$V$2*BikeData!$N$2*(Sections!$P$2/Sections!$M$2)/(1-Sections!$V$2*Sections!$N$2/Sections!$M$2)</f>
        <v>15.459349727578084</v>
      </c>
      <c r="AT54" s="149">
        <f t="shared" si="4"/>
        <v>9.4916311201506129</v>
      </c>
      <c r="AU54" s="149">
        <f t="shared" si="5"/>
        <v>34.025001019999998</v>
      </c>
      <c r="AV54" s="149">
        <f>MAX(0, (AH54^2 - AG$17^2)/(2*Sections!AT54))</f>
        <v>0</v>
      </c>
      <c r="AW54" s="149">
        <f t="shared" si="81"/>
        <v>0</v>
      </c>
      <c r="AX54" s="149">
        <f t="shared" si="6"/>
        <v>8.7653094964550053</v>
      </c>
      <c r="AZ54" s="149">
        <f>INDEX($B$29:$B$34, MATCH($AJ54, $A$29:$A$34, 0))</f>
        <v>300.69501336586995</v>
      </c>
      <c r="BA54" s="129">
        <f t="shared" si="82"/>
        <v>28</v>
      </c>
      <c r="BB54" s="129">
        <f t="shared" si="37"/>
        <v>48.540221674286933</v>
      </c>
      <c r="BC54" s="129">
        <f t="shared" si="7"/>
        <v>174.74479802743295</v>
      </c>
      <c r="BD54" s="149">
        <f>IF(BQ54=0,
IF(BB54&lt;$E$29,1,
IF(BB54&lt;$E$30,2,
IF(BB54&lt;$E$31,3,
IF(BB54&lt;$E$32,4,
IF(BB54&lt;$E$33,5,
IF(BB54&lt;$E$34,6)))))),
IF(BB54&gt;$F$29,1,
IF(BB54&gt;$F$30,2,
IF(BB54&gt;$F$31,3,
IF(BB54&gt;$F$32,4,
IF(BB54&gt;$F$33,5,
IF(BB54&gt;$F$34,6)))))))</f>
        <v>3</v>
      </c>
      <c r="BE54" s="129" cm="1">
        <f t="array" ref="BE54">INDEX(Sections!$A$37:$F$67, MATCH(BB54, Acceleration!$H$6:$H$36, 1), Sections!BD54)</f>
        <v>6.8582415088433493</v>
      </c>
      <c r="BF54" s="129">
        <f>(BikeData!$G$5/AZ54)*BikeData!$N$2*(Sections!$O$2/Sections!$N$2)-Sections!BK54/Sections!AZ54</f>
        <v>8.1825339825157002</v>
      </c>
      <c r="BG54" s="129">
        <f>(Sections!$V$2*Sections!$L$2*BikeData!$N$2*((Sections!$P$2)/Sections!$M$2)/(1-Sections!$V$2*Sections!$N$2/Sections!$M$2))/Sections!AZ54-Sections!BK54/Sections!AZ54</f>
        <v>12.16235921410764</v>
      </c>
      <c r="BH54" s="129">
        <f t="shared" si="38"/>
        <v>6.8582415088433493</v>
      </c>
      <c r="BI54" s="129">
        <f t="shared" si="9"/>
        <v>48.681306506775279</v>
      </c>
      <c r="BJ54" s="129">
        <f t="shared" si="39"/>
        <v>2.0571575425919954E-2</v>
      </c>
      <c r="BK54" s="149">
        <f>0.5*Sections!$U$2*Sections!$T$2*Sections!BB54^2</f>
        <v>424.10756163400464</v>
      </c>
      <c r="BL54" s="149">
        <f>BikeData!$N$2*((Sections!$P$2)/Sections!$N$2)-(0.5*Sections!$U$2*Sections!$T$2*Sections!BB54^2)/BikeData!$G$5</f>
        <v>8.8278519877518207</v>
      </c>
      <c r="BM54" s="149">
        <f>Sections!$V$2*BikeData!$N$2*(Sections!$P$2/Sections!$M$2)/(1-Sections!$V$2*Sections!$N$2/Sections!$M$2)</f>
        <v>15.459349727578084</v>
      </c>
      <c r="BN54" s="149">
        <f t="shared" si="10"/>
        <v>8.8278519877518207</v>
      </c>
      <c r="BO54" s="149">
        <f t="shared" si="83"/>
        <v>9.623328960000002</v>
      </c>
      <c r="BP54" s="149">
        <f>MAX(0, (BB54^2 - BA$17^2)/(2*Sections!BN54))</f>
        <v>0</v>
      </c>
      <c r="BQ54" s="149">
        <f t="shared" si="84"/>
        <v>0</v>
      </c>
      <c r="BR54" s="149">
        <f t="shared" si="11"/>
        <v>6.8582415088433493</v>
      </c>
      <c r="BT54" s="129">
        <f>INDEX($B$29:$B$34, MATCH($BX54, $A$29:$A$34, 0))</f>
        <v>281.54523308547459</v>
      </c>
      <c r="BU54" s="129">
        <f t="shared" si="85"/>
        <v>28</v>
      </c>
      <c r="BV54" s="129">
        <f t="shared" si="86"/>
        <v>53.728953088140038</v>
      </c>
      <c r="BW54" s="129">
        <f t="shared" si="87"/>
        <v>193.42423111730415</v>
      </c>
      <c r="BX54" s="129">
        <f>IF(CK54=0,
IF(BV54&lt;$E$29,1,
IF(BV54&lt;$E$30,2,
IF(BV54&lt;$E$31,3,
IF(BV54&lt;$E$32,4,
IF(BV54&lt;$E$33,5,
IF(BV54&lt;$E$34,6)))))),
IF(BV54&gt;$F$29,1,
IF(BV54&gt;$F$30,2,
IF(BV54&gt;$F$31,3,
IF(BV54&gt;$F$32,4,
IF(BV54&gt;$F$33,5,
IF(BV54&gt;$F$34,6)))))))</f>
        <v>4</v>
      </c>
      <c r="BY54" s="129" cm="1">
        <f t="array" ref="BY54">INDEX(Sections!$A$37:$F$67, MATCH(BV54, Acceleration!$H$6:$H$36, 1), Sections!BX54)</f>
        <v>4.7104625432718503</v>
      </c>
      <c r="BZ54" s="129">
        <f>(BikeData!$G$5/BT54)*BikeData!$N$2*(Sections!$O$2/Sections!$N$2)-Sections!CE54/Sections!BT54</f>
        <v>8.3998248841411449</v>
      </c>
      <c r="CA54" s="129">
        <f>(Sections!$V$2*Sections!$L$2*BikeData!$N$2*((Sections!$P$2)/Sections!$M$2)/(1-Sections!$V$2*Sections!$N$2/Sections!$M$2))/Sections!BT54-Sections!CE54/Sections!BT54</f>
        <v>12.650344731671485</v>
      </c>
      <c r="CB54" s="129">
        <f t="shared" si="40"/>
        <v>4.7104625432718503</v>
      </c>
      <c r="CC54" s="129">
        <f t="shared" si="13"/>
        <v>53.816552519035412</v>
      </c>
      <c r="CD54" s="129">
        <f t="shared" si="41"/>
        <v>1.8596778997955414E-2</v>
      </c>
      <c r="CE54" s="149">
        <f>0.5*Sections!$U$2*Sections!$T$2*Sections!BV54^2</f>
        <v>519.62407199055951</v>
      </c>
      <c r="CF54" s="149">
        <f>BikeData!$N$2*((Sections!$P$2)/Sections!$N$2)-(0.5*Sections!$U$2*Sections!$T$2*Sections!BV54^2)/BikeData!$G$5</f>
        <v>8.466047024280023</v>
      </c>
      <c r="CG54" s="149">
        <f>Sections!$V$2*BikeData!$N$2*(Sections!$P$2/Sections!$M$2)/(1-Sections!$V$2*Sections!$N$2/Sections!$M$2)</f>
        <v>15.459349727578084</v>
      </c>
      <c r="CH54" s="149">
        <f t="shared" si="42"/>
        <v>8.466047024280023</v>
      </c>
      <c r="CI54" s="149">
        <f t="shared" si="88"/>
        <v>76.075679469999997</v>
      </c>
      <c r="CJ54" s="149">
        <f>MAX(0, (BV54^2 - BU$17^2)/(2*Sections!CH54))</f>
        <v>0</v>
      </c>
      <c r="CK54" s="149">
        <f t="shared" si="89"/>
        <v>0</v>
      </c>
      <c r="CL54" s="149">
        <f t="shared" si="90"/>
        <v>4.7104625432718503</v>
      </c>
      <c r="CM54" s="672"/>
      <c r="CN54" s="129">
        <f>INDEX($B$29:$B$34, MATCH(CR54, $A$29:$A$34, 0))</f>
        <v>281.54523308547459</v>
      </c>
      <c r="CO54" s="129">
        <f t="shared" si="91"/>
        <v>28</v>
      </c>
      <c r="CP54" s="129">
        <f t="shared" si="92"/>
        <v>56.511796539343067</v>
      </c>
      <c r="CQ54" s="129">
        <f t="shared" si="43"/>
        <v>203.44246754163504</v>
      </c>
      <c r="CR54" s="129">
        <f>IF(DE54=1,
IF(CP54&lt;$E$29,1,
IF(CP54&lt;$E$30,2,
IF(CP54&lt;$E$31,3,
IF(CP54&lt;$E$32,4,
IF(CP54&lt;$E$33,5,
IF(CP54&lt;$E$34,6)))))),
IF(CP54&gt;$F$29,1,
IF(CP54&gt;$F$30,2,
IF(CP54&gt;$F$31,3,
IF(CP54&gt;$F$32,4,
IF(CP54&gt;$F$33,5,
IF(CP54&gt;$F$34,6)))))))</f>
        <v>4</v>
      </c>
      <c r="CS54" s="129" cm="1">
        <f t="array" ref="CS54">INDEX(Sections!$A$37:$F$67, MATCH(CP54, Acceleration!$H$6:$H$36, 1), Sections!CR54)</f>
        <v>4.7104625432718503</v>
      </c>
      <c r="CT54" s="129">
        <f>(BikeData!$G$5/CN54)*BikeData!$N$2*(Sections!$O$2/Sections!$N$2)-Sections!CY54/Sections!CN54</f>
        <v>8.203689811765706</v>
      </c>
      <c r="CU54" s="129">
        <f>(Sections!$V$2*Sections!$L$2*BikeData!$N$2*((Sections!$P$2)/Sections!$M$2)/(1-Sections!$V$2*Sections!$N$2/Sections!$M$2))/Sections!CN54-Sections!CY54/Sections!CN54</f>
        <v>12.454209659296044</v>
      </c>
      <c r="CV54" s="129">
        <f t="shared" si="135"/>
        <v>4.7104625432718503</v>
      </c>
      <c r="CW54" s="129">
        <f t="shared" si="138"/>
        <v>56.365498260608589</v>
      </c>
      <c r="CX54" s="129">
        <f t="shared" si="139"/>
        <v>1.7718355170935653E-2</v>
      </c>
      <c r="CY54" s="149">
        <f>0.5*Sections!$U$2*Sections!$T$2*Sections!CP54^2</f>
        <v>574.84496665873917</v>
      </c>
      <c r="CZ54" s="129">
        <f>BikeData!$N$2*((Sections!$P$2)/Sections!$N$2)-(0.5*Sections!$U$2*Sections!$T$2*Sections!CP54^2)/BikeData!$G$5</f>
        <v>8.2568769687187356</v>
      </c>
      <c r="DA54" s="129">
        <f>Sections!$V$2*BikeData!$N$2*(Sections!$P$2/Sections!$M$2)/(1-Sections!$V$2*Sections!$N$2/Sections!$M$2)</f>
        <v>15.459349727578084</v>
      </c>
      <c r="DB54" s="129">
        <f t="shared" si="93"/>
        <v>8.2568769687187356</v>
      </c>
      <c r="DC54" s="129">
        <f t="shared" si="94"/>
        <v>44.567763170000006</v>
      </c>
      <c r="DD54" s="129">
        <f t="shared" si="47"/>
        <v>48.008561450958339</v>
      </c>
      <c r="DE54" s="221">
        <f t="shared" si="95"/>
        <v>1</v>
      </c>
      <c r="DF54" s="149">
        <f t="shared" si="96"/>
        <v>4.7104625432718503</v>
      </c>
      <c r="DG54" s="680"/>
      <c r="DH54" s="631"/>
      <c r="DI54" s="129">
        <f>INDEX($B$29:$B$34, MATCH(DM54, $A$29:$A$34, 0))</f>
        <v>288.49501037177833</v>
      </c>
      <c r="DJ54" s="129">
        <f t="shared" si="97"/>
        <v>28</v>
      </c>
      <c r="DK54" s="129">
        <f t="shared" si="98"/>
        <v>43.576925261233903</v>
      </c>
      <c r="DL54" s="129">
        <f t="shared" si="16"/>
        <v>156.87693094044207</v>
      </c>
      <c r="DM54" s="149">
        <f>IF(DZ54=0,
IF(DK54&lt;$E$29,1,
IF(DK54&lt;$E$30,2,
IF(DK54&lt;$E$31,3,
IF(DK54&lt;$E$32,4,
IF(DK54&lt;$E$33,5,
IF(DK54&lt;$E$34,6)))))),
IF(DK54&gt;$F$29,1,
IF(DK54&gt;$F$30,2,
IF(DK54&gt;$F$31,3,
IF(DK54&gt;$F$32,4,
IF(DK54&gt;$F$33,5,
IF(DK54&gt;$F$34,6)))))))</f>
        <v>3</v>
      </c>
      <c r="DN54" s="149" cm="1">
        <f t="array" ref="DN54">INDEX(Sections!$A$37:$F$67, MATCH(DK54, Acceleration!$H$6:$H$36, 1), Sections!DM54)</f>
        <v>6.8582415088433493</v>
      </c>
      <c r="DO54" s="129">
        <f>(BikeData!$G$5/DI54)*BikeData!$N$2*(Sections!$O$2/Sections!$N$2)-Sections!DT54/Sections!DI54</f>
        <v>8.8138231883327549</v>
      </c>
      <c r="DP54" s="129">
        <f>(Sections!$V$2*Sections!$L$2*BikeData!$N$2*((Sections!$P$2)/Sections!$M$2)/(1-Sections!$V$2*Sections!$N$2/Sections!$M$2))/Sections!DI54-Sections!DT54/Sections!DI54</f>
        <v>12.961949007442007</v>
      </c>
      <c r="DQ54" s="129">
        <f t="shared" si="48"/>
        <v>6.8582415088433493</v>
      </c>
      <c r="DR54" s="149">
        <f t="shared" si="49"/>
        <v>43.366683644087253</v>
      </c>
      <c r="DS54" s="129">
        <f t="shared" si="50"/>
        <v>2.3003415951803205E-2</v>
      </c>
      <c r="DT54" s="149">
        <f>0.5*Sections!$U$2*Sections!$T$2*Sections!DK54^2</f>
        <v>341.81071474016977</v>
      </c>
      <c r="DU54" s="149">
        <f>BikeData!$N$2*((Sections!$P$2)/Sections!$N$2)-(0.5*Sections!$U$2*Sections!$T$2*Sections!DK54^2)/BikeData!$G$5</f>
        <v>9.1395824684102873</v>
      </c>
      <c r="DV54" s="149">
        <f>Sections!$V$2*BikeData!$N$2*(Sections!$P$2/Sections!$M$2)/(1-Sections!$V$2*Sections!$N$2/Sections!$M$2)</f>
        <v>15.459349727578084</v>
      </c>
      <c r="DW54" s="149">
        <f t="shared" si="99"/>
        <v>9.1395824684102873</v>
      </c>
      <c r="DX54" s="149">
        <f t="shared" si="100"/>
        <v>19.780693499999998</v>
      </c>
      <c r="DY54" s="149">
        <f t="shared" si="52"/>
        <v>0</v>
      </c>
      <c r="DZ54" s="149">
        <f t="shared" si="101"/>
        <v>0</v>
      </c>
      <c r="EA54" s="149">
        <f t="shared" si="53"/>
        <v>-9.1395824684102873</v>
      </c>
      <c r="EB54" s="634"/>
      <c r="EC54" s="658"/>
      <c r="ED54" s="192">
        <f>INDEX($B$29:$B$34, MATCH(EH54, $A$29:$A$34, 0))</f>
        <v>327.25651568900486</v>
      </c>
      <c r="EE54" s="129">
        <f t="shared" si="102"/>
        <v>28</v>
      </c>
      <c r="EF54" s="129">
        <f t="shared" si="103"/>
        <v>33.995977821643393</v>
      </c>
      <c r="EG54" s="129">
        <f t="shared" si="104"/>
        <v>122.38552015791622</v>
      </c>
      <c r="EH54" s="149">
        <f>IF(EU54=0,
IF(EF54&lt;$E$29,1,
IF(EF54&lt;$E$30,2,
IF(EF54&lt;$E$31,3,
IF(EF54&lt;$E$32,4,
IF(EF54&lt;$E$33,5,
IF(EF54&lt;$E$34,6)))))),
IF(EF54&gt;$F$29,1,
IF(EF54&gt;$F$30,2,
IF(EF54&gt;$F$31,3,
IF(EF54&gt;$F$32,4,
IF(EF54&gt;$F$33,5,
IF(EF54&gt;$F$34,6)))))))</f>
        <v>1</v>
      </c>
      <c r="EI54" s="149" cm="1">
        <f t="array" ref="EI54">INDEX(Sections!$A$37:$F$67, MATCH(EF54, Acceleration!$H$6:$H$36, 1), Sections!EH54)</f>
        <v>12.059929368897711</v>
      </c>
      <c r="EJ54" s="129">
        <f>(BikeData!$G$5/ED54)*BikeData!$N$2*(Sections!$O$2/Sections!$N$2)-Sections!EO54/Sections!ED54</f>
        <v>8.1786727753583843</v>
      </c>
      <c r="EK54" s="129">
        <f>(Sections!$V$2*Sections!$L$2*BikeData!$N$2*((Sections!$P$2)/Sections!$M$2)/(1-Sections!$V$2*Sections!$N$2/Sections!$M$2))/Sections!ED54-Sections!EO54/Sections!ED54</f>
        <v>11.835478809266702</v>
      </c>
      <c r="EL54" s="129">
        <f t="shared" si="105"/>
        <v>8.1786727753583843</v>
      </c>
      <c r="EM54" s="129">
        <f t="shared" si="140"/>
        <v>33.711034672551598</v>
      </c>
      <c r="EN54" s="129">
        <f t="shared" si="142"/>
        <v>2.9539037779454016E-2</v>
      </c>
      <c r="EO54" s="149">
        <f>0.5*Sections!$U$2*Sections!$T$2*Sections!EF54^2</f>
        <v>208.0307714489405</v>
      </c>
      <c r="EP54" s="149">
        <f>BikeData!$N$2*((Sections!$P$2)/Sections!$N$2)-(0.5*Sections!$U$2*Sections!$T$2*Sections!EF54^2)/BikeData!$G$5</f>
        <v>9.6463246778467617</v>
      </c>
      <c r="EQ54" s="149">
        <f>Sections!$V$2*BikeData!$N$2*(Sections!$P$2/Sections!$M$2)/(1-Sections!$V$2*Sections!$N$2/Sections!$M$2)</f>
        <v>15.459349727578084</v>
      </c>
      <c r="ER54" s="149">
        <f t="shared" si="106"/>
        <v>9.6463246778467617</v>
      </c>
      <c r="ES54" s="149">
        <f t="shared" si="107"/>
        <v>9.0195757299999997</v>
      </c>
      <c r="ET54" s="149">
        <f t="shared" si="108"/>
        <v>14.708389753352604</v>
      </c>
      <c r="EU54" s="149">
        <f t="shared" si="137"/>
        <v>1</v>
      </c>
      <c r="EV54" s="149">
        <f t="shared" si="143"/>
        <v>-9.6463246778467617</v>
      </c>
      <c r="EW54" s="678"/>
      <c r="EX54" s="129">
        <f>INDEX($B$29:$B$34, MATCH($FB54, $A$29:$A$34, 0))</f>
        <v>300.69501336586995</v>
      </c>
      <c r="EY54" s="129">
        <f t="shared" si="144"/>
        <v>28</v>
      </c>
      <c r="EZ54" s="129">
        <f t="shared" si="145"/>
        <v>36.806194933998235</v>
      </c>
      <c r="FA54" s="129">
        <f t="shared" si="146"/>
        <v>132.50230176239364</v>
      </c>
      <c r="FB54" s="149">
        <f>IF(FO54=0,
IF(EZ54&lt;$E$29,1,
IF(EZ54&lt;$E$30,2,
IF(EZ54&lt;$E$31,3,
IF(EZ54&lt;$E$32,4,
IF(EZ54&lt;$E$33,5,
IF(EZ54&lt;$E$34,6)))))),
IF(EZ54&gt;$F$29,1,
IF(EZ54&gt;$F$30,2,
IF(EZ54&gt;$F$31,3,
IF(EZ54&gt;$F$32,4,
IF(EZ54&gt;$F$33,5,
IF(EZ54&gt;$F$34,6)))))))</f>
        <v>2</v>
      </c>
      <c r="FC54" s="149" cm="1">
        <f t="array" ref="FC54">INDEX(Sections!$A$37:$F$67, MATCH(EZ54, Acceleration!$H$6:$H$36, 1), Sections!FB54)</f>
        <v>9.4901727706756382</v>
      </c>
      <c r="FD54" s="129">
        <f>(BikeData!$G$5/EX54)*BikeData!$N$2*(Sections!$O$2/Sections!$N$2)-Sections!FI54/Sections!EX54</f>
        <v>8.782019428658316</v>
      </c>
      <c r="FE54" s="129">
        <f>(Sections!$V$2*Sections!$L$2*BikeData!$N$2*((Sections!$P$2)/Sections!$M$2)/(1-Sections!$V$2*Sections!$N$2/Sections!$M$2))/Sections!EX54-Sections!FI54/Sections!EX54</f>
        <v>12.761844660250256</v>
      </c>
      <c r="FF54" s="129">
        <f t="shared" si="147"/>
        <v>8.782019428658316</v>
      </c>
      <c r="FG54" s="129">
        <f t="shared" si="148"/>
        <v>37.044028187776689</v>
      </c>
      <c r="FH54" s="129">
        <f t="shared" si="58"/>
        <v>2.708184099460478E-2</v>
      </c>
      <c r="FI54" s="149">
        <f>0.5*Sections!$U$2*Sections!$T$2*Sections!EZ54^2</f>
        <v>243.84527739350591</v>
      </c>
      <c r="FJ54" s="149">
        <f>BikeData!$N$2*((Sections!$P$2)/Sections!$N$2)-(0.5*Sections!$U$2*Sections!$T$2*Sections!EZ54^2)/BikeData!$G$5</f>
        <v>9.5106636704809837</v>
      </c>
      <c r="FK54" s="149">
        <f>Sections!$V$2*BikeData!$N$2*(Sections!$P$2/Sections!$M$2)/(1-Sections!$V$2*Sections!$N$2/Sections!$M$2)</f>
        <v>15.459349727578084</v>
      </c>
      <c r="FL54" s="149">
        <f t="shared" si="149"/>
        <v>9.5106636704809837</v>
      </c>
      <c r="FM54" s="149">
        <f t="shared" si="150"/>
        <v>225.62828163</v>
      </c>
      <c r="FN54" s="149">
        <f t="shared" si="61"/>
        <v>33.052790579475243</v>
      </c>
      <c r="FO54" s="149">
        <f t="shared" si="152"/>
        <v>0</v>
      </c>
      <c r="FP54" s="149">
        <f t="shared" si="151"/>
        <v>8.782019428658316</v>
      </c>
      <c r="FR54" s="149">
        <f>INDEX($B$29:$B$34, MATCH($FV54, $A$29:$A$34, 0))</f>
        <v>300.69501336586995</v>
      </c>
      <c r="FS54" s="129">
        <f t="shared" si="62"/>
        <v>28</v>
      </c>
      <c r="FT54" s="129">
        <f t="shared" si="114"/>
        <v>34.646749701817043</v>
      </c>
      <c r="FU54" s="129">
        <f t="shared" si="115"/>
        <v>124.72829892654136</v>
      </c>
      <c r="FV54" s="149">
        <f>IF(GI54=0,
IF(FT54&lt;$E$29,1,
IF(FT54&lt;$E$30,2,
IF(FT54&lt;$E$31,3,
IF(FT54&lt;$E$32,4,
IF(FT54&lt;$E$33,5,
IF(FT54&lt;$E$34,6)))))),
IF(FT54&gt;$F$29,1,
IF(FT54&gt;$F$30,2,
IF(FT54&gt;$F$31,3,
IF(FT54&gt;$F$32,4,
IF(FT54&gt;$F$33,5,
IF(FT54&gt;$F$34,6)))))))</f>
        <v>2</v>
      </c>
      <c r="FW54" s="149" cm="1">
        <f t="array" ref="FW54">INDEX(Sections!$A$37:$F$67, MATCH(FT54, Acceleration!$H$6:$H$36, 1), Sections!FV54)</f>
        <v>9.4901727706756382</v>
      </c>
      <c r="FX54" s="129">
        <f>(BikeData!$G$5/FR54)*BikeData!$N$2*(Sections!$O$2/Sections!$N$2)-Sections!GC54/Sections!FR54</f>
        <v>8.8743846774216788</v>
      </c>
      <c r="FY54" s="129">
        <f>(Sections!$V$2*Sections!$L$2*BikeData!$N$2*((Sections!$P$2)/Sections!$M$2)/(1-Sections!$V$2*Sections!$N$2/Sections!$M$2))/Sections!FR54-Sections!GC54/Sections!FR54</f>
        <v>12.854209909013619</v>
      </c>
      <c r="FZ54" s="129">
        <f t="shared" si="116"/>
        <v>8.8743846774216788</v>
      </c>
      <c r="GA54" s="129">
        <f t="shared" si="117"/>
        <v>34.901948860417562</v>
      </c>
      <c r="GB54" s="129">
        <f t="shared" si="64"/>
        <v>2.8756828543820011E-2</v>
      </c>
      <c r="GC54" s="149">
        <f>0.5*Sections!$U$2*Sections!$T$2*Sections!FT54^2</f>
        <v>216.07150768206469</v>
      </c>
      <c r="GD54" s="149">
        <f>BikeData!$N$2*((Sections!$P$2)/Sections!$N$2)-(0.5*Sections!$U$2*Sections!$T$2*Sections!FT54^2)/BikeData!$G$5</f>
        <v>9.6158673436303808</v>
      </c>
      <c r="GE54" s="149">
        <f>Sections!$V$2*BikeData!$N$2*(Sections!$P$2/Sections!$M$2)/(1-Sections!$V$2*Sections!$N$2/Sections!$M$2)</f>
        <v>15.459349727578084</v>
      </c>
      <c r="GF54" s="149">
        <f t="shared" si="118"/>
        <v>9.6158673436303808</v>
      </c>
      <c r="GG54" s="149">
        <f t="shared" si="66"/>
        <v>486.54111422000005</v>
      </c>
      <c r="GH54" s="149">
        <f>MAX(0, (FT54^2 - CX$6^2)/(2*Sections!GF54))</f>
        <v>62.417524181815551</v>
      </c>
      <c r="GI54" s="149">
        <f t="shared" si="119"/>
        <v>0</v>
      </c>
      <c r="GJ54" s="149">
        <f t="shared" si="120"/>
        <v>8.8743846774216788</v>
      </c>
      <c r="GM54" s="106">
        <f>INDEX($B$29:$B$34, MATCH(GQ54, $A$29:$A$34, 0))</f>
        <v>327.25651568900486</v>
      </c>
      <c r="GN54" s="106">
        <f t="shared" si="68"/>
        <v>28</v>
      </c>
      <c r="GO54" s="106">
        <f t="shared" si="121"/>
        <v>29.245849044742876</v>
      </c>
      <c r="GP54" s="106">
        <f t="shared" si="122"/>
        <v>105.28505656107436</v>
      </c>
      <c r="GQ54" s="106">
        <f>IF(HD54=0,
IF(GO54&lt;$E$29,1,
IF(GO54&lt;$E$30,2,
IF(GO54&lt;$E$31,3,
IF(GO54&lt;$E$32,4,
IF(GO54&lt;$E$33,5,
IF(GO54&lt;$E$34,6)))))),
IF(GO54&gt;$F$29,1,
IF(GO54&gt;$F$30,2,
IF(GO54&gt;$F$31,3,
IF(GO54&gt;$F$32,4,
IF(GO54&gt;$F$33,5,
IF(GO54&gt;$F$34,6)))))))</f>
        <v>1</v>
      </c>
      <c r="GR54" s="106" cm="1">
        <f t="array" ref="GR54">INDEX(Sections!$A$37:$F$67, MATCH(GO54, Acceleration!$H$6:$H$36, 1), Sections!GQ54)</f>
        <v>13.149061643018527</v>
      </c>
      <c r="GS54" s="106">
        <f>(BikeData!$G$5/GM54)*BikeData!$N$2*(Sections!$O$2/Sections!$N$2)-Sections!GX54/Sections!GM54</f>
        <v>8.3439047121235692</v>
      </c>
      <c r="GT54" s="106">
        <f>(Sections!$V$2*Sections!$L$2*BikeData!$N$2*((Sections!$P$2)/Sections!$M$2)/(1-Sections!$V$2*Sections!$N$2/Sections!$M$2))/Sections!GM54-Sections!GX54/Sections!GM54</f>
        <v>12.000710746031887</v>
      </c>
      <c r="GU54" s="106">
        <f t="shared" si="123"/>
        <v>8.3439047121235692</v>
      </c>
      <c r="GV54" s="106">
        <f t="shared" si="124"/>
        <v>29.529773039631287</v>
      </c>
      <c r="GW54" s="106">
        <f t="shared" si="70"/>
        <v>3.4027713005383924E-2</v>
      </c>
      <c r="GX54" s="106">
        <f>0.5*Sections!$U$2*Sections!$T$2*Sections!GO54^2</f>
        <v>153.95754354261979</v>
      </c>
      <c r="GY54" s="106">
        <f>BikeData!$N$2*((Sections!$P$2)/Sections!$N$2)-(0.5*Sections!$U$2*Sections!$T$2*Sections!GO54^2)/BikeData!$G$5</f>
        <v>9.851147510825248</v>
      </c>
      <c r="GZ54" s="106">
        <f>Sections!$V$2*BikeData!$N$2*(Sections!$P$2/Sections!$M$2)/(1-Sections!$V$2*Sections!$N$2/Sections!$M$2)</f>
        <v>15.459349727578084</v>
      </c>
      <c r="HA54" s="106">
        <f t="shared" si="125"/>
        <v>9.851147510825248</v>
      </c>
      <c r="HB54" s="106">
        <f t="shared" si="72"/>
        <v>355.21187875999999</v>
      </c>
      <c r="HC54" s="106">
        <f>MAX(0, (GO54^2 - DY$9^2)/(2*Sections!HA54))</f>
        <v>43.412185504683208</v>
      </c>
      <c r="HD54" s="106">
        <f t="shared" si="126"/>
        <v>0</v>
      </c>
      <c r="HE54" s="106">
        <f t="shared" si="127"/>
        <v>8.3439047121235692</v>
      </c>
      <c r="HH54" s="82">
        <f>INDEX($B$29:$B$34, MATCH(HL54, $A$29:$A$34, 0))</f>
        <v>327.25651568900486</v>
      </c>
      <c r="HI54" s="82">
        <f t="shared" si="74"/>
        <v>28</v>
      </c>
      <c r="HJ54" s="82">
        <f t="shared" si="128"/>
        <v>27.098862475231719</v>
      </c>
      <c r="HK54" s="82">
        <f t="shared" si="129"/>
        <v>97.555904910834187</v>
      </c>
      <c r="HL54" s="106">
        <f>IF(HY54=0,
IF(HJ54&lt;$E$29,1,
IF(HJ54&lt;$E$30,2,
IF(HJ54&lt;$E$31,3,
IF(HJ54&lt;$E$32,4,
IF(HJ54&lt;$E$33,5,
IF(HJ54&lt;$E$34,6)))))),
IF(HJ54&gt;$F$29,1,
IF(HJ54&gt;$F$30,2,
IF(HJ54&gt;$F$31,3,
IF(HJ54&gt;$F$32,4,
IF(HJ54&gt;$F$33,5,
IF(HJ54&gt;$F$34,6)))))))</f>
        <v>1</v>
      </c>
      <c r="HM54" s="106" cm="1">
        <f t="array" ref="HM54">INDEX(Sections!$A$37:$F$67, MATCH(HJ54, Acceleration!$H$6:$H$36, 1), Sections!HL54)</f>
        <v>13.362416096299849</v>
      </c>
      <c r="HN54" s="82">
        <f>(BikeData!$G$5/HH54)*BikeData!$N$2*(Sections!$O$2/Sections!$N$2)-Sections!HS54/Sections!HH54</f>
        <v>8.4104422444794995</v>
      </c>
      <c r="HO54" s="82">
        <f>(Sections!$V$2*Sections!$L$2*BikeData!$N$2*((Sections!$P$2)/Sections!$M$2)/(1-Sections!$V$2*Sections!$N$2/Sections!$M$2))/Sections!HH54-Sections!HS54/Sections!HH54</f>
        <v>12.067248278387817</v>
      </c>
      <c r="HP54" s="82">
        <f t="shared" si="130"/>
        <v>8.4104422444794995</v>
      </c>
      <c r="HQ54" s="82">
        <f t="shared" si="131"/>
        <v>27.407466718769921</v>
      </c>
      <c r="HR54" s="106">
        <f t="shared" si="26"/>
        <v>3.6692986476515616E-2</v>
      </c>
      <c r="HS54" s="104">
        <f>0.5*Sections!$U$2*Sections!$T$2*Sections!HJ54^2</f>
        <v>132.18270254127393</v>
      </c>
      <c r="HT54" s="104">
        <f>BikeData!$N$2*((Sections!$P$2)/Sections!$N$2)-(0.5*Sections!$U$2*Sections!$T$2*Sections!HJ54^2)/BikeData!$G$5</f>
        <v>9.9336279691636804</v>
      </c>
      <c r="HU54" s="104">
        <f>Sections!$V$2*BikeData!$N$2*(Sections!$P$2/Sections!$M$2)/(1-Sections!$V$2*Sections!$N$2/Sections!$M$2)</f>
        <v>15.459349727578084</v>
      </c>
      <c r="HV54" s="106">
        <f t="shared" si="132"/>
        <v>9.9336279691636804</v>
      </c>
      <c r="HW54" s="106">
        <f t="shared" si="77"/>
        <v>293.42191860000003</v>
      </c>
      <c r="HX54" s="106">
        <f t="shared" si="78"/>
        <v>20.792143343737564</v>
      </c>
      <c r="HY54" s="106">
        <f t="shared" si="133"/>
        <v>0</v>
      </c>
      <c r="HZ54" s="106">
        <f t="shared" si="134"/>
        <v>8.4104422444794995</v>
      </c>
    </row>
    <row r="55" spans="1:234">
      <c r="A55" s="40">
        <v>12.358257157176107</v>
      </c>
      <c r="B55" s="40">
        <v>10.03363588219152</v>
      </c>
      <c r="C55" s="40">
        <v>7.731824199564139</v>
      </c>
      <c r="D55" s="40">
        <v>5.991980876822427</v>
      </c>
      <c r="E55" s="40">
        <v>4.6660688986742533</v>
      </c>
      <c r="F55" s="40">
        <v>3.3442724209771146</v>
      </c>
      <c r="L55" s="149">
        <f>INDEX($B$29:$B$34, MATCH($P55, $A$29:$A$34, 0))</f>
        <v>327.25651568900486</v>
      </c>
      <c r="M55" s="149">
        <f t="shared" si="28"/>
        <v>29</v>
      </c>
      <c r="N55" s="149">
        <f t="shared" si="79"/>
        <v>28.674887261764329</v>
      </c>
      <c r="O55" s="149">
        <f t="shared" si="29"/>
        <v>103.22959414235159</v>
      </c>
      <c r="P55" s="149">
        <f>IF(AC55=0,
IF(N55&lt;$E$29,1,
IF(N55&lt;$E$30,2,
IF(N55&lt;$E$31,3,
IF(N55&lt;$E$32,4,
IF(N55&lt;$E$33,5,
IF(N55&lt;$E$34,6)))))),
IF(N55&gt;$F$29,1,
IF(N55&gt;$F$30,2,
IF(N55&gt;$F$31,3,
IF(N55&gt;$F$32,4,
IF(N55&gt;$F$33,5,
IF(N55&gt;$F$34,6)))))))</f>
        <v>1</v>
      </c>
      <c r="Q55" s="149" cm="1">
        <f t="array" ref="Q55">INDEX(Sections!$A$37:$F$67, MATCH(N55, Acceleration!$H$6:$H$36, 1), Sections!P55)</f>
        <v>13.199049284502818</v>
      </c>
      <c r="R55" s="149">
        <f>(BikeData!$G$5/L55)*BikeData!$N$2*(Sections!$O$2/Sections!$N$2)-Sections!W55/Sections!L55</f>
        <v>8.3620944029372311</v>
      </c>
      <c r="S55" s="149">
        <f>(Sections!$V$2*Sections!$L$2*BikeData!$N$2*((Sections!$P$2)/Sections!$M$2)/(1-Sections!$V$2*Sections!$N$2/Sections!$M$2))/Sections!L55-Sections!W55/Sections!L55</f>
        <v>12.018900436845549</v>
      </c>
      <c r="T55" s="149">
        <f t="shared" si="0"/>
        <v>8.6376490575826992</v>
      </c>
      <c r="U55" s="149">
        <f t="shared" si="30"/>
        <v>28.974548444972523</v>
      </c>
      <c r="V55" s="149">
        <f t="shared" si="31"/>
        <v>3.4692447124270637E-2</v>
      </c>
      <c r="W55" s="149">
        <f>0.5*Sections!$U$2*Sections!$T$2*Sections!N55^2</f>
        <v>148.00484870548095</v>
      </c>
      <c r="X55" s="149">
        <f>BikeData!$N$2*((Sections!$P$2)/Sections!$N$2)-(0.5*Sections!$U$2*Sections!$T$2*Sections!N55^2)/BikeData!$G$5</f>
        <v>9.8736955973295633</v>
      </c>
      <c r="Y55" s="149">
        <f>Sections!$V$2*BikeData!$N$2*(Sections!$P$2/Sections!$M$2)/(1-Sections!$V$2*Sections!$N$2/Sections!$M$2)</f>
        <v>15.459349727578084</v>
      </c>
      <c r="Z55" s="149">
        <f t="shared" si="32"/>
        <v>9.8736955973295633</v>
      </c>
      <c r="AA55" s="149">
        <f>$D$2-M55</f>
        <v>474.2</v>
      </c>
      <c r="AB55" s="149">
        <f>MAX(0, (N55^2 - M$17^2)/(2*Sections!Z55))</f>
        <v>0</v>
      </c>
      <c r="AC55" s="149">
        <f t="shared" si="80"/>
        <v>0</v>
      </c>
      <c r="AD55" s="149">
        <f t="shared" si="33"/>
        <v>8.6376490575826992</v>
      </c>
      <c r="AF55" s="149">
        <f>INDEX($B$29:$B$34, MATCH($AJ55, $A$29:$A$34, 0))</f>
        <v>300.69501336586995</v>
      </c>
      <c r="AG55" s="129">
        <f t="shared" si="34"/>
        <v>29</v>
      </c>
      <c r="AH55" s="129">
        <f t="shared" si="35"/>
        <v>37.418458167909534</v>
      </c>
      <c r="AI55" s="129">
        <f t="shared" si="1"/>
        <v>134.70644940447434</v>
      </c>
      <c r="AJ55" s="129">
        <f>IF(AW55=0,
IF(AH55&lt;$E$29,1,
IF(AH55&lt;$E$30,2,
IF(AH55&lt;$E$31,3,
IF(AH55&lt;$E$32,4,
IF(AH55&lt;$E$33,5,
IF(AH55&lt;$E$34,6)))))),
IF(AH55&gt;$F$29,1,
IF(AH55&gt;$F$30,2,
IF(AH55&gt;$F$31,3,
IF(AH55&gt;$F$32,4,
IF(AH55&gt;$F$33,5,
IF(AH55&gt;$F$34,6)))))))</f>
        <v>2</v>
      </c>
      <c r="AK55" s="129" cm="1">
        <f t="array" ref="AK55">INDEX(Sections!$A$37:$F$67, MATCH(AH55, Acceleration!$H$6:$H$36, 1), $AJ55)</f>
        <v>9.4901727706756382</v>
      </c>
      <c r="AL55" s="129">
        <f>(BikeData!$G$5/AF55)*BikeData!$N$2*(Sections!$O$2/Sections!$N$2)-Sections!AQ55/Sections!AF55</f>
        <v>8.7548154367650817</v>
      </c>
      <c r="AM55" s="129">
        <f>(Sections!$V$2*Sections!$L$2*BikeData!$N$2*((Sections!$P$2)/Sections!$M$2)/(1-Sections!$V$2*Sections!$N$2/Sections!$M$2))/Sections!AF55-Sections!AQ55/Sections!AF55</f>
        <v>12.734640668357022</v>
      </c>
      <c r="AN55" s="129">
        <f t="shared" si="2"/>
        <v>8.7548154367650817</v>
      </c>
      <c r="AO55" s="129">
        <f t="shared" si="3"/>
        <v>37.651701721663599</v>
      </c>
      <c r="AP55" s="129">
        <f t="shared" si="36"/>
        <v>2.6641744242211982E-2</v>
      </c>
      <c r="AQ55" s="149">
        <f>0.5*Sections!$U$2*Sections!$T$2*Sections!AH55^2</f>
        <v>252.02538209944723</v>
      </c>
      <c r="AR55" s="149">
        <f>BikeData!$N$2*((Sections!$P$2)/Sections!$N$2)-(0.5*Sections!$U$2*Sections!$T$2*Sections!AH55^2)/BikeData!$G$5</f>
        <v>9.4796784253827209</v>
      </c>
      <c r="AS55" s="149">
        <f>Sections!$V$2*BikeData!$N$2*(Sections!$P$2/Sections!$M$2)/(1-Sections!$V$2*Sections!$N$2/Sections!$M$2)</f>
        <v>15.459349727578084</v>
      </c>
      <c r="AT55" s="149">
        <f t="shared" si="4"/>
        <v>9.4796784253827209</v>
      </c>
      <c r="AU55" s="149">
        <f t="shared" si="5"/>
        <v>33.025001019999998</v>
      </c>
      <c r="AV55" s="149">
        <f>MAX(0, (AH55^2 - AG$17^2)/(2*Sections!AT55))</f>
        <v>0</v>
      </c>
      <c r="AW55" s="149">
        <f t="shared" si="81"/>
        <v>0</v>
      </c>
      <c r="AX55" s="149">
        <f t="shared" si="6"/>
        <v>8.7548154367650817</v>
      </c>
      <c r="AZ55" s="149">
        <f>INDEX($B$29:$B$34, MATCH($AJ55, $A$29:$A$34, 0))</f>
        <v>300.69501336586995</v>
      </c>
      <c r="BA55" s="129">
        <f t="shared" si="82"/>
        <v>29</v>
      </c>
      <c r="BB55" s="129">
        <f t="shared" si="37"/>
        <v>48.681306506775279</v>
      </c>
      <c r="BC55" s="129">
        <f t="shared" si="7"/>
        <v>175.252703424391</v>
      </c>
      <c r="BD55" s="149">
        <f>IF(BQ55=0,
IF(BB55&lt;$E$29,1,
IF(BB55&lt;$E$30,2,
IF(BB55&lt;$E$31,3,
IF(BB55&lt;$E$32,4,
IF(BB55&lt;$E$33,5,
IF(BB55&lt;$E$34,6)))))),
IF(BB55&gt;$F$29,1,
IF(BB55&gt;$F$30,2,
IF(BB55&gt;$F$31,3,
IF(BB55&gt;$F$32,4,
IF(BB55&gt;$F$33,5,
IF(BB55&gt;$F$34,6)))))))</f>
        <v>3</v>
      </c>
      <c r="BE55" s="129" cm="1">
        <f t="array" ref="BE55">INDEX(Sections!$A$37:$F$67, MATCH(BB55, Acceleration!$H$6:$H$36, 1), Sections!BD55)</f>
        <v>6.8582415088433493</v>
      </c>
      <c r="BF55" s="129">
        <f>(BikeData!$G$5/AZ55)*BikeData!$N$2*(Sections!$O$2/Sections!$N$2)-Sections!BK55/Sections!AZ55</f>
        <v>8.1743231149141824</v>
      </c>
      <c r="BG55" s="129">
        <f>(Sections!$V$2*Sections!$L$2*BikeData!$N$2*((Sections!$P$2)/Sections!$M$2)/(1-Sections!$V$2*Sections!$N$2/Sections!$M$2))/Sections!AZ55-Sections!BK55/Sections!AZ55</f>
        <v>12.154148346506123</v>
      </c>
      <c r="BH55" s="129">
        <f t="shared" si="38"/>
        <v>6.8582415088433493</v>
      </c>
      <c r="BI55" s="129">
        <f t="shared" si="9"/>
        <v>48.821983636721356</v>
      </c>
      <c r="BJ55" s="129">
        <f t="shared" si="39"/>
        <v>2.0512128329788513E-2</v>
      </c>
      <c r="BK55" s="149">
        <f>0.5*Sections!$U$2*Sections!$T$2*Sections!BB55^2</f>
        <v>426.57652857718813</v>
      </c>
      <c r="BL55" s="149">
        <f>BikeData!$N$2*((Sections!$P$2)/Sections!$N$2)-(0.5*Sections!$U$2*Sections!$T$2*Sections!BB55^2)/BikeData!$G$5</f>
        <v>8.8184998402397632</v>
      </c>
      <c r="BM55" s="149">
        <f>Sections!$V$2*BikeData!$N$2*(Sections!$P$2/Sections!$M$2)/(1-Sections!$V$2*Sections!$N$2/Sections!$M$2)</f>
        <v>15.459349727578084</v>
      </c>
      <c r="BN55" s="149">
        <f t="shared" si="10"/>
        <v>8.8184998402397632</v>
      </c>
      <c r="BO55" s="149">
        <f t="shared" si="83"/>
        <v>8.623328960000002</v>
      </c>
      <c r="BP55" s="149">
        <f>MAX(0, (BB55^2 - BA$17^2)/(2*Sections!BN55))</f>
        <v>0</v>
      </c>
      <c r="BQ55" s="149">
        <f t="shared" si="84"/>
        <v>0</v>
      </c>
      <c r="BR55" s="149">
        <f t="shared" si="11"/>
        <v>6.8582415088433493</v>
      </c>
      <c r="BT55" s="129">
        <f>INDEX($B$29:$B$34, MATCH($BX55, $A$29:$A$34, 0))</f>
        <v>281.54523308547459</v>
      </c>
      <c r="BU55" s="129">
        <f t="shared" si="85"/>
        <v>29</v>
      </c>
      <c r="BV55" s="129">
        <f t="shared" si="86"/>
        <v>53.816552519035412</v>
      </c>
      <c r="BW55" s="129">
        <f t="shared" si="87"/>
        <v>193.73958906852749</v>
      </c>
      <c r="BX55" s="129">
        <f>IF(CK55=0,
IF(BV55&lt;$E$29,1,
IF(BV55&lt;$E$30,2,
IF(BV55&lt;$E$31,3,
IF(BV55&lt;$E$32,4,
IF(BV55&lt;$E$33,5,
IF(BV55&lt;$E$34,6)))))),
IF(BV55&gt;$F$29,1,
IF(BV55&gt;$F$30,2,
IF(BV55&gt;$F$31,3,
IF(BV55&gt;$F$32,4,
IF(BV55&gt;$F$33,5,
IF(BV55&gt;$F$34,6)))))))</f>
        <v>4</v>
      </c>
      <c r="BY55" s="129" cm="1">
        <f t="array" ref="BY55">INDEX(Sections!$A$37:$F$67, MATCH(BV55, Acceleration!$H$6:$H$36, 1), Sections!BX55)</f>
        <v>4.7104625432718503</v>
      </c>
      <c r="BZ55" s="129">
        <f>(BikeData!$G$5/BT55)*BikeData!$N$2*(Sections!$O$2/Sections!$N$2)-Sections!CE55/Sections!BT55</f>
        <v>8.3938018146080768</v>
      </c>
      <c r="CA55" s="129">
        <f>(Sections!$V$2*Sections!$L$2*BikeData!$N$2*((Sections!$P$2)/Sections!$M$2)/(1-Sections!$V$2*Sections!$N$2/Sections!$M$2))/Sections!BT55-Sections!CE55/Sections!BT55</f>
        <v>12.644321662138417</v>
      </c>
      <c r="CB55" s="129">
        <f t="shared" si="40"/>
        <v>4.7104625432718503</v>
      </c>
      <c r="CC55" s="129">
        <f t="shared" si="13"/>
        <v>53.904009592243142</v>
      </c>
      <c r="CD55" s="129">
        <f t="shared" si="41"/>
        <v>1.8566557403720107E-2</v>
      </c>
      <c r="CE55" s="149">
        <f>0.5*Sections!$U$2*Sections!$T$2*Sections!BV55^2</f>
        <v>521.31983850613744</v>
      </c>
      <c r="CF55" s="149">
        <f>BikeData!$N$2*((Sections!$P$2)/Sections!$N$2)-(0.5*Sections!$U$2*Sections!$T$2*Sections!BV55^2)/BikeData!$G$5</f>
        <v>8.4596236662664701</v>
      </c>
      <c r="CG55" s="149">
        <f>Sections!$V$2*BikeData!$N$2*(Sections!$P$2/Sections!$M$2)/(1-Sections!$V$2*Sections!$N$2/Sections!$M$2)</f>
        <v>15.459349727578084</v>
      </c>
      <c r="CH55" s="149">
        <f t="shared" si="42"/>
        <v>8.4596236662664701</v>
      </c>
      <c r="CI55" s="149">
        <f t="shared" si="88"/>
        <v>75.075679469999997</v>
      </c>
      <c r="CJ55" s="149">
        <f>MAX(0, (BV55^2 - BU$17^2)/(2*Sections!CH55))</f>
        <v>0</v>
      </c>
      <c r="CK55" s="149">
        <f t="shared" si="89"/>
        <v>0</v>
      </c>
      <c r="CL55" s="149">
        <f t="shared" si="90"/>
        <v>4.7104625432718503</v>
      </c>
      <c r="CM55" s="672"/>
      <c r="CN55" s="129">
        <f>INDEX($B$29:$B$34, MATCH(CR55, $A$29:$A$34, 0))</f>
        <v>281.54523308547459</v>
      </c>
      <c r="CO55" s="129">
        <f t="shared" si="91"/>
        <v>29</v>
      </c>
      <c r="CP55" s="129">
        <f t="shared" si="92"/>
        <v>56.365498260608589</v>
      </c>
      <c r="CQ55" s="129">
        <f t="shared" si="43"/>
        <v>202.91579373819093</v>
      </c>
      <c r="CR55" s="129">
        <f>IF(DE55=1,
IF(CP55&lt;$E$29,1,
IF(CP55&lt;$E$30,2,
IF(CP55&lt;$E$31,3,
IF(CP55&lt;$E$32,4,
IF(CP55&lt;$E$33,5,
IF(CP55&lt;$E$34,6)))))),
IF(CP55&gt;$F$29,1,
IF(CP55&gt;$F$30,2,
IF(CP55&gt;$F$31,3,
IF(CP55&gt;$F$32,4,
IF(CP55&gt;$F$33,5,
IF(CP55&gt;$F$34,6)))))))</f>
        <v>4</v>
      </c>
      <c r="CS55" s="129" cm="1">
        <f t="array" ref="CS55">INDEX(Sections!$A$37:$F$67, MATCH(CP55, Acceleration!$H$6:$H$36, 1), Sections!CR55)</f>
        <v>4.7104625432718503</v>
      </c>
      <c r="CT55" s="129">
        <f>(BikeData!$G$5/CN55)*BikeData!$N$2*(Sections!$O$2/Sections!$N$2)-Sections!CY55/Sections!CN55</f>
        <v>8.214247531660881</v>
      </c>
      <c r="CU55" s="129">
        <f>(Sections!$V$2*Sections!$L$2*BikeData!$N$2*((Sections!$P$2)/Sections!$M$2)/(1-Sections!$V$2*Sections!$N$2/Sections!$M$2))/Sections!CN55-Sections!CY55/Sections!CN55</f>
        <v>12.464767379191221</v>
      </c>
      <c r="CV55" s="129">
        <f t="shared" si="135"/>
        <v>4.7104625432718503</v>
      </c>
      <c r="CW55" s="129">
        <f t="shared" si="138"/>
        <v>56.218618992944528</v>
      </c>
      <c r="CX55" s="129">
        <f t="shared" si="139"/>
        <v>1.7764495106319143E-2</v>
      </c>
      <c r="CY55" s="149">
        <f>0.5*Sections!$U$2*Sections!$T$2*Sections!CP55^2</f>
        <v>571.87249095000061</v>
      </c>
      <c r="CZ55" s="129">
        <f>BikeData!$N$2*((Sections!$P$2)/Sections!$N$2)-(0.5*Sections!$U$2*Sections!$T$2*Sections!CP55^2)/BikeData!$G$5</f>
        <v>8.2681363464033524</v>
      </c>
      <c r="DA55" s="129">
        <f>Sections!$V$2*BikeData!$N$2*(Sections!$P$2/Sections!$M$2)/(1-Sections!$V$2*Sections!$N$2/Sections!$M$2)</f>
        <v>15.459349727578084</v>
      </c>
      <c r="DB55" s="129">
        <f t="shared" si="93"/>
        <v>8.2681363464033524</v>
      </c>
      <c r="DC55" s="129">
        <f t="shared" si="94"/>
        <v>43.567763170000006</v>
      </c>
      <c r="DD55" s="129">
        <f t="shared" si="47"/>
        <v>46.944546160739186</v>
      </c>
      <c r="DE55" s="221">
        <f t="shared" si="95"/>
        <v>1</v>
      </c>
      <c r="DF55" s="149">
        <f t="shared" si="96"/>
        <v>4.7104625432718503</v>
      </c>
      <c r="DG55" s="680"/>
      <c r="DH55" s="631"/>
      <c r="DI55" s="129">
        <f>INDEX($B$29:$B$34, MATCH(DM55, $A$29:$A$34, 0))</f>
        <v>288.49501037177833</v>
      </c>
      <c r="DJ55" s="129">
        <f t="shared" si="97"/>
        <v>29</v>
      </c>
      <c r="DK55" s="129">
        <f t="shared" si="98"/>
        <v>43.366683644087253</v>
      </c>
      <c r="DL55" s="129">
        <f t="shared" si="16"/>
        <v>156.12006111871412</v>
      </c>
      <c r="DM55" s="149">
        <f>IF(DZ55=0,
IF(DK55&lt;$E$29,1,
IF(DK55&lt;$E$30,2,
IF(DK55&lt;$E$31,3,
IF(DK55&lt;$E$32,4,
IF(DK55&lt;$E$33,5,
IF(DK55&lt;$E$34,6)))))),
IF(DK55&gt;$F$29,1,
IF(DK55&gt;$F$30,2,
IF(DK55&gt;$F$31,3,
IF(DK55&gt;$F$32,4,
IF(DK55&gt;$F$33,5,
IF(DK55&gt;$F$34,6)))))))</f>
        <v>3</v>
      </c>
      <c r="DN55" s="149" cm="1">
        <f t="array" ref="DN55">INDEX(Sections!$A$37:$F$67, MATCH(DK55, Acceleration!$H$6:$H$36, 1), Sections!DM55)</f>
        <v>6.8582415088433493</v>
      </c>
      <c r="DO55" s="129">
        <f>(BikeData!$G$5/DI55)*BikeData!$N$2*(Sections!$O$2/Sections!$N$2)-Sections!DT55/Sections!DI55</f>
        <v>8.8252280638776988</v>
      </c>
      <c r="DP55" s="129">
        <f>(Sections!$V$2*Sections!$L$2*BikeData!$N$2*((Sections!$P$2)/Sections!$M$2)/(1-Sections!$V$2*Sections!$N$2/Sections!$M$2))/Sections!DI55-Sections!DT55/Sections!DI55</f>
        <v>12.973353882986951</v>
      </c>
      <c r="DQ55" s="129">
        <f t="shared" si="48"/>
        <v>6.8582415088433493</v>
      </c>
      <c r="DR55" s="149">
        <f t="shared" si="49"/>
        <v>43.15512900242009</v>
      </c>
      <c r="DS55" s="129">
        <f t="shared" si="50"/>
        <v>2.3115558248544537E-2</v>
      </c>
      <c r="DT55" s="149">
        <f>0.5*Sections!$U$2*Sections!$T$2*Sections!DK55^2</f>
        <v>338.52046505154203</v>
      </c>
      <c r="DU55" s="149">
        <f>BikeData!$N$2*((Sections!$P$2)/Sections!$N$2)-(0.5*Sections!$U$2*Sections!$T$2*Sections!DK55^2)/BikeData!$G$5</f>
        <v>9.1520455354126646</v>
      </c>
      <c r="DV55" s="149">
        <f>Sections!$V$2*BikeData!$N$2*(Sections!$P$2/Sections!$M$2)/(1-Sections!$V$2*Sections!$N$2/Sections!$M$2)</f>
        <v>15.459349727578084</v>
      </c>
      <c r="DW55" s="149">
        <f t="shared" si="99"/>
        <v>9.1520455354126646</v>
      </c>
      <c r="DX55" s="149">
        <f t="shared" si="100"/>
        <v>18.780693499999998</v>
      </c>
      <c r="DY55" s="149">
        <f t="shared" si="52"/>
        <v>0</v>
      </c>
      <c r="DZ55" s="149">
        <f t="shared" si="101"/>
        <v>0</v>
      </c>
      <c r="EA55" s="149">
        <f t="shared" si="53"/>
        <v>-9.1520455354126646</v>
      </c>
      <c r="EB55" s="634"/>
      <c r="EC55" s="658"/>
      <c r="ED55" s="192">
        <f>INDEX($B$29:$B$34, MATCH(EH55, $A$29:$A$34, 0))</f>
        <v>327.25651568900486</v>
      </c>
      <c r="EE55" s="129">
        <f t="shared" si="102"/>
        <v>29</v>
      </c>
      <c r="EF55" s="129">
        <f t="shared" si="103"/>
        <v>33.711034672551598</v>
      </c>
      <c r="EG55" s="129">
        <f t="shared" si="104"/>
        <v>121.35972482118575</v>
      </c>
      <c r="EH55" s="149">
        <f>IF(EU55=0,
IF(EF55&lt;$E$29,1,
IF(EF55&lt;$E$30,2,
IF(EF55&lt;$E$31,3,
IF(EF55&lt;$E$32,4,
IF(EF55&lt;$E$33,5,
IF(EF55&lt;$E$34,6)))))),
IF(EF55&gt;$F$29,1,
IF(EF55&gt;$F$30,2,
IF(EF55&gt;$F$31,3,
IF(EF55&gt;$F$32,4,
IF(EF55&gt;$F$33,5,
IF(EF55&gt;$F$34,6)))))))</f>
        <v>1</v>
      </c>
      <c r="EI55" s="149" cm="1">
        <f t="array" ref="EI55">INDEX(Sections!$A$37:$F$67, MATCH(EF55, Acceleration!$H$6:$H$36, 1), Sections!EH55)</f>
        <v>12.059929368897711</v>
      </c>
      <c r="EJ55" s="129">
        <f>(BikeData!$G$5/ED55)*BikeData!$N$2*(Sections!$O$2/Sections!$N$2)-Sections!EO55/Sections!ED55</f>
        <v>8.1892842581480032</v>
      </c>
      <c r="EK55" s="129">
        <f>(Sections!$V$2*Sections!$L$2*BikeData!$N$2*((Sections!$P$2)/Sections!$M$2)/(1-Sections!$V$2*Sections!$N$2/Sections!$M$2))/Sections!ED55-Sections!EO55/Sections!ED55</f>
        <v>11.846090292056321</v>
      </c>
      <c r="EL55" s="129">
        <f t="shared" si="105"/>
        <v>8.1892842581480032</v>
      </c>
      <c r="EM55" s="129">
        <f t="shared" si="140"/>
        <v>33.423268858387715</v>
      </c>
      <c r="EN55" s="129">
        <f t="shared" si="142"/>
        <v>2.9791029247489022E-2</v>
      </c>
      <c r="EO55" s="149">
        <f>0.5*Sections!$U$2*Sections!$T$2*Sections!EF55^2</f>
        <v>204.55809456491565</v>
      </c>
      <c r="EP55" s="149">
        <f>BikeData!$N$2*((Sections!$P$2)/Sections!$N$2)-(0.5*Sections!$U$2*Sections!$T$2*Sections!EF55^2)/BikeData!$G$5</f>
        <v>9.6594787569529164</v>
      </c>
      <c r="EQ55" s="149">
        <f>Sections!$V$2*BikeData!$N$2*(Sections!$P$2/Sections!$M$2)/(1-Sections!$V$2*Sections!$N$2/Sections!$M$2)</f>
        <v>15.459349727578084</v>
      </c>
      <c r="ER55" s="149">
        <f t="shared" si="106"/>
        <v>9.6594787569529164</v>
      </c>
      <c r="ES55" s="149">
        <f t="shared" si="107"/>
        <v>8.0195757299999997</v>
      </c>
      <c r="ET55" s="149">
        <f t="shared" si="108"/>
        <v>13.689721950692565</v>
      </c>
      <c r="EU55" s="149">
        <f t="shared" si="137"/>
        <v>1</v>
      </c>
      <c r="EV55" s="149">
        <f t="shared" si="143"/>
        <v>-9.6594787569529164</v>
      </c>
      <c r="EW55" s="678"/>
      <c r="EX55" s="129">
        <f>INDEX($B$29:$B$34, MATCH($FB55, $A$29:$A$34, 0))</f>
        <v>300.69501336586995</v>
      </c>
      <c r="EY55" s="129">
        <f t="shared" si="144"/>
        <v>29</v>
      </c>
      <c r="EZ55" s="129">
        <f t="shared" si="145"/>
        <v>37.044028187776689</v>
      </c>
      <c r="FA55" s="129">
        <f t="shared" si="146"/>
        <v>133.35850147599609</v>
      </c>
      <c r="FB55" s="149">
        <f>IF(FO55=0,
IF(EZ55&lt;$E$29,1,
IF(EZ55&lt;$E$30,2,
IF(EZ55&lt;$E$31,3,
IF(EZ55&lt;$E$32,4,
IF(EZ55&lt;$E$33,5,
IF(EZ55&lt;$E$34,6)))))),
IF(EZ55&gt;$F$29,1,
IF(EZ55&gt;$F$30,2,
IF(EZ55&gt;$F$31,3,
IF(EZ55&gt;$F$32,4,
IF(EZ55&gt;$F$33,5,
IF(EZ55&gt;$F$34,6)))))))</f>
        <v>2</v>
      </c>
      <c r="FC55" s="149" cm="1">
        <f t="array" ref="FC55">INDEX(Sections!$A$37:$F$67, MATCH(EZ55, Acceleration!$H$6:$H$36, 1), Sections!FB55)</f>
        <v>9.4901727706756382</v>
      </c>
      <c r="FD55" s="129">
        <f>(BikeData!$G$5/EX55)*BikeData!$N$2*(Sections!$O$2/Sections!$N$2)-Sections!FI55/Sections!EX55</f>
        <v>8.7715053633968818</v>
      </c>
      <c r="FE55" s="129">
        <f>(Sections!$V$2*Sections!$L$2*BikeData!$N$2*((Sections!$P$2)/Sections!$M$2)/(1-Sections!$V$2*Sections!$N$2/Sections!$M$2))/Sections!EX55-Sections!FI55/Sections!EX55</f>
        <v>12.751330594988822</v>
      </c>
      <c r="FF55" s="129">
        <f t="shared" si="147"/>
        <v>8.7715053633968818</v>
      </c>
      <c r="FG55" s="129">
        <f t="shared" si="148"/>
        <v>37.280062166037055</v>
      </c>
      <c r="FH55" s="129">
        <f t="shared" si="58"/>
        <v>2.6909175618283918E-2</v>
      </c>
      <c r="FI55" s="149">
        <f>0.5*Sections!$U$2*Sections!$T$2*Sections!EZ55^2</f>
        <v>247.00680438782288</v>
      </c>
      <c r="FJ55" s="149">
        <f>BikeData!$N$2*((Sections!$P$2)/Sections!$N$2)-(0.5*Sections!$U$2*Sections!$T$2*Sections!EZ55^2)/BikeData!$G$5</f>
        <v>9.4986881894419035</v>
      </c>
      <c r="FK55" s="149">
        <f>Sections!$V$2*BikeData!$N$2*(Sections!$P$2/Sections!$M$2)/(1-Sections!$V$2*Sections!$N$2/Sections!$M$2)</f>
        <v>15.459349727578084</v>
      </c>
      <c r="FL55" s="149">
        <f t="shared" si="149"/>
        <v>9.4986881894419035</v>
      </c>
      <c r="FM55" s="149">
        <f t="shared" si="150"/>
        <v>224.62828163</v>
      </c>
      <c r="FN55" s="149">
        <f t="shared" si="61"/>
        <v>34.019012684305771</v>
      </c>
      <c r="FO55" s="149">
        <f t="shared" si="152"/>
        <v>0</v>
      </c>
      <c r="FP55" s="149">
        <f t="shared" si="151"/>
        <v>8.7715053633968818</v>
      </c>
      <c r="FR55" s="149">
        <f>INDEX($B$29:$B$34, MATCH($FV55, $A$29:$A$34, 0))</f>
        <v>300.69501336586995</v>
      </c>
      <c r="FS55" s="129">
        <f t="shared" si="62"/>
        <v>29</v>
      </c>
      <c r="FT55" s="129">
        <f t="shared" si="114"/>
        <v>34.901948860417562</v>
      </c>
      <c r="FU55" s="129">
        <f t="shared" si="115"/>
        <v>125.64701589750322</v>
      </c>
      <c r="FV55" s="149">
        <f>IF(GI55=0,
IF(FT55&lt;$E$29,1,
IF(FT55&lt;$E$30,2,
IF(FT55&lt;$E$31,3,
IF(FT55&lt;$E$32,4,
IF(FT55&lt;$E$33,5,
IF(FT55&lt;$E$34,6)))))),
IF(FT55&gt;$F$29,1,
IF(FT55&gt;$F$30,2,
IF(FT55&gt;$F$31,3,
IF(FT55&gt;$F$32,4,
IF(FT55&gt;$F$33,5,
IF(FT55&gt;$F$34,6)))))))</f>
        <v>2</v>
      </c>
      <c r="FW55" s="149" cm="1">
        <f t="array" ref="FW55">INDEX(Sections!$A$37:$F$67, MATCH(FT55, Acceleration!$H$6:$H$36, 1), Sections!FV55)</f>
        <v>9.4901727706756382</v>
      </c>
      <c r="FX55" s="129">
        <f>(BikeData!$G$5/FR55)*BikeData!$N$2*(Sections!$O$2/Sections!$N$2)-Sections!GC55/Sections!FR55</f>
        <v>8.863760030048546</v>
      </c>
      <c r="FY55" s="129">
        <f>(Sections!$V$2*Sections!$L$2*BikeData!$N$2*((Sections!$P$2)/Sections!$M$2)/(1-Sections!$V$2*Sections!$N$2/Sections!$M$2))/Sections!FR55-Sections!GC55/Sections!FR55</f>
        <v>12.843585261640486</v>
      </c>
      <c r="FZ55" s="129">
        <f t="shared" si="116"/>
        <v>8.863760030048546</v>
      </c>
      <c r="GA55" s="129">
        <f t="shared" si="117"/>
        <v>35.154993305578934</v>
      </c>
      <c r="GB55" s="129">
        <f t="shared" si="64"/>
        <v>2.8548205761836934E-2</v>
      </c>
      <c r="GC55" s="149">
        <f>0.5*Sections!$U$2*Sections!$T$2*Sections!FT55^2</f>
        <v>219.26628616593649</v>
      </c>
      <c r="GD55" s="149">
        <f>BikeData!$N$2*((Sections!$P$2)/Sections!$N$2)-(0.5*Sections!$U$2*Sections!$T$2*Sections!FT55^2)/BikeData!$G$5</f>
        <v>9.6037659099793515</v>
      </c>
      <c r="GE55" s="149">
        <f>Sections!$V$2*BikeData!$N$2*(Sections!$P$2/Sections!$M$2)/(1-Sections!$V$2*Sections!$N$2/Sections!$M$2)</f>
        <v>15.459349727578084</v>
      </c>
      <c r="GF55" s="149">
        <f t="shared" si="118"/>
        <v>9.6037659099793515</v>
      </c>
      <c r="GG55" s="149">
        <f t="shared" si="66"/>
        <v>485.54111422000005</v>
      </c>
      <c r="GH55" s="149">
        <f>MAX(0, (FT55^2 - CX$6^2)/(2*Sections!GF55))</f>
        <v>63.420227318817574</v>
      </c>
      <c r="GI55" s="149">
        <f t="shared" si="119"/>
        <v>0</v>
      </c>
      <c r="GJ55" s="149">
        <f t="shared" si="120"/>
        <v>8.863760030048546</v>
      </c>
      <c r="GM55" s="106">
        <f>INDEX($B$29:$B$34, MATCH(GQ55, $A$29:$A$34, 0))</f>
        <v>327.25651568900486</v>
      </c>
      <c r="GN55" s="106">
        <f t="shared" si="68"/>
        <v>29</v>
      </c>
      <c r="GO55" s="106">
        <f t="shared" si="121"/>
        <v>29.529773039631287</v>
      </c>
      <c r="GP55" s="106">
        <f t="shared" si="122"/>
        <v>106.30718294267264</v>
      </c>
      <c r="GQ55" s="106">
        <f>IF(HD55=0,
IF(GO55&lt;$E$29,1,
IF(GO55&lt;$E$30,2,
IF(GO55&lt;$E$31,3,
IF(GO55&lt;$E$32,4,
IF(GO55&lt;$E$33,5,
IF(GO55&lt;$E$34,6)))))),
IF(GO55&gt;$F$29,1,
IF(GO55&gt;$F$30,2,
IF(GO55&gt;$F$31,3,
IF(GO55&gt;$F$32,4,
IF(GO55&gt;$F$33,5,
IF(GO55&gt;$F$34,6)))))))</f>
        <v>1</v>
      </c>
      <c r="GR55" s="106" cm="1">
        <f t="array" ref="GR55">INDEX(Sections!$A$37:$F$67, MATCH(GO55, Acceleration!$H$6:$H$36, 1), Sections!GQ55)</f>
        <v>13.149061643018527</v>
      </c>
      <c r="GS55" s="106">
        <f>(BikeData!$G$5/GM55)*BikeData!$N$2*(Sections!$O$2/Sections!$N$2)-Sections!GX55/Sections!GM55</f>
        <v>8.3347259622672372</v>
      </c>
      <c r="GT55" s="106">
        <f>(Sections!$V$2*Sections!$L$2*BikeData!$N$2*((Sections!$P$2)/Sections!$M$2)/(1-Sections!$V$2*Sections!$N$2/Sections!$M$2))/Sections!GM55-Sections!GX55/Sections!GM55</f>
        <v>11.991531996175555</v>
      </c>
      <c r="GU55" s="106">
        <f t="shared" si="123"/>
        <v>8.3347259622672372</v>
      </c>
      <c r="GV55" s="106">
        <f t="shared" si="124"/>
        <v>29.810685126254132</v>
      </c>
      <c r="GW55" s="106">
        <f t="shared" si="70"/>
        <v>3.3703817965291587E-2</v>
      </c>
      <c r="GX55" s="106">
        <f>0.5*Sections!$U$2*Sections!$T$2*Sections!GO55^2</f>
        <v>156.96134923898427</v>
      </c>
      <c r="GY55" s="106">
        <f>BikeData!$N$2*((Sections!$P$2)/Sections!$N$2)-(0.5*Sections!$U$2*Sections!$T$2*Sections!GO55^2)/BikeData!$G$5</f>
        <v>9.8397694589450797</v>
      </c>
      <c r="GZ55" s="106">
        <f>Sections!$V$2*BikeData!$N$2*(Sections!$P$2/Sections!$M$2)/(1-Sections!$V$2*Sections!$N$2/Sections!$M$2)</f>
        <v>15.459349727578084</v>
      </c>
      <c r="HA55" s="106">
        <f t="shared" si="125"/>
        <v>9.8397694589450797</v>
      </c>
      <c r="HB55" s="106">
        <f t="shared" si="72"/>
        <v>354.21187875999999</v>
      </c>
      <c r="HC55" s="106">
        <f>MAX(0, (GO55^2 - DY$9^2)/(2*Sections!HA55))</f>
        <v>44.310362118261587</v>
      </c>
      <c r="HD55" s="106">
        <f t="shared" si="126"/>
        <v>0</v>
      </c>
      <c r="HE55" s="106">
        <f t="shared" si="127"/>
        <v>8.3347259622672372</v>
      </c>
      <c r="HH55" s="82">
        <f>INDEX($B$29:$B$34, MATCH(HL55, $A$29:$A$34, 0))</f>
        <v>327.25651568900486</v>
      </c>
      <c r="HI55" s="82">
        <f t="shared" si="74"/>
        <v>29</v>
      </c>
      <c r="HJ55" s="82">
        <f t="shared" si="128"/>
        <v>27.407466718769921</v>
      </c>
      <c r="HK55" s="82">
        <f t="shared" si="129"/>
        <v>98.666880187571721</v>
      </c>
      <c r="HL55" s="106">
        <f>IF(HY55=0,
IF(HJ55&lt;$E$29,1,
IF(HJ55&lt;$E$30,2,
IF(HJ55&lt;$E$31,3,
IF(HJ55&lt;$E$32,4,
IF(HJ55&lt;$E$33,5,
IF(HJ55&lt;$E$34,6)))))),
IF(HJ55&gt;$F$29,1,
IF(HJ55&gt;$F$30,2,
IF(HJ55&gt;$F$31,3,
IF(HJ55&gt;$F$32,4,
IF(HJ55&gt;$F$33,5,
IF(HJ55&gt;$F$34,6)))))))</f>
        <v>1</v>
      </c>
      <c r="HM55" s="106" cm="1">
        <f t="array" ref="HM55">INDEX(Sections!$A$37:$F$67, MATCH(HJ55, Acceleration!$H$6:$H$36, 1), Sections!HL55)</f>
        <v>13.27423730883895</v>
      </c>
      <c r="HN55" s="82">
        <f>(BikeData!$G$5/HH55)*BikeData!$N$2*(Sections!$O$2/Sections!$N$2)-Sections!HS55/Sections!HH55</f>
        <v>8.4011902997118355</v>
      </c>
      <c r="HO55" s="82">
        <f>(Sections!$V$2*Sections!$L$2*BikeData!$N$2*((Sections!$P$2)/Sections!$M$2)/(1-Sections!$V$2*Sections!$N$2/Sections!$M$2))/Sections!HH55-Sections!HS55/Sections!HH55</f>
        <v>12.057996333620153</v>
      </c>
      <c r="HP55" s="82">
        <f t="shared" si="130"/>
        <v>8.4011902997118355</v>
      </c>
      <c r="HQ55" s="82">
        <f t="shared" si="131"/>
        <v>27.712300744252627</v>
      </c>
      <c r="HR55" s="106">
        <f t="shared" si="26"/>
        <v>3.6284623322145347E-2</v>
      </c>
      <c r="HS55" s="104">
        <f>0.5*Sections!$U$2*Sections!$T$2*Sections!HJ55^2</f>
        <v>135.21046174928657</v>
      </c>
      <c r="HT55" s="104">
        <f>BikeData!$N$2*((Sections!$P$2)/Sections!$N$2)-(0.5*Sections!$U$2*Sections!$T$2*Sections!HJ55^2)/BikeData!$G$5</f>
        <v>9.922159184284844</v>
      </c>
      <c r="HU55" s="104">
        <f>Sections!$V$2*BikeData!$N$2*(Sections!$P$2/Sections!$M$2)/(1-Sections!$V$2*Sections!$N$2/Sections!$M$2)</f>
        <v>15.459349727578084</v>
      </c>
      <c r="HV55" s="106">
        <f t="shared" si="132"/>
        <v>9.922159184284844</v>
      </c>
      <c r="HW55" s="106">
        <f t="shared" si="77"/>
        <v>292.42191860000003</v>
      </c>
      <c r="HX55" s="106">
        <f t="shared" si="78"/>
        <v>21.663818823138996</v>
      </c>
      <c r="HY55" s="106">
        <f t="shared" si="133"/>
        <v>0</v>
      </c>
      <c r="HZ55" s="106">
        <f t="shared" si="134"/>
        <v>8.4011902997118355</v>
      </c>
    </row>
    <row r="56" spans="1:234">
      <c r="A56" s="40">
        <v>12.969993991685547</v>
      </c>
      <c r="B56" s="40">
        <v>10.518666960773935</v>
      </c>
      <c r="C56" s="40">
        <v>8.1064304760079597</v>
      </c>
      <c r="D56" s="40">
        <v>6.2738625381097304</v>
      </c>
      <c r="E56" s="40">
        <v>4.8753206245808265</v>
      </c>
      <c r="F56" s="40">
        <v>3.4792832334954573</v>
      </c>
      <c r="L56" s="149">
        <f>INDEX($B$29:$B$34, MATCH($P56, $A$29:$A$34, 0))</f>
        <v>327.25651568900486</v>
      </c>
      <c r="M56" s="149">
        <f t="shared" si="28"/>
        <v>30</v>
      </c>
      <c r="N56" s="149">
        <f t="shared" si="79"/>
        <v>28.974548444972523</v>
      </c>
      <c r="O56" s="149">
        <f t="shared" si="29"/>
        <v>104.30837440190109</v>
      </c>
      <c r="P56" s="149">
        <f>IF(AC56=0,
IF(N56&lt;$E$29,1,
IF(N56&lt;$E$30,2,
IF(N56&lt;$E$31,3,
IF(N56&lt;$E$32,4,
IF(N56&lt;$E$33,5,
IF(N56&lt;$E$34,6)))))),
IF(N56&gt;$F$29,1,
IF(N56&gt;$F$30,2,
IF(N56&gt;$F$31,3,
IF(N56&gt;$F$32,4,
IF(N56&gt;$F$33,5,
IF(N56&gt;$F$34,6)))))))</f>
        <v>1</v>
      </c>
      <c r="Q56" s="149" cm="1">
        <f t="array" ref="Q56">INDEX(Sections!$A$37:$F$67, MATCH(N56, Acceleration!$H$6:$H$36, 1), Sections!P56)</f>
        <v>13.149061643018527</v>
      </c>
      <c r="R56" s="149">
        <f>(BikeData!$G$5/L56)*BikeData!$N$2*(Sections!$O$2/Sections!$N$2)-Sections!W56/Sections!L56</f>
        <v>8.3525925182942835</v>
      </c>
      <c r="S56" s="149">
        <f>(Sections!$V$2*Sections!$L$2*BikeData!$N$2*((Sections!$P$2)/Sections!$M$2)/(1-Sections!$V$2*Sections!$N$2/Sections!$M$2))/Sections!L56-Sections!W56/Sections!L56</f>
        <v>12.009398552202601</v>
      </c>
      <c r="T56" s="149">
        <f t="shared" si="0"/>
        <v>8.6376490575826992</v>
      </c>
      <c r="U56" s="149">
        <f t="shared" si="30"/>
        <v>29.271142029398597</v>
      </c>
      <c r="V56" s="149">
        <f t="shared" si="31"/>
        <v>3.4337304334644617E-2</v>
      </c>
      <c r="W56" s="149">
        <f>0.5*Sections!$U$2*Sections!$T$2*Sections!N56^2</f>
        <v>151.11440236621073</v>
      </c>
      <c r="X56" s="149">
        <f>BikeData!$N$2*((Sections!$P$2)/Sections!$N$2)-(0.5*Sections!$U$2*Sections!$T$2*Sections!N56^2)/BikeData!$G$5</f>
        <v>9.861916984978313</v>
      </c>
      <c r="Y56" s="149">
        <f>Sections!$V$2*BikeData!$N$2*(Sections!$P$2/Sections!$M$2)/(1-Sections!$V$2*Sections!$N$2/Sections!$M$2)</f>
        <v>15.459349727578084</v>
      </c>
      <c r="Z56" s="149">
        <f t="shared" si="32"/>
        <v>9.861916984978313</v>
      </c>
      <c r="AA56" s="149">
        <f>$D$2-M56</f>
        <v>473.2</v>
      </c>
      <c r="AB56" s="149">
        <f>MAX(0, (N56^2 - M$17^2)/(2*Sections!Z56))</f>
        <v>0</v>
      </c>
      <c r="AC56" s="149">
        <f t="shared" si="80"/>
        <v>0</v>
      </c>
      <c r="AD56" s="149">
        <f t="shared" si="33"/>
        <v>8.6376490575826992</v>
      </c>
      <c r="AF56" s="149">
        <f>INDEX($B$29:$B$34, MATCH($AJ56, $A$29:$A$34, 0))</f>
        <v>300.69501336586995</v>
      </c>
      <c r="AG56" s="129">
        <f t="shared" si="34"/>
        <v>30</v>
      </c>
      <c r="AH56" s="129">
        <f t="shared" si="35"/>
        <v>37.651701721663599</v>
      </c>
      <c r="AI56" s="129">
        <f t="shared" si="1"/>
        <v>135.54612619798897</v>
      </c>
      <c r="AJ56" s="129">
        <f>IF(AW56=0,
IF(AH56&lt;$E$29,1,
IF(AH56&lt;$E$30,2,
IF(AH56&lt;$E$31,3,
IF(AH56&lt;$E$32,4,
IF(AH56&lt;$E$33,5,
IF(AH56&lt;$E$34,6)))))),
IF(AH56&gt;$F$29,1,
IF(AH56&gt;$F$30,2,
IF(AH56&gt;$F$31,3,
IF(AH56&gt;$F$32,4,
IF(AH56&gt;$F$33,5,
IF(AH56&gt;$F$34,6)))))))</f>
        <v>2</v>
      </c>
      <c r="AK56" s="129" cm="1">
        <f t="array" ref="AK56">INDEX(Sections!$A$37:$F$67, MATCH(AH56, Acceleration!$H$6:$H$36, 1), $AJ56)</f>
        <v>9.4901727706756382</v>
      </c>
      <c r="AL56" s="129">
        <f>(BikeData!$G$5/AF56)*BikeData!$N$2*(Sections!$O$2/Sections!$N$2)-Sections!AQ56/Sections!AF56</f>
        <v>8.7443339408401712</v>
      </c>
      <c r="AM56" s="129">
        <f>(Sections!$V$2*Sections!$L$2*BikeData!$N$2*((Sections!$P$2)/Sections!$M$2)/(1-Sections!$V$2*Sections!$N$2/Sections!$M$2))/Sections!AF56-Sections!AQ56/Sections!AF56</f>
        <v>12.724159172432111</v>
      </c>
      <c r="AN56" s="129">
        <f t="shared" si="2"/>
        <v>8.7443339408401712</v>
      </c>
      <c r="AO56" s="129">
        <f t="shared" si="3"/>
        <v>37.883232576151762</v>
      </c>
      <c r="AP56" s="129">
        <f t="shared" si="36"/>
        <v>2.6477814783216893E-2</v>
      </c>
      <c r="AQ56" s="149">
        <f>0.5*Sections!$U$2*Sections!$T$2*Sections!AH56^2</f>
        <v>255.17711565668259</v>
      </c>
      <c r="AR56" s="149">
        <f>BikeData!$N$2*((Sections!$P$2)/Sections!$N$2)-(0.5*Sections!$U$2*Sections!$T$2*Sections!AH56^2)/BikeData!$G$5</f>
        <v>9.4677400406962224</v>
      </c>
      <c r="AS56" s="149">
        <f>Sections!$V$2*BikeData!$N$2*(Sections!$P$2/Sections!$M$2)/(1-Sections!$V$2*Sections!$N$2/Sections!$M$2)</f>
        <v>15.459349727578084</v>
      </c>
      <c r="AT56" s="149">
        <f t="shared" si="4"/>
        <v>9.4677400406962224</v>
      </c>
      <c r="AU56" s="149">
        <f t="shared" si="5"/>
        <v>32.025001019999998</v>
      </c>
      <c r="AV56" s="149">
        <f>MAX(0, (AH56^2 - AG$17^2)/(2*Sections!AT56))</f>
        <v>0</v>
      </c>
      <c r="AW56" s="149">
        <f t="shared" si="81"/>
        <v>0</v>
      </c>
      <c r="AX56" s="149">
        <f t="shared" si="6"/>
        <v>8.7443339408401712</v>
      </c>
      <c r="AZ56" s="149">
        <f>INDEX($B$29:$B$34, MATCH($AJ56, $A$29:$A$34, 0))</f>
        <v>300.69501336586995</v>
      </c>
      <c r="BA56" s="129">
        <f t="shared" si="82"/>
        <v>30</v>
      </c>
      <c r="BB56" s="129">
        <f t="shared" si="37"/>
        <v>48.821983636721356</v>
      </c>
      <c r="BC56" s="129">
        <f t="shared" si="7"/>
        <v>175.7591410921969</v>
      </c>
      <c r="BD56" s="149">
        <f>IF(BQ56=0,
IF(BB56&lt;$E$29,1,
IF(BB56&lt;$E$30,2,
IF(BB56&lt;$E$31,3,
IF(BB56&lt;$E$32,4,
IF(BB56&lt;$E$33,5,
IF(BB56&lt;$E$34,6)))))),
IF(BB56&gt;$F$29,1,
IF(BB56&gt;$F$30,2,
IF(BB56&gt;$F$31,3,
IF(BB56&gt;$F$32,4,
IF(BB56&gt;$F$33,5,
IF(BB56&gt;$F$34,6)))))))</f>
        <v>3</v>
      </c>
      <c r="BE56" s="129" cm="1">
        <f t="array" ref="BE56">INDEX(Sections!$A$37:$F$67, MATCH(BB56, Acceleration!$H$6:$H$36, 1), Sections!BD56)</f>
        <v>6.8582415088433493</v>
      </c>
      <c r="BF56" s="129">
        <f>(BikeData!$G$5/AZ56)*BikeData!$N$2*(Sections!$O$2/Sections!$N$2)-Sections!BK56/Sections!AZ56</f>
        <v>8.1661122473126646</v>
      </c>
      <c r="BG56" s="129">
        <f>(Sections!$V$2*Sections!$L$2*BikeData!$N$2*((Sections!$P$2)/Sections!$M$2)/(1-Sections!$V$2*Sections!$N$2/Sections!$M$2))/Sections!AZ56-Sections!BK56/Sections!AZ56</f>
        <v>12.145937478904605</v>
      </c>
      <c r="BH56" s="129">
        <f t="shared" si="38"/>
        <v>6.8582415088433493</v>
      </c>
      <c r="BI56" s="129">
        <f t="shared" si="9"/>
        <v>48.962256578327498</v>
      </c>
      <c r="BJ56" s="129">
        <f t="shared" si="39"/>
        <v>2.0453193639399715E-2</v>
      </c>
      <c r="BK56" s="149">
        <f>0.5*Sections!$U$2*Sections!$T$2*Sections!BB56^2</f>
        <v>429.04549552037184</v>
      </c>
      <c r="BL56" s="149">
        <f>BikeData!$N$2*((Sections!$P$2)/Sections!$N$2)-(0.5*Sections!$U$2*Sections!$T$2*Sections!BB56^2)/BikeData!$G$5</f>
        <v>8.8091476927277022</v>
      </c>
      <c r="BM56" s="149">
        <f>Sections!$V$2*BikeData!$N$2*(Sections!$P$2/Sections!$M$2)/(1-Sections!$V$2*Sections!$N$2/Sections!$M$2)</f>
        <v>15.459349727578084</v>
      </c>
      <c r="BN56" s="149">
        <f t="shared" si="10"/>
        <v>8.8091476927277022</v>
      </c>
      <c r="BO56" s="149">
        <f t="shared" si="83"/>
        <v>7.623328960000002</v>
      </c>
      <c r="BP56" s="149">
        <f>MAX(0, (BB56^2 - BA$17^2)/(2*Sections!BN56))</f>
        <v>0</v>
      </c>
      <c r="BQ56" s="149">
        <f t="shared" si="84"/>
        <v>0</v>
      </c>
      <c r="BR56" s="149">
        <f t="shared" si="11"/>
        <v>6.8582415088433493</v>
      </c>
      <c r="BT56" s="129">
        <f>INDEX($B$29:$B$34, MATCH($BX56, $A$29:$A$34, 0))</f>
        <v>281.54523308547459</v>
      </c>
      <c r="BU56" s="129">
        <f t="shared" si="85"/>
        <v>30</v>
      </c>
      <c r="BV56" s="129">
        <f t="shared" si="86"/>
        <v>53.904009592243142</v>
      </c>
      <c r="BW56" s="129">
        <f t="shared" si="87"/>
        <v>194.05443453207531</v>
      </c>
      <c r="BX56" s="129">
        <f>IF(CK56=0,
IF(BV56&lt;$E$29,1,
IF(BV56&lt;$E$30,2,
IF(BV56&lt;$E$31,3,
IF(BV56&lt;$E$32,4,
IF(BV56&lt;$E$33,5,
IF(BV56&lt;$E$34,6)))))),
IF(BV56&gt;$F$29,1,
IF(BV56&gt;$F$30,2,
IF(BV56&gt;$F$31,3,
IF(BV56&gt;$F$32,4,
IF(BV56&gt;$F$33,5,
IF(BV56&gt;$F$34,6)))))))</f>
        <v>4</v>
      </c>
      <c r="BY56" s="129" cm="1">
        <f t="array" ref="BY56">INDEX(Sections!$A$37:$F$67, MATCH(BV56, Acceleration!$H$6:$H$36, 1), Sections!BX56)</f>
        <v>4.7104625432718503</v>
      </c>
      <c r="BZ56" s="129">
        <f>(BikeData!$G$5/BT56)*BikeData!$N$2*(Sections!$O$2/Sections!$N$2)-Sections!CE56/Sections!BT56</f>
        <v>8.387778745075007</v>
      </c>
      <c r="CA56" s="129">
        <f>(Sections!$V$2*Sections!$L$2*BikeData!$N$2*((Sections!$P$2)/Sections!$M$2)/(1-Sections!$V$2*Sections!$N$2/Sections!$M$2))/Sections!BT56-Sections!CE56/Sections!BT56</f>
        <v>12.638298592605347</v>
      </c>
      <c r="CB56" s="129">
        <f t="shared" si="40"/>
        <v>4.7104625432718503</v>
      </c>
      <c r="CC56" s="129">
        <f t="shared" si="13"/>
        <v>53.991324999551402</v>
      </c>
      <c r="CD56" s="129">
        <f t="shared" si="41"/>
        <v>1.8536482671532226E-2</v>
      </c>
      <c r="CE56" s="149">
        <f>0.5*Sections!$U$2*Sections!$T$2*Sections!BV56^2</f>
        <v>523.01560502171526</v>
      </c>
      <c r="CF56" s="149">
        <f>BikeData!$N$2*((Sections!$P$2)/Sections!$N$2)-(0.5*Sections!$U$2*Sections!$T$2*Sections!BV56^2)/BikeData!$G$5</f>
        <v>8.4532003082529172</v>
      </c>
      <c r="CG56" s="149">
        <f>Sections!$V$2*BikeData!$N$2*(Sections!$P$2/Sections!$M$2)/(1-Sections!$V$2*Sections!$N$2/Sections!$M$2)</f>
        <v>15.459349727578084</v>
      </c>
      <c r="CH56" s="149">
        <f t="shared" si="42"/>
        <v>8.4532003082529172</v>
      </c>
      <c r="CI56" s="149">
        <f t="shared" si="88"/>
        <v>74.075679469999997</v>
      </c>
      <c r="CJ56" s="149">
        <f>MAX(0, (BV56^2 - BU$17^2)/(2*Sections!CH56))</f>
        <v>0</v>
      </c>
      <c r="CK56" s="149">
        <f t="shared" si="89"/>
        <v>0</v>
      </c>
      <c r="CL56" s="149">
        <f t="shared" si="90"/>
        <v>4.7104625432718503</v>
      </c>
      <c r="CM56" s="672"/>
      <c r="CN56" s="129">
        <f>INDEX($B$29:$B$34, MATCH(CR56, $A$29:$A$34, 0))</f>
        <v>281.54523308547459</v>
      </c>
      <c r="CO56" s="129">
        <f t="shared" si="91"/>
        <v>30</v>
      </c>
      <c r="CP56" s="129">
        <f t="shared" si="92"/>
        <v>56.218618992944528</v>
      </c>
      <c r="CQ56" s="129">
        <f t="shared" si="43"/>
        <v>202.38702837460031</v>
      </c>
      <c r="CR56" s="129">
        <f>IF(DE56=1,
IF(CP56&lt;$E$29,1,
IF(CP56&lt;$E$30,2,
IF(CP56&lt;$E$31,3,
IF(CP56&lt;$E$32,4,
IF(CP56&lt;$E$33,5,
IF(CP56&lt;$E$34,6)))))),
IF(CP56&gt;$F$29,1,
IF(CP56&gt;$F$30,2,
IF(CP56&gt;$F$31,3,
IF(CP56&gt;$F$32,4,
IF(CP56&gt;$F$33,5,
IF(CP56&gt;$F$34,6)))))))</f>
        <v>4</v>
      </c>
      <c r="CS56" s="129" cm="1">
        <f t="array" ref="CS56">INDEX(Sections!$A$37:$F$67, MATCH(CP56, Acceleration!$H$6:$H$36, 1), Sections!CR56)</f>
        <v>4.7104625432718503</v>
      </c>
      <c r="CT56" s="129">
        <f>(BikeData!$G$5/CN56)*BikeData!$N$2*(Sections!$O$2/Sections!$N$2)-Sections!CY56/Sections!CN56</f>
        <v>8.2248196484468252</v>
      </c>
      <c r="CU56" s="129">
        <f>(Sections!$V$2*Sections!$L$2*BikeData!$N$2*((Sections!$P$2)/Sections!$M$2)/(1-Sections!$V$2*Sections!$N$2/Sections!$M$2))/Sections!CN56-Sections!CY56/Sections!CN56</f>
        <v>12.475339495977165</v>
      </c>
      <c r="CV56" s="129">
        <f t="shared" si="135"/>
        <v>4.7104625432718503</v>
      </c>
      <c r="CW56" s="129">
        <f t="shared" si="138"/>
        <v>56.071153896797</v>
      </c>
      <c r="CX56" s="129">
        <f t="shared" si="139"/>
        <v>1.7811061047953491E-2</v>
      </c>
      <c r="CY56" s="149">
        <f>0.5*Sections!$U$2*Sections!$T$2*Sections!CP56^2</f>
        <v>568.89596186529536</v>
      </c>
      <c r="CZ56" s="129">
        <f>BikeData!$N$2*((Sections!$P$2)/Sections!$N$2)-(0.5*Sections!$U$2*Sections!$T$2*Sections!CP56^2)/BikeData!$G$5</f>
        <v>8.2794110777848111</v>
      </c>
      <c r="DA56" s="129">
        <f>Sections!$V$2*BikeData!$N$2*(Sections!$P$2/Sections!$M$2)/(1-Sections!$V$2*Sections!$N$2/Sections!$M$2)</f>
        <v>15.459349727578084</v>
      </c>
      <c r="DB56" s="129">
        <f t="shared" si="93"/>
        <v>8.2794110777848111</v>
      </c>
      <c r="DC56" s="129">
        <f t="shared" si="94"/>
        <v>42.567763170000006</v>
      </c>
      <c r="DD56" s="129">
        <f t="shared" si="47"/>
        <v>45.881979824614696</v>
      </c>
      <c r="DE56" s="221">
        <f t="shared" si="95"/>
        <v>1</v>
      </c>
      <c r="DF56" s="149">
        <f t="shared" si="96"/>
        <v>4.7104625432718503</v>
      </c>
      <c r="DG56" s="680"/>
      <c r="DH56" s="631"/>
      <c r="DI56" s="129">
        <f>INDEX($B$29:$B$34, MATCH(DM56, $A$29:$A$34, 0))</f>
        <v>288.49501037177833</v>
      </c>
      <c r="DJ56" s="129">
        <f t="shared" si="97"/>
        <v>30</v>
      </c>
      <c r="DK56" s="129">
        <f t="shared" si="98"/>
        <v>43.15512900242009</v>
      </c>
      <c r="DL56" s="129">
        <f t="shared" si="16"/>
        <v>155.35846440871234</v>
      </c>
      <c r="DM56" s="149">
        <f>IF(DZ56=0,
IF(DK56&lt;$E$29,1,
IF(DK56&lt;$E$30,2,
IF(DK56&lt;$E$31,3,
IF(DK56&lt;$E$32,4,
IF(DK56&lt;$E$33,5,
IF(DK56&lt;$E$34,6)))))),
IF(DK56&gt;$F$29,1,
IF(DK56&gt;$F$30,2,
IF(DK56&gt;$F$31,3,
IF(DK56&gt;$F$32,4,
IF(DK56&gt;$F$33,5,
IF(DK56&gt;$F$34,6)))))))</f>
        <v>3</v>
      </c>
      <c r="DN56" s="149" cm="1">
        <f t="array" ref="DN56">INDEX(Sections!$A$37:$F$67, MATCH(DK56, Acceleration!$H$6:$H$36, 1), Sections!DM56)</f>
        <v>6.8582415088433493</v>
      </c>
      <c r="DO56" s="129">
        <f>(BikeData!$G$5/DI56)*BikeData!$N$2*(Sections!$O$2/Sections!$N$2)-Sections!DT56/Sections!DI56</f>
        <v>8.8366484915256596</v>
      </c>
      <c r="DP56" s="129">
        <f>(Sections!$V$2*Sections!$L$2*BikeData!$N$2*((Sections!$P$2)/Sections!$M$2)/(1-Sections!$V$2*Sections!$N$2/Sections!$M$2))/Sections!DI56-Sections!DT56/Sections!DI56</f>
        <v>12.984774310634911</v>
      </c>
      <c r="DQ56" s="129">
        <f t="shared" si="48"/>
        <v>6.8582415088433493</v>
      </c>
      <c r="DR56" s="149">
        <f t="shared" si="49"/>
        <v>42.942241534653341</v>
      </c>
      <c r="DS56" s="129">
        <f t="shared" si="50"/>
        <v>2.3229513137556536E-2</v>
      </c>
      <c r="DT56" s="149">
        <f>0.5*Sections!$U$2*Sections!$T$2*Sections!DK56^2</f>
        <v>335.22572865879351</v>
      </c>
      <c r="DU56" s="149">
        <f>BikeData!$N$2*((Sections!$P$2)/Sections!$N$2)-(0.5*Sections!$U$2*Sections!$T$2*Sections!DK56^2)/BikeData!$G$5</f>
        <v>9.1645255975064082</v>
      </c>
      <c r="DV56" s="149">
        <f>Sections!$V$2*BikeData!$N$2*(Sections!$P$2/Sections!$M$2)/(1-Sections!$V$2*Sections!$N$2/Sections!$M$2)</f>
        <v>15.459349727578084</v>
      </c>
      <c r="DW56" s="149">
        <f t="shared" si="99"/>
        <v>9.1645255975064082</v>
      </c>
      <c r="DX56" s="149">
        <f t="shared" si="100"/>
        <v>17.780693499999998</v>
      </c>
      <c r="DY56" s="149">
        <f t="shared" si="52"/>
        <v>0</v>
      </c>
      <c r="DZ56" s="149">
        <f t="shared" si="101"/>
        <v>0</v>
      </c>
      <c r="EA56" s="149">
        <f t="shared" si="53"/>
        <v>-9.1645255975064082</v>
      </c>
      <c r="EB56" s="634"/>
      <c r="EC56" s="658"/>
      <c r="ED56" s="192">
        <f>INDEX($B$29:$B$34, MATCH(EH56, $A$29:$A$34, 0))</f>
        <v>327.25651568900486</v>
      </c>
      <c r="EE56" s="129">
        <f t="shared" si="102"/>
        <v>30</v>
      </c>
      <c r="EF56" s="129">
        <f t="shared" si="103"/>
        <v>33.423268858387715</v>
      </c>
      <c r="EG56" s="129">
        <f t="shared" si="104"/>
        <v>120.32376789019578</v>
      </c>
      <c r="EH56" s="149">
        <f>IF(EU56=0,
IF(EF56&lt;$E$29,1,
IF(EF56&lt;$E$30,2,
IF(EF56&lt;$E$31,3,
IF(EF56&lt;$E$32,4,
IF(EF56&lt;$E$33,5,
IF(EF56&lt;$E$34,6)))))),
IF(EF56&gt;$F$29,1,
IF(EF56&gt;$F$30,2,
IF(EF56&gt;$F$31,3,
IF(EF56&gt;$F$32,4,
IF(EF56&gt;$F$33,5,
IF(EF56&gt;$F$34,6)))))))</f>
        <v>1</v>
      </c>
      <c r="EI56" s="149" cm="1">
        <f t="array" ref="EI56">INDEX(Sections!$A$37:$F$67, MATCH(EF56, Acceleration!$H$6:$H$36, 1), Sections!EH56)</f>
        <v>12.059929368897711</v>
      </c>
      <c r="EJ56" s="129">
        <f>(BikeData!$G$5/ED56)*BikeData!$N$2*(Sections!$O$2/Sections!$N$2)-Sections!EO56/Sections!ED56</f>
        <v>8.1999102111414288</v>
      </c>
      <c r="EK56" s="129">
        <f>(Sections!$V$2*Sections!$L$2*BikeData!$N$2*((Sections!$P$2)/Sections!$M$2)/(1-Sections!$V$2*Sections!$N$2/Sections!$M$2))/Sections!ED56-Sections!EO56/Sections!ED56</f>
        <v>11.856716245049746</v>
      </c>
      <c r="EL56" s="129">
        <f t="shared" si="105"/>
        <v>8.1999102111414288</v>
      </c>
      <c r="EM56" s="129">
        <f t="shared" si="140"/>
        <v>33.132606290981563</v>
      </c>
      <c r="EN56" s="129">
        <f t="shared" si="142"/>
        <v>3.0049939175338356E-2</v>
      </c>
      <c r="EO56" s="149">
        <f>0.5*Sections!$U$2*Sections!$T$2*Sections!EF56^2</f>
        <v>201.0806822124126</v>
      </c>
      <c r="EP56" s="149">
        <f>BikeData!$N$2*((Sections!$P$2)/Sections!$N$2)-(0.5*Sections!$U$2*Sections!$T$2*Sections!EF56^2)/BikeData!$G$5</f>
        <v>9.6726507734396705</v>
      </c>
      <c r="EQ56" s="149">
        <f>Sections!$V$2*BikeData!$N$2*(Sections!$P$2/Sections!$M$2)/(1-Sections!$V$2*Sections!$N$2/Sections!$M$2)</f>
        <v>15.459349727578084</v>
      </c>
      <c r="ER56" s="149">
        <f t="shared" si="106"/>
        <v>9.6726507734396705</v>
      </c>
      <c r="ES56" s="149">
        <f t="shared" si="107"/>
        <v>7.0195757299999997</v>
      </c>
      <c r="ET56" s="149">
        <f t="shared" si="108"/>
        <v>12.672441348853219</v>
      </c>
      <c r="EU56" s="149">
        <f t="shared" si="137"/>
        <v>1</v>
      </c>
      <c r="EV56" s="149">
        <f t="shared" si="143"/>
        <v>-9.6726507734396705</v>
      </c>
      <c r="EW56" s="678"/>
      <c r="EX56" s="129">
        <f>INDEX($B$29:$B$34, MATCH($FB56, $A$29:$A$34, 0))</f>
        <v>300.69501336586995</v>
      </c>
      <c r="EY56" s="129">
        <f t="shared" si="144"/>
        <v>30</v>
      </c>
      <c r="EZ56" s="129">
        <f t="shared" si="145"/>
        <v>37.280062166037055</v>
      </c>
      <c r="FA56" s="129">
        <f t="shared" si="146"/>
        <v>134.20822379773341</v>
      </c>
      <c r="FB56" s="149">
        <f>IF(FO56=0,
IF(EZ56&lt;$E$29,1,
IF(EZ56&lt;$E$30,2,
IF(EZ56&lt;$E$31,3,
IF(EZ56&lt;$E$32,4,
IF(EZ56&lt;$E$33,5,
IF(EZ56&lt;$E$34,6)))))),
IF(EZ56&gt;$F$29,1,
IF(EZ56&gt;$F$30,2,
IF(EZ56&gt;$F$31,3,
IF(EZ56&gt;$F$32,4,
IF(EZ56&gt;$F$33,5,
IF(EZ56&gt;$F$34,6)))))))</f>
        <v>2</v>
      </c>
      <c r="FC56" s="149" cm="1">
        <f t="array" ref="FC56">INDEX(Sections!$A$37:$F$67, MATCH(EZ56, Acceleration!$H$6:$H$36, 1), Sections!FB56)</f>
        <v>9.4901727706756382</v>
      </c>
      <c r="FD56" s="129">
        <f>(BikeData!$G$5/EX56)*BikeData!$N$2*(Sections!$O$2/Sections!$N$2)-Sections!FI56/Sections!EX56</f>
        <v>8.7610038858516557</v>
      </c>
      <c r="FE56" s="129">
        <f>(Sections!$V$2*Sections!$L$2*BikeData!$N$2*((Sections!$P$2)/Sections!$M$2)/(1-Sections!$V$2*Sections!$N$2/Sections!$M$2))/Sections!EX56-Sections!FI56/Sections!EX56</f>
        <v>12.740829117443596</v>
      </c>
      <c r="FF56" s="129">
        <f t="shared" si="147"/>
        <v>8.7610038858516557</v>
      </c>
      <c r="FG56" s="129">
        <f t="shared" si="148"/>
        <v>37.514331166572738</v>
      </c>
      <c r="FH56" s="129">
        <f t="shared" si="58"/>
        <v>2.673997222099276E-2</v>
      </c>
      <c r="FI56" s="149">
        <f>0.5*Sections!$U$2*Sections!$T$2*Sections!EZ56^2</f>
        <v>250.16454631864573</v>
      </c>
      <c r="FJ56" s="149">
        <f>BikeData!$N$2*((Sections!$P$2)/Sections!$N$2)-(0.5*Sections!$U$2*Sections!$T$2*Sections!EZ56^2)/BikeData!$G$5</f>
        <v>9.4867270457645443</v>
      </c>
      <c r="FK56" s="149">
        <f>Sections!$V$2*BikeData!$N$2*(Sections!$P$2/Sections!$M$2)/(1-Sections!$V$2*Sections!$N$2/Sections!$M$2)</f>
        <v>15.459349727578084</v>
      </c>
      <c r="FL56" s="149">
        <f t="shared" si="149"/>
        <v>9.4867270457645443</v>
      </c>
      <c r="FM56" s="149">
        <f t="shared" si="150"/>
        <v>223.62828163</v>
      </c>
      <c r="FN56" s="149">
        <f t="shared" si="61"/>
        <v>34.986513026373011</v>
      </c>
      <c r="FO56" s="149">
        <f t="shared" si="152"/>
        <v>0</v>
      </c>
      <c r="FP56" s="149">
        <f t="shared" si="151"/>
        <v>8.7610038858516557</v>
      </c>
      <c r="FR56" s="149">
        <f>INDEX($B$29:$B$34, MATCH($FV56, $A$29:$A$34, 0))</f>
        <v>300.69501336586995</v>
      </c>
      <c r="FS56" s="129">
        <f t="shared" si="62"/>
        <v>30</v>
      </c>
      <c r="FT56" s="129">
        <f t="shared" si="114"/>
        <v>35.154993305578934</v>
      </c>
      <c r="FU56" s="129">
        <f t="shared" si="115"/>
        <v>126.55797590008416</v>
      </c>
      <c r="FV56" s="149">
        <f>IF(GI56=0,
IF(FT56&lt;$E$29,1,
IF(FT56&lt;$E$30,2,
IF(FT56&lt;$E$31,3,
IF(FT56&lt;$E$32,4,
IF(FT56&lt;$E$33,5,
IF(FT56&lt;$E$34,6)))))),
IF(FT56&gt;$F$29,1,
IF(FT56&gt;$F$30,2,
IF(FT56&gt;$F$31,3,
IF(FT56&gt;$F$32,4,
IF(FT56&gt;$F$33,5,
IF(FT56&gt;$F$34,6)))))))</f>
        <v>2</v>
      </c>
      <c r="FW56" s="149" cm="1">
        <f t="array" ref="FW56">INDEX(Sections!$A$37:$F$67, MATCH(FT56, Acceleration!$H$6:$H$36, 1), Sections!FV56)</f>
        <v>9.4901727706756382</v>
      </c>
      <c r="FX56" s="129">
        <f>(BikeData!$G$5/FR56)*BikeData!$N$2*(Sections!$O$2/Sections!$N$2)-Sections!GC56/Sections!FR56</f>
        <v>8.8531481027834449</v>
      </c>
      <c r="FY56" s="129">
        <f>(Sections!$V$2*Sections!$L$2*BikeData!$N$2*((Sections!$P$2)/Sections!$M$2)/(1-Sections!$V$2*Sections!$N$2/Sections!$M$2))/Sections!FR56-Sections!GC56/Sections!FR56</f>
        <v>12.832973334375385</v>
      </c>
      <c r="FZ56" s="129">
        <f t="shared" si="116"/>
        <v>8.8531481027834449</v>
      </c>
      <c r="GA56" s="129">
        <f t="shared" si="117"/>
        <v>35.40592959549101</v>
      </c>
      <c r="GB56" s="129">
        <f t="shared" si="64"/>
        <v>2.8344300467895839E-2</v>
      </c>
      <c r="GC56" s="149">
        <f>0.5*Sections!$U$2*Sections!$T$2*Sections!FT56^2</f>
        <v>222.45723977675391</v>
      </c>
      <c r="GD56" s="149">
        <f>BikeData!$N$2*((Sections!$P$2)/Sections!$N$2)-(0.5*Sections!$U$2*Sections!$T$2*Sections!FT56^2)/BikeData!$G$5</f>
        <v>9.5916789644838314</v>
      </c>
      <c r="GE56" s="149">
        <f>Sections!$V$2*BikeData!$N$2*(Sections!$P$2/Sections!$M$2)/(1-Sections!$V$2*Sections!$N$2/Sections!$M$2)</f>
        <v>15.459349727578084</v>
      </c>
      <c r="GF56" s="149">
        <f t="shared" si="118"/>
        <v>9.5916789644838314</v>
      </c>
      <c r="GG56" s="149">
        <f t="shared" si="66"/>
        <v>484.54111422000005</v>
      </c>
      <c r="GH56" s="149">
        <f>MAX(0, (FT56^2 - CX$6^2)/(2*Sections!GF56))</f>
        <v>64.42425559130497</v>
      </c>
      <c r="GI56" s="149">
        <f t="shared" si="119"/>
        <v>0</v>
      </c>
      <c r="GJ56" s="149">
        <f t="shared" si="120"/>
        <v>8.8531481027834449</v>
      </c>
      <c r="GM56" s="106">
        <f>INDEX($B$29:$B$34, MATCH(GQ56, $A$29:$A$34, 0))</f>
        <v>327.25651568900486</v>
      </c>
      <c r="GN56" s="106">
        <f t="shared" si="68"/>
        <v>30</v>
      </c>
      <c r="GO56" s="106">
        <f t="shared" si="121"/>
        <v>29.810685126254132</v>
      </c>
      <c r="GP56" s="106">
        <f t="shared" si="122"/>
        <v>107.31846645451488</v>
      </c>
      <c r="GQ56" s="106">
        <f>IF(HD56=0,
IF(GO56&lt;$E$29,1,
IF(GO56&lt;$E$30,2,
IF(GO56&lt;$E$31,3,
IF(GO56&lt;$E$32,4,
IF(GO56&lt;$E$33,5,
IF(GO56&lt;$E$34,6)))))),
IF(GO56&gt;$F$29,1,
IF(GO56&gt;$F$30,2,
IF(GO56&gt;$F$31,3,
IF(GO56&gt;$F$32,4,
IF(GO56&gt;$F$33,5,
IF(GO56&gt;$F$34,6)))))))</f>
        <v>1</v>
      </c>
      <c r="GR56" s="106" cm="1">
        <f t="array" ref="GR56">INDEX(Sections!$A$37:$F$67, MATCH(GO56, Acceleration!$H$6:$H$36, 1), Sections!GQ56)</f>
        <v>13.182386700297018</v>
      </c>
      <c r="GS56" s="106">
        <f>(BikeData!$G$5/GM56)*BikeData!$N$2*(Sections!$O$2/Sections!$N$2)-Sections!GX56/Sections!GM56</f>
        <v>8.3255573095359114</v>
      </c>
      <c r="GT56" s="106">
        <f>(Sections!$V$2*Sections!$L$2*BikeData!$N$2*((Sections!$P$2)/Sections!$M$2)/(1-Sections!$V$2*Sections!$N$2/Sections!$M$2))/Sections!GM56-Sections!GX56/Sections!GM56</f>
        <v>11.982363343444229</v>
      </c>
      <c r="GU56" s="106">
        <f t="shared" si="123"/>
        <v>8.3255573095359114</v>
      </c>
      <c r="GV56" s="106">
        <f t="shared" si="124"/>
        <v>30.088669999116629</v>
      </c>
      <c r="GW56" s="106">
        <f t="shared" si="70"/>
        <v>3.338934110081726E-2</v>
      </c>
      <c r="GX56" s="106">
        <f>0.5*Sections!$U$2*Sections!$T$2*Sections!GO56^2</f>
        <v>159.96185058540047</v>
      </c>
      <c r="GY56" s="106">
        <f>BikeData!$N$2*((Sections!$P$2)/Sections!$N$2)-(0.5*Sections!$U$2*Sections!$T$2*Sections!GO56^2)/BikeData!$G$5</f>
        <v>9.8284039235419893</v>
      </c>
      <c r="GZ56" s="106">
        <f>Sections!$V$2*BikeData!$N$2*(Sections!$P$2/Sections!$M$2)/(1-Sections!$V$2*Sections!$N$2/Sections!$M$2)</f>
        <v>15.459349727578084</v>
      </c>
      <c r="HA56" s="106">
        <f t="shared" si="125"/>
        <v>9.8284039235419893</v>
      </c>
      <c r="HB56" s="106">
        <f t="shared" si="72"/>
        <v>353.21187875999999</v>
      </c>
      <c r="HC56" s="106">
        <f>MAX(0, (GO56^2 - DY$9^2)/(2*Sections!HA56))</f>
        <v>45.209626843277178</v>
      </c>
      <c r="HD56" s="106">
        <f t="shared" si="126"/>
        <v>0</v>
      </c>
      <c r="HE56" s="106">
        <f t="shared" si="127"/>
        <v>8.3255573095359114</v>
      </c>
      <c r="HH56" s="82">
        <f>INDEX($B$29:$B$34, MATCH(HL56, $A$29:$A$34, 0))</f>
        <v>327.25651568900486</v>
      </c>
      <c r="HI56" s="82">
        <f t="shared" si="74"/>
        <v>30</v>
      </c>
      <c r="HJ56" s="82">
        <f t="shared" si="128"/>
        <v>27.712300744252627</v>
      </c>
      <c r="HK56" s="82">
        <f t="shared" si="129"/>
        <v>99.76428267930946</v>
      </c>
      <c r="HL56" s="106">
        <f>IF(HY56=0,
IF(HJ56&lt;$E$29,1,
IF(HJ56&lt;$E$30,2,
IF(HJ56&lt;$E$31,3,
IF(HJ56&lt;$E$32,4,
IF(HJ56&lt;$E$33,5,
IF(HJ56&lt;$E$34,6)))))),
IF(HJ56&gt;$F$29,1,
IF(HJ56&gt;$F$30,2,
IF(HJ56&gt;$F$31,3,
IF(HJ56&gt;$F$32,4,
IF(HJ56&gt;$F$33,5,
IF(HJ56&gt;$F$34,6)))))))</f>
        <v>1</v>
      </c>
      <c r="HM56" s="106" cm="1">
        <f t="array" ref="HM56">INDEX(Sections!$A$37:$F$67, MATCH(HJ56, Acceleration!$H$6:$H$36, 1), Sections!HL56)</f>
        <v>13.27423730883895</v>
      </c>
      <c r="HN56" s="82">
        <f>(BikeData!$G$5/HH56)*BikeData!$N$2*(Sections!$O$2/Sections!$N$2)-Sections!HS56/Sections!HH56</f>
        <v>8.3919485325875698</v>
      </c>
      <c r="HO56" s="82">
        <f>(Sections!$V$2*Sections!$L$2*BikeData!$N$2*((Sections!$P$2)/Sections!$M$2)/(1-Sections!$V$2*Sections!$N$2/Sections!$M$2))/Sections!HH56-Sections!HS56/Sections!HH56</f>
        <v>12.048754566495887</v>
      </c>
      <c r="HP56" s="82">
        <f t="shared" si="130"/>
        <v>8.3919485325875698</v>
      </c>
      <c r="HQ56" s="82">
        <f t="shared" si="131"/>
        <v>28.013487994269472</v>
      </c>
      <c r="HR56" s="106">
        <f t="shared" si="26"/>
        <v>3.5890025879839034E-2</v>
      </c>
      <c r="HS56" s="104">
        <f>0.5*Sections!$U$2*Sections!$T$2*Sections!HJ56^2</f>
        <v>138.23489025718283</v>
      </c>
      <c r="HT56" s="104">
        <f>BikeData!$N$2*((Sections!$P$2)/Sections!$N$2)-(0.5*Sections!$U$2*Sections!$T$2*Sections!HJ56^2)/BikeData!$G$5</f>
        <v>9.9107030156943274</v>
      </c>
      <c r="HU56" s="104">
        <f>Sections!$V$2*BikeData!$N$2*(Sections!$P$2/Sections!$M$2)/(1-Sections!$V$2*Sections!$N$2/Sections!$M$2)</f>
        <v>15.459349727578084</v>
      </c>
      <c r="HV56" s="106">
        <f t="shared" si="132"/>
        <v>9.9107030156943274</v>
      </c>
      <c r="HW56" s="106">
        <f t="shared" si="77"/>
        <v>291.42191860000003</v>
      </c>
      <c r="HX56" s="106">
        <f t="shared" si="78"/>
        <v>22.536549511039464</v>
      </c>
      <c r="HY56" s="106">
        <f t="shared" si="133"/>
        <v>0</v>
      </c>
      <c r="HZ56" s="106">
        <f t="shared" si="134"/>
        <v>8.3919485325875698</v>
      </c>
    </row>
    <row r="57" spans="1:234">
      <c r="A57" s="40">
        <v>13.292219147067074</v>
      </c>
      <c r="B57" s="40">
        <v>10.76352246163354</v>
      </c>
      <c r="C57" s="40">
        <v>8.2798240641046803</v>
      </c>
      <c r="D57" s="40">
        <v>6.3827217230966626</v>
      </c>
      <c r="E57" s="40">
        <v>4.9301352162490231</v>
      </c>
      <c r="F57" s="40">
        <v>3.4756855976793326</v>
      </c>
      <c r="L57" s="149">
        <f>INDEX($B$29:$B$34, MATCH($P57, $A$29:$A$34, 0))</f>
        <v>327.25651568900486</v>
      </c>
      <c r="M57" s="149">
        <f t="shared" si="28"/>
        <v>31</v>
      </c>
      <c r="N57" s="149">
        <f t="shared" si="79"/>
        <v>29.271142029398597</v>
      </c>
      <c r="O57" s="149">
        <f t="shared" si="29"/>
        <v>105.37611130583495</v>
      </c>
      <c r="P57" s="149">
        <f>IF(AC57=0,
IF(N57&lt;$E$29,1,
IF(N57&lt;$E$30,2,
IF(N57&lt;$E$31,3,
IF(N57&lt;$E$32,4,
IF(N57&lt;$E$33,5,
IF(N57&lt;$E$34,6)))))),
IF(N57&gt;$F$29,1,
IF(N57&gt;$F$30,2,
IF(N57&gt;$F$31,3,
IF(N57&gt;$F$32,4,
IF(N57&gt;$F$33,5,
IF(N57&gt;$F$34,6)))))))</f>
        <v>1</v>
      </c>
      <c r="Q57" s="149" cm="1">
        <f t="array" ref="Q57">INDEX(Sections!$A$37:$F$67, MATCH(N57, Acceleration!$H$6:$H$36, 1), Sections!P57)</f>
        <v>13.149061643018527</v>
      </c>
      <c r="R57" s="149">
        <f>(BikeData!$G$5/L57)*BikeData!$N$2*(Sections!$O$2/Sections!$N$2)-Sections!W57/Sections!L57</f>
        <v>8.343090633651336</v>
      </c>
      <c r="S57" s="149">
        <f>(Sections!$V$2*Sections!$L$2*BikeData!$N$2*((Sections!$P$2)/Sections!$M$2)/(1-Sections!$V$2*Sections!$N$2/Sections!$M$2))/Sections!L57-Sections!W57/Sections!L57</f>
        <v>11.999896667559653</v>
      </c>
      <c r="T57" s="149">
        <f t="shared" si="0"/>
        <v>8.6376490575826992</v>
      </c>
      <c r="U57" s="149">
        <f t="shared" si="30"/>
        <v>29.564760337611236</v>
      </c>
      <c r="V57" s="149">
        <f t="shared" si="31"/>
        <v>3.3992849935814681E-2</v>
      </c>
      <c r="W57" s="149">
        <f>0.5*Sections!$U$2*Sections!$T$2*Sections!N57^2</f>
        <v>154.2239560269405</v>
      </c>
      <c r="X57" s="149">
        <f>BikeData!$N$2*((Sections!$P$2)/Sections!$N$2)-(0.5*Sections!$U$2*Sections!$T$2*Sections!N57^2)/BikeData!$G$5</f>
        <v>9.8501383726270646</v>
      </c>
      <c r="Y57" s="149">
        <f>Sections!$V$2*BikeData!$N$2*(Sections!$P$2/Sections!$M$2)/(1-Sections!$V$2*Sections!$N$2/Sections!$M$2)</f>
        <v>15.459349727578084</v>
      </c>
      <c r="Z57" s="149">
        <f t="shared" si="32"/>
        <v>9.8501383726270646</v>
      </c>
      <c r="AA57" s="149">
        <f>$D$2-M57</f>
        <v>472.2</v>
      </c>
      <c r="AB57" s="149">
        <f>MAX(0, (N57^2 - M$17^2)/(2*Sections!Z57))</f>
        <v>0</v>
      </c>
      <c r="AC57" s="149">
        <f t="shared" si="80"/>
        <v>0</v>
      </c>
      <c r="AD57" s="149">
        <f t="shared" si="33"/>
        <v>8.6376490575826992</v>
      </c>
      <c r="AF57" s="149">
        <f>INDEX($B$29:$B$34, MATCH($AJ57, $A$29:$A$34, 0))</f>
        <v>300.69501336586995</v>
      </c>
      <c r="AG57" s="129">
        <f t="shared" si="34"/>
        <v>31</v>
      </c>
      <c r="AH57" s="129">
        <f t="shared" si="35"/>
        <v>37.883232576151762</v>
      </c>
      <c r="AI57" s="129">
        <f t="shared" si="1"/>
        <v>136.37963727414635</v>
      </c>
      <c r="AJ57" s="129">
        <f>IF(AW57=0,
IF(AH57&lt;$E$29,1,
IF(AH57&lt;$E$30,2,
IF(AH57&lt;$E$31,3,
IF(AH57&lt;$E$32,4,
IF(AH57&lt;$E$33,5,
IF(AH57&lt;$E$34,6)))))),
IF(AH57&gt;$F$29,1,
IF(AH57&gt;$F$30,2,
IF(AH57&gt;$F$31,3,
IF(AH57&gt;$F$32,4,
IF(AH57&gt;$F$33,5,
IF(AH57&gt;$F$34,6)))))))</f>
        <v>2</v>
      </c>
      <c r="AK57" s="129" cm="1">
        <f t="array" ref="AK57">INDEX(Sections!$A$37:$F$67, MATCH(AH57, Acceleration!$H$6:$H$36, 1), $AJ57)</f>
        <v>9.4901727706756382</v>
      </c>
      <c r="AL57" s="129">
        <f>(BikeData!$G$5/AF57)*BikeData!$N$2*(Sections!$O$2/Sections!$N$2)-Sections!AQ57/Sections!AF57</f>
        <v>8.7338649936386012</v>
      </c>
      <c r="AM57" s="129">
        <f>(Sections!$V$2*Sections!$L$2*BikeData!$N$2*((Sections!$P$2)/Sections!$M$2)/(1-Sections!$V$2*Sections!$N$2/Sections!$M$2))/Sections!AF57-Sections!AQ57/Sections!AF57</f>
        <v>12.713690225230541</v>
      </c>
      <c r="AN57" s="129">
        <f t="shared" si="2"/>
        <v>8.7338649936386012</v>
      </c>
      <c r="AO57" s="129">
        <f t="shared" si="3"/>
        <v>38.113082273755865</v>
      </c>
      <c r="AP57" s="129">
        <f t="shared" si="36"/>
        <v>2.631706555706043E-2</v>
      </c>
      <c r="AQ57" s="149">
        <f>0.5*Sections!$U$2*Sections!$T$2*Sections!AH57^2</f>
        <v>258.3250758753851</v>
      </c>
      <c r="AR57" s="149">
        <f>BikeData!$N$2*((Sections!$P$2)/Sections!$N$2)-(0.5*Sections!$U$2*Sections!$T$2*Sections!AH57^2)/BikeData!$G$5</f>
        <v>9.4558159489587137</v>
      </c>
      <c r="AS57" s="149">
        <f>Sections!$V$2*BikeData!$N$2*(Sections!$P$2/Sections!$M$2)/(1-Sections!$V$2*Sections!$N$2/Sections!$M$2)</f>
        <v>15.459349727578084</v>
      </c>
      <c r="AT57" s="149">
        <f t="shared" si="4"/>
        <v>9.4558159489587137</v>
      </c>
      <c r="AU57" s="149">
        <f t="shared" si="5"/>
        <v>31.025001019999998</v>
      </c>
      <c r="AV57" s="149">
        <f>MAX(0, (AH57^2 - AG$17^2)/(2*Sections!AT57))</f>
        <v>0</v>
      </c>
      <c r="AW57" s="149">
        <f t="shared" si="81"/>
        <v>0</v>
      </c>
      <c r="AX57" s="149">
        <f t="shared" si="6"/>
        <v>8.7338649936386012</v>
      </c>
      <c r="AZ57" s="149">
        <f>INDEX($B$29:$B$34, MATCH($AJ57, $A$29:$A$34, 0))</f>
        <v>300.69501336586995</v>
      </c>
      <c r="BA57" s="129">
        <f t="shared" si="82"/>
        <v>31</v>
      </c>
      <c r="BB57" s="129">
        <f t="shared" si="37"/>
        <v>48.962256578327498</v>
      </c>
      <c r="BC57" s="129">
        <f t="shared" si="7"/>
        <v>176.26412368197899</v>
      </c>
      <c r="BD57" s="149">
        <f>IF(BQ57=0,
IF(BB57&lt;$E$29,1,
IF(BB57&lt;$E$30,2,
IF(BB57&lt;$E$31,3,
IF(BB57&lt;$E$32,4,
IF(BB57&lt;$E$33,5,
IF(BB57&lt;$E$34,6)))))),
IF(BB57&gt;$F$29,1,
IF(BB57&gt;$F$30,2,
IF(BB57&gt;$F$31,3,
IF(BB57&gt;$F$32,4,
IF(BB57&gt;$F$33,5,
IF(BB57&gt;$F$34,6)))))))</f>
        <v>3</v>
      </c>
      <c r="BE57" s="129" cm="1">
        <f t="array" ref="BE57">INDEX(Sections!$A$37:$F$67, MATCH(BB57, Acceleration!$H$6:$H$36, 1), Sections!BD57)</f>
        <v>6.8582415088433493</v>
      </c>
      <c r="BF57" s="129">
        <f>(BikeData!$G$5/AZ57)*BikeData!$N$2*(Sections!$O$2/Sections!$N$2)-Sections!BK57/Sections!AZ57</f>
        <v>8.1579013797111486</v>
      </c>
      <c r="BG57" s="129">
        <f>(Sections!$V$2*Sections!$L$2*BikeData!$N$2*((Sections!$P$2)/Sections!$M$2)/(1-Sections!$V$2*Sections!$N$2/Sections!$M$2))/Sections!AZ57-Sections!BK57/Sections!AZ57</f>
        <v>12.137726611303089</v>
      </c>
      <c r="BH57" s="129">
        <f t="shared" si="38"/>
        <v>6.8582415088433493</v>
      </c>
      <c r="BI57" s="129">
        <f t="shared" si="9"/>
        <v>49.102128795599697</v>
      </c>
      <c r="BJ57" s="129">
        <f t="shared" si="39"/>
        <v>2.0394764035626459E-2</v>
      </c>
      <c r="BK57" s="149">
        <f>0.5*Sections!$U$2*Sections!$T$2*Sections!BB57^2</f>
        <v>431.51446246355533</v>
      </c>
      <c r="BL57" s="149">
        <f>BikeData!$N$2*((Sections!$P$2)/Sections!$N$2)-(0.5*Sections!$U$2*Sections!$T$2*Sections!BB57^2)/BikeData!$G$5</f>
        <v>8.7997955452156447</v>
      </c>
      <c r="BM57" s="149">
        <f>Sections!$V$2*BikeData!$N$2*(Sections!$P$2/Sections!$M$2)/(1-Sections!$V$2*Sections!$N$2/Sections!$M$2)</f>
        <v>15.459349727578084</v>
      </c>
      <c r="BN57" s="149">
        <f t="shared" si="10"/>
        <v>8.7997955452156447</v>
      </c>
      <c r="BO57" s="149">
        <f t="shared" si="83"/>
        <v>6.623328960000002</v>
      </c>
      <c r="BP57" s="149">
        <f>MAX(0, (BB57^2 - BA$17^2)/(2*Sections!BN57))</f>
        <v>0</v>
      </c>
      <c r="BQ57" s="149">
        <f t="shared" si="84"/>
        <v>0</v>
      </c>
      <c r="BR57" s="149">
        <f t="shared" si="11"/>
        <v>6.8582415088433493</v>
      </c>
      <c r="BT57" s="129">
        <f>INDEX($B$29:$B$34, MATCH($BX57, $A$29:$A$34, 0))</f>
        <v>281.54523308547459</v>
      </c>
      <c r="BU57" s="129">
        <f t="shared" si="85"/>
        <v>31</v>
      </c>
      <c r="BV57" s="129">
        <f t="shared" si="86"/>
        <v>53.991324999551402</v>
      </c>
      <c r="BW57" s="129">
        <f t="shared" si="87"/>
        <v>194.36876999838506</v>
      </c>
      <c r="BX57" s="129">
        <f>IF(CK57=0,
IF(BV57&lt;$E$29,1,
IF(BV57&lt;$E$30,2,
IF(BV57&lt;$E$31,3,
IF(BV57&lt;$E$32,4,
IF(BV57&lt;$E$33,5,
IF(BV57&lt;$E$34,6)))))),
IF(BV57&gt;$F$29,1,
IF(BV57&gt;$F$30,2,
IF(BV57&gt;$F$31,3,
IF(BV57&gt;$F$32,4,
IF(BV57&gt;$F$33,5,
IF(BV57&gt;$F$34,6)))))))</f>
        <v>4</v>
      </c>
      <c r="BY57" s="129" cm="1">
        <f t="array" ref="BY57">INDEX(Sections!$A$37:$F$67, MATCH(BV57, Acceleration!$H$6:$H$36, 1), Sections!BX57)</f>
        <v>4.7104625432718503</v>
      </c>
      <c r="BZ57" s="129">
        <f>(BikeData!$G$5/BT57)*BikeData!$N$2*(Sections!$O$2/Sections!$N$2)-Sections!CE57/Sections!BT57</f>
        <v>8.3817556755419389</v>
      </c>
      <c r="CA57" s="129">
        <f>(Sections!$V$2*Sections!$L$2*BikeData!$N$2*((Sections!$P$2)/Sections!$M$2)/(1-Sections!$V$2*Sections!$N$2/Sections!$M$2))/Sections!BT57-Sections!CE57/Sections!BT57</f>
        <v>12.632275523072279</v>
      </c>
      <c r="CB57" s="129">
        <f t="shared" si="40"/>
        <v>4.7104625432718503</v>
      </c>
      <c r="CC57" s="129">
        <f t="shared" si="13"/>
        <v>54.078499427163543</v>
      </c>
      <c r="CD57" s="129">
        <f t="shared" si="41"/>
        <v>1.8506553615770773E-2</v>
      </c>
      <c r="CE57" s="149">
        <f>0.5*Sections!$U$2*Sections!$T$2*Sections!BV57^2</f>
        <v>524.71137153729308</v>
      </c>
      <c r="CF57" s="149">
        <f>BikeData!$N$2*((Sections!$P$2)/Sections!$N$2)-(0.5*Sections!$U$2*Sections!$T$2*Sections!BV57^2)/BikeData!$G$5</f>
        <v>8.4467769502393644</v>
      </c>
      <c r="CG57" s="149">
        <f>Sections!$V$2*BikeData!$N$2*(Sections!$P$2/Sections!$M$2)/(1-Sections!$V$2*Sections!$N$2/Sections!$M$2)</f>
        <v>15.459349727578084</v>
      </c>
      <c r="CH57" s="149">
        <f t="shared" si="42"/>
        <v>8.4467769502393644</v>
      </c>
      <c r="CI57" s="149">
        <f t="shared" si="88"/>
        <v>73.075679469999997</v>
      </c>
      <c r="CJ57" s="149">
        <f>MAX(0, (BV57^2 - BU$17^2)/(2*Sections!CH57))</f>
        <v>0</v>
      </c>
      <c r="CK57" s="149">
        <f t="shared" si="89"/>
        <v>0</v>
      </c>
      <c r="CL57" s="149">
        <f t="shared" si="90"/>
        <v>4.7104625432718503</v>
      </c>
      <c r="CM57" s="672"/>
      <c r="CN57" s="129">
        <f>INDEX($B$29:$B$34, MATCH(CR57, $A$29:$A$34, 0))</f>
        <v>281.54523308547459</v>
      </c>
      <c r="CO57" s="129">
        <f t="shared" si="91"/>
        <v>31</v>
      </c>
      <c r="CP57" s="129">
        <f t="shared" si="92"/>
        <v>56.071153896797</v>
      </c>
      <c r="CQ57" s="129">
        <f t="shared" si="43"/>
        <v>201.85615402846921</v>
      </c>
      <c r="CR57" s="129">
        <f>IF(DE57=1,
IF(CP57&lt;$E$29,1,
IF(CP57&lt;$E$30,2,
IF(CP57&lt;$E$31,3,
IF(CP57&lt;$E$32,4,
IF(CP57&lt;$E$33,5,
IF(CP57&lt;$E$34,6)))))),
IF(CP57&gt;$F$29,1,
IF(CP57&gt;$F$30,2,
IF(CP57&gt;$F$31,3,
IF(CP57&gt;$F$32,4,
IF(CP57&gt;$F$33,5,
IF(CP57&gt;$F$34,6)))))))</f>
        <v>4</v>
      </c>
      <c r="CS57" s="129" cm="1">
        <f t="array" ref="CS57">INDEX(Sections!$A$37:$F$67, MATCH(CP57, Acceleration!$H$6:$H$36, 1), Sections!CR57)</f>
        <v>4.7104625432718503</v>
      </c>
      <c r="CT57" s="129">
        <f>(BikeData!$G$5/CN57)*BikeData!$N$2*(Sections!$O$2/Sections!$N$2)-Sections!CY57/Sections!CN57</f>
        <v>8.235406181755657</v>
      </c>
      <c r="CU57" s="129">
        <f>(Sections!$V$2*Sections!$L$2*BikeData!$N$2*((Sections!$P$2)/Sections!$M$2)/(1-Sections!$V$2*Sections!$N$2/Sections!$M$2))/Sections!CN57-Sections!CY57/Sections!CN57</f>
        <v>12.485926029285999</v>
      </c>
      <c r="CV57" s="129">
        <f t="shared" si="135"/>
        <v>4.7104625432718503</v>
      </c>
      <c r="CW57" s="129">
        <f t="shared" si="138"/>
        <v>55.923098062881799</v>
      </c>
      <c r="CX57" s="129">
        <f t="shared" si="139"/>
        <v>1.7858059364689472E-2</v>
      </c>
      <c r="CY57" s="149">
        <f>0.5*Sections!$U$2*Sections!$T$2*Sections!CP57^2</f>
        <v>565.91537387729284</v>
      </c>
      <c r="CZ57" s="129">
        <f>BikeData!$N$2*((Sections!$P$2)/Sections!$N$2)-(0.5*Sections!$U$2*Sections!$T$2*Sections!CP57^2)/BikeData!$G$5</f>
        <v>8.2907011837999711</v>
      </c>
      <c r="DA57" s="129">
        <f>Sections!$V$2*BikeData!$N$2*(Sections!$P$2/Sections!$M$2)/(1-Sections!$V$2*Sections!$N$2/Sections!$M$2)</f>
        <v>15.459349727578084</v>
      </c>
      <c r="DB57" s="129">
        <f t="shared" si="93"/>
        <v>8.2907011837999711</v>
      </c>
      <c r="DC57" s="129">
        <f t="shared" si="94"/>
        <v>41.567763170000006</v>
      </c>
      <c r="DD57" s="129">
        <f t="shared" si="47"/>
        <v>44.820860469429128</v>
      </c>
      <c r="DE57" s="221">
        <f t="shared" si="95"/>
        <v>1</v>
      </c>
      <c r="DF57" s="149">
        <f t="shared" si="96"/>
        <v>4.7104625432718503</v>
      </c>
      <c r="DG57" s="680"/>
      <c r="DH57" s="631"/>
      <c r="DI57" s="129">
        <f>INDEX($B$29:$B$34, MATCH(DM57, $A$29:$A$34, 0))</f>
        <v>288.49501037177833</v>
      </c>
      <c r="DJ57" s="129">
        <f>DJ56+DJ$15</f>
        <v>31</v>
      </c>
      <c r="DK57" s="129">
        <f t="shared" si="98"/>
        <v>42.942241534653341</v>
      </c>
      <c r="DL57" s="129">
        <f t="shared" si="16"/>
        <v>154.59206952475202</v>
      </c>
      <c r="DM57" s="149">
        <f>IF(DZ57=0,
IF(DK57&lt;$E$29,1,
IF(DK57&lt;$E$30,2,
IF(DK57&lt;$E$31,3,
IF(DK57&lt;$E$32,4,
IF(DK57&lt;$E$33,5,
IF(DK57&lt;$E$34,6)))))),
IF(DK57&gt;$F$29,1,
IF(DK57&gt;$F$30,2,
IF(DK57&gt;$F$31,3,
IF(DK57&gt;$F$32,4,
IF(DK57&gt;$F$33,5,
IF(DK57&gt;$F$34,6)))))))</f>
        <v>3</v>
      </c>
      <c r="DN57" s="149" cm="1">
        <f t="array" ref="DN57">INDEX(Sections!$A$37:$F$67, MATCH(DK57, Acceleration!$H$6:$H$36, 1), Sections!DM57)</f>
        <v>6.8582415088433493</v>
      </c>
      <c r="DO57" s="129">
        <f>(BikeData!$G$5/DI57)*BikeData!$N$2*(Sections!$O$2/Sections!$N$2)-Sections!DT57/Sections!DI57</f>
        <v>8.84808449248405</v>
      </c>
      <c r="DP57" s="129">
        <f>(Sections!$V$2*Sections!$L$2*BikeData!$N$2*((Sections!$P$2)/Sections!$M$2)/(1-Sections!$V$2*Sections!$N$2/Sections!$M$2))/Sections!DI57-Sections!DT57/Sections!DI57</f>
        <v>12.996210311593302</v>
      </c>
      <c r="DQ57" s="129">
        <f t="shared" si="48"/>
        <v>6.8582415088433493</v>
      </c>
      <c r="DR57" s="149">
        <f t="shared" si="49"/>
        <v>42.728000920529546</v>
      </c>
      <c r="DS57" s="129">
        <f t="shared" si="50"/>
        <v>2.3345329051055526E-2</v>
      </c>
      <c r="DT57" s="149">
        <f>0.5*Sections!$U$2*Sections!$T$2*Sections!DK57^2</f>
        <v>331.92649944369117</v>
      </c>
      <c r="DU57" s="149">
        <f>BikeData!$N$2*((Sections!$P$2)/Sections!$N$2)-(0.5*Sections!$U$2*Sections!$T$2*Sections!DK57^2)/BikeData!$G$5</f>
        <v>9.1770226778666455</v>
      </c>
      <c r="DV57" s="149">
        <f>Sections!$V$2*BikeData!$N$2*(Sections!$P$2/Sections!$M$2)/(1-Sections!$V$2*Sections!$N$2/Sections!$M$2)</f>
        <v>15.459349727578084</v>
      </c>
      <c r="DW57" s="149">
        <f t="shared" si="99"/>
        <v>9.1770226778666455</v>
      </c>
      <c r="DX57" s="149">
        <f t="shared" si="100"/>
        <v>16.780693499999998</v>
      </c>
      <c r="DY57" s="149">
        <f t="shared" si="52"/>
        <v>0</v>
      </c>
      <c r="DZ57" s="149">
        <f t="shared" si="101"/>
        <v>0</v>
      </c>
      <c r="EA57" s="149">
        <f t="shared" si="53"/>
        <v>-9.1770226778666455</v>
      </c>
      <c r="EB57" s="634"/>
      <c r="EC57" s="658"/>
      <c r="ED57" s="192">
        <f>INDEX($B$29:$B$34, MATCH(EH57, $A$29:$A$34, 0))</f>
        <v>327.25651568900486</v>
      </c>
      <c r="EE57" s="129">
        <f t="shared" si="102"/>
        <v>31</v>
      </c>
      <c r="EF57" s="129">
        <f t="shared" si="103"/>
        <v>33.132606290981563</v>
      </c>
      <c r="EG57" s="129">
        <f t="shared" si="104"/>
        <v>119.27738264753363</v>
      </c>
      <c r="EH57" s="149">
        <f>IF(EU57=0,
IF(EF57&lt;$E$29,1,
IF(EF57&lt;$E$30,2,
IF(EF57&lt;$E$31,3,
IF(EF57&lt;$E$32,4,
IF(EF57&lt;$E$33,5,
IF(EF57&lt;$E$34,6)))))),
IF(EF57&gt;$F$29,1,
IF(EF57&gt;$F$30,2,
IF(EF57&gt;$F$31,3,
IF(EF57&gt;$F$32,4,
IF(EF57&gt;$F$33,5,
IF(EF57&gt;$F$34,6)))))))</f>
        <v>1</v>
      </c>
      <c r="EI57" s="149" cm="1">
        <f t="array" ref="EI57">INDEX(Sections!$A$37:$F$67, MATCH(EF57, Acceleration!$H$6:$H$36, 1), Sections!EH57)</f>
        <v>12.059929368897711</v>
      </c>
      <c r="EJ57" s="129">
        <f>(BikeData!$G$5/ED57)*BikeData!$N$2*(Sections!$O$2/Sections!$N$2)-Sections!EO57/Sections!ED57</f>
        <v>8.2105506540707509</v>
      </c>
      <c r="EK57" s="129">
        <f>(Sections!$V$2*Sections!$L$2*BikeData!$N$2*((Sections!$P$2)/Sections!$M$2)/(1-Sections!$V$2*Sections!$N$2/Sections!$M$2))/Sections!ED57-Sections!EO57/Sections!ED57</f>
        <v>11.867356687979068</v>
      </c>
      <c r="EL57" s="129">
        <f t="shared" si="105"/>
        <v>8.2105506540707509</v>
      </c>
      <c r="EM57" s="129">
        <f t="shared" si="140"/>
        <v>32.838969504685387</v>
      </c>
      <c r="EN57" s="129">
        <f t="shared" si="142"/>
        <v>3.0316086524817664E-2</v>
      </c>
      <c r="EO57" s="149">
        <f>0.5*Sections!$U$2*Sections!$T$2*Sections!EF57^2</f>
        <v>197.5985279339744</v>
      </c>
      <c r="EP57" s="149">
        <f>BikeData!$N$2*((Sections!$P$2)/Sections!$N$2)-(0.5*Sections!$U$2*Sections!$T$2*Sections!EF57^2)/BikeData!$G$5</f>
        <v>9.6858407517670866</v>
      </c>
      <c r="EQ57" s="149">
        <f>Sections!$V$2*BikeData!$N$2*(Sections!$P$2/Sections!$M$2)/(1-Sections!$V$2*Sections!$N$2/Sections!$M$2)</f>
        <v>15.459349727578084</v>
      </c>
      <c r="ER57" s="149">
        <f t="shared" si="106"/>
        <v>9.6858407517670866</v>
      </c>
      <c r="ES57" s="149">
        <f t="shared" si="107"/>
        <v>6.0195757299999997</v>
      </c>
      <c r="ET57" s="149">
        <f t="shared" si="108"/>
        <v>11.656546058773094</v>
      </c>
      <c r="EU57" s="149">
        <f t="shared" si="137"/>
        <v>1</v>
      </c>
      <c r="EV57" s="149">
        <f t="shared" si="143"/>
        <v>-9.6858407517670866</v>
      </c>
      <c r="EW57" s="678"/>
      <c r="EX57" s="129">
        <f>INDEX($B$29:$B$34, MATCH($FB57, $A$29:$A$34, 0))</f>
        <v>300.69501336586995</v>
      </c>
      <c r="EY57" s="129">
        <f t="shared" si="144"/>
        <v>31</v>
      </c>
      <c r="EZ57" s="129">
        <f t="shared" si="145"/>
        <v>37.514331166572738</v>
      </c>
      <c r="FA57" s="129">
        <f t="shared" si="146"/>
        <v>135.05159219966185</v>
      </c>
      <c r="FB57" s="149">
        <f>IF(FO57=0,
IF(EZ57&lt;$E$29,1,
IF(EZ57&lt;$E$30,2,
IF(EZ57&lt;$E$31,3,
IF(EZ57&lt;$E$32,4,
IF(EZ57&lt;$E$33,5,
IF(EZ57&lt;$E$34,6)))))),
IF(EZ57&gt;$F$29,1,
IF(EZ57&gt;$F$30,2,
IF(EZ57&gt;$F$31,3,
IF(EZ57&gt;$F$32,4,
IF(EZ57&gt;$F$33,5,
IF(EZ57&gt;$F$34,6)))))))</f>
        <v>2</v>
      </c>
      <c r="FC57" s="149" cm="1">
        <f t="array" ref="FC57">INDEX(Sections!$A$37:$F$67, MATCH(EZ57, Acceleration!$H$6:$H$36, 1), Sections!FB57)</f>
        <v>9.4901727706756382</v>
      </c>
      <c r="FD57" s="129">
        <f>(BikeData!$G$5/EX57)*BikeData!$N$2*(Sections!$O$2/Sections!$N$2)-Sections!FI57/Sections!EX57</f>
        <v>8.7505149809522962</v>
      </c>
      <c r="FE57" s="129">
        <f>(Sections!$V$2*Sections!$L$2*BikeData!$N$2*((Sections!$P$2)/Sections!$M$2)/(1-Sections!$V$2*Sections!$N$2/Sections!$M$2))/Sections!EX57-Sections!FI57/Sections!EX57</f>
        <v>12.730340212544236</v>
      </c>
      <c r="FF57" s="129">
        <f t="shared" si="147"/>
        <v>8.7505149809522962</v>
      </c>
      <c r="FG57" s="129">
        <f t="shared" si="148"/>
        <v>37.746868384505689</v>
      </c>
      <c r="FH57" s="129">
        <f t="shared" si="58"/>
        <v>2.6574118030667507E-2</v>
      </c>
      <c r="FI57" s="149">
        <f>0.5*Sections!$U$2*Sections!$T$2*Sections!EZ57^2</f>
        <v>253.31850771755231</v>
      </c>
      <c r="FJ57" s="149">
        <f>BikeData!$N$2*((Sections!$P$2)/Sections!$N$2)-(0.5*Sections!$U$2*Sections!$T$2*Sections!EZ57^2)/BikeData!$G$5</f>
        <v>9.4747802222838384</v>
      </c>
      <c r="FK57" s="149">
        <f>Sections!$V$2*BikeData!$N$2*(Sections!$P$2/Sections!$M$2)/(1-Sections!$V$2*Sections!$N$2/Sections!$M$2)</f>
        <v>15.459349727578084</v>
      </c>
      <c r="FL57" s="149">
        <f t="shared" si="149"/>
        <v>9.4747802222838384</v>
      </c>
      <c r="FM57" s="149">
        <f t="shared" si="150"/>
        <v>222.62828163</v>
      </c>
      <c r="FN57" s="149">
        <f t="shared" si="61"/>
        <v>35.955293448276088</v>
      </c>
      <c r="FO57" s="149">
        <f t="shared" si="152"/>
        <v>0</v>
      </c>
      <c r="FP57" s="149">
        <f t="shared" si="151"/>
        <v>8.7505149809522962</v>
      </c>
      <c r="FR57" s="149">
        <f>INDEX($B$29:$B$34, MATCH($FV57, $A$29:$A$34, 0))</f>
        <v>300.69501336586995</v>
      </c>
      <c r="FS57" s="129">
        <f t="shared" si="62"/>
        <v>31</v>
      </c>
      <c r="FT57" s="129">
        <f t="shared" si="114"/>
        <v>35.40592959549101</v>
      </c>
      <c r="FU57" s="129">
        <f t="shared" si="115"/>
        <v>127.46134654376763</v>
      </c>
      <c r="FV57" s="149">
        <f>IF(GI57=0,
IF(FT57&lt;$E$29,1,
IF(FT57&lt;$E$30,2,
IF(FT57&lt;$E$31,3,
IF(FT57&lt;$E$32,4,
IF(FT57&lt;$E$33,5,
IF(FT57&lt;$E$34,6)))))),
IF(FT57&gt;$F$29,1,
IF(FT57&gt;$F$30,2,
IF(FT57&gt;$F$31,3,
IF(FT57&gt;$F$32,4,
IF(FT57&gt;$F$33,5,
IF(FT57&gt;$F$34,6)))))))</f>
        <v>2</v>
      </c>
      <c r="FW57" s="149" cm="1">
        <f t="array" ref="FW57">INDEX(Sections!$A$37:$F$67, MATCH(FT57, Acceleration!$H$6:$H$36, 1), Sections!FV57)</f>
        <v>9.4901727706756382</v>
      </c>
      <c r="FX57" s="129">
        <f>(BikeData!$G$5/FR57)*BikeData!$N$2*(Sections!$O$2/Sections!$N$2)-Sections!GC57/Sections!FR57</f>
        <v>8.8425488803975245</v>
      </c>
      <c r="FY57" s="129">
        <f>(Sections!$V$2*Sections!$L$2*BikeData!$N$2*((Sections!$P$2)/Sections!$M$2)/(1-Sections!$V$2*Sections!$N$2/Sections!$M$2))/Sections!FR57-Sections!GC57/Sections!FR57</f>
        <v>12.822374111989465</v>
      </c>
      <c r="FZ57" s="129">
        <f t="shared" si="116"/>
        <v>8.8425488803975245</v>
      </c>
      <c r="GA57" s="129">
        <f t="shared" si="117"/>
        <v>35.65480259770991</v>
      </c>
      <c r="GB57" s="129">
        <f t="shared" si="64"/>
        <v>2.8144939381744418E-2</v>
      </c>
      <c r="GC57" s="149">
        <f>0.5*Sections!$U$2*Sections!$T$2*Sections!FT57^2</f>
        <v>225.64437309375589</v>
      </c>
      <c r="GD57" s="149">
        <f>BikeData!$N$2*((Sections!$P$2)/Sections!$N$2)-(0.5*Sections!$U$2*Sections!$T$2*Sections!FT57^2)/BikeData!$G$5</f>
        <v>9.579606489798218</v>
      </c>
      <c r="GE57" s="149">
        <f>Sections!$V$2*BikeData!$N$2*(Sections!$P$2/Sections!$M$2)/(1-Sections!$V$2*Sections!$N$2/Sections!$M$2)</f>
        <v>15.459349727578084</v>
      </c>
      <c r="GF57" s="149">
        <f t="shared" si="118"/>
        <v>9.579606489798218</v>
      </c>
      <c r="GG57" s="149">
        <f t="shared" si="66"/>
        <v>483.54111422000005</v>
      </c>
      <c r="GH57" s="149">
        <f>MAX(0, (FT57^2 - CX$6^2)/(2*Sections!GF57))</f>
        <v>65.429610906035819</v>
      </c>
      <c r="GI57" s="149">
        <f t="shared" si="119"/>
        <v>0</v>
      </c>
      <c r="GJ57" s="149">
        <f t="shared" si="120"/>
        <v>8.8425488803975245</v>
      </c>
      <c r="GM57" s="106">
        <f>INDEX($B$29:$B$34, MATCH(GQ57, $A$29:$A$34, 0))</f>
        <v>327.25651568900486</v>
      </c>
      <c r="GN57" s="106">
        <f t="shared" si="68"/>
        <v>31</v>
      </c>
      <c r="GO57" s="106">
        <f t="shared" si="121"/>
        <v>30.088669999116629</v>
      </c>
      <c r="GP57" s="106">
        <f t="shared" si="122"/>
        <v>108.31921199681986</v>
      </c>
      <c r="GQ57" s="106">
        <f>IF(HD57=0,
IF(GO57&lt;$E$29,1,
IF(GO57&lt;$E$30,2,
IF(GO57&lt;$E$31,3,
IF(GO57&lt;$E$32,4,
IF(GO57&lt;$E$33,5,
IF(GO57&lt;$E$34,6)))))),
IF(GO57&gt;$F$29,1,
IF(GO57&gt;$F$30,2,
IF(GO57&gt;$F$31,3,
IF(GO57&gt;$F$32,4,
IF(GO57&gt;$F$33,5,
IF(GO57&gt;$F$34,6)))))))</f>
        <v>1</v>
      </c>
      <c r="GR57" s="106" cm="1">
        <f t="array" ref="GR57">INDEX(Sections!$A$37:$F$67, MATCH(GO57, Acceleration!$H$6:$H$36, 1), Sections!GQ57)</f>
        <v>13.182386700297018</v>
      </c>
      <c r="GS57" s="106">
        <f>(BikeData!$G$5/GM57)*BikeData!$N$2*(Sections!$O$2/Sections!$N$2)-Sections!GX57/Sections!GM57</f>
        <v>8.316398742822205</v>
      </c>
      <c r="GT57" s="106">
        <f>(Sections!$V$2*Sections!$L$2*BikeData!$N$2*((Sections!$P$2)/Sections!$M$2)/(1-Sections!$V$2*Sections!$N$2/Sections!$M$2))/Sections!GM57-Sections!GX57/Sections!GM57</f>
        <v>11.973204776730523</v>
      </c>
      <c r="GU57" s="106">
        <f t="shared" si="123"/>
        <v>8.316398742822205</v>
      </c>
      <c r="GV57" s="106">
        <f t="shared" si="124"/>
        <v>30.363808387641125</v>
      </c>
      <c r="GW57" s="106">
        <f t="shared" si="70"/>
        <v>3.3083837972772201E-2</v>
      </c>
      <c r="GX57" s="106">
        <f>0.5*Sections!$U$2*Sections!$T$2*Sections!GO57^2</f>
        <v>162.95905121683339</v>
      </c>
      <c r="GY57" s="106">
        <f>BikeData!$N$2*((Sections!$P$2)/Sections!$N$2)-(0.5*Sections!$U$2*Sections!$T$2*Sections!GO57^2)/BikeData!$G$5</f>
        <v>9.8170508908471668</v>
      </c>
      <c r="GZ57" s="106">
        <f>Sections!$V$2*BikeData!$N$2*(Sections!$P$2/Sections!$M$2)/(1-Sections!$V$2*Sections!$N$2/Sections!$M$2)</f>
        <v>15.459349727578084</v>
      </c>
      <c r="HA57" s="106">
        <f t="shared" si="125"/>
        <v>9.8170508908471668</v>
      </c>
      <c r="HB57" s="106">
        <f t="shared" si="72"/>
        <v>352.21187875999999</v>
      </c>
      <c r="HC57" s="106">
        <f>MAX(0, (GO57^2 - DY$9^2)/(2*Sections!HA57))</f>
        <v>46.109981112546485</v>
      </c>
      <c r="HD57" s="106">
        <f t="shared" si="126"/>
        <v>0</v>
      </c>
      <c r="HE57" s="106">
        <f t="shared" si="127"/>
        <v>8.316398742822205</v>
      </c>
      <c r="HH57" s="82">
        <f>INDEX($B$29:$B$34, MATCH(HL57, $A$29:$A$34, 0))</f>
        <v>327.25651568900486</v>
      </c>
      <c r="HI57" s="82">
        <f t="shared" si="74"/>
        <v>31</v>
      </c>
      <c r="HJ57" s="82">
        <f t="shared" si="128"/>
        <v>28.013487994269472</v>
      </c>
      <c r="HK57" s="82">
        <f t="shared" si="129"/>
        <v>100.8485567793701</v>
      </c>
      <c r="HL57" s="106">
        <f>IF(HY57=0,
IF(HJ57&lt;$E$29,1,
IF(HJ57&lt;$E$30,2,
IF(HJ57&lt;$E$31,3,
IF(HJ57&lt;$E$32,4,
IF(HJ57&lt;$E$33,5,
IF(HJ57&lt;$E$34,6)))))),
IF(HJ57&gt;$F$29,1,
IF(HJ57&gt;$F$30,2,
IF(HJ57&gt;$F$31,3,
IF(HJ57&gt;$F$32,4,
IF(HJ57&gt;$F$33,5,
IF(HJ57&gt;$F$34,6)))))))</f>
        <v>1</v>
      </c>
      <c r="HM57" s="106" cm="1">
        <f t="array" ref="HM57">INDEX(Sections!$A$37:$F$67, MATCH(HJ57, Acceleration!$H$6:$H$36, 1), Sections!HL57)</f>
        <v>13.27423730883895</v>
      </c>
      <c r="HN57" s="82">
        <f>(BikeData!$G$5/HH57)*BikeData!$N$2*(Sections!$O$2/Sections!$N$2)-Sections!HS57/Sections!HH57</f>
        <v>8.3827169319107409</v>
      </c>
      <c r="HO57" s="82">
        <f>(Sections!$V$2*Sections!$L$2*BikeData!$N$2*((Sections!$P$2)/Sections!$M$2)/(1-Sections!$V$2*Sections!$N$2/Sections!$M$2))/Sections!HH57-Sections!HS57/Sections!HH57</f>
        <v>12.039522965819058</v>
      </c>
      <c r="HP57" s="82">
        <f t="shared" si="130"/>
        <v>8.3827169319107409</v>
      </c>
      <c r="HQ57" s="82">
        <f t="shared" si="131"/>
        <v>28.311145216484999</v>
      </c>
      <c r="HR57" s="106">
        <f t="shared" si="26"/>
        <v>3.5508442505367943E-2</v>
      </c>
      <c r="HS57" s="104">
        <f>0.5*Sections!$U$2*Sections!$T$2*Sections!HJ57^2</f>
        <v>141.25599172891438</v>
      </c>
      <c r="HT57" s="104">
        <f>BikeData!$N$2*((Sections!$P$2)/Sections!$N$2)-(0.5*Sections!$U$2*Sections!$T$2*Sections!HJ57^2)/BikeData!$G$5</f>
        <v>9.8992594495135275</v>
      </c>
      <c r="HU57" s="104">
        <f>Sections!$V$2*BikeData!$N$2*(Sections!$P$2/Sections!$M$2)/(1-Sections!$V$2*Sections!$N$2/Sections!$M$2)</f>
        <v>15.459349727578084</v>
      </c>
      <c r="HV57" s="106">
        <f t="shared" si="132"/>
        <v>9.8992594495135275</v>
      </c>
      <c r="HW57" s="106">
        <f t="shared" si="77"/>
        <v>290.42191860000003</v>
      </c>
      <c r="HX57" s="106">
        <f t="shared" si="78"/>
        <v>23.410336795080102</v>
      </c>
      <c r="HY57" s="106">
        <f t="shared" si="133"/>
        <v>0</v>
      </c>
      <c r="HZ57" s="106">
        <f t="shared" si="134"/>
        <v>8.3827169319107409</v>
      </c>
    </row>
    <row r="58" spans="1:234">
      <c r="A58" s="40">
        <v>13.389133083743124</v>
      </c>
      <c r="B58" s="40">
        <v>10.821314185463114</v>
      </c>
      <c r="C58" s="40">
        <v>8.2962912164272495</v>
      </c>
      <c r="D58" s="40">
        <v>6.3563746255180069</v>
      </c>
      <c r="E58" s="40">
        <v>4.8639874079480299</v>
      </c>
      <c r="F58" s="40">
        <v>3.3631750327836718</v>
      </c>
      <c r="L58" s="149">
        <f>INDEX($B$29:$B$34, MATCH($P58, $A$29:$A$34, 0))</f>
        <v>327.25651568900486</v>
      </c>
      <c r="M58" s="149">
        <f t="shared" si="28"/>
        <v>32</v>
      </c>
      <c r="N58" s="149">
        <f t="shared" si="79"/>
        <v>29.564760337611236</v>
      </c>
      <c r="O58" s="149">
        <f t="shared" si="29"/>
        <v>106.43313721540045</v>
      </c>
      <c r="P58" s="149">
        <f>IF(AC58=0,
IF(N58&lt;$E$29,1,
IF(N58&lt;$E$30,2,
IF(N58&lt;$E$31,3,
IF(N58&lt;$E$32,4,
IF(N58&lt;$E$33,5,
IF(N58&lt;$E$34,6)))))),
IF(N58&gt;$F$29,1,
IF(N58&gt;$F$30,2,
IF(N58&gt;$F$31,3,
IF(N58&gt;$F$32,4,
IF(N58&gt;$F$33,5,
IF(N58&gt;$F$34,6)))))))</f>
        <v>1</v>
      </c>
      <c r="Q58" s="149" cm="1">
        <f t="array" ref="Q58">INDEX(Sections!$A$37:$F$67, MATCH(N58, Acceleration!$H$6:$H$36, 1), Sections!P58)</f>
        <v>13.149061643018527</v>
      </c>
      <c r="R58" s="149">
        <f>(BikeData!$G$5/L58)*BikeData!$N$2*(Sections!$O$2/Sections!$N$2)-Sections!W58/Sections!L58</f>
        <v>8.3335887490083884</v>
      </c>
      <c r="S58" s="149">
        <f>(Sections!$V$2*Sections!$L$2*BikeData!$N$2*((Sections!$P$2)/Sections!$M$2)/(1-Sections!$V$2*Sections!$N$2/Sections!$M$2))/Sections!L58-Sections!W58/Sections!L58</f>
        <v>11.990394782916706</v>
      </c>
      <c r="T58" s="149">
        <f t="shared" si="0"/>
        <v>8.6376490575826992</v>
      </c>
      <c r="U58" s="149">
        <f t="shared" si="30"/>
        <v>29.855491152140772</v>
      </c>
      <c r="V58" s="149">
        <f t="shared" si="31"/>
        <v>3.365855831735981E-2</v>
      </c>
      <c r="W58" s="149">
        <f>0.5*Sections!$U$2*Sections!$T$2*Sections!N58^2</f>
        <v>157.33350968767027</v>
      </c>
      <c r="X58" s="149">
        <f>BikeData!$N$2*((Sections!$P$2)/Sections!$N$2)-(0.5*Sections!$U$2*Sections!$T$2*Sections!N58^2)/BikeData!$G$5</f>
        <v>9.8383597602758144</v>
      </c>
      <c r="Y58" s="149">
        <f>Sections!$V$2*BikeData!$N$2*(Sections!$P$2/Sections!$M$2)/(1-Sections!$V$2*Sections!$N$2/Sections!$M$2)</f>
        <v>15.459349727578084</v>
      </c>
      <c r="Z58" s="149">
        <f t="shared" si="32"/>
        <v>9.8383597602758144</v>
      </c>
      <c r="AA58" s="149">
        <f>$D$2-M58</f>
        <v>471.2</v>
      </c>
      <c r="AB58" s="149">
        <f>MAX(0, (N58^2 - M$17^2)/(2*Sections!Z58))</f>
        <v>0</v>
      </c>
      <c r="AC58" s="149">
        <f t="shared" si="80"/>
        <v>0</v>
      </c>
      <c r="AD58" s="149">
        <f t="shared" si="33"/>
        <v>8.6376490575826992</v>
      </c>
      <c r="AF58" s="149">
        <f>INDEX($B$29:$B$34, MATCH($AJ58, $A$29:$A$34, 0))</f>
        <v>300.69501336586995</v>
      </c>
      <c r="AG58" s="129">
        <f t="shared" si="34"/>
        <v>32</v>
      </c>
      <c r="AH58" s="129">
        <f t="shared" si="35"/>
        <v>38.113082273755865</v>
      </c>
      <c r="AI58" s="129">
        <f t="shared" ref="AI58:AI89" si="153">AH58*3.6</f>
        <v>137.20709618552112</v>
      </c>
      <c r="AJ58" s="129">
        <f>IF(AW58=0,
IF(AH58&lt;$E$29,1,
IF(AH58&lt;$E$30,2,
IF(AH58&lt;$E$31,3,
IF(AH58&lt;$E$32,4,
IF(AH58&lt;$E$33,5,
IF(AH58&lt;$E$34,6)))))),
IF(AH58&gt;$F$29,1,
IF(AH58&gt;$F$30,2,
IF(AH58&gt;$F$31,3,
IF(AH58&gt;$F$32,4,
IF(AH58&gt;$F$33,5,
IF(AH58&gt;$F$34,6)))))))</f>
        <v>2</v>
      </c>
      <c r="AK58" s="129" cm="1">
        <f t="array" ref="AK58">INDEX(Sections!$A$37:$F$67, MATCH(AH58, Acceleration!$H$6:$H$36, 1), $AJ58)</f>
        <v>9.4901727706756382</v>
      </c>
      <c r="AL58" s="129">
        <f>(BikeData!$G$5/AF58)*BikeData!$N$2*(Sections!$O$2/Sections!$N$2)-Sections!AQ58/Sections!AF58</f>
        <v>8.7234085801367112</v>
      </c>
      <c r="AM58" s="129">
        <f>(Sections!$V$2*Sections!$L$2*BikeData!$N$2*((Sections!$P$2)/Sections!$M$2)/(1-Sections!$V$2*Sections!$N$2/Sections!$M$2))/Sections!AF58-Sections!AQ58/Sections!AF58</f>
        <v>12.703233811728651</v>
      </c>
      <c r="AN58" s="129">
        <f t="shared" ref="AN58:AN89" si="154">MIN(AK58,AL58,AM58)</f>
        <v>8.7234085801367112</v>
      </c>
      <c r="AO58" s="129">
        <f t="shared" ref="AO58:AO89" si="155">SQRT(AH58^2 + 2*AN58*1)</f>
        <v>38.3412813761663</v>
      </c>
      <c r="AP58" s="129">
        <f t="shared" si="36"/>
        <v>2.6159396331618283E-2</v>
      </c>
      <c r="AQ58" s="149">
        <f>0.5*Sections!$U$2*Sections!$T$2*Sections!AH58^2</f>
        <v>261.46926727309506</v>
      </c>
      <c r="AR58" s="149">
        <f>BikeData!$N$2*((Sections!$P$2)/Sections!$N$2)-(0.5*Sections!$U$2*Sections!$T$2*Sections!AH58^2)/BikeData!$G$5</f>
        <v>9.443906133058297</v>
      </c>
      <c r="AS58" s="149">
        <f>Sections!$V$2*BikeData!$N$2*(Sections!$P$2/Sections!$M$2)/(1-Sections!$V$2*Sections!$N$2/Sections!$M$2)</f>
        <v>15.459349727578084</v>
      </c>
      <c r="AT58" s="149">
        <f t="shared" ref="AT58:AT89" si="156">MIN(AR58,AS58)</f>
        <v>9.443906133058297</v>
      </c>
      <c r="AU58" s="149">
        <f t="shared" ref="AU58:AU89" si="157">AG$14-AG58</f>
        <v>30.025001019999998</v>
      </c>
      <c r="AV58" s="149">
        <f>MAX(0, (AH58^2 - AG$17^2)/(2*Sections!AT58))</f>
        <v>0</v>
      </c>
      <c r="AW58" s="149">
        <f t="shared" si="81"/>
        <v>0</v>
      </c>
      <c r="AX58" s="149">
        <f t="shared" ref="AX58:AX89" si="158">AN58</f>
        <v>8.7234085801367112</v>
      </c>
      <c r="AZ58" s="149">
        <f>INDEX($B$29:$B$34, MATCH($AJ58, $A$29:$A$34, 0))</f>
        <v>300.69501336586995</v>
      </c>
      <c r="BA58" s="129">
        <f t="shared" si="82"/>
        <v>32</v>
      </c>
      <c r="BB58" s="129">
        <f t="shared" si="37"/>
        <v>49.102128795599697</v>
      </c>
      <c r="BC58" s="129">
        <f t="shared" si="7"/>
        <v>176.7676636641589</v>
      </c>
      <c r="BD58" s="149">
        <f>IF(BQ58=0,
IF(BB58&lt;$E$29,1,
IF(BB58&lt;$E$30,2,
IF(BB58&lt;$E$31,3,
IF(BB58&lt;$E$32,4,
IF(BB58&lt;$E$33,5,
IF(BB58&lt;$E$34,6)))))),
IF(BB58&gt;$F$29,1,
IF(BB58&gt;$F$30,2,
IF(BB58&gt;$F$31,3,
IF(BB58&gt;$F$32,4,
IF(BB58&gt;$F$33,5,
IF(BB58&gt;$F$34,6)))))))</f>
        <v>3</v>
      </c>
      <c r="BE58" s="129" cm="1">
        <f t="array" ref="BE58">INDEX(Sections!$A$37:$F$67, MATCH(BB58, Acceleration!$H$6:$H$36, 1), Sections!BD58)</f>
        <v>6.8582415088433493</v>
      </c>
      <c r="BF58" s="129">
        <f>(BikeData!$G$5/AZ58)*BikeData!$N$2*(Sections!$O$2/Sections!$N$2)-Sections!BK58/Sections!AZ58</f>
        <v>8.1496905121096308</v>
      </c>
      <c r="BG58" s="129">
        <f>(Sections!$V$2*Sections!$L$2*BikeData!$N$2*((Sections!$P$2)/Sections!$M$2)/(1-Sections!$V$2*Sections!$N$2/Sections!$M$2))/Sections!AZ58-Sections!BK58/Sections!AZ58</f>
        <v>12.129515743701571</v>
      </c>
      <c r="BH58" s="129">
        <f t="shared" si="38"/>
        <v>6.8582415088433493</v>
      </c>
      <c r="BI58" s="129">
        <f t="shared" si="9"/>
        <v>49.241603703345682</v>
      </c>
      <c r="BJ58" s="129">
        <f t="shared" si="39"/>
        <v>2.0336832344871381E-2</v>
      </c>
      <c r="BK58" s="149">
        <f>0.5*Sections!$U$2*Sections!$T$2*Sections!BB58^2</f>
        <v>433.98342940673894</v>
      </c>
      <c r="BL58" s="149">
        <f>BikeData!$N$2*((Sections!$P$2)/Sections!$N$2)-(0.5*Sections!$U$2*Sections!$T$2*Sections!BB58^2)/BikeData!$G$5</f>
        <v>8.7904433977035854</v>
      </c>
      <c r="BM58" s="149">
        <f>Sections!$V$2*BikeData!$N$2*(Sections!$P$2/Sections!$M$2)/(1-Sections!$V$2*Sections!$N$2/Sections!$M$2)</f>
        <v>15.459349727578084</v>
      </c>
      <c r="BN58" s="149">
        <f t="shared" si="10"/>
        <v>8.7904433977035854</v>
      </c>
      <c r="BO58" s="149">
        <f t="shared" si="83"/>
        <v>5.623328960000002</v>
      </c>
      <c r="BP58" s="149">
        <f>MAX(0, (BB58^2 - BA$17^2)/(2*Sections!BN58))</f>
        <v>0</v>
      </c>
      <c r="BQ58" s="149">
        <f t="shared" si="84"/>
        <v>0</v>
      </c>
      <c r="BR58" s="149">
        <f t="shared" si="11"/>
        <v>6.8582415088433493</v>
      </c>
      <c r="BT58" s="129">
        <f>INDEX($B$29:$B$34, MATCH($BX58, $A$29:$A$34, 0))</f>
        <v>281.54523308547459</v>
      </c>
      <c r="BU58" s="129">
        <f t="shared" si="85"/>
        <v>32</v>
      </c>
      <c r="BV58" s="129">
        <f t="shared" si="86"/>
        <v>54.078499427163543</v>
      </c>
      <c r="BW58" s="129">
        <f t="shared" si="87"/>
        <v>194.68259793778876</v>
      </c>
      <c r="BX58" s="129">
        <f>IF(CK58=0,
IF(BV58&lt;$E$29,1,
IF(BV58&lt;$E$30,2,
IF(BV58&lt;$E$31,3,
IF(BV58&lt;$E$32,4,
IF(BV58&lt;$E$33,5,
IF(BV58&lt;$E$34,6)))))),
IF(BV58&gt;$F$29,1,
IF(BV58&gt;$F$30,2,
IF(BV58&gt;$F$31,3,
IF(BV58&gt;$F$32,4,
IF(BV58&gt;$F$33,5,
IF(BV58&gt;$F$34,6)))))))</f>
        <v>4</v>
      </c>
      <c r="BY58" s="129" cm="1">
        <f t="array" ref="BY58">INDEX(Sections!$A$37:$F$67, MATCH(BV58, Acceleration!$H$6:$H$36, 1), Sections!BX58)</f>
        <v>4.7104625432718503</v>
      </c>
      <c r="BZ58" s="129">
        <f>(BikeData!$G$5/BT58)*BikeData!$N$2*(Sections!$O$2/Sections!$N$2)-Sections!CE58/Sections!BT58</f>
        <v>8.3757326060088708</v>
      </c>
      <c r="CA58" s="129">
        <f>(Sections!$V$2*Sections!$L$2*BikeData!$N$2*((Sections!$P$2)/Sections!$M$2)/(1-Sections!$V$2*Sections!$N$2/Sections!$M$2))/Sections!BT58-Sections!CE58/Sections!BT58</f>
        <v>12.626252453539211</v>
      </c>
      <c r="CB58" s="129">
        <f t="shared" si="40"/>
        <v>4.7104625432718503</v>
      </c>
      <c r="CC58" s="129">
        <f t="shared" si="13"/>
        <v>54.165533555761009</v>
      </c>
      <c r="CD58" s="129">
        <f t="shared" si="41"/>
        <v>1.8476769064171953E-2</v>
      </c>
      <c r="CE58" s="149">
        <f>0.5*Sections!$U$2*Sections!$T$2*Sections!BV58^2</f>
        <v>526.40713805287101</v>
      </c>
      <c r="CF58" s="149">
        <f>BikeData!$N$2*((Sections!$P$2)/Sections!$N$2)-(0.5*Sections!$U$2*Sections!$T$2*Sections!BV58^2)/BikeData!$G$5</f>
        <v>8.4403535922258115</v>
      </c>
      <c r="CG58" s="149">
        <f>Sections!$V$2*BikeData!$N$2*(Sections!$P$2/Sections!$M$2)/(1-Sections!$V$2*Sections!$N$2/Sections!$M$2)</f>
        <v>15.459349727578084</v>
      </c>
      <c r="CH58" s="149">
        <f t="shared" si="42"/>
        <v>8.4403535922258115</v>
      </c>
      <c r="CI58" s="149">
        <f t="shared" si="88"/>
        <v>72.075679469999997</v>
      </c>
      <c r="CJ58" s="149">
        <f>MAX(0, (BV58^2 - BU$17^2)/(2*Sections!CH58))</f>
        <v>0</v>
      </c>
      <c r="CK58" s="149">
        <f t="shared" si="89"/>
        <v>0</v>
      </c>
      <c r="CL58" s="149">
        <f t="shared" si="90"/>
        <v>4.7104625432718503</v>
      </c>
      <c r="CM58" s="672"/>
      <c r="CN58" s="129">
        <f>INDEX($B$29:$B$34, MATCH(CR58, $A$29:$A$34, 0))</f>
        <v>281.54523308547459</v>
      </c>
      <c r="CO58" s="129">
        <f t="shared" si="91"/>
        <v>32</v>
      </c>
      <c r="CP58" s="129">
        <f t="shared" si="92"/>
        <v>55.923098062881799</v>
      </c>
      <c r="CQ58" s="129">
        <f t="shared" si="43"/>
        <v>201.32315302637448</v>
      </c>
      <c r="CR58" s="129">
        <f>IF(DE58=1,
IF(CP58&lt;$E$29,1,
IF(CP58&lt;$E$30,2,
IF(CP58&lt;$E$31,3,
IF(CP58&lt;$E$32,4,
IF(CP58&lt;$E$33,5,
IF(CP58&lt;$E$34,6)))))),
IF(CP58&gt;$F$29,1,
IF(CP58&gt;$F$30,2,
IF(CP58&gt;$F$31,3,
IF(CP58&gt;$F$32,4,
IF(CP58&gt;$F$33,5,
IF(CP58&gt;$F$34,6)))))))</f>
        <v>4</v>
      </c>
      <c r="CS58" s="129" cm="1">
        <f t="array" ref="CS58">INDEX(Sections!$A$37:$F$67, MATCH(CP58, Acceleration!$H$6:$H$36, 1), Sections!CR58)</f>
        <v>4.7104625432718503</v>
      </c>
      <c r="CT58" s="129">
        <f>(BikeData!$G$5/CN58)*BikeData!$N$2*(Sections!$O$2/Sections!$N$2)-Sections!CY58/Sections!CN58</f>
        <v>8.2460071512462747</v>
      </c>
      <c r="CU58" s="129">
        <f>(Sections!$V$2*Sections!$L$2*BikeData!$N$2*((Sections!$P$2)/Sections!$M$2)/(1-Sections!$V$2*Sections!$N$2/Sections!$M$2))/Sections!CN58-Sections!CY58/Sections!CN58</f>
        <v>12.496526998776615</v>
      </c>
      <c r="CV58" s="129">
        <f t="shared" si="135"/>
        <v>4.7104625432718503</v>
      </c>
      <c r="CW58" s="129">
        <f t="shared" si="138"/>
        <v>55.774446510744198</v>
      </c>
      <c r="CX58" s="129">
        <f t="shared" si="139"/>
        <v>1.7905496558894105E-2</v>
      </c>
      <c r="CY58" s="149">
        <f>0.5*Sections!$U$2*Sections!$T$2*Sections!CP58^2</f>
        <v>562.9307214511249</v>
      </c>
      <c r="CZ58" s="129">
        <f>BikeData!$N$2*((Sections!$P$2)/Sections!$N$2)-(0.5*Sections!$U$2*Sections!$T$2*Sections!CP58^2)/BikeData!$G$5</f>
        <v>8.3020066854142449</v>
      </c>
      <c r="DA58" s="129">
        <f>Sections!$V$2*BikeData!$N$2*(Sections!$P$2/Sections!$M$2)/(1-Sections!$V$2*Sections!$N$2/Sections!$M$2)</f>
        <v>15.459349727578084</v>
      </c>
      <c r="DB58" s="129">
        <f t="shared" si="93"/>
        <v>8.3020066854142449</v>
      </c>
      <c r="DC58" s="129">
        <f t="shared" si="94"/>
        <v>40.567763170000006</v>
      </c>
      <c r="DD58" s="129">
        <f t="shared" si="47"/>
        <v>43.761186124713639</v>
      </c>
      <c r="DE58" s="221">
        <f t="shared" si="95"/>
        <v>1</v>
      </c>
      <c r="DF58" s="149">
        <f t="shared" si="96"/>
        <v>4.7104625432718503</v>
      </c>
      <c r="DG58" s="680"/>
      <c r="DH58" s="631"/>
      <c r="DI58" s="129">
        <f>INDEX($B$29:$B$34, MATCH(DM58, $A$29:$A$34, 0))</f>
        <v>300.69501336586995</v>
      </c>
      <c r="DJ58" s="129">
        <f t="shared" si="97"/>
        <v>32</v>
      </c>
      <c r="DK58" s="129">
        <f t="shared" si="98"/>
        <v>42.728000920529546</v>
      </c>
      <c r="DL58" s="129">
        <f t="shared" si="16"/>
        <v>153.82080331390637</v>
      </c>
      <c r="DM58" s="149">
        <f>IF(DZ58=0,
IF(DK58&lt;$E$29,1,
IF(DK58&lt;$E$30,2,
IF(DK58&lt;$E$31,3,
IF(DK58&lt;$E$32,4,
IF(DK58&lt;$E$33,5,
IF(DK58&lt;$E$34,6)))))),
IF(DK58&gt;$F$29,1,
IF(DK58&gt;$F$30,2,
IF(DK58&gt;$F$31,3,
IF(DK58&gt;$F$32,4,
IF(DK58&gt;$F$33,5,
IF(DK58&gt;$F$34,6)))))))</f>
        <v>2</v>
      </c>
      <c r="DN58" s="149" cm="1">
        <f t="array" ref="DN58">INDEX(Sections!$A$37:$F$67, MATCH(DK58, Acceleration!$H$6:$H$36, 1), Sections!DM58)</f>
        <v>9.4901727706756382</v>
      </c>
      <c r="DO58" s="129">
        <f>(BikeData!$G$5/DI58)*BikeData!$N$2*(Sections!$O$2/Sections!$N$2)-Sections!DT58/Sections!DI58</f>
        <v>8.5000809524023087</v>
      </c>
      <c r="DP58" s="129">
        <f>(Sections!$V$2*Sections!$L$2*BikeData!$N$2*((Sections!$P$2)/Sections!$M$2)/(1-Sections!$V$2*Sections!$N$2/Sections!$M$2))/Sections!DI58-Sections!DT58/Sections!DI58</f>
        <v>12.479906183994249</v>
      </c>
      <c r="DQ58" s="129">
        <f t="shared" si="48"/>
        <v>8.5000809524023087</v>
      </c>
      <c r="DR58" s="149">
        <f t="shared" si="49"/>
        <v>42.512386301704744</v>
      </c>
      <c r="DS58" s="129">
        <f t="shared" si="50"/>
        <v>2.3463056248040508E-2</v>
      </c>
      <c r="DT58" s="149">
        <f>0.5*Sections!$U$2*Sections!$T$2*Sections!DK58^2</f>
        <v>328.62277127965922</v>
      </c>
      <c r="DU58" s="149">
        <f>BikeData!$N$2*((Sections!$P$2)/Sections!$N$2)-(0.5*Sections!$U$2*Sections!$T$2*Sections!DK58^2)/BikeData!$G$5</f>
        <v>9.1895367997001003</v>
      </c>
      <c r="DV58" s="149">
        <f>Sections!$V$2*BikeData!$N$2*(Sections!$P$2/Sections!$M$2)/(1-Sections!$V$2*Sections!$N$2/Sections!$M$2)</f>
        <v>15.459349727578084</v>
      </c>
      <c r="DW58" s="149">
        <f t="shared" si="99"/>
        <v>9.1895367997001003</v>
      </c>
      <c r="DX58" s="149">
        <f t="shared" si="100"/>
        <v>15.780693499999998</v>
      </c>
      <c r="DY58" s="149">
        <f t="shared" si="52"/>
        <v>0</v>
      </c>
      <c r="DZ58" s="149">
        <f t="shared" si="101"/>
        <v>0</v>
      </c>
      <c r="EA58" s="149">
        <f t="shared" si="53"/>
        <v>-9.1895367997001003</v>
      </c>
      <c r="EB58" s="634"/>
      <c r="EC58" s="658"/>
      <c r="ED58" s="192">
        <f>INDEX($B$29:$B$34, MATCH(EH58, $A$29:$A$34, 0))</f>
        <v>327.25651568900486</v>
      </c>
      <c r="EE58" s="129">
        <f t="shared" si="102"/>
        <v>32</v>
      </c>
      <c r="EF58" s="129">
        <f t="shared" si="103"/>
        <v>32.838969504685387</v>
      </c>
      <c r="EG58" s="129">
        <f t="shared" si="104"/>
        <v>118.2202902168674</v>
      </c>
      <c r="EH58" s="149">
        <f>IF(EU58=0,
IF(EF58&lt;$E$29,1,
IF(EF58&lt;$E$30,2,
IF(EF58&lt;$E$31,3,
IF(EF58&lt;$E$32,4,
IF(EF58&lt;$E$33,5,
IF(EF58&lt;$E$34,6)))))),
IF(EF58&gt;$F$29,1,
IF(EF58&gt;$F$30,2,
IF(EF58&gt;$F$31,3,
IF(EF58&gt;$F$32,4,
IF(EF58&gt;$F$33,5,
IF(EF58&gt;$F$34,6)))))))</f>
        <v>1</v>
      </c>
      <c r="EI58" s="149" cm="1">
        <f t="array" ref="EI58">INDEX(Sections!$A$37:$F$67, MATCH(EF58, Acceleration!$H$6:$H$36, 1), Sections!EH58)</f>
        <v>12.059929368897711</v>
      </c>
      <c r="EJ58" s="129">
        <f>(BikeData!$G$5/ED58)*BikeData!$N$2*(Sections!$O$2/Sections!$N$2)-Sections!EO58/Sections!ED58</f>
        <v>8.2212056066949799</v>
      </c>
      <c r="EK58" s="129">
        <f>(Sections!$V$2*Sections!$L$2*BikeData!$N$2*((Sections!$P$2)/Sections!$M$2)/(1-Sections!$V$2*Sections!$N$2/Sections!$M$2))/Sections!ED58-Sections!EO58/Sections!ED58</f>
        <v>11.878011640603297</v>
      </c>
      <c r="EL58" s="129">
        <f t="shared" si="105"/>
        <v>8.2212056066949799</v>
      </c>
      <c r="EM58" s="129">
        <f t="shared" si="140"/>
        <v>32.542277435619035</v>
      </c>
      <c r="EN58" s="129">
        <f t="shared" si="142"/>
        <v>3.0589811201154747E-2</v>
      </c>
      <c r="EO58" s="149">
        <f>0.5*Sections!$U$2*Sections!$T$2*Sections!EF58^2</f>
        <v>194.11162526333823</v>
      </c>
      <c r="EP58" s="149">
        <f>BikeData!$N$2*((Sections!$P$2)/Sections!$N$2)-(0.5*Sections!$U$2*Sections!$T$2*Sections!EF58^2)/BikeData!$G$5</f>
        <v>9.6990487164285888</v>
      </c>
      <c r="EQ58" s="149">
        <f>Sections!$V$2*BikeData!$N$2*(Sections!$P$2/Sections!$M$2)/(1-Sections!$V$2*Sections!$N$2/Sections!$M$2)</f>
        <v>15.459349727578084</v>
      </c>
      <c r="ER58" s="149">
        <f t="shared" si="106"/>
        <v>9.6990487164285888</v>
      </c>
      <c r="ES58" s="149">
        <f t="shared" si="107"/>
        <v>5.0195757299999997</v>
      </c>
      <c r="ET58" s="149">
        <f t="shared" si="108"/>
        <v>10.642034193963134</v>
      </c>
      <c r="EU58" s="149">
        <f t="shared" si="137"/>
        <v>1</v>
      </c>
      <c r="EV58" s="149">
        <f t="shared" si="143"/>
        <v>-9.6990487164285888</v>
      </c>
      <c r="EW58" s="678"/>
      <c r="EX58" s="129">
        <f>INDEX($B$29:$B$34, MATCH($FB58, $A$29:$A$34, 0))</f>
        <v>300.69501336586995</v>
      </c>
      <c r="EY58" s="129">
        <f t="shared" si="144"/>
        <v>32</v>
      </c>
      <c r="EZ58" s="129">
        <f t="shared" si="145"/>
        <v>37.746868384505689</v>
      </c>
      <c r="FA58" s="129">
        <f t="shared" si="146"/>
        <v>135.88872618422047</v>
      </c>
      <c r="FB58" s="149">
        <f>IF(FO58=0,
IF(EZ58&lt;$E$29,1,
IF(EZ58&lt;$E$30,2,
IF(EZ58&lt;$E$31,3,
IF(EZ58&lt;$E$32,4,
IF(EZ58&lt;$E$33,5,
IF(EZ58&lt;$E$34,6)))))),
IF(EZ58&gt;$F$29,1,
IF(EZ58&gt;$F$30,2,
IF(EZ58&gt;$F$31,3,
IF(EZ58&gt;$F$32,4,
IF(EZ58&gt;$F$33,5,
IF(EZ58&gt;$F$34,6)))))))</f>
        <v>2</v>
      </c>
      <c r="FC58" s="149" cm="1">
        <f t="array" ref="FC58">INDEX(Sections!$A$37:$F$67, MATCH(EZ58, Acceleration!$H$6:$H$36, 1), Sections!FB58)</f>
        <v>9.4901727706756382</v>
      </c>
      <c r="FD58" s="129">
        <f>(BikeData!$G$5/EX58)*BikeData!$N$2*(Sections!$O$2/Sections!$N$2)-Sections!FI58/Sections!EX58</f>
        <v>8.7400386336464955</v>
      </c>
      <c r="FE58" s="129">
        <f>(Sections!$V$2*Sections!$L$2*BikeData!$N$2*((Sections!$P$2)/Sections!$M$2)/(1-Sections!$V$2*Sections!$N$2/Sections!$M$2))/Sections!EX58-Sections!FI58/Sections!EX58</f>
        <v>12.719863865238436</v>
      </c>
      <c r="FF58" s="129">
        <f t="shared" si="147"/>
        <v>8.7400386336464955</v>
      </c>
      <c r="FG58" s="129">
        <f t="shared" si="148"/>
        <v>37.97770596158341</v>
      </c>
      <c r="FH58" s="129">
        <f t="shared" si="58"/>
        <v>2.6411505343817039E-2</v>
      </c>
      <c r="FI58" s="149">
        <f>0.5*Sections!$U$2*Sections!$T$2*Sections!EZ58^2</f>
        <v>256.46869311069514</v>
      </c>
      <c r="FJ58" s="149">
        <f>BikeData!$N$2*((Sections!$P$2)/Sections!$N$2)-(0.5*Sections!$U$2*Sections!$T$2*Sections!EZ58^2)/BikeData!$G$5</f>
        <v>9.4628477018552672</v>
      </c>
      <c r="FK58" s="149">
        <f>Sections!$V$2*BikeData!$N$2*(Sections!$P$2/Sections!$M$2)/(1-Sections!$V$2*Sections!$N$2/Sections!$M$2)</f>
        <v>15.459349727578084</v>
      </c>
      <c r="FL58" s="149">
        <f t="shared" si="149"/>
        <v>9.4628477018552672</v>
      </c>
      <c r="FM58" s="149">
        <f t="shared" si="150"/>
        <v>221.62828163</v>
      </c>
      <c r="FN58" s="149">
        <f t="shared" si="61"/>
        <v>36.925355795653758</v>
      </c>
      <c r="FO58" s="149">
        <f t="shared" si="152"/>
        <v>0</v>
      </c>
      <c r="FP58" s="149">
        <f t="shared" si="151"/>
        <v>8.7400386336464955</v>
      </c>
      <c r="FR58" s="149">
        <f>INDEX($B$29:$B$34, MATCH($FV58, $A$29:$A$34, 0))</f>
        <v>300.69501336586995</v>
      </c>
      <c r="FS58" s="129">
        <f t="shared" si="62"/>
        <v>32</v>
      </c>
      <c r="FT58" s="129">
        <f t="shared" si="114"/>
        <v>35.65480259770991</v>
      </c>
      <c r="FU58" s="129">
        <f t="shared" si="115"/>
        <v>128.35728935175567</v>
      </c>
      <c r="FV58" s="149">
        <f>IF(GI58=0,
IF(FT58&lt;$E$29,1,
IF(FT58&lt;$E$30,2,
IF(FT58&lt;$E$31,3,
IF(FT58&lt;$E$32,4,
IF(FT58&lt;$E$33,5,
IF(FT58&lt;$E$34,6)))))),
IF(FT58&gt;$F$29,1,
IF(FT58&gt;$F$30,2,
IF(FT58&gt;$F$31,3,
IF(FT58&gt;$F$32,4,
IF(FT58&gt;$F$33,5,
IF(FT58&gt;$F$34,6)))))))</f>
        <v>2</v>
      </c>
      <c r="FW58" s="149" cm="1">
        <f t="array" ref="FW58">INDEX(Sections!$A$37:$F$67, MATCH(FT58, Acceleration!$H$6:$H$36, 1), Sections!FV58)</f>
        <v>9.4901727706756382</v>
      </c>
      <c r="FX58" s="129">
        <f>(BikeData!$G$5/FR58)*BikeData!$N$2*(Sections!$O$2/Sections!$N$2)-Sections!GC58/Sections!FR58</f>
        <v>8.8319623476801699</v>
      </c>
      <c r="FY58" s="129">
        <f>(Sections!$V$2*Sections!$L$2*BikeData!$N$2*((Sections!$P$2)/Sections!$M$2)/(1-Sections!$V$2*Sections!$N$2/Sections!$M$2))/Sections!FR58-Sections!GC58/Sections!FR58</f>
        <v>12.81178757927211</v>
      </c>
      <c r="FZ58" s="129">
        <f t="shared" si="116"/>
        <v>8.8319623476801699</v>
      </c>
      <c r="GA58" s="129">
        <f t="shared" si="117"/>
        <v>35.90165557431888</v>
      </c>
      <c r="GB58" s="129">
        <f t="shared" si="64"/>
        <v>2.7949957992496353E-2</v>
      </c>
      <c r="GC58" s="149">
        <f>0.5*Sections!$U$2*Sections!$T$2*Sections!FT58^2</f>
        <v>228.82769069069906</v>
      </c>
      <c r="GD58" s="149">
        <f>BikeData!$N$2*((Sections!$P$2)/Sections!$N$2)-(0.5*Sections!$U$2*Sections!$T$2*Sections!FT58^2)/BikeData!$G$5</f>
        <v>9.5675484685976748</v>
      </c>
      <c r="GE58" s="149">
        <f>Sections!$V$2*BikeData!$N$2*(Sections!$P$2/Sections!$M$2)/(1-Sections!$V$2*Sections!$N$2/Sections!$M$2)</f>
        <v>15.459349727578084</v>
      </c>
      <c r="GF58" s="149">
        <f t="shared" si="118"/>
        <v>9.5675484685976748</v>
      </c>
      <c r="GG58" s="149">
        <f t="shared" si="66"/>
        <v>482.54111422000005</v>
      </c>
      <c r="GH58" s="149">
        <f>MAX(0, (FT58^2 - CX$6^2)/(2*Sections!GF58))</f>
        <v>66.436295172905034</v>
      </c>
      <c r="GI58" s="149">
        <f t="shared" si="119"/>
        <v>0</v>
      </c>
      <c r="GJ58" s="149">
        <f t="shared" si="120"/>
        <v>8.8319623476801699</v>
      </c>
      <c r="GM58" s="106">
        <f>INDEX($B$29:$B$34, MATCH(GQ58, $A$29:$A$34, 0))</f>
        <v>327.25651568900486</v>
      </c>
      <c r="GN58" s="106">
        <f t="shared" si="68"/>
        <v>32</v>
      </c>
      <c r="GO58" s="106">
        <f t="shared" si="121"/>
        <v>30.363808387641125</v>
      </c>
      <c r="GP58" s="106">
        <f t="shared" si="122"/>
        <v>109.30971019550805</v>
      </c>
      <c r="GQ58" s="106">
        <f>IF(HD58=0,
IF(GO58&lt;$E$29,1,
IF(GO58&lt;$E$30,2,
IF(GO58&lt;$E$31,3,
IF(GO58&lt;$E$32,4,
IF(GO58&lt;$E$33,5,
IF(GO58&lt;$E$34,6)))))),
IF(GO58&gt;$F$29,1,
IF(GO58&gt;$F$30,2,
IF(GO58&gt;$F$31,3,
IF(GO58&gt;$F$32,4,
IF(GO58&gt;$F$33,5,
IF(GO58&gt;$F$34,6)))))))</f>
        <v>1</v>
      </c>
      <c r="GR58" s="106" cm="1">
        <f t="array" ref="GR58">INDEX(Sections!$A$37:$F$67, MATCH(GO58, Acceleration!$H$6:$H$36, 1), Sections!GQ58)</f>
        <v>13.061721243519598</v>
      </c>
      <c r="GS58" s="106">
        <f>(BikeData!$G$5/GM58)*BikeData!$N$2*(Sections!$O$2/Sections!$N$2)-Sections!GX58/Sections!GM58</f>
        <v>8.3072502510309487</v>
      </c>
      <c r="GT58" s="106">
        <f>(Sections!$V$2*Sections!$L$2*BikeData!$N$2*((Sections!$P$2)/Sections!$M$2)/(1-Sections!$V$2*Sections!$N$2/Sections!$M$2))/Sections!GM58-Sections!GX58/Sections!GM58</f>
        <v>11.964056284939266</v>
      </c>
      <c r="GU58" s="106">
        <f t="shared" si="123"/>
        <v>8.3072502510309487</v>
      </c>
      <c r="GV58" s="106">
        <f t="shared" si="124"/>
        <v>30.636177312181875</v>
      </c>
      <c r="GW58" s="106">
        <f t="shared" si="70"/>
        <v>3.2786892932104496E-2</v>
      </c>
      <c r="GX58" s="106">
        <f>0.5*Sections!$U$2*Sections!$T$2*Sections!GO58^2</f>
        <v>165.9529547642494</v>
      </c>
      <c r="GY58" s="106">
        <f>BikeData!$N$2*((Sections!$P$2)/Sections!$N$2)-(0.5*Sections!$U$2*Sections!$T$2*Sections!GO58^2)/BikeData!$G$5</f>
        <v>9.8057103471069542</v>
      </c>
      <c r="GZ58" s="106">
        <f>Sections!$V$2*BikeData!$N$2*(Sections!$P$2/Sections!$M$2)/(1-Sections!$V$2*Sections!$N$2/Sections!$M$2)</f>
        <v>15.459349727578084</v>
      </c>
      <c r="HA58" s="106">
        <f t="shared" si="125"/>
        <v>9.8057103471069542</v>
      </c>
      <c r="HB58" s="106">
        <f t="shared" si="72"/>
        <v>351.21187875999999</v>
      </c>
      <c r="HC58" s="106">
        <f>MAX(0, (GO58^2 - DY$9^2)/(2*Sections!HA58))</f>
        <v>47.011426361038595</v>
      </c>
      <c r="HD58" s="106">
        <f t="shared" si="126"/>
        <v>0</v>
      </c>
      <c r="HE58" s="106">
        <f t="shared" si="127"/>
        <v>8.3072502510309487</v>
      </c>
      <c r="HH58" s="82">
        <f>INDEX($B$29:$B$34, MATCH(HL58, $A$29:$A$34, 0))</f>
        <v>327.25651568900486</v>
      </c>
      <c r="HI58" s="82">
        <f t="shared" si="74"/>
        <v>32</v>
      </c>
      <c r="HJ58" s="82">
        <f t="shared" si="128"/>
        <v>28.311145216484999</v>
      </c>
      <c r="HK58" s="82">
        <f t="shared" si="129"/>
        <v>101.920122779346</v>
      </c>
      <c r="HL58" s="106">
        <f>IF(HY58=0,
IF(HJ58&lt;$E$29,1,
IF(HJ58&lt;$E$30,2,
IF(HJ58&lt;$E$31,3,
IF(HJ58&lt;$E$32,4,
IF(HJ58&lt;$E$33,5,
IF(HJ58&lt;$E$34,6)))))),
IF(HJ58&gt;$F$29,1,
IF(HJ58&gt;$F$30,2,
IF(HJ58&gt;$F$31,3,
IF(HJ58&gt;$F$32,4,
IF(HJ58&gt;$F$33,5,
IF(HJ58&gt;$F$34,6)))))))</f>
        <v>1</v>
      </c>
      <c r="HM58" s="106" cm="1">
        <f t="array" ref="HM58">INDEX(Sections!$A$37:$F$67, MATCH(HJ58, Acceleration!$H$6:$H$36, 1), Sections!HL58)</f>
        <v>13.199049284502818</v>
      </c>
      <c r="HN58" s="82">
        <f>(BikeData!$G$5/HH58)*BikeData!$N$2*(Sections!$O$2/Sections!$N$2)-Sections!HS58/Sections!HH58</f>
        <v>8.3734954864977009</v>
      </c>
      <c r="HO58" s="82">
        <f>(Sections!$V$2*Sections!$L$2*BikeData!$N$2*((Sections!$P$2)/Sections!$M$2)/(1-Sections!$V$2*Sections!$N$2/Sections!$M$2))/Sections!HH58-Sections!HS58/Sections!HH58</f>
        <v>12.030301520406018</v>
      </c>
      <c r="HP58" s="82">
        <f t="shared" si="130"/>
        <v>8.3734954864977009</v>
      </c>
      <c r="HQ58" s="82">
        <f t="shared" si="131"/>
        <v>28.605382962685482</v>
      </c>
      <c r="HR58" s="106">
        <f t="shared" si="26"/>
        <v>3.5139177739445034E-2</v>
      </c>
      <c r="HS58" s="104">
        <f>0.5*Sections!$U$2*Sections!$T$2*Sections!HJ58^2</f>
        <v>144.27376982440225</v>
      </c>
      <c r="HT58" s="104">
        <f>BikeData!$N$2*((Sections!$P$2)/Sections!$N$2)-(0.5*Sections!$U$2*Sections!$T$2*Sections!HJ58^2)/BikeData!$G$5</f>
        <v>9.8878284718791036</v>
      </c>
      <c r="HU58" s="104">
        <f>Sections!$V$2*BikeData!$N$2*(Sections!$P$2/Sections!$M$2)/(1-Sections!$V$2*Sections!$N$2/Sections!$M$2)</f>
        <v>15.459349727578084</v>
      </c>
      <c r="HV58" s="106">
        <f t="shared" si="132"/>
        <v>9.8878284718791036</v>
      </c>
      <c r="HW58" s="106">
        <f t="shared" si="77"/>
        <v>289.42191860000003</v>
      </c>
      <c r="HX58" s="106">
        <f t="shared" si="78"/>
        <v>24.2851820649825</v>
      </c>
      <c r="HY58" s="106">
        <f t="shared" si="133"/>
        <v>0</v>
      </c>
      <c r="HZ58" s="106">
        <f t="shared" si="134"/>
        <v>8.3734954864977009</v>
      </c>
    </row>
    <row r="59" spans="1:234" ht="14.65" customHeight="1">
      <c r="A59" s="40">
        <v>13.362416096299849</v>
      </c>
      <c r="B59" s="40">
        <v>10.776160275729332</v>
      </c>
      <c r="C59" s="40">
        <v>8.2259722275795166</v>
      </c>
      <c r="D59" s="40">
        <v>6.2547143005602601</v>
      </c>
      <c r="E59" s="40">
        <v>4.7298942780490441</v>
      </c>
      <c r="F59" s="40">
        <v>3.1887831196703842</v>
      </c>
      <c r="L59" s="149">
        <f>INDEX($B$29:$B$34, MATCH($P59, $A$29:$A$34, 0))</f>
        <v>327.25651568900486</v>
      </c>
      <c r="M59" s="149">
        <f t="shared" si="28"/>
        <v>33</v>
      </c>
      <c r="N59" s="149">
        <f t="shared" si="79"/>
        <v>29.855491152140772</v>
      </c>
      <c r="O59" s="149">
        <f t="shared" si="29"/>
        <v>107.47976814770678</v>
      </c>
      <c r="P59" s="149">
        <f>IF(AC59=0,
IF(N59&lt;$E$29,1,
IF(N59&lt;$E$30,2,
IF(N59&lt;$E$31,3,
IF(N59&lt;$E$32,4,
IF(N59&lt;$E$33,5,
IF(N59&lt;$E$34,6)))))),
IF(N59&gt;$F$29,1,
IF(N59&gt;$F$30,2,
IF(N59&gt;$F$31,3,
IF(N59&gt;$F$32,4,
IF(N59&gt;$F$33,5,
IF(N59&gt;$F$34,6)))))))</f>
        <v>1</v>
      </c>
      <c r="Q59" s="149" cm="1">
        <f t="array" ref="Q59">INDEX(Sections!$A$37:$F$67, MATCH(N59, Acceleration!$H$6:$H$36, 1), Sections!P59)</f>
        <v>13.182386700297018</v>
      </c>
      <c r="R59" s="149">
        <f>(BikeData!$G$5/L59)*BikeData!$N$2*(Sections!$O$2/Sections!$N$2)-Sections!W59/Sections!L59</f>
        <v>8.3240868643654409</v>
      </c>
      <c r="S59" s="149">
        <f>(Sections!$V$2*Sections!$L$2*BikeData!$N$2*((Sections!$P$2)/Sections!$M$2)/(1-Sections!$V$2*Sections!$N$2/Sections!$M$2))/Sections!L59-Sections!W59/Sections!L59</f>
        <v>11.980892898273758</v>
      </c>
      <c r="T59" s="149">
        <f t="shared" si="0"/>
        <v>8.6376490575826992</v>
      </c>
      <c r="U59" s="149">
        <f t="shared" si="30"/>
        <v>30.14341802202798</v>
      </c>
      <c r="V59" s="149">
        <f t="shared" si="31"/>
        <v>3.3333939358701652E-2</v>
      </c>
      <c r="W59" s="149">
        <f>0.5*Sections!$U$2*Sections!$T$2*Sections!N59^2</f>
        <v>160.44306334840005</v>
      </c>
      <c r="X59" s="149">
        <f>BikeData!$N$2*((Sections!$P$2)/Sections!$N$2)-(0.5*Sections!$U$2*Sections!$T$2*Sections!N59^2)/BikeData!$G$5</f>
        <v>9.8265811479245659</v>
      </c>
      <c r="Y59" s="149">
        <f>Sections!$V$2*BikeData!$N$2*(Sections!$P$2/Sections!$M$2)/(1-Sections!$V$2*Sections!$N$2/Sections!$M$2)</f>
        <v>15.459349727578084</v>
      </c>
      <c r="Z59" s="149">
        <f t="shared" si="32"/>
        <v>9.8265811479245659</v>
      </c>
      <c r="AA59" s="149">
        <f>$D$2-M59</f>
        <v>470.2</v>
      </c>
      <c r="AB59" s="149">
        <f>MAX(0, (N59^2 - M$17^2)/(2*Sections!Z59))</f>
        <v>0</v>
      </c>
      <c r="AC59" s="149">
        <f t="shared" si="80"/>
        <v>0</v>
      </c>
      <c r="AD59" s="149">
        <f t="shared" si="33"/>
        <v>8.6376490575826992</v>
      </c>
      <c r="AF59" s="149">
        <f>INDEX($B$29:$B$34, MATCH($AJ59, $A$29:$A$34, 0))</f>
        <v>300.69501336586995</v>
      </c>
      <c r="AG59" s="129">
        <f t="shared" ref="AG59:AG88" si="159">AG58+AG$15</f>
        <v>33</v>
      </c>
      <c r="AH59" s="129">
        <f t="shared" ref="AH59:AH89" si="160">AO58</f>
        <v>38.3412813761663</v>
      </c>
      <c r="AI59" s="129">
        <f t="shared" si="153"/>
        <v>138.02861295419868</v>
      </c>
      <c r="AJ59" s="129">
        <f>IF(AW59=0,
IF(AH59&lt;$E$29,1,
IF(AH59&lt;$E$30,2,
IF(AH59&lt;$E$31,3,
IF(AH59&lt;$E$32,4,
IF(AH59&lt;$E$33,5,
IF(AH59&lt;$E$34,6)))))),
IF(AH59&gt;$F$29,1,
IF(AH59&gt;$F$30,2,
IF(AH59&gt;$F$31,3,
IF(AH59&gt;$F$32,4,
IF(AH59&gt;$F$33,5,
IF(AH59&gt;$F$34,6)))))))</f>
        <v>2</v>
      </c>
      <c r="AK59" s="129" cm="1">
        <f t="array" ref="AK59">INDEX(Sections!$A$37:$F$67, MATCH(AH59, Acceleration!$H$6:$H$36, 1), $AJ59)</f>
        <v>9.4901727706756382</v>
      </c>
      <c r="AL59" s="129">
        <f>(BikeData!$G$5/AF59)*BikeData!$N$2*(Sections!$O$2/Sections!$N$2)-Sections!AQ59/Sections!AF59</f>
        <v>8.7129646853288243</v>
      </c>
      <c r="AM59" s="129">
        <f>(Sections!$V$2*Sections!$L$2*BikeData!$N$2*((Sections!$P$2)/Sections!$M$2)/(1-Sections!$V$2*Sections!$N$2/Sections!$M$2))/Sections!AF59-Sections!AQ59/Sections!AF59</f>
        <v>12.692789916920765</v>
      </c>
      <c r="AN59" s="129">
        <f t="shared" si="154"/>
        <v>8.7129646853288243</v>
      </c>
      <c r="AO59" s="129">
        <f t="shared" si="155"/>
        <v>38.567859506809739</v>
      </c>
      <c r="AP59" s="129">
        <f t="shared" si="36"/>
        <v>2.6004711235081534E-2</v>
      </c>
      <c r="AQ59" s="149">
        <f>0.5*Sections!$U$2*Sections!$T$2*Sections!AH59^2</f>
        <v>264.60969436194421</v>
      </c>
      <c r="AR59" s="149">
        <f>BikeData!$N$2*((Sections!$P$2)/Sections!$N$2)-(0.5*Sections!$U$2*Sections!$T$2*Sections!AH59^2)/BikeData!$G$5</f>
        <v>9.4320105759035648</v>
      </c>
      <c r="AS59" s="149">
        <f>Sections!$V$2*BikeData!$N$2*(Sections!$P$2/Sections!$M$2)/(1-Sections!$V$2*Sections!$N$2/Sections!$M$2)</f>
        <v>15.459349727578084</v>
      </c>
      <c r="AT59" s="149">
        <f t="shared" si="156"/>
        <v>9.4320105759035648</v>
      </c>
      <c r="AU59" s="149">
        <f t="shared" si="157"/>
        <v>29.025001019999998</v>
      </c>
      <c r="AV59" s="149">
        <f>MAX(0, (AH59^2 - AG$17^2)/(2*Sections!AT59))</f>
        <v>0</v>
      </c>
      <c r="AW59" s="149">
        <f t="shared" si="81"/>
        <v>0</v>
      </c>
      <c r="AX59" s="149">
        <f t="shared" si="158"/>
        <v>8.7129646853288243</v>
      </c>
      <c r="AZ59" s="149">
        <f>INDEX($B$29:$B$34, MATCH($AJ59, $A$29:$A$34, 0))</f>
        <v>300.69501336586995</v>
      </c>
      <c r="BA59" s="129">
        <f t="shared" si="82"/>
        <v>33</v>
      </c>
      <c r="BB59" s="129">
        <f t="shared" si="37"/>
        <v>49.241603703345682</v>
      </c>
      <c r="BC59" s="129">
        <f t="shared" si="7"/>
        <v>177.26977333204445</v>
      </c>
      <c r="BD59" s="149">
        <f>IF(BQ59=0,
IF(BB59&lt;$E$29,1,
IF(BB59&lt;$E$30,2,
IF(BB59&lt;$E$31,3,
IF(BB59&lt;$E$32,4,
IF(BB59&lt;$E$33,5,
IF(BB59&lt;$E$34,6)))))),
IF(BB59&gt;$F$29,1,
IF(BB59&gt;$F$30,2,
IF(BB59&gt;$F$31,3,
IF(BB59&gt;$F$32,4,
IF(BB59&gt;$F$33,5,
IF(BB59&gt;$F$34,6)))))))</f>
        <v>3</v>
      </c>
      <c r="BE59" s="129" cm="1">
        <f t="array" ref="BE59">INDEX(Sections!$A$37:$F$67, MATCH(BB59, Acceleration!$H$6:$H$36, 1), Sections!BD59)</f>
        <v>6.8582415088433493</v>
      </c>
      <c r="BF59" s="129">
        <f>(BikeData!$G$5/AZ59)*BikeData!$N$2*(Sections!$O$2/Sections!$N$2)-Sections!BK59/Sections!AZ59</f>
        <v>8.1414796445081148</v>
      </c>
      <c r="BG59" s="129">
        <f>(Sections!$V$2*Sections!$L$2*BikeData!$N$2*((Sections!$P$2)/Sections!$M$2)/(1-Sections!$V$2*Sections!$N$2/Sections!$M$2))/Sections!AZ59-Sections!BK59/Sections!AZ59</f>
        <v>12.121304876100055</v>
      </c>
      <c r="BH59" s="129">
        <f t="shared" si="38"/>
        <v>6.8582415088433493</v>
      </c>
      <c r="BI59" s="129">
        <f t="shared" si="9"/>
        <v>49.380684668147666</v>
      </c>
      <c r="BJ59" s="129">
        <f t="shared" si="39"/>
        <v>2.0279391535373347E-2</v>
      </c>
      <c r="BK59" s="149">
        <f>0.5*Sections!$U$2*Sections!$T$2*Sections!BB59^2</f>
        <v>436.45239634992242</v>
      </c>
      <c r="BL59" s="149">
        <f>BikeData!$N$2*((Sections!$P$2)/Sections!$N$2)-(0.5*Sections!$U$2*Sections!$T$2*Sections!BB59^2)/BikeData!$G$5</f>
        <v>8.7810912501915261</v>
      </c>
      <c r="BM59" s="149">
        <f>Sections!$V$2*BikeData!$N$2*(Sections!$P$2/Sections!$M$2)/(1-Sections!$V$2*Sections!$N$2/Sections!$M$2)</f>
        <v>15.459349727578084</v>
      </c>
      <c r="BN59" s="149">
        <f t="shared" si="10"/>
        <v>8.7810912501915261</v>
      </c>
      <c r="BO59" s="149">
        <f t="shared" si="83"/>
        <v>4.623328960000002</v>
      </c>
      <c r="BP59" s="149">
        <f>MAX(0, (BB59^2 - BA$17^2)/(2*Sections!BN59))</f>
        <v>0</v>
      </c>
      <c r="BQ59" s="149">
        <f t="shared" si="84"/>
        <v>0</v>
      </c>
      <c r="BR59" s="149">
        <f t="shared" si="11"/>
        <v>6.8582415088433493</v>
      </c>
      <c r="BT59" s="129">
        <f>INDEX($B$29:$B$34, MATCH($BX59, $A$29:$A$34, 0))</f>
        <v>281.54523308547459</v>
      </c>
      <c r="BU59" s="129">
        <f t="shared" si="85"/>
        <v>33</v>
      </c>
      <c r="BV59" s="129">
        <f t="shared" si="86"/>
        <v>54.165533555761009</v>
      </c>
      <c r="BW59" s="129">
        <f t="shared" si="87"/>
        <v>194.99592080073964</v>
      </c>
      <c r="BX59" s="129">
        <f>IF(CK59=0,
IF(BV59&lt;$E$29,1,
IF(BV59&lt;$E$30,2,
IF(BV59&lt;$E$31,3,
IF(BV59&lt;$E$32,4,
IF(BV59&lt;$E$33,5,
IF(BV59&lt;$E$34,6)))))),
IF(BV59&gt;$F$29,1,
IF(BV59&gt;$F$30,2,
IF(BV59&gt;$F$31,3,
IF(BV59&gt;$F$32,4,
IF(BV59&gt;$F$33,5,
IF(BV59&gt;$F$34,6)))))))</f>
        <v>4</v>
      </c>
      <c r="BY59" s="129" cm="1">
        <f t="array" ref="BY59">INDEX(Sections!$A$37:$F$67, MATCH(BV59, Acceleration!$H$6:$H$36, 1), Sections!BX59)</f>
        <v>4.7104625432718503</v>
      </c>
      <c r="BZ59" s="129">
        <f>(BikeData!$G$5/BT59)*BikeData!$N$2*(Sections!$O$2/Sections!$N$2)-Sections!CE59/Sections!BT59</f>
        <v>8.369709536475801</v>
      </c>
      <c r="CA59" s="129">
        <f>(Sections!$V$2*Sections!$L$2*BikeData!$N$2*((Sections!$P$2)/Sections!$M$2)/(1-Sections!$V$2*Sections!$N$2/Sections!$M$2))/Sections!BT59-Sections!CE59/Sections!BT59</f>
        <v>12.620229384006141</v>
      </c>
      <c r="CB59" s="129">
        <f t="shared" si="40"/>
        <v>4.7104625432718503</v>
      </c>
      <c r="CC59" s="129">
        <f t="shared" si="13"/>
        <v>54.252428060565322</v>
      </c>
      <c r="CD59" s="129">
        <f t="shared" si="41"/>
        <v>1.8447127857630051E-2</v>
      </c>
      <c r="CE59" s="149">
        <f>0.5*Sections!$U$2*Sections!$T$2*Sections!BV59^2</f>
        <v>528.10290456844893</v>
      </c>
      <c r="CF59" s="149">
        <f>BikeData!$N$2*((Sections!$P$2)/Sections!$N$2)-(0.5*Sections!$U$2*Sections!$T$2*Sections!BV59^2)/BikeData!$G$5</f>
        <v>8.4339302342122586</v>
      </c>
      <c r="CG59" s="149">
        <f>Sections!$V$2*BikeData!$N$2*(Sections!$P$2/Sections!$M$2)/(1-Sections!$V$2*Sections!$N$2/Sections!$M$2)</f>
        <v>15.459349727578084</v>
      </c>
      <c r="CH59" s="149">
        <f t="shared" si="42"/>
        <v>8.4339302342122586</v>
      </c>
      <c r="CI59" s="149">
        <f t="shared" si="88"/>
        <v>71.075679469999997</v>
      </c>
      <c r="CJ59" s="149">
        <f>MAX(0, (BV59^2 - BU$17^2)/(2*Sections!CH59))</f>
        <v>0</v>
      </c>
      <c r="CK59" s="149">
        <f t="shared" si="89"/>
        <v>0</v>
      </c>
      <c r="CL59" s="154">
        <f t="shared" si="90"/>
        <v>4.7104625432718503</v>
      </c>
      <c r="CM59" s="672"/>
      <c r="CN59" s="129">
        <f>INDEX($B$29:$B$34, MATCH(CR59, $A$29:$A$34, 0))</f>
        <v>281.54523308547459</v>
      </c>
      <c r="CO59" s="129">
        <f t="shared" si="91"/>
        <v>33</v>
      </c>
      <c r="CP59" s="129">
        <f t="shared" si="92"/>
        <v>55.774446510744198</v>
      </c>
      <c r="CQ59" s="129">
        <f t="shared" si="43"/>
        <v>200.78800743867913</v>
      </c>
      <c r="CR59" s="129">
        <f>IF(DE59=1,
IF(CP59&lt;$E$29,1,
IF(CP59&lt;$E$30,2,
IF(CP59&lt;$E$31,3,
IF(CP59&lt;$E$32,4,
IF(CP59&lt;$E$33,5,
IF(CP59&lt;$E$34,6)))))),
IF(CP59&gt;$F$29,1,
IF(CP59&gt;$F$30,2,
IF(CP59&gt;$F$31,3,
IF(CP59&gt;$F$32,4,
IF(CP59&gt;$F$33,5,
IF(CP59&gt;$F$34,6)))))))</f>
        <v>4</v>
      </c>
      <c r="CS59" s="129" cm="1">
        <f t="array" ref="CS59">INDEX(Sections!$A$37:$F$67, MATCH(CP59, Acceleration!$H$6:$H$36, 1), Sections!CR59)</f>
        <v>4.7104625432718503</v>
      </c>
      <c r="CT59" s="129">
        <f>(BikeData!$G$5/CN59)*BikeData!$N$2*(Sections!$O$2/Sections!$N$2)-Sections!CY59/Sections!CN59</f>
        <v>8.2566225766043804</v>
      </c>
      <c r="CU59" s="129">
        <f>(Sections!$V$2*Sections!$L$2*BikeData!$N$2*((Sections!$P$2)/Sections!$M$2)/(1-Sections!$V$2*Sections!$N$2/Sections!$M$2))/Sections!CN59-Sections!CY59/Sections!CN59</f>
        <v>12.50714242413472</v>
      </c>
      <c r="CV59" s="129">
        <f t="shared" si="135"/>
        <v>4.7104625432718503</v>
      </c>
      <c r="CW59" s="129">
        <f t="shared" si="138"/>
        <v>55.625194187280123</v>
      </c>
      <c r="CX59" s="129">
        <f t="shared" si="139"/>
        <v>1.7953379270059713E-2</v>
      </c>
      <c r="CY59" s="129">
        <f>0.5*Sections!$U$2*Sections!$T$2*Sections!CP59^2</f>
        <v>559.94199904437585</v>
      </c>
      <c r="CZ59" s="129">
        <f>BikeData!$N$2*((Sections!$P$2)/Sections!$N$2)-(0.5*Sections!$U$2*Sections!$T$2*Sections!CP59^2)/BikeData!$G$5</f>
        <v>8.3133276036216266</v>
      </c>
      <c r="DA59" s="129">
        <f>Sections!$V$2*BikeData!$N$2*(Sections!$P$2/Sections!$M$2)/(1-Sections!$V$2*Sections!$N$2/Sections!$M$2)</f>
        <v>15.459349727578084</v>
      </c>
      <c r="DB59" s="129">
        <f t="shared" si="93"/>
        <v>8.3133276036216266</v>
      </c>
      <c r="DC59" s="129">
        <f t="shared" si="94"/>
        <v>39.567763170000006</v>
      </c>
      <c r="DD59" s="129">
        <f t="shared" si="47"/>
        <v>42.70295482268272</v>
      </c>
      <c r="DE59" s="220">
        <f t="shared" si="95"/>
        <v>1</v>
      </c>
      <c r="DF59" s="149">
        <f>-DB59</f>
        <v>-8.3133276036216266</v>
      </c>
      <c r="DG59" s="680"/>
      <c r="DH59" s="631"/>
      <c r="DI59" s="129">
        <f>INDEX($B$29:$B$34, MATCH(DM59, $A$29:$A$34, 0))</f>
        <v>300.69501336586995</v>
      </c>
      <c r="DJ59" s="129">
        <f t="shared" si="97"/>
        <v>33</v>
      </c>
      <c r="DK59" s="129">
        <f t="shared" si="98"/>
        <v>42.512386301704744</v>
      </c>
      <c r="DL59" s="129">
        <f t="shared" si="16"/>
        <v>153.04459068613707</v>
      </c>
      <c r="DM59" s="149">
        <f>IF(DZ59=0,
IF(DK59&lt;$E$29,1,
IF(DK59&lt;$E$30,2,
IF(DK59&lt;$E$31,3,
IF(DK59&lt;$E$32,4,
IF(DK59&lt;$E$33,5,
IF(DK59&lt;$E$34,6)))))),
IF(DK59&gt;$F$29,1,
IF(DK59&gt;$F$30,2,
IF(DK59&gt;$F$31,3,
IF(DK59&gt;$F$32,4,
IF(DK59&gt;$F$33,5,
IF(DK59&gt;$F$34,6)))))))</f>
        <v>2</v>
      </c>
      <c r="DN59" s="149" cm="1">
        <f t="array" ref="DN59">INDEX(Sections!$A$37:$F$67, MATCH(DK59, Acceleration!$H$6:$H$36, 1), Sections!DM59)</f>
        <v>9.4901727706756382</v>
      </c>
      <c r="DO59" s="129">
        <f>(BikeData!$G$5/DI59)*BikeData!$N$2*(Sections!$O$2/Sections!$N$2)-Sections!DT59/Sections!DI59</f>
        <v>8.5110829082074986</v>
      </c>
      <c r="DP59" s="129">
        <f>(Sections!$V$2*Sections!$L$2*BikeData!$N$2*((Sections!$P$2)/Sections!$M$2)/(1-Sections!$V$2*Sections!$N$2/Sections!$M$2))/Sections!DI59-Sections!DT59/Sections!DI59</f>
        <v>12.490908139799439</v>
      </c>
      <c r="DQ59" s="129">
        <f t="shared" si="48"/>
        <v>8.5110829082074986</v>
      </c>
      <c r="DR59" s="149">
        <f t="shared" si="49"/>
        <v>42.295376261393905</v>
      </c>
      <c r="DS59" s="129">
        <f t="shared" si="50"/>
        <v>2.3582746903762993E-2</v>
      </c>
      <c r="DT59" s="149">
        <f>0.5*Sections!$U$2*Sections!$T$2*Sections!DK59^2</f>
        <v>325.31453803176714</v>
      </c>
      <c r="DU59" s="149">
        <f>BikeData!$N$2*((Sections!$P$2)/Sections!$N$2)-(0.5*Sections!$U$2*Sections!$T$2*Sections!DK59^2)/BikeData!$G$5</f>
        <v>9.2020679862451455</v>
      </c>
      <c r="DV59" s="149">
        <f>Sections!$V$2*BikeData!$N$2*(Sections!$P$2/Sections!$M$2)/(1-Sections!$V$2*Sections!$N$2/Sections!$M$2)</f>
        <v>15.459349727578084</v>
      </c>
      <c r="DW59" s="149">
        <f t="shared" si="99"/>
        <v>9.2020679862451455</v>
      </c>
      <c r="DX59" s="149">
        <f t="shared" si="100"/>
        <v>14.780693499999998</v>
      </c>
      <c r="DY59" s="149">
        <f t="shared" si="52"/>
        <v>0</v>
      </c>
      <c r="DZ59" s="149">
        <f t="shared" si="101"/>
        <v>0</v>
      </c>
      <c r="EA59" s="149">
        <f t="shared" si="53"/>
        <v>-9.2020679862451455</v>
      </c>
      <c r="EB59" s="634"/>
      <c r="EC59" s="658"/>
      <c r="ED59" s="192">
        <f>INDEX($B$29:$B$34, MATCH(EH59, $A$29:$A$34, 0))</f>
        <v>327.25651568900486</v>
      </c>
      <c r="EE59" s="129">
        <f t="shared" si="102"/>
        <v>33</v>
      </c>
      <c r="EF59" s="129">
        <f t="shared" si="103"/>
        <v>32.542277435619035</v>
      </c>
      <c r="EG59" s="129">
        <f t="shared" si="104"/>
        <v>117.15219876822853</v>
      </c>
      <c r="EH59" s="149">
        <f>IF(EU59=0,
IF(EF59&lt;$E$29,1,
IF(EF59&lt;$E$30,2,
IF(EF59&lt;$E$31,3,
IF(EF59&lt;$E$32,4,
IF(EF59&lt;$E$33,5,
IF(EF59&lt;$E$34,6)))))),
IF(EF59&gt;$F$29,1,
IF(EF59&gt;$F$30,2,
IF(EF59&gt;$F$31,3,
IF(EF59&gt;$F$32,4,
IF(EF59&gt;$F$33,5,
IF(EF59&gt;$F$34,6)))))))</f>
        <v>1</v>
      </c>
      <c r="EI59" s="149" cm="1">
        <f t="array" ref="EI59">INDEX(Sections!$A$37:$F$67, MATCH(EF59, Acceleration!$H$6:$H$36, 1), Sections!EH59)</f>
        <v>12.490667417289398</v>
      </c>
      <c r="EJ59" s="129">
        <f>(BikeData!$G$5/ED59)*BikeData!$N$2*(Sections!$O$2/Sections!$N$2)-Sections!EO59/Sections!ED59</f>
        <v>8.2318750888000576</v>
      </c>
      <c r="EK59" s="129">
        <f>(Sections!$V$2*Sections!$L$2*BikeData!$N$2*((Sections!$P$2)/Sections!$M$2)/(1-Sections!$V$2*Sections!$N$2/Sections!$M$2))/Sections!ED59-Sections!EO59/Sections!ED59</f>
        <v>11.888681122708375</v>
      </c>
      <c r="EL59" s="129">
        <f t="shared" si="105"/>
        <v>8.2318750888000576</v>
      </c>
      <c r="EM59" s="129">
        <f t="shared" si="140"/>
        <v>32.242445181978646</v>
      </c>
      <c r="EN59" s="129">
        <f t="shared" si="142"/>
        <v>3.0871475854042079E-2</v>
      </c>
      <c r="EO59" s="149">
        <f>0.5*Sections!$U$2*Sections!$T$2*Sections!EF59^2</f>
        <v>190.61996772542395</v>
      </c>
      <c r="EP59" s="149">
        <f>BikeData!$N$2*((Sections!$P$2)/Sections!$N$2)-(0.5*Sections!$U$2*Sections!$T$2*Sections!EF59^2)/BikeData!$G$5</f>
        <v>9.7122746919509915</v>
      </c>
      <c r="EQ59" s="149">
        <f>Sections!$V$2*BikeData!$N$2*(Sections!$P$2/Sections!$M$2)/(1-Sections!$V$2*Sections!$N$2/Sections!$M$2)</f>
        <v>15.459349727578084</v>
      </c>
      <c r="ER59" s="149">
        <f t="shared" si="106"/>
        <v>9.7122746919509915</v>
      </c>
      <c r="ES59" s="149">
        <f t="shared" si="107"/>
        <v>4.0195757299999997</v>
      </c>
      <c r="ET59" s="149">
        <f t="shared" si="108"/>
        <v>9.6289038705033683</v>
      </c>
      <c r="EU59" s="149">
        <f t="shared" si="137"/>
        <v>1</v>
      </c>
      <c r="EV59" s="149">
        <f t="shared" si="143"/>
        <v>-9.7122746919509915</v>
      </c>
      <c r="EW59" s="678"/>
      <c r="EX59" s="129">
        <f>INDEX($B$29:$B$34, MATCH($FB59, $A$29:$A$34, 0))</f>
        <v>300.69501336586995</v>
      </c>
      <c r="EY59" s="129">
        <f t="shared" si="144"/>
        <v>33</v>
      </c>
      <c r="EZ59" s="129">
        <f t="shared" si="145"/>
        <v>37.97770596158341</v>
      </c>
      <c r="FA59" s="129">
        <f t="shared" si="146"/>
        <v>136.71974146170029</v>
      </c>
      <c r="FB59" s="149">
        <f>IF(FO59=0,
IF(EZ59&lt;$E$29,1,
IF(EZ59&lt;$E$30,2,
IF(EZ59&lt;$E$31,3,
IF(EZ59&lt;$E$32,4,
IF(EZ59&lt;$E$33,5,
IF(EZ59&lt;$E$34,6)))))),
IF(EZ59&gt;$F$29,1,
IF(EZ59&gt;$F$30,2,
IF(EZ59&gt;$F$31,3,
IF(EZ59&gt;$F$32,4,
IF(EZ59&gt;$F$33,5,
IF(EZ59&gt;$F$34,6)))))))</f>
        <v>2</v>
      </c>
      <c r="FC59" s="149" cm="1">
        <f t="array" ref="FC59">INDEX(Sections!$A$37:$F$67, MATCH(EZ59, Acceleration!$H$6:$H$36, 1), Sections!FB59)</f>
        <v>9.4901727706756382</v>
      </c>
      <c r="FD59" s="129">
        <f>(BikeData!$G$5/EX59)*BikeData!$N$2*(Sections!$O$2/Sections!$N$2)-Sections!FI59/Sections!EX59</f>
        <v>8.7295748288999757</v>
      </c>
      <c r="FE59" s="129">
        <f>(Sections!$V$2*Sections!$L$2*BikeData!$N$2*((Sections!$P$2)/Sections!$M$2)/(1-Sections!$V$2*Sections!$N$2/Sections!$M$2))/Sections!EX59-Sections!FI59/Sections!EX59</f>
        <v>12.709400060491916</v>
      </c>
      <c r="FF59" s="129">
        <f t="shared" si="147"/>
        <v>8.7295748288999757</v>
      </c>
      <c r="FG59" s="129">
        <f t="shared" si="148"/>
        <v>38.206875032672954</v>
      </c>
      <c r="FH59" s="129">
        <f t="shared" si="58"/>
        <v>2.6252031236488255E-2</v>
      </c>
      <c r="FI59" s="149">
        <f>0.5*Sections!$U$2*Sections!$T$2*Sections!EZ59^2</f>
        <v>259.61510701880786</v>
      </c>
      <c r="FJ59" s="149">
        <f>BikeData!$N$2*((Sections!$P$2)/Sections!$N$2)-(0.5*Sections!$U$2*Sections!$T$2*Sections!EZ59^2)/BikeData!$G$5</f>
        <v>9.4509294673548396</v>
      </c>
      <c r="FK59" s="149">
        <f>Sections!$V$2*BikeData!$N$2*(Sections!$P$2/Sections!$M$2)/(1-Sections!$V$2*Sections!$N$2/Sections!$M$2)</f>
        <v>15.459349727578084</v>
      </c>
      <c r="FL59" s="149">
        <f t="shared" si="149"/>
        <v>9.4509294673548396</v>
      </c>
      <c r="FM59" s="149">
        <f t="shared" si="150"/>
        <v>220.62828163</v>
      </c>
      <c r="FN59" s="149">
        <f t="shared" si="61"/>
        <v>37.89670191719032</v>
      </c>
      <c r="FO59" s="149">
        <f t="shared" si="152"/>
        <v>0</v>
      </c>
      <c r="FP59" s="149">
        <f t="shared" si="151"/>
        <v>8.7295748288999757</v>
      </c>
      <c r="FR59" s="149">
        <f>INDEX($B$29:$B$34, MATCH($FV59, $A$29:$A$34, 0))</f>
        <v>300.69501336586995</v>
      </c>
      <c r="FS59" s="129">
        <f t="shared" si="62"/>
        <v>33</v>
      </c>
      <c r="FT59" s="129">
        <f t="shared" si="114"/>
        <v>35.90165557431888</v>
      </c>
      <c r="FU59" s="129">
        <f t="shared" si="115"/>
        <v>129.24596006754797</v>
      </c>
      <c r="FV59" s="149">
        <f>IF(GI59=0,
IF(FT59&lt;$E$29,1,
IF(FT59&lt;$E$30,2,
IF(FT59&lt;$E$31,3,
IF(FT59&lt;$E$32,4,
IF(FT59&lt;$E$33,5,
IF(FT59&lt;$E$34,6)))))),
IF(FT59&gt;$F$29,1,
IF(FT59&gt;$F$30,2,
IF(FT59&gt;$F$31,3,
IF(FT59&gt;$F$32,4,
IF(FT59&gt;$F$33,5,
IF(FT59&gt;$F$34,6)))))))</f>
        <v>2</v>
      </c>
      <c r="FW59" s="149" cm="1">
        <f t="array" ref="FW59">INDEX(Sections!$A$37:$F$67, MATCH(FT59, Acceleration!$H$6:$H$36, 1), Sections!FV59)</f>
        <v>9.4901727706756382</v>
      </c>
      <c r="FX59" s="129">
        <f>(BikeData!$G$5/FR59)*BikeData!$N$2*(Sections!$O$2/Sections!$N$2)-Sections!GC59/Sections!FR59</f>
        <v>8.8213884894389754</v>
      </c>
      <c r="FY59" s="129">
        <f>(Sections!$V$2*Sections!$L$2*BikeData!$N$2*((Sections!$P$2)/Sections!$M$2)/(1-Sections!$V$2*Sections!$N$2/Sections!$M$2))/Sections!FR59-Sections!GC59/Sections!FR59</f>
        <v>12.801213721030916</v>
      </c>
      <c r="FZ59" s="129">
        <f t="shared" si="116"/>
        <v>8.8213884894389754</v>
      </c>
      <c r="GA59" s="129">
        <f t="shared" si="117"/>
        <v>36.14653026164337</v>
      </c>
      <c r="GB59" s="129">
        <f t="shared" si="64"/>
        <v>2.7759199996424101E-2</v>
      </c>
      <c r="GC59" s="149">
        <f>0.5*Sections!$U$2*Sections!$T$2*Sections!FT59^2</f>
        <v>232.00719713586395</v>
      </c>
      <c r="GD59" s="149">
        <f>BikeData!$N$2*((Sections!$P$2)/Sections!$N$2)-(0.5*Sections!$U$2*Sections!$T$2*Sections!FT59^2)/BikeData!$G$5</f>
        <v>9.5555048835781111</v>
      </c>
      <c r="GE59" s="149">
        <f>Sections!$V$2*BikeData!$N$2*(Sections!$P$2/Sections!$M$2)/(1-Sections!$V$2*Sections!$N$2/Sections!$M$2)</f>
        <v>15.459349727578084</v>
      </c>
      <c r="GF59" s="149">
        <f t="shared" si="118"/>
        <v>9.5555048835781111</v>
      </c>
      <c r="GG59" s="149">
        <f t="shared" si="66"/>
        <v>481.54111422000005</v>
      </c>
      <c r="GH59" s="149">
        <f>MAX(0, (FT59^2 - CX$6^2)/(2*Sections!GF59))</f>
        <v>67.444310304950392</v>
      </c>
      <c r="GI59" s="149">
        <f t="shared" si="119"/>
        <v>0</v>
      </c>
      <c r="GJ59" s="149">
        <f t="shared" si="120"/>
        <v>8.8213884894389754</v>
      </c>
      <c r="GM59" s="106">
        <f>INDEX($B$29:$B$34, MATCH(GQ59, $A$29:$A$34, 0))</f>
        <v>327.25651568900486</v>
      </c>
      <c r="GN59" s="106">
        <f t="shared" si="68"/>
        <v>33</v>
      </c>
      <c r="GO59" s="106">
        <f t="shared" si="121"/>
        <v>30.636177312181875</v>
      </c>
      <c r="GP59" s="106">
        <f t="shared" si="122"/>
        <v>110.29023832385475</v>
      </c>
      <c r="GQ59" s="106">
        <f>IF(HD59=0,
IF(GO59&lt;$E$29,1,
IF(GO59&lt;$E$30,2,
IF(GO59&lt;$E$31,3,
IF(GO59&lt;$E$32,4,
IF(GO59&lt;$E$33,5,
IF(GO59&lt;$E$34,6)))))),
IF(GO59&gt;$F$29,1,
IF(GO59&gt;$F$30,2,
IF(GO59&gt;$F$31,3,
IF(GO59&gt;$F$32,4,
IF(GO59&gt;$F$33,5,
IF(GO59&gt;$F$34,6)))))))</f>
        <v>1</v>
      </c>
      <c r="GR59" s="106" cm="1">
        <f t="array" ref="GR59">INDEX(Sections!$A$37:$F$67, MATCH(GO59, Acceleration!$H$6:$H$36, 1), Sections!GQ59)</f>
        <v>13.061721243519598</v>
      </c>
      <c r="GS59" s="106">
        <f>(BikeData!$G$5/GM59)*BikeData!$N$2*(Sections!$O$2/Sections!$N$2)-Sections!GX59/Sections!GM59</f>
        <v>8.2981118230791786</v>
      </c>
      <c r="GT59" s="106">
        <f>(Sections!$V$2*Sections!$L$2*BikeData!$N$2*((Sections!$P$2)/Sections!$M$2)/(1-Sections!$V$2*Sections!$N$2/Sections!$M$2))/Sections!GM59-Sections!GX59/Sections!GM59</f>
        <v>11.954917856987496</v>
      </c>
      <c r="GU59" s="106">
        <f t="shared" si="123"/>
        <v>8.2981118230791786</v>
      </c>
      <c r="GV59" s="106">
        <f t="shared" si="124"/>
        <v>30.90585031914841</v>
      </c>
      <c r="GW59" s="106">
        <f t="shared" si="70"/>
        <v>3.2498116766335336E-2</v>
      </c>
      <c r="GX59" s="106">
        <f>0.5*Sections!$U$2*Sections!$T$2*Sections!GO59^2</f>
        <v>168.94356485462055</v>
      </c>
      <c r="GY59" s="106">
        <f>BikeData!$N$2*((Sections!$P$2)/Sections!$N$2)-(0.5*Sections!$U$2*Sections!$T$2*Sections!GO59^2)/BikeData!$G$5</f>
        <v>9.7943822785828214</v>
      </c>
      <c r="GZ59" s="106">
        <f>Sections!$V$2*BikeData!$N$2*(Sections!$P$2/Sections!$M$2)/(1-Sections!$V$2*Sections!$N$2/Sections!$M$2)</f>
        <v>15.459349727578084</v>
      </c>
      <c r="HA59" s="106">
        <f t="shared" si="125"/>
        <v>9.7943822785828214</v>
      </c>
      <c r="HB59" s="106">
        <f t="shared" si="72"/>
        <v>350.21187875999999</v>
      </c>
      <c r="HC59" s="106">
        <f>MAX(0, (GO59^2 - DY$9^2)/(2*Sections!HA59))</f>
        <v>47.913964025878961</v>
      </c>
      <c r="HD59" s="106">
        <f t="shared" si="126"/>
        <v>0</v>
      </c>
      <c r="HE59" s="106">
        <f t="shared" si="127"/>
        <v>8.2981118230791786</v>
      </c>
      <c r="HH59" s="82">
        <f>INDEX($B$29:$B$34, MATCH(HL59, $A$29:$A$34, 0))</f>
        <v>327.25651568900486</v>
      </c>
      <c r="HI59" s="82">
        <f t="shared" si="74"/>
        <v>33</v>
      </c>
      <c r="HJ59" s="82">
        <f t="shared" si="128"/>
        <v>28.605382962685482</v>
      </c>
      <c r="HK59" s="82">
        <f t="shared" si="129"/>
        <v>102.97937866566774</v>
      </c>
      <c r="HL59" s="106">
        <f>IF(HY59=0,
IF(HJ59&lt;$E$29,1,
IF(HJ59&lt;$E$30,2,
IF(HJ59&lt;$E$31,3,
IF(HJ59&lt;$E$32,4,
IF(HJ59&lt;$E$33,5,
IF(HJ59&lt;$E$34,6)))))),
IF(HJ59&gt;$F$29,1,
IF(HJ59&gt;$F$30,2,
IF(HJ59&gt;$F$31,3,
IF(HJ59&gt;$F$32,4,
IF(HJ59&gt;$F$33,5,
IF(HJ59&gt;$F$34,6)))))))</f>
        <v>1</v>
      </c>
      <c r="HM59" s="106" cm="1">
        <f t="array" ref="HM59">INDEX(Sections!$A$37:$F$67, MATCH(HJ59, Acceleration!$H$6:$H$36, 1), Sections!HL59)</f>
        <v>13.199049284502818</v>
      </c>
      <c r="HN59" s="82">
        <f>(BikeData!$G$5/HH59)*BikeData!$N$2*(Sections!$O$2/Sections!$N$2)-Sections!HS59/Sections!HH59</f>
        <v>8.364284185177107</v>
      </c>
      <c r="HO59" s="82">
        <f>(Sections!$V$2*Sections!$L$2*BikeData!$N$2*((Sections!$P$2)/Sections!$M$2)/(1-Sections!$V$2*Sections!$N$2/Sections!$M$2))/Sections!HH59-Sections!HS59/Sections!HH59</f>
        <v>12.021090219085425</v>
      </c>
      <c r="HP59" s="82">
        <f t="shared" si="130"/>
        <v>8.364284185177107</v>
      </c>
      <c r="HQ59" s="82">
        <f t="shared" si="131"/>
        <v>28.89630604095013</v>
      </c>
      <c r="HR59" s="106">
        <f t="shared" si="26"/>
        <v>3.478158702214007E-2</v>
      </c>
      <c r="HS59" s="104">
        <f>0.5*Sections!$U$2*Sections!$T$2*Sections!HJ59^2</f>
        <v>147.28822819954144</v>
      </c>
      <c r="HT59" s="104">
        <f>BikeData!$N$2*((Sections!$P$2)/Sections!$N$2)-(0.5*Sections!$U$2*Sections!$T$2*Sections!HJ59^2)/BikeData!$G$5</f>
        <v>9.8764100689429704</v>
      </c>
      <c r="HU59" s="104">
        <f>Sections!$V$2*BikeData!$N$2*(Sections!$P$2/Sections!$M$2)/(1-Sections!$V$2*Sections!$N$2/Sections!$M$2)</f>
        <v>15.459349727578084</v>
      </c>
      <c r="HV59" s="106">
        <f t="shared" si="132"/>
        <v>9.8764100689429704</v>
      </c>
      <c r="HW59" s="106">
        <f t="shared" si="77"/>
        <v>288.42191860000003</v>
      </c>
      <c r="HX59" s="106">
        <f t="shared" si="78"/>
        <v>25.161086712552372</v>
      </c>
      <c r="HY59" s="106">
        <f t="shared" si="133"/>
        <v>0</v>
      </c>
      <c r="HZ59" s="106">
        <f t="shared" si="134"/>
        <v>8.364284185177107</v>
      </c>
    </row>
    <row r="60" spans="1:234">
      <c r="A60" s="40">
        <v>13.27423730883895</v>
      </c>
      <c r="B60" s="40">
        <v>10.679492047827859</v>
      </c>
      <c r="C60" s="40">
        <v>8.1117521098198182</v>
      </c>
      <c r="D60" s="40">
        <v>6.1143604177068198</v>
      </c>
      <c r="E60" s="40">
        <v>4.5602714026298621</v>
      </c>
      <c r="F60" s="40">
        <v>2.981265795752952</v>
      </c>
      <c r="L60" s="149">
        <f>INDEX($B$29:$B$34, MATCH($P60, $A$29:$A$34, 0))</f>
        <v>327.25651568900486</v>
      </c>
      <c r="M60" s="149">
        <f t="shared" si="28"/>
        <v>34</v>
      </c>
      <c r="N60" s="149">
        <f t="shared" si="79"/>
        <v>30.14341802202798</v>
      </c>
      <c r="O60" s="149">
        <f t="shared" si="29"/>
        <v>108.51630487930073</v>
      </c>
      <c r="P60" s="149">
        <f>IF(AC60=0,
IF(N60&lt;$E$29,1,
IF(N60&lt;$E$30,2,
IF(N60&lt;$E$31,3,
IF(N60&lt;$E$32,4,
IF(N60&lt;$E$33,5,
IF(N60&lt;$E$34,6)))))),
IF(N60&gt;$F$29,1,
IF(N60&gt;$F$30,2,
IF(N60&gt;$F$31,3,
IF(N60&gt;$F$32,4,
IF(N60&gt;$F$33,5,
IF(N60&gt;$F$34,6)))))))</f>
        <v>1</v>
      </c>
      <c r="Q60" s="149" cm="1">
        <f t="array" ref="Q60">INDEX(Sections!$A$37:$F$67, MATCH(N60, Acceleration!$H$6:$H$36, 1), Sections!P60)</f>
        <v>13.182386700297018</v>
      </c>
      <c r="R60" s="149">
        <f>(BikeData!$G$5/L60)*BikeData!$N$2*(Sections!$O$2/Sections!$N$2)-Sections!W60/Sections!L60</f>
        <v>8.3145849797224951</v>
      </c>
      <c r="S60" s="149">
        <f>(Sections!$V$2*Sections!$L$2*BikeData!$N$2*((Sections!$P$2)/Sections!$M$2)/(1-Sections!$V$2*Sections!$N$2/Sections!$M$2))/Sections!L60-Sections!W60/Sections!L60</f>
        <v>11.971391013630813</v>
      </c>
      <c r="T60" s="149">
        <f t="shared" si="0"/>
        <v>8.6376490575826992</v>
      </c>
      <c r="U60" s="149">
        <f t="shared" si="30"/>
        <v>30.428620543262991</v>
      </c>
      <c r="V60" s="149">
        <f t="shared" si="31"/>
        <v>3.3018535406302604E-2</v>
      </c>
      <c r="W60" s="149">
        <f>0.5*Sections!$U$2*Sections!$T$2*Sections!N60^2</f>
        <v>163.55261700912982</v>
      </c>
      <c r="X60" s="149">
        <f>BikeData!$N$2*((Sections!$P$2)/Sections!$N$2)-(0.5*Sections!$U$2*Sections!$T$2*Sections!N60^2)/BikeData!$G$5</f>
        <v>9.8148025355733175</v>
      </c>
      <c r="Y60" s="149">
        <f>Sections!$V$2*BikeData!$N$2*(Sections!$P$2/Sections!$M$2)/(1-Sections!$V$2*Sections!$N$2/Sections!$M$2)</f>
        <v>15.459349727578084</v>
      </c>
      <c r="Z60" s="149">
        <f t="shared" si="32"/>
        <v>9.8148025355733175</v>
      </c>
      <c r="AA60" s="149">
        <f>$D$2-M60</f>
        <v>469.2</v>
      </c>
      <c r="AB60" s="149">
        <f>MAX(0, (N60^2 - M$17^2)/(2*Sections!Z60))</f>
        <v>0.60023956464824246</v>
      </c>
      <c r="AC60" s="149">
        <f t="shared" si="80"/>
        <v>0</v>
      </c>
      <c r="AD60" s="149">
        <f t="shared" si="33"/>
        <v>8.6376490575826992</v>
      </c>
      <c r="AF60" s="149">
        <f>INDEX($B$29:$B$34, MATCH($AJ60, $A$29:$A$34, 0))</f>
        <v>300.69501336586995</v>
      </c>
      <c r="AG60" s="129">
        <f t="shared" si="159"/>
        <v>34</v>
      </c>
      <c r="AH60" s="129">
        <f t="shared" si="160"/>
        <v>38.567859506809739</v>
      </c>
      <c r="AI60" s="129">
        <f t="shared" si="153"/>
        <v>138.84429422451507</v>
      </c>
      <c r="AJ60" s="129">
        <f>IF(AW60=0,
IF(AH60&lt;$E$29,1,
IF(AH60&lt;$E$30,2,
IF(AH60&lt;$E$31,3,
IF(AH60&lt;$E$32,4,
IF(AH60&lt;$E$33,5,
IF(AH60&lt;$E$34,6)))))),
IF(AH60&gt;$F$29,1,
IF(AH60&gt;$F$30,2,
IF(AH60&gt;$F$31,3,
IF(AH60&gt;$F$32,4,
IF(AH60&gt;$F$33,5,
IF(AH60&gt;$F$34,6)))))))</f>
        <v>2</v>
      </c>
      <c r="AK60" s="129" cm="1">
        <f t="array" ref="AK60">INDEX(Sections!$A$37:$F$67, MATCH(AH60, Acceleration!$H$6:$H$36, 1), $AJ60)</f>
        <v>9.4901727706756382</v>
      </c>
      <c r="AL60" s="129">
        <f>(BikeData!$G$5/AF60)*BikeData!$N$2*(Sections!$O$2/Sections!$N$2)-Sections!AQ60/Sections!AF60</f>
        <v>8.7025332942272318</v>
      </c>
      <c r="AM60" s="129">
        <f>(Sections!$V$2*Sections!$L$2*BikeData!$N$2*((Sections!$P$2)/Sections!$M$2)/(1-Sections!$V$2*Sections!$N$2/Sections!$M$2))/Sections!AF60-Sections!AQ60/Sections!AF60</f>
        <v>12.682358525819172</v>
      </c>
      <c r="AN60" s="129">
        <f t="shared" si="154"/>
        <v>8.7025332942272318</v>
      </c>
      <c r="AO60" s="129">
        <f t="shared" si="155"/>
        <v>38.79284539094121</v>
      </c>
      <c r="AP60" s="129">
        <f t="shared" si="36"/>
        <v>2.5852918515199864E-2</v>
      </c>
      <c r="AQ60" s="149">
        <f>0.5*Sections!$U$2*Sections!$T$2*Sections!AH60^2</f>
        <v>267.74636164866257</v>
      </c>
      <c r="AR60" s="149">
        <f>BikeData!$N$2*((Sections!$P$2)/Sections!$N$2)-(0.5*Sections!$U$2*Sections!$T$2*Sections!AH60^2)/BikeData!$G$5</f>
        <v>9.4201292604235718</v>
      </c>
      <c r="AS60" s="149">
        <f>Sections!$V$2*BikeData!$N$2*(Sections!$P$2/Sections!$M$2)/(1-Sections!$V$2*Sections!$N$2/Sections!$M$2)</f>
        <v>15.459349727578084</v>
      </c>
      <c r="AT60" s="149">
        <f t="shared" si="156"/>
        <v>9.4201292604235718</v>
      </c>
      <c r="AU60" s="149">
        <f t="shared" si="157"/>
        <v>28.025001019999998</v>
      </c>
      <c r="AV60" s="149">
        <f>MAX(0, (AH60^2 - AG$17^2)/(2*Sections!AT60))</f>
        <v>0</v>
      </c>
      <c r="AW60" s="149">
        <f t="shared" si="81"/>
        <v>0</v>
      </c>
      <c r="AX60" s="149">
        <f t="shared" si="158"/>
        <v>8.7025332942272318</v>
      </c>
      <c r="AZ60" s="149">
        <f>INDEX($B$29:$B$34, MATCH($AJ60, $A$29:$A$34, 0))</f>
        <v>300.69501336586995</v>
      </c>
      <c r="BA60" s="129">
        <f t="shared" si="82"/>
        <v>34</v>
      </c>
      <c r="BB60" s="129">
        <f t="shared" si="37"/>
        <v>49.380684668147666</v>
      </c>
      <c r="BC60" s="129">
        <f t="shared" si="7"/>
        <v>177.77046480533161</v>
      </c>
      <c r="BD60" s="149">
        <f>IF(BQ60=0,
IF(BB60&lt;$E$29,1,
IF(BB60&lt;$E$30,2,
IF(BB60&lt;$E$31,3,
IF(BB60&lt;$E$32,4,
IF(BB60&lt;$E$33,5,
IF(BB60&lt;$E$34,6)))))),
IF(BB60&gt;$F$29,1,
IF(BB60&gt;$F$30,2,
IF(BB60&gt;$F$31,3,
IF(BB60&gt;$F$32,4,
IF(BB60&gt;$F$33,5,
IF(BB60&gt;$F$34,6)))))))</f>
        <v>3</v>
      </c>
      <c r="BE60" s="129" cm="1">
        <f t="array" ref="BE60">INDEX(Sections!$A$37:$F$67, MATCH(BB60, Acceleration!$H$6:$H$36, 1), Sections!BD60)</f>
        <v>6.8582415088433493</v>
      </c>
      <c r="BF60" s="129">
        <f>(BikeData!$G$5/AZ60)*BikeData!$N$2*(Sections!$O$2/Sections!$N$2)-Sections!BK60/Sections!AZ60</f>
        <v>8.133268776906597</v>
      </c>
      <c r="BG60" s="129">
        <f>(Sections!$V$2*Sections!$L$2*BikeData!$N$2*((Sections!$P$2)/Sections!$M$2)/(1-Sections!$V$2*Sections!$N$2/Sections!$M$2))/Sections!AZ60-Sections!BK60/Sections!AZ60</f>
        <v>12.113094008498537</v>
      </c>
      <c r="BH60" s="129">
        <f t="shared" si="38"/>
        <v>6.8582415088433493</v>
      </c>
      <c r="BI60" s="129">
        <f t="shared" si="9"/>
        <v>49.519375009310451</v>
      </c>
      <c r="BJ60" s="129">
        <f t="shared" si="39"/>
        <v>2.0222434713614488E-2</v>
      </c>
      <c r="BK60" s="149">
        <f>0.5*Sections!$U$2*Sections!$T$2*Sections!BB60^2</f>
        <v>438.92136329310614</v>
      </c>
      <c r="BL60" s="149">
        <f>BikeData!$N$2*((Sections!$P$2)/Sections!$N$2)-(0.5*Sections!$U$2*Sections!$T$2*Sections!BB60^2)/BikeData!$G$5</f>
        <v>8.7717391026794669</v>
      </c>
      <c r="BM60" s="149">
        <f>Sections!$V$2*BikeData!$N$2*(Sections!$P$2/Sections!$M$2)/(1-Sections!$V$2*Sections!$N$2/Sections!$M$2)</f>
        <v>15.459349727578084</v>
      </c>
      <c r="BN60" s="149">
        <f t="shared" si="10"/>
        <v>8.7717391026794669</v>
      </c>
      <c r="BO60" s="149">
        <f t="shared" si="83"/>
        <v>3.623328960000002</v>
      </c>
      <c r="BP60" s="149">
        <f>MAX(0, (BB60^2 - BA$17^2)/(2*Sections!BN60))</f>
        <v>0</v>
      </c>
      <c r="BQ60" s="149">
        <f t="shared" si="84"/>
        <v>0</v>
      </c>
      <c r="BR60" s="149">
        <f t="shared" si="11"/>
        <v>6.8582415088433493</v>
      </c>
      <c r="BT60" s="129">
        <f>INDEX($B$29:$B$34, MATCH($BX60, $A$29:$A$34, 0))</f>
        <v>281.54523308547459</v>
      </c>
      <c r="BU60" s="129">
        <f t="shared" si="85"/>
        <v>34</v>
      </c>
      <c r="BV60" s="129">
        <f t="shared" si="86"/>
        <v>54.252428060565322</v>
      </c>
      <c r="BW60" s="129">
        <f t="shared" si="87"/>
        <v>195.30874101803516</v>
      </c>
      <c r="BX60" s="129">
        <f>IF(CK60=0,
IF(BV60&lt;$E$29,1,
IF(BV60&lt;$E$30,2,
IF(BV60&lt;$E$31,3,
IF(BV60&lt;$E$32,4,
IF(BV60&lt;$E$33,5,
IF(BV60&lt;$E$34,6)))))),
IF(BV60&gt;$F$29,1,
IF(BV60&gt;$F$30,2,
IF(BV60&gt;$F$31,3,
IF(BV60&gt;$F$32,4,
IF(BV60&gt;$F$33,5,
IF(BV60&gt;$F$34,6)))))))</f>
        <v>4</v>
      </c>
      <c r="BY60" s="129" cm="1">
        <f t="array" ref="BY60">INDEX(Sections!$A$37:$F$67, MATCH(BV60, Acceleration!$H$6:$H$36, 1), Sections!BX60)</f>
        <v>4.7104625432718503</v>
      </c>
      <c r="BZ60" s="129">
        <f>(BikeData!$G$5/BT60)*BikeData!$N$2*(Sections!$O$2/Sections!$N$2)-Sections!CE60/Sections!BT60</f>
        <v>8.3636864669427329</v>
      </c>
      <c r="CA60" s="129">
        <f>(Sections!$V$2*Sections!$L$2*BikeData!$N$2*((Sections!$P$2)/Sections!$M$2)/(1-Sections!$V$2*Sections!$N$2/Sections!$M$2))/Sections!BT60-Sections!CE60/Sections!BT60</f>
        <v>12.614206314473073</v>
      </c>
      <c r="CB60" s="129">
        <f t="shared" si="40"/>
        <v>4.7104625432718503</v>
      </c>
      <c r="CC60" s="129">
        <f t="shared" si="13"/>
        <v>54.339183611399235</v>
      </c>
      <c r="CD60" s="129">
        <f t="shared" si="41"/>
        <v>1.8417628850022447E-2</v>
      </c>
      <c r="CE60" s="149">
        <f>0.5*Sections!$U$2*Sections!$T$2*Sections!BV60^2</f>
        <v>529.79867108402675</v>
      </c>
      <c r="CF60" s="149">
        <f>BikeData!$N$2*((Sections!$P$2)/Sections!$N$2)-(0.5*Sections!$U$2*Sections!$T$2*Sections!BV60^2)/BikeData!$G$5</f>
        <v>8.4275068761987075</v>
      </c>
      <c r="CG60" s="149">
        <f>Sections!$V$2*BikeData!$N$2*(Sections!$P$2/Sections!$M$2)/(1-Sections!$V$2*Sections!$N$2/Sections!$M$2)</f>
        <v>15.459349727578084</v>
      </c>
      <c r="CH60" s="149">
        <f t="shared" si="42"/>
        <v>8.4275068761987075</v>
      </c>
      <c r="CI60" s="149">
        <f t="shared" si="88"/>
        <v>70.075679469999997</v>
      </c>
      <c r="CJ60" s="149">
        <f>MAX(0, (BV60^2 - BU$17^2)/(2*Sections!CH60))</f>
        <v>0</v>
      </c>
      <c r="CK60" s="149">
        <f t="shared" si="89"/>
        <v>0</v>
      </c>
      <c r="CL60" s="154">
        <f t="shared" si="90"/>
        <v>4.7104625432718503</v>
      </c>
      <c r="CM60" s="672"/>
      <c r="CN60" s="129">
        <f>INDEX($B$29:$B$34, MATCH(CR60, $A$29:$A$34, 0))</f>
        <v>281.54523308547459</v>
      </c>
      <c r="CO60" s="129">
        <f t="shared" si="91"/>
        <v>34</v>
      </c>
      <c r="CP60" s="129">
        <f t="shared" si="92"/>
        <v>55.625194187280123</v>
      </c>
      <c r="CQ60" s="129">
        <f t="shared" si="43"/>
        <v>200.25069907420846</v>
      </c>
      <c r="CR60" s="129">
        <f>IF(DE60=1,
IF(CP60&lt;$E$29,1,
IF(CP60&lt;$E$30,2,
IF(CP60&lt;$E$31,3,
IF(CP60&lt;$E$32,4,
IF(CP60&lt;$E$33,5,
IF(CP60&lt;$E$34,6)))))),
IF(CP60&gt;$F$29,1,
IF(CP60&gt;$F$30,2,
IF(CP60&gt;$F$31,3,
IF(CP60&gt;$F$32,4,
IF(CP60&gt;$F$33,5,
IF(CP60&gt;$F$34,6)))))))</f>
        <v>4</v>
      </c>
      <c r="CS60" s="129" cm="1">
        <f t="array" ref="CS60">INDEX(Sections!$A$37:$F$67, MATCH(CP60, Acceleration!$H$6:$H$36, 1), Sections!CR60)</f>
        <v>4.7104625432718503</v>
      </c>
      <c r="CT60" s="129">
        <f>(BikeData!$G$5/CN60)*BikeData!$N$2*(Sections!$O$2/Sections!$N$2)-Sections!CY60/Sections!CN60</f>
        <v>8.2672524775425185</v>
      </c>
      <c r="CU60" s="129">
        <f>(Sections!$V$2*Sections!$L$2*BikeData!$N$2*((Sections!$P$2)/Sections!$M$2)/(1-Sections!$V$2*Sections!$N$2/Sections!$M$2))/Sections!CN60-Sections!CY60/Sections!CN60</f>
        <v>12.517772325072858</v>
      </c>
      <c r="CV60" s="129">
        <f t="shared" si="135"/>
        <v>4.7104625432718503</v>
      </c>
      <c r="CW60" s="129">
        <f t="shared" si="138"/>
        <v>55.475335965217312</v>
      </c>
      <c r="CX60" s="129">
        <f t="shared" si="139"/>
        <v>1.8001714278543243E-2</v>
      </c>
      <c r="CY60" s="129">
        <f>0.5*Sections!$U$2*Sections!$T$2*Sections!CP60^2</f>
        <v>556.94920110707199</v>
      </c>
      <c r="CZ60" s="129">
        <f>BikeData!$N$2*((Sections!$P$2)/Sections!$N$2)-(0.5*Sections!$U$2*Sections!$T$2*Sections!CP60^2)/BikeData!$G$5</f>
        <v>8.3246639594447487</v>
      </c>
      <c r="DA60" s="129">
        <f>Sections!$V$2*BikeData!$N$2*(Sections!$P$2/Sections!$M$2)/(1-Sections!$V$2*Sections!$N$2/Sections!$M$2)</f>
        <v>15.459349727578084</v>
      </c>
      <c r="DB60" s="129">
        <f t="shared" si="93"/>
        <v>8.3246639594447487</v>
      </c>
      <c r="DC60" s="129">
        <f t="shared" si="94"/>
        <v>38.567763170000006</v>
      </c>
      <c r="DD60" s="129">
        <f t="shared" si="47"/>
        <v>41.64616459823057</v>
      </c>
      <c r="DE60" s="220">
        <f t="shared" si="95"/>
        <v>1</v>
      </c>
      <c r="DF60" s="149">
        <f>-DB60</f>
        <v>-8.3246639594447487</v>
      </c>
      <c r="DG60" s="680"/>
      <c r="DH60" s="631"/>
      <c r="DI60" s="129">
        <f>INDEX($B$29:$B$34, MATCH(DM60, $A$29:$A$34, 0))</f>
        <v>300.69501336586995</v>
      </c>
      <c r="DJ60" s="129">
        <f t="shared" si="97"/>
        <v>34</v>
      </c>
      <c r="DK60" s="129">
        <f t="shared" si="98"/>
        <v>42.295376261393905</v>
      </c>
      <c r="DL60" s="129">
        <f t="shared" si="16"/>
        <v>152.26335454101806</v>
      </c>
      <c r="DM60" s="149">
        <f>IF(DZ60=0,
IF(DK60&lt;$E$29,1,
IF(DK60&lt;$E$30,2,
IF(DK60&lt;$E$31,3,
IF(DK60&lt;$E$32,4,
IF(DK60&lt;$E$33,5,
IF(DK60&lt;$E$34,6)))))),
IF(DK60&gt;$F$29,1,
IF(DK60&gt;$F$30,2,
IF(DK60&gt;$F$31,3,
IF(DK60&gt;$F$32,4,
IF(DK60&gt;$F$33,5,
IF(DK60&gt;$F$34,6)))))))</f>
        <v>2</v>
      </c>
      <c r="DN60" s="149" cm="1">
        <f t="array" ref="DN60">INDEX(Sections!$A$37:$F$67, MATCH(DK60, Acceleration!$H$6:$H$36, 1), Sections!DM60)</f>
        <v>9.4901727706756382</v>
      </c>
      <c r="DO60" s="129">
        <f>(BikeData!$G$5/DI60)*BikeData!$N$2*(Sections!$O$2/Sections!$N$2)-Sections!DT60/Sections!DI60</f>
        <v>8.5220998666796941</v>
      </c>
      <c r="DP60" s="129">
        <f>(Sections!$V$2*Sections!$L$2*BikeData!$N$2*((Sections!$P$2)/Sections!$M$2)/(1-Sections!$V$2*Sections!$N$2/Sections!$M$2))/Sections!DI60-Sections!DT60/Sections!DI60</f>
        <v>12.501925098271634</v>
      </c>
      <c r="DQ60" s="129">
        <f t="shared" si="48"/>
        <v>8.5220998666796941</v>
      </c>
      <c r="DR60" s="149">
        <f t="shared" si="49"/>
        <v>42.076948803012549</v>
      </c>
      <c r="DS60" s="129">
        <f t="shared" si="50"/>
        <v>2.3704455204633774E-2</v>
      </c>
      <c r="DT60" s="149">
        <f>0.5*Sections!$U$2*Sections!$T$2*Sections!DK60^2</f>
        <v>322.00179355671895</v>
      </c>
      <c r="DU60" s="149">
        <f>BikeData!$N$2*((Sections!$P$2)/Sections!$N$2)-(0.5*Sections!$U$2*Sections!$T$2*Sections!DK60^2)/BikeData!$G$5</f>
        <v>9.2146162607718427</v>
      </c>
      <c r="DV60" s="149">
        <f>Sections!$V$2*BikeData!$N$2*(Sections!$P$2/Sections!$M$2)/(1-Sections!$V$2*Sections!$N$2/Sections!$M$2)</f>
        <v>15.459349727578084</v>
      </c>
      <c r="DW60" s="149">
        <f t="shared" si="99"/>
        <v>9.2146162607718427</v>
      </c>
      <c r="DX60" s="149">
        <f t="shared" si="100"/>
        <v>13.780693499999998</v>
      </c>
      <c r="DY60" s="149">
        <f t="shared" si="52"/>
        <v>0</v>
      </c>
      <c r="DZ60" s="149">
        <f t="shared" si="101"/>
        <v>0</v>
      </c>
      <c r="EA60" s="149">
        <f t="shared" si="53"/>
        <v>-9.2146162607718427</v>
      </c>
      <c r="EB60" s="634"/>
      <c r="EC60" s="658"/>
      <c r="ED60" s="192">
        <f>INDEX($B$29:$B$34, MATCH(EH60, $A$29:$A$34, 0))</f>
        <v>327.25651568900486</v>
      </c>
      <c r="EE60" s="129">
        <f t="shared" si="102"/>
        <v>34</v>
      </c>
      <c r="EF60" s="129">
        <f t="shared" si="103"/>
        <v>32.242445181978646</v>
      </c>
      <c r="EG60" s="129">
        <f t="shared" si="104"/>
        <v>116.07280265512313</v>
      </c>
      <c r="EH60" s="149">
        <f>IF(EU60=0,
IF(EF60&lt;$E$29,1,
IF(EF60&lt;$E$30,2,
IF(EF60&lt;$E$31,3,
IF(EF60&lt;$E$32,4,
IF(EF60&lt;$E$33,5,
IF(EF60&lt;$E$34,6)))))),
IF(EF60&gt;$F$29,1,
IF(EF60&gt;$F$30,2,
IF(EF60&gt;$F$31,3,
IF(EF60&gt;$F$32,4,
IF(EF60&gt;$F$33,5,
IF(EF60&gt;$F$34,6)))))))</f>
        <v>1</v>
      </c>
      <c r="EI60" s="149" cm="1">
        <f t="array" ref="EI60">INDEX(Sections!$A$37:$F$67, MATCH(EF60, Acceleration!$H$6:$H$36, 1), Sections!EH60)</f>
        <v>12.490667417289398</v>
      </c>
      <c r="EJ60" s="129">
        <f>(BikeData!$G$5/ED60)*BikeData!$N$2*(Sections!$O$2/Sections!$N$2)-Sections!EO60/Sections!ED60</f>
        <v>8.2425591201989157</v>
      </c>
      <c r="EK60" s="129">
        <f>(Sections!$V$2*Sections!$L$2*BikeData!$N$2*((Sections!$P$2)/Sections!$M$2)/(1-Sections!$V$2*Sections!$N$2/Sections!$M$2))/Sections!ED60-Sections!EO60/Sections!ED60</f>
        <v>11.899365154107233</v>
      </c>
      <c r="EL60" s="129">
        <f t="shared" si="105"/>
        <v>8.2425591201989157</v>
      </c>
      <c r="EM60" s="129">
        <f t="shared" si="140"/>
        <v>31.93938374338348</v>
      </c>
      <c r="EN60" s="129">
        <f t="shared" si="142"/>
        <v>3.1161467871627904E-2</v>
      </c>
      <c r="EO60" s="149">
        <f>0.5*Sections!$U$2*Sections!$T$2*Sections!EF60^2</f>
        <v>187.12354883632162</v>
      </c>
      <c r="EP60" s="149">
        <f>BikeData!$N$2*((Sections!$P$2)/Sections!$N$2)-(0.5*Sections!$U$2*Sections!$T$2*Sections!EF60^2)/BikeData!$G$5</f>
        <v>9.7255187028945596</v>
      </c>
      <c r="EQ60" s="149">
        <f>Sections!$V$2*BikeData!$N$2*(Sections!$P$2/Sections!$M$2)/(1-Sections!$V$2*Sections!$N$2/Sections!$M$2)</f>
        <v>15.459349727578084</v>
      </c>
      <c r="ER60" s="149">
        <f t="shared" si="106"/>
        <v>9.7255187028945596</v>
      </c>
      <c r="ES60" s="149">
        <f t="shared" si="107"/>
        <v>3.0195757299999997</v>
      </c>
      <c r="ET60" s="149">
        <f t="shared" si="108"/>
        <v>8.6171532070392303</v>
      </c>
      <c r="EU60" s="149">
        <f t="shared" si="137"/>
        <v>1</v>
      </c>
      <c r="EV60" s="149">
        <f t="shared" si="143"/>
        <v>-9.7255187028945596</v>
      </c>
      <c r="EW60" s="678"/>
      <c r="EX60" s="129">
        <f>INDEX($B$29:$B$34, MATCH($FB60, $A$29:$A$34, 0))</f>
        <v>300.69501336586995</v>
      </c>
      <c r="EY60" s="129">
        <f t="shared" si="144"/>
        <v>34</v>
      </c>
      <c r="EZ60" s="129">
        <f t="shared" si="145"/>
        <v>38.206875032672954</v>
      </c>
      <c r="FA60" s="129">
        <f t="shared" si="146"/>
        <v>137.54475011762264</v>
      </c>
      <c r="FB60" s="149">
        <f>IF(FO60=0,
IF(EZ60&lt;$E$29,1,
IF(EZ60&lt;$E$30,2,
IF(EZ60&lt;$E$31,3,
IF(EZ60&lt;$E$32,4,
IF(EZ60&lt;$E$33,5,
IF(EZ60&lt;$E$34,6)))))),
IF(EZ60&gt;$F$29,1,
IF(EZ60&gt;$F$30,2,
IF(EZ60&gt;$F$31,3,
IF(EZ60&gt;$F$32,4,
IF(EZ60&gt;$F$33,5,
IF(EZ60&gt;$F$34,6)))))))</f>
        <v>2</v>
      </c>
      <c r="FC60" s="149" cm="1">
        <f t="array" ref="FC60">INDEX(Sections!$A$37:$F$67, MATCH(EZ60, Acceleration!$H$6:$H$36, 1), Sections!FB60)</f>
        <v>9.4901727706756382</v>
      </c>
      <c r="FD60" s="129">
        <f>(BikeData!$G$5/EX60)*BikeData!$N$2*(Sections!$O$2/Sections!$N$2)-Sections!FI60/Sections!EX60</f>
        <v>8.7191235516964518</v>
      </c>
      <c r="FE60" s="129">
        <f>(Sections!$V$2*Sections!$L$2*BikeData!$N$2*((Sections!$P$2)/Sections!$M$2)/(1-Sections!$V$2*Sections!$N$2/Sections!$M$2))/Sections!EX60-Sections!FI60/Sections!EX60</f>
        <v>12.698948783288392</v>
      </c>
      <c r="FF60" s="129">
        <f t="shared" si="147"/>
        <v>8.7191235516964518</v>
      </c>
      <c r="FG60" s="129">
        <f t="shared" si="148"/>
        <v>38.434405769644478</v>
      </c>
      <c r="FH60" s="129">
        <f t="shared" si="58"/>
        <v>2.6095597295126491E-2</v>
      </c>
      <c r="FI60" s="149">
        <f>0.5*Sections!$U$2*Sections!$T$2*Sections!EZ60^2</f>
        <v>262.75775395721183</v>
      </c>
      <c r="FJ60" s="149">
        <f>BikeData!$N$2*((Sections!$P$2)/Sections!$N$2)-(0.5*Sections!$U$2*Sections!$T$2*Sections!EZ60^2)/BikeData!$G$5</f>
        <v>9.4390255016790672</v>
      </c>
      <c r="FK60" s="149">
        <f>Sections!$V$2*BikeData!$N$2*(Sections!$P$2/Sections!$M$2)/(1-Sections!$V$2*Sections!$N$2/Sections!$M$2)</f>
        <v>15.459349727578084</v>
      </c>
      <c r="FL60" s="149">
        <f t="shared" si="149"/>
        <v>9.4390255016790672</v>
      </c>
      <c r="FM60" s="149">
        <f t="shared" si="150"/>
        <v>219.62828163</v>
      </c>
      <c r="FN60" s="149">
        <f t="shared" si="61"/>
        <v>38.869333664621664</v>
      </c>
      <c r="FO60" s="149">
        <f t="shared" si="152"/>
        <v>0</v>
      </c>
      <c r="FP60" s="149">
        <f t="shared" si="151"/>
        <v>8.7191235516964518</v>
      </c>
      <c r="FR60" s="149">
        <f>INDEX($B$29:$B$34, MATCH($FV60, $A$29:$A$34, 0))</f>
        <v>300.69501336586995</v>
      </c>
      <c r="FS60" s="129">
        <f t="shared" si="62"/>
        <v>34</v>
      </c>
      <c r="FT60" s="129">
        <f t="shared" si="114"/>
        <v>36.14653026164337</v>
      </c>
      <c r="FU60" s="129">
        <f t="shared" si="115"/>
        <v>130.12750894191615</v>
      </c>
      <c r="FV60" s="149">
        <f>IF(GI60=0,
IF(FT60&lt;$E$29,1,
IF(FT60&lt;$E$30,2,
IF(FT60&lt;$E$31,3,
IF(FT60&lt;$E$32,4,
IF(FT60&lt;$E$33,5,
IF(FT60&lt;$E$34,6)))))),
IF(FT60&gt;$F$29,1,
IF(FT60&gt;$F$30,2,
IF(FT60&gt;$F$31,3,
IF(FT60&gt;$F$32,4,
IF(FT60&gt;$F$33,5,
IF(FT60&gt;$F$34,6)))))))</f>
        <v>2</v>
      </c>
      <c r="FW60" s="149" cm="1">
        <f t="array" ref="FW60">INDEX(Sections!$A$37:$F$67, MATCH(FT60, Acceleration!$H$6:$H$36, 1), Sections!FV60)</f>
        <v>9.4901727706756382</v>
      </c>
      <c r="FX60" s="129">
        <f>(BikeData!$G$5/FR60)*BikeData!$N$2*(Sections!$O$2/Sections!$N$2)-Sections!GC60/Sections!FR60</f>
        <v>8.8108272904997236</v>
      </c>
      <c r="FY60" s="129">
        <f>(Sections!$V$2*Sections!$L$2*BikeData!$N$2*((Sections!$P$2)/Sections!$M$2)/(1-Sections!$V$2*Sections!$N$2/Sections!$M$2))/Sections!FR60-Sections!GC60/Sections!FR60</f>
        <v>12.790652522091664</v>
      </c>
      <c r="FZ60" s="129">
        <f t="shared" si="116"/>
        <v>8.8108272904997236</v>
      </c>
      <c r="GA60" s="129">
        <f t="shared" si="117"/>
        <v>36.389466944940253</v>
      </c>
      <c r="GB60" s="129">
        <f t="shared" si="64"/>
        <v>2.7572516778172348E-2</v>
      </c>
      <c r="GC60" s="149">
        <f>0.5*Sections!$U$2*Sections!$T$2*Sections!FT60^2</f>
        <v>235.18289699206196</v>
      </c>
      <c r="GD60" s="149">
        <f>BikeData!$N$2*((Sections!$P$2)/Sections!$N$2)-(0.5*Sections!$U$2*Sections!$T$2*Sections!FT60^2)/BikeData!$G$5</f>
        <v>9.5434757174561504</v>
      </c>
      <c r="GE60" s="149">
        <f>Sections!$V$2*BikeData!$N$2*(Sections!$P$2/Sections!$M$2)/(1-Sections!$V$2*Sections!$N$2/Sections!$M$2)</f>
        <v>15.459349727578084</v>
      </c>
      <c r="GF60" s="149">
        <f t="shared" si="118"/>
        <v>9.5434757174561504</v>
      </c>
      <c r="GG60" s="149">
        <f t="shared" si="66"/>
        <v>480.54111422000005</v>
      </c>
      <c r="GH60" s="149">
        <f>MAX(0, (FT60^2 - CX$6^2)/(2*Sections!GF60))</f>
        <v>68.453658218358811</v>
      </c>
      <c r="GI60" s="149">
        <f t="shared" si="119"/>
        <v>0</v>
      </c>
      <c r="GJ60" s="149">
        <f t="shared" si="120"/>
        <v>8.8108272904997236</v>
      </c>
      <c r="GM60" s="106">
        <f>INDEX($B$29:$B$34, MATCH(GQ60, $A$29:$A$34, 0))</f>
        <v>327.25651568900486</v>
      </c>
      <c r="GN60" s="106">
        <f t="shared" si="68"/>
        <v>34</v>
      </c>
      <c r="GO60" s="106">
        <f t="shared" si="121"/>
        <v>30.90585031914841</v>
      </c>
      <c r="GP60" s="106">
        <f t="shared" si="122"/>
        <v>111.26106114893427</v>
      </c>
      <c r="GQ60" s="106">
        <f>IF(HD60=0,
IF(GO60&lt;$E$29,1,
IF(GO60&lt;$E$30,2,
IF(GO60&lt;$E$31,3,
IF(GO60&lt;$E$32,4,
IF(GO60&lt;$E$33,5,
IF(GO60&lt;$E$34,6)))))),
IF(GO60&gt;$F$29,1,
IF(GO60&gt;$F$30,2,
IF(GO60&gt;$F$31,3,
IF(GO60&gt;$F$32,4,
IF(GO60&gt;$F$33,5,
IF(GO60&gt;$F$34,6)))))))</f>
        <v>1</v>
      </c>
      <c r="GR60" s="106" cm="1">
        <f t="array" ref="GR60">INDEX(Sections!$A$37:$F$67, MATCH(GO60, Acceleration!$H$6:$H$36, 1), Sections!GQ60)</f>
        <v>13.061721243519598</v>
      </c>
      <c r="GS60" s="106">
        <f>(BikeData!$G$5/GM60)*BikeData!$N$2*(Sections!$O$2/Sections!$N$2)-Sections!GX60/Sections!GM60</f>
        <v>8.2889834478961237</v>
      </c>
      <c r="GT60" s="106">
        <f>(Sections!$V$2*Sections!$L$2*BikeData!$N$2*((Sections!$P$2)/Sections!$M$2)/(1-Sections!$V$2*Sections!$N$2/Sections!$M$2))/Sections!GM60-Sections!GX60/Sections!GM60</f>
        <v>11.945789481804441</v>
      </c>
      <c r="GU60" s="106">
        <f t="shared" si="123"/>
        <v>8.2889834478961237</v>
      </c>
      <c r="GV60" s="106">
        <f t="shared" si="124"/>
        <v>31.172897697285027</v>
      </c>
      <c r="GW60" s="106">
        <f t="shared" si="70"/>
        <v>3.2217144576926114E-2</v>
      </c>
      <c r="GX60" s="106">
        <f>0.5*Sections!$U$2*Sections!$T$2*Sections!GO60^2</f>
        <v>171.93088511092904</v>
      </c>
      <c r="GY60" s="106">
        <f>BikeData!$N$2*((Sections!$P$2)/Sections!$N$2)-(0.5*Sections!$U$2*Sections!$T$2*Sections!GO60^2)/BikeData!$G$5</f>
        <v>9.7830666715513495</v>
      </c>
      <c r="GZ60" s="106">
        <f>Sections!$V$2*BikeData!$N$2*(Sections!$P$2/Sections!$M$2)/(1-Sections!$V$2*Sections!$N$2/Sections!$M$2)</f>
        <v>15.459349727578084</v>
      </c>
      <c r="HA60" s="106">
        <f t="shared" si="125"/>
        <v>9.7830666715513495</v>
      </c>
      <c r="HB60" s="106">
        <f t="shared" si="72"/>
        <v>349.21187875999999</v>
      </c>
      <c r="HC60" s="106">
        <f>MAX(0, (GO60^2 - DY$9^2)/(2*Sections!HA60))</f>
        <v>48.817595546353338</v>
      </c>
      <c r="HD60" s="106">
        <f t="shared" si="126"/>
        <v>0</v>
      </c>
      <c r="HE60" s="106">
        <f t="shared" si="127"/>
        <v>8.2889834478961237</v>
      </c>
      <c r="HH60" s="82">
        <f>INDEX($B$29:$B$34, MATCH(HL60, $A$29:$A$34, 0))</f>
        <v>327.25651568900486</v>
      </c>
      <c r="HI60" s="82">
        <f t="shared" si="74"/>
        <v>34</v>
      </c>
      <c r="HJ60" s="82">
        <f t="shared" si="128"/>
        <v>28.89630604095013</v>
      </c>
      <c r="HK60" s="82">
        <f t="shared" si="129"/>
        <v>104.02670174742047</v>
      </c>
      <c r="HL60" s="106">
        <f>IF(HY60=0,
IF(HJ60&lt;$E$29,1,
IF(HJ60&lt;$E$30,2,
IF(HJ60&lt;$E$31,3,
IF(HJ60&lt;$E$32,4,
IF(HJ60&lt;$E$33,5,
IF(HJ60&lt;$E$34,6)))))),
IF(HJ60&gt;$F$29,1,
IF(HJ60&gt;$F$30,2,
IF(HJ60&gt;$F$31,3,
IF(HJ60&gt;$F$32,4,
IF(HJ60&gt;$F$33,5,
IF(HJ60&gt;$F$34,6)))))))</f>
        <v>1</v>
      </c>
      <c r="HM60" s="106" cm="1">
        <f t="array" ref="HM60">INDEX(Sections!$A$37:$F$67, MATCH(HJ60, Acceleration!$H$6:$H$36, 1), Sections!HL60)</f>
        <v>13.149061643018527</v>
      </c>
      <c r="HN60" s="82">
        <f>(BikeData!$G$5/HH60)*BikeData!$N$2*(Sections!$O$2/Sections!$N$2)-Sections!HS60/Sections!HH60</f>
        <v>8.3550830167899033</v>
      </c>
      <c r="HO60" s="82">
        <f>(Sections!$V$2*Sections!$L$2*BikeData!$N$2*((Sections!$P$2)/Sections!$M$2)/(1-Sections!$V$2*Sections!$N$2/Sections!$M$2))/Sections!HH60-Sections!HS60/Sections!HH60</f>
        <v>12.011889050698221</v>
      </c>
      <c r="HP60" s="82">
        <f t="shared" si="130"/>
        <v>8.3550830167899033</v>
      </c>
      <c r="HQ60" s="82">
        <f t="shared" si="131"/>
        <v>29.184013926220477</v>
      </c>
      <c r="HR60" s="106">
        <f t="shared" si="26"/>
        <v>3.4435072002538508E-2</v>
      </c>
      <c r="HS60" s="104">
        <f>0.5*Sections!$U$2*Sections!$T$2*Sections!HJ60^2</f>
        <v>150.29937050620515</v>
      </c>
      <c r="HT60" s="104">
        <f>BikeData!$N$2*((Sections!$P$2)/Sections!$N$2)-(0.5*Sections!$U$2*Sections!$T$2*Sections!HJ60^2)/BikeData!$G$5</f>
        <v>9.8650042268722746</v>
      </c>
      <c r="HU60" s="104">
        <f>Sections!$V$2*BikeData!$N$2*(Sections!$P$2/Sections!$M$2)/(1-Sections!$V$2*Sections!$N$2/Sections!$M$2)</f>
        <v>15.459349727578084</v>
      </c>
      <c r="HV60" s="106">
        <f t="shared" si="132"/>
        <v>9.8650042268722746</v>
      </c>
      <c r="HW60" s="106">
        <f t="shared" si="77"/>
        <v>287.42191860000003</v>
      </c>
      <c r="HX60" s="106">
        <f t="shared" si="78"/>
        <v>26.038052131683308</v>
      </c>
      <c r="HY60" s="106">
        <f t="shared" si="133"/>
        <v>0</v>
      </c>
      <c r="HZ60" s="106">
        <f t="shared" si="134"/>
        <v>8.3550830167899033</v>
      </c>
    </row>
    <row r="61" spans="1:234">
      <c r="A61" s="40">
        <v>13.199049284502818</v>
      </c>
      <c r="B61" s="40">
        <v>10.592902668983115</v>
      </c>
      <c r="C61" s="40">
        <v>8.0049891399319986</v>
      </c>
      <c r="D61" s="40">
        <v>5.9791679981416088</v>
      </c>
      <c r="E61" s="40">
        <v>4.3939390603995694</v>
      </c>
      <c r="F61" s="40">
        <v>2.775060625930847</v>
      </c>
      <c r="L61" s="149">
        <f>INDEX($B$29:$B$34, MATCH($P61, $A$29:$A$34, 0))</f>
        <v>327.25651568900486</v>
      </c>
      <c r="M61" s="149">
        <f t="shared" si="28"/>
        <v>35</v>
      </c>
      <c r="N61" s="149">
        <f t="shared" si="79"/>
        <v>30.428620543262991</v>
      </c>
      <c r="O61" s="149">
        <f t="shared" si="29"/>
        <v>109.54303395574676</v>
      </c>
      <c r="P61" s="149">
        <f>IF(AC61=0,
IF(N61&lt;$E$29,1,
IF(N61&lt;$E$30,2,
IF(N61&lt;$E$31,3,
IF(N61&lt;$E$32,4,
IF(N61&lt;$E$33,5,
IF(N61&lt;$E$34,6)))))),
IF(N61&gt;$F$29,1,
IF(N61&gt;$F$30,2,
IF(N61&gt;$F$31,3,
IF(N61&gt;$F$32,4,
IF(N61&gt;$F$33,5,
IF(N61&gt;$F$34,6)))))))</f>
        <v>1</v>
      </c>
      <c r="Q61" s="149" cm="1">
        <f t="array" ref="Q61">INDEX(Sections!$A$37:$F$67, MATCH(N61, Acceleration!$H$6:$H$36, 1), Sections!P61)</f>
        <v>13.061721243519598</v>
      </c>
      <c r="R61" s="149">
        <f>(BikeData!$G$5/L61)*BikeData!$N$2*(Sections!$O$2/Sections!$N$2)-Sections!W61/Sections!L61</f>
        <v>8.3050830950795476</v>
      </c>
      <c r="S61" s="149">
        <f>(Sections!$V$2*Sections!$L$2*BikeData!$N$2*((Sections!$P$2)/Sections!$M$2)/(1-Sections!$V$2*Sections!$N$2/Sections!$M$2))/Sections!L61-Sections!W61/Sections!L61</f>
        <v>11.961889128987865</v>
      </c>
      <c r="T61" s="149">
        <f t="shared" si="0"/>
        <v>8.6376490575826992</v>
      </c>
      <c r="U61" s="149">
        <f t="shared" si="30"/>
        <v>30.711174615781985</v>
      </c>
      <c r="V61" s="149">
        <f t="shared" si="31"/>
        <v>3.2711918559709244E-2</v>
      </c>
      <c r="W61" s="149">
        <f>0.5*Sections!$U$2*Sections!$T$2*Sections!N61^2</f>
        <v>166.66217066985956</v>
      </c>
      <c r="X61" s="149">
        <f>BikeData!$N$2*((Sections!$P$2)/Sections!$N$2)-(0.5*Sections!$U$2*Sections!$T$2*Sections!N61^2)/BikeData!$G$5</f>
        <v>9.8030239232220673</v>
      </c>
      <c r="Y61" s="149">
        <f>Sections!$V$2*BikeData!$N$2*(Sections!$P$2/Sections!$M$2)/(1-Sections!$V$2*Sections!$N$2/Sections!$M$2)</f>
        <v>15.459349727578084</v>
      </c>
      <c r="Z61" s="149">
        <f t="shared" si="32"/>
        <v>9.8030239232220673</v>
      </c>
      <c r="AA61" s="149">
        <f>$D$2-M61</f>
        <v>468.2</v>
      </c>
      <c r="AB61" s="149">
        <f>MAX(0, (N61^2 - M$17^2)/(2*Sections!Z61))</f>
        <v>1.482081648727452</v>
      </c>
      <c r="AC61" s="149">
        <f t="shared" si="80"/>
        <v>0</v>
      </c>
      <c r="AD61" s="149">
        <f t="shared" si="33"/>
        <v>8.6376490575826992</v>
      </c>
      <c r="AF61" s="149">
        <f>INDEX($B$29:$B$34, MATCH($AJ61, $A$29:$A$34, 0))</f>
        <v>300.69501336586995</v>
      </c>
      <c r="AG61" s="129">
        <f t="shared" si="159"/>
        <v>35</v>
      </c>
      <c r="AH61" s="129">
        <f t="shared" si="160"/>
        <v>38.79284539094121</v>
      </c>
      <c r="AI61" s="129">
        <f t="shared" si="153"/>
        <v>139.65424340738835</v>
      </c>
      <c r="AJ61" s="129">
        <f>IF(AW61=0,
IF(AH61&lt;$E$29,1,
IF(AH61&lt;$E$30,2,
IF(AH61&lt;$E$31,3,
IF(AH61&lt;$E$32,4,
IF(AH61&lt;$E$33,5,
IF(AH61&lt;$E$34,6)))))),
IF(AH61&gt;$F$29,1,
IF(AH61&gt;$F$30,2,
IF(AH61&gt;$F$31,3,
IF(AH61&gt;$F$32,4,
IF(AH61&gt;$F$33,5,
IF(AH61&gt;$F$34,6)))))))</f>
        <v>2</v>
      </c>
      <c r="AK61" s="129" cm="1">
        <f t="array" ref="AK61">INDEX(Sections!$A$37:$F$67, MATCH(AH61, Acceleration!$H$6:$H$36, 1), $AJ61)</f>
        <v>9.4901727706756382</v>
      </c>
      <c r="AL61" s="129">
        <f>(BikeData!$G$5/AF61)*BikeData!$N$2*(Sections!$O$2/Sections!$N$2)-Sections!AQ61/Sections!AF61</f>
        <v>8.6921143918621624</v>
      </c>
      <c r="AM61" s="129">
        <f>(Sections!$V$2*Sections!$L$2*BikeData!$N$2*((Sections!$P$2)/Sections!$M$2)/(1-Sections!$V$2*Sections!$N$2/Sections!$M$2))/Sections!AF61-Sections!AQ61/Sections!AF61</f>
        <v>12.671939623454103</v>
      </c>
      <c r="AN61" s="129">
        <f t="shared" si="154"/>
        <v>8.6921143918621624</v>
      </c>
      <c r="AO61" s="129">
        <f t="shared" si="155"/>
        <v>39.016266893555986</v>
      </c>
      <c r="AP61" s="129">
        <f t="shared" si="36"/>
        <v>2.5703930314579265E-2</v>
      </c>
      <c r="AQ61" s="149">
        <f>0.5*Sections!$U$2*Sections!$T$2*Sections!AH61^2</f>
        <v>270.87927363458437</v>
      </c>
      <c r="AR61" s="149">
        <f>BikeData!$N$2*((Sections!$P$2)/Sections!$N$2)-(0.5*Sections!$U$2*Sections!$T$2*Sections!AH61^2)/BikeData!$G$5</f>
        <v>9.4082621695678075</v>
      </c>
      <c r="AS61" s="149">
        <f>Sections!$V$2*BikeData!$N$2*(Sections!$P$2/Sections!$M$2)/(1-Sections!$V$2*Sections!$N$2/Sections!$M$2)</f>
        <v>15.459349727578084</v>
      </c>
      <c r="AT61" s="149">
        <f t="shared" si="156"/>
        <v>9.4082621695678075</v>
      </c>
      <c r="AU61" s="149">
        <f t="shared" si="157"/>
        <v>27.025001019999998</v>
      </c>
      <c r="AV61" s="149">
        <f>MAX(0, (AH61^2 - AG$17^2)/(2*Sections!AT61))</f>
        <v>0</v>
      </c>
      <c r="AW61" s="149">
        <f t="shared" si="81"/>
        <v>0</v>
      </c>
      <c r="AX61" s="149">
        <f t="shared" si="158"/>
        <v>8.6921143918621624</v>
      </c>
      <c r="AZ61" s="149">
        <f>INDEX($B$29:$B$34, MATCH($AJ61, $A$29:$A$34, 0))</f>
        <v>300.69501336586995</v>
      </c>
      <c r="BA61" s="129">
        <f t="shared" si="82"/>
        <v>35</v>
      </c>
      <c r="BB61" s="129">
        <f t="shared" si="37"/>
        <v>49.519375009310451</v>
      </c>
      <c r="BC61" s="129">
        <f t="shared" si="7"/>
        <v>178.26975003351762</v>
      </c>
      <c r="BD61" s="149">
        <f>IF(BQ61=0,
IF(BB61&lt;$E$29,1,
IF(BB61&lt;$E$30,2,
IF(BB61&lt;$E$31,3,
IF(BB61&lt;$E$32,4,
IF(BB61&lt;$E$33,5,
IF(BB61&lt;$E$34,6)))))),
IF(BB61&gt;$F$29,1,
IF(BB61&gt;$F$30,2,
IF(BB61&gt;$F$31,3,
IF(BB61&gt;$F$32,4,
IF(BB61&gt;$F$33,5,
IF(BB61&gt;$F$34,6)))))))</f>
        <v>3</v>
      </c>
      <c r="BE61" s="129" cm="1">
        <f t="array" ref="BE61">INDEX(Sections!$A$37:$F$67, MATCH(BB61, Acceleration!$H$6:$H$36, 1), Sections!BD61)</f>
        <v>6.8582415088433493</v>
      </c>
      <c r="BF61" s="129">
        <f>(BikeData!$G$5/AZ61)*BikeData!$N$2*(Sections!$O$2/Sections!$N$2)-Sections!BK61/Sections!AZ61</f>
        <v>8.125057909305081</v>
      </c>
      <c r="BG61" s="129">
        <f>(Sections!$V$2*Sections!$L$2*BikeData!$N$2*((Sections!$P$2)/Sections!$M$2)/(1-Sections!$V$2*Sections!$N$2/Sections!$M$2))/Sections!AZ61-Sections!BK61/Sections!AZ61</f>
        <v>12.104883140897019</v>
      </c>
      <c r="BH61" s="129">
        <f t="shared" si="38"/>
        <v>6.8582415088433493</v>
      </c>
      <c r="BI61" s="129">
        <f t="shared" si="9"/>
        <v>49.657677999785761</v>
      </c>
      <c r="BJ61" s="129">
        <f t="shared" si="39"/>
        <v>2.0165955120853583E-2</v>
      </c>
      <c r="BK61" s="149">
        <f>0.5*Sections!$U$2*Sections!$T$2*Sections!BB61^2</f>
        <v>441.39033023628963</v>
      </c>
      <c r="BL61" s="149">
        <f>BikeData!$N$2*((Sections!$P$2)/Sections!$N$2)-(0.5*Sections!$U$2*Sections!$T$2*Sections!BB61^2)/BikeData!$G$5</f>
        <v>8.7623869551674076</v>
      </c>
      <c r="BM61" s="149">
        <f>Sections!$V$2*BikeData!$N$2*(Sections!$P$2/Sections!$M$2)/(1-Sections!$V$2*Sections!$N$2/Sections!$M$2)</f>
        <v>15.459349727578084</v>
      </c>
      <c r="BN61" s="149">
        <f t="shared" si="10"/>
        <v>8.7623869551674076</v>
      </c>
      <c r="BO61" s="149">
        <f t="shared" si="83"/>
        <v>2.623328960000002</v>
      </c>
      <c r="BP61" s="149">
        <f>MAX(0, (BB61^2 - BA$17^2)/(2*Sections!BN61))</f>
        <v>0</v>
      </c>
      <c r="BQ61" s="149">
        <f t="shared" si="84"/>
        <v>0</v>
      </c>
      <c r="BR61" s="149">
        <f t="shared" si="11"/>
        <v>6.8582415088433493</v>
      </c>
      <c r="BT61" s="129">
        <f>INDEX($B$29:$B$34, MATCH($BX61, $A$29:$A$34, 0))</f>
        <v>281.54523308547459</v>
      </c>
      <c r="BU61" s="129">
        <f t="shared" si="85"/>
        <v>35</v>
      </c>
      <c r="BV61" s="129">
        <f t="shared" si="86"/>
        <v>54.339183611399235</v>
      </c>
      <c r="BW61" s="129">
        <f t="shared" si="87"/>
        <v>195.62106100103725</v>
      </c>
      <c r="BX61" s="129">
        <f>IF(CK61=0,
IF(BV61&lt;$E$29,1,
IF(BV61&lt;$E$30,2,
IF(BV61&lt;$E$31,3,
IF(BV61&lt;$E$32,4,
IF(BV61&lt;$E$33,5,
IF(BV61&lt;$E$34,6)))))),
IF(BV61&gt;$F$29,1,
IF(BV61&gt;$F$30,2,
IF(BV61&gt;$F$31,3,
IF(BV61&gt;$F$32,4,
IF(BV61&gt;$F$33,5,
IF(BV61&gt;$F$34,6)))))))</f>
        <v>4</v>
      </c>
      <c r="BY61" s="129" cm="1">
        <f t="array" ref="BY61">INDEX(Sections!$A$37:$F$67, MATCH(BV61, Acceleration!$H$6:$H$36, 1), Sections!BX61)</f>
        <v>4.7104625432718503</v>
      </c>
      <c r="BZ61" s="129">
        <f>(BikeData!$G$5/BT61)*BikeData!$N$2*(Sections!$O$2/Sections!$N$2)-Sections!CE61/Sections!BT61</f>
        <v>8.357663397409663</v>
      </c>
      <c r="CA61" s="129">
        <f>(Sections!$V$2*Sections!$L$2*BikeData!$N$2*((Sections!$P$2)/Sections!$M$2)/(1-Sections!$V$2*Sections!$N$2/Sections!$M$2))/Sections!BT61-Sections!CE61/Sections!BT61</f>
        <v>12.608183244940003</v>
      </c>
      <c r="CB61" s="129">
        <f t="shared" si="40"/>
        <v>4.7104625432718503</v>
      </c>
      <c r="CC61" s="129">
        <f t="shared" si="13"/>
        <v>54.425800872746954</v>
      </c>
      <c r="CD61" s="129">
        <f t="shared" si="41"/>
        <v>1.8388270908010509E-2</v>
      </c>
      <c r="CE61" s="149">
        <f>0.5*Sections!$U$2*Sections!$T$2*Sections!BV61^2</f>
        <v>531.49443759960468</v>
      </c>
      <c r="CF61" s="149">
        <f>BikeData!$N$2*((Sections!$P$2)/Sections!$N$2)-(0.5*Sections!$U$2*Sections!$T$2*Sections!BV61^2)/BikeData!$G$5</f>
        <v>8.4210835181851547</v>
      </c>
      <c r="CG61" s="149">
        <f>Sections!$V$2*BikeData!$N$2*(Sections!$P$2/Sections!$M$2)/(1-Sections!$V$2*Sections!$N$2/Sections!$M$2)</f>
        <v>15.459349727578084</v>
      </c>
      <c r="CH61" s="149">
        <f t="shared" si="42"/>
        <v>8.4210835181851547</v>
      </c>
      <c r="CI61" s="149">
        <f t="shared" si="88"/>
        <v>69.075679469999997</v>
      </c>
      <c r="CJ61" s="149">
        <f>MAX(0, (BV61^2 - BU$17^2)/(2*Sections!CH61))</f>
        <v>0</v>
      </c>
      <c r="CK61" s="149">
        <f t="shared" si="89"/>
        <v>0</v>
      </c>
      <c r="CL61" s="154">
        <f t="shared" si="90"/>
        <v>4.7104625432718503</v>
      </c>
      <c r="CM61" s="672"/>
      <c r="CN61" s="129">
        <f>INDEX($B$29:$B$34, MATCH(CR61, $A$29:$A$34, 0))</f>
        <v>281.54523308547459</v>
      </c>
      <c r="CO61" s="129">
        <f t="shared" si="91"/>
        <v>35</v>
      </c>
      <c r="CP61" s="129">
        <f t="shared" si="92"/>
        <v>55.475335965217312</v>
      </c>
      <c r="CQ61" s="129">
        <f t="shared" si="43"/>
        <v>199.71120947478232</v>
      </c>
      <c r="CR61" s="129">
        <f>IF(DE61=1,
IF(CP61&lt;$E$29,1,
IF(CP61&lt;$E$30,2,
IF(CP61&lt;$E$31,3,
IF(CP61&lt;$E$32,4,
IF(CP61&lt;$E$33,5,
IF(CP61&lt;$E$34,6)))))),
IF(CP61&gt;$F$29,1,
IF(CP61&gt;$F$30,2,
IF(CP61&gt;$F$31,3,
IF(CP61&gt;$F$32,4,
IF(CP61&gt;$F$33,5,
IF(CP61&gt;$F$34,6)))))))</f>
        <v>4</v>
      </c>
      <c r="CS61" s="129" cm="1">
        <f t="array" ref="CS61">INDEX(Sections!$A$37:$F$67, MATCH(CP61, Acceleration!$H$6:$H$36, 1), Sections!CR61)</f>
        <v>4.7104625432718503</v>
      </c>
      <c r="CT61" s="129">
        <f>(BikeData!$G$5/CN61)*BikeData!$N$2*(Sections!$O$2/Sections!$N$2)-Sections!CY61/Sections!CN61</f>
        <v>8.2778968738001186</v>
      </c>
      <c r="CU61" s="129">
        <f>(Sections!$V$2*Sections!$L$2*BikeData!$N$2*((Sections!$P$2)/Sections!$M$2)/(1-Sections!$V$2*Sections!$N$2/Sections!$M$2))/Sections!CN61-Sections!CY61/Sections!CN61</f>
        <v>12.528416721330458</v>
      </c>
      <c r="CV61" s="129">
        <f t="shared" si="135"/>
        <v>4.7104625432718503</v>
      </c>
      <c r="CW61" s="129">
        <f t="shared" si="138"/>
        <v>55.324866641555168</v>
      </c>
      <c r="CX61" s="129">
        <f t="shared" si="139"/>
        <v>1.8050508509428666E-2</v>
      </c>
      <c r="CY61" s="129">
        <f>0.5*Sections!$U$2*Sections!$T$2*Sections!CP61^2</f>
        <v>553.95232208167204</v>
      </c>
      <c r="CZ61" s="129">
        <f>BikeData!$N$2*((Sections!$P$2)/Sections!$N$2)-(0.5*Sections!$U$2*Sections!$T$2*Sections!CP61^2)/BikeData!$G$5</f>
        <v>8.3360157739348999</v>
      </c>
      <c r="DA61" s="129">
        <f>Sections!$V$2*BikeData!$N$2*(Sections!$P$2/Sections!$M$2)/(1-Sections!$V$2*Sections!$N$2/Sections!$M$2)</f>
        <v>15.459349727578084</v>
      </c>
      <c r="DB61" s="129">
        <f t="shared" si="93"/>
        <v>8.3360157739348999</v>
      </c>
      <c r="DC61" s="129">
        <f t="shared" si="94"/>
        <v>37.567763170000006</v>
      </c>
      <c r="DD61" s="129">
        <f t="shared" si="47"/>
        <v>40.590813488927523</v>
      </c>
      <c r="DE61" s="220">
        <f t="shared" si="95"/>
        <v>1</v>
      </c>
      <c r="DF61" s="149">
        <f>-DB61</f>
        <v>-8.3360157739348999</v>
      </c>
      <c r="DG61" s="680"/>
      <c r="DH61" s="631"/>
      <c r="DI61" s="129">
        <f>INDEX($B$29:$B$34, MATCH(DM61, $A$29:$A$34, 0))</f>
        <v>300.69501336586995</v>
      </c>
      <c r="DJ61" s="129">
        <f t="shared" si="97"/>
        <v>35</v>
      </c>
      <c r="DK61" s="129">
        <f t="shared" si="98"/>
        <v>42.076948803012549</v>
      </c>
      <c r="DL61" s="129">
        <f t="shared" si="16"/>
        <v>151.47701569084518</v>
      </c>
      <c r="DM61" s="149">
        <f>IF(DZ61=0,
IF(DK61&lt;$E$29,1,
IF(DK61&lt;$E$30,2,
IF(DK61&lt;$E$31,3,
IF(DK61&lt;$E$32,4,
IF(DK61&lt;$E$33,5,
IF(DK61&lt;$E$34,6)))))),
IF(DK61&gt;$F$29,1,
IF(DK61&gt;$F$30,2,
IF(DK61&gt;$F$31,3,
IF(DK61&gt;$F$32,4,
IF(DK61&gt;$F$33,5,
IF(DK61&gt;$F$34,6)))))))</f>
        <v>2</v>
      </c>
      <c r="DN61" s="149" cm="1">
        <f t="array" ref="DN61">INDEX(Sections!$A$37:$F$67, MATCH(DK61, Acceleration!$H$6:$H$36, 1), Sections!DM61)</f>
        <v>9.4901727706756382</v>
      </c>
      <c r="DO61" s="129">
        <f>(BikeData!$G$5/DI61)*BikeData!$N$2*(Sections!$O$2/Sections!$N$2)-Sections!DT61/Sections!DI61</f>
        <v>8.5331318482770797</v>
      </c>
      <c r="DP61" s="129">
        <f>(Sections!$V$2*Sections!$L$2*BikeData!$N$2*((Sections!$P$2)/Sections!$M$2)/(1-Sections!$V$2*Sections!$N$2/Sections!$M$2))/Sections!DI61-Sections!DT61/Sections!DI61</f>
        <v>12.51295707986902</v>
      </c>
      <c r="DQ61" s="129">
        <f t="shared" si="48"/>
        <v>8.5331318482770797</v>
      </c>
      <c r="DR61" s="149">
        <f t="shared" si="49"/>
        <v>41.857081327753555</v>
      </c>
      <c r="DS61" s="129">
        <f t="shared" si="50"/>
        <v>2.38282374489115E-2</v>
      </c>
      <c r="DT61" s="149">
        <f>0.5*Sections!$U$2*Sections!$T$2*Sections!DK61^2</f>
        <v>318.68453170284107</v>
      </c>
      <c r="DU61" s="149">
        <f>BikeData!$N$2*((Sections!$P$2)/Sections!$N$2)-(0.5*Sections!$U$2*Sections!$T$2*Sections!DK61^2)/BikeData!$G$5</f>
        <v>9.227181646581986</v>
      </c>
      <c r="DV61" s="149">
        <f>Sections!$V$2*BikeData!$N$2*(Sections!$P$2/Sections!$M$2)/(1-Sections!$V$2*Sections!$N$2/Sections!$M$2)</f>
        <v>15.459349727578084</v>
      </c>
      <c r="DW61" s="149">
        <f t="shared" si="99"/>
        <v>9.227181646581986</v>
      </c>
      <c r="DX61" s="149">
        <f t="shared" si="100"/>
        <v>12.780693499999998</v>
      </c>
      <c r="DY61" s="149">
        <f t="shared" si="52"/>
        <v>0</v>
      </c>
      <c r="DZ61" s="149">
        <f t="shared" si="101"/>
        <v>0</v>
      </c>
      <c r="EA61" s="149">
        <f t="shared" si="53"/>
        <v>-9.227181646581986</v>
      </c>
      <c r="EB61" s="634"/>
      <c r="EC61" s="658"/>
      <c r="ED61" s="192">
        <f>INDEX($B$29:$B$34, MATCH(EH61, $A$29:$A$34, 0))</f>
        <v>327.25651568900486</v>
      </c>
      <c r="EE61" s="129">
        <f t="shared" si="102"/>
        <v>35</v>
      </c>
      <c r="EF61" s="129">
        <f t="shared" si="103"/>
        <v>31.93938374338348</v>
      </c>
      <c r="EG61" s="129">
        <f t="shared" si="104"/>
        <v>114.98178147618053</v>
      </c>
      <c r="EH61" s="149">
        <f>IF(EU61=0,
IF(EF61&lt;$E$29,1,
IF(EF61&lt;$E$30,2,
IF(EF61&lt;$E$31,3,
IF(EF61&lt;$E$32,4,
IF(EF61&lt;$E$33,5,
IF(EF61&lt;$E$34,6)))))),
IF(EF61&gt;$F$29,1,
IF(EF61&gt;$F$30,2,
IF(EF61&gt;$F$31,3,
IF(EF61&gt;$F$32,4,
IF(EF61&gt;$F$33,5,
IF(EF61&gt;$F$34,6)))))))</f>
        <v>1</v>
      </c>
      <c r="EI61" s="149" cm="1">
        <f t="array" ref="EI61">INDEX(Sections!$A$37:$F$67, MATCH(EF61, Acceleration!$H$6:$H$36, 1), Sections!EH61)</f>
        <v>12.490667417289398</v>
      </c>
      <c r="EJ61" s="129">
        <f>(BikeData!$G$5/ED61)*BikeData!$N$2*(Sections!$O$2/Sections!$N$2)-Sections!EO61/Sections!ED61</f>
        <v>8.2532577207315008</v>
      </c>
      <c r="EK61" s="129">
        <f>(Sections!$V$2*Sections!$L$2*BikeData!$N$2*((Sections!$P$2)/Sections!$M$2)/(1-Sections!$V$2*Sections!$N$2/Sections!$M$2))/Sections!ED61-Sections!EO61/Sections!ED61</f>
        <v>11.910063754639818</v>
      </c>
      <c r="EL61" s="129">
        <f t="shared" si="105"/>
        <v>8.2532577207315008</v>
      </c>
      <c r="EM61" s="129">
        <f t="shared" si="140"/>
        <v>31.632999736974089</v>
      </c>
      <c r="EN61" s="129">
        <f t="shared" si="142"/>
        <v>3.1460201592377959E-2</v>
      </c>
      <c r="EO61" s="149">
        <f>0.5*Sections!$U$2*Sections!$T$2*Sections!EF61^2</f>
        <v>183.62236210327961</v>
      </c>
      <c r="EP61" s="149">
        <f>BikeData!$N$2*((Sections!$P$2)/Sections!$N$2)-(0.5*Sections!$U$2*Sections!$T$2*Sections!EF61^2)/BikeData!$G$5</f>
        <v>9.738780773853053</v>
      </c>
      <c r="EQ61" s="149">
        <f>Sections!$V$2*BikeData!$N$2*(Sections!$P$2/Sections!$M$2)/(1-Sections!$V$2*Sections!$N$2/Sections!$M$2)</f>
        <v>15.459349727578084</v>
      </c>
      <c r="ER61" s="149">
        <f t="shared" si="106"/>
        <v>9.738780773853053</v>
      </c>
      <c r="ES61" s="149">
        <f t="shared" si="107"/>
        <v>2.0195757299999997</v>
      </c>
      <c r="ET61" s="149">
        <f t="shared" si="108"/>
        <v>7.6067803247781773</v>
      </c>
      <c r="EU61" s="149">
        <f t="shared" si="137"/>
        <v>1</v>
      </c>
      <c r="EV61" s="149">
        <f t="shared" si="143"/>
        <v>-9.738780773853053</v>
      </c>
      <c r="EW61" s="678"/>
      <c r="EX61" s="129">
        <f>INDEX($B$29:$B$34, MATCH($FB61, $A$29:$A$34, 0))</f>
        <v>300.69501336586995</v>
      </c>
      <c r="EY61" s="129">
        <f t="shared" si="144"/>
        <v>35</v>
      </c>
      <c r="EZ61" s="129">
        <f t="shared" si="145"/>
        <v>38.434405769644478</v>
      </c>
      <c r="FA61" s="129">
        <f t="shared" si="146"/>
        <v>138.36386077072012</v>
      </c>
      <c r="FB61" s="149">
        <f>IF(FO61=0,
IF(EZ61&lt;$E$29,1,
IF(EZ61&lt;$E$30,2,
IF(EZ61&lt;$E$31,3,
IF(EZ61&lt;$E$32,4,
IF(EZ61&lt;$E$33,5,
IF(EZ61&lt;$E$34,6)))))),
IF(EZ61&gt;$F$29,1,
IF(EZ61&gt;$F$30,2,
IF(EZ61&gt;$F$31,3,
IF(EZ61&gt;$F$32,4,
IF(EZ61&gt;$F$33,5,
IF(EZ61&gt;$F$34,6)))))))</f>
        <v>2</v>
      </c>
      <c r="FC61" s="149" cm="1">
        <f t="array" ref="FC61">INDEX(Sections!$A$37:$F$67, MATCH(EZ61, Acceleration!$H$6:$H$36, 1), Sections!FB61)</f>
        <v>9.4901727706756382</v>
      </c>
      <c r="FD61" s="129">
        <f>(BikeData!$G$5/EX61)*BikeData!$N$2*(Sections!$O$2/Sections!$N$2)-Sections!FI61/Sections!EX61</f>
        <v>8.7086847870376207</v>
      </c>
      <c r="FE61" s="129">
        <f>(Sections!$V$2*Sections!$L$2*BikeData!$N$2*((Sections!$P$2)/Sections!$M$2)/(1-Sections!$V$2*Sections!$N$2/Sections!$M$2))/Sections!EX61-Sections!FI61/Sections!EX61</f>
        <v>12.688510018629561</v>
      </c>
      <c r="FF61" s="129">
        <f t="shared" si="147"/>
        <v>8.7086847870376207</v>
      </c>
      <c r="FG61" s="129">
        <f t="shared" si="148"/>
        <v>38.660327422821396</v>
      </c>
      <c r="FH61" s="129">
        <f t="shared" si="58"/>
        <v>2.5942109365720736E-2</v>
      </c>
      <c r="FI61" s="149">
        <f>0.5*Sections!$U$2*Sections!$T$2*Sections!EZ61^2</f>
        <v>265.89663843582252</v>
      </c>
      <c r="FJ61" s="149">
        <f>BikeData!$N$2*((Sections!$P$2)/Sections!$N$2)-(0.5*Sections!$U$2*Sections!$T$2*Sections!EZ61^2)/BikeData!$G$5</f>
        <v>9.4271357877449358</v>
      </c>
      <c r="FK61" s="149">
        <f>Sections!$V$2*BikeData!$N$2*(Sections!$P$2/Sections!$M$2)/(1-Sections!$V$2*Sections!$N$2/Sections!$M$2)</f>
        <v>15.459349727578084</v>
      </c>
      <c r="FL61" s="149">
        <f t="shared" si="149"/>
        <v>9.4271357877449358</v>
      </c>
      <c r="FM61" s="149">
        <f t="shared" si="150"/>
        <v>218.62828163</v>
      </c>
      <c r="FN61" s="149">
        <f t="shared" si="61"/>
        <v>39.843252892741248</v>
      </c>
      <c r="FO61" s="149">
        <f t="shared" si="152"/>
        <v>0</v>
      </c>
      <c r="FP61" s="149">
        <f t="shared" si="151"/>
        <v>8.7086847870376207</v>
      </c>
      <c r="FR61" s="149">
        <f>INDEX($B$29:$B$34, MATCH($FV61, $A$29:$A$34, 0))</f>
        <v>300.69501336586995</v>
      </c>
      <c r="FS61" s="129">
        <f t="shared" si="62"/>
        <v>35</v>
      </c>
      <c r="FT61" s="129">
        <f t="shared" si="114"/>
        <v>36.389466944940253</v>
      </c>
      <c r="FU61" s="129">
        <f t="shared" si="115"/>
        <v>131.00208100178492</v>
      </c>
      <c r="FV61" s="149">
        <f>IF(GI61=0,
IF(FT61&lt;$E$29,1,
IF(FT61&lt;$E$30,2,
IF(FT61&lt;$E$31,3,
IF(FT61&lt;$E$32,4,
IF(FT61&lt;$E$33,5,
IF(FT61&lt;$E$34,6)))))),
IF(FT61&gt;$F$29,1,
IF(FT61&gt;$F$30,2,
IF(FT61&gt;$F$31,3,
IF(FT61&gt;$F$32,4,
IF(FT61&gt;$F$33,5,
IF(FT61&gt;$F$34,6)))))))</f>
        <v>2</v>
      </c>
      <c r="FW61" s="149" cm="1">
        <f t="array" ref="FW61">INDEX(Sections!$A$37:$F$67, MATCH(FT61, Acceleration!$H$6:$H$36, 1), Sections!FV61)</f>
        <v>9.4901727706756382</v>
      </c>
      <c r="FX61" s="129">
        <f>(BikeData!$G$5/FR61)*BikeData!$N$2*(Sections!$O$2/Sections!$N$2)-Sections!GC61/Sections!FR61</f>
        <v>8.8002787357063639</v>
      </c>
      <c r="FY61" s="129">
        <f>(Sections!$V$2*Sections!$L$2*BikeData!$N$2*((Sections!$P$2)/Sections!$M$2)/(1-Sections!$V$2*Sections!$N$2/Sections!$M$2))/Sections!FR61-Sections!GC61/Sections!FR61</f>
        <v>12.780103967298304</v>
      </c>
      <c r="FZ61" s="129">
        <f t="shared" si="116"/>
        <v>8.8002787357063639</v>
      </c>
      <c r="GA61" s="129">
        <f t="shared" si="117"/>
        <v>36.630504528443396</v>
      </c>
      <c r="GB61" s="129">
        <f t="shared" si="64"/>
        <v>2.7389766931489805E-2</v>
      </c>
      <c r="GC61" s="149">
        <f>0.5*Sections!$U$2*Sections!$T$2*Sections!FT61^2</f>
        <v>238.35479481664188</v>
      </c>
      <c r="GD61" s="149">
        <f>BikeData!$N$2*((Sections!$P$2)/Sections!$N$2)-(0.5*Sections!$U$2*Sections!$T$2*Sections!FT61^2)/BikeData!$G$5</f>
        <v>9.5314609529691037</v>
      </c>
      <c r="GE61" s="149">
        <f>Sections!$V$2*BikeData!$N$2*(Sections!$P$2/Sections!$M$2)/(1-Sections!$V$2*Sections!$N$2/Sections!$M$2)</f>
        <v>15.459349727578084</v>
      </c>
      <c r="GF61" s="149">
        <f t="shared" si="118"/>
        <v>9.5314609529691037</v>
      </c>
      <c r="GG61" s="149">
        <f t="shared" si="66"/>
        <v>479.54111422000005</v>
      </c>
      <c r="GH61" s="149">
        <f>MAX(0, (FT61^2 - CX$6^2)/(2*Sections!GF61))</f>
        <v>69.464340832472573</v>
      </c>
      <c r="GI61" s="149">
        <f t="shared" si="119"/>
        <v>0</v>
      </c>
      <c r="GJ61" s="149">
        <f t="shared" si="120"/>
        <v>8.8002787357063639</v>
      </c>
      <c r="GM61" s="106">
        <f>INDEX($B$29:$B$34, MATCH(GQ61, $A$29:$A$34, 0))</f>
        <v>327.25651568900486</v>
      </c>
      <c r="GN61" s="106">
        <f t="shared" si="68"/>
        <v>35</v>
      </c>
      <c r="GO61" s="106">
        <f t="shared" si="121"/>
        <v>31.172897697285027</v>
      </c>
      <c r="GP61" s="106">
        <f t="shared" si="122"/>
        <v>112.2224317102261</v>
      </c>
      <c r="GQ61" s="106">
        <f>IF(HD61=0,
IF(GO61&lt;$E$29,1,
IF(GO61&lt;$E$30,2,
IF(GO61&lt;$E$31,3,
IF(GO61&lt;$E$32,4,
IF(GO61&lt;$E$33,5,
IF(GO61&lt;$E$34,6)))))),
IF(GO61&gt;$F$29,1,
IF(GO61&gt;$F$30,2,
IF(GO61&gt;$F$31,3,
IF(GO61&gt;$F$32,4,
IF(GO61&gt;$F$33,5,
IF(GO61&gt;$F$34,6)))))))</f>
        <v>1</v>
      </c>
      <c r="GR61" s="106" cm="1">
        <f t="array" ref="GR61">INDEX(Sections!$A$37:$F$67, MATCH(GO61, Acceleration!$H$6:$H$36, 1), Sections!GQ61)</f>
        <v>12.819174815408889</v>
      </c>
      <c r="GS61" s="106">
        <f>(BikeData!$G$5/GM61)*BikeData!$N$2*(Sections!$O$2/Sections!$N$2)-Sections!GX61/Sections!GM61</f>
        <v>8.2798651144231901</v>
      </c>
      <c r="GT61" s="106">
        <f>(Sections!$V$2*Sections!$L$2*BikeData!$N$2*((Sections!$P$2)/Sections!$M$2)/(1-Sections!$V$2*Sections!$N$2/Sections!$M$2))/Sections!GM61-Sections!GX61/Sections!GM61</f>
        <v>11.936671148331508</v>
      </c>
      <c r="GU61" s="106">
        <f t="shared" si="123"/>
        <v>8.2798651144231901</v>
      </c>
      <c r="GV61" s="106">
        <f t="shared" si="124"/>
        <v>31.437386676920916</v>
      </c>
      <c r="GW61" s="106">
        <f t="shared" si="70"/>
        <v>3.1943633861276292E-2</v>
      </c>
      <c r="GX61" s="106">
        <f>0.5*Sections!$U$2*Sections!$T$2*Sections!GO61^2</f>
        <v>174.91491915217168</v>
      </c>
      <c r="GY61" s="106">
        <f>BikeData!$N$2*((Sections!$P$2)/Sections!$N$2)-(0.5*Sections!$U$2*Sections!$T$2*Sections!GO61^2)/BikeData!$G$5</f>
        <v>9.7717635123042186</v>
      </c>
      <c r="GZ61" s="106">
        <f>Sections!$V$2*BikeData!$N$2*(Sections!$P$2/Sections!$M$2)/(1-Sections!$V$2*Sections!$N$2/Sections!$M$2)</f>
        <v>15.459349727578084</v>
      </c>
      <c r="HA61" s="106">
        <f t="shared" si="125"/>
        <v>9.7717635123042186</v>
      </c>
      <c r="HB61" s="106">
        <f t="shared" si="72"/>
        <v>348.21187875999999</v>
      </c>
      <c r="HC61" s="106">
        <f>MAX(0, (GO61^2 - DY$9^2)/(2*Sections!HA61))</f>
        <v>49.722322363911566</v>
      </c>
      <c r="HD61" s="106">
        <f t="shared" si="126"/>
        <v>0</v>
      </c>
      <c r="HE61" s="106">
        <f t="shared" si="127"/>
        <v>8.2798651144231901</v>
      </c>
      <c r="HH61" s="82">
        <f>INDEX($B$29:$B$34, MATCH(HL61, $A$29:$A$34, 0))</f>
        <v>327.25651568900486</v>
      </c>
      <c r="HI61" s="82">
        <f t="shared" si="74"/>
        <v>35</v>
      </c>
      <c r="HJ61" s="82">
        <f t="shared" si="128"/>
        <v>29.184013926220477</v>
      </c>
      <c r="HK61" s="82">
        <f t="shared" si="129"/>
        <v>105.06245013439371</v>
      </c>
      <c r="HL61" s="106">
        <f>IF(HY61=0,
IF(HJ61&lt;$E$29,1,
IF(HJ61&lt;$E$30,2,
IF(HJ61&lt;$E$31,3,
IF(HJ61&lt;$E$32,4,
IF(HJ61&lt;$E$33,5,
IF(HJ61&lt;$E$34,6)))))),
IF(HJ61&gt;$F$29,1,
IF(HJ61&gt;$F$30,2,
IF(HJ61&gt;$F$31,3,
IF(HJ61&gt;$F$32,4,
IF(HJ61&gt;$F$33,5,
IF(HJ61&gt;$F$34,6)))))))</f>
        <v>1</v>
      </c>
      <c r="HM61" s="106" cm="1">
        <f t="array" ref="HM61">INDEX(Sections!$A$37:$F$67, MATCH(HJ61, Acceleration!$H$6:$H$36, 1), Sections!HL61)</f>
        <v>13.149061643018527</v>
      </c>
      <c r="HN61" s="82">
        <f>(BikeData!$G$5/HH61)*BikeData!$N$2*(Sections!$O$2/Sections!$N$2)-Sections!HS61/Sections!HH61</f>
        <v>8.3458919701893137</v>
      </c>
      <c r="HO61" s="82">
        <f>(Sections!$V$2*Sections!$L$2*BikeData!$N$2*((Sections!$P$2)/Sections!$M$2)/(1-Sections!$V$2*Sections!$N$2/Sections!$M$2))/Sections!HH61-Sections!HS61/Sections!HH61</f>
        <v>12.002698004097631</v>
      </c>
      <c r="HP61" s="82">
        <f t="shared" si="130"/>
        <v>8.3458919701893137</v>
      </c>
      <c r="HQ61" s="82">
        <f t="shared" si="131"/>
        <v>29.468601133854477</v>
      </c>
      <c r="HR61" s="106">
        <f t="shared" si="26"/>
        <v>3.4099076366015481E-2</v>
      </c>
      <c r="HS61" s="104">
        <f>0.5*Sections!$U$2*Sections!$T$2*Sections!HJ61^2</f>
        <v>153.30720039224951</v>
      </c>
      <c r="HT61" s="104">
        <f>BikeData!$N$2*((Sections!$P$2)/Sections!$N$2)-(0.5*Sections!$U$2*Sections!$T$2*Sections!HJ61^2)/BikeData!$G$5</f>
        <v>9.8536109318493779</v>
      </c>
      <c r="HU61" s="104">
        <f>Sections!$V$2*BikeData!$N$2*(Sections!$P$2/Sections!$M$2)/(1-Sections!$V$2*Sections!$N$2/Sections!$M$2)</f>
        <v>15.459349727578084</v>
      </c>
      <c r="HV61" s="106">
        <f t="shared" si="132"/>
        <v>9.8536109318493779</v>
      </c>
      <c r="HW61" s="106">
        <f t="shared" si="77"/>
        <v>286.42191860000003</v>
      </c>
      <c r="HX61" s="106">
        <f t="shared" si="78"/>
        <v>26.9160797183605</v>
      </c>
      <c r="HY61" s="106">
        <f t="shared" si="133"/>
        <v>0</v>
      </c>
      <c r="HZ61" s="106">
        <f t="shared" si="134"/>
        <v>8.3458919701893137</v>
      </c>
    </row>
    <row r="62" spans="1:234">
      <c r="A62" s="40">
        <v>13.149061643018527</v>
      </c>
      <c r="B62" s="40">
        <v>10.526492921731744</v>
      </c>
      <c r="C62" s="40">
        <v>7.9141056609879907</v>
      </c>
      <c r="D62" s="40">
        <v>5.8563289115488768</v>
      </c>
      <c r="E62" s="40">
        <v>4.2372634638931377</v>
      </c>
      <c r="F62" s="40">
        <v>2.5758150930307493</v>
      </c>
      <c r="L62" s="149">
        <f>INDEX($B$29:$B$34, MATCH($P62, $A$29:$A$34, 0))</f>
        <v>327.25651568900486</v>
      </c>
      <c r="M62" s="149">
        <f t="shared" si="28"/>
        <v>36</v>
      </c>
      <c r="N62" s="149">
        <f t="shared" si="79"/>
        <v>30.711174615781985</v>
      </c>
      <c r="O62" s="149">
        <f t="shared" si="29"/>
        <v>110.56022861681515</v>
      </c>
      <c r="P62" s="149">
        <f>IF(AC62=0,
IF(N62&lt;$E$29,1,
IF(N62&lt;$E$30,2,
IF(N62&lt;$E$31,3,
IF(N62&lt;$E$32,4,
IF(N62&lt;$E$33,5,
IF(N62&lt;$E$34,6)))))),
IF(N62&gt;$F$29,1,
IF(N62&gt;$F$30,2,
IF(N62&gt;$F$31,3,
IF(N62&gt;$F$32,4,
IF(N62&gt;$F$33,5,
IF(N62&gt;$F$34,6)))))))</f>
        <v>1</v>
      </c>
      <c r="Q62" s="149" cm="1">
        <f t="array" ref="Q62">INDEX(Sections!$A$37:$F$67, MATCH(N62, Acceleration!$H$6:$H$36, 1), Sections!P62)</f>
        <v>13.061721243519598</v>
      </c>
      <c r="R62" s="149">
        <f>(BikeData!$G$5/L62)*BikeData!$N$2*(Sections!$O$2/Sections!$N$2)-Sections!W62/Sections!L62</f>
        <v>8.2955812104366</v>
      </c>
      <c r="S62" s="149">
        <f>(Sections!$V$2*Sections!$L$2*BikeData!$N$2*((Sections!$P$2)/Sections!$M$2)/(1-Sections!$V$2*Sections!$N$2/Sections!$M$2))/Sections!L62-Sections!W62/Sections!L62</f>
        <v>11.952387244344918</v>
      </c>
      <c r="T62" s="149">
        <f t="shared" si="0"/>
        <v>8.6376490575826992</v>
      </c>
      <c r="U62" s="149">
        <f t="shared" si="30"/>
        <v>30.991152679373144</v>
      </c>
      <c r="V62" s="149">
        <f t="shared" si="31"/>
        <v>3.2413688229828645E-2</v>
      </c>
      <c r="W62" s="149">
        <f>0.5*Sections!$U$2*Sections!$T$2*Sections!N62^2</f>
        <v>169.77172433058931</v>
      </c>
      <c r="X62" s="149">
        <f>BikeData!$N$2*((Sections!$P$2)/Sections!$N$2)-(0.5*Sections!$U$2*Sections!$T$2*Sections!N62^2)/BikeData!$G$5</f>
        <v>9.7912453108708188</v>
      </c>
      <c r="Y62" s="149">
        <f>Sections!$V$2*BikeData!$N$2*(Sections!$P$2/Sections!$M$2)/(1-Sections!$V$2*Sections!$N$2/Sections!$M$2)</f>
        <v>15.459349727578084</v>
      </c>
      <c r="Z62" s="149">
        <f t="shared" si="32"/>
        <v>9.7912453108708188</v>
      </c>
      <c r="AA62" s="149">
        <f>$D$2-M62</f>
        <v>467.2</v>
      </c>
      <c r="AB62" s="149">
        <f>MAX(0, (N62^2 - M$17^2)/(2*Sections!Z62))</f>
        <v>2.3660453987916577</v>
      </c>
      <c r="AC62" s="149">
        <f t="shared" si="80"/>
        <v>0</v>
      </c>
      <c r="AD62" s="149">
        <f t="shared" si="33"/>
        <v>8.6376490575826992</v>
      </c>
      <c r="AF62" s="149">
        <f>INDEX($B$29:$B$34, MATCH($AJ62, $A$29:$A$34, 0))</f>
        <v>300.69501336586995</v>
      </c>
      <c r="AG62" s="129">
        <f t="shared" si="159"/>
        <v>36</v>
      </c>
      <c r="AH62" s="129">
        <f t="shared" si="160"/>
        <v>39.016266893555986</v>
      </c>
      <c r="AI62" s="129">
        <f t="shared" si="153"/>
        <v>140.45856081680157</v>
      </c>
      <c r="AJ62" s="129">
        <f>IF(AW62=0,
IF(AH62&lt;$E$29,1,
IF(AH62&lt;$E$30,2,
IF(AH62&lt;$E$31,3,
IF(AH62&lt;$E$32,4,
IF(AH62&lt;$E$33,5,
IF(AH62&lt;$E$34,6)))))),
IF(AH62&gt;$F$29,1,
IF(AH62&gt;$F$30,2,
IF(AH62&gt;$F$31,3,
IF(AH62&gt;$F$32,4,
IF(AH62&gt;$F$33,5,
IF(AH62&gt;$F$34,6)))))))</f>
        <v>2</v>
      </c>
      <c r="AK62" s="129" cm="1">
        <f t="array" ref="AK62">INDEX(Sections!$A$37:$F$67, MATCH(AH62, Acceleration!$H$6:$H$36, 1), $AJ62)</f>
        <v>9.4901727706756382</v>
      </c>
      <c r="AL62" s="129">
        <f>(BikeData!$G$5/AF62)*BikeData!$N$2*(Sections!$O$2/Sections!$N$2)-Sections!AQ62/Sections!AF62</f>
        <v>8.6817079632817773</v>
      </c>
      <c r="AM62" s="129">
        <f>(Sections!$V$2*Sections!$L$2*BikeData!$N$2*((Sections!$P$2)/Sections!$M$2)/(1-Sections!$V$2*Sections!$N$2/Sections!$M$2))/Sections!AF62-Sections!AQ62/Sections!AF62</f>
        <v>12.661533194873716</v>
      </c>
      <c r="AN62" s="129">
        <f t="shared" si="154"/>
        <v>8.6817079632817773</v>
      </c>
      <c r="AO62" s="129">
        <f t="shared" si="155"/>
        <v>39.238151055264524</v>
      </c>
      <c r="AP62" s="129">
        <f t="shared" si="36"/>
        <v>2.555766246077032E-2</v>
      </c>
      <c r="AQ62" s="149">
        <f>0.5*Sections!$U$2*Sections!$T$2*Sections!AH62^2</f>
        <v>274.00843481565471</v>
      </c>
      <c r="AR62" s="149">
        <f>BikeData!$N$2*((Sections!$P$2)/Sections!$N$2)-(0.5*Sections!$U$2*Sections!$T$2*Sections!AH62^2)/BikeData!$G$5</f>
        <v>9.3964092863061772</v>
      </c>
      <c r="AS62" s="149">
        <f>Sections!$V$2*BikeData!$N$2*(Sections!$P$2/Sections!$M$2)/(1-Sections!$V$2*Sections!$N$2/Sections!$M$2)</f>
        <v>15.459349727578084</v>
      </c>
      <c r="AT62" s="149">
        <f t="shared" si="156"/>
        <v>9.3964092863061772</v>
      </c>
      <c r="AU62" s="149">
        <f t="shared" si="157"/>
        <v>26.025001019999998</v>
      </c>
      <c r="AV62" s="149">
        <f>MAX(0, (AH62^2 - AG$17^2)/(2*Sections!AT62))</f>
        <v>0</v>
      </c>
      <c r="AW62" s="149">
        <f t="shared" si="81"/>
        <v>0</v>
      </c>
      <c r="AX62" s="149">
        <f t="shared" si="158"/>
        <v>8.6817079632817773</v>
      </c>
      <c r="AZ62" s="149">
        <f>INDEX($B$29:$B$34, MATCH($AJ62, $A$29:$A$34, 0))</f>
        <v>300.69501336586995</v>
      </c>
      <c r="BA62" s="129">
        <f t="shared" si="82"/>
        <v>36</v>
      </c>
      <c r="BB62" s="129">
        <f t="shared" si="37"/>
        <v>49.657677999785761</v>
      </c>
      <c r="BC62" s="129">
        <f t="shared" si="7"/>
        <v>178.76764079922876</v>
      </c>
      <c r="BD62" s="149">
        <f>IF(BQ62=0,
IF(BB62&lt;$E$29,1,
IF(BB62&lt;$E$30,2,
IF(BB62&lt;$E$31,3,
IF(BB62&lt;$E$32,4,
IF(BB62&lt;$E$33,5,
IF(BB62&lt;$E$34,6)))))),
IF(BB62&gt;$F$29,1,
IF(BB62&gt;$F$30,2,
IF(BB62&gt;$F$31,3,
IF(BB62&gt;$F$32,4,
IF(BB62&gt;$F$33,5,
IF(BB62&gt;$F$34,6)))))))</f>
        <v>3</v>
      </c>
      <c r="BE62" s="129" cm="1">
        <f t="array" ref="BE62">INDEX(Sections!$A$37:$F$67, MATCH(BB62, Acceleration!$H$6:$H$36, 1), Sections!BD62)</f>
        <v>6.8582415088433493</v>
      </c>
      <c r="BF62" s="129">
        <f>(BikeData!$G$5/AZ62)*BikeData!$N$2*(Sections!$O$2/Sections!$N$2)-Sections!BK62/Sections!AZ62</f>
        <v>8.1168470417035632</v>
      </c>
      <c r="BG62" s="129">
        <f>(Sections!$V$2*Sections!$L$2*BikeData!$N$2*((Sections!$P$2)/Sections!$M$2)/(1-Sections!$V$2*Sections!$N$2/Sections!$M$2))/Sections!AZ62-Sections!BK62/Sections!AZ62</f>
        <v>12.096672273295503</v>
      </c>
      <c r="BH62" s="129">
        <f t="shared" si="38"/>
        <v>6.8582415088433493</v>
      </c>
      <c r="BI62" s="129">
        <f t="shared" si="9"/>
        <v>49.795596867073435</v>
      </c>
      <c r="BJ62" s="129">
        <f t="shared" si="39"/>
        <v>2.0109946129752705E-2</v>
      </c>
      <c r="BK62" s="149">
        <f>0.5*Sections!$U$2*Sections!$T$2*Sections!BB62^2</f>
        <v>443.85929717947323</v>
      </c>
      <c r="BL62" s="149">
        <f>BikeData!$N$2*((Sections!$P$2)/Sections!$N$2)-(0.5*Sections!$U$2*Sections!$T$2*Sections!BB62^2)/BikeData!$G$5</f>
        <v>8.7530348076553501</v>
      </c>
      <c r="BM62" s="149">
        <f>Sections!$V$2*BikeData!$N$2*(Sections!$P$2/Sections!$M$2)/(1-Sections!$V$2*Sections!$N$2/Sections!$M$2)</f>
        <v>15.459349727578084</v>
      </c>
      <c r="BN62" s="149">
        <f t="shared" si="10"/>
        <v>8.7530348076553501</v>
      </c>
      <c r="BO62" s="149">
        <f t="shared" si="83"/>
        <v>1.623328960000002</v>
      </c>
      <c r="BP62" s="149">
        <f>MAX(0, (BB62^2 - BA$17^2)/(2*Sections!BN62))</f>
        <v>0</v>
      </c>
      <c r="BQ62" s="149">
        <f t="shared" si="84"/>
        <v>0</v>
      </c>
      <c r="BR62" s="149">
        <f t="shared" si="11"/>
        <v>6.8582415088433493</v>
      </c>
      <c r="BT62" s="129">
        <f>INDEX($B$29:$B$34, MATCH($BX62, $A$29:$A$34, 0))</f>
        <v>281.54523308547459</v>
      </c>
      <c r="BU62" s="129">
        <f t="shared" si="85"/>
        <v>36</v>
      </c>
      <c r="BV62" s="129">
        <f t="shared" si="86"/>
        <v>54.425800872746954</v>
      </c>
      <c r="BW62" s="129">
        <f t="shared" si="87"/>
        <v>195.93288314188905</v>
      </c>
      <c r="BX62" s="129">
        <f>IF(CK62=0,
IF(BV62&lt;$E$29,1,
IF(BV62&lt;$E$30,2,
IF(BV62&lt;$E$31,3,
IF(BV62&lt;$E$32,4,
IF(BV62&lt;$E$33,5,
IF(BV62&lt;$E$34,6)))))),
IF(BV62&gt;$F$29,1,
IF(BV62&gt;$F$30,2,
IF(BV62&gt;$F$31,3,
IF(BV62&gt;$F$32,4,
IF(BV62&gt;$F$33,5,
IF(BV62&gt;$F$34,6)))))))</f>
        <v>4</v>
      </c>
      <c r="BY62" s="129" cm="1">
        <f t="array" ref="BY62">INDEX(Sections!$A$37:$F$67, MATCH(BV62, Acceleration!$H$6:$H$36, 1), Sections!BX62)</f>
        <v>4.7104625432718503</v>
      </c>
      <c r="BZ62" s="129">
        <f>(BikeData!$G$5/BT62)*BikeData!$N$2*(Sections!$O$2/Sections!$N$2)-Sections!CE62/Sections!BT62</f>
        <v>8.3516403278765949</v>
      </c>
      <c r="CA62" s="129">
        <f>(Sections!$V$2*Sections!$L$2*BikeData!$N$2*((Sections!$P$2)/Sections!$M$2)/(1-Sections!$V$2*Sections!$N$2/Sections!$M$2))/Sections!BT62-Sections!CE62/Sections!BT62</f>
        <v>12.602160175406935</v>
      </c>
      <c r="CB62" s="129">
        <f t="shared" si="40"/>
        <v>4.7104625432718503</v>
      </c>
      <c r="CC62" s="129">
        <f t="shared" si="13"/>
        <v>54.512280503813514</v>
      </c>
      <c r="CD62" s="129">
        <f t="shared" si="41"/>
        <v>1.8359052910861609E-2</v>
      </c>
      <c r="CE62" s="149">
        <f>0.5*Sections!$U$2*Sections!$T$2*Sections!BV62^2</f>
        <v>533.19020411518261</v>
      </c>
      <c r="CF62" s="149">
        <f>BikeData!$N$2*((Sections!$P$2)/Sections!$N$2)-(0.5*Sections!$U$2*Sections!$T$2*Sections!BV62^2)/BikeData!$G$5</f>
        <v>8.4146601601716018</v>
      </c>
      <c r="CG62" s="149">
        <f>Sections!$V$2*BikeData!$N$2*(Sections!$P$2/Sections!$M$2)/(1-Sections!$V$2*Sections!$N$2/Sections!$M$2)</f>
        <v>15.459349727578084</v>
      </c>
      <c r="CH62" s="149">
        <f t="shared" si="42"/>
        <v>8.4146601601716018</v>
      </c>
      <c r="CI62" s="149">
        <f t="shared" si="88"/>
        <v>68.075679469999997</v>
      </c>
      <c r="CJ62" s="149">
        <f>MAX(0, (BV62^2 - BU$17^2)/(2*Sections!CH62))</f>
        <v>0</v>
      </c>
      <c r="CK62" s="149">
        <f t="shared" si="89"/>
        <v>0</v>
      </c>
      <c r="CL62" s="154">
        <f t="shared" si="90"/>
        <v>4.7104625432718503</v>
      </c>
      <c r="CM62" s="672"/>
      <c r="CN62" s="129">
        <f>INDEX($B$29:$B$34, MATCH(CR62, $A$29:$A$34, 0))</f>
        <v>281.54523308547459</v>
      </c>
      <c r="CO62" s="129">
        <f t="shared" si="91"/>
        <v>36</v>
      </c>
      <c r="CP62" s="129">
        <f t="shared" si="92"/>
        <v>55.324866641555168</v>
      </c>
      <c r="CQ62" s="129">
        <f t="shared" si="43"/>
        <v>199.16951990959862</v>
      </c>
      <c r="CR62" s="129">
        <f>IF(DE62=1,
IF(CP62&lt;$E$29,1,
IF(CP62&lt;$E$30,2,
IF(CP62&lt;$E$31,3,
IF(CP62&lt;$E$32,4,
IF(CP62&lt;$E$33,5,
IF(CP62&lt;$E$34,6)))))),
IF(CP62&gt;$F$29,1,
IF(CP62&gt;$F$30,2,
IF(CP62&gt;$F$31,3,
IF(CP62&gt;$F$32,4,
IF(CP62&gt;$F$33,5,
IF(CP62&gt;$F$34,6)))))))</f>
        <v>4</v>
      </c>
      <c r="CS62" s="129" cm="1">
        <f t="array" ref="CS62">INDEX(Sections!$A$37:$F$67, MATCH(CP62, Acceleration!$H$6:$H$36, 1), Sections!CR62)</f>
        <v>4.7104625432718503</v>
      </c>
      <c r="CT62" s="129">
        <f>(BikeData!$G$5/CN62)*BikeData!$N$2*(Sections!$O$2/Sections!$N$2)-Sections!CY62/Sections!CN62</f>
        <v>8.2885557851435241</v>
      </c>
      <c r="CU62" s="129">
        <f>(Sections!$V$2*Sections!$L$2*BikeData!$N$2*((Sections!$P$2)/Sections!$M$2)/(1-Sections!$V$2*Sections!$N$2/Sections!$M$2))/Sections!CN62-Sections!CY62/Sections!CN62</f>
        <v>12.539075632673864</v>
      </c>
      <c r="CV62" s="129">
        <f t="shared" si="135"/>
        <v>4.7104625432718503</v>
      </c>
      <c r="CW62" s="129">
        <f t="shared" si="138"/>
        <v>55.173780935961958</v>
      </c>
      <c r="CX62" s="129">
        <f t="shared" si="139"/>
        <v>1.8099769036512604E-2</v>
      </c>
      <c r="CY62" s="129">
        <f>0.5*Sections!$U$2*Sections!$T$2*Sections!CP62^2</f>
        <v>550.95135640305546</v>
      </c>
      <c r="CZ62" s="129">
        <f>BikeData!$N$2*((Sections!$P$2)/Sections!$N$2)-(0.5*Sections!$U$2*Sections!$T$2*Sections!CP62^2)/BikeData!$G$5</f>
        <v>8.3473830681720838</v>
      </c>
      <c r="DA62" s="129">
        <f>Sections!$V$2*BikeData!$N$2*(Sections!$P$2/Sections!$M$2)/(1-Sections!$V$2*Sections!$N$2/Sections!$M$2)</f>
        <v>15.459349727578084</v>
      </c>
      <c r="DB62" s="129">
        <f t="shared" si="93"/>
        <v>8.3473830681720838</v>
      </c>
      <c r="DC62" s="129">
        <f t="shared" si="94"/>
        <v>36.567763170000006</v>
      </c>
      <c r="DD62" s="129">
        <f t="shared" si="47"/>
        <v>39.536899535016147</v>
      </c>
      <c r="DE62" s="220">
        <f t="shared" si="95"/>
        <v>1</v>
      </c>
      <c r="DF62" s="149">
        <f t="shared" ref="DF62:DF99" si="161">-DB62</f>
        <v>-8.3473830681720838</v>
      </c>
      <c r="DG62" s="680"/>
      <c r="DH62" s="631"/>
      <c r="DI62" s="129">
        <f>INDEX($B$29:$B$34, MATCH(DM62, $A$29:$A$34, 0))</f>
        <v>300.69501336586995</v>
      </c>
      <c r="DJ62" s="129">
        <f t="shared" si="97"/>
        <v>36</v>
      </c>
      <c r="DK62" s="129">
        <f t="shared" si="98"/>
        <v>41.857081327753555</v>
      </c>
      <c r="DL62" s="129">
        <f t="shared" si="16"/>
        <v>150.68549277991281</v>
      </c>
      <c r="DM62" s="149">
        <f>IF(DZ62=0,
IF(DK62&lt;$E$29,1,
IF(DK62&lt;$E$30,2,
IF(DK62&lt;$E$31,3,
IF(DK62&lt;$E$32,4,
IF(DK62&lt;$E$33,5,
IF(DK62&lt;$E$34,6)))))),
IF(DK62&gt;$F$29,1,
IF(DK62&gt;$F$30,2,
IF(DK62&gt;$F$31,3,
IF(DK62&gt;$F$32,4,
IF(DK62&gt;$F$33,5,
IF(DK62&gt;$F$34,6)))))))</f>
        <v>2</v>
      </c>
      <c r="DN62" s="149" cm="1">
        <f t="array" ref="DN62">INDEX(Sections!$A$37:$F$67, MATCH(DK62, Acceleration!$H$6:$H$36, 1), Sections!DM62)</f>
        <v>9.4901727706756382</v>
      </c>
      <c r="DO62" s="129">
        <f>(BikeData!$G$5/DI62)*BikeData!$N$2*(Sections!$O$2/Sections!$N$2)-Sections!DT62/Sections!DI62</f>
        <v>8.544178873485734</v>
      </c>
      <c r="DP62" s="129">
        <f>(Sections!$V$2*Sections!$L$2*BikeData!$N$2*((Sections!$P$2)/Sections!$M$2)/(1-Sections!$V$2*Sections!$N$2/Sections!$M$2))/Sections!DI62-Sections!DT62/Sections!DI62</f>
        <v>12.524004105077674</v>
      </c>
      <c r="DQ62" s="129">
        <f t="shared" si="48"/>
        <v>8.544178873485734</v>
      </c>
      <c r="DR62" s="149">
        <f t="shared" si="49"/>
        <v>41.635750611033266</v>
      </c>
      <c r="DS62" s="129">
        <f t="shared" si="50"/>
        <v>2.3954152153640076E-2</v>
      </c>
      <c r="DT62" s="149">
        <f>0.5*Sections!$U$2*Sections!$T$2*Sections!DK62^2</f>
        <v>315.36274631007154</v>
      </c>
      <c r="DU62" s="149">
        <f>BikeData!$N$2*((Sections!$P$2)/Sections!$N$2)-(0.5*Sections!$U$2*Sections!$T$2*Sections!DK62^2)/BikeData!$G$5</f>
        <v>9.2397641670091435</v>
      </c>
      <c r="DV62" s="149">
        <f>Sections!$V$2*BikeData!$N$2*(Sections!$P$2/Sections!$M$2)/(1-Sections!$V$2*Sections!$N$2/Sections!$M$2)</f>
        <v>15.459349727578084</v>
      </c>
      <c r="DW62" s="149">
        <f t="shared" si="99"/>
        <v>9.2397641670091435</v>
      </c>
      <c r="DX62" s="149">
        <f t="shared" si="100"/>
        <v>11.780693499999998</v>
      </c>
      <c r="DY62" s="149">
        <f t="shared" si="52"/>
        <v>0</v>
      </c>
      <c r="DZ62" s="149">
        <f t="shared" si="101"/>
        <v>0</v>
      </c>
      <c r="EA62" s="149">
        <f t="shared" si="53"/>
        <v>-9.2397641670091435</v>
      </c>
      <c r="EB62" s="634"/>
      <c r="EC62" s="658"/>
      <c r="ED62" s="192">
        <f>INDEX($B$29:$B$34, MATCH(EH62, $A$29:$A$34, 0))</f>
        <v>327.25651568900486</v>
      </c>
      <c r="EE62" s="129">
        <f t="shared" si="102"/>
        <v>36</v>
      </c>
      <c r="EF62" s="129">
        <f t="shared" si="103"/>
        <v>31.632999736974089</v>
      </c>
      <c r="EG62" s="129">
        <f t="shared" si="104"/>
        <v>113.87879905310672</v>
      </c>
      <c r="EH62" s="149">
        <f>IF(EU62=0,
IF(EF62&lt;$E$29,1,
IF(EF62&lt;$E$30,2,
IF(EF62&lt;$E$31,3,
IF(EF62&lt;$E$32,4,
IF(EF62&lt;$E$33,5,
IF(EF62&lt;$E$34,6)))))),
IF(EF62&gt;$F$29,1,
IF(EF62&gt;$F$30,2,
IF(EF62&gt;$F$31,3,
IF(EF62&gt;$F$32,4,
IF(EF62&gt;$F$33,5,
IF(EF62&gt;$F$34,6)))))))</f>
        <v>1</v>
      </c>
      <c r="EI62" s="149" cm="1">
        <f t="array" ref="EI62">INDEX(Sections!$A$37:$F$67, MATCH(EF62, Acceleration!$H$6:$H$36, 1), Sections!EH62)</f>
        <v>12.819174815408889</v>
      </c>
      <c r="EJ62" s="129">
        <f>(BikeData!$G$5/ED62)*BikeData!$N$2*(Sections!$O$2/Sections!$N$2)-Sections!EO62/Sections!ED62</f>
        <v>8.2639709102648116</v>
      </c>
      <c r="EK62" s="129">
        <f>(Sections!$V$2*Sections!$L$2*BikeData!$N$2*((Sections!$P$2)/Sections!$M$2)/(1-Sections!$V$2*Sections!$N$2/Sections!$M$2))/Sections!ED62-Sections!EO62/Sections!ED62</f>
        <v>11.920776944173129</v>
      </c>
      <c r="EL62" s="129">
        <f t="shared" si="105"/>
        <v>8.2639709102648116</v>
      </c>
      <c r="EM62" s="129">
        <f t="shared" si="140"/>
        <v>31.323195087674168</v>
      </c>
      <c r="EN62" s="129">
        <f t="shared" si="142"/>
        <v>3.1768120763502369E-2</v>
      </c>
      <c r="EO62" s="149">
        <f>0.5*Sections!$U$2*Sections!$T$2*Sections!EF62^2</f>
        <v>180.11640102469249</v>
      </c>
      <c r="EP62" s="149">
        <f>BikeData!$N$2*((Sections!$P$2)/Sections!$N$2)-(0.5*Sections!$U$2*Sections!$T$2*Sections!EF62^2)/BikeData!$G$5</f>
        <v>9.7520609294537621</v>
      </c>
      <c r="EQ62" s="149">
        <f>Sections!$V$2*BikeData!$N$2*(Sections!$P$2/Sections!$M$2)/(1-Sections!$V$2*Sections!$N$2/Sections!$M$2)</f>
        <v>15.459349727578084</v>
      </c>
      <c r="ER62" s="149">
        <f t="shared" si="106"/>
        <v>9.7520609294537621</v>
      </c>
      <c r="ES62" s="149">
        <f t="shared" si="107"/>
        <v>1.0195757299999997</v>
      </c>
      <c r="ET62" s="149">
        <f t="shared" si="108"/>
        <v>6.5977833474861418</v>
      </c>
      <c r="EU62" s="149">
        <f t="shared" si="137"/>
        <v>1</v>
      </c>
      <c r="EV62" s="149">
        <f t="shared" si="143"/>
        <v>-9.7520609294537621</v>
      </c>
      <c r="EW62" s="678"/>
      <c r="EX62" s="129">
        <f>INDEX($B$29:$B$34, MATCH($FB62, $A$29:$A$34, 0))</f>
        <v>300.69501336586995</v>
      </c>
      <c r="EY62" s="129">
        <f t="shared" si="144"/>
        <v>36</v>
      </c>
      <c r="EZ62" s="129">
        <f t="shared" si="145"/>
        <v>38.660327422821396</v>
      </c>
      <c r="FA62" s="129">
        <f t="shared" si="146"/>
        <v>139.17717872215704</v>
      </c>
      <c r="FB62" s="149">
        <f>IF(FO62=0,
IF(EZ62&lt;$E$29,1,
IF(EZ62&lt;$E$30,2,
IF(EZ62&lt;$E$31,3,
IF(EZ62&lt;$E$32,4,
IF(EZ62&lt;$E$33,5,
IF(EZ62&lt;$E$34,6)))))),
IF(EZ62&gt;$F$29,1,
IF(EZ62&gt;$F$30,2,
IF(EZ62&gt;$F$31,3,
IF(EZ62&gt;$F$32,4,
IF(EZ62&gt;$F$33,5,
IF(EZ62&gt;$F$34,6)))))))</f>
        <v>2</v>
      </c>
      <c r="FC62" s="149" cm="1">
        <f t="array" ref="FC62">INDEX(Sections!$A$37:$F$67, MATCH(EZ62, Acceleration!$H$6:$H$36, 1), Sections!FB62)</f>
        <v>9.4901727706756382</v>
      </c>
      <c r="FD62" s="129">
        <f>(BikeData!$G$5/EX62)*BikeData!$N$2*(Sections!$O$2/Sections!$N$2)-Sections!FI62/Sections!EX62</f>
        <v>8.6982585199431313</v>
      </c>
      <c r="FE62" s="129">
        <f>(Sections!$V$2*Sections!$L$2*BikeData!$N$2*((Sections!$P$2)/Sections!$M$2)/(1-Sections!$V$2*Sections!$N$2/Sections!$M$2))/Sections!EX62-Sections!FI62/Sections!EX62</f>
        <v>12.678083751535071</v>
      </c>
      <c r="FF62" s="129">
        <f t="shared" si="147"/>
        <v>8.6982585199431313</v>
      </c>
      <c r="FG62" s="129">
        <f t="shared" si="148"/>
        <v>38.884668360160184</v>
      </c>
      <c r="FH62" s="129">
        <f t="shared" si="58"/>
        <v>2.5791477319790493E-2</v>
      </c>
      <c r="FI62" s="149">
        <f>0.5*Sections!$U$2*Sections!$T$2*Sections!EZ62^2</f>
        <v>269.03176495915608</v>
      </c>
      <c r="FJ62" s="149">
        <f>BikeData!$N$2*((Sections!$P$2)/Sections!$N$2)-(0.5*Sections!$U$2*Sections!$T$2*Sections!EZ62^2)/BikeData!$G$5</f>
        <v>9.4152603084898843</v>
      </c>
      <c r="FK62" s="149">
        <f>Sections!$V$2*BikeData!$N$2*(Sections!$P$2/Sections!$M$2)/(1-Sections!$V$2*Sections!$N$2/Sections!$M$2)</f>
        <v>15.459349727578084</v>
      </c>
      <c r="FL62" s="149">
        <f t="shared" si="149"/>
        <v>9.4152603084898843</v>
      </c>
      <c r="FM62" s="149">
        <f t="shared" si="150"/>
        <v>217.62828163</v>
      </c>
      <c r="FN62" s="149">
        <f t="shared" si="61"/>
        <v>40.81846145940613</v>
      </c>
      <c r="FO62" s="149">
        <f t="shared" si="152"/>
        <v>0</v>
      </c>
      <c r="FP62" s="149">
        <f t="shared" si="151"/>
        <v>8.6982585199431313</v>
      </c>
      <c r="FR62" s="149">
        <f>INDEX($B$29:$B$34, MATCH($FV62, $A$29:$A$34, 0))</f>
        <v>300.69501336586995</v>
      </c>
      <c r="FS62" s="129">
        <f t="shared" si="62"/>
        <v>36</v>
      </c>
      <c r="FT62" s="129">
        <f t="shared" si="114"/>
        <v>36.630504528443396</v>
      </c>
      <c r="FU62" s="129">
        <f t="shared" si="115"/>
        <v>131.86981630239623</v>
      </c>
      <c r="FV62" s="149">
        <f>IF(GI62=0,
IF(FT62&lt;$E$29,1,
IF(FT62&lt;$E$30,2,
IF(FT62&lt;$E$31,3,
IF(FT62&lt;$E$32,4,
IF(FT62&lt;$E$33,5,
IF(FT62&lt;$E$34,6)))))),
IF(FT62&gt;$F$29,1,
IF(FT62&gt;$F$30,2,
IF(FT62&gt;$F$31,3,
IF(FT62&gt;$F$32,4,
IF(FT62&gt;$F$33,5,
IF(FT62&gt;$F$34,6)))))))</f>
        <v>2</v>
      </c>
      <c r="FW62" s="149" cm="1">
        <f t="array" ref="FW62">INDEX(Sections!$A$37:$F$67, MATCH(FT62, Acceleration!$H$6:$H$36, 1), Sections!FV62)</f>
        <v>9.4901727706756382</v>
      </c>
      <c r="FX62" s="129">
        <f>(BikeData!$G$5/FR62)*BikeData!$N$2*(Sections!$O$2/Sections!$N$2)-Sections!GC62/Sections!FR62</f>
        <v>8.7897428099209911</v>
      </c>
      <c r="FY62" s="129">
        <f>(Sections!$V$2*Sections!$L$2*BikeData!$N$2*((Sections!$P$2)/Sections!$M$2)/(1-Sections!$V$2*Sections!$N$2/Sections!$M$2))/Sections!FR62-Sections!GC62/Sections!FR62</f>
        <v>12.769568041512931</v>
      </c>
      <c r="FZ62" s="129">
        <f t="shared" si="116"/>
        <v>8.7897428099209911</v>
      </c>
      <c r="GA62" s="129">
        <f t="shared" si="117"/>
        <v>36.869680601113892</v>
      </c>
      <c r="GB62" s="129">
        <f t="shared" si="64"/>
        <v>2.7210815815968771E-2</v>
      </c>
      <c r="GC62" s="149">
        <f>0.5*Sections!$U$2*Sections!$T$2*Sections!FT62^2</f>
        <v>241.52289516149617</v>
      </c>
      <c r="GD62" s="149">
        <f>BikeData!$N$2*((Sections!$P$2)/Sections!$N$2)-(0.5*Sections!$U$2*Sections!$T$2*Sections!FT62^2)/BikeData!$G$5</f>
        <v>9.5194605728749586</v>
      </c>
      <c r="GE62" s="149">
        <f>Sections!$V$2*BikeData!$N$2*(Sections!$P$2/Sections!$M$2)/(1-Sections!$V$2*Sections!$N$2/Sections!$M$2)</f>
        <v>15.459349727578084</v>
      </c>
      <c r="GF62" s="149">
        <f t="shared" si="118"/>
        <v>9.5194605728749586</v>
      </c>
      <c r="GG62" s="149">
        <f t="shared" si="66"/>
        <v>478.54111422000005</v>
      </c>
      <c r="GH62" s="149">
        <f>MAX(0, (FT62^2 - CX$6^2)/(2*Sections!GF62))</f>
        <v>70.476360069795362</v>
      </c>
      <c r="GI62" s="149">
        <f t="shared" si="119"/>
        <v>0</v>
      </c>
      <c r="GJ62" s="149">
        <f t="shared" si="120"/>
        <v>8.7897428099209911</v>
      </c>
      <c r="GM62" s="106">
        <f>INDEX($B$29:$B$34, MATCH(GQ62, $A$29:$A$34, 0))</f>
        <v>327.25651568900486</v>
      </c>
      <c r="GN62" s="106">
        <f t="shared" si="68"/>
        <v>36</v>
      </c>
      <c r="GO62" s="106">
        <f t="shared" si="121"/>
        <v>31.437386676920916</v>
      </c>
      <c r="GP62" s="106">
        <f t="shared" si="122"/>
        <v>113.1745920369153</v>
      </c>
      <c r="GQ62" s="106">
        <f>IF(HD62=0,
IF(GO62&lt;$E$29,1,
IF(GO62&lt;$E$30,2,
IF(GO62&lt;$E$31,3,
IF(GO62&lt;$E$32,4,
IF(GO62&lt;$E$33,5,
IF(GO62&lt;$E$34,6)))))),
IF(GO62&gt;$F$29,1,
IF(GO62&gt;$F$30,2,
IF(GO62&gt;$F$31,3,
IF(GO62&gt;$F$32,4,
IF(GO62&gt;$F$33,5,
IF(GO62&gt;$F$34,6)))))))</f>
        <v>1</v>
      </c>
      <c r="GR62" s="106" cm="1">
        <f t="array" ref="GR62">INDEX(Sections!$A$37:$F$67, MATCH(GO62, Acceleration!$H$6:$H$36, 1), Sections!GQ62)</f>
        <v>12.819174815408889</v>
      </c>
      <c r="GS62" s="106">
        <f>(BikeData!$G$5/GM62)*BikeData!$N$2*(Sections!$O$2/Sections!$N$2)-Sections!GX62/Sections!GM62</f>
        <v>8.2707568116139498</v>
      </c>
      <c r="GT62" s="106">
        <f>(Sections!$V$2*Sections!$L$2*BikeData!$N$2*((Sections!$P$2)/Sections!$M$2)/(1-Sections!$V$2*Sections!$N$2/Sections!$M$2))/Sections!GM62-Sections!GX62/Sections!GM62</f>
        <v>11.927562845522267</v>
      </c>
      <c r="GU62" s="106">
        <f t="shared" si="123"/>
        <v>8.2707568116139498</v>
      </c>
      <c r="GV62" s="106">
        <f t="shared" si="124"/>
        <v>31.699381613802384</v>
      </c>
      <c r="GW62" s="106">
        <f t="shared" si="70"/>
        <v>3.1677262776432971E-2</v>
      </c>
      <c r="GX62" s="106">
        <f>0.5*Sections!$U$2*Sections!$T$2*Sections!GO62^2</f>
        <v>177.89567059336403</v>
      </c>
      <c r="GY62" s="106">
        <f>BikeData!$N$2*((Sections!$P$2)/Sections!$N$2)-(0.5*Sections!$U$2*Sections!$T$2*Sections!GO62^2)/BikeData!$G$5</f>
        <v>9.7604727871481867</v>
      </c>
      <c r="GZ62" s="106">
        <f>Sections!$V$2*BikeData!$N$2*(Sections!$P$2/Sections!$M$2)/(1-Sections!$V$2*Sections!$N$2/Sections!$M$2)</f>
        <v>15.459349727578084</v>
      </c>
      <c r="HA62" s="106">
        <f t="shared" si="125"/>
        <v>9.7604727871481867</v>
      </c>
      <c r="HB62" s="106">
        <f t="shared" si="72"/>
        <v>347.21187875999999</v>
      </c>
      <c r="HC62" s="106">
        <f>MAX(0, (GO62^2 - DY$9^2)/(2*Sections!HA62))</f>
        <v>50.628145922171498</v>
      </c>
      <c r="HD62" s="106">
        <f t="shared" si="126"/>
        <v>0</v>
      </c>
      <c r="HE62" s="106">
        <f t="shared" si="127"/>
        <v>8.2707568116139498</v>
      </c>
      <c r="HH62" s="82">
        <f>INDEX($B$29:$B$34, MATCH(HL62, $A$29:$A$34, 0))</f>
        <v>327.25651568900486</v>
      </c>
      <c r="HI62" s="82">
        <f t="shared" si="74"/>
        <v>36</v>
      </c>
      <c r="HJ62" s="82">
        <f t="shared" si="128"/>
        <v>29.468601133854477</v>
      </c>
      <c r="HK62" s="82">
        <f t="shared" si="129"/>
        <v>106.08696408187612</v>
      </c>
      <c r="HL62" s="106">
        <f>IF(HY62=0,
IF(HJ62&lt;$E$29,1,
IF(HJ62&lt;$E$30,2,
IF(HJ62&lt;$E$31,3,
IF(HJ62&lt;$E$32,4,
IF(HJ62&lt;$E$33,5,
IF(HJ62&lt;$E$34,6)))))),
IF(HJ62&gt;$F$29,1,
IF(HJ62&gt;$F$30,2,
IF(HJ62&gt;$F$31,3,
IF(HJ62&gt;$F$32,4,
IF(HJ62&gt;$F$33,5,
IF(HJ62&gt;$F$34,6)))))))</f>
        <v>1</v>
      </c>
      <c r="HM62" s="106" cm="1">
        <f t="array" ref="HM62">INDEX(Sections!$A$37:$F$67, MATCH(HJ62, Acceleration!$H$6:$H$36, 1), Sections!HL62)</f>
        <v>13.149061643018527</v>
      </c>
      <c r="HN62" s="82">
        <f>(BikeData!$G$5/HH62)*BikeData!$N$2*(Sections!$O$2/Sections!$N$2)-Sections!HS62/Sections!HH62</f>
        <v>8.3367110342408193</v>
      </c>
      <c r="HO62" s="82">
        <f>(Sections!$V$2*Sections!$L$2*BikeData!$N$2*((Sections!$P$2)/Sections!$M$2)/(1-Sections!$V$2*Sections!$N$2/Sections!$M$2))/Sections!HH62-Sections!HS62/Sections!HH62</f>
        <v>11.993517068149137</v>
      </c>
      <c r="HP62" s="82">
        <f t="shared" si="130"/>
        <v>8.3367110342408193</v>
      </c>
      <c r="HQ62" s="82">
        <f t="shared" si="131"/>
        <v>29.750157560165814</v>
      </c>
      <c r="HR62" s="106">
        <f t="shared" si="26"/>
        <v>3.3773082112948209E-2</v>
      </c>
      <c r="HS62" s="104">
        <f>0.5*Sections!$U$2*Sections!$T$2*Sections!HJ62^2</f>
        <v>156.3117215015177</v>
      </c>
      <c r="HT62" s="104">
        <f>BikeData!$N$2*((Sections!$P$2)/Sections!$N$2)-(0.5*Sections!$U$2*Sections!$T$2*Sections!HJ62^2)/BikeData!$G$5</f>
        <v>9.8422301700718471</v>
      </c>
      <c r="HU62" s="104">
        <f>Sections!$V$2*BikeData!$N$2*(Sections!$P$2/Sections!$M$2)/(1-Sections!$V$2*Sections!$N$2/Sections!$M$2)</f>
        <v>15.459349727578084</v>
      </c>
      <c r="HV62" s="106">
        <f t="shared" si="132"/>
        <v>9.8422301700718471</v>
      </c>
      <c r="HW62" s="106">
        <f t="shared" si="77"/>
        <v>285.42191860000003</v>
      </c>
      <c r="HX62" s="106">
        <f t="shared" si="78"/>
        <v>27.795170870664439</v>
      </c>
      <c r="HY62" s="106">
        <f t="shared" si="133"/>
        <v>0</v>
      </c>
      <c r="HZ62" s="106">
        <f t="shared" si="134"/>
        <v>8.3367110342408193</v>
      </c>
    </row>
    <row r="63" spans="1:234">
      <c r="A63" s="40">
        <v>13.182386700297018</v>
      </c>
      <c r="B63" s="40">
        <v>10.528338002421993</v>
      </c>
      <c r="C63" s="40">
        <v>7.8791882499857682</v>
      </c>
      <c r="D63" s="40">
        <v>5.7800732332646119</v>
      </c>
      <c r="E63" s="40">
        <v>4.1205449305862523</v>
      </c>
      <c r="F63" s="40">
        <v>2.4104086833480367</v>
      </c>
      <c r="L63" s="149">
        <f>INDEX($B$29:$B$34, MATCH($P63, $A$29:$A$34, 0))</f>
        <v>327.25651568900486</v>
      </c>
      <c r="M63" s="149">
        <f t="shared" si="28"/>
        <v>37</v>
      </c>
      <c r="N63" s="149">
        <f t="shared" si="79"/>
        <v>30.991152679373144</v>
      </c>
      <c r="O63" s="149">
        <f t="shared" si="29"/>
        <v>111.56814964574332</v>
      </c>
      <c r="P63" s="149">
        <f>IF(AC63=0,
IF(N63&lt;$E$29,1,
IF(N63&lt;$E$30,2,
IF(N63&lt;$E$31,3,
IF(N63&lt;$E$32,4,
IF(N63&lt;$E$33,5,
IF(N63&lt;$E$34,6)))))),
IF(N63&gt;$F$29,1,
IF(N63&gt;$F$30,2,
IF(N63&gt;$F$31,3,
IF(N63&gt;$F$32,4,
IF(N63&gt;$F$33,5,
IF(N63&gt;$F$34,6)))))))</f>
        <v>1</v>
      </c>
      <c r="Q63" s="149" cm="1">
        <f t="array" ref="Q63">INDEX(Sections!$A$37:$F$67, MATCH(N63, Acceleration!$H$6:$H$36, 1), Sections!P63)</f>
        <v>13.061721243519598</v>
      </c>
      <c r="R63" s="149">
        <f>(BikeData!$G$5/L63)*BikeData!$N$2*(Sections!$O$2/Sections!$N$2)-Sections!W63/Sections!L63</f>
        <v>8.2860793257936525</v>
      </c>
      <c r="S63" s="149">
        <f>(Sections!$V$2*Sections!$L$2*BikeData!$N$2*((Sections!$P$2)/Sections!$M$2)/(1-Sections!$V$2*Sections!$N$2/Sections!$M$2))/Sections!L63-Sections!W63/Sections!L63</f>
        <v>11.94288535970197</v>
      </c>
      <c r="T63" s="149">
        <f t="shared" si="0"/>
        <v>8.6376490575826992</v>
      </c>
      <c r="U63" s="149">
        <f t="shared" si="30"/>
        <v>31.268623930569483</v>
      </c>
      <c r="V63" s="149">
        <f t="shared" si="31"/>
        <v>3.2123468937737869E-2</v>
      </c>
      <c r="W63" s="149">
        <f>0.5*Sections!$U$2*Sections!$T$2*Sections!N63^2</f>
        <v>172.88127799131908</v>
      </c>
      <c r="X63" s="149">
        <f>BikeData!$N$2*((Sections!$P$2)/Sections!$N$2)-(0.5*Sections!$U$2*Sections!$T$2*Sections!N63^2)/BikeData!$G$5</f>
        <v>9.7794666985195704</v>
      </c>
      <c r="Y63" s="149">
        <f>Sections!$V$2*BikeData!$N$2*(Sections!$P$2/Sections!$M$2)/(1-Sections!$V$2*Sections!$N$2/Sections!$M$2)</f>
        <v>15.459349727578084</v>
      </c>
      <c r="Z63" s="149">
        <f t="shared" si="32"/>
        <v>9.7794666985195704</v>
      </c>
      <c r="AA63" s="149">
        <f>$D$2-M63</f>
        <v>466.2</v>
      </c>
      <c r="AB63" s="149">
        <f>MAX(0, (N63^2 - M$17^2)/(2*Sections!Z63))</f>
        <v>3.2521384809893092</v>
      </c>
      <c r="AC63" s="149">
        <f t="shared" si="80"/>
        <v>0</v>
      </c>
      <c r="AD63" s="149">
        <f t="shared" si="33"/>
        <v>8.6376490575826992</v>
      </c>
      <c r="AF63" s="149">
        <f>INDEX($B$29:$B$34, MATCH($AJ63, $A$29:$A$34, 0))</f>
        <v>300.69501336586995</v>
      </c>
      <c r="AG63" s="129">
        <f t="shared" si="159"/>
        <v>37</v>
      </c>
      <c r="AH63" s="129">
        <f t="shared" si="160"/>
        <v>39.238151055264524</v>
      </c>
      <c r="AI63" s="129">
        <f t="shared" si="153"/>
        <v>141.25734379895229</v>
      </c>
      <c r="AJ63" s="129">
        <f>IF(AW63=0,
IF(AH63&lt;$E$29,1,
IF(AH63&lt;$E$30,2,
IF(AH63&lt;$E$31,3,
IF(AH63&lt;$E$32,4,
IF(AH63&lt;$E$33,5,
IF(AH63&lt;$E$34,6)))))),
IF(AH63&gt;$F$29,1,
IF(AH63&gt;$F$30,2,
IF(AH63&gt;$F$31,3,
IF(AH63&gt;$F$32,4,
IF(AH63&gt;$F$33,5,
IF(AH63&gt;$F$34,6)))))))</f>
        <v>2</v>
      </c>
      <c r="AK63" s="129" cm="1">
        <f t="array" ref="AK63">INDEX(Sections!$A$37:$F$67, MATCH(AH63, Acceleration!$H$6:$H$36, 1), $AJ63)</f>
        <v>9.4901727706756382</v>
      </c>
      <c r="AL63" s="129">
        <f>(BikeData!$G$5/AF63)*BikeData!$N$2*(Sections!$O$2/Sections!$N$2)-Sections!AQ63/Sections!AF63</f>
        <v>8.6713139935521273</v>
      </c>
      <c r="AM63" s="129">
        <f>(Sections!$V$2*Sections!$L$2*BikeData!$N$2*((Sections!$P$2)/Sections!$M$2)/(1-Sections!$V$2*Sections!$N$2/Sections!$M$2))/Sections!AF63-Sections!AQ63/Sections!AF63</f>
        <v>12.651139225144068</v>
      </c>
      <c r="AN63" s="129">
        <f t="shared" si="154"/>
        <v>8.6713139935521273</v>
      </c>
      <c r="AO63" s="129">
        <f t="shared" si="155"/>
        <v>39.458524126262766</v>
      </c>
      <c r="AP63" s="129">
        <f t="shared" si="36"/>
        <v>2.5414034270020529E-2</v>
      </c>
      <c r="AQ63" s="149">
        <f>0.5*Sections!$U$2*Sections!$T$2*Sections!AH63^2</f>
        <v>277.13384968243616</v>
      </c>
      <c r="AR63" s="149">
        <f>BikeData!$N$2*((Sections!$P$2)/Sections!$N$2)-(0.5*Sections!$U$2*Sections!$T$2*Sections!AH63^2)/BikeData!$G$5</f>
        <v>9.3845705936289754</v>
      </c>
      <c r="AS63" s="149">
        <f>Sections!$V$2*BikeData!$N$2*(Sections!$P$2/Sections!$M$2)/(1-Sections!$V$2*Sections!$N$2/Sections!$M$2)</f>
        <v>15.459349727578084</v>
      </c>
      <c r="AT63" s="149">
        <f t="shared" si="156"/>
        <v>9.3845705936289754</v>
      </c>
      <c r="AU63" s="149">
        <f t="shared" si="157"/>
        <v>25.025001019999998</v>
      </c>
      <c r="AV63" s="149">
        <f>MAX(0, (AH63^2 - AG$17^2)/(2*Sections!AT63))</f>
        <v>0</v>
      </c>
      <c r="AW63" s="149">
        <f t="shared" si="81"/>
        <v>0</v>
      </c>
      <c r="AX63" s="149">
        <f t="shared" si="158"/>
        <v>8.6713139935521273</v>
      </c>
      <c r="AZ63" s="149">
        <f>INDEX($B$29:$B$34, MATCH($AJ63, $A$29:$A$34, 0))</f>
        <v>300.69501336586995</v>
      </c>
      <c r="BA63" s="129">
        <f t="shared" si="82"/>
        <v>37</v>
      </c>
      <c r="BB63" s="129">
        <f t="shared" si="37"/>
        <v>49.795596867073435</v>
      </c>
      <c r="BC63" s="129">
        <f t="shared" si="7"/>
        <v>179.26414872146438</v>
      </c>
      <c r="BD63" s="149">
        <f>IF(BQ63=0,
IF(BB63&lt;$E$29,1,
IF(BB63&lt;$E$30,2,
IF(BB63&lt;$E$31,3,
IF(BB63&lt;$E$32,4,
IF(BB63&lt;$E$33,5,
IF(BB63&lt;$E$34,6)))))),
IF(BB63&gt;$F$29,1,
IF(BB63&gt;$F$30,2,
IF(BB63&gt;$F$31,3,
IF(BB63&gt;$F$32,4,
IF(BB63&gt;$F$33,5,
IF(BB63&gt;$F$34,6)))))))</f>
        <v>3</v>
      </c>
      <c r="BE63" s="129" cm="1">
        <f t="array" ref="BE63">INDEX(Sections!$A$37:$F$67, MATCH(BB63, Acceleration!$H$6:$H$36, 1), Sections!BD63)</f>
        <v>6.8582415088433493</v>
      </c>
      <c r="BF63" s="129">
        <f>(BikeData!$G$5/AZ63)*BikeData!$N$2*(Sections!$O$2/Sections!$N$2)-Sections!BK63/Sections!AZ63</f>
        <v>8.1086361741020454</v>
      </c>
      <c r="BG63" s="129">
        <f>(Sections!$V$2*Sections!$L$2*BikeData!$N$2*((Sections!$P$2)/Sections!$M$2)/(1-Sections!$V$2*Sections!$N$2/Sections!$M$2))/Sections!AZ63-Sections!BK63/Sections!AZ63</f>
        <v>12.088461405693986</v>
      </c>
      <c r="BH63" s="129">
        <f t="shared" si="38"/>
        <v>6.8582415088433493</v>
      </c>
      <c r="BI63" s="129">
        <f t="shared" si="9"/>
        <v>49.933134794100205</v>
      </c>
      <c r="BJ63" s="129">
        <f t="shared" si="39"/>
        <v>2.0054401241108522E-2</v>
      </c>
      <c r="BK63" s="149">
        <f>0.5*Sections!$U$2*Sections!$T$2*Sections!BB63^2</f>
        <v>446.32826412265683</v>
      </c>
      <c r="BL63" s="149">
        <f>BikeData!$N$2*((Sections!$P$2)/Sections!$N$2)-(0.5*Sections!$U$2*Sections!$T$2*Sections!BB63^2)/BikeData!$G$5</f>
        <v>8.7436826601432909</v>
      </c>
      <c r="BM63" s="149">
        <f>Sections!$V$2*BikeData!$N$2*(Sections!$P$2/Sections!$M$2)/(1-Sections!$V$2*Sections!$N$2/Sections!$M$2)</f>
        <v>15.459349727578084</v>
      </c>
      <c r="BN63" s="149">
        <f t="shared" si="10"/>
        <v>8.7436826601432909</v>
      </c>
      <c r="BO63" s="149">
        <f t="shared" si="83"/>
        <v>0.62332896000000204</v>
      </c>
      <c r="BP63" s="149">
        <f>MAX(0, (BB63^2 - BA$17^2)/(2*Sections!BN63))</f>
        <v>0</v>
      </c>
      <c r="BQ63" s="149">
        <f t="shared" si="84"/>
        <v>0</v>
      </c>
      <c r="BR63" s="149">
        <f t="shared" si="11"/>
        <v>6.8582415088433493</v>
      </c>
      <c r="BT63" s="129">
        <f>INDEX($B$29:$B$34, MATCH($BX63, $A$29:$A$34, 0))</f>
        <v>281.54523308547459</v>
      </c>
      <c r="BU63" s="129">
        <f t="shared" si="85"/>
        <v>37</v>
      </c>
      <c r="BV63" s="129">
        <f t="shared" si="86"/>
        <v>54.512280503813514</v>
      </c>
      <c r="BW63" s="129">
        <f t="shared" si="87"/>
        <v>196.24420981372865</v>
      </c>
      <c r="BX63" s="129">
        <f>IF(CK63=0,
IF(BV63&lt;$E$29,1,
IF(BV63&lt;$E$30,2,
IF(BV63&lt;$E$31,3,
IF(BV63&lt;$E$32,4,
IF(BV63&lt;$E$33,5,
IF(BV63&lt;$E$34,6)))))),
IF(BV63&gt;$F$29,1,
IF(BV63&gt;$F$30,2,
IF(BV63&gt;$F$31,3,
IF(BV63&gt;$F$32,4,
IF(BV63&gt;$F$33,5,
IF(BV63&gt;$F$34,6)))))))</f>
        <v>4</v>
      </c>
      <c r="BY63" s="129" cm="1">
        <f t="array" ref="BY63">INDEX(Sections!$A$37:$F$67, MATCH(BV63, Acceleration!$H$6:$H$36, 1), Sections!BX63)</f>
        <v>4.7104625432718503</v>
      </c>
      <c r="BZ63" s="129">
        <f>(BikeData!$G$5/BT63)*BikeData!$N$2*(Sections!$O$2/Sections!$N$2)-Sections!CE63/Sections!BT63</f>
        <v>8.3456172583435269</v>
      </c>
      <c r="CA63" s="129">
        <f>(Sections!$V$2*Sections!$L$2*BikeData!$N$2*((Sections!$P$2)/Sections!$M$2)/(1-Sections!$V$2*Sections!$N$2/Sections!$M$2))/Sections!BT63-Sections!CE63/Sections!BT63</f>
        <v>12.596137105873865</v>
      </c>
      <c r="CB63" s="129">
        <f t="shared" si="40"/>
        <v>4.7104625432718503</v>
      </c>
      <c r="CC63" s="129">
        <f t="shared" si="13"/>
        <v>54.598623158583322</v>
      </c>
      <c r="CD63" s="129">
        <f t="shared" si="41"/>
        <v>1.8329973750271105E-2</v>
      </c>
      <c r="CE63" s="149">
        <f>0.5*Sections!$U$2*Sections!$T$2*Sections!BV63^2</f>
        <v>534.88597063076043</v>
      </c>
      <c r="CF63" s="149">
        <f>BikeData!$N$2*((Sections!$P$2)/Sections!$N$2)-(0.5*Sections!$U$2*Sections!$T$2*Sections!BV63^2)/BikeData!$G$5</f>
        <v>8.4082368021580489</v>
      </c>
      <c r="CG63" s="149">
        <f>Sections!$V$2*BikeData!$N$2*(Sections!$P$2/Sections!$M$2)/(1-Sections!$V$2*Sections!$N$2/Sections!$M$2)</f>
        <v>15.459349727578084</v>
      </c>
      <c r="CH63" s="149">
        <f t="shared" si="42"/>
        <v>8.4082368021580489</v>
      </c>
      <c r="CI63" s="149">
        <f t="shared" si="88"/>
        <v>67.075679469999997</v>
      </c>
      <c r="CJ63" s="149">
        <f>MAX(0, (BV63^2 - BU$17^2)/(2*Sections!CH63))</f>
        <v>0</v>
      </c>
      <c r="CK63" s="149">
        <f t="shared" si="89"/>
        <v>0</v>
      </c>
      <c r="CL63" s="154">
        <f t="shared" si="90"/>
        <v>4.7104625432718503</v>
      </c>
      <c r="CM63" s="672"/>
      <c r="CN63" s="129">
        <f>INDEX($B$29:$B$34, MATCH(CR63, $A$29:$A$34, 0))</f>
        <v>281.54523308547459</v>
      </c>
      <c r="CO63" s="129">
        <f t="shared" si="91"/>
        <v>37</v>
      </c>
      <c r="CP63" s="129">
        <f t="shared" si="92"/>
        <v>55.173780935961958</v>
      </c>
      <c r="CQ63" s="129">
        <f t="shared" si="43"/>
        <v>198.62561136946306</v>
      </c>
      <c r="CR63" s="129">
        <f>IF(DE63=1,
IF(CP63&lt;$E$29,1,
IF(CP63&lt;$E$30,2,
IF(CP63&lt;$E$31,3,
IF(CP63&lt;$E$32,4,
IF(CP63&lt;$E$33,5,
IF(CP63&lt;$E$34,6)))))),
IF(CP63&gt;$F$29,1,
IF(CP63&gt;$F$30,2,
IF(CP63&gt;$F$31,3,
IF(CP63&gt;$F$32,4,
IF(CP63&gt;$F$33,5,
IF(CP63&gt;$F$34,6)))))))</f>
        <v>4</v>
      </c>
      <c r="CS63" s="129" cm="1">
        <f t="array" ref="CS63">INDEX(Sections!$A$37:$F$67, MATCH(CP63, Acceleration!$H$6:$H$36, 1), Sections!CR63)</f>
        <v>4.7104625432718503</v>
      </c>
      <c r="CT63" s="129">
        <f>(BikeData!$G$5/CN63)*BikeData!$N$2*(Sections!$O$2/Sections!$N$2)-Sections!CY63/Sections!CN63</f>
        <v>8.2992292313660343</v>
      </c>
      <c r="CU63" s="129">
        <f>(Sections!$V$2*Sections!$L$2*BikeData!$N$2*((Sections!$P$2)/Sections!$M$2)/(1-Sections!$V$2*Sections!$N$2/Sections!$M$2))/Sections!CN63-Sections!CY63/Sections!CN63</f>
        <v>12.549749078896374</v>
      </c>
      <c r="CV63" s="129">
        <f t="shared" si="135"/>
        <v>4.7104625432718503</v>
      </c>
      <c r="CW63" s="129">
        <f t="shared" si="138"/>
        <v>55.022073489127877</v>
      </c>
      <c r="CX63" s="129">
        <f t="shared" si="139"/>
        <v>1.8149503086430745E-2</v>
      </c>
      <c r="CY63" s="129">
        <f>0.5*Sections!$U$2*Sections!$T$2*Sections!CP63^2</f>
        <v>547.94629849851344</v>
      </c>
      <c r="CZ63" s="129">
        <f>BikeData!$N$2*((Sections!$P$2)/Sections!$N$2)-(0.5*Sections!$U$2*Sections!$T$2*Sections!CP63^2)/BikeData!$G$5</f>
        <v>8.3587658632650452</v>
      </c>
      <c r="DA63" s="129">
        <f>Sections!$V$2*BikeData!$N$2*(Sections!$P$2/Sections!$M$2)/(1-Sections!$V$2*Sections!$N$2/Sections!$M$2)</f>
        <v>15.459349727578084</v>
      </c>
      <c r="DB63" s="129">
        <f t="shared" si="93"/>
        <v>8.3587658632650452</v>
      </c>
      <c r="DC63" s="129">
        <f t="shared" si="94"/>
        <v>35.567763170000006</v>
      </c>
      <c r="DD63" s="129">
        <f t="shared" si="47"/>
        <v>38.484420779407834</v>
      </c>
      <c r="DE63" s="220">
        <f t="shared" si="95"/>
        <v>1</v>
      </c>
      <c r="DF63" s="149">
        <f t="shared" si="161"/>
        <v>-8.3587658632650452</v>
      </c>
      <c r="DG63" s="680"/>
      <c r="DH63" s="631"/>
      <c r="DI63" s="129">
        <f>INDEX($B$29:$B$34, MATCH(DM63, $A$29:$A$34, 0))</f>
        <v>300.69501336586995</v>
      </c>
      <c r="DJ63" s="129">
        <f t="shared" si="97"/>
        <v>37</v>
      </c>
      <c r="DK63" s="129">
        <f t="shared" si="98"/>
        <v>41.635750611033266</v>
      </c>
      <c r="DL63" s="129">
        <f t="shared" si="16"/>
        <v>149.88870219971977</v>
      </c>
      <c r="DM63" s="149">
        <f>IF(DZ63=0,
IF(DK63&lt;$E$29,1,
IF(DK63&lt;$E$30,2,
IF(DK63&lt;$E$31,3,
IF(DK63&lt;$E$32,4,
IF(DK63&lt;$E$33,5,
IF(DK63&lt;$E$34,6)))))),
IF(DK63&gt;$F$29,1,
IF(DK63&gt;$F$30,2,
IF(DK63&gt;$F$31,3,
IF(DK63&gt;$F$32,4,
IF(DK63&gt;$F$33,5,
IF(DK63&gt;$F$34,6)))))))</f>
        <v>2</v>
      </c>
      <c r="DN63" s="149" cm="1">
        <f t="array" ref="DN63">INDEX(Sections!$A$37:$F$67, MATCH(DK63, Acceleration!$H$6:$H$36, 1), Sections!DM63)</f>
        <v>9.4901727706756382</v>
      </c>
      <c r="DO63" s="129">
        <f>(BikeData!$G$5/DI63)*BikeData!$N$2*(Sections!$O$2/Sections!$N$2)-Sections!DT63/Sections!DI63</f>
        <v>8.5552409628196742</v>
      </c>
      <c r="DP63" s="129">
        <f>(Sections!$V$2*Sections!$L$2*BikeData!$N$2*((Sections!$P$2)/Sections!$M$2)/(1-Sections!$V$2*Sections!$N$2/Sections!$M$2))/Sections!DI63-Sections!DT63/Sections!DI63</f>
        <v>12.535066194411613</v>
      </c>
      <c r="DQ63" s="129">
        <f t="shared" si="48"/>
        <v>8.5552409628196742</v>
      </c>
      <c r="DR63" s="149">
        <f t="shared" si="49"/>
        <v>41.412932777736465</v>
      </c>
      <c r="DS63" s="129">
        <f t="shared" si="50"/>
        <v>2.4082260168262773E-2</v>
      </c>
      <c r="DT63" s="149">
        <f>0.5*Sections!$U$2*Sections!$T$2*Sections!DK63^2</f>
        <v>312.03643120994826</v>
      </c>
      <c r="DU63" s="149">
        <f>BikeData!$N$2*((Sections!$P$2)/Sections!$N$2)-(0.5*Sections!$U$2*Sections!$T$2*Sections!DK63^2)/BikeData!$G$5</f>
        <v>9.2523638454187012</v>
      </c>
      <c r="DV63" s="149">
        <f>Sections!$V$2*BikeData!$N$2*(Sections!$P$2/Sections!$M$2)/(1-Sections!$V$2*Sections!$N$2/Sections!$M$2)</f>
        <v>15.459349727578084</v>
      </c>
      <c r="DW63" s="149">
        <f t="shared" si="99"/>
        <v>9.2523638454187012</v>
      </c>
      <c r="DX63" s="149">
        <f t="shared" si="100"/>
        <v>10.780693499999998</v>
      </c>
      <c r="DY63" s="149">
        <f t="shared" si="52"/>
        <v>0</v>
      </c>
      <c r="DZ63" s="149">
        <f t="shared" si="101"/>
        <v>0</v>
      </c>
      <c r="EA63" s="149">
        <f t="shared" si="53"/>
        <v>-9.2523638454187012</v>
      </c>
      <c r="EB63" s="634"/>
      <c r="EC63" s="658"/>
      <c r="ED63" s="192">
        <f>INDEX($B$29:$B$34, MATCH(EH63, $A$29:$A$34, 0))</f>
        <v>327.25651568900486</v>
      </c>
      <c r="EE63" s="129">
        <f t="shared" si="102"/>
        <v>37</v>
      </c>
      <c r="EF63" s="129">
        <f t="shared" si="103"/>
        <v>31.323195087674168</v>
      </c>
      <c r="EG63" s="129">
        <f t="shared" si="104"/>
        <v>112.76350231562701</v>
      </c>
      <c r="EH63" s="149">
        <f>IF(EU63=0,
IF(EF63&lt;$E$29,1,
IF(EF63&lt;$E$30,2,
IF(EF63&lt;$E$31,3,
IF(EF63&lt;$E$32,4,
IF(EF63&lt;$E$33,5,
IF(EF63&lt;$E$34,6)))))),
IF(EF63&gt;$F$29,1,
IF(EF63&gt;$F$30,2,
IF(EF63&gt;$F$31,3,
IF(EF63&gt;$F$32,4,
IF(EF63&gt;$F$33,5,
IF(EF63&gt;$F$34,6)))))))</f>
        <v>1</v>
      </c>
      <c r="EI63" s="149" cm="1">
        <f t="array" ref="EI63">INDEX(Sections!$A$37:$F$67, MATCH(EF63, Acceleration!$H$6:$H$36, 1), Sections!EH63)</f>
        <v>12.819174815408889</v>
      </c>
      <c r="EJ63" s="129">
        <f>(BikeData!$G$5/ED63)*BikeData!$N$2*(Sections!$O$2/Sections!$N$2)-Sections!EO63/Sections!ED63</f>
        <v>8.2746987086929398</v>
      </c>
      <c r="EK63" s="129">
        <f>(Sections!$V$2*Sections!$L$2*BikeData!$N$2*((Sections!$P$2)/Sections!$M$2)/(1-Sections!$V$2*Sections!$N$2/Sections!$M$2))/Sections!ED63-Sections!EO63/Sections!ED63</f>
        <v>11.931504742601257</v>
      </c>
      <c r="EL63" s="129">
        <f t="shared" si="105"/>
        <v>8.2746987086929398</v>
      </c>
      <c r="EM63" s="129">
        <f t="shared" si="140"/>
        <v>31.009866689680884</v>
      </c>
      <c r="EN63" s="129">
        <f t="shared" si="142"/>
        <v>3.2085701279101583E-2</v>
      </c>
      <c r="EO63" s="149">
        <f>0.5*Sections!$U$2*Sections!$T$2*Sections!EF63^2</f>
        <v>176.60565909008912</v>
      </c>
      <c r="EP63" s="149">
        <f>BikeData!$N$2*((Sections!$P$2)/Sections!$N$2)-(0.5*Sections!$U$2*Sections!$T$2*Sections!EF63^2)/BikeData!$G$5</f>
        <v>9.7653591943575613</v>
      </c>
      <c r="EQ63" s="149">
        <f>Sections!$V$2*BikeData!$N$2*(Sections!$P$2/Sections!$M$2)/(1-Sections!$V$2*Sections!$N$2/Sections!$M$2)</f>
        <v>15.459349727578084</v>
      </c>
      <c r="ER63" s="149">
        <f t="shared" si="106"/>
        <v>9.7653591943575613</v>
      </c>
      <c r="ES63" s="149">
        <f t="shared" si="107"/>
        <v>1.957572999999968E-2</v>
      </c>
      <c r="ET63" s="149">
        <f t="shared" si="108"/>
        <v>5.5901604014841189</v>
      </c>
      <c r="EU63" s="149">
        <f t="shared" si="137"/>
        <v>1</v>
      </c>
      <c r="EV63" s="149">
        <f t="shared" si="143"/>
        <v>-9.7653591943575613</v>
      </c>
      <c r="EW63" s="678"/>
      <c r="EX63" s="129">
        <f>INDEX($B$29:$B$34, MATCH($FB63, $A$29:$A$34, 0))</f>
        <v>300.69501336586995</v>
      </c>
      <c r="EY63" s="129">
        <f t="shared" si="144"/>
        <v>37</v>
      </c>
      <c r="EZ63" s="129">
        <f t="shared" si="145"/>
        <v>38.884668360160184</v>
      </c>
      <c r="FA63" s="129">
        <f t="shared" si="146"/>
        <v>139.98480609657668</v>
      </c>
      <c r="FB63" s="149">
        <f>IF(FO63=0,
IF(EZ63&lt;$E$29,1,
IF(EZ63&lt;$E$30,2,
IF(EZ63&lt;$E$31,3,
IF(EZ63&lt;$E$32,4,
IF(EZ63&lt;$E$33,5,
IF(EZ63&lt;$E$34,6)))))),
IF(EZ63&gt;$F$29,1,
IF(EZ63&gt;$F$30,2,
IF(EZ63&gt;$F$31,3,
IF(EZ63&gt;$F$32,4,
IF(EZ63&gt;$F$33,5,
IF(EZ63&gt;$F$34,6)))))))</f>
        <v>2</v>
      </c>
      <c r="FC63" s="149" cm="1">
        <f t="array" ref="FC63">INDEX(Sections!$A$37:$F$67, MATCH(EZ63, Acceleration!$H$6:$H$36, 1), Sections!FB63)</f>
        <v>9.4901727706756382</v>
      </c>
      <c r="FD63" s="129">
        <f>(BikeData!$G$5/EX63)*BikeData!$N$2*(Sections!$O$2/Sections!$N$2)-Sections!FI63/Sections!EX63</f>
        <v>8.6878447354505717</v>
      </c>
      <c r="FE63" s="129">
        <f>(Sections!$V$2*Sections!$L$2*BikeData!$N$2*((Sections!$P$2)/Sections!$M$2)/(1-Sections!$V$2*Sections!$N$2/Sections!$M$2))/Sections!EX63-Sections!FI63/Sections!EX63</f>
        <v>12.667669967042512</v>
      </c>
      <c r="FF63" s="129">
        <f t="shared" si="147"/>
        <v>8.6878447354505717</v>
      </c>
      <c r="FG63" s="129">
        <f t="shared" si="148"/>
        <v>39.107456104310131</v>
      </c>
      <c r="FH63" s="129">
        <f t="shared" si="58"/>
        <v>2.5643614835894394E-2</v>
      </c>
      <c r="FI63" s="149">
        <f>0.5*Sections!$U$2*Sections!$T$2*Sections!EZ63^2</f>
        <v>272.16313802633562</v>
      </c>
      <c r="FJ63" s="149">
        <f>BikeData!$N$2*((Sections!$P$2)/Sections!$N$2)-(0.5*Sections!$U$2*Sections!$T$2*Sections!EZ63^2)/BikeData!$G$5</f>
        <v>9.4033990468717796</v>
      </c>
      <c r="FK63" s="149">
        <f>Sections!$V$2*BikeData!$N$2*(Sections!$P$2/Sections!$M$2)/(1-Sections!$V$2*Sections!$N$2/Sections!$M$2)</f>
        <v>15.459349727578084</v>
      </c>
      <c r="FL63" s="149">
        <f t="shared" si="149"/>
        <v>9.4033990468717796</v>
      </c>
      <c r="FM63" s="149">
        <f t="shared" si="150"/>
        <v>216.62828163</v>
      </c>
      <c r="FN63" s="149">
        <f t="shared" si="61"/>
        <v>41.794961225542984</v>
      </c>
      <c r="FO63" s="149">
        <f t="shared" si="152"/>
        <v>0</v>
      </c>
      <c r="FP63" s="149">
        <f t="shared" si="151"/>
        <v>8.6878447354505717</v>
      </c>
      <c r="FR63" s="149">
        <f>INDEX($B$29:$B$34, MATCH($FV63, $A$29:$A$34, 0))</f>
        <v>300.69501336586995</v>
      </c>
      <c r="FS63" s="129">
        <f t="shared" si="62"/>
        <v>37</v>
      </c>
      <c r="FT63" s="129">
        <f t="shared" si="114"/>
        <v>36.869680601113892</v>
      </c>
      <c r="FU63" s="129">
        <f t="shared" si="115"/>
        <v>132.73085016401001</v>
      </c>
      <c r="FV63" s="149">
        <f>IF(GI63=0,
IF(FT63&lt;$E$29,1,
IF(FT63&lt;$E$30,2,
IF(FT63&lt;$E$31,3,
IF(FT63&lt;$E$32,4,
IF(FT63&lt;$E$33,5,
IF(FT63&lt;$E$34,6)))))),
IF(FT63&gt;$F$29,1,
IF(FT63&gt;$F$30,2,
IF(FT63&gt;$F$31,3,
IF(FT63&gt;$F$32,4,
IF(FT63&gt;$F$33,5,
IF(FT63&gt;$F$34,6)))))))</f>
        <v>2</v>
      </c>
      <c r="FW63" s="149" cm="1">
        <f t="array" ref="FW63">INDEX(Sections!$A$37:$F$67, MATCH(FT63, Acceleration!$H$6:$H$36, 1), Sections!FV63)</f>
        <v>9.4901727706756382</v>
      </c>
      <c r="FX63" s="129">
        <f>(BikeData!$G$5/FR63)*BikeData!$N$2*(Sections!$O$2/Sections!$N$2)-Sections!GC63/Sections!FR63</f>
        <v>8.7792194980238261</v>
      </c>
      <c r="FY63" s="129">
        <f>(Sections!$V$2*Sections!$L$2*BikeData!$N$2*((Sections!$P$2)/Sections!$M$2)/(1-Sections!$V$2*Sections!$N$2/Sections!$M$2))/Sections!FR63-Sections!GC63/Sections!FR63</f>
        <v>12.759044729615766</v>
      </c>
      <c r="FZ63" s="129">
        <f t="shared" si="116"/>
        <v>8.7792194980238261</v>
      </c>
      <c r="GA63" s="129">
        <f t="shared" si="117"/>
        <v>37.10703149841283</v>
      </c>
      <c r="GB63" s="129">
        <f t="shared" si="64"/>
        <v>2.703553514664548E-2</v>
      </c>
      <c r="GC63" s="149">
        <f>0.5*Sections!$U$2*Sections!$T$2*Sections!FT63^2</f>
        <v>244.68720257306774</v>
      </c>
      <c r="GD63" s="149">
        <f>BikeData!$N$2*((Sections!$P$2)/Sections!$N$2)-(0.5*Sections!$U$2*Sections!$T$2*Sections!FT63^2)/BikeData!$G$5</f>
        <v>9.5074745599523389</v>
      </c>
      <c r="GE63" s="149">
        <f>Sections!$V$2*BikeData!$N$2*(Sections!$P$2/Sections!$M$2)/(1-Sections!$V$2*Sections!$N$2/Sections!$M$2)</f>
        <v>15.459349727578084</v>
      </c>
      <c r="GF63" s="149">
        <f t="shared" si="118"/>
        <v>9.5074745599523389</v>
      </c>
      <c r="GG63" s="149">
        <f t="shared" si="66"/>
        <v>477.54111422000005</v>
      </c>
      <c r="GH63" s="149">
        <f>MAX(0, (FT63^2 - CX$6^2)/(2*Sections!GF63))</f>
        <v>71.489717855998592</v>
      </c>
      <c r="GI63" s="149">
        <f t="shared" si="119"/>
        <v>0</v>
      </c>
      <c r="GJ63" s="149">
        <f t="shared" si="120"/>
        <v>8.7792194980238261</v>
      </c>
      <c r="GM63" s="106">
        <f>INDEX($B$29:$B$34, MATCH(GQ63, $A$29:$A$34, 0))</f>
        <v>327.25651568900486</v>
      </c>
      <c r="GN63" s="106">
        <f t="shared" si="68"/>
        <v>37</v>
      </c>
      <c r="GO63" s="106">
        <f t="shared" si="121"/>
        <v>31.699381613802384</v>
      </c>
      <c r="GP63" s="106">
        <f t="shared" si="122"/>
        <v>114.11777380968859</v>
      </c>
      <c r="GQ63" s="106">
        <f>IF(HD63=0,
IF(GO63&lt;$E$29,1,
IF(GO63&lt;$E$30,2,
IF(GO63&lt;$E$31,3,
IF(GO63&lt;$E$32,4,
IF(GO63&lt;$E$33,5,
IF(GO63&lt;$E$34,6)))))),
IF(GO63&gt;$F$29,1,
IF(GO63&gt;$F$30,2,
IF(GO63&gt;$F$31,3,
IF(GO63&gt;$F$32,4,
IF(GO63&gt;$F$33,5,
IF(GO63&gt;$F$34,6)))))))</f>
        <v>1</v>
      </c>
      <c r="GR63" s="106" cm="1">
        <f t="array" ref="GR63">INDEX(Sections!$A$37:$F$67, MATCH(GO63, Acceleration!$H$6:$H$36, 1), Sections!GQ63)</f>
        <v>12.819174815408889</v>
      </c>
      <c r="GS63" s="106">
        <f>(BikeData!$G$5/GM63)*BikeData!$N$2*(Sections!$O$2/Sections!$N$2)-Sections!GX63/Sections!GM63</f>
        <v>8.2616585284341255</v>
      </c>
      <c r="GT63" s="106">
        <f>(Sections!$V$2*Sections!$L$2*BikeData!$N$2*((Sections!$P$2)/Sections!$M$2)/(1-Sections!$V$2*Sections!$N$2/Sections!$M$2))/Sections!GM63-Sections!GX63/Sections!GM63</f>
        <v>11.918464562342443</v>
      </c>
      <c r="GU63" s="106">
        <f t="shared" si="123"/>
        <v>8.2616585284341255</v>
      </c>
      <c r="GV63" s="106">
        <f t="shared" si="124"/>
        <v>31.958944158941499</v>
      </c>
      <c r="GW63" s="106">
        <f t="shared" si="70"/>
        <v>3.1417728564522414E-2</v>
      </c>
      <c r="GX63" s="106">
        <f>0.5*Sections!$U$2*Sections!$T$2*Sections!GO63^2</f>
        <v>180.87314304554508</v>
      </c>
      <c r="GY63" s="106">
        <f>BikeData!$N$2*((Sections!$P$2)/Sections!$N$2)-(0.5*Sections!$U$2*Sections!$T$2*Sections!GO63^2)/BikeData!$G$5</f>
        <v>9.7491944824050769</v>
      </c>
      <c r="GZ63" s="106">
        <f>Sections!$V$2*BikeData!$N$2*(Sections!$P$2/Sections!$M$2)/(1-Sections!$V$2*Sections!$N$2/Sections!$M$2)</f>
        <v>15.459349727578084</v>
      </c>
      <c r="HA63" s="106">
        <f t="shared" si="125"/>
        <v>9.7491944824050769</v>
      </c>
      <c r="HB63" s="106">
        <f t="shared" si="72"/>
        <v>346.21187875999999</v>
      </c>
      <c r="HC63" s="106">
        <f>MAX(0, (GO63^2 - DY$9^2)/(2*Sections!HA63))</f>
        <v>51.535067666922828</v>
      </c>
      <c r="HD63" s="106">
        <f t="shared" si="126"/>
        <v>0</v>
      </c>
      <c r="HE63" s="106">
        <f t="shared" si="127"/>
        <v>8.2616585284341255</v>
      </c>
      <c r="HH63" s="82">
        <f>INDEX($B$29:$B$34, MATCH(HL63, $A$29:$A$34, 0))</f>
        <v>327.25651568900486</v>
      </c>
      <c r="HI63" s="82">
        <f t="shared" si="74"/>
        <v>37</v>
      </c>
      <c r="HJ63" s="82">
        <f t="shared" si="128"/>
        <v>29.750157560165814</v>
      </c>
      <c r="HK63" s="82">
        <f t="shared" si="129"/>
        <v>107.10056721659693</v>
      </c>
      <c r="HL63" s="106">
        <f>IF(HY63=0,
IF(HJ63&lt;$E$29,1,
IF(HJ63&lt;$E$30,2,
IF(HJ63&lt;$E$31,3,
IF(HJ63&lt;$E$32,4,
IF(HJ63&lt;$E$33,5,
IF(HJ63&lt;$E$34,6)))))),
IF(HJ63&gt;$F$29,1,
IF(HJ63&gt;$F$30,2,
IF(HJ63&gt;$F$31,3,
IF(HJ63&gt;$F$32,4,
IF(HJ63&gt;$F$33,5,
IF(HJ63&gt;$F$34,6)))))))</f>
        <v>1</v>
      </c>
      <c r="HM63" s="106" cm="1">
        <f t="array" ref="HM63">INDEX(Sections!$A$37:$F$67, MATCH(HJ63, Acceleration!$H$6:$H$36, 1), Sections!HL63)</f>
        <v>13.182386700297018</v>
      </c>
      <c r="HN63" s="82">
        <f>(BikeData!$G$5/HH63)*BikeData!$N$2*(Sections!$O$2/Sections!$N$2)-Sections!HS63/Sections!HH63</f>
        <v>8.3275401978221524</v>
      </c>
      <c r="HO63" s="82">
        <f>(Sections!$V$2*Sections!$L$2*BikeData!$N$2*((Sections!$P$2)/Sections!$M$2)/(1-Sections!$V$2*Sections!$N$2/Sections!$M$2))/Sections!HH63-Sections!HS63/Sections!HH63</f>
        <v>11.98434623173047</v>
      </c>
      <c r="HP63" s="82">
        <f t="shared" si="130"/>
        <v>8.3275401978221524</v>
      </c>
      <c r="HQ63" s="82">
        <f t="shared" si="131"/>
        <v>30.02876879344765</v>
      </c>
      <c r="HR63" s="106">
        <f t="shared" si="26"/>
        <v>3.3456606232258074E-2</v>
      </c>
      <c r="HS63" s="104">
        <f>0.5*Sections!$U$2*Sections!$T$2*Sections!HJ63^2</f>
        <v>159.31293747384441</v>
      </c>
      <c r="HT63" s="104">
        <f>BikeData!$N$2*((Sections!$P$2)/Sections!$N$2)-(0.5*Sections!$U$2*Sections!$T$2*Sections!HJ63^2)/BikeData!$G$5</f>
        <v>9.8308619277524283</v>
      </c>
      <c r="HU63" s="104">
        <f>Sections!$V$2*BikeData!$N$2*(Sections!$P$2/Sections!$M$2)/(1-Sections!$V$2*Sections!$N$2/Sections!$M$2)</f>
        <v>15.459349727578084</v>
      </c>
      <c r="HV63" s="106">
        <f t="shared" si="132"/>
        <v>9.8308619277524283</v>
      </c>
      <c r="HW63" s="106">
        <f t="shared" si="77"/>
        <v>284.42191860000003</v>
      </c>
      <c r="HX63" s="106">
        <f t="shared" si="78"/>
        <v>28.675326988774668</v>
      </c>
      <c r="HY63" s="106">
        <f t="shared" si="133"/>
        <v>0</v>
      </c>
      <c r="HZ63" s="106">
        <f t="shared" si="134"/>
        <v>8.3275401978221524</v>
      </c>
    </row>
    <row r="64" spans="1:234" ht="14.65" thickBot="1">
      <c r="A64" s="40">
        <v>13.061721243519598</v>
      </c>
      <c r="B64" s="40">
        <v>10.402121547276282</v>
      </c>
      <c r="C64" s="40">
        <v>7.7365422861997617</v>
      </c>
      <c r="D64" s="40">
        <v>5.6106215254033271</v>
      </c>
      <c r="E64" s="40">
        <v>3.9200512950386721</v>
      </c>
      <c r="F64" s="40">
        <v>2.1690782880335573</v>
      </c>
      <c r="L64" s="149">
        <f>INDEX($B$29:$B$34, MATCH($P64, $A$29:$A$34, 0))</f>
        <v>327.25651568900486</v>
      </c>
      <c r="M64" s="149">
        <f t="shared" si="28"/>
        <v>38</v>
      </c>
      <c r="N64" s="149">
        <f t="shared" si="79"/>
        <v>31.268623930569483</v>
      </c>
      <c r="O64" s="149">
        <f t="shared" si="29"/>
        <v>112.56704615005015</v>
      </c>
      <c r="P64" s="149">
        <f>IF(AC64=0,
IF(N64&lt;$E$29,1,
IF(N64&lt;$E$30,2,
IF(N64&lt;$E$31,3,
IF(N64&lt;$E$32,4,
IF(N64&lt;$E$33,5,
IF(N64&lt;$E$34,6)))))),
IF(N64&gt;$F$29,1,
IF(N64&gt;$F$30,2,
IF(N64&gt;$F$31,3,
IF(N64&gt;$F$32,4,
IF(N64&gt;$F$33,5,
IF(N64&gt;$F$34,6)))))))</f>
        <v>1</v>
      </c>
      <c r="Q64" s="149" cm="1">
        <f t="array" ref="Q64">INDEX(Sections!$A$37:$F$67, MATCH(N64, Acceleration!$H$6:$H$36, 1), Sections!P64)</f>
        <v>12.819174815408889</v>
      </c>
      <c r="R64" s="149">
        <f>(BikeData!$G$5/L64)*BikeData!$N$2*(Sections!$O$2/Sections!$N$2)-Sections!W64/Sections!L64</f>
        <v>8.2765774411507049</v>
      </c>
      <c r="S64" s="149">
        <f>(Sections!$V$2*Sections!$L$2*BikeData!$N$2*((Sections!$P$2)/Sections!$M$2)/(1-Sections!$V$2*Sections!$N$2/Sections!$M$2))/Sections!L64-Sections!W64/Sections!L64</f>
        <v>11.933383475059022</v>
      </c>
      <c r="T64" s="149">
        <f t="shared" si="0"/>
        <v>8.6376490575826992</v>
      </c>
      <c r="U64" s="149">
        <f t="shared" si="30"/>
        <v>31.543654522368644</v>
      </c>
      <c r="V64" s="149">
        <f t="shared" si="31"/>
        <v>3.184090832652222E-2</v>
      </c>
      <c r="W64" s="149">
        <f>0.5*Sections!$U$2*Sections!$T$2*Sections!N64^2</f>
        <v>175.99083165204885</v>
      </c>
      <c r="X64" s="149">
        <f>BikeData!$N$2*((Sections!$P$2)/Sections!$N$2)-(0.5*Sections!$U$2*Sections!$T$2*Sections!N64^2)/BikeData!$G$5</f>
        <v>9.7676880861683202</v>
      </c>
      <c r="Y64" s="149">
        <f>Sections!$V$2*BikeData!$N$2*(Sections!$P$2/Sections!$M$2)/(1-Sections!$V$2*Sections!$N$2/Sections!$M$2)</f>
        <v>15.459349727578084</v>
      </c>
      <c r="Z64" s="149">
        <f t="shared" si="32"/>
        <v>9.7676880861683202</v>
      </c>
      <c r="AA64" s="149">
        <f>$D$2-M64</f>
        <v>465.2</v>
      </c>
      <c r="AB64" s="149">
        <f>MAX(0, (N64^2 - M$17^2)/(2*Sections!Z64))</f>
        <v>4.1403685984465355</v>
      </c>
      <c r="AC64" s="149">
        <f t="shared" si="80"/>
        <v>0</v>
      </c>
      <c r="AD64" s="149">
        <f t="shared" si="33"/>
        <v>8.6376490575826992</v>
      </c>
      <c r="AF64" s="149">
        <f>INDEX($B$29:$B$34, MATCH($AJ64, $A$29:$A$34, 0))</f>
        <v>300.69501336586995</v>
      </c>
      <c r="AG64" s="129">
        <f t="shared" si="159"/>
        <v>38</v>
      </c>
      <c r="AH64" s="129">
        <f t="shared" si="160"/>
        <v>39.458524126262766</v>
      </c>
      <c r="AI64" s="129">
        <f t="shared" si="153"/>
        <v>142.05068685454597</v>
      </c>
      <c r="AJ64" s="129">
        <f>IF(AW64=0,
IF(AH64&lt;$E$29,1,
IF(AH64&lt;$E$30,2,
IF(AH64&lt;$E$31,3,
IF(AH64&lt;$E$32,4,
IF(AH64&lt;$E$33,5,
IF(AH64&lt;$E$34,6)))))),
IF(AH64&gt;$F$29,1,
IF(AH64&gt;$F$30,2,
IF(AH64&gt;$F$31,3,
IF(AH64&gt;$F$32,4,
IF(AH64&gt;$F$33,5,
IF(AH64&gt;$F$34,6)))))))</f>
        <v>2</v>
      </c>
      <c r="AK64" s="129" cm="1">
        <f t="array" ref="AK64">INDEX(Sections!$A$37:$F$67, MATCH(AH64, Acceleration!$H$6:$H$36, 1), $AJ64)</f>
        <v>9.4901727706756382</v>
      </c>
      <c r="AL64" s="129">
        <f>(BikeData!$G$5/AF64)*BikeData!$N$2*(Sections!$O$2/Sections!$N$2)-Sections!AQ64/Sections!AF64</f>
        <v>8.6609324677571493</v>
      </c>
      <c r="AM64" s="129">
        <f>(Sections!$V$2*Sections!$L$2*BikeData!$N$2*((Sections!$P$2)/Sections!$M$2)/(1-Sections!$V$2*Sections!$N$2/Sections!$M$2))/Sections!AF64-Sections!AQ64/Sections!AF64</f>
        <v>12.64075769934909</v>
      </c>
      <c r="AN64" s="129">
        <f t="shared" si="154"/>
        <v>8.6609324677571493</v>
      </c>
      <c r="AO64" s="129">
        <f t="shared" si="155"/>
        <v>39.677411598520074</v>
      </c>
      <c r="AP64" s="129">
        <f t="shared" si="36"/>
        <v>2.5272968363646765E-2</v>
      </c>
      <c r="AQ64" s="149">
        <f>0.5*Sections!$U$2*Sections!$T$2*Sections!AH64^2</f>
        <v>280.25552272011493</v>
      </c>
      <c r="AR64" s="149">
        <f>BikeData!$N$2*((Sections!$P$2)/Sections!$N$2)-(0.5*Sections!$U$2*Sections!$T$2*Sections!AH64^2)/BikeData!$G$5</f>
        <v>9.3727460745468587</v>
      </c>
      <c r="AS64" s="149">
        <f>Sections!$V$2*BikeData!$N$2*(Sections!$P$2/Sections!$M$2)/(1-Sections!$V$2*Sections!$N$2/Sections!$M$2)</f>
        <v>15.459349727578084</v>
      </c>
      <c r="AT64" s="149">
        <f t="shared" si="156"/>
        <v>9.3727460745468587</v>
      </c>
      <c r="AU64" s="149">
        <f t="shared" si="157"/>
        <v>24.025001019999998</v>
      </c>
      <c r="AV64" s="149">
        <f>MAX(0, (AH64^2 - AG$17^2)/(2*Sections!AT64))</f>
        <v>0</v>
      </c>
      <c r="AW64" s="149">
        <f t="shared" si="81"/>
        <v>0</v>
      </c>
      <c r="AX64" s="149">
        <f t="shared" si="158"/>
        <v>8.6609324677571493</v>
      </c>
      <c r="AZ64" s="151">
        <f>INDEX($B$29:$B$34, MATCH($AJ64, $A$29:$A$34, 0))</f>
        <v>300.69501336586995</v>
      </c>
      <c r="BA64" s="150">
        <f>BA63+BA14-37</f>
        <v>37.623328960000009</v>
      </c>
      <c r="BB64" s="150">
        <f t="shared" si="37"/>
        <v>49.933134794100205</v>
      </c>
      <c r="BC64" s="150">
        <f t="shared" si="7"/>
        <v>179.75928525876074</v>
      </c>
      <c r="BD64" s="150">
        <f>IF(BQ64=0,
IF(BB64&lt;$E$29,1,
IF(BB64&lt;$E$30,2,
IF(BB64&lt;$E$31,3,
IF(BB64&lt;$E$32,4,
IF(BB64&lt;$E$33,5,
IF(BB64&lt;$E$34,6)))))),
IF(BB64&gt;$F$29,1,
IF(BB64&gt;$F$30,2,
IF(BB64&gt;$F$31,3,
IF(BB64&gt;$F$32,4,
IF(BB64&gt;$F$33,5,
IF(BB64&gt;$F$34,6)))))))</f>
        <v>3</v>
      </c>
      <c r="BE64" s="150" cm="1">
        <f t="array" ref="BE64">INDEX(Sections!$A$37:$F$67, MATCH(BB64, Acceleration!$H$6:$H$36, 1), Sections!BD64)</f>
        <v>6.8582415088433493</v>
      </c>
      <c r="BF64" s="150">
        <f>(BikeData!$G$5/AZ64)*BikeData!$N$2*(Sections!$O$2/Sections!$N$2)-Sections!BK64/Sections!AZ64</f>
        <v>8.1004253065005276</v>
      </c>
      <c r="BG64" s="150">
        <f>(Sections!$V$2*Sections!$L$2*BikeData!$N$2*((Sections!$P$2)/Sections!$M$2)/(1-Sections!$V$2*Sections!$N$2/Sections!$M$2))/Sections!AZ64-Sections!BK64/Sections!AZ64</f>
        <v>12.080250538092468</v>
      </c>
      <c r="BH64" s="150">
        <f t="shared" si="38"/>
        <v>6.8582415088433493</v>
      </c>
      <c r="BI64" s="150">
        <f t="shared" si="9"/>
        <v>50.07029492007679</v>
      </c>
      <c r="BJ64" s="150">
        <f t="shared" si="39"/>
        <v>1.9999314080690278E-2</v>
      </c>
      <c r="BK64" s="151">
        <f>0.5*Sections!$U$2*Sections!$T$2*Sections!BB64^2</f>
        <v>448.79723106584049</v>
      </c>
      <c r="BL64" s="151">
        <f>BikeData!$N$2*((Sections!$P$2)/Sections!$N$2)-(0.5*Sections!$U$2*Sections!$T$2*Sections!BB64^2)/BikeData!$G$5</f>
        <v>8.7343305126312316</v>
      </c>
      <c r="BM64" s="151">
        <f>Sections!$V$2*BikeData!$N$2*(Sections!$P$2/Sections!$M$2)/(1-Sections!$V$2*Sections!$N$2/Sections!$M$2)</f>
        <v>15.459349727578084</v>
      </c>
      <c r="BN64" s="151">
        <f t="shared" si="10"/>
        <v>8.7343305126312316</v>
      </c>
      <c r="BO64" s="151">
        <f t="shared" si="83"/>
        <v>0</v>
      </c>
      <c r="BP64" s="151">
        <f>MAX(0, (BB64^2 - BA$17^2)/(2*Sections!BN64))</f>
        <v>0</v>
      </c>
      <c r="BQ64" s="151">
        <v>0</v>
      </c>
      <c r="BR64" s="151">
        <f t="shared" si="11"/>
        <v>6.8582415088433493</v>
      </c>
      <c r="BT64" s="129">
        <f>INDEX($B$29:$B$34, MATCH($BX64, $A$29:$A$34, 0))</f>
        <v>281.54523308547459</v>
      </c>
      <c r="BU64" s="129">
        <f t="shared" si="85"/>
        <v>38</v>
      </c>
      <c r="BV64" s="129">
        <f t="shared" si="86"/>
        <v>54.598623158583322</v>
      </c>
      <c r="BW64" s="129">
        <f t="shared" si="87"/>
        <v>196.55504337089997</v>
      </c>
      <c r="BX64" s="129">
        <f>IF(CK64=0,
IF(BV64&lt;$E$29,1,
IF(BV64&lt;$E$30,2,
IF(BV64&lt;$E$31,3,
IF(BV64&lt;$E$32,4,
IF(BV64&lt;$E$33,5,
IF(BV64&lt;$E$34,6)))))),
IF(BV64&gt;$F$29,1,
IF(BV64&gt;$F$30,2,
IF(BV64&gt;$F$31,3,
IF(BV64&gt;$F$32,4,
IF(BV64&gt;$F$33,5,
IF(BV64&gt;$F$34,6)))))))</f>
        <v>4</v>
      </c>
      <c r="BY64" s="129" cm="1">
        <f t="array" ref="BY64">INDEX(Sections!$A$37:$F$67, MATCH(BV64, Acceleration!$H$6:$H$36, 1), Sections!BX64)</f>
        <v>4.7104625432718503</v>
      </c>
      <c r="BZ64" s="129">
        <f>(BikeData!$G$5/BT64)*BikeData!$N$2*(Sections!$O$2/Sections!$N$2)-Sections!CE64/Sections!BT64</f>
        <v>8.339594188810457</v>
      </c>
      <c r="CA64" s="129">
        <f>(Sections!$V$2*Sections!$L$2*BikeData!$N$2*((Sections!$P$2)/Sections!$M$2)/(1-Sections!$V$2*Sections!$N$2/Sections!$M$2))/Sections!BT64-Sections!CE64/Sections!BT64</f>
        <v>12.590114036340797</v>
      </c>
      <c r="CB64" s="129">
        <f t="shared" si="40"/>
        <v>4.7104625432718503</v>
      </c>
      <c r="CC64" s="129">
        <f t="shared" si="13"/>
        <v>54.684829485877842</v>
      </c>
      <c r="CD64" s="129">
        <f t="shared" si="41"/>
        <v>1.8301032330179837E-2</v>
      </c>
      <c r="CE64" s="149">
        <f>0.5*Sections!$U$2*Sections!$T$2*Sections!BV64^2</f>
        <v>536.58173714633836</v>
      </c>
      <c r="CF64" s="149">
        <f>BikeData!$N$2*((Sections!$P$2)/Sections!$N$2)-(0.5*Sections!$U$2*Sections!$T$2*Sections!BV64^2)/BikeData!$G$5</f>
        <v>8.401813444144496</v>
      </c>
      <c r="CG64" s="149">
        <f>Sections!$V$2*BikeData!$N$2*(Sections!$P$2/Sections!$M$2)/(1-Sections!$V$2*Sections!$N$2/Sections!$M$2)</f>
        <v>15.459349727578084</v>
      </c>
      <c r="CH64" s="149">
        <f t="shared" si="42"/>
        <v>8.401813444144496</v>
      </c>
      <c r="CI64" s="149">
        <f t="shared" si="88"/>
        <v>66.075679469999997</v>
      </c>
      <c r="CJ64" s="149">
        <f>MAX(0, (BV64^2 - BU$17^2)/(2*Sections!CH64))</f>
        <v>0</v>
      </c>
      <c r="CK64" s="149">
        <f t="shared" si="89"/>
        <v>0</v>
      </c>
      <c r="CL64" s="154">
        <f t="shared" si="90"/>
        <v>4.7104625432718503</v>
      </c>
      <c r="CM64" s="672"/>
      <c r="CN64" s="129">
        <f>INDEX($B$29:$B$34, MATCH(CR64, $A$29:$A$34, 0))</f>
        <v>281.54523308547459</v>
      </c>
      <c r="CO64" s="129">
        <f t="shared" si="91"/>
        <v>38</v>
      </c>
      <c r="CP64" s="129">
        <f t="shared" si="92"/>
        <v>55.022073489127877</v>
      </c>
      <c r="CQ64" s="129">
        <f t="shared" si="43"/>
        <v>198.07946456086037</v>
      </c>
      <c r="CR64" s="129">
        <f>IF(DE64=1,
IF(CP64&lt;$E$29,1,
IF(CP64&lt;$E$30,2,
IF(CP64&lt;$E$31,3,
IF(CP64&lt;$E$32,4,
IF(CP64&lt;$E$33,5,
IF(CP64&lt;$E$34,6)))))),
IF(CP64&gt;$F$29,1,
IF(CP64&gt;$F$30,2,
IF(CP64&gt;$F$31,3,
IF(CP64&gt;$F$32,4,
IF(CP64&gt;$F$33,5,
IF(CP64&gt;$F$34,6)))))))</f>
        <v>4</v>
      </c>
      <c r="CS64" s="129" cm="1">
        <f t="array" ref="CS64">INDEX(Sections!$A$37:$F$67, MATCH(CP64, Acceleration!$H$6:$H$36, 1), Sections!CR64)</f>
        <v>4.7104625432718503</v>
      </c>
      <c r="CT64" s="129">
        <f>(BikeData!$G$5/CN64)*BikeData!$N$2*(Sections!$O$2/Sections!$N$2)-Sections!CY64/Sections!CN64</f>
        <v>8.3099172322879404</v>
      </c>
      <c r="CU64" s="129">
        <f>(Sections!$V$2*Sections!$L$2*BikeData!$N$2*((Sections!$P$2)/Sections!$M$2)/(1-Sections!$V$2*Sections!$N$2/Sections!$M$2))/Sections!CN64-Sections!CY64/Sections!CN64</f>
        <v>12.56043707981828</v>
      </c>
      <c r="CV64" s="129">
        <f t="shared" si="135"/>
        <v>4.7104625432718503</v>
      </c>
      <c r="CW64" s="129">
        <f t="shared" si="138"/>
        <v>54.869738861072463</v>
      </c>
      <c r="CX64" s="129">
        <f t="shared" si="139"/>
        <v>1.8199718042928494E-2</v>
      </c>
      <c r="CY64" s="129">
        <f>0.5*Sections!$U$2*Sections!$T$2*Sections!CP64^2</f>
        <v>544.93714278773791</v>
      </c>
      <c r="CZ64" s="129">
        <f>BikeData!$N$2*((Sections!$P$2)/Sections!$N$2)-(0.5*Sections!$U$2*Sections!$T$2*Sections!CP64^2)/BikeData!$G$5</f>
        <v>8.3701641803513169</v>
      </c>
      <c r="DA64" s="129">
        <f>Sections!$V$2*BikeData!$N$2*(Sections!$P$2/Sections!$M$2)/(1-Sections!$V$2*Sections!$N$2/Sections!$M$2)</f>
        <v>15.459349727578084</v>
      </c>
      <c r="DB64" s="129">
        <f t="shared" si="93"/>
        <v>8.3701641803513169</v>
      </c>
      <c r="DC64" s="129">
        <f t="shared" si="94"/>
        <v>34.567763170000006</v>
      </c>
      <c r="DD64" s="129">
        <f t="shared" si="47"/>
        <v>37.433375267679146</v>
      </c>
      <c r="DE64" s="220">
        <f t="shared" si="95"/>
        <v>1</v>
      </c>
      <c r="DF64" s="149">
        <f t="shared" si="161"/>
        <v>-8.3701641803513169</v>
      </c>
      <c r="DG64" s="680"/>
      <c r="DH64" s="631"/>
      <c r="DI64" s="129">
        <f>INDEX($B$29:$B$34, MATCH(DM64, $A$29:$A$34, 0))</f>
        <v>300.69501336586995</v>
      </c>
      <c r="DJ64" s="129">
        <f t="shared" si="97"/>
        <v>38</v>
      </c>
      <c r="DK64" s="129">
        <f t="shared" si="98"/>
        <v>41.412932777736465</v>
      </c>
      <c r="DL64" s="129">
        <f t="shared" si="16"/>
        <v>149.08655799985127</v>
      </c>
      <c r="DM64" s="149">
        <f>IF(DZ64=0,
IF(DK64&lt;$E$29,1,
IF(DK64&lt;$E$30,2,
IF(DK64&lt;$E$31,3,
IF(DK64&lt;$E$32,4,
IF(DK64&lt;$E$33,5,
IF(DK64&lt;$E$34,6)))))),
IF(DK64&gt;$F$29,1,
IF(DK64&gt;$F$30,2,
IF(DK64&gt;$F$31,3,
IF(DK64&gt;$F$32,4,
IF(DK64&gt;$F$33,5,
IF(DK64&gt;$F$34,6)))))))</f>
        <v>2</v>
      </c>
      <c r="DN64" s="149" cm="1">
        <f t="array" ref="DN64">INDEX(Sections!$A$37:$F$67, MATCH(DK64, Acceleration!$H$6:$H$36, 1), Sections!DM64)</f>
        <v>9.4901727706756382</v>
      </c>
      <c r="DO64" s="129">
        <f>(BikeData!$G$5/DI64)*BikeData!$N$2*(Sections!$O$2/Sections!$N$2)-Sections!DT64/Sections!DI64</f>
        <v>8.5663181368208861</v>
      </c>
      <c r="DP64" s="129">
        <f>(Sections!$V$2*Sections!$L$2*BikeData!$N$2*((Sections!$P$2)/Sections!$M$2)/(1-Sections!$V$2*Sections!$N$2/Sections!$M$2))/Sections!DI64-Sections!DT64/Sections!DI64</f>
        <v>12.546143368412826</v>
      </c>
      <c r="DQ64" s="129">
        <f t="shared" si="48"/>
        <v>8.5663181368208861</v>
      </c>
      <c r="DR64" s="149">
        <f t="shared" si="49"/>
        <v>41.188603276184345</v>
      </c>
      <c r="DS64" s="129">
        <f t="shared" si="50"/>
        <v>2.4212624795432406E-2</v>
      </c>
      <c r="DT64" s="149">
        <f>0.5*Sections!$U$2*Sections!$T$2*Sections!DK64^2</f>
        <v>308.70558022559749</v>
      </c>
      <c r="DU64" s="149">
        <f>BikeData!$N$2*((Sections!$P$2)/Sections!$N$2)-(0.5*Sections!$U$2*Sections!$T$2*Sections!DK64^2)/BikeData!$G$5</f>
        <v>9.2649807052079094</v>
      </c>
      <c r="DV64" s="149">
        <f>Sections!$V$2*BikeData!$N$2*(Sections!$P$2/Sections!$M$2)/(1-Sections!$V$2*Sections!$N$2/Sections!$M$2)</f>
        <v>15.459349727578084</v>
      </c>
      <c r="DW64" s="149">
        <f t="shared" si="99"/>
        <v>9.2649807052079094</v>
      </c>
      <c r="DX64" s="149">
        <f t="shared" si="100"/>
        <v>9.7806934999999982</v>
      </c>
      <c r="DY64" s="149">
        <f t="shared" si="52"/>
        <v>0</v>
      </c>
      <c r="DZ64" s="149">
        <f t="shared" si="101"/>
        <v>0</v>
      </c>
      <c r="EA64" s="149">
        <f t="shared" si="53"/>
        <v>-9.2649807052079094</v>
      </c>
      <c r="EB64" s="634"/>
      <c r="EC64" s="659"/>
      <c r="ED64" s="193">
        <f>INDEX($B$29:$B$34, MATCH(EH64, $A$29:$A$34, 0))</f>
        <v>327.25651568900486</v>
      </c>
      <c r="EE64" s="150">
        <f>EE14</f>
        <v>37.01957573</v>
      </c>
      <c r="EF64" s="150">
        <f t="shared" si="103"/>
        <v>31.009866689680884</v>
      </c>
      <c r="EG64" s="150">
        <f t="shared" si="104"/>
        <v>111.63552008285119</v>
      </c>
      <c r="EH64" s="151">
        <f>IF(EU64=0,
IF(EF64&lt;$E$29,1,
IF(EF64&lt;$E$30,2,
IF(EF64&lt;$E$31,3,
IF(EF64&lt;$E$32,4,
IF(EF64&lt;$E$33,5,
IF(EF64&lt;$E$34,6)))))),
IF(EF64&gt;$F$29,1,
IF(EF64&gt;$F$30,2,
IF(EF64&gt;$F$31,3,
IF(EF64&gt;$F$32,4,
IF(EF64&gt;$F$33,5,
IF(EF64&gt;$F$34,6)))))))</f>
        <v>1</v>
      </c>
      <c r="EI64" s="151" cm="1">
        <f t="array" ref="EI64">INDEX(Sections!$A$37:$F$67, MATCH(EF64, Acceleration!$H$6:$H$36, 1), Sections!EH64)</f>
        <v>13.061721243519598</v>
      </c>
      <c r="EJ64" s="150">
        <f>(BikeData!$G$5/ED64)*BikeData!$N$2*(Sections!$O$2/Sections!$N$2)-Sections!EO64/Sections!ED64</f>
        <v>8.2854411359371074</v>
      </c>
      <c r="EK64" s="150">
        <f>(Sections!$V$2*Sections!$L$2*BikeData!$N$2*((Sections!$P$2)/Sections!$M$2)/(1-Sections!$V$2*Sections!$N$2/Sections!$M$2))/Sections!ED64-Sections!EO64/Sections!ED64</f>
        <v>11.942247169845425</v>
      </c>
      <c r="EL64" s="150">
        <f t="shared" si="105"/>
        <v>8.2854411359371074</v>
      </c>
      <c r="EM64" s="150">
        <f t="shared" si="140"/>
        <v>30.692906035845841</v>
      </c>
      <c r="EN64" s="129">
        <f t="shared" si="142"/>
        <v>3.2413454236434977E-2</v>
      </c>
      <c r="EO64" s="151">
        <f>0.5*Sections!$U$2*Sections!$T$2*Sections!EF64^2</f>
        <v>173.09012978012041</v>
      </c>
      <c r="EP64" s="151">
        <f>BikeData!$N$2*((Sections!$P$2)/Sections!$N$2)-(0.5*Sections!$U$2*Sections!$T$2*Sections!EF64^2)/BikeData!$G$5</f>
        <v>9.7786755932589582</v>
      </c>
      <c r="EQ64" s="151">
        <f>Sections!$V$2*BikeData!$N$2*(Sections!$P$2/Sections!$M$2)/(1-Sections!$V$2*Sections!$N$2/Sections!$M$2)</f>
        <v>15.459349727578084</v>
      </c>
      <c r="ER64" s="151">
        <f t="shared" si="106"/>
        <v>9.7786755932589582</v>
      </c>
      <c r="ES64" s="151">
        <f t="shared" si="107"/>
        <v>0</v>
      </c>
      <c r="ET64" s="151">
        <f t="shared" si="108"/>
        <v>4.5839096156446013</v>
      </c>
      <c r="EU64" s="151">
        <v>0</v>
      </c>
      <c r="EV64" s="151">
        <f t="shared" si="143"/>
        <v>-9.7786755932589582</v>
      </c>
      <c r="EW64" s="679"/>
      <c r="EX64" s="129">
        <f>INDEX($B$29:$B$34, MATCH($FB64, $A$29:$A$34, 0))</f>
        <v>300.69501336586995</v>
      </c>
      <c r="EY64" s="129">
        <f t="shared" si="144"/>
        <v>38</v>
      </c>
      <c r="EZ64" s="129">
        <f t="shared" si="145"/>
        <v>39.107456104310131</v>
      </c>
      <c r="FA64" s="129">
        <f t="shared" si="146"/>
        <v>140.78684197551647</v>
      </c>
      <c r="FB64" s="149">
        <f>IF(FO64=0,
IF(EZ64&lt;$E$29,1,
IF(EZ64&lt;$E$30,2,
IF(EZ64&lt;$E$31,3,
IF(EZ64&lt;$E$32,4,
IF(EZ64&lt;$E$33,5,
IF(EZ64&lt;$E$34,6)))))),
IF(EZ64&gt;$F$29,1,
IF(EZ64&gt;$F$30,2,
IF(EZ64&gt;$F$31,3,
IF(EZ64&gt;$F$32,4,
IF(EZ64&gt;$F$33,5,
IF(EZ64&gt;$F$34,6)))))))</f>
        <v>2</v>
      </c>
      <c r="FC64" s="149" cm="1">
        <f t="array" ref="FC64">INDEX(Sections!$A$37:$F$67, MATCH(EZ64, Acceleration!$H$6:$H$36, 1), Sections!FB64)</f>
        <v>9.4901727706756382</v>
      </c>
      <c r="FD64" s="129">
        <f>(BikeData!$G$5/EX64)*BikeData!$N$2*(Sections!$O$2/Sections!$N$2)-Sections!FI64/Sections!EX64</f>
        <v>8.6774434186154412</v>
      </c>
      <c r="FE64" s="129">
        <f>(Sections!$V$2*Sections!$L$2*BikeData!$N$2*((Sections!$P$2)/Sections!$M$2)/(1-Sections!$V$2*Sections!$N$2/Sections!$M$2))/Sections!EX64-Sections!FI64/Sections!EX64</f>
        <v>12.657268650207381</v>
      </c>
      <c r="FF64" s="129">
        <f t="shared" si="147"/>
        <v>8.6774434186154412</v>
      </c>
      <c r="FG64" s="129">
        <f t="shared" si="148"/>
        <v>39.328717367691702</v>
      </c>
      <c r="FH64" s="129">
        <f t="shared" si="58"/>
        <v>2.5498439195455452E-2</v>
      </c>
      <c r="FI64" s="149">
        <f>0.5*Sections!$U$2*Sections!$T$2*Sections!EZ64^2</f>
        <v>275.29076213109789</v>
      </c>
      <c r="FJ64" s="149">
        <f>BikeData!$N$2*((Sections!$P$2)/Sections!$N$2)-(0.5*Sections!$U$2*Sections!$T$2*Sections!EZ64^2)/BikeData!$G$5</f>
        <v>9.3915519858688921</v>
      </c>
      <c r="FK64" s="149">
        <f>Sections!$V$2*BikeData!$N$2*(Sections!$P$2/Sections!$M$2)/(1-Sections!$V$2*Sections!$N$2/Sections!$M$2)</f>
        <v>15.459349727578084</v>
      </c>
      <c r="FL64" s="149">
        <f t="shared" si="149"/>
        <v>9.3915519858688921</v>
      </c>
      <c r="FM64" s="149">
        <f t="shared" si="150"/>
        <v>215.62828163</v>
      </c>
      <c r="FN64" s="149">
        <f t="shared" si="61"/>
        <v>42.772754055154131</v>
      </c>
      <c r="FO64" s="149">
        <f t="shared" si="152"/>
        <v>0</v>
      </c>
      <c r="FP64" s="149">
        <f t="shared" si="151"/>
        <v>8.6774434186154412</v>
      </c>
      <c r="FR64" s="149">
        <f>INDEX($B$29:$B$34, MATCH($FV64, $A$29:$A$34, 0))</f>
        <v>300.69501336586995</v>
      </c>
      <c r="FS64" s="129">
        <f t="shared" si="62"/>
        <v>38</v>
      </c>
      <c r="FT64" s="129">
        <f t="shared" si="114"/>
        <v>37.10703149841283</v>
      </c>
      <c r="FU64" s="129">
        <f t="shared" si="115"/>
        <v>133.5853133942862</v>
      </c>
      <c r="FV64" s="149">
        <f>IF(GI64=0,
IF(FT64&lt;$E$29,1,
IF(FT64&lt;$E$30,2,
IF(FT64&lt;$E$31,3,
IF(FT64&lt;$E$32,4,
IF(FT64&lt;$E$33,5,
IF(FT64&lt;$E$34,6)))))),
IF(FT64&gt;$F$29,1,
IF(FT64&gt;$F$30,2,
IF(FT64&gt;$F$31,3,
IF(FT64&gt;$F$32,4,
IF(FT64&gt;$F$33,5,
IF(FT64&gt;$F$34,6)))))))</f>
        <v>2</v>
      </c>
      <c r="FW64" s="149" cm="1">
        <f t="array" ref="FW64">INDEX(Sections!$A$37:$F$67, MATCH(FT64, Acceleration!$H$6:$H$36, 1), Sections!FV64)</f>
        <v>9.4901727706756382</v>
      </c>
      <c r="FX64" s="129">
        <f>(BikeData!$G$5/FR64)*BikeData!$N$2*(Sections!$O$2/Sections!$N$2)-Sections!GC64/Sections!FR64</f>
        <v>8.7687087849131853</v>
      </c>
      <c r="FY64" s="129">
        <f>(Sections!$V$2*Sections!$L$2*BikeData!$N$2*((Sections!$P$2)/Sections!$M$2)/(1-Sections!$V$2*Sections!$N$2/Sections!$M$2))/Sections!FR64-Sections!GC64/Sections!FR64</f>
        <v>12.748534016505126</v>
      </c>
      <c r="FZ64" s="129">
        <f t="shared" si="116"/>
        <v>8.7687087849131853</v>
      </c>
      <c r="GA64" s="129">
        <f t="shared" si="117"/>
        <v>37.342592360386931</v>
      </c>
      <c r="GB64" s="129">
        <f t="shared" si="64"/>
        <v>2.6863802613605978E-2</v>
      </c>
      <c r="GC64" s="149">
        <f>0.5*Sections!$U$2*Sections!$T$2*Sections!FT64^2</f>
        <v>247.84772159235635</v>
      </c>
      <c r="GD64" s="149">
        <f>BikeData!$N$2*((Sections!$P$2)/Sections!$N$2)-(0.5*Sections!$U$2*Sections!$T$2*Sections!FT64^2)/BikeData!$G$5</f>
        <v>9.4955028970004882</v>
      </c>
      <c r="GE64" s="149">
        <f>Sections!$V$2*BikeData!$N$2*(Sections!$P$2/Sections!$M$2)/(1-Sections!$V$2*Sections!$N$2/Sections!$M$2)</f>
        <v>15.459349727578084</v>
      </c>
      <c r="GF64" s="149">
        <f t="shared" si="118"/>
        <v>9.4955028970004882</v>
      </c>
      <c r="GG64" s="149">
        <f t="shared" si="66"/>
        <v>476.54111422000005</v>
      </c>
      <c r="GH64" s="149">
        <f>MAX(0, (FT64^2 - CX$6^2)/(2*Sections!GF64))</f>
        <v>72.504416119927555</v>
      </c>
      <c r="GI64" s="149">
        <f t="shared" si="119"/>
        <v>0</v>
      </c>
      <c r="GJ64" s="149">
        <f t="shared" si="120"/>
        <v>8.7687087849131853</v>
      </c>
      <c r="GM64" s="106">
        <f>INDEX($B$29:$B$34, MATCH(GQ64, $A$29:$A$34, 0))</f>
        <v>327.25651568900486</v>
      </c>
      <c r="GN64" s="106">
        <f t="shared" si="68"/>
        <v>38</v>
      </c>
      <c r="GO64" s="106">
        <f t="shared" si="121"/>
        <v>31.958944158941499</v>
      </c>
      <c r="GP64" s="106">
        <f t="shared" si="122"/>
        <v>115.0521989721894</v>
      </c>
      <c r="GQ64" s="106">
        <f>IF(HD64=0,
IF(GO64&lt;$E$29,1,
IF(GO64&lt;$E$30,2,
IF(GO64&lt;$E$31,3,
IF(GO64&lt;$E$32,4,
IF(GO64&lt;$E$33,5,
IF(GO64&lt;$E$34,6)))))),
IF(GO64&gt;$F$29,1,
IF(GO64&gt;$F$30,2,
IF(GO64&gt;$F$31,3,
IF(GO64&gt;$F$32,4,
IF(GO64&gt;$F$33,5,
IF(GO64&gt;$F$34,6)))))))</f>
        <v>1</v>
      </c>
      <c r="GR64" s="106" cm="1">
        <f t="array" ref="GR64">INDEX(Sections!$A$37:$F$67, MATCH(GO64, Acceleration!$H$6:$H$36, 1), Sections!GQ64)</f>
        <v>12.490667417289398</v>
      </c>
      <c r="GS64" s="106">
        <f>(BikeData!$G$5/GM64)*BikeData!$N$2*(Sections!$O$2/Sections!$N$2)-Sections!GX64/Sections!GM64</f>
        <v>8.2525702538615811</v>
      </c>
      <c r="GT64" s="106">
        <f>(Sections!$V$2*Sections!$L$2*BikeData!$N$2*((Sections!$P$2)/Sections!$M$2)/(1-Sections!$V$2*Sections!$N$2/Sections!$M$2))/Sections!GM64-Sections!GX64/Sections!GM64</f>
        <v>11.909376287769899</v>
      </c>
      <c r="GU64" s="106">
        <f t="shared" si="123"/>
        <v>8.2525702538615811</v>
      </c>
      <c r="GV64" s="106">
        <f t="shared" si="124"/>
        <v>32.216133415760247</v>
      </c>
      <c r="GW64" s="106">
        <f t="shared" si="70"/>
        <v>3.1164746122385657E-2</v>
      </c>
      <c r="GX64" s="106">
        <f>0.5*Sections!$U$2*Sections!$T$2*Sections!GO64^2</f>
        <v>183.84734011578135</v>
      </c>
      <c r="GY64" s="106">
        <f>BikeData!$N$2*((Sections!$P$2)/Sections!$N$2)-(0.5*Sections!$U$2*Sections!$T$2*Sections!GO64^2)/BikeData!$G$5</f>
        <v>9.7379285844117582</v>
      </c>
      <c r="GZ64" s="106">
        <f>Sections!$V$2*BikeData!$N$2*(Sections!$P$2/Sections!$M$2)/(1-Sections!$V$2*Sections!$N$2/Sections!$M$2)</f>
        <v>15.459349727578084</v>
      </c>
      <c r="HA64" s="106">
        <f t="shared" si="125"/>
        <v>9.7379285844117582</v>
      </c>
      <c r="HB64" s="106">
        <f t="shared" si="72"/>
        <v>345.21187875999999</v>
      </c>
      <c r="HC64" s="106">
        <f>MAX(0, (GO64^2 - DY$9^2)/(2*Sections!HA64))</f>
        <v>52.443089046131021</v>
      </c>
      <c r="HD64" s="106">
        <f t="shared" si="126"/>
        <v>0</v>
      </c>
      <c r="HE64" s="106">
        <f t="shared" si="127"/>
        <v>8.2525702538615811</v>
      </c>
      <c r="HH64" s="82">
        <f>INDEX($B$29:$B$34, MATCH(HL64, $A$29:$A$34, 0))</f>
        <v>327.25651568900486</v>
      </c>
      <c r="HI64" s="82">
        <f t="shared" si="74"/>
        <v>38</v>
      </c>
      <c r="HJ64" s="82">
        <f t="shared" si="128"/>
        <v>30.02876879344765</v>
      </c>
      <c r="HK64" s="82">
        <f t="shared" si="129"/>
        <v>108.10356765641154</v>
      </c>
      <c r="HL64" s="106">
        <f>IF(HY64=0,
IF(HJ64&lt;$E$29,1,
IF(HJ64&lt;$E$30,2,
IF(HJ64&lt;$E$31,3,
IF(HJ64&lt;$E$32,4,
IF(HJ64&lt;$E$33,5,
IF(HJ64&lt;$E$34,6)))))),
IF(HJ64&gt;$F$29,1,
IF(HJ64&gt;$F$30,2,
IF(HJ64&gt;$F$31,3,
IF(HJ64&gt;$F$32,4,
IF(HJ64&gt;$F$33,5,
IF(HJ64&gt;$F$34,6)))))))</f>
        <v>1</v>
      </c>
      <c r="HM64" s="106" cm="1">
        <f t="array" ref="HM64">INDEX(Sections!$A$37:$F$67, MATCH(HJ64, Acceleration!$H$6:$H$36, 1), Sections!HL64)</f>
        <v>13.182386700297018</v>
      </c>
      <c r="HN64" s="82">
        <f>(BikeData!$G$5/HH64)*BikeData!$N$2*(Sections!$O$2/Sections!$N$2)-Sections!HS64/Sections!HH64</f>
        <v>8.318379449823281</v>
      </c>
      <c r="HO64" s="82">
        <f>(Sections!$V$2*Sections!$L$2*BikeData!$N$2*((Sections!$P$2)/Sections!$M$2)/(1-Sections!$V$2*Sections!$N$2/Sections!$M$2))/Sections!HH64-Sections!HS64/Sections!HH64</f>
        <v>11.975185483731599</v>
      </c>
      <c r="HP64" s="82">
        <f t="shared" si="130"/>
        <v>8.318379449823281</v>
      </c>
      <c r="HQ64" s="82">
        <f t="shared" si="131"/>
        <v>30.304516398549936</v>
      </c>
      <c r="HR64" s="106">
        <f t="shared" si="26"/>
        <v>3.3149197721215239E-2</v>
      </c>
      <c r="HS64" s="104">
        <f>0.5*Sections!$U$2*Sections!$T$2*Sections!HJ64^2</f>
        <v>162.31085194506036</v>
      </c>
      <c r="HT64" s="104">
        <f>BikeData!$N$2*((Sections!$P$2)/Sections!$N$2)-(0.5*Sections!$U$2*Sections!$T$2*Sections!HJ64^2)/BikeData!$G$5</f>
        <v>9.819506191119034</v>
      </c>
      <c r="HU64" s="104">
        <f>Sections!$V$2*BikeData!$N$2*(Sections!$P$2/Sections!$M$2)/(1-Sections!$V$2*Sections!$N$2/Sections!$M$2)</f>
        <v>15.459349727578084</v>
      </c>
      <c r="HV64" s="106">
        <f t="shared" si="132"/>
        <v>9.819506191119034</v>
      </c>
      <c r="HW64" s="106">
        <f t="shared" si="77"/>
        <v>283.42191860000003</v>
      </c>
      <c r="HX64" s="106">
        <f t="shared" si="78"/>
        <v>29.55654947497354</v>
      </c>
      <c r="HY64" s="106">
        <f t="shared" si="133"/>
        <v>0</v>
      </c>
      <c r="HZ64" s="106">
        <f t="shared" si="134"/>
        <v>8.318379449823281</v>
      </c>
    </row>
    <row r="65" spans="1:234">
      <c r="A65" s="40">
        <v>12.819174815408889</v>
      </c>
      <c r="B65" s="40">
        <v>10.174407160701783</v>
      </c>
      <c r="C65" s="40">
        <v>7.5083173197992084</v>
      </c>
      <c r="D65" s="40">
        <v>5.3668873702095086</v>
      </c>
      <c r="E65" s="40">
        <v>3.6525247800175116</v>
      </c>
      <c r="F65" s="40">
        <v>1.8666759741583563</v>
      </c>
      <c r="L65" s="149">
        <f>INDEX($B$29:$B$34, MATCH($P65, $A$29:$A$34, 0))</f>
        <v>327.25651568900486</v>
      </c>
      <c r="M65" s="149">
        <f t="shared" si="28"/>
        <v>39</v>
      </c>
      <c r="N65" s="149">
        <f t="shared" si="79"/>
        <v>31.543654522368644</v>
      </c>
      <c r="O65" s="149">
        <f t="shared" si="29"/>
        <v>113.55715628052712</v>
      </c>
      <c r="P65" s="149">
        <f>IF(AC65=0,
IF(N65&lt;$E$29,1,
IF(N65&lt;$E$30,2,
IF(N65&lt;$E$31,3,
IF(N65&lt;$E$32,4,
IF(N65&lt;$E$33,5,
IF(N65&lt;$E$34,6)))))),
IF(N65&gt;$F$29,1,
IF(N65&gt;$F$30,2,
IF(N65&gt;$F$31,3,
IF(N65&gt;$F$32,4,
IF(N65&gt;$F$33,5,
IF(N65&gt;$F$34,6)))))))</f>
        <v>1</v>
      </c>
      <c r="Q65" s="149" cm="1">
        <f t="array" ref="Q65">INDEX(Sections!$A$37:$F$67, MATCH(N65, Acceleration!$H$6:$H$36, 1), Sections!P65)</f>
        <v>12.819174815408889</v>
      </c>
      <c r="R65" s="149">
        <f>(BikeData!$G$5/L65)*BikeData!$N$2*(Sections!$O$2/Sections!$N$2)-Sections!W65/Sections!L65</f>
        <v>8.2670755565077592</v>
      </c>
      <c r="S65" s="149">
        <f>(Sections!$V$2*Sections!$L$2*BikeData!$N$2*((Sections!$P$2)/Sections!$M$2)/(1-Sections!$V$2*Sections!$N$2/Sections!$M$2))/Sections!L65-Sections!W65/Sections!L65</f>
        <v>11.923881590416077</v>
      </c>
      <c r="T65" s="149">
        <f t="shared" si="0"/>
        <v>8.6376490575826992</v>
      </c>
      <c r="U65" s="149">
        <f t="shared" si="30"/>
        <v>31.816307748412815</v>
      </c>
      <c r="V65" s="149">
        <f t="shared" si="31"/>
        <v>3.1565675362188635E-2</v>
      </c>
      <c r="W65" s="149">
        <f>0.5*Sections!$U$2*Sections!$T$2*Sections!N65^2</f>
        <v>179.1003853127786</v>
      </c>
      <c r="X65" s="149">
        <f>BikeData!$N$2*((Sections!$P$2)/Sections!$N$2)-(0.5*Sections!$U$2*Sections!$T$2*Sections!N65^2)/BikeData!$G$5</f>
        <v>9.7559094738170717</v>
      </c>
      <c r="Y65" s="149">
        <f>Sections!$V$2*BikeData!$N$2*(Sections!$P$2/Sections!$M$2)/(1-Sections!$V$2*Sections!$N$2/Sections!$M$2)</f>
        <v>15.459349727578084</v>
      </c>
      <c r="Z65" s="149">
        <f t="shared" si="32"/>
        <v>9.7559094738170717</v>
      </c>
      <c r="AA65" s="149">
        <f>$D$2-M65</f>
        <v>464.2</v>
      </c>
      <c r="AB65" s="149">
        <f>MAX(0, (N65^2 - M$17^2)/(2*Sections!Z65))</f>
        <v>5.0307434914903553</v>
      </c>
      <c r="AC65" s="149">
        <f t="shared" si="80"/>
        <v>0</v>
      </c>
      <c r="AD65" s="149">
        <f t="shared" si="33"/>
        <v>8.6376490575826992</v>
      </c>
      <c r="AF65" s="149">
        <f>INDEX($B$29:$B$34, MATCH($AJ65, $A$29:$A$34, 0))</f>
        <v>300.69501336586995</v>
      </c>
      <c r="AG65" s="129">
        <f t="shared" si="159"/>
        <v>39</v>
      </c>
      <c r="AH65" s="129">
        <f t="shared" si="160"/>
        <v>39.677411598520074</v>
      </c>
      <c r="AI65" s="129">
        <f t="shared" si="153"/>
        <v>142.83868175467228</v>
      </c>
      <c r="AJ65" s="129">
        <f>IF(AW65=0,
IF(AH65&lt;$E$29,1,
IF(AH65&lt;$E$30,2,
IF(AH65&lt;$E$31,3,
IF(AH65&lt;$E$32,4,
IF(AH65&lt;$E$33,5,
IF(AH65&lt;$E$34,6)))))),
IF(AH65&gt;$F$29,1,
IF(AH65&gt;$F$30,2,
IF(AH65&gt;$F$31,3,
IF(AH65&gt;$F$32,4,
IF(AH65&gt;$F$33,5,
IF(AH65&gt;$F$34,6)))))))</f>
        <v>2</v>
      </c>
      <c r="AK65" s="129" cm="1">
        <f t="array" ref="AK65">INDEX(Sections!$A$37:$F$67, MATCH(AH65, Acceleration!$H$6:$H$36, 1), $AJ65)</f>
        <v>9.4901727706756382</v>
      </c>
      <c r="AL65" s="129">
        <f>(BikeData!$G$5/AF65)*BikeData!$N$2*(Sections!$O$2/Sections!$N$2)-Sections!AQ65/Sections!AF65</f>
        <v>8.650563370998638</v>
      </c>
      <c r="AM65" s="129">
        <f>(Sections!$V$2*Sections!$L$2*BikeData!$N$2*((Sections!$P$2)/Sections!$M$2)/(1-Sections!$V$2*Sections!$N$2/Sections!$M$2))/Sections!AF65-Sections!AQ65/Sections!AF65</f>
        <v>12.630388602590578</v>
      </c>
      <c r="AN65" s="129">
        <f t="shared" si="154"/>
        <v>8.650563370998638</v>
      </c>
      <c r="AO65" s="129">
        <f t="shared" si="155"/>
        <v>39.894838236297844</v>
      </c>
      <c r="AP65" s="129">
        <f t="shared" si="36"/>
        <v>2.5134390496080451E-2</v>
      </c>
      <c r="AQ65" s="149">
        <f>0.5*Sections!$U$2*Sections!$T$2*Sections!AH65^2</f>
        <v>283.37345840850753</v>
      </c>
      <c r="AR65" s="149">
        <f>BikeData!$N$2*((Sections!$P$2)/Sections!$N$2)-(0.5*Sections!$U$2*Sections!$T$2*Sections!AH65^2)/BikeData!$G$5</f>
        <v>9.360935712090825</v>
      </c>
      <c r="AS65" s="149">
        <f>Sections!$V$2*BikeData!$N$2*(Sections!$P$2/Sections!$M$2)/(1-Sections!$V$2*Sections!$N$2/Sections!$M$2)</f>
        <v>15.459349727578084</v>
      </c>
      <c r="AT65" s="149">
        <f t="shared" si="156"/>
        <v>9.360935712090825</v>
      </c>
      <c r="AU65" s="149">
        <f t="shared" si="157"/>
        <v>23.025001019999998</v>
      </c>
      <c r="AV65" s="149">
        <f>MAX(0, (AH65^2 - AG$17^2)/(2*Sections!AT65))</f>
        <v>0</v>
      </c>
      <c r="AW65" s="149">
        <f t="shared" si="81"/>
        <v>0</v>
      </c>
      <c r="AX65" s="149">
        <f t="shared" si="158"/>
        <v>8.650563370998638</v>
      </c>
      <c r="AZ65" s="36"/>
      <c r="BA65" s="111"/>
      <c r="BB65" s="111"/>
      <c r="BC65" s="111"/>
      <c r="BD65" s="111"/>
      <c r="BE65" s="111"/>
      <c r="BF65" s="111"/>
      <c r="BG65" s="111"/>
      <c r="BH65" s="111"/>
      <c r="BI65" s="111"/>
      <c r="BJ65" s="111"/>
      <c r="BK65" s="36"/>
      <c r="BL65" s="36"/>
      <c r="BM65" s="36"/>
      <c r="BN65" s="111"/>
      <c r="BO65" s="111"/>
      <c r="BP65" s="111"/>
      <c r="BQ65" s="111"/>
      <c r="BR65" s="111"/>
      <c r="BT65" s="129">
        <f>INDEX($B$29:$B$34, MATCH($BX65, $A$29:$A$34, 0))</f>
        <v>281.54523308547459</v>
      </c>
      <c r="BU65" s="129">
        <f t="shared" si="85"/>
        <v>39</v>
      </c>
      <c r="BV65" s="129">
        <f t="shared" si="86"/>
        <v>54.684829485877842</v>
      </c>
      <c r="BW65" s="129">
        <f t="shared" si="87"/>
        <v>196.86538614916023</v>
      </c>
      <c r="BX65" s="129">
        <f>IF(CK65=0,
IF(BV65&lt;$E$29,1,
IF(BV65&lt;$E$30,2,
IF(BV65&lt;$E$31,3,
IF(BV65&lt;$E$32,4,
IF(BV65&lt;$E$33,5,
IF(BV65&lt;$E$34,6)))))),
IF(BV65&gt;$F$29,1,
IF(BV65&gt;$F$30,2,
IF(BV65&gt;$F$31,3,
IF(BV65&gt;$F$32,4,
IF(BV65&gt;$F$33,5,
IF(BV65&gt;$F$34,6)))))))</f>
        <v>4</v>
      </c>
      <c r="BY65" s="129" cm="1">
        <f t="array" ref="BY65">INDEX(Sections!$A$37:$F$67, MATCH(BV65, Acceleration!$H$6:$H$36, 1), Sections!BX65)</f>
        <v>4.7104625432718503</v>
      </c>
      <c r="BZ65" s="129">
        <f>(BikeData!$G$5/BT65)*BikeData!$N$2*(Sections!$O$2/Sections!$N$2)-Sections!CE65/Sections!BT65</f>
        <v>8.3335711192773889</v>
      </c>
      <c r="CA65" s="129">
        <f>(Sections!$V$2*Sections!$L$2*BikeData!$N$2*((Sections!$P$2)/Sections!$M$2)/(1-Sections!$V$2*Sections!$N$2/Sections!$M$2))/Sections!BT65-Sections!CE65/Sections!BT65</f>
        <v>12.584090966807729</v>
      </c>
      <c r="CB65" s="129">
        <f t="shared" si="40"/>
        <v>4.7104625432718503</v>
      </c>
      <c r="CC65" s="129">
        <f t="shared" si="13"/>
        <v>54.770900129412503</v>
      </c>
      <c r="CD65" s="129">
        <f t="shared" si="41"/>
        <v>1.8272227566611204E-2</v>
      </c>
      <c r="CE65" s="149">
        <f>0.5*Sections!$U$2*Sections!$T$2*Sections!BV65^2</f>
        <v>538.27750366191617</v>
      </c>
      <c r="CF65" s="149">
        <f>BikeData!$N$2*((Sections!$P$2)/Sections!$N$2)-(0.5*Sections!$U$2*Sections!$T$2*Sections!BV65^2)/BikeData!$G$5</f>
        <v>8.395390086130945</v>
      </c>
      <c r="CG65" s="149">
        <f>Sections!$V$2*BikeData!$N$2*(Sections!$P$2/Sections!$M$2)/(1-Sections!$V$2*Sections!$N$2/Sections!$M$2)</f>
        <v>15.459349727578084</v>
      </c>
      <c r="CH65" s="149">
        <f t="shared" si="42"/>
        <v>8.395390086130945</v>
      </c>
      <c r="CI65" s="149">
        <f t="shared" si="88"/>
        <v>65.075679469999997</v>
      </c>
      <c r="CJ65" s="149">
        <f>MAX(0, (BV65^2 - BU$17^2)/(2*Sections!CH65))</f>
        <v>0</v>
      </c>
      <c r="CK65" s="149">
        <f t="shared" si="89"/>
        <v>0</v>
      </c>
      <c r="CL65" s="154">
        <f t="shared" si="90"/>
        <v>4.7104625432718503</v>
      </c>
      <c r="CM65" s="672"/>
      <c r="CN65" s="129">
        <f>INDEX($B$29:$B$34, MATCH(CR65, $A$29:$A$34, 0))</f>
        <v>281.54523308547459</v>
      </c>
      <c r="CO65" s="129">
        <f t="shared" si="91"/>
        <v>39</v>
      </c>
      <c r="CP65" s="129">
        <f t="shared" si="92"/>
        <v>54.869738861072463</v>
      </c>
      <c r="CQ65" s="129">
        <f t="shared" si="43"/>
        <v>197.53105989986088</v>
      </c>
      <c r="CR65" s="129">
        <f>IF(DE65=1,
IF(CP65&lt;$E$29,1,
IF(CP65&lt;$E$30,2,
IF(CP65&lt;$E$31,3,
IF(CP65&lt;$E$32,4,
IF(CP65&lt;$E$33,5,
IF(CP65&lt;$E$34,6)))))),
IF(CP65&gt;$F$29,1,
IF(CP65&gt;$F$30,2,
IF(CP65&gt;$F$31,3,
IF(CP65&gt;$F$32,4,
IF(CP65&gt;$F$33,5,
IF(CP65&gt;$F$34,6)))))))</f>
        <v>4</v>
      </c>
      <c r="CS65" s="129" cm="1">
        <f t="array" ref="CS65">INDEX(Sections!$A$37:$F$67, MATCH(CP65, Acceleration!$H$6:$H$36, 1), Sections!CR65)</f>
        <v>4.7104625432718503</v>
      </c>
      <c r="CT65" s="129">
        <f>(BikeData!$G$5/CN65)*BikeData!$N$2*(Sections!$O$2/Sections!$N$2)-Sections!CY65/Sections!CN65</f>
        <v>8.3206198077565574</v>
      </c>
      <c r="CU65" s="129">
        <f>(Sections!$V$2*Sections!$L$2*BikeData!$N$2*((Sections!$P$2)/Sections!$M$2)/(1-Sections!$V$2*Sections!$N$2/Sections!$M$2))/Sections!CN65-Sections!CY65/Sections!CN65</f>
        <v>12.571139655286895</v>
      </c>
      <c r="CV65" s="129">
        <f t="shared" si="135"/>
        <v>4.7104625432718503</v>
      </c>
      <c r="CW65" s="129">
        <f t="shared" si="138"/>
        <v>54.716771529404866</v>
      </c>
      <c r="CX65" s="129">
        <f t="shared" si="139"/>
        <v>1.8250421451268466E-2</v>
      </c>
      <c r="CY65" s="129">
        <f>0.5*Sections!$U$2*Sections!$T$2*Sections!CP65^2</f>
        <v>541.92388368281138</v>
      </c>
      <c r="CZ65" s="129">
        <f>BikeData!$N$2*((Sections!$P$2)/Sections!$N$2)-(0.5*Sections!$U$2*Sections!$T$2*Sections!CP65^2)/BikeData!$G$5</f>
        <v>8.3815780405972511</v>
      </c>
      <c r="DA65" s="129">
        <f>Sections!$V$2*BikeData!$N$2*(Sections!$P$2/Sections!$M$2)/(1-Sections!$V$2*Sections!$N$2/Sections!$M$2)</f>
        <v>15.459349727578084</v>
      </c>
      <c r="DB65" s="129">
        <f t="shared" si="93"/>
        <v>8.3815780405972511</v>
      </c>
      <c r="DC65" s="129">
        <f t="shared" si="94"/>
        <v>33.567763170000006</v>
      </c>
      <c r="DD65" s="129">
        <f t="shared" si="47"/>
        <v>36.383761048068138</v>
      </c>
      <c r="DE65" s="220">
        <f t="shared" si="95"/>
        <v>1</v>
      </c>
      <c r="DF65" s="149">
        <f t="shared" si="161"/>
        <v>-8.3815780405972511</v>
      </c>
      <c r="DG65" s="680"/>
      <c r="DH65" s="631"/>
      <c r="DI65" s="129">
        <f>INDEX($B$29:$B$34, MATCH(DM65, $A$29:$A$34, 0))</f>
        <v>300.69501336586995</v>
      </c>
      <c r="DJ65" s="129">
        <f t="shared" si="97"/>
        <v>39</v>
      </c>
      <c r="DK65" s="129">
        <f t="shared" si="98"/>
        <v>41.188603276184345</v>
      </c>
      <c r="DL65" s="129">
        <f t="shared" si="16"/>
        <v>148.27897179426364</v>
      </c>
      <c r="DM65" s="149">
        <f>IF(DZ65=0,
IF(DK65&lt;$E$29,1,
IF(DK65&lt;$E$30,2,
IF(DK65&lt;$E$31,3,
IF(DK65&lt;$E$32,4,
IF(DK65&lt;$E$33,5,
IF(DK65&lt;$E$34,6)))))),
IF(DK65&gt;$F$29,1,
IF(DK65&gt;$F$30,2,
IF(DK65&gt;$F$31,3,
IF(DK65&gt;$F$32,4,
IF(DK65&gt;$F$33,5,
IF(DK65&gt;$F$34,6)))))))</f>
        <v>2</v>
      </c>
      <c r="DN65" s="149" cm="1">
        <f t="array" ref="DN65">INDEX(Sections!$A$37:$F$67, MATCH(DK65, Acceleration!$H$6:$H$36, 1), Sections!DM65)</f>
        <v>9.4901727706756382</v>
      </c>
      <c r="DO65" s="129">
        <f>(BikeData!$G$5/DI65)*BikeData!$N$2*(Sections!$O$2/Sections!$N$2)-Sections!DT65/Sections!DI65</f>
        <v>8.577410416059374</v>
      </c>
      <c r="DP65" s="129">
        <f>(Sections!$V$2*Sections!$L$2*BikeData!$N$2*((Sections!$P$2)/Sections!$M$2)/(1-Sections!$V$2*Sections!$N$2/Sections!$M$2))/Sections!DI65-Sections!DT65/Sections!DI65</f>
        <v>12.557235647651314</v>
      </c>
      <c r="DQ65" s="129">
        <f t="shared" si="48"/>
        <v>8.577410416059374</v>
      </c>
      <c r="DR65" s="149">
        <f t="shared" si="49"/>
        <v>40.962736850743894</v>
      </c>
      <c r="DS65" s="129">
        <f t="shared" si="50"/>
        <v>2.434531191956095E-2</v>
      </c>
      <c r="DT65" s="149">
        <f>0.5*Sections!$U$2*Sections!$T$2*Sections!DK65^2</f>
        <v>305.37018717172265</v>
      </c>
      <c r="DU65" s="149">
        <f>BikeData!$N$2*((Sections!$P$2)/Sections!$N$2)-(0.5*Sections!$U$2*Sections!$T$2*Sections!DK65^2)/BikeData!$G$5</f>
        <v>9.2776147698059201</v>
      </c>
      <c r="DV65" s="149">
        <f>Sections!$V$2*BikeData!$N$2*(Sections!$P$2/Sections!$M$2)/(1-Sections!$V$2*Sections!$N$2/Sections!$M$2)</f>
        <v>15.459349727578084</v>
      </c>
      <c r="DW65" s="149">
        <f t="shared" si="99"/>
        <v>9.2776147698059201</v>
      </c>
      <c r="DX65" s="149">
        <f t="shared" si="100"/>
        <v>8.7806934999999982</v>
      </c>
      <c r="DY65" s="149">
        <f t="shared" si="52"/>
        <v>0</v>
      </c>
      <c r="DZ65" s="149">
        <f t="shared" si="101"/>
        <v>0</v>
      </c>
      <c r="EA65" s="149">
        <f t="shared" si="53"/>
        <v>-9.2776147698059201</v>
      </c>
      <c r="EB65" s="634"/>
      <c r="EX65" s="129">
        <f>INDEX($B$29:$B$34, MATCH($FB65, $A$29:$A$34, 0))</f>
        <v>300.69501336586995</v>
      </c>
      <c r="EY65" s="129">
        <f t="shared" si="144"/>
        <v>39</v>
      </c>
      <c r="EZ65" s="129">
        <f t="shared" si="145"/>
        <v>39.328717367691702</v>
      </c>
      <c r="FA65" s="129">
        <f t="shared" si="146"/>
        <v>141.58338252369012</v>
      </c>
      <c r="FB65" s="149">
        <f>IF(FO65=0,
IF(EZ65&lt;$E$29,1,
IF(EZ65&lt;$E$30,2,
IF(EZ65&lt;$E$31,3,
IF(EZ65&lt;$E$32,4,
IF(EZ65&lt;$E$33,5,
IF(EZ65&lt;$E$34,6)))))),
IF(EZ65&gt;$F$29,1,
IF(EZ65&gt;$F$30,2,
IF(EZ65&gt;$F$31,3,
IF(EZ65&gt;$F$32,4,
IF(EZ65&gt;$F$33,5,
IF(EZ65&gt;$F$34,6)))))))</f>
        <v>2</v>
      </c>
      <c r="FC65" s="149" cm="1">
        <f t="array" ref="FC65">INDEX(Sections!$A$37:$F$67, MATCH(EZ65, Acceleration!$H$6:$H$36, 1), Sections!FB65)</f>
        <v>9.4901727706756382</v>
      </c>
      <c r="FD65" s="129">
        <f>(BikeData!$G$5/EX65)*BikeData!$N$2*(Sections!$O$2/Sections!$N$2)-Sections!FI65/Sections!EX65</f>
        <v>8.6670545545111306</v>
      </c>
      <c r="FE65" s="129">
        <f>(Sections!$V$2*Sections!$L$2*BikeData!$N$2*((Sections!$P$2)/Sections!$M$2)/(1-Sections!$V$2*Sections!$N$2/Sections!$M$2))/Sections!EX65-Sections!FI65/Sections!EX65</f>
        <v>12.646879786103071</v>
      </c>
      <c r="FF65" s="129">
        <f t="shared" si="147"/>
        <v>8.6670545545111306</v>
      </c>
      <c r="FG65" s="129">
        <f t="shared" si="148"/>
        <v>39.548478085721541</v>
      </c>
      <c r="FH65" s="129">
        <f t="shared" si="58"/>
        <v>2.5355871091806554E-2</v>
      </c>
      <c r="FI65" s="149">
        <f>0.5*Sections!$U$2*Sections!$T$2*Sections!EZ65^2</f>
        <v>278.41464176179949</v>
      </c>
      <c r="FJ65" s="149">
        <f>BikeData!$N$2*((Sections!$P$2)/Sections!$N$2)-(0.5*Sections!$U$2*Sections!$T$2*Sections!EZ65^2)/BikeData!$G$5</f>
        <v>9.3797191084798719</v>
      </c>
      <c r="FK65" s="149">
        <f>Sections!$V$2*BikeData!$N$2*(Sections!$P$2/Sections!$M$2)/(1-Sections!$V$2*Sections!$N$2/Sections!$M$2)</f>
        <v>15.459349727578084</v>
      </c>
      <c r="FL65" s="149">
        <f t="shared" si="149"/>
        <v>9.3797191084798719</v>
      </c>
      <c r="FM65" s="149">
        <f t="shared" si="150"/>
        <v>214.62828163</v>
      </c>
      <c r="FN65" s="149">
        <f t="shared" si="61"/>
        <v>43.751841815323665</v>
      </c>
      <c r="FO65" s="149">
        <f t="shared" si="152"/>
        <v>0</v>
      </c>
      <c r="FP65" s="149">
        <f t="shared" si="151"/>
        <v>8.6670545545111306</v>
      </c>
      <c r="FR65" s="149">
        <f>INDEX($B$29:$B$34, MATCH($FV65, $A$29:$A$34, 0))</f>
        <v>300.69501336586995</v>
      </c>
      <c r="FS65" s="129">
        <f t="shared" si="62"/>
        <v>39</v>
      </c>
      <c r="FT65" s="129">
        <f>GA64</f>
        <v>37.342592360386931</v>
      </c>
      <c r="FU65" s="129">
        <f t="shared" si="115"/>
        <v>134.43333249739297</v>
      </c>
      <c r="FV65" s="149">
        <f>IF(GI65=0,
IF(FT65&lt;$E$29,1,
IF(FT65&lt;$E$30,2,
IF(FT65&lt;$E$31,3,
IF(FT65&lt;$E$32,4,
IF(FT65&lt;$E$33,5,
IF(FT65&lt;$E$34,6)))))),
IF(FT65&gt;$F$29,1,
IF(FT65&gt;$F$30,2,
IF(FT65&gt;$F$31,3,
IF(FT65&gt;$F$32,4,
IF(FT65&gt;$F$33,5,
IF(FT65&gt;$F$34,6)))))))</f>
        <v>2</v>
      </c>
      <c r="FW65" s="149" cm="1">
        <f t="array" ref="FW65">INDEX(Sections!$A$37:$F$67, MATCH(FT65, Acceleration!$H$6:$H$36, 1), Sections!FV65)</f>
        <v>9.4901727706756382</v>
      </c>
      <c r="FX65" s="129">
        <f>(BikeData!$G$5/FR65)*BikeData!$N$2*(Sections!$O$2/Sections!$N$2)-Sections!GC65/Sections!FR65</f>
        <v>8.758210655505474</v>
      </c>
      <c r="FY65" s="129">
        <f>(Sections!$V$2*Sections!$L$2*BikeData!$N$2*((Sections!$P$2)/Sections!$M$2)/(1-Sections!$V$2*Sections!$N$2/Sections!$M$2))/Sections!FR65-Sections!GC65/Sections!FR65</f>
        <v>12.738035887097414</v>
      </c>
      <c r="FZ65" s="129">
        <f t="shared" si="116"/>
        <v>8.758210655505474</v>
      </c>
      <c r="GA65" s="129">
        <f t="shared" si="117"/>
        <v>37.576397186332798</v>
      </c>
      <c r="GB65" s="129">
        <f t="shared" si="64"/>
        <v>2.6695501529059019E-2</v>
      </c>
      <c r="GC65" s="149">
        <f>0.5*Sections!$U$2*Sections!$T$2*Sections!FT65^2</f>
        <v>251.00445675492512</v>
      </c>
      <c r="GD65" s="149">
        <f>BikeData!$N$2*((Sections!$P$2)/Sections!$N$2)-(0.5*Sections!$U$2*Sections!$T$2*Sections!FT65^2)/BikeData!$G$5</f>
        <v>9.4835455668392434</v>
      </c>
      <c r="GE65" s="149">
        <f>Sections!$V$2*BikeData!$N$2*(Sections!$P$2/Sections!$M$2)/(1-Sections!$V$2*Sections!$N$2/Sections!$M$2)</f>
        <v>15.459349727578084</v>
      </c>
      <c r="GF65" s="149">
        <f t="shared" si="118"/>
        <v>9.4835455668392434</v>
      </c>
      <c r="GG65" s="149">
        <f t="shared" ref="GG65:GG91" si="162">FS$14-FS65</f>
        <v>475.54111422000005</v>
      </c>
      <c r="GH65" s="149">
        <f>MAX(0, (FT65^2 - CX$6^2)/(2*Sections!GF65))</f>
        <v>73.520456793607678</v>
      </c>
      <c r="GI65" s="149">
        <f t="shared" si="119"/>
        <v>0</v>
      </c>
      <c r="GJ65" s="149">
        <f t="shared" si="120"/>
        <v>8.758210655505474</v>
      </c>
      <c r="GM65" s="106">
        <f>INDEX($B$29:$B$34, MATCH(GQ65, $A$29:$A$34, 0))</f>
        <v>327.25651568900486</v>
      </c>
      <c r="GN65" s="106">
        <f t="shared" si="68"/>
        <v>39</v>
      </c>
      <c r="GO65" s="106">
        <f>GV64</f>
        <v>32.216133415760247</v>
      </c>
      <c r="GP65" s="106">
        <f t="shared" si="122"/>
        <v>115.97808029673689</v>
      </c>
      <c r="GQ65" s="106">
        <f>IF(HD65=0,
IF(GO65&lt;$E$29,1,
IF(GO65&lt;$E$30,2,
IF(GO65&lt;$E$31,3,
IF(GO65&lt;$E$32,4,
IF(GO65&lt;$E$33,5,
IF(GO65&lt;$E$34,6)))))),
IF(GO65&gt;$F$29,1,
IF(GO65&gt;$F$30,2,
IF(GO65&gt;$F$31,3,
IF(GO65&gt;$F$32,4,
IF(GO65&gt;$F$33,5,
IF(GO65&gt;$F$34,6)))))))</f>
        <v>1</v>
      </c>
      <c r="GR65" s="106" cm="1">
        <f t="array" ref="GR65">INDEX(Sections!$A$37:$F$67, MATCH(GO65, Acceleration!$H$6:$H$36, 1), Sections!GQ65)</f>
        <v>12.490667417289398</v>
      </c>
      <c r="GS65" s="106">
        <f>(BikeData!$G$5/GM65)*BikeData!$N$2*(Sections!$O$2/Sections!$N$2)-Sections!GX65/Sections!GM65</f>
        <v>8.2434919768862986</v>
      </c>
      <c r="GT65" s="106">
        <f>(Sections!$V$2*Sections!$L$2*BikeData!$N$2*((Sections!$P$2)/Sections!$M$2)/(1-Sections!$V$2*Sections!$N$2/Sections!$M$2))/Sections!GM65-Sections!GX65/Sections!GM65</f>
        <v>11.900298010794616</v>
      </c>
      <c r="GU65" s="106">
        <f t="shared" si="123"/>
        <v>8.2434919768862986</v>
      </c>
      <c r="GV65" s="106">
        <f t="shared" si="124"/>
        <v>32.471006085673366</v>
      </c>
      <c r="GW65" s="106">
        <f t="shared" si="70"/>
        <v>3.0918046700081702E-2</v>
      </c>
      <c r="GX65" s="106">
        <f>0.5*Sections!$U$2*Sections!$T$2*Sections!GO65^2</f>
        <v>186.81826540717151</v>
      </c>
      <c r="GY65" s="106">
        <f>BikeData!$N$2*((Sections!$P$2)/Sections!$N$2)-(0.5*Sections!$U$2*Sections!$T$2*Sections!GO65^2)/BikeData!$G$5</f>
        <v>9.7266750795201293</v>
      </c>
      <c r="GZ65" s="106">
        <f>Sections!$V$2*BikeData!$N$2*(Sections!$P$2/Sections!$M$2)/(1-Sections!$V$2*Sections!$N$2/Sections!$M$2)</f>
        <v>15.459349727578084</v>
      </c>
      <c r="HA65" s="106">
        <f t="shared" si="125"/>
        <v>9.7266750795201293</v>
      </c>
      <c r="HB65" s="106">
        <f t="shared" ref="HB65:HB91" si="163">GN$14-GN65</f>
        <v>344.21187875999999</v>
      </c>
      <c r="HC65" s="106">
        <f>MAX(0, (GO65^2 - DY$9^2)/(2*Sections!HA65))</f>
        <v>53.352211509941192</v>
      </c>
      <c r="HD65" s="106">
        <f t="shared" si="126"/>
        <v>0</v>
      </c>
      <c r="HE65" s="106">
        <f t="shared" si="127"/>
        <v>8.2434919768862986</v>
      </c>
      <c r="HH65" s="82">
        <f>INDEX($B$29:$B$34, MATCH(HL65, $A$29:$A$34, 0))</f>
        <v>327.25651568900486</v>
      </c>
      <c r="HI65" s="82">
        <f t="shared" si="74"/>
        <v>39</v>
      </c>
      <c r="HJ65" s="82">
        <f>HQ64</f>
        <v>30.304516398549936</v>
      </c>
      <c r="HK65" s="82">
        <f t="shared" si="129"/>
        <v>109.09625903477978</v>
      </c>
      <c r="HL65" s="106">
        <f>IF(HY65=0,
IF(HJ65&lt;$E$29,1,
IF(HJ65&lt;$E$30,2,
IF(HJ65&lt;$E$31,3,
IF(HJ65&lt;$E$32,4,
IF(HJ65&lt;$E$33,5,
IF(HJ65&lt;$E$34,6)))))),
IF(HJ65&gt;$F$29,1,
IF(HJ65&gt;$F$30,2,
IF(HJ65&gt;$F$31,3,
IF(HJ65&gt;$F$32,4,
IF(HJ65&gt;$F$33,5,
IF(HJ65&gt;$F$34,6)))))))</f>
        <v>1</v>
      </c>
      <c r="HM65" s="106" cm="1">
        <f t="array" ref="HM65">INDEX(Sections!$A$37:$F$67, MATCH(HJ65, Acceleration!$H$6:$H$36, 1), Sections!HL65)</f>
        <v>13.182386700297018</v>
      </c>
      <c r="HN65" s="82">
        <f>(BikeData!$G$5/HH65)*BikeData!$N$2*(Sections!$O$2/Sections!$N$2)-Sections!HS65/Sections!HH65</f>
        <v>8.309228779146391</v>
      </c>
      <c r="HO65" s="82">
        <f>(Sections!$V$2*Sections!$L$2*BikeData!$N$2*((Sections!$P$2)/Sections!$M$2)/(1-Sections!$V$2*Sections!$N$2/Sections!$M$2))/Sections!HH65-Sections!HS65/Sections!HH65</f>
        <v>11.966034813054709</v>
      </c>
      <c r="HP65" s="82">
        <f t="shared" si="130"/>
        <v>8.309228779146391</v>
      </c>
      <c r="HQ65" s="82">
        <f t="shared" si="131"/>
        <v>30.577478177709075</v>
      </c>
      <c r="HR65" s="106">
        <f t="shared" si="26"/>
        <v>3.2850434909698183E-2</v>
      </c>
      <c r="HS65" s="104">
        <f>0.5*Sections!$U$2*Sections!$T$2*Sections!HJ65^2</f>
        <v>165.30546854699676</v>
      </c>
      <c r="HT65" s="104">
        <f>BikeData!$N$2*((Sections!$P$2)/Sections!$N$2)-(0.5*Sections!$U$2*Sections!$T$2*Sections!HJ65^2)/BikeData!$G$5</f>
        <v>9.8081629464147291</v>
      </c>
      <c r="HU65" s="104">
        <f>Sections!$V$2*BikeData!$N$2*(Sections!$P$2/Sections!$M$2)/(1-Sections!$V$2*Sections!$N$2/Sections!$M$2)</f>
        <v>15.459349727578084</v>
      </c>
      <c r="HV65" s="106">
        <f t="shared" si="132"/>
        <v>9.8081629464147291</v>
      </c>
      <c r="HW65" s="106">
        <f t="shared" ref="HW65:HW91" si="164">HI$14-HI65</f>
        <v>282.42191860000003</v>
      </c>
      <c r="HX65" s="106">
        <f t="shared" si="78"/>
        <v>30.438839733649971</v>
      </c>
      <c r="HY65" s="106">
        <f t="shared" si="133"/>
        <v>0</v>
      </c>
      <c r="HZ65" s="106">
        <f t="shared" si="134"/>
        <v>8.309228779146391</v>
      </c>
    </row>
    <row r="66" spans="1:234">
      <c r="A66" s="40">
        <v>12.490667417289398</v>
      </c>
      <c r="B66" s="40">
        <v>9.8749107658971393</v>
      </c>
      <c r="C66" s="40">
        <v>7.2192914012935665</v>
      </c>
      <c r="D66" s="40">
        <v>5.0700288360225958</v>
      </c>
      <c r="E66" s="40">
        <v>3.3366944178595359</v>
      </c>
      <c r="F66" s="40">
        <v>1.519816312458385</v>
      </c>
      <c r="L66" s="149">
        <f>INDEX($B$29:$B$34, MATCH($P66, $A$29:$A$34, 0))</f>
        <v>327.25651568900486</v>
      </c>
      <c r="M66" s="149">
        <f t="shared" si="28"/>
        <v>40</v>
      </c>
      <c r="N66" s="149">
        <f t="shared" si="79"/>
        <v>31.816307748412815</v>
      </c>
      <c r="O66" s="149">
        <f t="shared" si="29"/>
        <v>114.53870789428613</v>
      </c>
      <c r="P66" s="149">
        <f>IF(AC66=0,
IF(N66&lt;$E$29,1,
IF(N66&lt;$E$30,2,
IF(N66&lt;$E$31,3,
IF(N66&lt;$E$32,4,
IF(N66&lt;$E$33,5,
IF(N66&lt;$E$34,6)))))),
IF(N66&gt;$F$29,1,
IF(N66&gt;$F$30,2,
IF(N66&gt;$F$31,3,
IF(N66&gt;$F$32,4,
IF(N66&gt;$F$33,5,
IF(N66&gt;$F$34,6)))))))</f>
        <v>1</v>
      </c>
      <c r="Q66" s="149" cm="1">
        <f t="array" ref="Q66">INDEX(Sections!$A$37:$F$67, MATCH(N66, Acceleration!$H$6:$H$36, 1), Sections!P66)</f>
        <v>12.819174815408889</v>
      </c>
      <c r="R66" s="149">
        <f>(BikeData!$G$5/L66)*BikeData!$N$2*(Sections!$O$2/Sections!$N$2)-Sections!W66/Sections!L66</f>
        <v>8.2575736718648116</v>
      </c>
      <c r="S66" s="149">
        <f>(Sections!$V$2*Sections!$L$2*BikeData!$N$2*((Sections!$P$2)/Sections!$M$2)/(1-Sections!$V$2*Sections!$N$2/Sections!$M$2))/Sections!L66-Sections!W66/Sections!L66</f>
        <v>11.914379705773129</v>
      </c>
      <c r="T66" s="149">
        <f t="shared" si="0"/>
        <v>8.6376490575826992</v>
      </c>
      <c r="U66" s="149">
        <f t="shared" si="30"/>
        <v>32.086644213081534</v>
      </c>
      <c r="V66" s="149">
        <f t="shared" si="31"/>
        <v>3.1297458702770592E-2</v>
      </c>
      <c r="W66" s="149">
        <f>0.5*Sections!$U$2*Sections!$T$2*Sections!N66^2</f>
        <v>182.2099389735084</v>
      </c>
      <c r="X66" s="149">
        <f>BikeData!$N$2*((Sections!$P$2)/Sections!$N$2)-(0.5*Sections!$U$2*Sections!$T$2*Sections!N66^2)/BikeData!$G$5</f>
        <v>9.7441308614658215</v>
      </c>
      <c r="Y66" s="149">
        <f>Sections!$V$2*BikeData!$N$2*(Sections!$P$2/Sections!$M$2)/(1-Sections!$V$2*Sections!$N$2/Sections!$M$2)</f>
        <v>15.459349727578084</v>
      </c>
      <c r="Z66" s="149">
        <f t="shared" si="32"/>
        <v>9.7441308614658215</v>
      </c>
      <c r="AA66" s="149">
        <f>$D$2-M66</f>
        <v>463.2</v>
      </c>
      <c r="AB66" s="149">
        <f>MAX(0, (N66^2 - M$17^2)/(2*Sections!Z66))</f>
        <v>5.9232709378735295</v>
      </c>
      <c r="AC66" s="149">
        <f t="shared" si="80"/>
        <v>0</v>
      </c>
      <c r="AD66" s="149">
        <f t="shared" si="33"/>
        <v>8.6376490575826992</v>
      </c>
      <c r="AF66" s="149">
        <f>INDEX($B$29:$B$34, MATCH($AJ66, $A$29:$A$34, 0))</f>
        <v>300.69501336586995</v>
      </c>
      <c r="AG66" s="129">
        <f t="shared" si="159"/>
        <v>40</v>
      </c>
      <c r="AH66" s="129">
        <f t="shared" si="160"/>
        <v>39.894838236297844</v>
      </c>
      <c r="AI66" s="129">
        <f t="shared" si="153"/>
        <v>143.62141765067224</v>
      </c>
      <c r="AJ66" s="129">
        <f>IF(AW66=0,
IF(AH66&lt;$E$29,1,
IF(AH66&lt;$E$30,2,
IF(AH66&lt;$E$31,3,
IF(AH66&lt;$E$32,4,
IF(AH66&lt;$E$33,5,
IF(AH66&lt;$E$34,6)))))),
IF(AH66&gt;$F$29,1,
IF(AH66&gt;$F$30,2,
IF(AH66&gt;$F$31,3,
IF(AH66&gt;$F$32,4,
IF(AH66&gt;$F$33,5,
IF(AH66&gt;$F$34,6)))))))</f>
        <v>2</v>
      </c>
      <c r="AK66" s="129" cm="1">
        <f t="array" ref="AK66">INDEX(Sections!$A$37:$F$67, MATCH(AH66, Acceleration!$H$6:$H$36, 1), $AJ66)</f>
        <v>9.4901727706756382</v>
      </c>
      <c r="AL66" s="129">
        <f>(BikeData!$G$5/AF66)*BikeData!$N$2*(Sections!$O$2/Sections!$N$2)-Sections!AQ66/Sections!AF66</f>
        <v>8.6402066883962227</v>
      </c>
      <c r="AM66" s="129">
        <f>(Sections!$V$2*Sections!$L$2*BikeData!$N$2*((Sections!$P$2)/Sections!$M$2)/(1-Sections!$V$2*Sections!$N$2/Sections!$M$2))/Sections!AF66-Sections!AQ66/Sections!AF66</f>
        <v>12.620031919988163</v>
      </c>
      <c r="AN66" s="129">
        <f t="shared" si="154"/>
        <v>8.6402066883962227</v>
      </c>
      <c r="AO66" s="129">
        <f t="shared" si="155"/>
        <v>40.11082810510355</v>
      </c>
      <c r="AP66" s="129">
        <f t="shared" si="36"/>
        <v>2.4998229393722815E-2</v>
      </c>
      <c r="AQ66" s="149">
        <f>0.5*Sections!$U$2*Sections!$T$2*Sections!AH66^2</f>
        <v>286.48766122206706</v>
      </c>
      <c r="AR66" s="149">
        <f>BikeData!$N$2*((Sections!$P$2)/Sections!$N$2)-(0.5*Sections!$U$2*Sections!$T$2*Sections!AH66^2)/BikeData!$G$5</f>
        <v>9.34913948931219</v>
      </c>
      <c r="AS66" s="149">
        <f>Sections!$V$2*BikeData!$N$2*(Sections!$P$2/Sections!$M$2)/(1-Sections!$V$2*Sections!$N$2/Sections!$M$2)</f>
        <v>15.459349727578084</v>
      </c>
      <c r="AT66" s="149">
        <f t="shared" si="156"/>
        <v>9.34913948931219</v>
      </c>
      <c r="AU66" s="149">
        <f t="shared" si="157"/>
        <v>22.025001019999998</v>
      </c>
      <c r="AV66" s="149">
        <f>MAX(0, (AH66^2 - AG$17^2)/(2*Sections!AT66))</f>
        <v>0</v>
      </c>
      <c r="AW66" s="149">
        <f t="shared" si="81"/>
        <v>0</v>
      </c>
      <c r="AX66" s="149">
        <f t="shared" si="158"/>
        <v>8.6402066883962227</v>
      </c>
      <c r="AZ66" s="36"/>
      <c r="BA66" s="111"/>
      <c r="BB66" s="111"/>
      <c r="BC66" s="111"/>
      <c r="BD66" s="111"/>
      <c r="BE66" s="111"/>
      <c r="BF66" s="111"/>
      <c r="BG66" s="111"/>
      <c r="BH66" s="111"/>
      <c r="BI66" s="111"/>
      <c r="BJ66" s="111"/>
      <c r="BK66" s="36"/>
      <c r="BL66" s="36"/>
      <c r="BM66" s="36"/>
      <c r="BN66" s="111"/>
      <c r="BO66" s="111"/>
      <c r="BP66" s="111"/>
      <c r="BQ66" s="111"/>
      <c r="BR66" s="111"/>
      <c r="BT66" s="129">
        <f>INDEX($B$29:$B$34, MATCH($BX66, $A$29:$A$34, 0))</f>
        <v>281.54523308547459</v>
      </c>
      <c r="BU66" s="129">
        <f t="shared" si="85"/>
        <v>40</v>
      </c>
      <c r="BV66" s="129">
        <f t="shared" si="86"/>
        <v>54.770900129412503</v>
      </c>
      <c r="BW66" s="129">
        <f t="shared" si="87"/>
        <v>197.17524046588503</v>
      </c>
      <c r="BX66" s="129">
        <f>IF(CK66=0,
IF(BV66&lt;$E$29,1,
IF(BV66&lt;$E$30,2,
IF(BV66&lt;$E$31,3,
IF(BV66&lt;$E$32,4,
IF(BV66&lt;$E$33,5,
IF(BV66&lt;$E$34,6)))))),
IF(BV66&gt;$F$29,1,
IF(BV66&gt;$F$30,2,
IF(BV66&gt;$F$31,3,
IF(BV66&gt;$F$32,4,
IF(BV66&gt;$F$33,5,
IF(BV66&gt;$F$34,6)))))))</f>
        <v>4</v>
      </c>
      <c r="BY66" s="129" cm="1">
        <f t="array" ref="BY66">INDEX(Sections!$A$37:$F$67, MATCH(BV66, Acceleration!$H$6:$H$36, 1), Sections!BX66)</f>
        <v>4.7104625432718503</v>
      </c>
      <c r="BZ66" s="129">
        <f>(BikeData!$G$5/BT66)*BikeData!$N$2*(Sections!$O$2/Sections!$N$2)-Sections!CE66/Sections!BT66</f>
        <v>8.3275480497443191</v>
      </c>
      <c r="CA66" s="129">
        <f>(Sections!$V$2*Sections!$L$2*BikeData!$N$2*((Sections!$P$2)/Sections!$M$2)/(1-Sections!$V$2*Sections!$N$2/Sections!$M$2))/Sections!BT66-Sections!CE66/Sections!BT66</f>
        <v>12.578067897274659</v>
      </c>
      <c r="CB66" s="129">
        <f t="shared" si="40"/>
        <v>4.7104625432718503</v>
      </c>
      <c r="CC66" s="129">
        <f t="shared" si="13"/>
        <v>54.856835727852754</v>
      </c>
      <c r="CD66" s="129">
        <f t="shared" si="41"/>
        <v>1.8243558387487153E-2</v>
      </c>
      <c r="CE66" s="149">
        <f>0.5*Sections!$U$2*Sections!$T$2*Sections!BV66^2</f>
        <v>539.9732701774941</v>
      </c>
      <c r="CF66" s="149">
        <f>BikeData!$N$2*((Sections!$P$2)/Sections!$N$2)-(0.5*Sections!$U$2*Sections!$T$2*Sections!BV66^2)/BikeData!$G$5</f>
        <v>8.3889667281173921</v>
      </c>
      <c r="CG66" s="149">
        <f>Sections!$V$2*BikeData!$N$2*(Sections!$P$2/Sections!$M$2)/(1-Sections!$V$2*Sections!$N$2/Sections!$M$2)</f>
        <v>15.459349727578084</v>
      </c>
      <c r="CH66" s="149">
        <f t="shared" si="42"/>
        <v>8.3889667281173921</v>
      </c>
      <c r="CI66" s="149">
        <f t="shared" si="88"/>
        <v>64.075679469999997</v>
      </c>
      <c r="CJ66" s="149">
        <f>MAX(0, (BV66^2 - BU$17^2)/(2*Sections!CH66))</f>
        <v>0</v>
      </c>
      <c r="CK66" s="149">
        <f t="shared" si="89"/>
        <v>0</v>
      </c>
      <c r="CL66" s="154">
        <f t="shared" si="90"/>
        <v>4.7104625432718503</v>
      </c>
      <c r="CM66" s="672"/>
      <c r="CN66" s="129">
        <f>INDEX($B$29:$B$34, MATCH(CR66, $A$29:$A$34, 0))</f>
        <v>281.54523308547459</v>
      </c>
      <c r="CO66" s="129">
        <f t="shared" si="91"/>
        <v>40</v>
      </c>
      <c r="CP66" s="129">
        <f t="shared" si="92"/>
        <v>54.716771529404866</v>
      </c>
      <c r="CQ66" s="129">
        <f t="shared" si="43"/>
        <v>196.98037750585752</v>
      </c>
      <c r="CR66" s="129">
        <f>IF(DE66=1,
IF(CP66&lt;$E$29,1,
IF(CP66&lt;$E$30,2,
IF(CP66&lt;$E$31,3,
IF(CP66&lt;$E$32,4,
IF(CP66&lt;$E$33,5,
IF(CP66&lt;$E$34,6)))))),
IF(CP66&gt;$F$29,1,
IF(CP66&gt;$F$30,2,
IF(CP66&gt;$F$31,3,
IF(CP66&gt;$F$32,4,
IF(CP66&gt;$F$33,5,
IF(CP66&gt;$F$34,6)))))))</f>
        <v>4</v>
      </c>
      <c r="CS66" s="129" cm="1">
        <f t="array" ref="CS66">INDEX(Sections!$A$37:$F$67, MATCH(CP66, Acceleration!$H$6:$H$36, 1), Sections!CR66)</f>
        <v>4.7104625432718503</v>
      </c>
      <c r="CT66" s="129">
        <f>(BikeData!$G$5/CN66)*BikeData!$N$2*(Sections!$O$2/Sections!$N$2)-Sections!CY66/Sections!CN66</f>
        <v>8.3313369776462665</v>
      </c>
      <c r="CU66" s="129">
        <f>(Sections!$V$2*Sections!$L$2*BikeData!$N$2*((Sections!$P$2)/Sections!$M$2)/(1-Sections!$V$2*Sections!$N$2/Sections!$M$2))/Sections!CN66-Sections!CY66/Sections!CN66</f>
        <v>12.581856825176606</v>
      </c>
      <c r="CV66" s="129">
        <f t="shared" si="135"/>
        <v>4.7104625432718503</v>
      </c>
      <c r="CW66" s="129">
        <f t="shared" si="138"/>
        <v>54.563165887535291</v>
      </c>
      <c r="CX66" s="129">
        <f t="shared" si="139"/>
        <v>1.8301621022798666E-2</v>
      </c>
      <c r="CY66" s="129">
        <f>0.5*Sections!$U$2*Sections!$T$2*Sections!CP66^2</f>
        <v>538.90651558819638</v>
      </c>
      <c r="CZ66" s="129">
        <f>BikeData!$N$2*((Sections!$P$2)/Sections!$N$2)-(0.5*Sections!$U$2*Sections!$T$2*Sections!CP66^2)/BikeData!$G$5</f>
        <v>8.393007465198064</v>
      </c>
      <c r="DA66" s="129">
        <f>Sections!$V$2*BikeData!$N$2*(Sections!$P$2/Sections!$M$2)/(1-Sections!$V$2*Sections!$N$2/Sections!$M$2)</f>
        <v>15.459349727578084</v>
      </c>
      <c r="DB66" s="129">
        <f t="shared" si="93"/>
        <v>8.393007465198064</v>
      </c>
      <c r="DC66" s="129">
        <f t="shared" si="94"/>
        <v>32.567763170000006</v>
      </c>
      <c r="DD66" s="129">
        <f t="shared" si="47"/>
        <v>35.335576171470677</v>
      </c>
      <c r="DE66" s="220">
        <f t="shared" si="95"/>
        <v>1</v>
      </c>
      <c r="DF66" s="149">
        <f t="shared" si="161"/>
        <v>-8.393007465198064</v>
      </c>
      <c r="DG66" s="680"/>
      <c r="DH66" s="631"/>
      <c r="DI66" s="129">
        <f>INDEX($B$29:$B$34, MATCH(DM66, $A$29:$A$34, 0))</f>
        <v>300.69501336586995</v>
      </c>
      <c r="DJ66" s="129">
        <f t="shared" si="97"/>
        <v>40</v>
      </c>
      <c r="DK66" s="129">
        <f t="shared" si="98"/>
        <v>40.962736850743894</v>
      </c>
      <c r="DL66" s="129">
        <f t="shared" si="16"/>
        <v>147.46585266267803</v>
      </c>
      <c r="DM66" s="149">
        <f>IF(DZ66=0,
IF(DK66&lt;$E$29,1,
IF(DK66&lt;$E$30,2,
IF(DK66&lt;$E$31,3,
IF(DK66&lt;$E$32,4,
IF(DK66&lt;$E$33,5,
IF(DK66&lt;$E$34,6)))))),
IF(DK66&gt;$F$29,1,
IF(DK66&gt;$F$30,2,
IF(DK66&gt;$F$31,3,
IF(DK66&gt;$F$32,4,
IF(DK66&gt;$F$33,5,
IF(DK66&gt;$F$34,6)))))))</f>
        <v>2</v>
      </c>
      <c r="DN66" s="149" cm="1">
        <f t="array" ref="DN66">INDEX(Sections!$A$37:$F$67, MATCH(DK66, Acceleration!$H$6:$H$36, 1), Sections!DM66)</f>
        <v>9.4901727706756382</v>
      </c>
      <c r="DO66" s="129">
        <f>(BikeData!$G$5/DI66)*BikeData!$N$2*(Sections!$O$2/Sections!$N$2)-Sections!DT66/Sections!DI66</f>
        <v>8.5885178211331858</v>
      </c>
      <c r="DP66" s="129">
        <f>(Sections!$V$2*Sections!$L$2*BikeData!$N$2*((Sections!$P$2)/Sections!$M$2)/(1-Sections!$V$2*Sections!$N$2/Sections!$M$2))/Sections!DI66-Sections!DT66/Sections!DI66</f>
        <v>12.568343052725126</v>
      </c>
      <c r="DQ66" s="129">
        <f t="shared" si="48"/>
        <v>8.5885178211331858</v>
      </c>
      <c r="DR66" s="149">
        <f t="shared" si="49"/>
        <v>40.735307512991042</v>
      </c>
      <c r="DS66" s="129">
        <f t="shared" si="50"/>
        <v>2.4480390143680735E-2</v>
      </c>
      <c r="DT66" s="149">
        <f>0.5*Sections!$U$2*Sections!$T$2*Sections!DK66^2</f>
        <v>302.03024585459252</v>
      </c>
      <c r="DU66" s="149">
        <f>BikeData!$N$2*((Sections!$P$2)/Sections!$N$2)-(0.5*Sections!$U$2*Sections!$T$2*Sections!DK66^2)/BikeData!$G$5</f>
        <v>9.2902660626738367</v>
      </c>
      <c r="DV66" s="149">
        <f>Sections!$V$2*BikeData!$N$2*(Sections!$P$2/Sections!$M$2)/(1-Sections!$V$2*Sections!$N$2/Sections!$M$2)</f>
        <v>15.459349727578084</v>
      </c>
      <c r="DW66" s="149">
        <f t="shared" si="99"/>
        <v>9.2902660626738367</v>
      </c>
      <c r="DX66" s="149">
        <f t="shared" si="100"/>
        <v>7.7806934999999982</v>
      </c>
      <c r="DY66" s="149">
        <f t="shared" si="52"/>
        <v>0</v>
      </c>
      <c r="DZ66" s="149">
        <f t="shared" si="101"/>
        <v>0</v>
      </c>
      <c r="EA66" s="149">
        <f t="shared" si="53"/>
        <v>-9.2902660626738367</v>
      </c>
      <c r="EB66" s="634"/>
      <c r="EX66" s="129">
        <f>INDEX($B$29:$B$34, MATCH($FB66, $A$29:$A$34, 0))</f>
        <v>300.69501336586995</v>
      </c>
      <c r="EY66" s="129">
        <f t="shared" si="144"/>
        <v>40</v>
      </c>
      <c r="EZ66" s="129">
        <f t="shared" si="145"/>
        <v>39.548478085721541</v>
      </c>
      <c r="FA66" s="129">
        <f t="shared" si="146"/>
        <v>142.37452110859755</v>
      </c>
      <c r="FB66" s="149">
        <f>IF(FO66=0,
IF(EZ66&lt;$E$29,1,
IF(EZ66&lt;$E$30,2,
IF(EZ66&lt;$E$31,3,
IF(EZ66&lt;$E$32,4,
IF(EZ66&lt;$E$33,5,
IF(EZ66&lt;$E$34,6)))))),
IF(EZ66&gt;$F$29,1,
IF(EZ66&gt;$F$30,2,
IF(EZ66&gt;$F$31,3,
IF(EZ66&gt;$F$32,4,
IF(EZ66&gt;$F$33,5,
IF(EZ66&gt;$F$34,6)))))))</f>
        <v>2</v>
      </c>
      <c r="FC66" s="149" cm="1">
        <f t="array" ref="FC66">INDEX(Sections!$A$37:$F$67, MATCH(EZ66, Acceleration!$H$6:$H$36, 1), Sections!FB66)</f>
        <v>9.4901727706756382</v>
      </c>
      <c r="FD66" s="129">
        <f>(BikeData!$G$5/EX66)*BikeData!$N$2*(Sections!$O$2/Sections!$N$2)-Sections!FI66/Sections!EX66</f>
        <v>8.6566781282289043</v>
      </c>
      <c r="FE66" s="129">
        <f>(Sections!$V$2*Sections!$L$2*BikeData!$N$2*((Sections!$P$2)/Sections!$M$2)/(1-Sections!$V$2*Sections!$N$2/Sections!$M$2))/Sections!EX66-Sections!FI66/Sections!EX66</f>
        <v>12.636503359820844</v>
      </c>
      <c r="FF66" s="129">
        <f t="shared" si="147"/>
        <v>8.6566781282289043</v>
      </c>
      <c r="FG66" s="129">
        <f t="shared" si="148"/>
        <v>39.766763448302591</v>
      </c>
      <c r="FH66" s="129">
        <f t="shared" si="58"/>
        <v>2.5215834451466329E-2</v>
      </c>
      <c r="FI66" s="149">
        <f>0.5*Sections!$U$2*Sections!$T$2*Sections!EZ66^2</f>
        <v>281.53478140142346</v>
      </c>
      <c r="FJ66" s="149">
        <f>BikeData!$N$2*((Sections!$P$2)/Sections!$N$2)-(0.5*Sections!$U$2*Sections!$T$2*Sections!EZ66^2)/BikeData!$G$5</f>
        <v>9.3679003977237194</v>
      </c>
      <c r="FK66" s="149">
        <f>Sections!$V$2*BikeData!$N$2*(Sections!$P$2/Sections!$M$2)/(1-Sections!$V$2*Sections!$N$2/Sections!$M$2)</f>
        <v>15.459349727578084</v>
      </c>
      <c r="FL66" s="149">
        <f t="shared" si="149"/>
        <v>9.3679003977237194</v>
      </c>
      <c r="FM66" s="149">
        <f t="shared" si="150"/>
        <v>213.62828163</v>
      </c>
      <c r="FN66" s="149">
        <f t="shared" si="61"/>
        <v>44.732226376223451</v>
      </c>
      <c r="FO66" s="149">
        <f t="shared" si="152"/>
        <v>0</v>
      </c>
      <c r="FP66" s="149">
        <f t="shared" si="151"/>
        <v>8.6566781282289043</v>
      </c>
      <c r="FR66" s="149">
        <f>INDEX($B$29:$B$34, MATCH($FV66, $A$29:$A$34, 0))</f>
        <v>300.69501336586995</v>
      </c>
      <c r="FS66" s="129">
        <f t="shared" ref="FS66:FS91" si="165">FS65+FS$15</f>
        <v>40</v>
      </c>
      <c r="FT66" s="129">
        <f t="shared" si="114"/>
        <v>37.576397186332798</v>
      </c>
      <c r="FU66" s="129">
        <f t="shared" si="115"/>
        <v>135.27502987079808</v>
      </c>
      <c r="FV66" s="149">
        <f>IF(GI66=0,
IF(FT66&lt;$E$29,1,
IF(FT66&lt;$E$30,2,
IF(FT66&lt;$E$31,3,
IF(FT66&lt;$E$32,4,
IF(FT66&lt;$E$33,5,
IF(FT66&lt;$E$34,6)))))),
IF(FT66&gt;$F$29,1,
IF(FT66&gt;$F$30,2,
IF(FT66&gt;$F$31,3,
IF(FT66&gt;$F$32,4,
IF(FT66&gt;$F$33,5,
IF(FT66&gt;$F$34,6)))))))</f>
        <v>2</v>
      </c>
      <c r="FW66" s="149" cm="1">
        <f t="array" ref="FW66">INDEX(Sections!$A$37:$F$67, MATCH(FT66, Acceleration!$H$6:$H$36, 1), Sections!FV66)</f>
        <v>9.4901727706756382</v>
      </c>
      <c r="FX66" s="129">
        <f>(BikeData!$G$5/FR66)*BikeData!$N$2*(Sections!$O$2/Sections!$N$2)-Sections!GC66/Sections!FR66</f>
        <v>8.7477250947351468</v>
      </c>
      <c r="FY66" s="129">
        <f>(Sections!$V$2*Sections!$L$2*BikeData!$N$2*((Sections!$P$2)/Sections!$M$2)/(1-Sections!$V$2*Sections!$N$2/Sections!$M$2))/Sections!FR66-Sections!GC66/Sections!FR66</f>
        <v>12.727550326327087</v>
      </c>
      <c r="FZ66" s="129">
        <f t="shared" si="116"/>
        <v>8.7477250947351468</v>
      </c>
      <c r="GA66" s="129">
        <f t="shared" si="117"/>
        <v>37.808478886283034</v>
      </c>
      <c r="GB66" s="129">
        <f t="shared" si="64"/>
        <v>2.653052049954277E-2</v>
      </c>
      <c r="GC66" s="149">
        <f>0.5*Sections!$U$2*Sections!$T$2*Sections!FT66^2</f>
        <v>254.15741259090709</v>
      </c>
      <c r="GD66" s="149">
        <f>BikeData!$N$2*((Sections!$P$2)/Sections!$N$2)-(0.5*Sections!$U$2*Sections!$T$2*Sections!FT66^2)/BikeData!$G$5</f>
        <v>9.4716025523090082</v>
      </c>
      <c r="GE66" s="149">
        <f>Sections!$V$2*BikeData!$N$2*(Sections!$P$2/Sections!$M$2)/(1-Sections!$V$2*Sections!$N$2/Sections!$M$2)</f>
        <v>15.459349727578084</v>
      </c>
      <c r="GF66" s="149">
        <f t="shared" si="118"/>
        <v>9.4716025523090082</v>
      </c>
      <c r="GG66" s="149">
        <f t="shared" si="162"/>
        <v>474.54111422000005</v>
      </c>
      <c r="GH66" s="149">
        <f>MAX(0, (FT66^2 - CX$6^2)/(2*Sections!GF66))</f>
        <v>74.53784181225079</v>
      </c>
      <c r="GI66" s="149">
        <f t="shared" si="119"/>
        <v>0</v>
      </c>
      <c r="GJ66" s="149">
        <f t="shared" si="120"/>
        <v>8.7477250947351468</v>
      </c>
      <c r="GM66" s="106">
        <f>INDEX($B$29:$B$34, MATCH(GQ66, $A$29:$A$34, 0))</f>
        <v>327.25651568900486</v>
      </c>
      <c r="GN66" s="106">
        <f t="shared" ref="GN66:GN91" si="166">GN65+GN$15</f>
        <v>40</v>
      </c>
      <c r="GO66" s="106">
        <f t="shared" si="121"/>
        <v>32.471006085673366</v>
      </c>
      <c r="GP66" s="106">
        <f t="shared" si="122"/>
        <v>116.89562190842412</v>
      </c>
      <c r="GQ66" s="106">
        <f>IF(HD66=0,
IF(GO66&lt;$E$29,1,
IF(GO66&lt;$E$30,2,
IF(GO66&lt;$E$31,3,
IF(GO66&lt;$E$32,4,
IF(GO66&lt;$E$33,5,
IF(GO66&lt;$E$34,6)))))),
IF(GO66&gt;$F$29,1,
IF(GO66&gt;$F$30,2,
IF(GO66&gt;$F$31,3,
IF(GO66&gt;$F$32,4,
IF(GO66&gt;$F$33,5,
IF(GO66&gt;$F$34,6)))))))</f>
        <v>1</v>
      </c>
      <c r="GR66" s="106" cm="1">
        <f t="array" ref="GR66">INDEX(Sections!$A$37:$F$67, MATCH(GO66, Acceleration!$H$6:$H$36, 1), Sections!GQ66)</f>
        <v>12.490667417289398</v>
      </c>
      <c r="GS66" s="106">
        <f>(BikeData!$G$5/GM66)*BikeData!$N$2*(Sections!$O$2/Sections!$N$2)-Sections!GX66/Sections!GM66</f>
        <v>8.2344236865103806</v>
      </c>
      <c r="GT66" s="106">
        <f>(Sections!$V$2*Sections!$L$2*BikeData!$N$2*((Sections!$P$2)/Sections!$M$2)/(1-Sections!$V$2*Sections!$N$2/Sections!$M$2))/Sections!GM66-Sections!GX66/Sections!GM66</f>
        <v>11.891229720418698</v>
      </c>
      <c r="GU66" s="106">
        <f t="shared" si="123"/>
        <v>8.2344236865103806</v>
      </c>
      <c r="GV66" s="106">
        <f t="shared" si="124"/>
        <v>32.723616603133244</v>
      </c>
      <c r="GW66" s="106">
        <f t="shared" si="70"/>
        <v>3.0677376714742577E-2</v>
      </c>
      <c r="GX66" s="106">
        <f>0.5*Sections!$U$2*Sections!$T$2*Sections!GO66^2</f>
        <v>189.78592251885061</v>
      </c>
      <c r="GY66" s="106">
        <f>BikeData!$N$2*((Sections!$P$2)/Sections!$N$2)-(0.5*Sections!$U$2*Sections!$T$2*Sections!GO66^2)/BikeData!$G$5</f>
        <v>9.7154339540971009</v>
      </c>
      <c r="GZ66" s="106">
        <f>Sections!$V$2*BikeData!$N$2*(Sections!$P$2/Sections!$M$2)/(1-Sections!$V$2*Sections!$N$2/Sections!$M$2)</f>
        <v>15.459349727578084</v>
      </c>
      <c r="HA66" s="106">
        <f t="shared" si="125"/>
        <v>9.7154339540971009</v>
      </c>
      <c r="HB66" s="106">
        <f t="shared" si="163"/>
        <v>343.21187875999999</v>
      </c>
      <c r="HC66" s="106">
        <f>MAX(0, (GO66^2 - DY$9^2)/(2*Sections!HA66))</f>
        <v>54.262436510682029</v>
      </c>
      <c r="HD66" s="106">
        <f t="shared" si="126"/>
        <v>0</v>
      </c>
      <c r="HE66" s="106">
        <f t="shared" si="127"/>
        <v>8.2344236865103806</v>
      </c>
      <c r="HH66" s="82">
        <f>INDEX($B$29:$B$34, MATCH(HL66, $A$29:$A$34, 0))</f>
        <v>327.25651568900486</v>
      </c>
      <c r="HI66" s="82">
        <f t="shared" ref="HI66:HI91" si="167">HI65+HI$15</f>
        <v>40</v>
      </c>
      <c r="HJ66" s="82">
        <f t="shared" si="128"/>
        <v>30.577478177709075</v>
      </c>
      <c r="HK66" s="82">
        <f t="shared" si="129"/>
        <v>110.07892143975268</v>
      </c>
      <c r="HL66" s="106">
        <f>IF(HY66=0,
IF(HJ66&lt;$E$29,1,
IF(HJ66&lt;$E$30,2,
IF(HJ66&lt;$E$31,3,
IF(HJ66&lt;$E$32,4,
IF(HJ66&lt;$E$33,5,
IF(HJ66&lt;$E$34,6)))))),
IF(HJ66&gt;$F$29,1,
IF(HJ66&gt;$F$30,2,
IF(HJ66&gt;$F$31,3,
IF(HJ66&gt;$F$32,4,
IF(HJ66&gt;$F$33,5,
IF(HJ66&gt;$F$34,6)))))))</f>
        <v>1</v>
      </c>
      <c r="HM66" s="106" cm="1">
        <f t="array" ref="HM66">INDEX(Sections!$A$37:$F$67, MATCH(HJ66, Acceleration!$H$6:$H$36, 1), Sections!HL66)</f>
        <v>13.061721243519598</v>
      </c>
      <c r="HN66" s="82">
        <f>(BikeData!$G$5/HH66)*BikeData!$N$2*(Sections!$O$2/Sections!$N$2)-Sections!HS66/Sections!HH66</f>
        <v>8.3000881747058823</v>
      </c>
      <c r="HO66" s="82">
        <f>(Sections!$V$2*Sections!$L$2*BikeData!$N$2*((Sections!$P$2)/Sections!$M$2)/(1-Sections!$V$2*Sections!$N$2/Sections!$M$2))/Sections!HH66-Sections!HS66/Sections!HH66</f>
        <v>11.9568942086142</v>
      </c>
      <c r="HP66" s="82">
        <f t="shared" si="130"/>
        <v>8.3000881747058823</v>
      </c>
      <c r="HQ66" s="82">
        <f t="shared" si="131"/>
        <v>30.847728410009164</v>
      </c>
      <c r="HR66" s="106">
        <f t="shared" si="26"/>
        <v>3.2559923052825367E-2</v>
      </c>
      <c r="HS66" s="104">
        <f>0.5*Sections!$U$2*Sections!$T$2*Sections!HJ66^2</f>
        <v>168.29679090748942</v>
      </c>
      <c r="HT66" s="104">
        <f>BikeData!$N$2*((Sections!$P$2)/Sections!$N$2)-(0.5*Sections!$U$2*Sections!$T$2*Sections!HJ66^2)/BikeData!$G$5</f>
        <v>9.7968321798977129</v>
      </c>
      <c r="HU66" s="104">
        <f>Sections!$V$2*BikeData!$N$2*(Sections!$P$2/Sections!$M$2)/(1-Sections!$V$2*Sections!$N$2/Sections!$M$2)</f>
        <v>15.459349727578084</v>
      </c>
      <c r="HV66" s="106">
        <f t="shared" si="132"/>
        <v>9.7968321798977129</v>
      </c>
      <c r="HW66" s="106">
        <f t="shared" si="164"/>
        <v>281.42191860000003</v>
      </c>
      <c r="HX66" s="106">
        <f t="shared" si="78"/>
        <v>31.322199171303168</v>
      </c>
      <c r="HY66" s="106">
        <f t="shared" si="133"/>
        <v>0</v>
      </c>
      <c r="HZ66" s="106">
        <f t="shared" si="134"/>
        <v>8.3000881747058823</v>
      </c>
    </row>
    <row r="67" spans="1:234" ht="14.65" thickBot="1">
      <c r="A67" s="41">
        <v>12.059929368897711</v>
      </c>
      <c r="B67" s="41">
        <v>9.4901727706756382</v>
      </c>
      <c r="C67" s="41">
        <v>6.8582415088433493</v>
      </c>
      <c r="D67" s="41">
        <v>4.7104625432718503</v>
      </c>
      <c r="E67" s="41">
        <v>2.9640770416235949</v>
      </c>
      <c r="F67" s="41">
        <v>1.1209738646368601</v>
      </c>
      <c r="L67" s="149">
        <f>INDEX($B$29:$B$34, MATCH($P67, $A$29:$A$34, 0))</f>
        <v>327.25651568900486</v>
      </c>
      <c r="M67" s="149">
        <f t="shared" si="28"/>
        <v>41</v>
      </c>
      <c r="N67" s="149">
        <f t="shared" si="79"/>
        <v>32.086644213081534</v>
      </c>
      <c r="O67" s="149">
        <f t="shared" si="29"/>
        <v>115.51191916709352</v>
      </c>
      <c r="P67" s="149">
        <f>IF(AC67=0,
IF(N67&lt;$E$29,1,
IF(N67&lt;$E$30,2,
IF(N67&lt;$E$31,3,
IF(N67&lt;$E$32,4,
IF(N67&lt;$E$33,5,
IF(N67&lt;$E$34,6)))))),
IF(N67&gt;$F$29,1,
IF(N67&gt;$F$30,2,
IF(N67&gt;$F$31,3,
IF(N67&gt;$F$32,4,
IF(N67&gt;$F$33,5,
IF(N67&gt;$F$34,6)))))))</f>
        <v>1</v>
      </c>
      <c r="Q67" s="149" cm="1">
        <f t="array" ref="Q67">INDEX(Sections!$A$37:$F$67, MATCH(N67, Acceleration!$H$6:$H$36, 1), Sections!P67)</f>
        <v>12.490667417289398</v>
      </c>
      <c r="R67" s="149">
        <f>(BikeData!$G$5/L67)*BikeData!$N$2*(Sections!$O$2/Sections!$N$2)-Sections!W67/Sections!L67</f>
        <v>8.2480717872218641</v>
      </c>
      <c r="S67" s="149">
        <f>(Sections!$V$2*Sections!$L$2*BikeData!$N$2*((Sections!$P$2)/Sections!$M$2)/(1-Sections!$V$2*Sections!$N$2/Sections!$M$2))/Sections!L67-Sections!W67/Sections!L67</f>
        <v>11.904877821130182</v>
      </c>
      <c r="T67" s="149">
        <f t="shared" si="0"/>
        <v>8.6376490575826992</v>
      </c>
      <c r="U67" s="149">
        <f t="shared" si="30"/>
        <v>32.354721988792363</v>
      </c>
      <c r="V67" s="149">
        <f t="shared" si="31"/>
        <v>3.1035965217351868E-2</v>
      </c>
      <c r="W67" s="149">
        <f>0.5*Sections!$U$2*Sections!$T$2*Sections!N67^2</f>
        <v>185.31949263423817</v>
      </c>
      <c r="X67" s="149">
        <f>BikeData!$N$2*((Sections!$P$2)/Sections!$N$2)-(0.5*Sections!$U$2*Sections!$T$2*Sections!N67^2)/BikeData!$G$5</f>
        <v>9.7323522491145731</v>
      </c>
      <c r="Y67" s="149">
        <f>Sections!$V$2*BikeData!$N$2*(Sections!$P$2/Sections!$M$2)/(1-Sections!$V$2*Sections!$N$2/Sections!$M$2)</f>
        <v>15.459349727578084</v>
      </c>
      <c r="Z67" s="149">
        <f t="shared" si="32"/>
        <v>9.7323522491145731</v>
      </c>
      <c r="AA67" s="149">
        <f>$D$2-M67</f>
        <v>462.2</v>
      </c>
      <c r="AB67" s="149">
        <f>MAX(0, (N67^2 - M$17^2)/(2*Sections!Z67))</f>
        <v>6.8179587530010073</v>
      </c>
      <c r="AC67" s="149">
        <f t="shared" si="80"/>
        <v>0</v>
      </c>
      <c r="AD67" s="149">
        <f t="shared" si="33"/>
        <v>8.6376490575826992</v>
      </c>
      <c r="AF67" s="149">
        <f>INDEX($B$29:$B$34, MATCH($AJ67, $A$29:$A$34, 0))</f>
        <v>300.69501336586995</v>
      </c>
      <c r="AG67" s="129">
        <f t="shared" si="159"/>
        <v>41</v>
      </c>
      <c r="AH67" s="129">
        <f t="shared" si="160"/>
        <v>40.11082810510355</v>
      </c>
      <c r="AI67" s="129">
        <f t="shared" si="153"/>
        <v>144.39898117837279</v>
      </c>
      <c r="AJ67" s="129">
        <f>IF(AW67=0,
IF(AH67&lt;$E$29,1,
IF(AH67&lt;$E$30,2,
IF(AH67&lt;$E$31,3,
IF(AH67&lt;$E$32,4,
IF(AH67&lt;$E$33,5,
IF(AH67&lt;$E$34,6)))))),
IF(AH67&gt;$F$29,1,
IF(AH67&gt;$F$30,2,
IF(AH67&gt;$F$31,3,
IF(AH67&gt;$F$32,4,
IF(AH67&gt;$F$33,5,
IF(AH67&gt;$F$34,6)))))))</f>
        <v>2</v>
      </c>
      <c r="AK67" s="129" cm="1">
        <f t="array" ref="AK67">INDEX(Sections!$A$37:$F$67, MATCH(AH67, Acceleration!$H$6:$H$36, 1), $AJ67)</f>
        <v>9.4901727706756382</v>
      </c>
      <c r="AL67" s="129">
        <f>(BikeData!$G$5/AF67)*BikeData!$N$2*(Sections!$O$2/Sections!$N$2)-Sections!AQ67/Sections!AF67</f>
        <v>8.6298624050873478</v>
      </c>
      <c r="AM67" s="129">
        <f>(Sections!$V$2*Sections!$L$2*BikeData!$N$2*((Sections!$P$2)/Sections!$M$2)/(1-Sections!$V$2*Sections!$N$2/Sections!$M$2))/Sections!AF67-Sections!AQ67/Sections!AF67</f>
        <v>12.609687636679286</v>
      </c>
      <c r="AN67" s="129">
        <f t="shared" si="154"/>
        <v>8.6298624050873478</v>
      </c>
      <c r="AO67" s="129">
        <f t="shared" si="155"/>
        <v>40.325404599177176</v>
      </c>
      <c r="AP67" s="129">
        <f t="shared" si="36"/>
        <v>2.4864416603807234E-2</v>
      </c>
      <c r="AQ67" s="149">
        <f>0.5*Sections!$U$2*Sections!$T$2*Sections!AH67^2</f>
        <v>289.59813562988967</v>
      </c>
      <c r="AR67" s="149">
        <f>BikeData!$N$2*((Sections!$P$2)/Sections!$N$2)-(0.5*Sections!$U$2*Sections!$T$2*Sections!AH67^2)/BikeData!$G$5</f>
        <v>9.337357389282559</v>
      </c>
      <c r="AS67" s="149">
        <f>Sections!$V$2*BikeData!$N$2*(Sections!$P$2/Sections!$M$2)/(1-Sections!$V$2*Sections!$N$2/Sections!$M$2)</f>
        <v>15.459349727578084</v>
      </c>
      <c r="AT67" s="149">
        <f t="shared" si="156"/>
        <v>9.337357389282559</v>
      </c>
      <c r="AU67" s="149">
        <f t="shared" si="157"/>
        <v>21.025001019999998</v>
      </c>
      <c r="AV67" s="149">
        <f>MAX(0, (AH67^2 - AG$17^2)/(2*Sections!AT67))</f>
        <v>0</v>
      </c>
      <c r="AW67" s="149">
        <f t="shared" si="81"/>
        <v>0</v>
      </c>
      <c r="AX67" s="149">
        <f t="shared" si="158"/>
        <v>8.6298624050873478</v>
      </c>
      <c r="AZ67" s="36"/>
      <c r="BA67" s="111"/>
      <c r="BB67" s="111"/>
      <c r="BC67" s="111"/>
      <c r="BD67" s="111"/>
      <c r="BE67" s="111"/>
      <c r="BF67" s="111"/>
      <c r="BG67" s="111"/>
      <c r="BH67" s="111"/>
      <c r="BI67" s="111"/>
      <c r="BJ67" s="111"/>
      <c r="BK67" s="36"/>
      <c r="BL67" s="36"/>
      <c r="BM67" s="36"/>
      <c r="BN67" s="111"/>
      <c r="BO67" s="111"/>
      <c r="BP67" s="111"/>
      <c r="BQ67" s="111"/>
      <c r="BR67" s="111"/>
      <c r="BT67" s="129">
        <f>INDEX($B$29:$B$34, MATCH($BX67, $A$29:$A$34, 0))</f>
        <v>281.54523308547459</v>
      </c>
      <c r="BU67" s="129">
        <f t="shared" si="85"/>
        <v>41</v>
      </c>
      <c r="BV67" s="129">
        <f t="shared" si="86"/>
        <v>54.856835727852754</v>
      </c>
      <c r="BW67" s="129">
        <f t="shared" si="87"/>
        <v>197.48460862026991</v>
      </c>
      <c r="BX67" s="129">
        <f>IF(CK67=0,
IF(BV67&lt;$E$29,1,
IF(BV67&lt;$E$30,2,
IF(BV67&lt;$E$31,3,
IF(BV67&lt;$E$32,4,
IF(BV67&lt;$E$33,5,
IF(BV67&lt;$E$34,6)))))),
IF(BV67&gt;$F$29,1,
IF(BV67&gt;$F$30,2,
IF(BV67&gt;$F$31,3,
IF(BV67&gt;$F$32,4,
IF(BV67&gt;$F$33,5,
IF(BV67&gt;$F$34,6)))))))</f>
        <v>4</v>
      </c>
      <c r="BY67" s="129" cm="1">
        <f t="array" ref="BY67">INDEX(Sections!$A$37:$F$67, MATCH(BV67, Acceleration!$H$6:$H$36, 1), Sections!BX67)</f>
        <v>4.7104625432718503</v>
      </c>
      <c r="BZ67" s="129">
        <f>(BikeData!$G$5/BT67)*BikeData!$N$2*(Sections!$O$2/Sections!$N$2)-Sections!CE67/Sections!BT67</f>
        <v>8.321524980211251</v>
      </c>
      <c r="CA67" s="129">
        <f>(Sections!$V$2*Sections!$L$2*BikeData!$N$2*((Sections!$P$2)/Sections!$M$2)/(1-Sections!$V$2*Sections!$N$2/Sections!$M$2))/Sections!BT67-Sections!CE67/Sections!BT67</f>
        <v>12.572044827741591</v>
      </c>
      <c r="CB67" s="129">
        <f t="shared" si="40"/>
        <v>4.7104625432718503</v>
      </c>
      <c r="CC67" s="129">
        <f t="shared" si="13"/>
        <v>54.942636914869368</v>
      </c>
      <c r="CD67" s="129">
        <f t="shared" si="41"/>
        <v>1.8215023732471278E-2</v>
      </c>
      <c r="CE67" s="149">
        <f>0.5*Sections!$U$2*Sections!$T$2*Sections!BV67^2</f>
        <v>541.66903669307203</v>
      </c>
      <c r="CF67" s="149">
        <f>BikeData!$N$2*((Sections!$P$2)/Sections!$N$2)-(0.5*Sections!$U$2*Sections!$T$2*Sections!BV67^2)/BikeData!$G$5</f>
        <v>8.3825433701038392</v>
      </c>
      <c r="CG67" s="149">
        <f>Sections!$V$2*BikeData!$N$2*(Sections!$P$2/Sections!$M$2)/(1-Sections!$V$2*Sections!$N$2/Sections!$M$2)</f>
        <v>15.459349727578084</v>
      </c>
      <c r="CH67" s="149">
        <f t="shared" si="42"/>
        <v>8.3825433701038392</v>
      </c>
      <c r="CI67" s="149">
        <f t="shared" si="88"/>
        <v>63.075679469999997</v>
      </c>
      <c r="CJ67" s="149">
        <f>MAX(0, (BV67^2 - BU$17^2)/(2*Sections!CH67))</f>
        <v>0</v>
      </c>
      <c r="CK67" s="149">
        <f t="shared" si="89"/>
        <v>0</v>
      </c>
      <c r="CL67" s="154">
        <f t="shared" si="90"/>
        <v>4.7104625432718503</v>
      </c>
      <c r="CM67" s="672"/>
      <c r="CN67" s="129">
        <f>INDEX($B$29:$B$34, MATCH(CR67, $A$29:$A$34, 0))</f>
        <v>281.54523308547459</v>
      </c>
      <c r="CO67" s="129">
        <f t="shared" si="91"/>
        <v>41</v>
      </c>
      <c r="CP67" s="129">
        <f t="shared" si="92"/>
        <v>54.563165887535291</v>
      </c>
      <c r="CQ67" s="129">
        <f t="shared" si="43"/>
        <v>196.42739719512704</v>
      </c>
      <c r="CR67" s="129">
        <f>IF(DE67=1,
IF(CP67&lt;$E$29,1,
IF(CP67&lt;$E$30,2,
IF(CP67&lt;$E$31,3,
IF(CP67&lt;$E$32,4,
IF(CP67&lt;$E$33,5,
IF(CP67&lt;$E$34,6)))))),
IF(CP67&gt;$F$29,1,
IF(CP67&gt;$F$30,2,
IF(CP67&gt;$F$31,3,
IF(CP67&gt;$F$32,4,
IF(CP67&gt;$F$33,5,
IF(CP67&gt;$F$34,6)))))))</f>
        <v>4</v>
      </c>
      <c r="CS67" s="129" cm="1">
        <f t="array" ref="CS67">INDEX(Sections!$A$37:$F$67, MATCH(CP67, Acceleration!$H$6:$H$36, 1), Sections!CR67)</f>
        <v>4.7104625432718503</v>
      </c>
      <c r="CT67" s="129">
        <f>(BikeData!$G$5/CN67)*BikeData!$N$2*(Sections!$O$2/Sections!$N$2)-Sections!CY67/Sections!CN67</f>
        <v>8.3420687618585525</v>
      </c>
      <c r="CU67" s="129">
        <f>(Sections!$V$2*Sections!$L$2*BikeData!$N$2*((Sections!$P$2)/Sections!$M$2)/(1-Sections!$V$2*Sections!$N$2/Sections!$M$2))/Sections!CN67-Sections!CY67/Sections!CN67</f>
        <v>12.592588609388892</v>
      </c>
      <c r="CV67" s="129">
        <f t="shared" si="135"/>
        <v>4.7104625432718503</v>
      </c>
      <c r="CW67" s="129">
        <f t="shared" si="138"/>
        <v>54.408916242835964</v>
      </c>
      <c r="CX67" s="129">
        <f t="shared" si="139"/>
        <v>1.8353324639674585E-2</v>
      </c>
      <c r="CY67" s="129">
        <f>0.5*Sections!$U$2*Sections!$T$2*Sections!CP67^2</f>
        <v>535.88503290072504</v>
      </c>
      <c r="CZ67" s="129">
        <f>BikeData!$N$2*((Sections!$P$2)/Sections!$N$2)-(0.5*Sections!$U$2*Sections!$T$2*Sections!CP67^2)/BikeData!$G$5</f>
        <v>8.4044524753778802</v>
      </c>
      <c r="DA67" s="129">
        <f>Sections!$V$2*BikeData!$N$2*(Sections!$P$2/Sections!$M$2)/(1-Sections!$V$2*Sections!$N$2/Sections!$M$2)</f>
        <v>15.459349727578084</v>
      </c>
      <c r="DB67" s="129">
        <f t="shared" si="93"/>
        <v>8.4044524753778802</v>
      </c>
      <c r="DC67" s="129">
        <f t="shared" si="94"/>
        <v>31.567763170000006</v>
      </c>
      <c r="DD67" s="129">
        <f t="shared" si="47"/>
        <v>34.288818691436873</v>
      </c>
      <c r="DE67" s="220">
        <f t="shared" si="95"/>
        <v>1</v>
      </c>
      <c r="DF67" s="149">
        <f t="shared" si="161"/>
        <v>-8.4044524753778802</v>
      </c>
      <c r="DG67" s="680"/>
      <c r="DH67" s="631"/>
      <c r="DI67" s="129">
        <f>INDEX($B$29:$B$34, MATCH(DM67, $A$29:$A$34, 0))</f>
        <v>300.69501336586995</v>
      </c>
      <c r="DJ67" s="129">
        <f t="shared" si="97"/>
        <v>41</v>
      </c>
      <c r="DK67" s="129">
        <f t="shared" si="98"/>
        <v>40.735307512991042</v>
      </c>
      <c r="DL67" s="129">
        <f t="shared" si="16"/>
        <v>146.64710704676776</v>
      </c>
      <c r="DM67" s="149">
        <f>IF(DZ67=0,
IF(DK67&lt;$E$29,1,
IF(DK67&lt;$E$30,2,
IF(DK67&lt;$E$31,3,
IF(DK67&lt;$E$32,4,
IF(DK67&lt;$E$33,5,
IF(DK67&lt;$E$34,6)))))),
IF(DK67&gt;$F$29,1,
IF(DK67&gt;$F$30,2,
IF(DK67&gt;$F$31,3,
IF(DK67&gt;$F$32,4,
IF(DK67&gt;$F$33,5,
IF(DK67&gt;$F$34,6)))))))</f>
        <v>2</v>
      </c>
      <c r="DN67" s="149" cm="1">
        <f t="array" ref="DN67">INDEX(Sections!$A$37:$F$67, MATCH(DK67, Acceleration!$H$6:$H$36, 1), Sections!DM67)</f>
        <v>9.4901727706756382</v>
      </c>
      <c r="DO67" s="129">
        <f>(BikeData!$G$5/DI67)*BikeData!$N$2*(Sections!$O$2/Sections!$N$2)-Sections!DT67/Sections!DI67</f>
        <v>8.5996403726684623</v>
      </c>
      <c r="DP67" s="129">
        <f>(Sections!$V$2*Sections!$L$2*BikeData!$N$2*((Sections!$P$2)/Sections!$M$2)/(1-Sections!$V$2*Sections!$N$2/Sections!$M$2))/Sections!DI67-Sections!DT67/Sections!DI67</f>
        <v>12.579465604260403</v>
      </c>
      <c r="DQ67" s="129">
        <f t="shared" si="48"/>
        <v>8.5996403726684623</v>
      </c>
      <c r="DR67" s="149">
        <f t="shared" si="49"/>
        <v>40.506288511332841</v>
      </c>
      <c r="DS67" s="129">
        <f t="shared" si="50"/>
        <v>2.4617930935295802E-2</v>
      </c>
      <c r="DT67" s="149">
        <f>0.5*Sections!$U$2*Sections!$T$2*Sections!DK67^2</f>
        <v>298.68575007202998</v>
      </c>
      <c r="DU67" s="149">
        <f>BikeData!$N$2*((Sections!$P$2)/Sections!$N$2)-(0.5*Sections!$U$2*Sections!$T$2*Sections!DK67^2)/BikeData!$G$5</f>
        <v>9.3029346073047563</v>
      </c>
      <c r="DV67" s="149">
        <f>Sections!$V$2*BikeData!$N$2*(Sections!$P$2/Sections!$M$2)/(1-Sections!$V$2*Sections!$N$2/Sections!$M$2)</f>
        <v>15.459349727578084</v>
      </c>
      <c r="DW67" s="149">
        <f t="shared" si="99"/>
        <v>9.3029346073047563</v>
      </c>
      <c r="DX67" s="149">
        <f t="shared" si="100"/>
        <v>6.7806934999999982</v>
      </c>
      <c r="DY67" s="149">
        <f t="shared" si="52"/>
        <v>0</v>
      </c>
      <c r="DZ67" s="149">
        <f t="shared" si="101"/>
        <v>0</v>
      </c>
      <c r="EA67" s="149">
        <f t="shared" si="53"/>
        <v>-9.3029346073047563</v>
      </c>
      <c r="EB67" s="634"/>
      <c r="EX67" s="129">
        <f>INDEX($B$29:$B$34, MATCH($FB67, $A$29:$A$34, 0))</f>
        <v>300.69501336586995</v>
      </c>
      <c r="EY67" s="129">
        <f t="shared" si="144"/>
        <v>41</v>
      </c>
      <c r="EZ67" s="129">
        <f t="shared" si="145"/>
        <v>39.766763448302591</v>
      </c>
      <c r="FA67" s="129">
        <f t="shared" si="146"/>
        <v>143.16034841388932</v>
      </c>
      <c r="FB67" s="149">
        <f>IF(FO67=0,
IF(EZ67&lt;$E$29,1,
IF(EZ67&lt;$E$30,2,
IF(EZ67&lt;$E$31,3,
IF(EZ67&lt;$E$32,4,
IF(EZ67&lt;$E$33,5,
IF(EZ67&lt;$E$34,6)))))),
IF(EZ67&gt;$F$29,1,
IF(EZ67&gt;$F$30,2,
IF(EZ67&gt;$F$31,3,
IF(EZ67&gt;$F$32,4,
IF(EZ67&gt;$F$33,5,
IF(EZ67&gt;$F$34,6)))))))</f>
        <v>2</v>
      </c>
      <c r="FC67" s="149" cm="1">
        <f t="array" ref="FC67">INDEX(Sections!$A$37:$F$67, MATCH(EZ67, Acceleration!$H$6:$H$36, 1), Sections!FB67)</f>
        <v>9.4901727706756382</v>
      </c>
      <c r="FD67" s="129">
        <f>(BikeData!$G$5/EX67)*BikeData!$N$2*(Sections!$O$2/Sections!$N$2)-Sections!FI67/Sections!EX67</f>
        <v>8.6463141248778737</v>
      </c>
      <c r="FE67" s="129">
        <f>(Sections!$V$2*Sections!$L$2*BikeData!$N$2*((Sections!$P$2)/Sections!$M$2)/(1-Sections!$V$2*Sections!$N$2/Sections!$M$2))/Sections!EX67-Sections!FI67/Sections!EX67</f>
        <v>12.626139356469814</v>
      </c>
      <c r="FF67" s="129">
        <f t="shared" si="147"/>
        <v>8.6463141248778737</v>
      </c>
      <c r="FG67" s="129">
        <f t="shared" si="148"/>
        <v>39.983597929688756</v>
      </c>
      <c r="FH67" s="129">
        <f t="shared" si="58"/>
        <v>2.5078256266710394E-2</v>
      </c>
      <c r="FI67" s="149">
        <f>0.5*Sections!$U$2*Sections!$T$2*Sections!EZ67^2</f>
        <v>284.65118552758588</v>
      </c>
      <c r="FJ67" s="149">
        <f>BikeData!$N$2*((Sections!$P$2)/Sections!$N$2)-(0.5*Sections!$U$2*Sections!$T$2*Sections!EZ67^2)/BikeData!$G$5</f>
        <v>9.3560958366397706</v>
      </c>
      <c r="FK67" s="149">
        <f>Sections!$V$2*BikeData!$N$2*(Sections!$P$2/Sections!$M$2)/(1-Sections!$V$2*Sections!$N$2/Sections!$M$2)</f>
        <v>15.459349727578084</v>
      </c>
      <c r="FL67" s="149">
        <f t="shared" si="149"/>
        <v>9.3560958366397706</v>
      </c>
      <c r="FM67" s="149">
        <f t="shared" si="150"/>
        <v>212.62828163</v>
      </c>
      <c r="FN67" s="149">
        <f t="shared" si="61"/>
        <v>45.713909611119298</v>
      </c>
      <c r="FO67" s="149">
        <f t="shared" si="152"/>
        <v>0</v>
      </c>
      <c r="FP67" s="149">
        <f t="shared" si="151"/>
        <v>8.6463141248778737</v>
      </c>
      <c r="FR67" s="149">
        <f>INDEX($B$29:$B$34, MATCH($FV67, $A$29:$A$34, 0))</f>
        <v>300.69501336586995</v>
      </c>
      <c r="FS67" s="129">
        <f t="shared" si="165"/>
        <v>41</v>
      </c>
      <c r="FT67" s="129">
        <f t="shared" si="114"/>
        <v>37.808478886283034</v>
      </c>
      <c r="FU67" s="129">
        <f t="shared" si="115"/>
        <v>136.11052399061893</v>
      </c>
      <c r="FV67" s="149">
        <f>IF(GI67=0,
IF(FT67&lt;$E$29,1,
IF(FT67&lt;$E$30,2,
IF(FT67&lt;$E$31,3,
IF(FT67&lt;$E$32,4,
IF(FT67&lt;$E$33,5,
IF(FT67&lt;$E$34,6)))))),
IF(FT67&gt;$F$29,1,
IF(FT67&gt;$F$30,2,
IF(FT67&gt;$F$31,3,
IF(FT67&gt;$F$32,4,
IF(FT67&gt;$F$33,5,
IF(FT67&gt;$F$34,6)))))))</f>
        <v>2</v>
      </c>
      <c r="FW67" s="149" cm="1">
        <f t="array" ref="FW67">INDEX(Sections!$A$37:$F$67, MATCH(FT67, Acceleration!$H$6:$H$36, 1), Sections!FV67)</f>
        <v>9.4901727706756382</v>
      </c>
      <c r="FX67" s="129">
        <f>(BikeData!$G$5/FR67)*BikeData!$N$2*(Sections!$O$2/Sections!$N$2)-Sections!GC67/Sections!FR67</f>
        <v>8.7372520875547028</v>
      </c>
      <c r="FY67" s="129">
        <f>(Sections!$V$2*Sections!$L$2*BikeData!$N$2*((Sections!$P$2)/Sections!$M$2)/(1-Sections!$V$2*Sections!$N$2/Sections!$M$2))/Sections!FR67-Sections!GC67/Sections!FR67</f>
        <v>12.717077319146643</v>
      </c>
      <c r="FZ67" s="129">
        <f t="shared" si="116"/>
        <v>8.7372520875547028</v>
      </c>
      <c r="GA67" s="129">
        <f t="shared" si="117"/>
        <v>38.038869329537377</v>
      </c>
      <c r="GB67" s="129">
        <f t="shared" si="64"/>
        <v>2.6368753121191305E-2</v>
      </c>
      <c r="GC67" s="149">
        <f>0.5*Sections!$U$2*Sections!$T$2*Sections!FT67^2</f>
        <v>257.30659362501177</v>
      </c>
      <c r="GD67" s="149">
        <f>BikeData!$N$2*((Sections!$P$2)/Sections!$N$2)-(0.5*Sections!$U$2*Sections!$T$2*Sections!FT67^2)/BikeData!$G$5</f>
        <v>9.4596738362707331</v>
      </c>
      <c r="GE67" s="149">
        <f>Sections!$V$2*BikeData!$N$2*(Sections!$P$2/Sections!$M$2)/(1-Sections!$V$2*Sections!$N$2/Sections!$M$2)</f>
        <v>15.459349727578084</v>
      </c>
      <c r="GF67" s="149">
        <f t="shared" si="118"/>
        <v>9.4596738362707331</v>
      </c>
      <c r="GG67" s="149">
        <f t="shared" si="162"/>
        <v>473.54111422000005</v>
      </c>
      <c r="GH67" s="149">
        <f>MAX(0, (FT67^2 - CX$6^2)/(2*Sections!GF67))</f>
        <v>75.556573114261369</v>
      </c>
      <c r="GI67" s="149">
        <f t="shared" si="119"/>
        <v>0</v>
      </c>
      <c r="GJ67" s="149">
        <f t="shared" si="120"/>
        <v>8.7372520875547028</v>
      </c>
      <c r="GM67" s="106">
        <f>INDEX($B$29:$B$34, MATCH(GQ67, $A$29:$A$34, 0))</f>
        <v>300.69501336586995</v>
      </c>
      <c r="GN67" s="106">
        <f t="shared" si="166"/>
        <v>41</v>
      </c>
      <c r="GO67" s="106">
        <f t="shared" si="121"/>
        <v>32.723616603133244</v>
      </c>
      <c r="GP67" s="106">
        <f t="shared" si="122"/>
        <v>117.80501977127969</v>
      </c>
      <c r="GQ67" s="106">
        <f>IF(HD67=0,
IF(GO67&lt;$E$29,1,
IF(GO67&lt;$E$30,2,
IF(GO67&lt;$E$31,3,
IF(GO67&lt;$E$32,4,
IF(GO67&lt;$E$33,5,
IF(GO67&lt;$E$34,6)))))),
IF(GO67&gt;$F$29,1,
IF(GO67&gt;$F$30,2,
IF(GO67&gt;$F$31,3,
IF(GO67&gt;$F$32,4,
IF(GO67&gt;$F$33,5,
IF(GO67&gt;$F$34,6)))))))</f>
        <v>2</v>
      </c>
      <c r="GR67" s="106" cm="1">
        <f t="array" ref="GR67">INDEX(Sections!$A$37:$F$67, MATCH(GO67, Acceleration!$H$6:$H$36, 1), Sections!GQ67)</f>
        <v>9.4901727706756382</v>
      </c>
      <c r="GS67" s="106">
        <f>(BikeData!$G$5/GM67)*BikeData!$N$2*(Sections!$O$2/Sections!$N$2)-Sections!GX67/Sections!GM67</f>
        <v>8.9519423075766369</v>
      </c>
      <c r="GT67" s="106">
        <f>(Sections!$V$2*Sections!$L$2*BikeData!$N$2*((Sections!$P$2)/Sections!$M$2)/(1-Sections!$V$2*Sections!$N$2/Sections!$M$2))/Sections!GM67-Sections!GX67/Sections!GM67</f>
        <v>12.931767539168577</v>
      </c>
      <c r="GU67" s="106">
        <f t="shared" si="123"/>
        <v>8.9519423075766369</v>
      </c>
      <c r="GV67" s="106">
        <f t="shared" si="124"/>
        <v>32.996044735755994</v>
      </c>
      <c r="GW67" s="106">
        <f t="shared" si="70"/>
        <v>3.0432293156332717E-2</v>
      </c>
      <c r="GX67" s="106">
        <f>0.5*Sections!$U$2*Sections!$T$2*Sections!GO67^2</f>
        <v>192.7503150459944</v>
      </c>
      <c r="GY67" s="106">
        <f>BikeData!$N$2*((Sections!$P$2)/Sections!$N$2)-(0.5*Sections!$U$2*Sections!$T$2*Sections!GO67^2)/BikeData!$G$5</f>
        <v>9.7042051945245866</v>
      </c>
      <c r="GZ67" s="106">
        <f>Sections!$V$2*BikeData!$N$2*(Sections!$P$2/Sections!$M$2)/(1-Sections!$V$2*Sections!$N$2/Sections!$M$2)</f>
        <v>15.459349727578084</v>
      </c>
      <c r="HA67" s="106">
        <f t="shared" si="125"/>
        <v>9.7042051945245866</v>
      </c>
      <c r="HB67" s="106">
        <f t="shared" si="163"/>
        <v>342.21187875999999</v>
      </c>
      <c r="HC67" s="106">
        <f>MAX(0, (GO67^2 - DY$9^2)/(2*Sections!HA67))</f>
        <v>55.173765502869628</v>
      </c>
      <c r="HD67" s="106">
        <f t="shared" si="126"/>
        <v>0</v>
      </c>
      <c r="HE67" s="106">
        <f t="shared" si="127"/>
        <v>8.9519423075766369</v>
      </c>
      <c r="HH67" s="82">
        <f>INDEX($B$29:$B$34, MATCH(HL67, $A$29:$A$34, 0))</f>
        <v>327.25651568900486</v>
      </c>
      <c r="HI67" s="82">
        <f t="shared" si="167"/>
        <v>41</v>
      </c>
      <c r="HJ67" s="82">
        <f t="shared" si="128"/>
        <v>30.847728410009164</v>
      </c>
      <c r="HK67" s="82">
        <f t="shared" si="129"/>
        <v>111.05182227603299</v>
      </c>
      <c r="HL67" s="106">
        <f>IF(HY67=0,
IF(HJ67&lt;$E$29,1,
IF(HJ67&lt;$E$30,2,
IF(HJ67&lt;$E$31,3,
IF(HJ67&lt;$E$32,4,
IF(HJ67&lt;$E$33,5,
IF(HJ67&lt;$E$34,6)))))),
IF(HJ67&gt;$F$29,1,
IF(HJ67&gt;$F$30,2,
IF(HJ67&gt;$F$31,3,
IF(HJ67&gt;$F$32,4,
IF(HJ67&gt;$F$33,5,
IF(HJ67&gt;$F$34,6)))))))</f>
        <v>1</v>
      </c>
      <c r="HM67" s="106" cm="1">
        <f t="array" ref="HM67">INDEX(Sections!$A$37:$F$67, MATCH(HJ67, Acceleration!$H$6:$H$36, 1), Sections!HL67)</f>
        <v>13.061721243519598</v>
      </c>
      <c r="HN67" s="82">
        <f>(BikeData!$G$5/HH67)*BikeData!$N$2*(Sections!$O$2/Sections!$N$2)-Sections!HS67/Sections!HH67</f>
        <v>8.2909576254283426</v>
      </c>
      <c r="HO67" s="82">
        <f>(Sections!$V$2*Sections!$L$2*BikeData!$N$2*((Sections!$P$2)/Sections!$M$2)/(1-Sections!$V$2*Sections!$N$2/Sections!$M$2))/Sections!HH67-Sections!HS67/Sections!HH67</f>
        <v>11.94776365933666</v>
      </c>
      <c r="HP67" s="82">
        <f t="shared" si="130"/>
        <v>8.2909576254283426</v>
      </c>
      <c r="HQ67" s="82">
        <f t="shared" si="131"/>
        <v>31.115338071577227</v>
      </c>
      <c r="HR67" s="106">
        <f t="shared" si="26"/>
        <v>3.2277292160715516E-2</v>
      </c>
      <c r="HS67" s="104">
        <f>0.5*Sections!$U$2*Sections!$T$2*Sections!HJ67^2</f>
        <v>171.28482265038357</v>
      </c>
      <c r="HT67" s="104">
        <f>BikeData!$N$2*((Sections!$P$2)/Sections!$N$2)-(0.5*Sections!$U$2*Sections!$T$2*Sections!HJ67^2)/BikeData!$G$5</f>
        <v>9.7855138778412947</v>
      </c>
      <c r="HU67" s="104">
        <f>Sections!$V$2*BikeData!$N$2*(Sections!$P$2/Sections!$M$2)/(1-Sections!$V$2*Sections!$N$2/Sections!$M$2)</f>
        <v>15.459349727578084</v>
      </c>
      <c r="HV67" s="106">
        <f t="shared" si="132"/>
        <v>9.7855138778412947</v>
      </c>
      <c r="HW67" s="106">
        <f t="shared" si="164"/>
        <v>280.42191860000003</v>
      </c>
      <c r="HX67" s="106">
        <f t="shared" si="78"/>
        <v>32.206629196546487</v>
      </c>
      <c r="HY67" s="106">
        <f t="shared" si="133"/>
        <v>0</v>
      </c>
      <c r="HZ67" s="106">
        <f t="shared" si="134"/>
        <v>8.2909576254283426</v>
      </c>
    </row>
    <row r="68" spans="1:234">
      <c r="L68" s="149">
        <f>INDEX($B$29:$B$34, MATCH($P68, $A$29:$A$34, 0))</f>
        <v>327.25651568900486</v>
      </c>
      <c r="M68" s="149">
        <f t="shared" si="28"/>
        <v>42</v>
      </c>
      <c r="N68" s="149">
        <f t="shared" si="79"/>
        <v>32.354721988792363</v>
      </c>
      <c r="O68" s="149">
        <f t="shared" si="29"/>
        <v>116.47699915965251</v>
      </c>
      <c r="P68" s="149">
        <f>IF(AC68=0,
IF(N68&lt;$E$29,1,
IF(N68&lt;$E$30,2,
IF(N68&lt;$E$31,3,
IF(N68&lt;$E$32,4,
IF(N68&lt;$E$33,5,
IF(N68&lt;$E$34,6)))))),
IF(N68&gt;$F$29,1,
IF(N68&gt;$F$30,2,
IF(N68&gt;$F$31,3,
IF(N68&gt;$F$32,4,
IF(N68&gt;$F$33,5,
IF(N68&gt;$F$34,6)))))))</f>
        <v>1</v>
      </c>
      <c r="Q68" s="149" cm="1">
        <f t="array" ref="Q68">INDEX(Sections!$A$37:$F$67, MATCH(N68, Acceleration!$H$6:$H$36, 1), Sections!P68)</f>
        <v>12.490667417289398</v>
      </c>
      <c r="R68" s="149">
        <f>(BikeData!$G$5/L68)*BikeData!$N$2*(Sections!$O$2/Sections!$N$2)-Sections!W68/Sections!L68</f>
        <v>8.2385699025789165</v>
      </c>
      <c r="S68" s="149">
        <f>(Sections!$V$2*Sections!$L$2*BikeData!$N$2*((Sections!$P$2)/Sections!$M$2)/(1-Sections!$V$2*Sections!$N$2/Sections!$M$2))/Sections!L68-Sections!W68/Sections!L68</f>
        <v>11.895375936487234</v>
      </c>
      <c r="T68" s="149">
        <f t="shared" si="0"/>
        <v>8.6376490575826992</v>
      </c>
      <c r="U68" s="149">
        <f t="shared" si="30"/>
        <v>32.620596761665922</v>
      </c>
      <c r="V68" s="149">
        <f t="shared" si="31"/>
        <v>3.0780918638985067E-2</v>
      </c>
      <c r="W68" s="149">
        <f>0.5*Sections!$U$2*Sections!$T$2*Sections!N68^2</f>
        <v>188.42904629496792</v>
      </c>
      <c r="X68" s="149">
        <f>BikeData!$N$2*((Sections!$P$2)/Sections!$N$2)-(0.5*Sections!$U$2*Sections!$T$2*Sections!N68^2)/BikeData!$G$5</f>
        <v>9.7205736367633246</v>
      </c>
      <c r="Y68" s="149">
        <f>Sections!$V$2*BikeData!$N$2*(Sections!$P$2/Sections!$M$2)/(1-Sections!$V$2*Sections!$N$2/Sections!$M$2)</f>
        <v>15.459349727578084</v>
      </c>
      <c r="Z68" s="149">
        <f t="shared" si="32"/>
        <v>9.7205736367633246</v>
      </c>
      <c r="AA68" s="149">
        <f>$D$2-M68</f>
        <v>461.2</v>
      </c>
      <c r="AB68" s="149">
        <f>MAX(0, (N68^2 - M$17^2)/(2*Sections!Z68))</f>
        <v>7.7148147901580746</v>
      </c>
      <c r="AC68" s="149">
        <f t="shared" si="80"/>
        <v>0</v>
      </c>
      <c r="AD68" s="149">
        <f t="shared" si="33"/>
        <v>8.6376490575826992</v>
      </c>
      <c r="AF68" s="149">
        <f>INDEX($B$29:$B$34, MATCH($AJ68, $A$29:$A$34, 0))</f>
        <v>300.69501336586995</v>
      </c>
      <c r="AG68" s="129">
        <f t="shared" si="159"/>
        <v>42</v>
      </c>
      <c r="AH68" s="129">
        <f t="shared" si="160"/>
        <v>40.325404599177176</v>
      </c>
      <c r="AI68" s="129">
        <f t="shared" si="153"/>
        <v>145.17145655703783</v>
      </c>
      <c r="AJ68" s="129">
        <f>IF(AW68=0,
IF(AH68&lt;$E$29,1,
IF(AH68&lt;$E$30,2,
IF(AH68&lt;$E$31,3,
IF(AH68&lt;$E$32,4,
IF(AH68&lt;$E$33,5,
IF(AH68&lt;$E$34,6)))))),
IF(AH68&gt;$F$29,1,
IF(AH68&gt;$F$30,2,
IF(AH68&gt;$F$31,3,
IF(AH68&gt;$F$32,4,
IF(AH68&gt;$F$33,5,
IF(AH68&gt;$F$34,6)))))))</f>
        <v>2</v>
      </c>
      <c r="AK68" s="129" cm="1">
        <f t="array" ref="AK68">INDEX(Sections!$A$37:$F$67, MATCH(AH68, Acceleration!$H$6:$H$36, 1), $AJ68)</f>
        <v>9.4901727706756382</v>
      </c>
      <c r="AL68" s="129">
        <f>(BikeData!$G$5/AF68)*BikeData!$N$2*(Sections!$O$2/Sections!$N$2)-Sections!AQ68/Sections!AF68</f>
        <v>8.6195305062272514</v>
      </c>
      <c r="AM68" s="129">
        <f>(Sections!$V$2*Sections!$L$2*BikeData!$N$2*((Sections!$P$2)/Sections!$M$2)/(1-Sections!$V$2*Sections!$N$2/Sections!$M$2))/Sections!AF68-Sections!AQ68/Sections!AF68</f>
        <v>12.599355737819192</v>
      </c>
      <c r="AN68" s="129">
        <f t="shared" si="154"/>
        <v>8.6195305062272514</v>
      </c>
      <c r="AO68" s="129">
        <f t="shared" si="155"/>
        <v>40.538590467600059</v>
      </c>
      <c r="AP68" s="129">
        <f t="shared" si="36"/>
        <v>2.4732886352553104E-2</v>
      </c>
      <c r="AQ68" s="149">
        <f>0.5*Sections!$U$2*Sections!$T$2*Sections!AH68^2</f>
        <v>292.70488609572112</v>
      </c>
      <c r="AR68" s="149">
        <f>BikeData!$N$2*((Sections!$P$2)/Sections!$N$2)-(0.5*Sections!$U$2*Sections!$T$2*Sections!AH68^2)/BikeData!$G$5</f>
        <v>9.3255893950938038</v>
      </c>
      <c r="AS68" s="149">
        <f>Sections!$V$2*BikeData!$N$2*(Sections!$P$2/Sections!$M$2)/(1-Sections!$V$2*Sections!$N$2/Sections!$M$2)</f>
        <v>15.459349727578084</v>
      </c>
      <c r="AT68" s="149">
        <f t="shared" si="156"/>
        <v>9.3255893950938038</v>
      </c>
      <c r="AU68" s="149">
        <f t="shared" si="157"/>
        <v>20.025001019999998</v>
      </c>
      <c r="AV68" s="149">
        <f>MAX(0, (AH68^2 - AG$17^2)/(2*Sections!AT68))</f>
        <v>0</v>
      </c>
      <c r="AW68" s="149">
        <f t="shared" si="81"/>
        <v>0</v>
      </c>
      <c r="AX68" s="149">
        <f t="shared" si="158"/>
        <v>8.6195305062272514</v>
      </c>
      <c r="AZ68" s="36"/>
      <c r="BA68" s="111"/>
      <c r="BB68" s="111"/>
      <c r="BC68" s="111"/>
      <c r="BD68" s="111"/>
      <c r="BE68" s="111"/>
      <c r="BF68" s="111"/>
      <c r="BG68" s="111"/>
      <c r="BH68" s="111"/>
      <c r="BI68" s="111"/>
      <c r="BJ68" s="111"/>
      <c r="BK68" s="36"/>
      <c r="BL68" s="36"/>
      <c r="BM68" s="36"/>
      <c r="BN68" s="111"/>
      <c r="BO68" s="111"/>
      <c r="BP68" s="111"/>
      <c r="BQ68" s="111"/>
      <c r="BR68" s="111"/>
      <c r="BT68" s="129">
        <f>INDEX($B$29:$B$34, MATCH($BX68, $A$29:$A$34, 0))</f>
        <v>281.54523308547459</v>
      </c>
      <c r="BU68" s="129">
        <f t="shared" si="85"/>
        <v>42</v>
      </c>
      <c r="BV68" s="129">
        <f t="shared" si="86"/>
        <v>54.942636914869368</v>
      </c>
      <c r="BW68" s="129">
        <f t="shared" si="87"/>
        <v>197.79349289352973</v>
      </c>
      <c r="BX68" s="129">
        <f>IF(CK68=0,
IF(BV68&lt;$E$29,1,
IF(BV68&lt;$E$30,2,
IF(BV68&lt;$E$31,3,
IF(BV68&lt;$E$32,4,
IF(BV68&lt;$E$33,5,
IF(BV68&lt;$E$34,6)))))),
IF(BV68&gt;$F$29,1,
IF(BV68&gt;$F$30,2,
IF(BV68&gt;$F$31,3,
IF(BV68&gt;$F$32,4,
IF(BV68&gt;$F$33,5,
IF(BV68&gt;$F$34,6)))))))</f>
        <v>4</v>
      </c>
      <c r="BY68" s="129" cm="1">
        <f t="array" ref="BY68">INDEX(Sections!$A$37:$F$67, MATCH(BV68, Acceleration!$H$6:$H$36, 1), Sections!BX68)</f>
        <v>4.7104625432718503</v>
      </c>
      <c r="BZ68" s="129">
        <f>(BikeData!$G$5/BT68)*BikeData!$N$2*(Sections!$O$2/Sections!$N$2)-Sections!CE68/Sections!BT68</f>
        <v>8.3155019106781811</v>
      </c>
      <c r="CA68" s="129">
        <f>(Sections!$V$2*Sections!$L$2*BikeData!$N$2*((Sections!$P$2)/Sections!$M$2)/(1-Sections!$V$2*Sections!$N$2/Sections!$M$2))/Sections!BT68-Sections!CE68/Sections!BT68</f>
        <v>12.566021758208521</v>
      </c>
      <c r="CB68" s="129">
        <f t="shared" si="40"/>
        <v>4.7104625432718503</v>
      </c>
      <c r="CC68" s="129">
        <f t="shared" si="13"/>
        <v>55.028304319192955</v>
      </c>
      <c r="CD68" s="129">
        <f t="shared" si="41"/>
        <v>1.8186622552799896E-2</v>
      </c>
      <c r="CE68" s="149">
        <f>0.5*Sections!$U$2*Sections!$T$2*Sections!BV68^2</f>
        <v>543.36480320864985</v>
      </c>
      <c r="CF68" s="149">
        <f>BikeData!$N$2*((Sections!$P$2)/Sections!$N$2)-(0.5*Sections!$U$2*Sections!$T$2*Sections!BV68^2)/BikeData!$G$5</f>
        <v>8.3761200120902863</v>
      </c>
      <c r="CG68" s="149">
        <f>Sections!$V$2*BikeData!$N$2*(Sections!$P$2/Sections!$M$2)/(1-Sections!$V$2*Sections!$N$2/Sections!$M$2)</f>
        <v>15.459349727578084</v>
      </c>
      <c r="CH68" s="149">
        <f t="shared" si="42"/>
        <v>8.3761200120902863</v>
      </c>
      <c r="CI68" s="149">
        <f t="shared" si="88"/>
        <v>62.075679469999997</v>
      </c>
      <c r="CJ68" s="149">
        <f>MAX(0, (BV68^2 - BU$17^2)/(2*Sections!CH68))</f>
        <v>0</v>
      </c>
      <c r="CK68" s="149">
        <f t="shared" si="89"/>
        <v>0</v>
      </c>
      <c r="CL68" s="154">
        <f t="shared" si="90"/>
        <v>4.7104625432718503</v>
      </c>
      <c r="CM68" s="672"/>
      <c r="CN68" s="129">
        <f>INDEX($B$29:$B$34, MATCH(CR68, $A$29:$A$34, 0))</f>
        <v>281.54523308547459</v>
      </c>
      <c r="CO68" s="129">
        <f t="shared" si="91"/>
        <v>42</v>
      </c>
      <c r="CP68" s="129">
        <f t="shared" si="92"/>
        <v>54.408916242835964</v>
      </c>
      <c r="CQ68" s="129">
        <f t="shared" si="43"/>
        <v>195.87209847420948</v>
      </c>
      <c r="CR68" s="129">
        <f>IF(DE68=1,
IF(CP68&lt;$E$29,1,
IF(CP68&lt;$E$30,2,
IF(CP68&lt;$E$31,3,
IF(CP68&lt;$E$32,4,
IF(CP68&lt;$E$33,5,
IF(CP68&lt;$E$34,6)))))),
IF(CP68&gt;$F$29,1,
IF(CP68&gt;$F$30,2,
IF(CP68&gt;$F$31,3,
IF(CP68&gt;$F$32,4,
IF(CP68&gt;$F$33,5,
IF(CP68&gt;$F$34,6)))))))</f>
        <v>4</v>
      </c>
      <c r="CS68" s="129" cm="1">
        <f t="array" ref="CS68">INDEX(Sections!$A$37:$F$67, MATCH(CP68, Acceleration!$H$6:$H$36, 1), Sections!CR68)</f>
        <v>4.7104625432718503</v>
      </c>
      <c r="CT68" s="129">
        <f>(BikeData!$G$5/CN68)*BikeData!$N$2*(Sections!$O$2/Sections!$N$2)-Sections!CY68/Sections!CN68</f>
        <v>8.3528151803220378</v>
      </c>
      <c r="CU68" s="129">
        <f>(Sections!$V$2*Sections!$L$2*BikeData!$N$2*((Sections!$P$2)/Sections!$M$2)/(1-Sections!$V$2*Sections!$N$2/Sections!$M$2))/Sections!CN68-Sections!CY68/Sections!CN68</f>
        <v>12.603335027852378</v>
      </c>
      <c r="CV68" s="129">
        <f t="shared" si="135"/>
        <v>4.7104625432718503</v>
      </c>
      <c r="CW68" s="129">
        <f t="shared" si="138"/>
        <v>54.254016814749853</v>
      </c>
      <c r="CX68" s="129">
        <f t="shared" si="139"/>
        <v>1.8405540359747955E-2</v>
      </c>
      <c r="CY68" s="129">
        <f>0.5*Sections!$U$2*Sections!$T$2*Sections!CP68^2</f>
        <v>532.85943000958912</v>
      </c>
      <c r="CZ68" s="129">
        <f>BikeData!$N$2*((Sections!$P$2)/Sections!$N$2)-(0.5*Sections!$U$2*Sections!$T$2*Sections!CP68^2)/BikeData!$G$5</f>
        <v>8.4159130923897578</v>
      </c>
      <c r="DA68" s="129">
        <f>Sections!$V$2*BikeData!$N$2*(Sections!$P$2/Sections!$M$2)/(1-Sections!$V$2*Sections!$N$2/Sections!$M$2)</f>
        <v>15.459349727578084</v>
      </c>
      <c r="DB68" s="129">
        <f t="shared" si="93"/>
        <v>8.4159130923897578</v>
      </c>
      <c r="DC68" s="129">
        <f t="shared" si="94"/>
        <v>30.567763170000006</v>
      </c>
      <c r="DD68" s="129">
        <f t="shared" si="47"/>
        <v>33.243486664167584</v>
      </c>
      <c r="DE68" s="220">
        <f t="shared" si="95"/>
        <v>1</v>
      </c>
      <c r="DF68" s="149">
        <f t="shared" si="161"/>
        <v>-8.4159130923897578</v>
      </c>
      <c r="DG68" s="680"/>
      <c r="DH68" s="631"/>
      <c r="DI68" s="129">
        <f>INDEX($B$29:$B$34, MATCH(DM68, $A$29:$A$34, 0))</f>
        <v>300.69501336586995</v>
      </c>
      <c r="DJ68" s="129">
        <f t="shared" si="97"/>
        <v>42</v>
      </c>
      <c r="DK68" s="129">
        <f t="shared" si="98"/>
        <v>40.506288511332841</v>
      </c>
      <c r="DL68" s="129">
        <f t="shared" si="16"/>
        <v>145.82263864079823</v>
      </c>
      <c r="DM68" s="149">
        <f>IF(DZ68=0,
IF(DK68&lt;$E$29,1,
IF(DK68&lt;$E$30,2,
IF(DK68&lt;$E$31,3,
IF(DK68&lt;$E$32,4,
IF(DK68&lt;$E$33,5,
IF(DK68&lt;$E$34,6)))))),
IF(DK68&gt;$F$29,1,
IF(DK68&gt;$F$30,2,
IF(DK68&gt;$F$31,3,
IF(DK68&gt;$F$32,4,
IF(DK68&gt;$F$33,5,
IF(DK68&gt;$F$34,6)))))))</f>
        <v>2</v>
      </c>
      <c r="DN68" s="149" cm="1">
        <f t="array" ref="DN68">INDEX(Sections!$A$37:$F$67, MATCH(DK68, Acceleration!$H$6:$H$36, 1), Sections!DM68)</f>
        <v>9.4901727706756382</v>
      </c>
      <c r="DO68" s="129">
        <f>(BikeData!$G$5/DI68)*BikeData!$N$2*(Sections!$O$2/Sections!$N$2)-Sections!DT68/Sections!DI68</f>
        <v>8.6107780913194691</v>
      </c>
      <c r="DP68" s="129">
        <f>(Sections!$V$2*Sections!$L$2*BikeData!$N$2*((Sections!$P$2)/Sections!$M$2)/(1-Sections!$V$2*Sections!$N$2/Sections!$M$2))/Sections!DI68-Sections!DT68/Sections!DI68</f>
        <v>12.590603322911409</v>
      </c>
      <c r="DQ68" s="129">
        <f t="shared" si="48"/>
        <v>8.6107780913194691</v>
      </c>
      <c r="DR68" s="149">
        <f t="shared" si="49"/>
        <v>40.275652298986877</v>
      </c>
      <c r="DS68" s="129">
        <f t="shared" si="50"/>
        <v>2.4758008781890283E-2</v>
      </c>
      <c r="DT68" s="149">
        <f>0.5*Sections!$U$2*Sections!$T$2*Sections!DK68^2</f>
        <v>295.33669361340026</v>
      </c>
      <c r="DU68" s="149">
        <f>BikeData!$N$2*((Sections!$P$2)/Sections!$N$2)-(0.5*Sections!$U$2*Sections!$T$2*Sections!DK68^2)/BikeData!$G$5</f>
        <v>9.3156204272238075</v>
      </c>
      <c r="DV68" s="149">
        <f>Sections!$V$2*BikeData!$N$2*(Sections!$P$2/Sections!$M$2)/(1-Sections!$V$2*Sections!$N$2/Sections!$M$2)</f>
        <v>15.459349727578084</v>
      </c>
      <c r="DW68" s="149">
        <f t="shared" si="99"/>
        <v>9.3156204272238075</v>
      </c>
      <c r="DX68" s="149">
        <f t="shared" si="100"/>
        <v>5.7806934999999982</v>
      </c>
      <c r="DY68" s="149">
        <f t="shared" si="52"/>
        <v>0</v>
      </c>
      <c r="DZ68" s="149">
        <f t="shared" si="101"/>
        <v>0</v>
      </c>
      <c r="EA68" s="149">
        <f t="shared" si="53"/>
        <v>-9.3156204272238075</v>
      </c>
      <c r="EB68" s="634"/>
      <c r="EX68" s="129">
        <f>INDEX($B$29:$B$34, MATCH($FB68, $A$29:$A$34, 0))</f>
        <v>300.69501336586995</v>
      </c>
      <c r="EY68" s="129">
        <f t="shared" si="144"/>
        <v>42</v>
      </c>
      <c r="EZ68" s="129">
        <f t="shared" si="145"/>
        <v>39.983597929688756</v>
      </c>
      <c r="FA68" s="129">
        <f t="shared" si="146"/>
        <v>143.94095254687952</v>
      </c>
      <c r="FB68" s="149">
        <f>IF(FO68=0,
IF(EZ68&lt;$E$29,1,
IF(EZ68&lt;$E$30,2,
IF(EZ68&lt;$E$31,3,
IF(EZ68&lt;$E$32,4,
IF(EZ68&lt;$E$33,5,
IF(EZ68&lt;$E$34,6)))))),
IF(EZ68&gt;$F$29,1,
IF(EZ68&gt;$F$30,2,
IF(EZ68&gt;$F$31,3,
IF(EZ68&gt;$F$32,4,
IF(EZ68&gt;$F$33,5,
IF(EZ68&gt;$F$34,6)))))))</f>
        <v>2</v>
      </c>
      <c r="FC68" s="149" cm="1">
        <f t="array" ref="FC68">INDEX(Sections!$A$37:$F$67, MATCH(EZ68, Acceleration!$H$6:$H$36, 1), Sections!FB68)</f>
        <v>9.4901727706756382</v>
      </c>
      <c r="FD68" s="129">
        <f>(BikeData!$G$5/EX68)*BikeData!$N$2*(Sections!$O$2/Sections!$N$2)-Sections!FI68/Sections!EX68</f>
        <v>8.6359625295849742</v>
      </c>
      <c r="FE68" s="129">
        <f>(Sections!$V$2*Sections!$L$2*BikeData!$N$2*((Sections!$P$2)/Sections!$M$2)/(1-Sections!$V$2*Sections!$N$2/Sections!$M$2))/Sections!EX68-Sections!FI68/Sections!EX68</f>
        <v>12.615787761176914</v>
      </c>
      <c r="FF68" s="129">
        <f t="shared" si="147"/>
        <v>8.6359625295849742</v>
      </c>
      <c r="FG68" s="129">
        <f t="shared" si="148"/>
        <v>40.199005316825698</v>
      </c>
      <c r="FH68" s="129">
        <f t="shared" si="58"/>
        <v>2.4943066438628234E-2</v>
      </c>
      <c r="FI68" s="149">
        <f>0.5*Sections!$U$2*Sections!$T$2*Sections!EZ68^2</f>
        <v>287.76385861254198</v>
      </c>
      <c r="FJ68" s="149">
        <f>BikeData!$N$2*((Sections!$P$2)/Sections!$N$2)-(0.5*Sections!$U$2*Sections!$T$2*Sections!EZ68^2)/BikeData!$G$5</f>
        <v>9.3443054082876653</v>
      </c>
      <c r="FK68" s="149">
        <f>Sections!$V$2*BikeData!$N$2*(Sections!$P$2/Sections!$M$2)/(1-Sections!$V$2*Sections!$N$2/Sections!$M$2)</f>
        <v>15.459349727578084</v>
      </c>
      <c r="FL68" s="149">
        <f t="shared" si="149"/>
        <v>9.3443054082876653</v>
      </c>
      <c r="FM68" s="149">
        <f t="shared" si="150"/>
        <v>211.62828163</v>
      </c>
      <c r="FN68" s="149">
        <f t="shared" si="61"/>
        <v>46.696893396376993</v>
      </c>
      <c r="FO68" s="149">
        <f t="shared" si="152"/>
        <v>0</v>
      </c>
      <c r="FP68" s="149">
        <f t="shared" si="151"/>
        <v>8.6359625295849742</v>
      </c>
      <c r="FR68" s="149">
        <f>INDEX($B$29:$B$34, MATCH($FV68, $A$29:$A$34, 0))</f>
        <v>300.69501336586995</v>
      </c>
      <c r="FS68" s="129">
        <f t="shared" si="165"/>
        <v>42</v>
      </c>
      <c r="FT68" s="129">
        <f t="shared" si="114"/>
        <v>38.038869329537377</v>
      </c>
      <c r="FU68" s="129">
        <f t="shared" si="115"/>
        <v>136.93992958633456</v>
      </c>
      <c r="FV68" s="149">
        <f>IF(GI68=0,
IF(FT68&lt;$E$29,1,
IF(FT68&lt;$E$30,2,
IF(FT68&lt;$E$31,3,
IF(FT68&lt;$E$32,4,
IF(FT68&lt;$E$33,5,
IF(FT68&lt;$E$34,6)))))),
IF(FT68&gt;$F$29,1,
IF(FT68&gt;$F$30,2,
IF(FT68&gt;$F$31,3,
IF(FT68&gt;$F$32,4,
IF(FT68&gt;$F$33,5,
IF(FT68&gt;$F$34,6)))))))</f>
        <v>2</v>
      </c>
      <c r="FW68" s="149" cm="1">
        <f t="array" ref="FW68">INDEX(Sections!$A$37:$F$67, MATCH(FT68, Acceleration!$H$6:$H$36, 1), Sections!FV68)</f>
        <v>9.4901727706756382</v>
      </c>
      <c r="FX68" s="129">
        <f>(BikeData!$G$5/FR68)*BikeData!$N$2*(Sections!$O$2/Sections!$N$2)-Sections!GC68/Sections!FR68</f>
        <v>8.7267916189346497</v>
      </c>
      <c r="FY68" s="129">
        <f>(Sections!$V$2*Sections!$L$2*BikeData!$N$2*((Sections!$P$2)/Sections!$M$2)/(1-Sections!$V$2*Sections!$N$2/Sections!$M$2))/Sections!FR68-Sections!GC68/Sections!FR68</f>
        <v>12.70661685052659</v>
      </c>
      <c r="FZ68" s="129">
        <f t="shared" si="116"/>
        <v>8.7267916189346497</v>
      </c>
      <c r="GA68" s="129">
        <f t="shared" si="117"/>
        <v>38.267599390443721</v>
      </c>
      <c r="GB68" s="129">
        <f t="shared" si="64"/>
        <v>2.6210097696164145E-2</v>
      </c>
      <c r="GC68" s="149">
        <f>0.5*Sections!$U$2*Sections!$T$2*Sections!FT68^2</f>
        <v>260.45200437653148</v>
      </c>
      <c r="GD68" s="149">
        <f>BikeData!$N$2*((Sections!$P$2)/Sections!$N$2)-(0.5*Sections!$U$2*Sections!$T$2*Sections!FT68^2)/BikeData!$G$5</f>
        <v>9.4477594016058859</v>
      </c>
      <c r="GE68" s="149">
        <f>Sections!$V$2*BikeData!$N$2*(Sections!$P$2/Sections!$M$2)/(1-Sections!$V$2*Sections!$N$2/Sections!$M$2)</f>
        <v>15.459349727578084</v>
      </c>
      <c r="GF68" s="149">
        <f t="shared" si="118"/>
        <v>9.4477594016058859</v>
      </c>
      <c r="GG68" s="149">
        <f t="shared" si="162"/>
        <v>472.54111422000005</v>
      </c>
      <c r="GH68" s="149">
        <f>MAX(0, (FT68^2 - CX$6^2)/(2*Sections!GF68))</f>
        <v>76.576652641242788</v>
      </c>
      <c r="GI68" s="149">
        <f t="shared" si="119"/>
        <v>0</v>
      </c>
      <c r="GJ68" s="149">
        <f t="shared" si="120"/>
        <v>8.7267916189346497</v>
      </c>
      <c r="GM68" s="106">
        <f>INDEX($B$29:$B$34, MATCH(GQ68, $A$29:$A$34, 0))</f>
        <v>300.69501336586995</v>
      </c>
      <c r="GN68" s="106">
        <f t="shared" si="166"/>
        <v>42</v>
      </c>
      <c r="GO68" s="106">
        <f t="shared" si="121"/>
        <v>32.996044735755994</v>
      </c>
      <c r="GP68" s="106">
        <f t="shared" si="122"/>
        <v>118.78576104872158</v>
      </c>
      <c r="GQ68" s="106">
        <f>IF(HD68=0,
IF(GO68&lt;$E$29,1,
IF(GO68&lt;$E$30,2,
IF(GO68&lt;$E$31,3,
IF(GO68&lt;$E$32,4,
IF(GO68&lt;$E$33,5,
IF(GO68&lt;$E$34,6)))))),
IF(GO68&gt;$F$29,1,
IF(GO68&gt;$F$30,2,
IF(GO68&gt;$F$31,3,
IF(GO68&gt;$F$32,4,
IF(GO68&gt;$F$33,5,
IF(GO68&gt;$F$34,6)))))))</f>
        <v>2</v>
      </c>
      <c r="GR68" s="106" cm="1">
        <f t="array" ref="GR68">INDEX(Sections!$A$37:$F$67, MATCH(GO68, Acceleration!$H$6:$H$36, 1), Sections!GQ68)</f>
        <v>9.4901727706756382</v>
      </c>
      <c r="GS68" s="106">
        <f>(BikeData!$G$5/GM68)*BikeData!$N$2*(Sections!$O$2/Sections!$N$2)-Sections!GX68/Sections!GM68</f>
        <v>8.9412248061633157</v>
      </c>
      <c r="GT68" s="106">
        <f>(Sections!$V$2*Sections!$L$2*BikeData!$N$2*((Sections!$P$2)/Sections!$M$2)/(1-Sections!$V$2*Sections!$N$2/Sections!$M$2))/Sections!GM68-Sections!GX68/Sections!GM68</f>
        <v>12.921050037755256</v>
      </c>
      <c r="GU68" s="106">
        <f t="shared" si="123"/>
        <v>8.9412248061633157</v>
      </c>
      <c r="GV68" s="106">
        <f t="shared" si="124"/>
        <v>33.265919765073946</v>
      </c>
      <c r="GW68" s="106">
        <f t="shared" si="70"/>
        <v>3.0183228267778563E-2</v>
      </c>
      <c r="GX68" s="106">
        <f>0.5*Sections!$U$2*Sections!$T$2*Sections!GO68^2</f>
        <v>195.97301427672195</v>
      </c>
      <c r="GY68" s="106">
        <f>BikeData!$N$2*((Sections!$P$2)/Sections!$N$2)-(0.5*Sections!$U$2*Sections!$T$2*Sections!GO68^2)/BikeData!$G$5</f>
        <v>9.6919980004688018</v>
      </c>
      <c r="GZ68" s="106">
        <f>Sections!$V$2*BikeData!$N$2*(Sections!$P$2/Sections!$M$2)/(1-Sections!$V$2*Sections!$N$2/Sections!$M$2)</f>
        <v>15.459349727578084</v>
      </c>
      <c r="HA68" s="106">
        <f t="shared" si="125"/>
        <v>9.6919980004688018</v>
      </c>
      <c r="HB68" s="106">
        <f t="shared" si="163"/>
        <v>341.21187875999999</v>
      </c>
      <c r="HC68" s="106">
        <f>MAX(0, (GO68^2 - DY$9^2)/(2*Sections!HA68))</f>
        <v>56.166900166062177</v>
      </c>
      <c r="HD68" s="106">
        <f t="shared" si="126"/>
        <v>0</v>
      </c>
      <c r="HE68" s="106">
        <f t="shared" si="127"/>
        <v>8.9412248061633157</v>
      </c>
      <c r="HH68" s="82">
        <f>INDEX($B$29:$B$34, MATCH(HL68, $A$29:$A$34, 0))</f>
        <v>327.25651568900486</v>
      </c>
      <c r="HI68" s="82">
        <f t="shared" si="167"/>
        <v>42</v>
      </c>
      <c r="HJ68" s="82">
        <f t="shared" si="128"/>
        <v>31.115338071577227</v>
      </c>
      <c r="HK68" s="82">
        <f t="shared" si="129"/>
        <v>112.01521705767802</v>
      </c>
      <c r="HL68" s="106">
        <f>IF(HY68=0,
IF(HJ68&lt;$E$29,1,
IF(HJ68&lt;$E$30,2,
IF(HJ68&lt;$E$31,3,
IF(HJ68&lt;$E$32,4,
IF(HJ68&lt;$E$33,5,
IF(HJ68&lt;$E$34,6)))))),
IF(HJ68&gt;$F$29,1,
IF(HJ68&gt;$F$30,2,
IF(HJ68&gt;$F$31,3,
IF(HJ68&gt;$F$32,4,
IF(HJ68&gt;$F$33,5,
IF(HJ68&gt;$F$34,6)))))))</f>
        <v>1</v>
      </c>
      <c r="HM68" s="106" cm="1">
        <f t="array" ref="HM68">INDEX(Sections!$A$37:$F$67, MATCH(HJ68, Acceleration!$H$6:$H$36, 1), Sections!HL68)</f>
        <v>12.819174815408889</v>
      </c>
      <c r="HN68" s="82">
        <f>(BikeData!$G$5/HH68)*BikeData!$N$2*(Sections!$O$2/Sections!$N$2)-Sections!HS68/Sections!HH68</f>
        <v>8.2818371202525469</v>
      </c>
      <c r="HO68" s="82">
        <f>(Sections!$V$2*Sections!$L$2*BikeData!$N$2*((Sections!$P$2)/Sections!$M$2)/(1-Sections!$V$2*Sections!$N$2/Sections!$M$2))/Sections!HH68-Sections!HS68/Sections!HH68</f>
        <v>11.938643154160864</v>
      </c>
      <c r="HP68" s="82">
        <f t="shared" si="130"/>
        <v>8.2818371202525469</v>
      </c>
      <c r="HQ68" s="82">
        <f t="shared" si="131"/>
        <v>31.380375038374673</v>
      </c>
      <c r="HR68" s="106">
        <f t="shared" si="26"/>
        <v>3.2002195038262703E-2</v>
      </c>
      <c r="HS68" s="104">
        <f>0.5*Sections!$U$2*Sections!$T$2*Sections!HJ68^2</f>
        <v>174.26956739553776</v>
      </c>
      <c r="HT68" s="104">
        <f>BikeData!$N$2*((Sections!$P$2)/Sections!$N$2)-(0.5*Sections!$U$2*Sections!$T$2*Sections!HJ68^2)/BikeData!$G$5</f>
        <v>9.7742080265338931</v>
      </c>
      <c r="HU68" s="104">
        <f>Sections!$V$2*BikeData!$N$2*(Sections!$P$2/Sections!$M$2)/(1-Sections!$V$2*Sections!$N$2/Sections!$M$2)</f>
        <v>15.459349727578084</v>
      </c>
      <c r="HV68" s="106">
        <f t="shared" si="132"/>
        <v>9.7742080265338931</v>
      </c>
      <c r="HW68" s="106">
        <f t="shared" si="164"/>
        <v>279.42191860000003</v>
      </c>
      <c r="HX68" s="106">
        <f t="shared" si="78"/>
        <v>33.092131220111085</v>
      </c>
      <c r="HY68" s="106">
        <f t="shared" si="133"/>
        <v>0</v>
      </c>
      <c r="HZ68" s="106">
        <f t="shared" si="134"/>
        <v>8.2818371202525469</v>
      </c>
    </row>
    <row r="69" spans="1:234">
      <c r="D69" s="451" t="s">
        <v>235</v>
      </c>
      <c r="E69" s="451"/>
      <c r="F69" s="451"/>
      <c r="L69" s="149">
        <f>INDEX($B$29:$B$34, MATCH($P69, $A$29:$A$34, 0))</f>
        <v>300.69501336586995</v>
      </c>
      <c r="M69" s="149">
        <f t="shared" si="28"/>
        <v>43</v>
      </c>
      <c r="N69" s="149">
        <f t="shared" si="79"/>
        <v>32.620596761665922</v>
      </c>
      <c r="O69" s="149">
        <f t="shared" si="29"/>
        <v>117.43414834199733</v>
      </c>
      <c r="P69" s="149">
        <f>IF(AC69=0,
IF(N69&lt;$E$29,1,
IF(N69&lt;$E$30,2,
IF(N69&lt;$E$31,3,
IF(N69&lt;$E$32,4,
IF(N69&lt;$E$33,5,
IF(N69&lt;$E$34,6)))))),
IF(N69&gt;$F$29,1,
IF(N69&gt;$F$30,2,
IF(N69&gt;$F$31,3,
IF(N69&gt;$F$32,4,
IF(N69&gt;$F$33,5,
IF(N69&gt;$F$34,6)))))))</f>
        <v>2</v>
      </c>
      <c r="Q69" s="149" cm="1">
        <f t="array" ref="Q69">INDEX(Sections!$A$37:$F$67, MATCH(N69, Acceleration!$H$6:$H$36, 1), Sections!P69)</f>
        <v>9.4901727706756382</v>
      </c>
      <c r="R69" s="149">
        <f>(BikeData!$G$5/L69)*BikeData!$N$2*(Sections!$O$2/Sections!$N$2)-Sections!W69/Sections!L69</f>
        <v>8.9559720221925634</v>
      </c>
      <c r="S69" s="149">
        <f>(Sections!$V$2*Sections!$L$2*BikeData!$N$2*((Sections!$P$2)/Sections!$M$2)/(1-Sections!$V$2*Sections!$N$2/Sections!$M$2))/Sections!L69-Sections!W69/Sections!L69</f>
        <v>12.935797253784504</v>
      </c>
      <c r="T69" s="149">
        <f t="shared" si="0"/>
        <v>8.6376490575826992</v>
      </c>
      <c r="U69" s="149">
        <f t="shared" si="30"/>
        <v>32.884321966590321</v>
      </c>
      <c r="V69" s="149">
        <f t="shared" si="31"/>
        <v>3.0532058337434179E-2</v>
      </c>
      <c r="W69" s="149">
        <f>0.5*Sections!$U$2*Sections!$T$2*Sections!N69^2</f>
        <v>191.53859995569763</v>
      </c>
      <c r="X69" s="149">
        <f>BikeData!$N$2*((Sections!$P$2)/Sections!$N$2)-(0.5*Sections!$U$2*Sections!$T$2*Sections!N69^2)/BikeData!$G$5</f>
        <v>9.7087950244120744</v>
      </c>
      <c r="Y69" s="149">
        <f>Sections!$V$2*BikeData!$N$2*(Sections!$P$2/Sections!$M$2)/(1-Sections!$V$2*Sections!$N$2/Sections!$M$2)</f>
        <v>15.459349727578084</v>
      </c>
      <c r="Z69" s="149">
        <f t="shared" si="32"/>
        <v>9.7087950244120744</v>
      </c>
      <c r="AA69" s="149">
        <f>$D$2-M69</f>
        <v>460.2</v>
      </c>
      <c r="AB69" s="149">
        <f>MAX(0, (N69^2 - M$17^2)/(2*Sections!Z69))</f>
        <v>8.6138469407401335</v>
      </c>
      <c r="AC69" s="149">
        <f t="shared" si="80"/>
        <v>0</v>
      </c>
      <c r="AD69" s="149">
        <f t="shared" si="33"/>
        <v>8.6376490575826992</v>
      </c>
      <c r="AF69" s="149">
        <f>INDEX($B$29:$B$34, MATCH($AJ69, $A$29:$A$34, 0))</f>
        <v>300.69501336586995</v>
      </c>
      <c r="AG69" s="129">
        <f t="shared" si="159"/>
        <v>43</v>
      </c>
      <c r="AH69" s="129">
        <f t="shared" si="160"/>
        <v>40.538590467600059</v>
      </c>
      <c r="AI69" s="129">
        <f t="shared" si="153"/>
        <v>145.93892568336022</v>
      </c>
      <c r="AJ69" s="129">
        <f>IF(AW69=0,
IF(AH69&lt;$E$29,1,
IF(AH69&lt;$E$30,2,
IF(AH69&lt;$E$31,3,
IF(AH69&lt;$E$32,4,
IF(AH69&lt;$E$33,5,
IF(AH69&lt;$E$34,6)))))),
IF(AH69&gt;$F$29,1,
IF(AH69&gt;$F$30,2,
IF(AH69&gt;$F$31,3,
IF(AH69&gt;$F$32,4,
IF(AH69&gt;$F$33,5,
IF(AH69&gt;$F$34,6)))))))</f>
        <v>2</v>
      </c>
      <c r="AK69" s="129" cm="1">
        <f t="array" ref="AK69">INDEX(Sections!$A$37:$F$67, MATCH(AH69, Acceleration!$H$6:$H$36, 1), $AJ69)</f>
        <v>9.4901727706756382</v>
      </c>
      <c r="AL69" s="129">
        <f>(BikeData!$G$5/AF69)*BikeData!$N$2*(Sections!$O$2/Sections!$N$2)-Sections!AQ69/Sections!AF69</f>
        <v>8.609210976988944</v>
      </c>
      <c r="AM69" s="129">
        <f>(Sections!$V$2*Sections!$L$2*BikeData!$N$2*((Sections!$P$2)/Sections!$M$2)/(1-Sections!$V$2*Sections!$N$2/Sections!$M$2))/Sections!AF69-Sections!AQ69/Sections!AF69</f>
        <v>12.589036208580884</v>
      </c>
      <c r="AN69" s="129">
        <f t="shared" si="154"/>
        <v>8.609210976988944</v>
      </c>
      <c r="AO69" s="129">
        <f t="shared" si="155"/>
        <v>40.750407839109691</v>
      </c>
      <c r="AP69" s="129">
        <f t="shared" si="36"/>
        <v>2.4603575411937997E-2</v>
      </c>
      <c r="AQ69" s="149">
        <f>0.5*Sections!$U$2*Sections!$T$2*Sections!AH69^2</f>
        <v>295.807917077963</v>
      </c>
      <c r="AR69" s="149">
        <f>BikeData!$N$2*((Sections!$P$2)/Sections!$N$2)-(0.5*Sections!$U$2*Sections!$T$2*Sections!AH69^2)/BikeData!$G$5</f>
        <v>9.3138354898580396</v>
      </c>
      <c r="AS69" s="149">
        <f>Sections!$V$2*BikeData!$N$2*(Sections!$P$2/Sections!$M$2)/(1-Sections!$V$2*Sections!$N$2/Sections!$M$2)</f>
        <v>15.459349727578084</v>
      </c>
      <c r="AT69" s="149">
        <f t="shared" si="156"/>
        <v>9.3138354898580396</v>
      </c>
      <c r="AU69" s="149">
        <f t="shared" si="157"/>
        <v>19.025001019999998</v>
      </c>
      <c r="AV69" s="149">
        <f>MAX(0, (AH69^2 - AG$17^2)/(2*Sections!AT69))</f>
        <v>0</v>
      </c>
      <c r="AW69" s="149">
        <f t="shared" si="81"/>
        <v>0</v>
      </c>
      <c r="AX69" s="149">
        <f t="shared" si="158"/>
        <v>8.609210976988944</v>
      </c>
      <c r="AZ69" s="36"/>
      <c r="BA69" s="111"/>
      <c r="BB69" s="111"/>
      <c r="BC69" s="111"/>
      <c r="BD69" s="111"/>
      <c r="BE69" s="111"/>
      <c r="BF69" s="111"/>
      <c r="BG69" s="111"/>
      <c r="BH69" s="111"/>
      <c r="BI69" s="111"/>
      <c r="BJ69" s="111"/>
      <c r="BK69" s="36"/>
      <c r="BL69" s="36"/>
      <c r="BM69" s="36"/>
      <c r="BN69" s="111"/>
      <c r="BO69" s="111"/>
      <c r="BP69" s="111"/>
      <c r="BQ69" s="111"/>
      <c r="BR69" s="111"/>
      <c r="BT69" s="129">
        <f>INDEX($B$29:$B$34, MATCH($BX69, $A$29:$A$34, 0))</f>
        <v>281.54523308547459</v>
      </c>
      <c r="BU69" s="129">
        <f t="shared" si="85"/>
        <v>43</v>
      </c>
      <c r="BV69" s="129">
        <f t="shared" si="86"/>
        <v>55.028304319192955</v>
      </c>
      <c r="BW69" s="129">
        <f t="shared" si="87"/>
        <v>198.10189554909465</v>
      </c>
      <c r="BX69" s="129">
        <f>IF(CK69=0,
IF(BV69&lt;$E$29,1,
IF(BV69&lt;$E$30,2,
IF(BV69&lt;$E$31,3,
IF(BV69&lt;$E$32,4,
IF(BV69&lt;$E$33,5,
IF(BV69&lt;$E$34,6)))))),
IF(BV69&gt;$F$29,1,
IF(BV69&gt;$F$30,2,
IF(BV69&gt;$F$31,3,
IF(BV69&gt;$F$32,4,
IF(BV69&gt;$F$33,5,
IF(BV69&gt;$F$34,6)))))))</f>
        <v>4</v>
      </c>
      <c r="BY69" s="129" cm="1">
        <f t="array" ref="BY69">INDEX(Sections!$A$37:$F$67, MATCH(BV69, Acceleration!$H$6:$H$36, 1), Sections!BX69)</f>
        <v>4.7104625432718503</v>
      </c>
      <c r="BZ69" s="129">
        <f>(BikeData!$G$5/BT69)*BikeData!$N$2*(Sections!$O$2/Sections!$N$2)-Sections!CE69/Sections!BT69</f>
        <v>8.309478841145113</v>
      </c>
      <c r="CA69" s="129">
        <f>(Sections!$V$2*Sections!$L$2*BikeData!$N$2*((Sections!$P$2)/Sections!$M$2)/(1-Sections!$V$2*Sections!$N$2/Sections!$M$2))/Sections!BT69-Sections!CE69/Sections!BT69</f>
        <v>12.559998688675453</v>
      </c>
      <c r="CB69" s="129">
        <f t="shared" si="40"/>
        <v>4.7104625432718503</v>
      </c>
      <c r="CC69" s="129">
        <f t="shared" si="13"/>
        <v>55.113838564667709</v>
      </c>
      <c r="CD69" s="129">
        <f t="shared" si="41"/>
        <v>1.8158353811119129E-2</v>
      </c>
      <c r="CE69" s="149">
        <f>0.5*Sections!$U$2*Sections!$T$2*Sections!BV69^2</f>
        <v>545.06056972422778</v>
      </c>
      <c r="CF69" s="149">
        <f>BikeData!$N$2*((Sections!$P$2)/Sections!$N$2)-(0.5*Sections!$U$2*Sections!$T$2*Sections!BV69^2)/BikeData!$G$5</f>
        <v>8.3696966540767335</v>
      </c>
      <c r="CG69" s="149">
        <f>Sections!$V$2*BikeData!$N$2*(Sections!$P$2/Sections!$M$2)/(1-Sections!$V$2*Sections!$N$2/Sections!$M$2)</f>
        <v>15.459349727578084</v>
      </c>
      <c r="CH69" s="149">
        <f t="shared" si="42"/>
        <v>8.3696966540767335</v>
      </c>
      <c r="CI69" s="149">
        <f t="shared" si="88"/>
        <v>61.075679469999997</v>
      </c>
      <c r="CJ69" s="149">
        <f>MAX(0, (BV69^2 - BU$17^2)/(2*Sections!CH69))</f>
        <v>0</v>
      </c>
      <c r="CK69" s="149">
        <f t="shared" si="89"/>
        <v>0</v>
      </c>
      <c r="CL69" s="154">
        <f t="shared" si="90"/>
        <v>4.7104625432718503</v>
      </c>
      <c r="CM69" s="672"/>
      <c r="CN69" s="129">
        <f>INDEX($B$29:$B$34, MATCH(CR69, $A$29:$A$34, 0))</f>
        <v>281.54523308547459</v>
      </c>
      <c r="CO69" s="129">
        <f t="shared" si="91"/>
        <v>43</v>
      </c>
      <c r="CP69" s="129">
        <f t="shared" si="92"/>
        <v>54.254016814749853</v>
      </c>
      <c r="CQ69" s="129">
        <f t="shared" si="43"/>
        <v>195.31446053309946</v>
      </c>
      <c r="CR69" s="129">
        <f>IF(DE69=1,
IF(CP69&lt;$E$29,1,
IF(CP69&lt;$E$30,2,
IF(CP69&lt;$E$31,3,
IF(CP69&lt;$E$32,4,
IF(CP69&lt;$E$33,5,
IF(CP69&lt;$E$34,6)))))),
IF(CP69&gt;$F$29,1,
IF(CP69&gt;$F$30,2,
IF(CP69&gt;$F$31,3,
IF(CP69&gt;$F$32,4,
IF(CP69&gt;$F$33,5,
IF(CP69&gt;$F$34,6)))))))</f>
        <v>4</v>
      </c>
      <c r="CS69" s="129" cm="1">
        <f t="array" ref="CS69">INDEX(Sections!$A$37:$F$67, MATCH(CP69, Acceleration!$H$6:$H$36, 1), Sections!CR69)</f>
        <v>4.7104625432718503</v>
      </c>
      <c r="CT69" s="129">
        <f>(BikeData!$G$5/CN69)*BikeData!$N$2*(Sections!$O$2/Sections!$N$2)-Sections!CY69/Sections!CN69</f>
        <v>8.3635762529925195</v>
      </c>
      <c r="CU69" s="129">
        <f>(Sections!$V$2*Sections!$L$2*BikeData!$N$2*((Sections!$P$2)/Sections!$M$2)/(1-Sections!$V$2*Sections!$N$2/Sections!$M$2))/Sections!CN69-Sections!CY69/Sections!CN69</f>
        <v>12.614096100522859</v>
      </c>
      <c r="CV69" s="129">
        <f t="shared" si="135"/>
        <v>4.7104625432718503</v>
      </c>
      <c r="CW69" s="129">
        <f t="shared" si="138"/>
        <v>54.098461732845308</v>
      </c>
      <c r="CX69" s="129">
        <f t="shared" si="139"/>
        <v>1.8458276421627874E-2</v>
      </c>
      <c r="CY69" s="129">
        <f>0.5*Sections!$U$2*Sections!$T$2*Sections!CP69^2</f>
        <v>529.82970129632872</v>
      </c>
      <c r="CZ69" s="129">
        <f>BikeData!$N$2*((Sections!$P$2)/Sections!$N$2)-(0.5*Sections!$U$2*Sections!$T$2*Sections!CP69^2)/BikeData!$G$5</f>
        <v>8.4273893375157449</v>
      </c>
      <c r="DA69" s="129">
        <f>Sections!$V$2*BikeData!$N$2*(Sections!$P$2/Sections!$M$2)/(1-Sections!$V$2*Sections!$N$2/Sections!$M$2)</f>
        <v>15.459349727578084</v>
      </c>
      <c r="DB69" s="129">
        <f t="shared" si="93"/>
        <v>8.4273893375157449</v>
      </c>
      <c r="DC69" s="129">
        <f t="shared" si="94"/>
        <v>29.567763170000006</v>
      </c>
      <c r="DD69" s="129">
        <f t="shared" si="47"/>
        <v>32.199578148510533</v>
      </c>
      <c r="DE69" s="220">
        <f t="shared" si="95"/>
        <v>1</v>
      </c>
      <c r="DF69" s="149">
        <f t="shared" si="161"/>
        <v>-8.4273893375157449</v>
      </c>
      <c r="DG69" s="680"/>
      <c r="DH69" s="631"/>
      <c r="DI69" s="129">
        <f>INDEX($B$29:$B$34, MATCH(DM69, $A$29:$A$34, 0))</f>
        <v>300.69501336586995</v>
      </c>
      <c r="DJ69" s="129">
        <f t="shared" si="97"/>
        <v>43</v>
      </c>
      <c r="DK69" s="129">
        <f t="shared" si="98"/>
        <v>40.275652298986877</v>
      </c>
      <c r="DL69" s="129">
        <f t="shared" si="16"/>
        <v>144.99234827635277</v>
      </c>
      <c r="DM69" s="149">
        <f>IF(DZ69=0,
IF(DK69&lt;$E$29,1,
IF(DK69&lt;$E$30,2,
IF(DK69&lt;$E$31,3,
IF(DK69&lt;$E$32,4,
IF(DK69&lt;$E$33,5,
IF(DK69&lt;$E$34,6)))))),
IF(DK69&gt;$F$29,1,
IF(DK69&gt;$F$30,2,
IF(DK69&gt;$F$31,3,
IF(DK69&gt;$F$32,4,
IF(DK69&gt;$F$33,5,
IF(DK69&gt;$F$34,6)))))))</f>
        <v>2</v>
      </c>
      <c r="DN69" s="149" cm="1">
        <f t="array" ref="DN69">INDEX(Sections!$A$37:$F$67, MATCH(DK69, Acceleration!$H$6:$H$36, 1), Sections!DM69)</f>
        <v>9.4901727706756382</v>
      </c>
      <c r="DO69" s="129">
        <f>(BikeData!$G$5/DI69)*BikeData!$N$2*(Sections!$O$2/Sections!$N$2)-Sections!DT69/Sections!DI69</f>
        <v>8.6219309977686365</v>
      </c>
      <c r="DP69" s="129">
        <f>(Sections!$V$2*Sections!$L$2*BikeData!$N$2*((Sections!$P$2)/Sections!$M$2)/(1-Sections!$V$2*Sections!$N$2/Sections!$M$2))/Sections!DI69-Sections!DT69/Sections!DI69</f>
        <v>12.601756229360577</v>
      </c>
      <c r="DQ69" s="129">
        <f t="shared" si="48"/>
        <v>8.6219309977686365</v>
      </c>
      <c r="DR69" s="149">
        <f t="shared" si="49"/>
        <v>40.043370500207779</v>
      </c>
      <c r="DS69" s="129">
        <f t="shared" si="50"/>
        <v>2.4900701356890105E-2</v>
      </c>
      <c r="DT69" s="149">
        <f>0.5*Sections!$U$2*Sections!$T$2*Sections!DK69^2</f>
        <v>291.98307025959963</v>
      </c>
      <c r="DU69" s="149">
        <f>BikeData!$N$2*((Sections!$P$2)/Sections!$N$2)-(0.5*Sections!$U$2*Sections!$T$2*Sections!DK69^2)/BikeData!$G$5</f>
        <v>9.3283235459882032</v>
      </c>
      <c r="DV69" s="149">
        <f>Sections!$V$2*BikeData!$N$2*(Sections!$P$2/Sections!$M$2)/(1-Sections!$V$2*Sections!$N$2/Sections!$M$2)</f>
        <v>15.459349727578084</v>
      </c>
      <c r="DW69" s="149">
        <f t="shared" si="99"/>
        <v>9.3283235459882032</v>
      </c>
      <c r="DX69" s="149">
        <f t="shared" si="100"/>
        <v>4.7806934999999982</v>
      </c>
      <c r="DY69" s="149">
        <f t="shared" si="52"/>
        <v>0</v>
      </c>
      <c r="DZ69" s="149">
        <f t="shared" si="101"/>
        <v>0</v>
      </c>
      <c r="EA69" s="149">
        <f t="shared" si="53"/>
        <v>-9.3283235459882032</v>
      </c>
      <c r="EB69" s="634"/>
      <c r="EX69" s="129">
        <f>INDEX($B$29:$B$34, MATCH($FB69, $A$29:$A$34, 0))</f>
        <v>300.69501336586995</v>
      </c>
      <c r="EY69" s="129">
        <f t="shared" si="144"/>
        <v>43</v>
      </c>
      <c r="EZ69" s="129">
        <f t="shared" si="145"/>
        <v>40.199005316825698</v>
      </c>
      <c r="FA69" s="129">
        <f t="shared" si="146"/>
        <v>144.71641914057253</v>
      </c>
      <c r="FB69" s="149">
        <f>IF(FO69=0,
IF(EZ69&lt;$E$29,1,
IF(EZ69&lt;$E$30,2,
IF(EZ69&lt;$E$31,3,
IF(EZ69&lt;$E$32,4,
IF(EZ69&lt;$E$33,5,
IF(EZ69&lt;$E$34,6)))))),
IF(EZ69&gt;$F$29,1,
IF(EZ69&gt;$F$30,2,
IF(EZ69&gt;$F$31,3,
IF(EZ69&gt;$F$32,4,
IF(EZ69&gt;$F$33,5,
IF(EZ69&gt;$F$34,6)))))))</f>
        <v>2</v>
      </c>
      <c r="FC69" s="149" cm="1">
        <f t="array" ref="FC69">INDEX(Sections!$A$37:$F$67, MATCH(EZ69, Acceleration!$H$6:$H$36, 1), Sections!FB69)</f>
        <v>9.4901727706756382</v>
      </c>
      <c r="FD69" s="129">
        <f>(BikeData!$G$5/EX69)*BikeData!$N$2*(Sections!$O$2/Sections!$N$2)-Sections!FI69/Sections!EX69</f>
        <v>8.6256233274949565</v>
      </c>
      <c r="FE69" s="129">
        <f>(Sections!$V$2*Sections!$L$2*BikeData!$N$2*((Sections!$P$2)/Sections!$M$2)/(1-Sections!$V$2*Sections!$N$2/Sections!$M$2))/Sections!EX69-Sections!FI69/Sections!EX69</f>
        <v>12.605448559086897</v>
      </c>
      <c r="FF69" s="129">
        <f t="shared" si="147"/>
        <v>8.6256233274949565</v>
      </c>
      <c r="FG69" s="129">
        <f t="shared" si="148"/>
        <v>40.413008736261773</v>
      </c>
      <c r="FH69" s="129">
        <f t="shared" si="58"/>
        <v>2.4810197629882565E-2</v>
      </c>
      <c r="FI69" s="149">
        <f>0.5*Sections!$U$2*Sections!$T$2*Sections!EZ69^2</f>
        <v>290.87280512319251</v>
      </c>
      <c r="FJ69" s="149">
        <f>BikeData!$N$2*((Sections!$P$2)/Sections!$N$2)-(0.5*Sections!$U$2*Sections!$T$2*Sections!EZ69^2)/BikeData!$G$5</f>
        <v>9.3325290957473221</v>
      </c>
      <c r="FK69" s="149">
        <f>Sections!$V$2*BikeData!$N$2*(Sections!$P$2/Sections!$M$2)/(1-Sections!$V$2*Sections!$N$2/Sections!$M$2)</f>
        <v>15.459349727578084</v>
      </c>
      <c r="FL69" s="149">
        <f t="shared" si="149"/>
        <v>9.3325290957473221</v>
      </c>
      <c r="FM69" s="149">
        <f t="shared" si="150"/>
        <v>210.62828163</v>
      </c>
      <c r="FN69" s="149">
        <f t="shared" si="61"/>
        <v>47.681179611468409</v>
      </c>
      <c r="FO69" s="149">
        <f t="shared" si="152"/>
        <v>0</v>
      </c>
      <c r="FP69" s="149">
        <f t="shared" si="151"/>
        <v>8.6256233274949565</v>
      </c>
      <c r="FR69" s="149">
        <f>INDEX($B$29:$B$34, MATCH($FV69, $A$29:$A$34, 0))</f>
        <v>300.69501336586995</v>
      </c>
      <c r="FS69" s="129">
        <f t="shared" si="165"/>
        <v>43</v>
      </c>
      <c r="FT69" s="129">
        <f t="shared" si="114"/>
        <v>38.267599390443721</v>
      </c>
      <c r="FU69" s="129">
        <f t="shared" si="115"/>
        <v>137.76335780559739</v>
      </c>
      <c r="FV69" s="149">
        <f>IF(GI69=0,
IF(FT69&lt;$E$29,1,
IF(FT69&lt;$E$30,2,
IF(FT69&lt;$E$31,3,
IF(FT69&lt;$E$32,4,
IF(FT69&lt;$E$33,5,
IF(FT69&lt;$E$34,6)))))),
IF(FT69&gt;$F$29,1,
IF(FT69&gt;$F$30,2,
IF(FT69&gt;$F$31,3,
IF(FT69&gt;$F$32,4,
IF(FT69&gt;$F$33,5,
IF(FT69&gt;$F$34,6)))))))</f>
        <v>2</v>
      </c>
      <c r="FW69" s="149" cm="1">
        <f t="array" ref="FW69">INDEX(Sections!$A$37:$F$67, MATCH(FT69, Acceleration!$H$6:$H$36, 1), Sections!FV69)</f>
        <v>9.4901727706756382</v>
      </c>
      <c r="FX69" s="129">
        <f>(BikeData!$G$5/FR69)*BikeData!$N$2*(Sections!$O$2/Sections!$N$2)-Sections!GC69/Sections!FR69</f>
        <v>8.7163436738634967</v>
      </c>
      <c r="FY69" s="129">
        <f>(Sections!$V$2*Sections!$L$2*BikeData!$N$2*((Sections!$P$2)/Sections!$M$2)/(1-Sections!$V$2*Sections!$N$2/Sections!$M$2))/Sections!FR69-Sections!GC69/Sections!FR69</f>
        <v>12.696168905455437</v>
      </c>
      <c r="FZ69" s="129">
        <f t="shared" si="116"/>
        <v>8.7163436738634967</v>
      </c>
      <c r="GA69" s="129">
        <f t="shared" si="117"/>
        <v>38.49469899161722</v>
      </c>
      <c r="GB69" s="129">
        <f t="shared" si="64"/>
        <v>2.6054456968519008E-2</v>
      </c>
      <c r="GC69" s="149">
        <f>0.5*Sections!$U$2*Sections!$T$2*Sections!FT69^2</f>
        <v>263.59364935934798</v>
      </c>
      <c r="GD69" s="149">
        <f>BikeData!$N$2*((Sections!$P$2)/Sections!$N$2)-(0.5*Sections!$U$2*Sections!$T$2*Sections!FT69^2)/BikeData!$G$5</f>
        <v>9.4358592312164298</v>
      </c>
      <c r="GE69" s="149">
        <f>Sections!$V$2*BikeData!$N$2*(Sections!$P$2/Sections!$M$2)/(1-Sections!$V$2*Sections!$N$2/Sections!$M$2)</f>
        <v>15.459349727578084</v>
      </c>
      <c r="GF69" s="149">
        <f t="shared" si="118"/>
        <v>9.4358592312164298</v>
      </c>
      <c r="GG69" s="149">
        <f t="shared" si="162"/>
        <v>471.54111422000005</v>
      </c>
      <c r="GH69" s="149">
        <f>MAX(0, (FT69^2 - CX$6^2)/(2*Sections!GF69))</f>
        <v>77.59808233800365</v>
      </c>
      <c r="GI69" s="149">
        <f t="shared" si="119"/>
        <v>0</v>
      </c>
      <c r="GJ69" s="149">
        <f t="shared" si="120"/>
        <v>8.7163436738634967</v>
      </c>
      <c r="GM69" s="106">
        <f>INDEX($B$29:$B$34, MATCH(GQ69, $A$29:$A$34, 0))</f>
        <v>300.69501336586995</v>
      </c>
      <c r="GN69" s="106">
        <f t="shared" si="166"/>
        <v>43</v>
      </c>
      <c r="GO69" s="106">
        <f t="shared" si="121"/>
        <v>33.265919765073946</v>
      </c>
      <c r="GP69" s="106">
        <f t="shared" si="122"/>
        <v>119.7573111542662</v>
      </c>
      <c r="GQ69" s="106">
        <f>IF(HD69=0,
IF(GO69&lt;$E$29,1,
IF(GO69&lt;$E$30,2,
IF(GO69&lt;$E$31,3,
IF(GO69&lt;$E$32,4,
IF(GO69&lt;$E$33,5,
IF(GO69&lt;$E$34,6)))))),
IF(GO69&gt;$F$29,1,
IF(GO69&gt;$F$30,2,
IF(GO69&gt;$F$31,3,
IF(GO69&gt;$F$32,4,
IF(GO69&gt;$F$33,5,
IF(GO69&gt;$F$34,6)))))))</f>
        <v>2</v>
      </c>
      <c r="GR69" s="106" cm="1">
        <f t="array" ref="GR69">INDEX(Sections!$A$37:$F$67, MATCH(GO69, Acceleration!$H$6:$H$36, 1), Sections!GQ69)</f>
        <v>9.4901727706756382</v>
      </c>
      <c r="GS69" s="106">
        <f>(BikeData!$G$5/GM69)*BikeData!$N$2*(Sections!$O$2/Sections!$N$2)-Sections!GX69/Sections!GM69</f>
        <v>8.9305201360253292</v>
      </c>
      <c r="GT69" s="106">
        <f>(Sections!$V$2*Sections!$L$2*BikeData!$N$2*((Sections!$P$2)/Sections!$M$2)/(1-Sections!$V$2*Sections!$N$2/Sections!$M$2))/Sections!GM69-Sections!GX69/Sections!GM69</f>
        <v>12.910345367617269</v>
      </c>
      <c r="GU69" s="106">
        <f t="shared" si="123"/>
        <v>8.9305201360253292</v>
      </c>
      <c r="GV69" s="106">
        <f t="shared" si="124"/>
        <v>33.533303715685221</v>
      </c>
      <c r="GW69" s="106">
        <f t="shared" si="70"/>
        <v>2.9940467804631044E-2</v>
      </c>
      <c r="GX69" s="106">
        <f>0.5*Sections!$U$2*Sections!$T$2*Sections!GO69^2</f>
        <v>199.19185520694074</v>
      </c>
      <c r="GY69" s="106">
        <f>BikeData!$N$2*((Sections!$P$2)/Sections!$N$2)-(0.5*Sections!$U$2*Sections!$T$2*Sections!GO69^2)/BikeData!$G$5</f>
        <v>9.6798054211876696</v>
      </c>
      <c r="GZ69" s="106">
        <f>Sections!$V$2*BikeData!$N$2*(Sections!$P$2/Sections!$M$2)/(1-Sections!$V$2*Sections!$N$2/Sections!$M$2)</f>
        <v>15.459349727578084</v>
      </c>
      <c r="HA69" s="106">
        <f t="shared" si="125"/>
        <v>9.6798054211876696</v>
      </c>
      <c r="HB69" s="106">
        <f t="shared" si="163"/>
        <v>340.21187875999999</v>
      </c>
      <c r="HC69" s="106">
        <f>MAX(0, (GO69^2 - DY$9^2)/(2*Sections!HA69))</f>
        <v>57.161346208163756</v>
      </c>
      <c r="HD69" s="106">
        <f t="shared" si="126"/>
        <v>0</v>
      </c>
      <c r="HE69" s="106">
        <f t="shared" si="127"/>
        <v>8.9305201360253292</v>
      </c>
      <c r="HH69" s="82">
        <f>INDEX($B$29:$B$34, MATCH(HL69, $A$29:$A$34, 0))</f>
        <v>327.25651568900486</v>
      </c>
      <c r="HI69" s="82">
        <f t="shared" si="167"/>
        <v>43</v>
      </c>
      <c r="HJ69" s="82">
        <f t="shared" si="128"/>
        <v>31.380375038374673</v>
      </c>
      <c r="HK69" s="82">
        <f t="shared" si="129"/>
        <v>112.96935013814883</v>
      </c>
      <c r="HL69" s="106">
        <f>IF(HY69=0,
IF(HJ69&lt;$E$29,1,
IF(HJ69&lt;$E$30,2,
IF(HJ69&lt;$E$31,3,
IF(HJ69&lt;$E$32,4,
IF(HJ69&lt;$E$33,5,
IF(HJ69&lt;$E$34,6)))))),
IF(HJ69&gt;$F$29,1,
IF(HJ69&gt;$F$30,2,
IF(HJ69&gt;$F$31,3,
IF(HJ69&gt;$F$32,4,
IF(HJ69&gt;$F$33,5,
IF(HJ69&gt;$F$34,6)))))))</f>
        <v>1</v>
      </c>
      <c r="HM69" s="106" cm="1">
        <f t="array" ref="HM69">INDEX(Sections!$A$37:$F$67, MATCH(HJ69, Acceleration!$H$6:$H$36, 1), Sections!HL69)</f>
        <v>12.819174815408889</v>
      </c>
      <c r="HN69" s="82">
        <f>(BikeData!$G$5/HH69)*BikeData!$N$2*(Sections!$O$2/Sections!$N$2)-Sections!HS69/Sections!HH69</f>
        <v>8.2727266481294368</v>
      </c>
      <c r="HO69" s="82">
        <f>(Sections!$V$2*Sections!$L$2*BikeData!$N$2*((Sections!$P$2)/Sections!$M$2)/(1-Sections!$V$2*Sections!$N$2/Sections!$M$2))/Sections!HH69-Sections!HS69/Sections!HH69</f>
        <v>11.929532682037754</v>
      </c>
      <c r="HP69" s="82">
        <f t="shared" si="130"/>
        <v>8.2727266481294368</v>
      </c>
      <c r="HQ69" s="82">
        <f t="shared" si="131"/>
        <v>31.642904273238056</v>
      </c>
      <c r="HR69" s="106">
        <f t="shared" si="26"/>
        <v>3.1734305511320594E-2</v>
      </c>
      <c r="HS69" s="104">
        <f>0.5*Sections!$U$2*Sections!$T$2*Sections!HJ69^2</f>
        <v>177.25102875882868</v>
      </c>
      <c r="HT69" s="104">
        <f>BikeData!$N$2*((Sections!$P$2)/Sections!$N$2)-(0.5*Sections!$U$2*Sections!$T$2*Sections!HJ69^2)/BikeData!$G$5</f>
        <v>9.7629146122790029</v>
      </c>
      <c r="HU69" s="104">
        <f>Sections!$V$2*BikeData!$N$2*(Sections!$P$2/Sections!$M$2)/(1-Sections!$V$2*Sections!$N$2/Sections!$M$2)</f>
        <v>15.459349727578084</v>
      </c>
      <c r="HV69" s="106">
        <f t="shared" si="132"/>
        <v>9.7629146122790029</v>
      </c>
      <c r="HW69" s="106">
        <f t="shared" si="164"/>
        <v>278.42191860000003</v>
      </c>
      <c r="HX69" s="106">
        <f t="shared" si="78"/>
        <v>33.978706654849823</v>
      </c>
      <c r="HY69" s="106">
        <f t="shared" si="133"/>
        <v>0</v>
      </c>
      <c r="HZ69" s="106">
        <f t="shared" si="134"/>
        <v>8.2727266481294368</v>
      </c>
    </row>
    <row r="70" spans="1:234">
      <c r="B70" s="110"/>
      <c r="C70" s="110"/>
      <c r="D70" s="451"/>
      <c r="E70" s="451"/>
      <c r="F70" s="451"/>
      <c r="G70" s="36"/>
      <c r="L70" s="149">
        <f>INDEX($B$29:$B$34, MATCH($P70, $A$29:$A$34, 0))</f>
        <v>300.69501336586995</v>
      </c>
      <c r="M70" s="149">
        <f t="shared" si="28"/>
        <v>44</v>
      </c>
      <c r="N70" s="149">
        <f t="shared" si="79"/>
        <v>32.884321966590321</v>
      </c>
      <c r="O70" s="149">
        <f t="shared" si="29"/>
        <v>118.38355907972516</v>
      </c>
      <c r="P70" s="149">
        <f>IF(AC70=0,
IF(N70&lt;$E$29,1,
IF(N70&lt;$E$30,2,
IF(N70&lt;$E$31,3,
IF(N70&lt;$E$32,4,
IF(N70&lt;$E$33,5,
IF(N70&lt;$E$34,6)))))),
IF(N70&gt;$F$29,1,
IF(N70&gt;$F$30,2,
IF(N70&gt;$F$31,3,
IF(N70&gt;$F$32,4,
IF(N70&gt;$F$33,5,
IF(N70&gt;$F$34,6)))))))</f>
        <v>2</v>
      </c>
      <c r="Q70" s="149" cm="1">
        <f t="array" ref="Q70">INDEX(Sections!$A$37:$F$67, MATCH(N70, Acceleration!$H$6:$H$36, 1), Sections!P70)</f>
        <v>9.4901727706756382</v>
      </c>
      <c r="R70" s="149">
        <f>(BikeData!$G$5/L70)*BikeData!$N$2*(Sections!$O$2/Sections!$N$2)-Sections!W70/Sections!L70</f>
        <v>8.9456308009467485</v>
      </c>
      <c r="S70" s="149">
        <f>(Sections!$V$2*Sections!$L$2*BikeData!$N$2*((Sections!$P$2)/Sections!$M$2)/(1-Sections!$V$2*Sections!$N$2/Sections!$M$2))/Sections!L70-Sections!W70/Sections!L70</f>
        <v>12.925456032538689</v>
      </c>
      <c r="T70" s="149">
        <f t="shared" si="0"/>
        <v>8.6376490575826992</v>
      </c>
      <c r="U70" s="149">
        <f t="shared" si="30"/>
        <v>33.145948912612837</v>
      </c>
      <c r="V70" s="149">
        <f t="shared" si="31"/>
        <v>3.0289138199339493E-2</v>
      </c>
      <c r="W70" s="149">
        <f>0.5*Sections!$U$2*Sections!$T$2*Sections!N70^2</f>
        <v>194.64815361642744</v>
      </c>
      <c r="X70" s="149">
        <f>BikeData!$N$2*((Sections!$P$2)/Sections!$N$2)-(0.5*Sections!$U$2*Sections!$T$2*Sections!N70^2)/BikeData!$G$5</f>
        <v>9.697016412060826</v>
      </c>
      <c r="Y70" s="149">
        <f>Sections!$V$2*BikeData!$N$2*(Sections!$P$2/Sections!$M$2)/(1-Sections!$V$2*Sections!$N$2/Sections!$M$2)</f>
        <v>15.459349727578084</v>
      </c>
      <c r="Z70" s="149">
        <f t="shared" si="32"/>
        <v>9.697016412060826</v>
      </c>
      <c r="AA70" s="149">
        <f>$D$2-M70</f>
        <v>459.2</v>
      </c>
      <c r="AB70" s="149">
        <f>MAX(0, (N70^2 - M$17^2)/(2*Sections!Z70))</f>
        <v>9.5150631344841479</v>
      </c>
      <c r="AC70" s="149">
        <f t="shared" si="80"/>
        <v>0</v>
      </c>
      <c r="AD70" s="149">
        <f t="shared" si="33"/>
        <v>8.6376490575826992</v>
      </c>
      <c r="AF70" s="149">
        <f>INDEX($B$29:$B$34, MATCH($AJ70, $A$29:$A$34, 0))</f>
        <v>300.69501336586995</v>
      </c>
      <c r="AG70" s="129">
        <f t="shared" si="159"/>
        <v>44</v>
      </c>
      <c r="AH70" s="129">
        <f t="shared" si="160"/>
        <v>40.750407839109691</v>
      </c>
      <c r="AI70" s="129">
        <f t="shared" si="153"/>
        <v>146.70146822079488</v>
      </c>
      <c r="AJ70" s="129">
        <f>IF(AW70=0,
IF(AH70&lt;$E$29,1,
IF(AH70&lt;$E$30,2,
IF(AH70&lt;$E$31,3,
IF(AH70&lt;$E$32,4,
IF(AH70&lt;$E$33,5,
IF(AH70&lt;$E$34,6)))))),
IF(AH70&gt;$F$29,1,
IF(AH70&gt;$F$30,2,
IF(AH70&gt;$F$31,3,
IF(AH70&gt;$F$32,4,
IF(AH70&gt;$F$33,5,
IF(AH70&gt;$F$34,6)))))))</f>
        <v>2</v>
      </c>
      <c r="AK70" s="129" cm="1">
        <f t="array" ref="AK70">INDEX(Sections!$A$37:$F$67, MATCH(AH70, Acceleration!$H$6:$H$36, 1), $AJ70)</f>
        <v>9.4901727706756382</v>
      </c>
      <c r="AL70" s="129">
        <f>(BikeData!$G$5/AF70)*BikeData!$N$2*(Sections!$O$2/Sections!$N$2)-Sections!AQ70/Sections!AF70</f>
        <v>8.5989038025631928</v>
      </c>
      <c r="AM70" s="129">
        <f>(Sections!$V$2*Sections!$L$2*BikeData!$N$2*((Sections!$P$2)/Sections!$M$2)/(1-Sections!$V$2*Sections!$N$2/Sections!$M$2))/Sections!AF70-Sections!AQ70/Sections!AF70</f>
        <v>12.578729034155133</v>
      </c>
      <c r="AN70" s="129">
        <f t="shared" si="154"/>
        <v>8.5989038025631928</v>
      </c>
      <c r="AO70" s="129">
        <f t="shared" si="155"/>
        <v>40.960878245698041</v>
      </c>
      <c r="AP70" s="129">
        <f t="shared" si="36"/>
        <v>2.4476422974474003E-2</v>
      </c>
      <c r="AQ70" s="149">
        <f>0.5*Sections!$U$2*Sections!$T$2*Sections!AH70^2</f>
        <v>298.90723302967905</v>
      </c>
      <c r="AR70" s="149">
        <f>BikeData!$N$2*((Sections!$P$2)/Sections!$N$2)-(0.5*Sections!$U$2*Sections!$T$2*Sections!AH70^2)/BikeData!$G$5</f>
        <v>9.3020956567075999</v>
      </c>
      <c r="AS70" s="149">
        <f>Sections!$V$2*BikeData!$N$2*(Sections!$P$2/Sections!$M$2)/(1-Sections!$V$2*Sections!$N$2/Sections!$M$2)</f>
        <v>15.459349727578084</v>
      </c>
      <c r="AT70" s="149">
        <f t="shared" si="156"/>
        <v>9.3020956567075999</v>
      </c>
      <c r="AU70" s="149">
        <f t="shared" si="157"/>
        <v>18.025001019999998</v>
      </c>
      <c r="AV70" s="149">
        <f>MAX(0, (AH70^2 - AG$17^2)/(2*Sections!AT70))</f>
        <v>0</v>
      </c>
      <c r="AW70" s="149">
        <f t="shared" si="81"/>
        <v>0</v>
      </c>
      <c r="AX70" s="149">
        <f t="shared" si="158"/>
        <v>8.5989038025631928</v>
      </c>
      <c r="AZ70" s="36"/>
      <c r="BA70" s="111"/>
      <c r="BB70" s="111"/>
      <c r="BC70" s="111"/>
      <c r="BD70" s="111"/>
      <c r="BE70" s="111"/>
      <c r="BF70" s="111"/>
      <c r="BG70" s="111"/>
      <c r="BH70" s="111"/>
      <c r="BI70" s="111"/>
      <c r="BJ70" s="111"/>
      <c r="BK70" s="36"/>
      <c r="BL70" s="36"/>
      <c r="BM70" s="36"/>
      <c r="BN70" s="111"/>
      <c r="BO70" s="111"/>
      <c r="BP70" s="111"/>
      <c r="BQ70" s="111"/>
      <c r="BR70" s="111"/>
      <c r="BT70" s="129">
        <f>INDEX($B$29:$B$34, MATCH($BX70, $A$29:$A$34, 0))</f>
        <v>281.54523308547459</v>
      </c>
      <c r="BU70" s="129">
        <f t="shared" si="85"/>
        <v>44</v>
      </c>
      <c r="BV70" s="129">
        <f t="shared" si="86"/>
        <v>55.113838564667709</v>
      </c>
      <c r="BW70" s="129">
        <f t="shared" si="87"/>
        <v>198.40981883280375</v>
      </c>
      <c r="BX70" s="129">
        <f>IF(CK70=0,
IF(BV70&lt;$E$29,1,
IF(BV70&lt;$E$30,2,
IF(BV70&lt;$E$31,3,
IF(BV70&lt;$E$32,4,
IF(BV70&lt;$E$33,5,
IF(BV70&lt;$E$34,6)))))),
IF(BV70&gt;$F$29,1,
IF(BV70&gt;$F$30,2,
IF(BV70&gt;$F$31,3,
IF(BV70&gt;$F$32,4,
IF(BV70&gt;$F$33,5,
IF(BV70&gt;$F$34,6)))))))</f>
        <v>4</v>
      </c>
      <c r="BY70" s="129" cm="1">
        <f t="array" ref="BY70">INDEX(Sections!$A$37:$F$67, MATCH(BV70, Acceleration!$H$6:$H$36, 1), Sections!BX70)</f>
        <v>4.7104625432718503</v>
      </c>
      <c r="BZ70" s="129">
        <f>(BikeData!$G$5/BT70)*BikeData!$N$2*(Sections!$O$2/Sections!$N$2)-Sections!CE70/Sections!BT70</f>
        <v>8.303455771612045</v>
      </c>
      <c r="CA70" s="129">
        <f>(Sections!$V$2*Sections!$L$2*BikeData!$N$2*((Sections!$P$2)/Sections!$M$2)/(1-Sections!$V$2*Sections!$N$2/Sections!$M$2))/Sections!BT70-Sections!CE70/Sections!BT70</f>
        <v>12.553975619142385</v>
      </c>
      <c r="CB70" s="129">
        <f t="shared" si="40"/>
        <v>4.7104625432718503</v>
      </c>
      <c r="CC70" s="129">
        <f t="shared" si="13"/>
        <v>55.199240270304422</v>
      </c>
      <c r="CD70" s="129">
        <f t="shared" si="41"/>
        <v>1.8130216481329522E-2</v>
      </c>
      <c r="CE70" s="149">
        <f>0.5*Sections!$U$2*Sections!$T$2*Sections!BV70^2</f>
        <v>546.75633623980559</v>
      </c>
      <c r="CF70" s="149">
        <f>BikeData!$N$2*((Sections!$P$2)/Sections!$N$2)-(0.5*Sections!$U$2*Sections!$T$2*Sections!BV70^2)/BikeData!$G$5</f>
        <v>8.3632732960631806</v>
      </c>
      <c r="CG70" s="149">
        <f>Sections!$V$2*BikeData!$N$2*(Sections!$P$2/Sections!$M$2)/(1-Sections!$V$2*Sections!$N$2/Sections!$M$2)</f>
        <v>15.459349727578084</v>
      </c>
      <c r="CH70" s="149">
        <f t="shared" si="42"/>
        <v>8.3632732960631806</v>
      </c>
      <c r="CI70" s="149">
        <f t="shared" si="88"/>
        <v>60.075679469999997</v>
      </c>
      <c r="CJ70" s="149">
        <f>MAX(0, (BV70^2 - BU$17^2)/(2*Sections!CH70))</f>
        <v>0</v>
      </c>
      <c r="CK70" s="149">
        <f t="shared" si="89"/>
        <v>0</v>
      </c>
      <c r="CL70" s="154">
        <f t="shared" si="90"/>
        <v>4.7104625432718503</v>
      </c>
      <c r="CM70" s="672"/>
      <c r="CN70" s="129">
        <f>INDEX($B$29:$B$34, MATCH(CR70, $A$29:$A$34, 0))</f>
        <v>281.54523308547459</v>
      </c>
      <c r="CO70" s="129">
        <f t="shared" si="91"/>
        <v>44</v>
      </c>
      <c r="CP70" s="129">
        <f t="shared" si="92"/>
        <v>54.098461732845308</v>
      </c>
      <c r="CQ70" s="129">
        <f t="shared" si="43"/>
        <v>194.75446223824312</v>
      </c>
      <c r="CR70" s="129">
        <f>IF(DE70=1,
IF(CP70&lt;$E$29,1,
IF(CP70&lt;$E$30,2,
IF(CP70&lt;$E$31,3,
IF(CP70&lt;$E$32,4,
IF(CP70&lt;$E$33,5,
IF(CP70&lt;$E$34,6)))))),
IF(CP70&gt;$F$29,1,
IF(CP70&gt;$F$30,2,
IF(CP70&gt;$F$31,3,
IF(CP70&gt;$F$32,4,
IF(CP70&gt;$F$33,5,
IF(CP70&gt;$F$34,6)))))))</f>
        <v>4</v>
      </c>
      <c r="CS70" s="129" cm="1">
        <f t="array" ref="CS70">INDEX(Sections!$A$37:$F$67, MATCH(CP70, Acceleration!$H$6:$H$36, 1), Sections!CR70)</f>
        <v>4.7104625432718503</v>
      </c>
      <c r="CT70" s="129">
        <f>(BikeData!$G$5/CN70)*BikeData!$N$2*(Sections!$O$2/Sections!$N$2)-Sections!CY70/Sections!CN70</f>
        <v>8.3743519998530065</v>
      </c>
      <c r="CU70" s="129">
        <f>(Sections!$V$2*Sections!$L$2*BikeData!$N$2*((Sections!$P$2)/Sections!$M$2)/(1-Sections!$V$2*Sections!$N$2/Sections!$M$2))/Sections!CN70-Sections!CY70/Sections!CN70</f>
        <v>12.624871847383346</v>
      </c>
      <c r="CV70" s="129">
        <f t="shared" si="135"/>
        <v>4.7104625432718503</v>
      </c>
      <c r="CW70" s="129">
        <f t="shared" si="138"/>
        <v>53.942245034814725</v>
      </c>
      <c r="CX70" s="129">
        <f t="shared" si="139"/>
        <v>1.8511541249920126E-2</v>
      </c>
      <c r="CY70" s="129">
        <f>0.5*Sections!$U$2*Sections!$T$2*Sections!CP70^2</f>
        <v>526.79584113482304</v>
      </c>
      <c r="CZ70" s="129">
        <f>BikeData!$N$2*((Sections!$P$2)/Sections!$N$2)-(0.5*Sections!$U$2*Sections!$T$2*Sections!CP70^2)/BikeData!$G$5</f>
        <v>8.4388812320669029</v>
      </c>
      <c r="DA70" s="129">
        <f>Sections!$V$2*BikeData!$N$2*(Sections!$P$2/Sections!$M$2)/(1-Sections!$V$2*Sections!$N$2/Sections!$M$2)</f>
        <v>15.459349727578084</v>
      </c>
      <c r="DB70" s="129">
        <f t="shared" si="93"/>
        <v>8.4388812320669029</v>
      </c>
      <c r="DC70" s="129">
        <f t="shared" si="94"/>
        <v>28.567763170000006</v>
      </c>
      <c r="DD70" s="129">
        <f t="shared" si="47"/>
        <v>31.157091205956927</v>
      </c>
      <c r="DE70" s="220">
        <f t="shared" si="95"/>
        <v>1</v>
      </c>
      <c r="DF70" s="149">
        <f t="shared" si="161"/>
        <v>-8.4388812320669029</v>
      </c>
      <c r="DG70" s="680"/>
      <c r="DH70" s="631"/>
      <c r="DI70" s="129">
        <f>INDEX($B$29:$B$34, MATCH(DM70, $A$29:$A$34, 0))</f>
        <v>300.69501336586995</v>
      </c>
      <c r="DJ70" s="129">
        <f t="shared" si="97"/>
        <v>44</v>
      </c>
      <c r="DK70" s="129">
        <f t="shared" si="98"/>
        <v>40.043370500207779</v>
      </c>
      <c r="DL70" s="129">
        <f t="shared" si="16"/>
        <v>144.15613380074799</v>
      </c>
      <c r="DM70" s="149">
        <f>IF(DZ70=0,
IF(DK70&lt;$E$29,1,
IF(DK70&lt;$E$30,2,
IF(DK70&lt;$E$31,3,
IF(DK70&lt;$E$32,4,
IF(DK70&lt;$E$33,5,
IF(DK70&lt;$E$34,6)))))),
IF(DK70&gt;$F$29,1,
IF(DK70&gt;$F$30,2,
IF(DK70&gt;$F$31,3,
IF(DK70&gt;$F$32,4,
IF(DK70&gt;$F$33,5,
IF(DK70&gt;$F$34,6)))))))</f>
        <v>2</v>
      </c>
      <c r="DN70" s="149" cm="1">
        <f t="array" ref="DN70">INDEX(Sections!$A$37:$F$67, MATCH(DK70, Acceleration!$H$6:$H$36, 1), Sections!DM70)</f>
        <v>9.4901727706756382</v>
      </c>
      <c r="DO70" s="129">
        <f>(BikeData!$G$5/DI70)*BikeData!$N$2*(Sections!$O$2/Sections!$N$2)-Sections!DT70/Sections!DI70</f>
        <v>8.6330991127265975</v>
      </c>
      <c r="DP70" s="129">
        <f>(Sections!$V$2*Sections!$L$2*BikeData!$N$2*((Sections!$P$2)/Sections!$M$2)/(1-Sections!$V$2*Sections!$N$2/Sections!$M$2))/Sections!DI70-Sections!DT70/Sections!DI70</f>
        <v>12.612924344318538</v>
      </c>
      <c r="DQ70" s="129">
        <f t="shared" si="48"/>
        <v>8.6330991127265975</v>
      </c>
      <c r="DR70" s="149">
        <f t="shared" si="49"/>
        <v>39.809413874641962</v>
      </c>
      <c r="DS70" s="129">
        <f t="shared" si="50"/>
        <v>2.5046089696903851E-2</v>
      </c>
      <c r="DT70" s="149">
        <f>0.5*Sections!$U$2*Sections!$T$2*Sections!DK70^2</f>
        <v>288.62487378304388</v>
      </c>
      <c r="DU70" s="149">
        <f>BikeData!$N$2*((Sections!$P$2)/Sections!$N$2)-(0.5*Sections!$U$2*Sections!$T$2*Sections!DK70^2)/BikeData!$G$5</f>
        <v>9.3410439871872786</v>
      </c>
      <c r="DV70" s="149">
        <f>Sections!$V$2*BikeData!$N$2*(Sections!$P$2/Sections!$M$2)/(1-Sections!$V$2*Sections!$N$2/Sections!$M$2)</f>
        <v>15.459349727578084</v>
      </c>
      <c r="DW70" s="149">
        <f t="shared" si="99"/>
        <v>9.3410439871872786</v>
      </c>
      <c r="DX70" s="149">
        <f t="shared" si="100"/>
        <v>3.7806934999999982</v>
      </c>
      <c r="DY70" s="149">
        <f t="shared" si="52"/>
        <v>0</v>
      </c>
      <c r="DZ70" s="149">
        <f t="shared" si="101"/>
        <v>0</v>
      </c>
      <c r="EA70" s="149">
        <f t="shared" si="53"/>
        <v>-9.3410439871872786</v>
      </c>
      <c r="EB70" s="634"/>
      <c r="EX70" s="129">
        <f>INDEX($B$29:$B$34, MATCH($FB70, $A$29:$A$34, 0))</f>
        <v>300.69501336586995</v>
      </c>
      <c r="EY70" s="129">
        <f t="shared" si="144"/>
        <v>44</v>
      </c>
      <c r="EZ70" s="129">
        <f t="shared" si="145"/>
        <v>40.413008736261773</v>
      </c>
      <c r="FA70" s="129">
        <f t="shared" si="146"/>
        <v>145.48683145054238</v>
      </c>
      <c r="FB70" s="149">
        <f>IF(FO70=0,
IF(EZ70&lt;$E$29,1,
IF(EZ70&lt;$E$30,2,
IF(EZ70&lt;$E$31,3,
IF(EZ70&lt;$E$32,4,
IF(EZ70&lt;$E$33,5,
IF(EZ70&lt;$E$34,6)))))),
IF(EZ70&gt;$F$29,1,
IF(EZ70&gt;$F$30,2,
IF(EZ70&gt;$F$31,3,
IF(EZ70&gt;$F$32,4,
IF(EZ70&gt;$F$33,5,
IF(EZ70&gt;$F$34,6)))))))</f>
        <v>2</v>
      </c>
      <c r="FC70" s="149" cm="1">
        <f t="array" ref="FC70">INDEX(Sections!$A$37:$F$67, MATCH(EZ70, Acceleration!$H$6:$H$36, 1), Sections!FB70)</f>
        <v>9.4901727706756382</v>
      </c>
      <c r="FD70" s="129">
        <f>(BikeData!$G$5/EX70)*BikeData!$N$2*(Sections!$O$2/Sections!$N$2)-Sections!FI70/Sections!EX70</f>
        <v>8.6152965037703471</v>
      </c>
      <c r="FE70" s="129">
        <f>(Sections!$V$2*Sections!$L$2*BikeData!$N$2*((Sections!$P$2)/Sections!$M$2)/(1-Sections!$V$2*Sections!$N$2/Sections!$M$2))/Sections!EX70-Sections!FI70/Sections!EX70</f>
        <v>12.595121735362287</v>
      </c>
      <c r="FF70" s="129">
        <f t="shared" si="147"/>
        <v>8.6152965037703471</v>
      </c>
      <c r="FG70" s="129">
        <f t="shared" si="148"/>
        <v>40.625630679716359</v>
      </c>
      <c r="FH70" s="129">
        <f t="shared" si="58"/>
        <v>2.4679585126470734E-2</v>
      </c>
      <c r="FI70" s="149">
        <f>0.5*Sections!$U$2*Sections!$T$2*Sections!EZ70^2</f>
        <v>293.97802952109066</v>
      </c>
      <c r="FJ70" s="149">
        <f>BikeData!$N$2*((Sections!$P$2)/Sections!$N$2)-(0.5*Sections!$U$2*Sections!$T$2*Sections!EZ70^2)/BikeData!$G$5</f>
        <v>9.3207668821189191</v>
      </c>
      <c r="FK70" s="149">
        <f>Sections!$V$2*BikeData!$N$2*(Sections!$P$2/Sections!$M$2)/(1-Sections!$V$2*Sections!$N$2/Sections!$M$2)</f>
        <v>15.459349727578084</v>
      </c>
      <c r="FL70" s="149">
        <f t="shared" si="149"/>
        <v>9.3207668821189191</v>
      </c>
      <c r="FM70" s="149">
        <f t="shared" si="150"/>
        <v>209.62828163</v>
      </c>
      <c r="FN70" s="149">
        <f t="shared" si="61"/>
        <v>48.666770138977753</v>
      </c>
      <c r="FO70" s="149">
        <f t="shared" si="152"/>
        <v>0</v>
      </c>
      <c r="FP70" s="149">
        <f t="shared" si="151"/>
        <v>8.6152965037703471</v>
      </c>
      <c r="FR70" s="149">
        <f>INDEX($B$29:$B$34, MATCH($FV70, $A$29:$A$34, 0))</f>
        <v>300.69501336586995</v>
      </c>
      <c r="FS70" s="129">
        <f t="shared" si="165"/>
        <v>44</v>
      </c>
      <c r="FT70" s="129">
        <f t="shared" si="114"/>
        <v>38.49469899161722</v>
      </c>
      <c r="FU70" s="129">
        <f t="shared" si="115"/>
        <v>138.58091636982201</v>
      </c>
      <c r="FV70" s="149">
        <f>IF(GI70=0,
IF(FT70&lt;$E$29,1,
IF(FT70&lt;$E$30,2,
IF(FT70&lt;$E$31,3,
IF(FT70&lt;$E$32,4,
IF(FT70&lt;$E$33,5,
IF(FT70&lt;$E$34,6)))))),
IF(FT70&gt;$F$29,1,
IF(FT70&gt;$F$30,2,
IF(FT70&gt;$F$31,3,
IF(FT70&gt;$F$32,4,
IF(FT70&gt;$F$33,5,
IF(FT70&gt;$F$34,6)))))))</f>
        <v>2</v>
      </c>
      <c r="FW70" s="149" cm="1">
        <f t="array" ref="FW70">INDEX(Sections!$A$37:$F$67, MATCH(FT70, Acceleration!$H$6:$H$36, 1), Sections!FV70)</f>
        <v>9.4901727706756382</v>
      </c>
      <c r="FX70" s="129">
        <f>(BikeData!$G$5/FR70)*BikeData!$N$2*(Sections!$O$2/Sections!$N$2)-Sections!GC70/Sections!FR70</f>
        <v>8.7059082373477175</v>
      </c>
      <c r="FY70" s="129">
        <f>(Sections!$V$2*Sections!$L$2*BikeData!$N$2*((Sections!$P$2)/Sections!$M$2)/(1-Sections!$V$2*Sections!$N$2/Sections!$M$2))/Sections!FR70-Sections!GC70/Sections!FR70</f>
        <v>12.685733468939658</v>
      </c>
      <c r="FZ70" s="129">
        <f t="shared" si="116"/>
        <v>8.7059082373477175</v>
      </c>
      <c r="GA70" s="129">
        <f t="shared" si="117"/>
        <v>38.720197144770729</v>
      </c>
      <c r="GB70" s="129">
        <f t="shared" si="64"/>
        <v>2.5901737877977924E-2</v>
      </c>
      <c r="GC70" s="149">
        <f>0.5*Sections!$U$2*Sections!$T$2*Sections!FT70^2</f>
        <v>266.73153308193884</v>
      </c>
      <c r="GD70" s="149">
        <f>BikeData!$N$2*((Sections!$P$2)/Sections!$N$2)-(0.5*Sections!$U$2*Sections!$T$2*Sections!FT70^2)/BikeData!$G$5</f>
        <v>9.4239733080247987</v>
      </c>
      <c r="GE70" s="149">
        <f>Sections!$V$2*BikeData!$N$2*(Sections!$P$2/Sections!$M$2)/(1-Sections!$V$2*Sections!$N$2/Sections!$M$2)</f>
        <v>15.459349727578084</v>
      </c>
      <c r="GF70" s="149">
        <f t="shared" si="118"/>
        <v>9.4239733080247987</v>
      </c>
      <c r="GG70" s="149">
        <f t="shared" si="162"/>
        <v>470.54111422000005</v>
      </c>
      <c r="GH70" s="149">
        <f>MAX(0, (FT70^2 - CX$6^2)/(2*Sections!GF70))</f>
        <v>78.62086415256411</v>
      </c>
      <c r="GI70" s="149">
        <f t="shared" si="119"/>
        <v>0</v>
      </c>
      <c r="GJ70" s="149">
        <f t="shared" si="120"/>
        <v>8.7059082373477175</v>
      </c>
      <c r="GM70" s="106">
        <f>INDEX($B$29:$B$34, MATCH(GQ70, $A$29:$A$34, 0))</f>
        <v>300.69501336586995</v>
      </c>
      <c r="GN70" s="106">
        <f t="shared" si="166"/>
        <v>44</v>
      </c>
      <c r="GO70" s="106">
        <f t="shared" si="121"/>
        <v>33.533303715685221</v>
      </c>
      <c r="GP70" s="106">
        <f t="shared" si="122"/>
        <v>120.7198933764668</v>
      </c>
      <c r="GQ70" s="106">
        <f>IF(HD70=0,
IF(GO70&lt;$E$29,1,
IF(GO70&lt;$E$30,2,
IF(GO70&lt;$E$31,3,
IF(GO70&lt;$E$32,4,
IF(GO70&lt;$E$33,5,
IF(GO70&lt;$E$34,6)))))),
IF(GO70&gt;$F$29,1,
IF(GO70&gt;$F$30,2,
IF(GO70&gt;$F$31,3,
IF(GO70&gt;$F$32,4,
IF(GO70&gt;$F$33,5,
IF(GO70&gt;$F$34,6)))))))</f>
        <v>2</v>
      </c>
      <c r="GR70" s="106" cm="1">
        <f t="array" ref="GR70">INDEX(Sections!$A$37:$F$67, MATCH(GO70, Acceleration!$H$6:$H$36, 1), Sections!GQ70)</f>
        <v>9.4901727706756382</v>
      </c>
      <c r="GS70" s="106">
        <f>(BikeData!$G$5/GM70)*BikeData!$N$2*(Sections!$O$2/Sections!$N$2)-Sections!GX70/Sections!GM70</f>
        <v>8.9198282818007399</v>
      </c>
      <c r="GT70" s="106">
        <f>(Sections!$V$2*Sections!$L$2*BikeData!$N$2*((Sections!$P$2)/Sections!$M$2)/(1-Sections!$V$2*Sections!$N$2/Sections!$M$2))/Sections!GM70-Sections!GX70/Sections!GM70</f>
        <v>12.89965351339268</v>
      </c>
      <c r="GU70" s="106">
        <f t="shared" si="123"/>
        <v>8.9198282818007399</v>
      </c>
      <c r="GV70" s="106">
        <f t="shared" si="124"/>
        <v>33.798256088916624</v>
      </c>
      <c r="GW70" s="106">
        <f t="shared" si="70"/>
        <v>2.9703752680081144E-2</v>
      </c>
      <c r="GX70" s="106">
        <f>0.5*Sections!$U$2*Sections!$T$2*Sections!GO70^2</f>
        <v>202.4068424559099</v>
      </c>
      <c r="GY70" s="106">
        <f>BikeData!$N$2*((Sections!$P$2)/Sections!$N$2)-(0.5*Sections!$U$2*Sections!$T$2*Sections!GO70^2)/BikeData!$G$5</f>
        <v>9.6676274391839989</v>
      </c>
      <c r="GZ70" s="106">
        <f>Sections!$V$2*BikeData!$N$2*(Sections!$P$2/Sections!$M$2)/(1-Sections!$V$2*Sections!$N$2/Sections!$M$2)</f>
        <v>15.459349727578084</v>
      </c>
      <c r="HA70" s="106">
        <f t="shared" si="125"/>
        <v>9.6676274391839989</v>
      </c>
      <c r="HB70" s="106">
        <f t="shared" si="163"/>
        <v>339.21187875999999</v>
      </c>
      <c r="HC70" s="106">
        <f>MAX(0, (GO70^2 - DY$9^2)/(2*Sections!HA70))</f>
        <v>58.15710551333062</v>
      </c>
      <c r="HD70" s="106">
        <f t="shared" si="126"/>
        <v>0</v>
      </c>
      <c r="HE70" s="106">
        <f t="shared" si="127"/>
        <v>8.9198282818007399</v>
      </c>
      <c r="HH70" s="82">
        <f>INDEX($B$29:$B$34, MATCH(HL70, $A$29:$A$34, 0))</f>
        <v>327.25651568900486</v>
      </c>
      <c r="HI70" s="82">
        <f t="shared" si="167"/>
        <v>44</v>
      </c>
      <c r="HJ70" s="82">
        <f t="shared" si="128"/>
        <v>31.642904273238056</v>
      </c>
      <c r="HK70" s="82">
        <f t="shared" si="129"/>
        <v>113.914455383657</v>
      </c>
      <c r="HL70" s="106">
        <f>IF(HY70=0,
IF(HJ70&lt;$E$29,1,
IF(HJ70&lt;$E$30,2,
IF(HJ70&lt;$E$31,3,
IF(HJ70&lt;$E$32,4,
IF(HJ70&lt;$E$33,5,
IF(HJ70&lt;$E$34,6)))))),
IF(HJ70&gt;$F$29,1,
IF(HJ70&gt;$F$30,2,
IF(HJ70&gt;$F$31,3,
IF(HJ70&gt;$F$32,4,
IF(HJ70&gt;$F$33,5,
IF(HJ70&gt;$F$34,6)))))))</f>
        <v>1</v>
      </c>
      <c r="HM70" s="106" cm="1">
        <f t="array" ref="HM70">INDEX(Sections!$A$37:$F$67, MATCH(HJ70, Acceleration!$H$6:$H$36, 1), Sections!HL70)</f>
        <v>12.819174815408889</v>
      </c>
      <c r="HN70" s="82">
        <f>(BikeData!$G$5/HH70)*BikeData!$N$2*(Sections!$O$2/Sections!$N$2)-Sections!HS70/Sections!HH70</f>
        <v>8.2636261980221075</v>
      </c>
      <c r="HO70" s="82">
        <f>(Sections!$V$2*Sections!$L$2*BikeData!$N$2*((Sections!$P$2)/Sections!$M$2)/(1-Sections!$V$2*Sections!$N$2/Sections!$M$2))/Sections!HH70-Sections!HS70/Sections!HH70</f>
        <v>11.920432231930425</v>
      </c>
      <c r="HP70" s="82">
        <f t="shared" si="130"/>
        <v>8.2636261980221075</v>
      </c>
      <c r="HQ70" s="82">
        <f t="shared" si="131"/>
        <v>31.902987998639741</v>
      </c>
      <c r="HR70" s="106">
        <f t="shared" si="26"/>
        <v>3.1473316818703155E-2</v>
      </c>
      <c r="HS70" s="104">
        <f>0.5*Sections!$U$2*Sections!$T$2*Sections!HJ70^2</f>
        <v>180.22921035215529</v>
      </c>
      <c r="HT70" s="104">
        <f>BikeData!$N$2*((Sections!$P$2)/Sections!$N$2)-(0.5*Sections!$U$2*Sections!$T$2*Sections!HJ70^2)/BikeData!$G$5</f>
        <v>9.7516336213951895</v>
      </c>
      <c r="HU70" s="104">
        <f>Sections!$V$2*BikeData!$N$2*(Sections!$P$2/Sections!$M$2)/(1-Sections!$V$2*Sections!$N$2/Sections!$M$2)</f>
        <v>15.459349727578084</v>
      </c>
      <c r="HV70" s="106">
        <f t="shared" si="132"/>
        <v>9.7516336213951895</v>
      </c>
      <c r="HW70" s="106">
        <f t="shared" si="164"/>
        <v>277.42191860000003</v>
      </c>
      <c r="HX70" s="106">
        <f t="shared" si="78"/>
        <v>34.866356915741001</v>
      </c>
      <c r="HY70" s="106">
        <f t="shared" si="133"/>
        <v>0</v>
      </c>
      <c r="HZ70" s="106">
        <f t="shared" si="134"/>
        <v>8.2636261980221075</v>
      </c>
    </row>
    <row r="71" spans="1:234">
      <c r="B71" s="65"/>
      <c r="C71" s="65"/>
      <c r="D71" s="451"/>
      <c r="E71" s="451"/>
      <c r="F71" s="451"/>
      <c r="G71" s="36"/>
      <c r="L71" s="149">
        <f>INDEX($B$29:$B$34, MATCH($P71, $A$29:$A$34, 0))</f>
        <v>300.69501336586995</v>
      </c>
      <c r="M71" s="149">
        <f t="shared" si="28"/>
        <v>45</v>
      </c>
      <c r="N71" s="149">
        <f t="shared" si="79"/>
        <v>33.145948912612837</v>
      </c>
      <c r="O71" s="149">
        <f t="shared" si="29"/>
        <v>119.32541608540622</v>
      </c>
      <c r="P71" s="149">
        <f>IF(AC71=0,
IF(N71&lt;$E$29,1,
IF(N71&lt;$E$30,2,
IF(N71&lt;$E$31,3,
IF(N71&lt;$E$32,4,
IF(N71&lt;$E$33,5,
IF(N71&lt;$E$34,6)))))),
IF(N71&gt;$F$29,1,
IF(N71&gt;$F$30,2,
IF(N71&gt;$F$31,3,
IF(N71&gt;$F$32,4,
IF(N71&gt;$F$33,5,
IF(N71&gt;$F$34,6)))))))</f>
        <v>2</v>
      </c>
      <c r="Q71" s="149" cm="1">
        <f t="array" ref="Q71">INDEX(Sections!$A$37:$F$67, MATCH(N71, Acceleration!$H$6:$H$36, 1), Sections!P71)</f>
        <v>9.4901727706756382</v>
      </c>
      <c r="R71" s="149">
        <f>(BikeData!$G$5/L71)*BikeData!$N$2*(Sections!$O$2/Sections!$N$2)-Sections!W71/Sections!L71</f>
        <v>8.9352895797009335</v>
      </c>
      <c r="S71" s="149">
        <f>(Sections!$V$2*Sections!$L$2*BikeData!$N$2*((Sections!$P$2)/Sections!$M$2)/(1-Sections!$V$2*Sections!$N$2/Sections!$M$2))/Sections!L71-Sections!W71/Sections!L71</f>
        <v>12.915114811292874</v>
      </c>
      <c r="T71" s="149">
        <f t="shared" si="0"/>
        <v>8.6376490575826992</v>
      </c>
      <c r="U71" s="149">
        <f t="shared" si="30"/>
        <v>33.40552689949233</v>
      </c>
      <c r="V71" s="149">
        <f t="shared" si="31"/>
        <v>3.0051925604874786E-2</v>
      </c>
      <c r="W71" s="149">
        <f>0.5*Sections!$U$2*Sections!$T$2*Sections!N71^2</f>
        <v>197.75770727715721</v>
      </c>
      <c r="X71" s="149">
        <f>BikeData!$N$2*((Sections!$P$2)/Sections!$N$2)-(0.5*Sections!$U$2*Sections!$T$2*Sections!N71^2)/BikeData!$G$5</f>
        <v>9.6852377997095758</v>
      </c>
      <c r="Y71" s="149">
        <f>Sections!$V$2*BikeData!$N$2*(Sections!$P$2/Sections!$M$2)/(1-Sections!$V$2*Sections!$N$2/Sections!$M$2)</f>
        <v>15.459349727578084</v>
      </c>
      <c r="Z71" s="149">
        <f t="shared" si="32"/>
        <v>9.6852377997095758</v>
      </c>
      <c r="AA71" s="149">
        <f>$D$2-M71</f>
        <v>458.2</v>
      </c>
      <c r="AB71" s="149">
        <f>MAX(0, (N71^2 - M$17^2)/(2*Sections!Z71))</f>
        <v>10.418471339701771</v>
      </c>
      <c r="AC71" s="149">
        <f t="shared" si="80"/>
        <v>0</v>
      </c>
      <c r="AD71" s="149">
        <f t="shared" si="33"/>
        <v>8.6376490575826992</v>
      </c>
      <c r="AF71" s="149">
        <f>INDEX($B$29:$B$34, MATCH($AJ71, $A$29:$A$34, 0))</f>
        <v>300.69501336586995</v>
      </c>
      <c r="AG71" s="129">
        <f t="shared" si="159"/>
        <v>45</v>
      </c>
      <c r="AH71" s="129">
        <f t="shared" si="160"/>
        <v>40.960878245698041</v>
      </c>
      <c r="AI71" s="129">
        <f t="shared" si="153"/>
        <v>147.45916168451296</v>
      </c>
      <c r="AJ71" s="129">
        <f>IF(AW71=0,
IF(AH71&lt;$E$29,1,
IF(AH71&lt;$E$30,2,
IF(AH71&lt;$E$31,3,
IF(AH71&lt;$E$32,4,
IF(AH71&lt;$E$33,5,
IF(AH71&lt;$E$34,6)))))),
IF(AH71&gt;$F$29,1,
IF(AH71&gt;$F$30,2,
IF(AH71&gt;$F$31,3,
IF(AH71&gt;$F$32,4,
IF(AH71&gt;$F$33,5,
IF(AH71&gt;$F$34,6)))))))</f>
        <v>2</v>
      </c>
      <c r="AK71" s="129" cm="1">
        <f t="array" ref="AK71">INDEX(Sections!$A$37:$F$67, MATCH(AH71, Acceleration!$H$6:$H$36, 1), $AJ71)</f>
        <v>9.4901727706756382</v>
      </c>
      <c r="AL71" s="129">
        <f>(BikeData!$G$5/AF71)*BikeData!$N$2*(Sections!$O$2/Sections!$N$2)-Sections!AQ71/Sections!AF71</f>
        <v>8.5886089681584856</v>
      </c>
      <c r="AM71" s="129">
        <f>(Sections!$V$2*Sections!$L$2*BikeData!$N$2*((Sections!$P$2)/Sections!$M$2)/(1-Sections!$V$2*Sections!$N$2/Sections!$M$2))/Sections!AF71-Sections!AQ71/Sections!AF71</f>
        <v>12.568434199750426</v>
      </c>
      <c r="AN71" s="129">
        <f t="shared" si="154"/>
        <v>8.5886089681584856</v>
      </c>
      <c r="AO71" s="129">
        <f t="shared" si="155"/>
        <v>41.170022645065622</v>
      </c>
      <c r="AP71" s="129">
        <f t="shared" si="36"/>
        <v>2.435137053543426E-2</v>
      </c>
      <c r="AQ71" s="149">
        <f>0.5*Sections!$U$2*Sections!$T$2*Sections!AH71^2</f>
        <v>302.0028383986018</v>
      </c>
      <c r="AR71" s="149">
        <f>BikeData!$N$2*((Sections!$P$2)/Sections!$N$2)-(0.5*Sections!$U$2*Sections!$T$2*Sections!AH71^2)/BikeData!$G$5</f>
        <v>9.2903698787950137</v>
      </c>
      <c r="AS71" s="149">
        <f>Sections!$V$2*BikeData!$N$2*(Sections!$P$2/Sections!$M$2)/(1-Sections!$V$2*Sections!$N$2/Sections!$M$2)</f>
        <v>15.459349727578084</v>
      </c>
      <c r="AT71" s="149">
        <f t="shared" si="156"/>
        <v>9.2903698787950137</v>
      </c>
      <c r="AU71" s="149">
        <f t="shared" si="157"/>
        <v>17.025001019999998</v>
      </c>
      <c r="AV71" s="149">
        <f>MAX(0, (AH71^2 - AG$17^2)/(2*Sections!AT71))</f>
        <v>0</v>
      </c>
      <c r="AW71" s="149">
        <f t="shared" si="81"/>
        <v>0</v>
      </c>
      <c r="AX71" s="149">
        <f t="shared" si="158"/>
        <v>8.5886089681584856</v>
      </c>
      <c r="AZ71" s="36"/>
      <c r="BA71" s="111"/>
      <c r="BB71" s="111"/>
      <c r="BC71" s="111"/>
      <c r="BD71" s="111"/>
      <c r="BE71" s="111"/>
      <c r="BF71" s="111"/>
      <c r="BG71" s="111"/>
      <c r="BH71" s="111"/>
      <c r="BI71" s="111"/>
      <c r="BJ71" s="111"/>
      <c r="BK71" s="36"/>
      <c r="BL71" s="36"/>
      <c r="BM71" s="36"/>
      <c r="BN71" s="111"/>
      <c r="BO71" s="111"/>
      <c r="BP71" s="111"/>
      <c r="BQ71" s="111"/>
      <c r="BR71" s="111"/>
      <c r="BT71" s="129">
        <f>INDEX($B$29:$B$34, MATCH($BX71, $A$29:$A$34, 0))</f>
        <v>281.54523308547459</v>
      </c>
      <c r="BU71" s="129">
        <f t="shared" si="85"/>
        <v>45</v>
      </c>
      <c r="BV71" s="129">
        <f t="shared" si="86"/>
        <v>55.199240270304422</v>
      </c>
      <c r="BW71" s="129">
        <f t="shared" si="87"/>
        <v>198.71726497309592</v>
      </c>
      <c r="BX71" s="129">
        <f>IF(CK71=0,
IF(BV71&lt;$E$29,1,
IF(BV71&lt;$E$30,2,
IF(BV71&lt;$E$31,3,
IF(BV71&lt;$E$32,4,
IF(BV71&lt;$E$33,5,
IF(BV71&lt;$E$34,6)))))),
IF(BV71&gt;$F$29,1,
IF(BV71&gt;$F$30,2,
IF(BV71&gt;$F$31,3,
IF(BV71&gt;$F$32,4,
IF(BV71&gt;$F$33,5,
IF(BV71&gt;$F$34,6)))))))</f>
        <v>4</v>
      </c>
      <c r="BY71" s="129" cm="1">
        <f t="array" ref="BY71">INDEX(Sections!$A$37:$F$67, MATCH(BV71, Acceleration!$H$6:$H$36, 1), Sections!BX71)</f>
        <v>4.7104625432718503</v>
      </c>
      <c r="BZ71" s="129">
        <f>(BikeData!$G$5/BT71)*BikeData!$N$2*(Sections!$O$2/Sections!$N$2)-Sections!CE71/Sections!BT71</f>
        <v>8.2974327020789751</v>
      </c>
      <c r="CA71" s="129">
        <f>(Sections!$V$2*Sections!$L$2*BikeData!$N$2*((Sections!$P$2)/Sections!$M$2)/(1-Sections!$V$2*Sections!$N$2/Sections!$M$2))/Sections!BT71-Sections!CE71/Sections!BT71</f>
        <v>12.547952549609315</v>
      </c>
      <c r="CB71" s="129">
        <f t="shared" si="40"/>
        <v>4.7104625432718503</v>
      </c>
      <c r="CC71" s="129">
        <f t="shared" si="13"/>
        <v>55.284510050332734</v>
      </c>
      <c r="CD71" s="129">
        <f t="shared" si="41"/>
        <v>1.8102209548424664E-2</v>
      </c>
      <c r="CE71" s="149">
        <f>0.5*Sections!$U$2*Sections!$T$2*Sections!BV71^2</f>
        <v>548.45210275538352</v>
      </c>
      <c r="CF71" s="149">
        <f>BikeData!$N$2*((Sections!$P$2)/Sections!$N$2)-(0.5*Sections!$U$2*Sections!$T$2*Sections!BV71^2)/BikeData!$G$5</f>
        <v>8.3568499380496277</v>
      </c>
      <c r="CG71" s="149">
        <f>Sections!$V$2*BikeData!$N$2*(Sections!$P$2/Sections!$M$2)/(1-Sections!$V$2*Sections!$N$2/Sections!$M$2)</f>
        <v>15.459349727578084</v>
      </c>
      <c r="CH71" s="149">
        <f t="shared" si="42"/>
        <v>8.3568499380496277</v>
      </c>
      <c r="CI71" s="149">
        <f t="shared" si="88"/>
        <v>59.075679469999997</v>
      </c>
      <c r="CJ71" s="149">
        <f>MAX(0, (BV71^2 - BU$17^2)/(2*Sections!CH71))</f>
        <v>0</v>
      </c>
      <c r="CK71" s="149">
        <f t="shared" si="89"/>
        <v>0</v>
      </c>
      <c r="CL71" s="154">
        <f t="shared" si="90"/>
        <v>4.7104625432718503</v>
      </c>
      <c r="CM71" s="672"/>
      <c r="CN71" s="129">
        <f>INDEX($B$29:$B$34, MATCH(CR71, $A$29:$A$34, 0))</f>
        <v>281.54523308547459</v>
      </c>
      <c r="CO71" s="129">
        <f t="shared" si="91"/>
        <v>45</v>
      </c>
      <c r="CP71" s="129">
        <f t="shared" si="92"/>
        <v>53.942245034814725</v>
      </c>
      <c r="CQ71" s="129">
        <f t="shared" si="43"/>
        <v>194.192082125333</v>
      </c>
      <c r="CR71" s="129">
        <f>IF(DE71=1,
IF(CP71&lt;$E$29,1,
IF(CP71&lt;$E$30,2,
IF(CP71&lt;$E$31,3,
IF(CP71&lt;$E$32,4,
IF(CP71&lt;$E$33,5,
IF(CP71&lt;$E$34,6)))))),
IF(CP71&gt;$F$29,1,
IF(CP71&gt;$F$30,2,
IF(CP71&gt;$F$31,3,
IF(CP71&gt;$F$32,4,
IF(CP71&gt;$F$33,5,
IF(CP71&gt;$F$34,6)))))))</f>
        <v>4</v>
      </c>
      <c r="CS71" s="129" cm="1">
        <f t="array" ref="CS71">INDEX(Sections!$A$37:$F$67, MATCH(CP71, Acceleration!$H$6:$H$36, 1), Sections!CR71)</f>
        <v>4.7104625432718503</v>
      </c>
      <c r="CT71" s="129">
        <f>(BikeData!$G$5/CN71)*BikeData!$N$2*(Sections!$O$2/Sections!$N$2)-Sections!CY71/Sections!CN71</f>
        <v>8.3851424409137572</v>
      </c>
      <c r="CU71" s="129">
        <f>(Sections!$V$2*Sections!$L$2*BikeData!$N$2*((Sections!$P$2)/Sections!$M$2)/(1-Sections!$V$2*Sections!$N$2/Sections!$M$2))/Sections!CN71-Sections!CY71/Sections!CN71</f>
        <v>12.635662288444097</v>
      </c>
      <c r="CV71" s="129">
        <f t="shared" si="135"/>
        <v>4.7104625432718503</v>
      </c>
      <c r="CW71" s="129">
        <f t="shared" si="138"/>
        <v>53.785360664415251</v>
      </c>
      <c r="CX71" s="129">
        <f t="shared" si="139"/>
        <v>1.8565343460652757E-2</v>
      </c>
      <c r="CY71" s="129">
        <f>0.5*Sections!$U$2*Sections!$T$2*Sections!CP71^2</f>
        <v>523.75784389127887</v>
      </c>
      <c r="CZ71" s="129">
        <f>BikeData!$N$2*((Sections!$P$2)/Sections!$N$2)-(0.5*Sections!$U$2*Sections!$T$2*Sections!CP71^2)/BikeData!$G$5</f>
        <v>8.4503887973833578</v>
      </c>
      <c r="DA71" s="129">
        <f>Sections!$V$2*BikeData!$N$2*(Sections!$P$2/Sections!$M$2)/(1-Sections!$V$2*Sections!$N$2/Sections!$M$2)</f>
        <v>15.459349727578084</v>
      </c>
      <c r="DB71" s="129">
        <f t="shared" si="93"/>
        <v>8.4503887973833578</v>
      </c>
      <c r="DC71" s="129">
        <f t="shared" si="94"/>
        <v>27.567763170000006</v>
      </c>
      <c r="DD71" s="129">
        <f t="shared" si="47"/>
        <v>30.116023900637845</v>
      </c>
      <c r="DE71" s="220">
        <f t="shared" si="95"/>
        <v>1</v>
      </c>
      <c r="DF71" s="149">
        <f t="shared" si="161"/>
        <v>-8.4503887973833578</v>
      </c>
      <c r="DG71" s="680"/>
      <c r="DH71" s="631"/>
      <c r="DI71" s="129">
        <f>INDEX($B$29:$B$34, MATCH(DM71, $A$29:$A$34, 0))</f>
        <v>300.69501336586995</v>
      </c>
      <c r="DJ71" s="129">
        <f t="shared" si="97"/>
        <v>45</v>
      </c>
      <c r="DK71" s="129">
        <f t="shared" si="98"/>
        <v>39.809413874641962</v>
      </c>
      <c r="DL71" s="129">
        <f t="shared" si="16"/>
        <v>143.31388994871108</v>
      </c>
      <c r="DM71" s="149">
        <f>IF(DZ71=0,
IF(DK71&lt;$E$29,1,
IF(DK71&lt;$E$30,2,
IF(DK71&lt;$E$31,3,
IF(DK71&lt;$E$32,4,
IF(DK71&lt;$E$33,5,
IF(DK71&lt;$E$34,6)))))),
IF(DK71&gt;$F$29,1,
IF(DK71&gt;$F$30,2,
IF(DK71&gt;$F$31,3,
IF(DK71&gt;$F$32,4,
IF(DK71&gt;$F$33,5,
IF(DK71&gt;$F$34,6)))))))</f>
        <v>2</v>
      </c>
      <c r="DN71" s="149" cm="1">
        <f t="array" ref="DN71">INDEX(Sections!$A$37:$F$67, MATCH(DK71, Acceleration!$H$6:$H$36, 1), Sections!DM71)</f>
        <v>9.4901727706756382</v>
      </c>
      <c r="DO71" s="129">
        <f>(BikeData!$G$5/DI71)*BikeData!$N$2*(Sections!$O$2/Sections!$N$2)-Sections!DT71/Sections!DI71</f>
        <v>8.6442824569322276</v>
      </c>
      <c r="DP71" s="129">
        <f>(Sections!$V$2*Sections!$L$2*BikeData!$N$2*((Sections!$P$2)/Sections!$M$2)/(1-Sections!$V$2*Sections!$N$2/Sections!$M$2))/Sections!DI71-Sections!DT71/Sections!DI71</f>
        <v>12.62410768852417</v>
      </c>
      <c r="DQ71" s="129">
        <f t="shared" si="48"/>
        <v>8.6442824569322276</v>
      </c>
      <c r="DR71" s="149">
        <f t="shared" si="49"/>
        <v>39.573752279682182</v>
      </c>
      <c r="DS71" s="129">
        <f t="shared" si="50"/>
        <v>2.519425839115479E-2</v>
      </c>
      <c r="DT71" s="149">
        <f>0.5*Sections!$U$2*Sections!$T$2*Sections!DK71^2</f>
        <v>285.26209794765646</v>
      </c>
      <c r="DU71" s="149">
        <f>BikeData!$N$2*((Sections!$P$2)/Sections!$N$2)-(0.5*Sections!$U$2*Sections!$T$2*Sections!DK71^2)/BikeData!$G$5</f>
        <v>9.3537817744425347</v>
      </c>
      <c r="DV71" s="149">
        <f>Sections!$V$2*BikeData!$N$2*(Sections!$P$2/Sections!$M$2)/(1-Sections!$V$2*Sections!$N$2/Sections!$M$2)</f>
        <v>15.459349727578084</v>
      </c>
      <c r="DW71" s="149">
        <f t="shared" si="99"/>
        <v>9.3537817744425347</v>
      </c>
      <c r="DX71" s="149">
        <f t="shared" si="100"/>
        <v>2.7806934999999982</v>
      </c>
      <c r="DY71" s="149">
        <f t="shared" si="52"/>
        <v>0</v>
      </c>
      <c r="DZ71" s="149">
        <f t="shared" si="101"/>
        <v>0</v>
      </c>
      <c r="EA71" s="149">
        <f t="shared" si="53"/>
        <v>-9.3537817744425347</v>
      </c>
      <c r="EB71" s="634"/>
      <c r="EX71" s="129">
        <f>INDEX($B$29:$B$34, MATCH($FB71, $A$29:$A$34, 0))</f>
        <v>300.69501336586995</v>
      </c>
      <c r="EY71" s="129">
        <f t="shared" si="144"/>
        <v>45</v>
      </c>
      <c r="EZ71" s="129">
        <f t="shared" si="145"/>
        <v>40.625630679716359</v>
      </c>
      <c r="FA71" s="129">
        <f t="shared" si="146"/>
        <v>146.25227044697888</v>
      </c>
      <c r="FB71" s="149">
        <f>IF(FO71=0,
IF(EZ71&lt;$E$29,1,
IF(EZ71&lt;$E$30,2,
IF(EZ71&lt;$E$31,3,
IF(EZ71&lt;$E$32,4,
IF(EZ71&lt;$E$33,5,
IF(EZ71&lt;$E$34,6)))))),
IF(EZ71&gt;$F$29,1,
IF(EZ71&gt;$F$30,2,
IF(EZ71&gt;$F$31,3,
IF(EZ71&gt;$F$32,4,
IF(EZ71&gt;$F$33,5,
IF(EZ71&gt;$F$34,6)))))))</f>
        <v>2</v>
      </c>
      <c r="FC71" s="149" cm="1">
        <f t="array" ref="FC71">INDEX(Sections!$A$37:$F$67, MATCH(EZ71, Acceleration!$H$6:$H$36, 1), Sections!FB71)</f>
        <v>9.4901727706756382</v>
      </c>
      <c r="FD71" s="129">
        <f>(BikeData!$G$5/EX71)*BikeData!$N$2*(Sections!$O$2/Sections!$N$2)-Sections!FI71/Sections!EX71</f>
        <v>8.604982043591443</v>
      </c>
      <c r="FE71" s="129">
        <f>(Sections!$V$2*Sections!$L$2*BikeData!$N$2*((Sections!$P$2)/Sections!$M$2)/(1-Sections!$V$2*Sections!$N$2/Sections!$M$2))/Sections!EX71-Sections!FI71/Sections!EX71</f>
        <v>12.584807275183383</v>
      </c>
      <c r="FF71" s="129">
        <f t="shared" si="147"/>
        <v>8.604982043591443</v>
      </c>
      <c r="FG71" s="129">
        <f t="shared" si="148"/>
        <v>40.836893028386648</v>
      </c>
      <c r="FH71" s="129">
        <f t="shared" si="58"/>
        <v>2.4551166707852255E-2</v>
      </c>
      <c r="FI71" s="149">
        <f>0.5*Sections!$U$2*Sections!$T$2*Sections!EZ71^2</f>
        <v>297.07953626244802</v>
      </c>
      <c r="FJ71" s="149">
        <f>BikeData!$N$2*((Sections!$P$2)/Sections!$N$2)-(0.5*Sections!$U$2*Sections!$T$2*Sections!EZ71^2)/BikeData!$G$5</f>
        <v>9.3090187505228688</v>
      </c>
      <c r="FK71" s="149">
        <f>Sections!$V$2*BikeData!$N$2*(Sections!$P$2/Sections!$M$2)/(1-Sections!$V$2*Sections!$N$2/Sections!$M$2)</f>
        <v>15.459349727578084</v>
      </c>
      <c r="FL71" s="149">
        <f t="shared" si="149"/>
        <v>9.3090187505228688</v>
      </c>
      <c r="FM71" s="149">
        <f t="shared" si="150"/>
        <v>208.62828163</v>
      </c>
      <c r="FN71" s="149">
        <f t="shared" si="61"/>
        <v>49.653666864607601</v>
      </c>
      <c r="FO71" s="149">
        <f t="shared" si="152"/>
        <v>0</v>
      </c>
      <c r="FP71" s="149">
        <f t="shared" si="151"/>
        <v>8.604982043591443</v>
      </c>
      <c r="FR71" s="149">
        <f>INDEX($B$29:$B$34, MATCH($FV71, $A$29:$A$34, 0))</f>
        <v>300.69501336586995</v>
      </c>
      <c r="FS71" s="129">
        <f t="shared" si="165"/>
        <v>45</v>
      </c>
      <c r="FT71" s="129">
        <f t="shared" si="114"/>
        <v>38.720197144770729</v>
      </c>
      <c r="FU71" s="129">
        <f t="shared" si="115"/>
        <v>139.39270972117464</v>
      </c>
      <c r="FV71" s="149">
        <f>IF(GI71=0,
IF(FT71&lt;$E$29,1,
IF(FT71&lt;$E$30,2,
IF(FT71&lt;$E$31,3,
IF(FT71&lt;$E$32,4,
IF(FT71&lt;$E$33,5,
IF(FT71&lt;$E$34,6)))))),
IF(FT71&gt;$F$29,1,
IF(FT71&gt;$F$30,2,
IF(FT71&gt;$F$31,3,
IF(FT71&gt;$F$32,4,
IF(FT71&gt;$F$33,5,
IF(FT71&gt;$F$34,6)))))))</f>
        <v>2</v>
      </c>
      <c r="FW71" s="149" cm="1">
        <f t="array" ref="FW71">INDEX(Sections!$A$37:$F$67, MATCH(FT71, Acceleration!$H$6:$H$36, 1), Sections!FV71)</f>
        <v>9.4901727706756382</v>
      </c>
      <c r="FX71" s="129">
        <f>(BikeData!$G$5/FR71)*BikeData!$N$2*(Sections!$O$2/Sections!$N$2)-Sections!GC71/Sections!FR71</f>
        <v>8.6954852944117409</v>
      </c>
      <c r="FY71" s="129">
        <f>(Sections!$V$2*Sections!$L$2*BikeData!$N$2*((Sections!$P$2)/Sections!$M$2)/(1-Sections!$V$2*Sections!$N$2/Sections!$M$2))/Sections!FR71-Sections!GC71/Sections!FR71</f>
        <v>12.675310526003681</v>
      </c>
      <c r="FZ71" s="129">
        <f t="shared" si="116"/>
        <v>8.6954852944117409</v>
      </c>
      <c r="GA71" s="129">
        <f t="shared" si="117"/>
        <v>38.944121989316109</v>
      </c>
      <c r="GB71" s="129">
        <f t="shared" si="64"/>
        <v>2.5751851330171032E-2</v>
      </c>
      <c r="GC71" s="149">
        <f>0.5*Sections!$U$2*Sections!$T$2*Sections!FT71^2</f>
        <v>269.86566004738404</v>
      </c>
      <c r="GD71" s="149">
        <f>BikeData!$N$2*((Sections!$P$2)/Sections!$N$2)-(0.5*Sections!$U$2*Sections!$T$2*Sections!FT71^2)/BikeData!$G$5</f>
        <v>9.412101614973869</v>
      </c>
      <c r="GE71" s="149">
        <f>Sections!$V$2*BikeData!$N$2*(Sections!$P$2/Sections!$M$2)/(1-Sections!$V$2*Sections!$N$2/Sections!$M$2)</f>
        <v>15.459349727578084</v>
      </c>
      <c r="GF71" s="149">
        <f t="shared" si="118"/>
        <v>9.412101614973869</v>
      </c>
      <c r="GG71" s="149">
        <f t="shared" si="162"/>
        <v>469.54111422000005</v>
      </c>
      <c r="GH71" s="149">
        <f>MAX(0, (FT71^2 - CX$6^2)/(2*Sections!GF71))</f>
        <v>79.645000036162159</v>
      </c>
      <c r="GI71" s="149">
        <f t="shared" si="119"/>
        <v>0</v>
      </c>
      <c r="GJ71" s="149">
        <f t="shared" si="120"/>
        <v>8.6954852944117409</v>
      </c>
      <c r="GM71" s="106">
        <f>INDEX($B$29:$B$34, MATCH(GQ71, $A$29:$A$34, 0))</f>
        <v>300.69501336586995</v>
      </c>
      <c r="GN71" s="106">
        <f t="shared" si="166"/>
        <v>45</v>
      </c>
      <c r="GO71" s="106">
        <f t="shared" si="121"/>
        <v>33.798256088916624</v>
      </c>
      <c r="GP71" s="106">
        <f t="shared" si="122"/>
        <v>121.67372192009985</v>
      </c>
      <c r="GQ71" s="106">
        <f>IF(HD71=0,
IF(GO71&lt;$E$29,1,
IF(GO71&lt;$E$30,2,
IF(GO71&lt;$E$31,3,
IF(GO71&lt;$E$32,4,
IF(GO71&lt;$E$33,5,
IF(GO71&lt;$E$34,6)))))),
IF(GO71&gt;$F$29,1,
IF(GO71&gt;$F$30,2,
IF(GO71&gt;$F$31,3,
IF(GO71&gt;$F$32,4,
IF(GO71&gt;$F$33,5,
IF(GO71&gt;$F$34,6)))))))</f>
        <v>2</v>
      </c>
      <c r="GR71" s="106" cm="1">
        <f t="array" ref="GR71">INDEX(Sections!$A$37:$F$67, MATCH(GO71, Acceleration!$H$6:$H$36, 1), Sections!GQ71)</f>
        <v>9.4901727706756382</v>
      </c>
      <c r="GS71" s="106">
        <f>(BikeData!$G$5/GM71)*BikeData!$N$2*(Sections!$O$2/Sections!$N$2)-Sections!GX71/Sections!GM71</f>
        <v>8.9091492281459956</v>
      </c>
      <c r="GT71" s="106">
        <f>(Sections!$V$2*Sections!$L$2*BikeData!$N$2*((Sections!$P$2)/Sections!$M$2)/(1-Sections!$V$2*Sections!$N$2/Sections!$M$2))/Sections!GM71-Sections!GX71/Sections!GM71</f>
        <v>12.888974459737936</v>
      </c>
      <c r="GU71" s="106">
        <f t="shared" si="123"/>
        <v>8.9091492281459956</v>
      </c>
      <c r="GV71" s="106">
        <f t="shared" si="124"/>
        <v>34.060834004884285</v>
      </c>
      <c r="GW71" s="106">
        <f t="shared" si="70"/>
        <v>2.9472838454441725E-2</v>
      </c>
      <c r="GX71" s="106">
        <f>0.5*Sections!$U$2*Sections!$T$2*Sections!GO71^2</f>
        <v>205.6179806373581</v>
      </c>
      <c r="GY71" s="106">
        <f>BikeData!$N$2*((Sections!$P$2)/Sections!$N$2)-(0.5*Sections!$U$2*Sections!$T$2*Sections!GO71^2)/BikeData!$G$5</f>
        <v>9.6554640369815434</v>
      </c>
      <c r="GZ71" s="106">
        <f>Sections!$V$2*BikeData!$N$2*(Sections!$P$2/Sections!$M$2)/(1-Sections!$V$2*Sections!$N$2/Sections!$M$2)</f>
        <v>15.459349727578084</v>
      </c>
      <c r="HA71" s="106">
        <f t="shared" si="125"/>
        <v>9.6554640369815434</v>
      </c>
      <c r="HB71" s="106">
        <f t="shared" si="163"/>
        <v>338.21187875999999</v>
      </c>
      <c r="HC71" s="106">
        <f>MAX(0, (GO71^2 - DY$9^2)/(2*Sections!HA71))</f>
        <v>59.15417996881164</v>
      </c>
      <c r="HD71" s="106">
        <f t="shared" si="126"/>
        <v>0</v>
      </c>
      <c r="HE71" s="106">
        <f t="shared" si="127"/>
        <v>8.9091492281459956</v>
      </c>
      <c r="HH71" s="82">
        <f>INDEX($B$29:$B$34, MATCH(HL71, $A$29:$A$34, 0))</f>
        <v>327.25651568900486</v>
      </c>
      <c r="HI71" s="82">
        <f t="shared" si="167"/>
        <v>45</v>
      </c>
      <c r="HJ71" s="82">
        <f t="shared" si="128"/>
        <v>31.902987998639741</v>
      </c>
      <c r="HK71" s="82">
        <f t="shared" si="129"/>
        <v>114.85075679510307</v>
      </c>
      <c r="HL71" s="106">
        <f>IF(HY71=0,
IF(HJ71&lt;$E$29,1,
IF(HJ71&lt;$E$30,2,
IF(HJ71&lt;$E$31,3,
IF(HJ71&lt;$E$32,4,
IF(HJ71&lt;$E$33,5,
IF(HJ71&lt;$E$34,6)))))),
IF(HJ71&gt;$F$29,1,
IF(HJ71&gt;$F$30,2,
IF(HJ71&gt;$F$31,3,
IF(HJ71&gt;$F$32,4,
IF(HJ71&gt;$F$33,5,
IF(HJ71&gt;$F$34,6)))))))</f>
        <v>1</v>
      </c>
      <c r="HM71" s="106" cm="1">
        <f t="array" ref="HM71">INDEX(Sections!$A$37:$F$67, MATCH(HJ71, Acceleration!$H$6:$H$36, 1), Sections!HL71)</f>
        <v>12.490667417289398</v>
      </c>
      <c r="HN71" s="82">
        <f>(BikeData!$G$5/HH71)*BikeData!$N$2*(Sections!$O$2/Sections!$N$2)-Sections!HS71/Sections!HH71</f>
        <v>8.2545357589057922</v>
      </c>
      <c r="HO71" s="82">
        <f>(Sections!$V$2*Sections!$L$2*BikeData!$N$2*((Sections!$P$2)/Sections!$M$2)/(1-Sections!$V$2*Sections!$N$2/Sections!$M$2))/Sections!HH71-Sections!HS71/Sections!HH71</f>
        <v>11.91134179281411</v>
      </c>
      <c r="HP71" s="82">
        <f t="shared" si="130"/>
        <v>8.2545357589057922</v>
      </c>
      <c r="HQ71" s="82">
        <f t="shared" si="131"/>
        <v>32.160685856479539</v>
      </c>
      <c r="HR71" s="106">
        <f t="shared" si="26"/>
        <v>3.1218940151996836E-2</v>
      </c>
      <c r="HS71" s="104">
        <f>0.5*Sections!$U$2*Sections!$T$2*Sections!HJ71^2</f>
        <v>183.20411578344326</v>
      </c>
      <c r="HT71" s="104">
        <f>BikeData!$N$2*((Sections!$P$2)/Sections!$N$2)-(0.5*Sections!$U$2*Sections!$T$2*Sections!HJ71^2)/BikeData!$G$5</f>
        <v>9.7403650402160693</v>
      </c>
      <c r="HU71" s="104">
        <f>Sections!$V$2*BikeData!$N$2*(Sections!$P$2/Sections!$M$2)/(1-Sections!$V$2*Sections!$N$2/Sections!$M$2)</f>
        <v>15.459349727578084</v>
      </c>
      <c r="HV71" s="106">
        <f t="shared" si="132"/>
        <v>9.7403650402160693</v>
      </c>
      <c r="HW71" s="106">
        <f t="shared" si="164"/>
        <v>276.42191860000003</v>
      </c>
      <c r="HX71" s="106">
        <f t="shared" si="78"/>
        <v>35.755083419892152</v>
      </c>
      <c r="HY71" s="106">
        <f t="shared" si="133"/>
        <v>0</v>
      </c>
      <c r="HZ71" s="106">
        <f t="shared" si="134"/>
        <v>8.2545357589057922</v>
      </c>
    </row>
    <row r="72" spans="1:234">
      <c r="B72" s="65"/>
      <c r="C72" s="65"/>
      <c r="D72" s="451"/>
      <c r="E72" s="451"/>
      <c r="F72" s="451"/>
      <c r="G72" s="36"/>
      <c r="L72" s="149">
        <f>INDEX($B$29:$B$34, MATCH($P72, $A$29:$A$34, 0))</f>
        <v>300.69501336586995</v>
      </c>
      <c r="M72" s="149">
        <f t="shared" si="28"/>
        <v>46</v>
      </c>
      <c r="N72" s="149">
        <f t="shared" si="79"/>
        <v>33.40552689949233</v>
      </c>
      <c r="O72" s="149">
        <f t="shared" si="29"/>
        <v>120.25989683817239</v>
      </c>
      <c r="P72" s="149">
        <f>IF(AC72=0,
IF(N72&lt;$E$29,1,
IF(N72&lt;$E$30,2,
IF(N72&lt;$E$31,3,
IF(N72&lt;$E$32,4,
IF(N72&lt;$E$33,5,
IF(N72&lt;$E$34,6)))))),
IF(N72&gt;$F$29,1,
IF(N72&gt;$F$30,2,
IF(N72&gt;$F$31,3,
IF(N72&gt;$F$32,4,
IF(N72&gt;$F$33,5,
IF(N72&gt;$F$34,6)))))))</f>
        <v>2</v>
      </c>
      <c r="Q72" s="149" cm="1">
        <f t="array" ref="Q72">INDEX(Sections!$A$37:$F$67, MATCH(N72, Acceleration!$H$6:$H$36, 1), Sections!P72)</f>
        <v>9.4901727706756382</v>
      </c>
      <c r="R72" s="149">
        <f>(BikeData!$G$5/L72)*BikeData!$N$2*(Sections!$O$2/Sections!$N$2)-Sections!W72/Sections!L72</f>
        <v>8.9249483584551186</v>
      </c>
      <c r="S72" s="149">
        <f>(Sections!$V$2*Sections!$L$2*BikeData!$N$2*((Sections!$P$2)/Sections!$M$2)/(1-Sections!$V$2*Sections!$N$2/Sections!$M$2))/Sections!L72-Sections!W72/Sections!L72</f>
        <v>12.904773590047059</v>
      </c>
      <c r="T72" s="149">
        <f t="shared" si="0"/>
        <v>8.6376490575826992</v>
      </c>
      <c r="U72" s="149">
        <f t="shared" si="30"/>
        <v>33.663103326162179</v>
      </c>
      <c r="V72" s="149">
        <f t="shared" si="31"/>
        <v>2.9820200491212631E-2</v>
      </c>
      <c r="W72" s="149">
        <f>0.5*Sections!$U$2*Sections!$T$2*Sections!N72^2</f>
        <v>200.86726093788701</v>
      </c>
      <c r="X72" s="149">
        <f>BikeData!$N$2*((Sections!$P$2)/Sections!$N$2)-(0.5*Sections!$U$2*Sections!$T$2*Sections!N72^2)/BikeData!$G$5</f>
        <v>9.6734591873583273</v>
      </c>
      <c r="Y72" s="149">
        <f>Sections!$V$2*BikeData!$N$2*(Sections!$P$2/Sections!$M$2)/(1-Sections!$V$2*Sections!$N$2/Sections!$M$2)</f>
        <v>15.459349727578084</v>
      </c>
      <c r="Z72" s="149">
        <f t="shared" si="32"/>
        <v>9.6734591873583273</v>
      </c>
      <c r="AA72" s="149">
        <f>$D$2-M72</f>
        <v>457.2</v>
      </c>
      <c r="AB72" s="149">
        <f>MAX(0, (N72^2 - M$17^2)/(2*Sections!Z72))</f>
        <v>11.324079563514207</v>
      </c>
      <c r="AC72" s="149">
        <f t="shared" si="80"/>
        <v>0</v>
      </c>
      <c r="AD72" s="149">
        <f t="shared" si="33"/>
        <v>8.6376490575826992</v>
      </c>
      <c r="AF72" s="149">
        <f>INDEX($B$29:$B$34, MATCH($AJ72, $A$29:$A$34, 0))</f>
        <v>300.69501336586995</v>
      </c>
      <c r="AG72" s="129">
        <f t="shared" si="159"/>
        <v>46</v>
      </c>
      <c r="AH72" s="129">
        <f t="shared" si="160"/>
        <v>41.170022645065622</v>
      </c>
      <c r="AI72" s="129">
        <f t="shared" si="153"/>
        <v>148.21208152223625</v>
      </c>
      <c r="AJ72" s="129">
        <f>IF(AW72=0,
IF(AH72&lt;$E$29,1,
IF(AH72&lt;$E$30,2,
IF(AH72&lt;$E$31,3,
IF(AH72&lt;$E$32,4,
IF(AH72&lt;$E$33,5,
IF(AH72&lt;$E$34,6)))))),
IF(AH72&gt;$F$29,1,
IF(AH72&gt;$F$30,2,
IF(AH72&gt;$F$31,3,
IF(AH72&gt;$F$32,4,
IF(AH72&gt;$F$33,5,
IF(AH72&gt;$F$34,6)))))))</f>
        <v>2</v>
      </c>
      <c r="AK72" s="129" cm="1">
        <f t="array" ref="AK72">INDEX(Sections!$A$37:$F$67, MATCH(AH72, Acceleration!$H$6:$H$36, 1), $AJ72)</f>
        <v>9.4901727706756382</v>
      </c>
      <c r="AL72" s="129">
        <f>(BikeData!$G$5/AF72)*BikeData!$N$2*(Sections!$O$2/Sections!$N$2)-Sections!AQ72/Sections!AF72</f>
        <v>8.5783264590010262</v>
      </c>
      <c r="AM72" s="129">
        <f>(Sections!$V$2*Sections!$L$2*BikeData!$N$2*((Sections!$P$2)/Sections!$M$2)/(1-Sections!$V$2*Sections!$N$2/Sections!$M$2))/Sections!AF72-Sections!AQ72/Sections!AF72</f>
        <v>12.558151690592966</v>
      </c>
      <c r="AN72" s="129">
        <f t="shared" si="154"/>
        <v>8.5783264590010262</v>
      </c>
      <c r="AO72" s="129">
        <f t="shared" si="155"/>
        <v>41.377861441998398</v>
      </c>
      <c r="AP72" s="129">
        <f t="shared" si="36"/>
        <v>2.4228361781999597E-2</v>
      </c>
      <c r="AQ72" s="149">
        <f>0.5*Sections!$U$2*Sections!$T$2*Sections!AH72^2</f>
        <v>305.09473762713884</v>
      </c>
      <c r="AR72" s="149">
        <f>BikeData!$N$2*((Sections!$P$2)/Sections!$N$2)-(0.5*Sections!$U$2*Sections!$T$2*Sections!AH72^2)/BikeData!$G$5</f>
        <v>9.278658139292979</v>
      </c>
      <c r="AS72" s="149">
        <f>Sections!$V$2*BikeData!$N$2*(Sections!$P$2/Sections!$M$2)/(1-Sections!$V$2*Sections!$N$2/Sections!$M$2)</f>
        <v>15.459349727578084</v>
      </c>
      <c r="AT72" s="149">
        <f t="shared" si="156"/>
        <v>9.278658139292979</v>
      </c>
      <c r="AU72" s="149">
        <f t="shared" si="157"/>
        <v>16.025001019999998</v>
      </c>
      <c r="AV72" s="149">
        <f>MAX(0, (AH72^2 - AG$17^2)/(2*Sections!AT72))</f>
        <v>0</v>
      </c>
      <c r="AW72" s="149">
        <f t="shared" si="81"/>
        <v>0</v>
      </c>
      <c r="AX72" s="149">
        <f t="shared" si="158"/>
        <v>8.5783264590010262</v>
      </c>
      <c r="AZ72" s="36"/>
      <c r="BA72" s="111"/>
      <c r="BB72" s="111"/>
      <c r="BC72" s="111"/>
      <c r="BD72" s="111"/>
      <c r="BE72" s="111"/>
      <c r="BF72" s="111"/>
      <c r="BG72" s="111"/>
      <c r="BH72" s="111"/>
      <c r="BI72" s="111"/>
      <c r="BJ72" s="111"/>
      <c r="BK72" s="36"/>
      <c r="BL72" s="36"/>
      <c r="BM72" s="36"/>
      <c r="BN72" s="111"/>
      <c r="BO72" s="111"/>
      <c r="BP72" s="111"/>
      <c r="BQ72" s="111"/>
      <c r="BR72" s="111"/>
      <c r="BT72" s="129">
        <f>INDEX($B$29:$B$34, MATCH($BX72, $A$29:$A$34, 0))</f>
        <v>281.54523308547459</v>
      </c>
      <c r="BU72" s="129">
        <f t="shared" si="85"/>
        <v>46</v>
      </c>
      <c r="BV72" s="129">
        <f t="shared" si="86"/>
        <v>55.284510050332734</v>
      </c>
      <c r="BW72" s="129">
        <f t="shared" si="87"/>
        <v>199.02423618119784</v>
      </c>
      <c r="BX72" s="129">
        <f>IF(CK72=0,
IF(BV72&lt;$E$29,1,
IF(BV72&lt;$E$30,2,
IF(BV72&lt;$E$31,3,
IF(BV72&lt;$E$32,4,
IF(BV72&lt;$E$33,5,
IF(BV72&lt;$E$34,6)))))),
IF(BV72&gt;$F$29,1,
IF(BV72&gt;$F$30,2,
IF(BV72&gt;$F$31,3,
IF(BV72&gt;$F$32,4,
IF(BV72&gt;$F$33,5,
IF(BV72&gt;$F$34,6)))))))</f>
        <v>4</v>
      </c>
      <c r="BY72" s="129" cm="1">
        <f t="array" ref="BY72">INDEX(Sections!$A$37:$F$67, MATCH(BV72, Acceleration!$H$6:$H$36, 1), Sections!BX72)</f>
        <v>4.7104625432718503</v>
      </c>
      <c r="BZ72" s="129">
        <f>(BikeData!$G$5/BT72)*BikeData!$N$2*(Sections!$O$2/Sections!$N$2)-Sections!CE72/Sections!BT72</f>
        <v>8.291409632545907</v>
      </c>
      <c r="CA72" s="129">
        <f>(Sections!$V$2*Sections!$L$2*BikeData!$N$2*((Sections!$P$2)/Sections!$M$2)/(1-Sections!$V$2*Sections!$N$2/Sections!$M$2))/Sections!BT72-Sections!CE72/Sections!BT72</f>
        <v>12.541929480076247</v>
      </c>
      <c r="CB72" s="129">
        <f t="shared" si="40"/>
        <v>4.7104625432718503</v>
      </c>
      <c r="CC72" s="129">
        <f t="shared" si="13"/>
        <v>55.369648514252688</v>
      </c>
      <c r="CD72" s="129">
        <f t="shared" si="41"/>
        <v>1.8074332008341843E-2</v>
      </c>
      <c r="CE72" s="149">
        <f>0.5*Sections!$U$2*Sections!$T$2*Sections!BV72^2</f>
        <v>550.14786927096134</v>
      </c>
      <c r="CF72" s="149">
        <f>BikeData!$N$2*((Sections!$P$2)/Sections!$N$2)-(0.5*Sections!$U$2*Sections!$T$2*Sections!BV72^2)/BikeData!$G$5</f>
        <v>8.3504265800360766</v>
      </c>
      <c r="CG72" s="149">
        <f>Sections!$V$2*BikeData!$N$2*(Sections!$P$2/Sections!$M$2)/(1-Sections!$V$2*Sections!$N$2/Sections!$M$2)</f>
        <v>15.459349727578084</v>
      </c>
      <c r="CH72" s="149">
        <f t="shared" si="42"/>
        <v>8.3504265800360766</v>
      </c>
      <c r="CI72" s="149">
        <f t="shared" si="88"/>
        <v>58.075679469999997</v>
      </c>
      <c r="CJ72" s="149">
        <f>MAX(0, (BV72^2 - BU$17^2)/(2*Sections!CH72))</f>
        <v>0</v>
      </c>
      <c r="CK72" s="149">
        <f t="shared" si="89"/>
        <v>0</v>
      </c>
      <c r="CL72" s="154">
        <f t="shared" si="90"/>
        <v>4.7104625432718503</v>
      </c>
      <c r="CM72" s="672"/>
      <c r="CN72" s="129">
        <f>INDEX($B$29:$B$34, MATCH(CR72, $A$29:$A$34, 0))</f>
        <v>281.54523308547459</v>
      </c>
      <c r="CO72" s="129">
        <f t="shared" si="91"/>
        <v>46</v>
      </c>
      <c r="CP72" s="129">
        <f t="shared" si="92"/>
        <v>53.785360664415251</v>
      </c>
      <c r="CQ72" s="129">
        <f t="shared" si="43"/>
        <v>193.6272983918949</v>
      </c>
      <c r="CR72" s="129">
        <f>IF(DE72=1,
IF(CP72&lt;$E$29,1,
IF(CP72&lt;$E$30,2,
IF(CP72&lt;$E$31,3,
IF(CP72&lt;$E$32,4,
IF(CP72&lt;$E$33,5,
IF(CP72&lt;$E$34,6)))))),
IF(CP72&gt;$F$29,1,
IF(CP72&gt;$F$30,2,
IF(CP72&gt;$F$31,3,
IF(CP72&gt;$F$32,4,
IF(CP72&gt;$F$33,5,
IF(CP72&gt;$F$34,6)))))))</f>
        <v>4</v>
      </c>
      <c r="CS72" s="129" cm="1">
        <f t="array" ref="CS72">INDEX(Sections!$A$37:$F$67, MATCH(CP72, Acceleration!$H$6:$H$36, 1), Sections!CR72)</f>
        <v>4.7104625432718503</v>
      </c>
      <c r="CT72" s="129">
        <f>(BikeData!$G$5/CN72)*BikeData!$N$2*(Sections!$O$2/Sections!$N$2)-Sections!CY72/Sections!CN72</f>
        <v>8.3959475962123165</v>
      </c>
      <c r="CU72" s="129">
        <f>(Sections!$V$2*Sections!$L$2*BikeData!$N$2*((Sections!$P$2)/Sections!$M$2)/(1-Sections!$V$2*Sections!$N$2/Sections!$M$2))/Sections!CN72-Sections!CY72/Sections!CN72</f>
        <v>12.646467443742658</v>
      </c>
      <c r="CV72" s="129">
        <f t="shared" si="135"/>
        <v>4.7104625432718503</v>
      </c>
      <c r="CW72" s="129">
        <f t="shared" si="138"/>
        <v>53.627802469349412</v>
      </c>
      <c r="CX72" s="129">
        <f t="shared" si="139"/>
        <v>1.8619691866902002E-2</v>
      </c>
      <c r="CY72" s="129">
        <f>0.5*Sections!$U$2*Sections!$T$2*Sections!CP72^2</f>
        <v>520.71570392422086</v>
      </c>
      <c r="CZ72" s="129">
        <f>BikeData!$N$2*((Sections!$P$2)/Sections!$N$2)-(0.5*Sections!$U$2*Sections!$T$2*Sections!CP72^2)/BikeData!$G$5</f>
        <v>8.4619120548343361</v>
      </c>
      <c r="DA72" s="129">
        <f>Sections!$V$2*BikeData!$N$2*(Sections!$P$2/Sections!$M$2)/(1-Sections!$V$2*Sections!$N$2/Sections!$M$2)</f>
        <v>15.459349727578084</v>
      </c>
      <c r="DB72" s="129">
        <f t="shared" si="93"/>
        <v>8.4619120548343361</v>
      </c>
      <c r="DC72" s="129">
        <f t="shared" si="94"/>
        <v>26.567763170000006</v>
      </c>
      <c r="DD72" s="129">
        <f t="shared" si="47"/>
        <v>29.076374299320594</v>
      </c>
      <c r="DE72" s="220">
        <f t="shared" si="95"/>
        <v>1</v>
      </c>
      <c r="DF72" s="149">
        <f t="shared" si="161"/>
        <v>-8.4619120548343361</v>
      </c>
      <c r="DG72" s="680"/>
      <c r="DH72" s="631"/>
      <c r="DI72" s="129">
        <f>INDEX($B$29:$B$34, MATCH(DM72, $A$29:$A$34, 0))</f>
        <v>300.69501336586995</v>
      </c>
      <c r="DJ72" s="129">
        <f t="shared" si="97"/>
        <v>46</v>
      </c>
      <c r="DK72" s="129">
        <f t="shared" si="98"/>
        <v>39.573752279682182</v>
      </c>
      <c r="DL72" s="129">
        <f t="shared" si="16"/>
        <v>142.46550820685587</v>
      </c>
      <c r="DM72" s="149">
        <f>IF(DZ72=0,
IF(DK72&lt;$E$29,1,
IF(DK72&lt;$E$30,2,
IF(DK72&lt;$E$31,3,
IF(DK72&lt;$E$32,4,
IF(DK72&lt;$E$33,5,
IF(DK72&lt;$E$34,6)))))),
IF(DK72&gt;$F$29,1,
IF(DK72&gt;$F$30,2,
IF(DK72&gt;$F$31,3,
IF(DK72&gt;$F$32,4,
IF(DK72&gt;$F$33,5,
IF(DK72&gt;$F$34,6)))))))</f>
        <v>2</v>
      </c>
      <c r="DN72" s="149" cm="1">
        <f t="array" ref="DN72">INDEX(Sections!$A$37:$F$67, MATCH(DK72, Acceleration!$H$6:$H$36, 1), Sections!DM72)</f>
        <v>9.4901727706756382</v>
      </c>
      <c r="DO72" s="129">
        <f>(BikeData!$G$5/DI72)*BikeData!$N$2*(Sections!$O$2/Sections!$N$2)-Sections!DT72/Sections!DI72</f>
        <v>8.6554810511526856</v>
      </c>
      <c r="DP72" s="129">
        <f>(Sections!$V$2*Sections!$L$2*BikeData!$N$2*((Sections!$P$2)/Sections!$M$2)/(1-Sections!$V$2*Sections!$N$2/Sections!$M$2))/Sections!DI72-Sections!DT72/Sections!DI72</f>
        <v>12.635306282744626</v>
      </c>
      <c r="DQ72" s="129">
        <f t="shared" si="48"/>
        <v>8.6554810511526856</v>
      </c>
      <c r="DR72" s="149">
        <f t="shared" si="49"/>
        <v>39.336354630682735</v>
      </c>
      <c r="DS72" s="129">
        <f t="shared" si="50"/>
        <v>2.534529578412386E-2</v>
      </c>
      <c r="DT72" s="149">
        <f>0.5*Sections!$U$2*Sections!$T$2*Sections!DK72^2</f>
        <v>281.89473650885708</v>
      </c>
      <c r="DU72" s="149">
        <f>BikeData!$N$2*((Sections!$P$2)/Sections!$N$2)-(0.5*Sections!$U$2*Sections!$T$2*Sections!DK72^2)/BikeData!$G$5</f>
        <v>9.3665369314076834</v>
      </c>
      <c r="DV72" s="149">
        <f>Sections!$V$2*BikeData!$N$2*(Sections!$P$2/Sections!$M$2)/(1-Sections!$V$2*Sections!$N$2/Sections!$M$2)</f>
        <v>15.459349727578084</v>
      </c>
      <c r="DW72" s="149">
        <f t="shared" si="99"/>
        <v>9.3665369314076834</v>
      </c>
      <c r="DX72" s="149">
        <f t="shared" si="100"/>
        <v>1.7806934999999982</v>
      </c>
      <c r="DY72" s="149">
        <f t="shared" si="52"/>
        <v>0</v>
      </c>
      <c r="DZ72" s="149">
        <f t="shared" si="101"/>
        <v>0</v>
      </c>
      <c r="EA72" s="149">
        <f t="shared" si="53"/>
        <v>-9.3665369314076834</v>
      </c>
      <c r="EB72" s="634"/>
      <c r="EX72" s="129">
        <f>INDEX($B$29:$B$34, MATCH($FB72, $A$29:$A$34, 0))</f>
        <v>300.69501336586995</v>
      </c>
      <c r="EY72" s="129">
        <f t="shared" si="144"/>
        <v>46</v>
      </c>
      <c r="EZ72" s="129">
        <f t="shared" si="145"/>
        <v>40.836893028386648</v>
      </c>
      <c r="FA72" s="129">
        <f t="shared" si="146"/>
        <v>147.01281490219193</v>
      </c>
      <c r="FB72" s="149">
        <f>IF(FO72=0,
IF(EZ72&lt;$E$29,1,
IF(EZ72&lt;$E$30,2,
IF(EZ72&lt;$E$31,3,
IF(EZ72&lt;$E$32,4,
IF(EZ72&lt;$E$33,5,
IF(EZ72&lt;$E$34,6)))))),
IF(EZ72&gt;$F$29,1,
IF(EZ72&gt;$F$30,2,
IF(EZ72&gt;$F$31,3,
IF(EZ72&gt;$F$32,4,
IF(EZ72&gt;$F$33,5,
IF(EZ72&gt;$F$34,6)))))))</f>
        <v>2</v>
      </c>
      <c r="FC72" s="149" cm="1">
        <f t="array" ref="FC72">INDEX(Sections!$A$37:$F$67, MATCH(EZ72, Acceleration!$H$6:$H$36, 1), Sections!FB72)</f>
        <v>9.4901727706756382</v>
      </c>
      <c r="FD72" s="129">
        <f>(BikeData!$G$5/EX72)*BikeData!$N$2*(Sections!$O$2/Sections!$N$2)-Sections!FI72/Sections!EX72</f>
        <v>8.5946799321562803</v>
      </c>
      <c r="FE72" s="129">
        <f>(Sections!$V$2*Sections!$L$2*BikeData!$N$2*((Sections!$P$2)/Sections!$M$2)/(1-Sections!$V$2*Sections!$N$2/Sections!$M$2))/Sections!EX72-Sections!FI72/Sections!EX72</f>
        <v>12.574505163748221</v>
      </c>
      <c r="FF72" s="129">
        <f t="shared" si="147"/>
        <v>8.5946799321562803</v>
      </c>
      <c r="FG72" s="129">
        <f t="shared" si="148"/>
        <v>41.04681707606823</v>
      </c>
      <c r="FH72" s="129">
        <f t="shared" si="58"/>
        <v>2.4424882524847594E-2</v>
      </c>
      <c r="FI72" s="149">
        <f>0.5*Sections!$U$2*Sections!$T$2*Sections!EZ72^2</f>
        <v>300.17732979814093</v>
      </c>
      <c r="FJ72" s="149">
        <f>BikeData!$N$2*((Sections!$P$2)/Sections!$N$2)-(0.5*Sections!$U$2*Sections!$T$2*Sections!EZ72^2)/BikeData!$G$5</f>
        <v>9.2972846840997896</v>
      </c>
      <c r="FK72" s="149">
        <f>Sections!$V$2*BikeData!$N$2*(Sections!$P$2/Sections!$M$2)/(1-Sections!$V$2*Sections!$N$2/Sections!$M$2)</f>
        <v>15.459349727578084</v>
      </c>
      <c r="FL72" s="149">
        <f t="shared" si="149"/>
        <v>9.2972846840997896</v>
      </c>
      <c r="FM72" s="149">
        <f t="shared" si="150"/>
        <v>207.62828163</v>
      </c>
      <c r="FN72" s="149">
        <f t="shared" si="61"/>
        <v>50.641871677185065</v>
      </c>
      <c r="FO72" s="149">
        <f t="shared" si="152"/>
        <v>0</v>
      </c>
      <c r="FP72" s="149">
        <f t="shared" si="151"/>
        <v>8.5946799321562803</v>
      </c>
      <c r="FR72" s="149">
        <f>INDEX($B$29:$B$34, MATCH($FV72, $A$29:$A$34, 0))</f>
        <v>300.69501336586995</v>
      </c>
      <c r="FS72" s="129">
        <f t="shared" si="165"/>
        <v>46</v>
      </c>
      <c r="FT72" s="129">
        <f t="shared" si="114"/>
        <v>38.944121989316109</v>
      </c>
      <c r="FU72" s="129">
        <f t="shared" si="115"/>
        <v>140.19883916153799</v>
      </c>
      <c r="FV72" s="149">
        <f>IF(GI72=0,
IF(FT72&lt;$E$29,1,
IF(FT72&lt;$E$30,2,
IF(FT72&lt;$E$31,3,
IF(FT72&lt;$E$32,4,
IF(FT72&lt;$E$33,5,
IF(FT72&lt;$E$34,6)))))),
IF(FT72&gt;$F$29,1,
IF(FT72&gt;$F$30,2,
IF(FT72&gt;$F$31,3,
IF(FT72&gt;$F$32,4,
IF(FT72&gt;$F$33,5,
IF(FT72&gt;$F$34,6)))))))</f>
        <v>2</v>
      </c>
      <c r="FW72" s="149" cm="1">
        <f t="array" ref="FW72">INDEX(Sections!$A$37:$F$67, MATCH(FT72, Acceleration!$H$6:$H$36, 1), Sections!FV72)</f>
        <v>9.4901727706756382</v>
      </c>
      <c r="FX72" s="129">
        <f>(BikeData!$G$5/FR72)*BikeData!$N$2*(Sections!$O$2/Sections!$N$2)-Sections!GC72/Sections!FR72</f>
        <v>8.685074830097923</v>
      </c>
      <c r="FY72" s="129">
        <f>(Sections!$V$2*Sections!$L$2*BikeData!$N$2*((Sections!$P$2)/Sections!$M$2)/(1-Sections!$V$2*Sections!$N$2/Sections!$M$2))/Sections!FR72-Sections!GC72/Sections!FR72</f>
        <v>12.664900061689863</v>
      </c>
      <c r="FZ72" s="129">
        <f t="shared" si="116"/>
        <v>8.685074830097923</v>
      </c>
      <c r="GA72" s="129">
        <f t="shared" si="117"/>
        <v>39.166500828883478</v>
      </c>
      <c r="GB72" s="129">
        <f t="shared" si="64"/>
        <v>2.5604711982068446E-2</v>
      </c>
      <c r="GC72" s="149">
        <f>0.5*Sections!$U$2*Sections!$T$2*Sections!FT72^2</f>
        <v>272.99603475337221</v>
      </c>
      <c r="GD72" s="149">
        <f>BikeData!$N$2*((Sections!$P$2)/Sections!$N$2)-(0.5*Sections!$U$2*Sections!$T$2*Sections!FT72^2)/BikeData!$G$5</f>
        <v>9.400244135026945</v>
      </c>
      <c r="GE72" s="149">
        <f>Sections!$V$2*BikeData!$N$2*(Sections!$P$2/Sections!$M$2)/(1-Sections!$V$2*Sections!$N$2/Sections!$M$2)</f>
        <v>15.459349727578084</v>
      </c>
      <c r="GF72" s="149">
        <f t="shared" si="118"/>
        <v>9.400244135026945</v>
      </c>
      <c r="GG72" s="149">
        <f t="shared" si="162"/>
        <v>468.54111422000005</v>
      </c>
      <c r="GH72" s="149">
        <f>MAX(0, (FT72^2 - CX$6^2)/(2*Sections!GF72))</f>
        <v>80.67049194325989</v>
      </c>
      <c r="GI72" s="149">
        <f t="shared" si="119"/>
        <v>0</v>
      </c>
      <c r="GJ72" s="149">
        <f t="shared" si="120"/>
        <v>8.685074830097923</v>
      </c>
      <c r="GM72" s="106">
        <f>INDEX($B$29:$B$34, MATCH(GQ72, $A$29:$A$34, 0))</f>
        <v>300.69501336586995</v>
      </c>
      <c r="GN72" s="106">
        <f t="shared" si="166"/>
        <v>46</v>
      </c>
      <c r="GO72" s="106">
        <f t="shared" si="121"/>
        <v>34.060834004884285</v>
      </c>
      <c r="GP72" s="106">
        <f t="shared" si="122"/>
        <v>122.61900241758343</v>
      </c>
      <c r="GQ72" s="106">
        <f>IF(HD72=0,
IF(GO72&lt;$E$29,1,
IF(GO72&lt;$E$30,2,
IF(GO72&lt;$E$31,3,
IF(GO72&lt;$E$32,4,
IF(GO72&lt;$E$33,5,
IF(GO72&lt;$E$34,6)))))),
IF(GO72&gt;$F$29,1,
IF(GO72&gt;$F$30,2,
IF(GO72&gt;$F$31,3,
IF(GO72&gt;$F$32,4,
IF(GO72&gt;$F$33,5,
IF(GO72&gt;$F$34,6)))))))</f>
        <v>2</v>
      </c>
      <c r="GR72" s="106" cm="1">
        <f t="array" ref="GR72">INDEX(Sections!$A$37:$F$67, MATCH(GO72, Acceleration!$H$6:$H$36, 1), Sections!GQ72)</f>
        <v>9.4901727706756382</v>
      </c>
      <c r="GS72" s="106">
        <f>(BikeData!$G$5/GM72)*BikeData!$N$2*(Sections!$O$2/Sections!$N$2)-Sections!GX72/Sections!GM72</f>
        <v>8.898482959735917</v>
      </c>
      <c r="GT72" s="106">
        <f>(Sections!$V$2*Sections!$L$2*BikeData!$N$2*((Sections!$P$2)/Sections!$M$2)/(1-Sections!$V$2*Sections!$N$2/Sections!$M$2))/Sections!GM72-Sections!GX72/Sections!GM72</f>
        <v>12.878308191327857</v>
      </c>
      <c r="GU72" s="106">
        <f t="shared" si="123"/>
        <v>8.898482959735917</v>
      </c>
      <c r="GV72" s="106">
        <f t="shared" si="124"/>
        <v>34.321092334419568</v>
      </c>
      <c r="GW72" s="106">
        <f t="shared" si="70"/>
        <v>2.924749428783608E-2</v>
      </c>
      <c r="GX72" s="106">
        <f>0.5*Sections!$U$2*Sections!$T$2*Sections!GO72^2</f>
        <v>208.82527435949066</v>
      </c>
      <c r="GY72" s="106">
        <f>BikeData!$N$2*((Sections!$P$2)/Sections!$N$2)-(0.5*Sections!$U$2*Sections!$T$2*Sections!GO72^2)/BikeData!$G$5</f>
        <v>9.6433151971249806</v>
      </c>
      <c r="GZ72" s="106">
        <f>Sections!$V$2*BikeData!$N$2*(Sections!$P$2/Sections!$M$2)/(1-Sections!$V$2*Sections!$N$2/Sections!$M$2)</f>
        <v>15.459349727578084</v>
      </c>
      <c r="HA72" s="106">
        <f t="shared" si="125"/>
        <v>9.6433151971249806</v>
      </c>
      <c r="HB72" s="106">
        <f t="shared" si="163"/>
        <v>337.21187875999999</v>
      </c>
      <c r="HC72" s="106">
        <f>MAX(0, (GO72^2 - DY$9^2)/(2*Sections!HA72))</f>
        <v>60.152571464954356</v>
      </c>
      <c r="HD72" s="106">
        <f t="shared" si="126"/>
        <v>0</v>
      </c>
      <c r="HE72" s="106">
        <f t="shared" si="127"/>
        <v>8.898482959735917</v>
      </c>
      <c r="HH72" s="82">
        <f>INDEX($B$29:$B$34, MATCH(HL72, $A$29:$A$34, 0))</f>
        <v>327.25651568900486</v>
      </c>
      <c r="HI72" s="82">
        <f t="shared" si="167"/>
        <v>46</v>
      </c>
      <c r="HJ72" s="82">
        <f t="shared" si="128"/>
        <v>32.160685856479539</v>
      </c>
      <c r="HK72" s="82">
        <f t="shared" si="129"/>
        <v>115.77846908332634</v>
      </c>
      <c r="HL72" s="106">
        <f>IF(HY72=0,
IF(HJ72&lt;$E$29,1,
IF(HJ72&lt;$E$30,2,
IF(HJ72&lt;$E$31,3,
IF(HJ72&lt;$E$32,4,
IF(HJ72&lt;$E$33,5,
IF(HJ72&lt;$E$34,6)))))),
IF(HJ72&gt;$F$29,1,
IF(HJ72&gt;$F$30,2,
IF(HJ72&gt;$F$31,3,
IF(HJ72&gt;$F$32,4,
IF(HJ72&gt;$F$33,5,
IF(HJ72&gt;$F$34,6)))))))</f>
        <v>1</v>
      </c>
      <c r="HM72" s="106" cm="1">
        <f t="array" ref="HM72">INDEX(Sections!$A$37:$F$67, MATCH(HJ72, Acceleration!$H$6:$H$36, 1), Sections!HL72)</f>
        <v>12.490667417289398</v>
      </c>
      <c r="HN72" s="82">
        <f>(BikeData!$G$5/HH72)*BikeData!$N$2*(Sections!$O$2/Sections!$N$2)-Sections!HS72/Sections!HH72</f>
        <v>8.2454553197678599</v>
      </c>
      <c r="HO72" s="82">
        <f>(Sections!$V$2*Sections!$L$2*BikeData!$N$2*((Sections!$P$2)/Sections!$M$2)/(1-Sections!$V$2*Sections!$N$2/Sections!$M$2))/Sections!HH72-Sections!HS72/Sections!HH72</f>
        <v>11.902261353676177</v>
      </c>
      <c r="HP72" s="82">
        <f t="shared" si="130"/>
        <v>8.2454553197678599</v>
      </c>
      <c r="HQ72" s="82">
        <f t="shared" si="131"/>
        <v>32.416055056078285</v>
      </c>
      <c r="HR72" s="106">
        <f t="shared" si="26"/>
        <v>3.097090332737816E-2</v>
      </c>
      <c r="HS72" s="104">
        <f>0.5*Sections!$U$2*Sections!$T$2*Sections!HJ72^2</f>
        <v>186.17574865664932</v>
      </c>
      <c r="HT72" s="104">
        <f>BikeData!$N$2*((Sections!$P$2)/Sections!$N$2)-(0.5*Sections!$U$2*Sections!$T$2*Sections!HJ72^2)/BikeData!$G$5</f>
        <v>9.7291088550902884</v>
      </c>
      <c r="HU72" s="104">
        <f>Sections!$V$2*BikeData!$N$2*(Sections!$P$2/Sections!$M$2)/(1-Sections!$V$2*Sections!$N$2/Sections!$M$2)</f>
        <v>15.459349727578084</v>
      </c>
      <c r="HV72" s="106">
        <f t="shared" si="132"/>
        <v>9.7291088550902884</v>
      </c>
      <c r="HW72" s="106">
        <f t="shared" si="164"/>
        <v>275.42191860000003</v>
      </c>
      <c r="HX72" s="106">
        <f t="shared" si="78"/>
        <v>36.644887586543902</v>
      </c>
      <c r="HY72" s="106">
        <f t="shared" si="133"/>
        <v>0</v>
      </c>
      <c r="HZ72" s="106">
        <f t="shared" si="134"/>
        <v>8.2454553197678599</v>
      </c>
    </row>
    <row r="73" spans="1:234">
      <c r="B73" s="65"/>
      <c r="C73" s="65"/>
      <c r="D73" s="65"/>
      <c r="E73" s="111"/>
      <c r="F73" s="111"/>
      <c r="G73" s="36"/>
      <c r="L73" s="149">
        <f>INDEX($B$29:$B$34, MATCH($P73, $A$29:$A$34, 0))</f>
        <v>300.69501336586995</v>
      </c>
      <c r="M73" s="149">
        <f t="shared" si="28"/>
        <v>47</v>
      </c>
      <c r="N73" s="149">
        <f t="shared" si="79"/>
        <v>33.663103326162179</v>
      </c>
      <c r="O73" s="149">
        <f t="shared" si="29"/>
        <v>121.18717197418385</v>
      </c>
      <c r="P73" s="149">
        <f>IF(AC73=0,
IF(N73&lt;$E$29,1,
IF(N73&lt;$E$30,2,
IF(N73&lt;$E$31,3,
IF(N73&lt;$E$32,4,
IF(N73&lt;$E$33,5,
IF(N73&lt;$E$34,6)))))),
IF(N73&gt;$F$29,1,
IF(N73&gt;$F$30,2,
IF(N73&gt;$F$31,3,
IF(N73&gt;$F$32,4,
IF(N73&gt;$F$33,5,
IF(N73&gt;$F$34,6)))))))</f>
        <v>2</v>
      </c>
      <c r="Q73" s="149" cm="1">
        <f t="array" ref="Q73">INDEX(Sections!$A$37:$F$67, MATCH(N73, Acceleration!$H$6:$H$36, 1), Sections!P73)</f>
        <v>9.4901727706756382</v>
      </c>
      <c r="R73" s="149">
        <f>(BikeData!$G$5/L73)*BikeData!$N$2*(Sections!$O$2/Sections!$N$2)-Sections!W73/Sections!L73</f>
        <v>8.9146071372093036</v>
      </c>
      <c r="S73" s="149">
        <f>(Sections!$V$2*Sections!$L$2*BikeData!$N$2*((Sections!$P$2)/Sections!$M$2)/(1-Sections!$V$2*Sections!$N$2/Sections!$M$2))/Sections!L73-Sections!W73/Sections!L73</f>
        <v>12.894432368801244</v>
      </c>
      <c r="T73" s="149">
        <f t="shared" si="0"/>
        <v>8.6376490575826992</v>
      </c>
      <c r="U73" s="149">
        <f t="shared" si="30"/>
        <v>33.91872379177962</v>
      </c>
      <c r="V73" s="149">
        <f t="shared" si="31"/>
        <v>2.9593754494232384E-2</v>
      </c>
      <c r="W73" s="149">
        <f>0.5*Sections!$U$2*Sections!$T$2*Sections!N73^2</f>
        <v>203.97681459861681</v>
      </c>
      <c r="X73" s="149">
        <f>BikeData!$N$2*((Sections!$P$2)/Sections!$N$2)-(0.5*Sections!$U$2*Sections!$T$2*Sections!N73^2)/BikeData!$G$5</f>
        <v>9.6616805750070789</v>
      </c>
      <c r="Y73" s="149">
        <f>Sections!$V$2*BikeData!$N$2*(Sections!$P$2/Sections!$M$2)/(1-Sections!$V$2*Sections!$N$2/Sections!$M$2)</f>
        <v>15.459349727578084</v>
      </c>
      <c r="Z73" s="149">
        <f t="shared" si="32"/>
        <v>9.6616805750070789</v>
      </c>
      <c r="AA73" s="149">
        <f>$D$2-M73</f>
        <v>456.2</v>
      </c>
      <c r="AB73" s="149">
        <f>MAX(0, (N73^2 - M$17^2)/(2*Sections!Z73))</f>
        <v>12.231895852088801</v>
      </c>
      <c r="AC73" s="149">
        <f t="shared" si="80"/>
        <v>0</v>
      </c>
      <c r="AD73" s="149">
        <f t="shared" si="33"/>
        <v>8.6376490575826992</v>
      </c>
      <c r="AF73" s="149">
        <f>INDEX($B$29:$B$34, MATCH($AJ73, $A$29:$A$34, 0))</f>
        <v>300.69501336586995</v>
      </c>
      <c r="AG73" s="129">
        <f t="shared" si="159"/>
        <v>47</v>
      </c>
      <c r="AH73" s="129">
        <f t="shared" si="160"/>
        <v>41.377861441998398</v>
      </c>
      <c r="AI73" s="129">
        <f t="shared" si="153"/>
        <v>148.96030119119425</v>
      </c>
      <c r="AJ73" s="129">
        <f>IF(AW73=0,
IF(AH73&lt;$E$29,1,
IF(AH73&lt;$E$30,2,
IF(AH73&lt;$E$31,3,
IF(AH73&lt;$E$32,4,
IF(AH73&lt;$E$33,5,
IF(AH73&lt;$E$34,6)))))),
IF(AH73&gt;$F$29,1,
IF(AH73&gt;$F$30,2,
IF(AH73&gt;$F$31,3,
IF(AH73&gt;$F$32,4,
IF(AH73&gt;$F$33,5,
IF(AH73&gt;$F$34,6)))))))</f>
        <v>2</v>
      </c>
      <c r="AK73" s="129" cm="1">
        <f t="array" ref="AK73">INDEX(Sections!$A$37:$F$67, MATCH(AH73, Acceleration!$H$6:$H$36, 1), $AJ73)</f>
        <v>9.4901727706756382</v>
      </c>
      <c r="AL73" s="129">
        <f>(BikeData!$G$5/AF73)*BikeData!$N$2*(Sections!$O$2/Sections!$N$2)-Sections!AQ73/Sections!AF73</f>
        <v>8.5680562603347017</v>
      </c>
      <c r="AM73" s="129">
        <f>(Sections!$V$2*Sections!$L$2*BikeData!$N$2*((Sections!$P$2)/Sections!$M$2)/(1-Sections!$V$2*Sections!$N$2/Sections!$M$2))/Sections!AF73-Sections!AQ73/Sections!AF73</f>
        <v>12.547881491926642</v>
      </c>
      <c r="AN73" s="129">
        <f t="shared" si="154"/>
        <v>8.5680562603347017</v>
      </c>
      <c r="AO73" s="129">
        <f t="shared" si="155"/>
        <v>41.584414508730156</v>
      </c>
      <c r="AP73" s="129">
        <f t="shared" si="36"/>
        <v>2.4107342488865577E-2</v>
      </c>
      <c r="AQ73" s="149">
        <f>0.5*Sections!$U$2*Sections!$T$2*Sections!AH73^2</f>
        <v>308.18293515237917</v>
      </c>
      <c r="AR73" s="149">
        <f>BikeData!$N$2*((Sections!$P$2)/Sections!$N$2)-(0.5*Sections!$U$2*Sections!$T$2*Sections!AH73^2)/BikeData!$G$5</f>
        <v>9.2669604213943426</v>
      </c>
      <c r="AS73" s="149">
        <f>Sections!$V$2*BikeData!$N$2*(Sections!$P$2/Sections!$M$2)/(1-Sections!$V$2*Sections!$N$2/Sections!$M$2)</f>
        <v>15.459349727578084</v>
      </c>
      <c r="AT73" s="149">
        <f t="shared" si="156"/>
        <v>9.2669604213943426</v>
      </c>
      <c r="AU73" s="149">
        <f t="shared" si="157"/>
        <v>15.025001019999998</v>
      </c>
      <c r="AV73" s="149">
        <f>MAX(0, (AH73^2 - AG$17^2)/(2*Sections!AT73))</f>
        <v>0</v>
      </c>
      <c r="AW73" s="149">
        <f t="shared" si="81"/>
        <v>0</v>
      </c>
      <c r="AX73" s="149">
        <f t="shared" si="158"/>
        <v>8.5680562603347017</v>
      </c>
      <c r="AZ73" s="36"/>
      <c r="BA73" s="111"/>
      <c r="BB73" s="111"/>
      <c r="BC73" s="111"/>
      <c r="BD73" s="111"/>
      <c r="BE73" s="111"/>
      <c r="BF73" s="111"/>
      <c r="BG73" s="111"/>
      <c r="BH73" s="111"/>
      <c r="BI73" s="111"/>
      <c r="BJ73" s="111"/>
      <c r="BK73" s="36"/>
      <c r="BL73" s="36"/>
      <c r="BM73" s="36"/>
      <c r="BN73" s="111"/>
      <c r="BO73" s="111"/>
      <c r="BP73" s="111"/>
      <c r="BQ73" s="111"/>
      <c r="BR73" s="111"/>
      <c r="BT73" s="129">
        <f>INDEX($B$29:$B$34, MATCH($BX73, $A$29:$A$34, 0))</f>
        <v>281.54523308547459</v>
      </c>
      <c r="BU73" s="129">
        <f t="shared" si="85"/>
        <v>47</v>
      </c>
      <c r="BV73" s="129">
        <f t="shared" si="86"/>
        <v>55.369648514252688</v>
      </c>
      <c r="BW73" s="129">
        <f t="shared" si="87"/>
        <v>199.33073465130968</v>
      </c>
      <c r="BX73" s="129">
        <f>IF(CK73=0,
IF(BV73&lt;$E$29,1,
IF(BV73&lt;$E$30,2,
IF(BV73&lt;$E$31,3,
IF(BV73&lt;$E$32,4,
IF(BV73&lt;$E$33,5,
IF(BV73&lt;$E$34,6)))))),
IF(BV73&gt;$F$29,1,
IF(BV73&gt;$F$30,2,
IF(BV73&gt;$F$31,3,
IF(BV73&gt;$F$32,4,
IF(BV73&gt;$F$33,5,
IF(BV73&gt;$F$34,6)))))))</f>
        <v>4</v>
      </c>
      <c r="BY73" s="129" cm="1">
        <f t="array" ref="BY73">INDEX(Sections!$A$37:$F$67, MATCH(BV73, Acceleration!$H$6:$H$36, 1), Sections!BX73)</f>
        <v>4.7104625432718503</v>
      </c>
      <c r="BZ73" s="129">
        <f>(BikeData!$G$5/BT73)*BikeData!$N$2*(Sections!$O$2/Sections!$N$2)-Sections!CE73/Sections!BT73</f>
        <v>8.2853865630128372</v>
      </c>
      <c r="CA73" s="129">
        <f>(Sections!$V$2*Sections!$L$2*BikeData!$N$2*((Sections!$P$2)/Sections!$M$2)/(1-Sections!$V$2*Sections!$N$2/Sections!$M$2))/Sections!BT73-Sections!CE73/Sections!BT73</f>
        <v>12.535906410543177</v>
      </c>
      <c r="CB73" s="129">
        <f t="shared" si="40"/>
        <v>4.7104625432718503</v>
      </c>
      <c r="CC73" s="129">
        <f t="shared" si="13"/>
        <v>55.45465626688555</v>
      </c>
      <c r="CD73" s="129">
        <f t="shared" si="41"/>
        <v>1.8046582867808168E-2</v>
      </c>
      <c r="CE73" s="149">
        <f>0.5*Sections!$U$2*Sections!$T$2*Sections!BV73^2</f>
        <v>551.84363578653927</v>
      </c>
      <c r="CF73" s="149">
        <f>BikeData!$N$2*((Sections!$P$2)/Sections!$N$2)-(0.5*Sections!$U$2*Sections!$T$2*Sections!BV73^2)/BikeData!$G$5</f>
        <v>8.3440032220225238</v>
      </c>
      <c r="CG73" s="149">
        <f>Sections!$V$2*BikeData!$N$2*(Sections!$P$2/Sections!$M$2)/(1-Sections!$V$2*Sections!$N$2/Sections!$M$2)</f>
        <v>15.459349727578084</v>
      </c>
      <c r="CH73" s="149">
        <f t="shared" si="42"/>
        <v>8.3440032220225238</v>
      </c>
      <c r="CI73" s="149">
        <f t="shared" si="88"/>
        <v>57.075679469999997</v>
      </c>
      <c r="CJ73" s="149">
        <f>MAX(0, (BV73^2 - BU$17^2)/(2*Sections!CH73))</f>
        <v>0</v>
      </c>
      <c r="CK73" s="149">
        <f t="shared" si="89"/>
        <v>0</v>
      </c>
      <c r="CL73" s="154">
        <f t="shared" si="90"/>
        <v>4.7104625432718503</v>
      </c>
      <c r="CM73" s="672"/>
      <c r="CN73" s="129">
        <f>INDEX($B$29:$B$34, MATCH(CR73, $A$29:$A$34, 0))</f>
        <v>281.54523308547459</v>
      </c>
      <c r="CO73" s="129">
        <f t="shared" si="91"/>
        <v>47</v>
      </c>
      <c r="CP73" s="129">
        <f t="shared" si="92"/>
        <v>53.627802469349412</v>
      </c>
      <c r="CQ73" s="129">
        <f t="shared" si="43"/>
        <v>193.06008888965789</v>
      </c>
      <c r="CR73" s="129">
        <f>IF(DE73=1,
IF(CP73&lt;$E$29,1,
IF(CP73&lt;$E$30,2,
IF(CP73&lt;$E$31,3,
IF(CP73&lt;$E$32,4,
IF(CP73&lt;$E$33,5,
IF(CP73&lt;$E$34,6)))))),
IF(CP73&gt;$F$29,1,
IF(CP73&gt;$F$30,2,
IF(CP73&gt;$F$31,3,
IF(CP73&gt;$F$32,4,
IF(CP73&gt;$F$33,5,
IF(CP73&gt;$F$34,6)))))))</f>
        <v>4</v>
      </c>
      <c r="CS73" s="129" cm="1">
        <f t="array" ref="CS73">INDEX(Sections!$A$37:$F$67, MATCH(CP73, Acceleration!$H$6:$H$36, 1), Sections!CR73)</f>
        <v>4.7104625432718503</v>
      </c>
      <c r="CT73" s="129">
        <f>(BikeData!$G$5/CN73)*BikeData!$N$2*(Sections!$O$2/Sections!$N$2)-Sections!CY73/Sections!CN73</f>
        <v>8.4067674858135568</v>
      </c>
      <c r="CU73" s="129">
        <f>(Sections!$V$2*Sections!$L$2*BikeData!$N$2*((Sections!$P$2)/Sections!$M$2)/(1-Sections!$V$2*Sections!$N$2/Sections!$M$2))/Sections!CN73-Sections!CY73/Sections!CN73</f>
        <v>12.657287333343897</v>
      </c>
      <c r="CV73" s="129">
        <f t="shared" si="135"/>
        <v>4.7104625432718503</v>
      </c>
      <c r="CW73" s="129">
        <f t="shared" si="138"/>
        <v>53.469564199083599</v>
      </c>
      <c r="CX73" s="129">
        <f t="shared" si="139"/>
        <v>1.8674595484610441E-2</v>
      </c>
      <c r="CY73" s="129">
        <f>0.5*Sections!$U$2*Sections!$T$2*Sections!CP73^2</f>
        <v>517.66941558448059</v>
      </c>
      <c r="CZ73" s="129">
        <f>BikeData!$N$2*((Sections!$P$2)/Sections!$N$2)-(0.5*Sections!$U$2*Sections!$T$2*Sections!CP73^2)/BikeData!$G$5</f>
        <v>8.4734510258181999</v>
      </c>
      <c r="DA73" s="129">
        <f>Sections!$V$2*BikeData!$N$2*(Sections!$P$2/Sections!$M$2)/(1-Sections!$V$2*Sections!$N$2/Sections!$M$2)</f>
        <v>15.459349727578084</v>
      </c>
      <c r="DB73" s="129">
        <f t="shared" si="93"/>
        <v>8.4734510258181999</v>
      </c>
      <c r="DC73" s="129">
        <f t="shared" si="94"/>
        <v>25.567763170000006</v>
      </c>
      <c r="DD73" s="129">
        <f t="shared" si="47"/>
        <v>28.038140471405072</v>
      </c>
      <c r="DE73" s="220">
        <f t="shared" si="95"/>
        <v>1</v>
      </c>
      <c r="DF73" s="149">
        <f t="shared" si="161"/>
        <v>-8.4734510258181999</v>
      </c>
      <c r="DG73" s="680"/>
      <c r="DH73" s="631"/>
      <c r="DI73" s="129">
        <f>INDEX($B$29:$B$34, MATCH(DM73, $A$29:$A$34, 0))</f>
        <v>300.69501336586995</v>
      </c>
      <c r="DJ73" s="129">
        <f>DJ72+DJ$15</f>
        <v>47</v>
      </c>
      <c r="DK73" s="129">
        <f t="shared" si="98"/>
        <v>39.336354630682735</v>
      </c>
      <c r="DL73" s="129">
        <f t="shared" si="16"/>
        <v>141.61087667045786</v>
      </c>
      <c r="DM73" s="149">
        <f>IF(DZ73=0,
IF(DK73&lt;$E$29,1,
IF(DK73&lt;$E$30,2,
IF(DK73&lt;$E$31,3,
IF(DK73&lt;$E$32,4,
IF(DK73&lt;$E$33,5,
IF(DK73&lt;$E$34,6)))))),
IF(DK73&gt;$F$29,1,
IF(DK73&gt;$F$30,2,
IF(DK73&gt;$F$31,3,
IF(DK73&gt;$F$32,4,
IF(DK73&gt;$F$33,5,
IF(DK73&gt;$F$34,6)))))))</f>
        <v>2</v>
      </c>
      <c r="DN73" s="149" cm="1">
        <f t="array" ref="DN73">INDEX(Sections!$A$37:$F$67, MATCH(DK73, Acceleration!$H$6:$H$36, 1), Sections!DM73)</f>
        <v>9.4901727706756382</v>
      </c>
      <c r="DO73" s="129">
        <f>(BikeData!$G$5/DI73)*BikeData!$N$2*(Sections!$O$2/Sections!$N$2)-Sections!DT73/Sections!DI73</f>
        <v>8.6666949161834435</v>
      </c>
      <c r="DP73" s="129">
        <f>(Sections!$V$2*Sections!$L$2*BikeData!$N$2*((Sections!$P$2)/Sections!$M$2)/(1-Sections!$V$2*Sections!$N$2/Sections!$M$2))/Sections!DI73-Sections!DT73/Sections!DI73</f>
        <v>12.646520147775384</v>
      </c>
      <c r="DQ73" s="129">
        <f t="shared" si="48"/>
        <v>8.6666949161834435</v>
      </c>
      <c r="DR73" s="149">
        <f t="shared" si="49"/>
        <v>39.097188858884692</v>
      </c>
      <c r="DS73" s="129">
        <f t="shared" si="50"/>
        <v>2.5499294192491213E-2</v>
      </c>
      <c r="DT73" s="149">
        <f>0.5*Sections!$U$2*Sections!$T$2*Sections!DK73^2</f>
        <v>278.52278321355027</v>
      </c>
      <c r="DU73" s="149">
        <f>BikeData!$N$2*((Sections!$P$2)/Sections!$N$2)-(0.5*Sections!$U$2*Sections!$T$2*Sections!DK73^2)/BikeData!$G$5</f>
        <v>9.3793094817686935</v>
      </c>
      <c r="DV73" s="149">
        <f>Sections!$V$2*BikeData!$N$2*(Sections!$P$2/Sections!$M$2)/(1-Sections!$V$2*Sections!$N$2/Sections!$M$2)</f>
        <v>15.459349727578084</v>
      </c>
      <c r="DW73" s="149">
        <f t="shared" si="99"/>
        <v>9.3793094817686935</v>
      </c>
      <c r="DX73" s="149">
        <f t="shared" si="100"/>
        <v>0.78069349999999815</v>
      </c>
      <c r="DY73" s="149">
        <f t="shared" si="52"/>
        <v>0</v>
      </c>
      <c r="DZ73" s="149">
        <f t="shared" si="101"/>
        <v>0</v>
      </c>
      <c r="EA73" s="149">
        <f t="shared" si="53"/>
        <v>-9.3793094817686935</v>
      </c>
      <c r="EB73" s="634"/>
      <c r="EX73" s="129">
        <f>INDEX($B$29:$B$34, MATCH($FB73, $A$29:$A$34, 0))</f>
        <v>300.69501336586995</v>
      </c>
      <c r="EY73" s="129">
        <f t="shared" si="144"/>
        <v>47</v>
      </c>
      <c r="EZ73" s="129">
        <f t="shared" si="145"/>
        <v>41.04681707606823</v>
      </c>
      <c r="FA73" s="129">
        <f t="shared" si="146"/>
        <v>147.76854147384563</v>
      </c>
      <c r="FB73" s="149">
        <f>IF(FO73=0,
IF(EZ73&lt;$E$29,1,
IF(EZ73&lt;$E$30,2,
IF(EZ73&lt;$E$31,3,
IF(EZ73&lt;$E$32,4,
IF(EZ73&lt;$E$33,5,
IF(EZ73&lt;$E$34,6)))))),
IF(EZ73&gt;$F$29,1,
IF(EZ73&gt;$F$30,2,
IF(EZ73&gt;$F$31,3,
IF(EZ73&gt;$F$32,4,
IF(EZ73&gt;$F$33,5,
IF(EZ73&gt;$F$34,6)))))))</f>
        <v>2</v>
      </c>
      <c r="FC73" s="149" cm="1">
        <f t="array" ref="FC73">INDEX(Sections!$A$37:$F$67, MATCH(EZ73, Acceleration!$H$6:$H$36, 1), Sections!FB73)</f>
        <v>9.4901727706756382</v>
      </c>
      <c r="FD73" s="129">
        <f>(BikeData!$G$5/EX73)*BikeData!$N$2*(Sections!$O$2/Sections!$N$2)-Sections!FI73/Sections!EX73</f>
        <v>8.5843901546806176</v>
      </c>
      <c r="FE73" s="129">
        <f>(Sections!$V$2*Sections!$L$2*BikeData!$N$2*((Sections!$P$2)/Sections!$M$2)/(1-Sections!$V$2*Sections!$N$2/Sections!$M$2))/Sections!EX73-Sections!FI73/Sections!EX73</f>
        <v>12.564215386272558</v>
      </c>
      <c r="FF73" s="129">
        <f t="shared" si="147"/>
        <v>8.5843901546806176</v>
      </c>
      <c r="FG73" s="129">
        <f t="shared" si="148"/>
        <v>41.255423551159524</v>
      </c>
      <c r="FH73" s="129">
        <f t="shared" si="58"/>
        <v>2.4300674984763102E-2</v>
      </c>
      <c r="FI73" s="149">
        <f>0.5*Sections!$U$2*Sections!$T$2*Sections!EZ73^2</f>
        <v>303.27141457371715</v>
      </c>
      <c r="FJ73" s="149">
        <f>BikeData!$N$2*((Sections!$P$2)/Sections!$N$2)-(0.5*Sections!$U$2*Sections!$T$2*Sections!EZ73^2)/BikeData!$G$5</f>
        <v>9.2855646660104867</v>
      </c>
      <c r="FK73" s="149">
        <f>Sections!$V$2*BikeData!$N$2*(Sections!$P$2/Sections!$M$2)/(1-Sections!$V$2*Sections!$N$2/Sections!$M$2)</f>
        <v>15.459349727578084</v>
      </c>
      <c r="FL73" s="149">
        <f t="shared" si="149"/>
        <v>9.2855646660104867</v>
      </c>
      <c r="FM73" s="149">
        <f t="shared" si="150"/>
        <v>206.62828163</v>
      </c>
      <c r="FN73" s="149">
        <f t="shared" si="61"/>
        <v>51.631386468668033</v>
      </c>
      <c r="FO73" s="149">
        <f t="shared" si="152"/>
        <v>0</v>
      </c>
      <c r="FP73" s="149">
        <f t="shared" si="151"/>
        <v>8.5843901546806176</v>
      </c>
      <c r="FR73" s="149">
        <f>INDEX($B$29:$B$34, MATCH($FV73, $A$29:$A$34, 0))</f>
        <v>300.69501336586995</v>
      </c>
      <c r="FS73" s="129">
        <f t="shared" si="165"/>
        <v>47</v>
      </c>
      <c r="FT73" s="129">
        <f t="shared" si="114"/>
        <v>39.166500828883478</v>
      </c>
      <c r="FU73" s="129">
        <f t="shared" si="115"/>
        <v>140.99940298398053</v>
      </c>
      <c r="FV73" s="149">
        <f>IF(GI73=0,
IF(FT73&lt;$E$29,1,
IF(FT73&lt;$E$30,2,
IF(FT73&lt;$E$31,3,
IF(FT73&lt;$E$32,4,
IF(FT73&lt;$E$33,5,
IF(FT73&lt;$E$34,6)))))),
IF(FT73&gt;$F$29,1,
IF(FT73&gt;$F$30,2,
IF(FT73&gt;$F$31,3,
IF(FT73&gt;$F$32,4,
IF(FT73&gt;$F$33,5,
IF(FT73&gt;$F$34,6)))))))</f>
        <v>2</v>
      </c>
      <c r="FW73" s="149" cm="1">
        <f t="array" ref="FW73">INDEX(Sections!$A$37:$F$67, MATCH(FT73, Acceleration!$H$6:$H$36, 1), Sections!FV73)</f>
        <v>9.4901727706756382</v>
      </c>
      <c r="FX73" s="129">
        <f>(BikeData!$G$5/FR73)*BikeData!$N$2*(Sections!$O$2/Sections!$N$2)-Sections!GC73/Sections!FR73</f>
        <v>8.6746768294665308</v>
      </c>
      <c r="FY73" s="129">
        <f>(Sections!$V$2*Sections!$L$2*BikeData!$N$2*((Sections!$P$2)/Sections!$M$2)/(1-Sections!$V$2*Sections!$N$2/Sections!$M$2))/Sections!FR73-Sections!GC73/Sections!FR73</f>
        <v>12.654502061058469</v>
      </c>
      <c r="FZ73" s="129">
        <f t="shared" si="116"/>
        <v>8.6746768294665308</v>
      </c>
      <c r="GA73" s="129">
        <f t="shared" si="117"/>
        <v>39.387360165894123</v>
      </c>
      <c r="GB73" s="129">
        <f t="shared" si="64"/>
        <v>2.5460238041424128E-2</v>
      </c>
      <c r="GC73" s="149">
        <f>0.5*Sections!$U$2*Sections!$T$2*Sections!FT73^2</f>
        <v>276.12266169220743</v>
      </c>
      <c r="GD73" s="149">
        <f>BikeData!$N$2*((Sections!$P$2)/Sections!$N$2)-(0.5*Sections!$U$2*Sections!$T$2*Sections!FT73^2)/BikeData!$G$5</f>
        <v>9.3884008511677202</v>
      </c>
      <c r="GE73" s="149">
        <f>Sections!$V$2*BikeData!$N$2*(Sections!$P$2/Sections!$M$2)/(1-Sections!$V$2*Sections!$N$2/Sections!$M$2)</f>
        <v>15.459349727578084</v>
      </c>
      <c r="GF73" s="149">
        <f t="shared" si="118"/>
        <v>9.3884008511677202</v>
      </c>
      <c r="GG73" s="149">
        <f t="shared" si="162"/>
        <v>467.54111422000005</v>
      </c>
      <c r="GH73" s="149">
        <f>MAX(0, (FT73^2 - CX$6^2)/(2*Sections!GF73))</f>
        <v>81.697341831550091</v>
      </c>
      <c r="GI73" s="149">
        <f t="shared" si="119"/>
        <v>0</v>
      </c>
      <c r="GJ73" s="149">
        <f t="shared" si="120"/>
        <v>8.6746768294665308</v>
      </c>
      <c r="GM73" s="106">
        <f>INDEX($B$29:$B$34, MATCH(GQ73, $A$29:$A$34, 0))</f>
        <v>300.69501336586995</v>
      </c>
      <c r="GN73" s="106">
        <f t="shared" si="166"/>
        <v>47</v>
      </c>
      <c r="GO73" s="106">
        <f t="shared" si="121"/>
        <v>34.321092334419568</v>
      </c>
      <c r="GP73" s="106">
        <f t="shared" si="122"/>
        <v>123.55593240391045</v>
      </c>
      <c r="GQ73" s="106">
        <f>IF(HD73=0,
IF(GO73&lt;$E$29,1,
IF(GO73&lt;$E$30,2,
IF(GO73&lt;$E$31,3,
IF(GO73&lt;$E$32,4,
IF(GO73&lt;$E$33,5,
IF(GO73&lt;$E$34,6)))))),
IF(GO73&gt;$F$29,1,
IF(GO73&gt;$F$30,2,
IF(GO73&gt;$F$31,3,
IF(GO73&gt;$F$32,4,
IF(GO73&gt;$F$33,5,
IF(GO73&gt;$F$34,6)))))))</f>
        <v>2</v>
      </c>
      <c r="GR73" s="106" cm="1">
        <f t="array" ref="GR73">INDEX(Sections!$A$37:$F$67, MATCH(GO73, Acceleration!$H$6:$H$36, 1), Sections!GQ73)</f>
        <v>9.4901727706756382</v>
      </c>
      <c r="GS73" s="106">
        <f>(BikeData!$G$5/GM73)*BikeData!$N$2*(Sections!$O$2/Sections!$N$2)-Sections!GX73/Sections!GM73</f>
        <v>8.8878294612636708</v>
      </c>
      <c r="GT73" s="106">
        <f>(Sections!$V$2*Sections!$L$2*BikeData!$N$2*((Sections!$P$2)/Sections!$M$2)/(1-Sections!$V$2*Sections!$N$2/Sections!$M$2))/Sections!GM73-Sections!GX73/Sections!GM73</f>
        <v>12.867654692855611</v>
      </c>
      <c r="GU73" s="106">
        <f t="shared" si="123"/>
        <v>8.8878294612636708</v>
      </c>
      <c r="GV73" s="106">
        <f t="shared" si="124"/>
        <v>34.579083821730748</v>
      </c>
      <c r="GW73" s="106">
        <f t="shared" si="70"/>
        <v>2.9027501982975625E-2</v>
      </c>
      <c r="GX73" s="106">
        <f>0.5*Sections!$U$2*Sections!$T$2*Sections!GO73^2</f>
        <v>212.02872822499566</v>
      </c>
      <c r="GY73" s="106">
        <f>BikeData!$N$2*((Sections!$P$2)/Sections!$N$2)-(0.5*Sections!$U$2*Sections!$T$2*Sections!GO73^2)/BikeData!$G$5</f>
        <v>9.6311809021798851</v>
      </c>
      <c r="GZ73" s="106">
        <f>Sections!$V$2*BikeData!$N$2*(Sections!$P$2/Sections!$M$2)/(1-Sections!$V$2*Sections!$N$2/Sections!$M$2)</f>
        <v>15.459349727578084</v>
      </c>
      <c r="HA73" s="106">
        <f t="shared" si="125"/>
        <v>9.6311809021798851</v>
      </c>
      <c r="HB73" s="106">
        <f t="shared" si="163"/>
        <v>336.21187875999999</v>
      </c>
      <c r="HC73" s="106">
        <f>MAX(0, (GO73^2 - DY$9^2)/(2*Sections!HA73))</f>
        <v>61.15228189521099</v>
      </c>
      <c r="HD73" s="106">
        <f t="shared" si="126"/>
        <v>0</v>
      </c>
      <c r="HE73" s="106">
        <f t="shared" si="127"/>
        <v>8.8878294612636708</v>
      </c>
      <c r="HH73" s="82">
        <f>INDEX($B$29:$B$34, MATCH(HL73, $A$29:$A$34, 0))</f>
        <v>327.25651568900486</v>
      </c>
      <c r="HI73" s="82">
        <f t="shared" si="167"/>
        <v>47</v>
      </c>
      <c r="HJ73" s="82">
        <f t="shared" si="128"/>
        <v>32.416055056078285</v>
      </c>
      <c r="HK73" s="82">
        <f t="shared" si="129"/>
        <v>116.69779820188182</v>
      </c>
      <c r="HL73" s="106">
        <f>IF(HY73=0,
IF(HJ73&lt;$E$29,1,
IF(HJ73&lt;$E$30,2,
IF(HJ73&lt;$E$31,3,
IF(HJ73&lt;$E$32,4,
IF(HJ73&lt;$E$33,5,
IF(HJ73&lt;$E$34,6)))))),
IF(HJ73&gt;$F$29,1,
IF(HJ73&gt;$F$30,2,
IF(HJ73&gt;$F$31,3,
IF(HJ73&gt;$F$32,4,
IF(HJ73&gt;$F$33,5,
IF(HJ73&gt;$F$34,6)))))))</f>
        <v>1</v>
      </c>
      <c r="HM73" s="106" cm="1">
        <f t="array" ref="HM73">INDEX(Sections!$A$37:$F$67, MATCH(HJ73, Acceleration!$H$6:$H$36, 1), Sections!HL73)</f>
        <v>12.490667417289398</v>
      </c>
      <c r="HN73" s="82">
        <f>(BikeData!$G$5/HH73)*BikeData!$N$2*(Sections!$O$2/Sections!$N$2)-Sections!HS73/Sections!HH73</f>
        <v>8.2363848696077859</v>
      </c>
      <c r="HO73" s="82">
        <f>(Sections!$V$2*Sections!$L$2*BikeData!$N$2*((Sections!$P$2)/Sections!$M$2)/(1-Sections!$V$2*Sections!$N$2/Sections!$M$2))/Sections!HH73-Sections!HS73/Sections!HH73</f>
        <v>11.893190903516103</v>
      </c>
      <c r="HP73" s="82">
        <f t="shared" si="130"/>
        <v>8.2363848696077859</v>
      </c>
      <c r="HQ73" s="82">
        <f t="shared" si="131"/>
        <v>32.669150511421535</v>
      </c>
      <c r="HR73" s="106">
        <f t="shared" si="26"/>
        <v>3.0728949575580207E-2</v>
      </c>
      <c r="HS73" s="104">
        <f>0.5*Sections!$U$2*Sections!$T$2*Sections!HJ73^2</f>
        <v>189.1441125717657</v>
      </c>
      <c r="HT73" s="104">
        <f>BikeData!$N$2*((Sections!$P$2)/Sections!$N$2)-(0.5*Sections!$U$2*Sections!$T$2*Sections!HJ73^2)/BikeData!$G$5</f>
        <v>9.717865052381514</v>
      </c>
      <c r="HU73" s="104">
        <f>Sections!$V$2*BikeData!$N$2*(Sections!$P$2/Sections!$M$2)/(1-Sections!$V$2*Sections!$N$2/Sections!$M$2)</f>
        <v>15.459349727578084</v>
      </c>
      <c r="HV73" s="106">
        <f t="shared" si="132"/>
        <v>9.717865052381514</v>
      </c>
      <c r="HW73" s="106">
        <f t="shared" si="164"/>
        <v>274.42191860000003</v>
      </c>
      <c r="HX73" s="106">
        <f t="shared" si="78"/>
        <v>37.535770837073756</v>
      </c>
      <c r="HY73" s="106">
        <f t="shared" si="133"/>
        <v>0</v>
      </c>
      <c r="HZ73" s="106">
        <f t="shared" si="134"/>
        <v>8.2363848696077859</v>
      </c>
    </row>
    <row r="74" spans="1:234" ht="14.65" thickBot="1">
      <c r="B74" s="65"/>
      <c r="C74" s="65"/>
      <c r="D74" s="65"/>
      <c r="E74" s="111"/>
      <c r="F74" s="111"/>
      <c r="G74" s="36"/>
      <c r="L74" s="149">
        <f>INDEX($B$29:$B$34, MATCH($P74, $A$29:$A$34, 0))</f>
        <v>300.69501336586995</v>
      </c>
      <c r="M74" s="149">
        <f t="shared" si="28"/>
        <v>48</v>
      </c>
      <c r="N74" s="149">
        <f t="shared" si="79"/>
        <v>33.91872379177962</v>
      </c>
      <c r="O74" s="149">
        <f t="shared" si="29"/>
        <v>122.10740565040663</v>
      </c>
      <c r="P74" s="149">
        <f>IF(AC74=0,
IF(N74&lt;$E$29,1,
IF(N74&lt;$E$30,2,
IF(N74&lt;$E$31,3,
IF(N74&lt;$E$32,4,
IF(N74&lt;$E$33,5,
IF(N74&lt;$E$34,6)))))),
IF(N74&gt;$F$29,1,
IF(N74&gt;$F$30,2,
IF(N74&gt;$F$31,3,
IF(N74&gt;$F$32,4,
IF(N74&gt;$F$33,5,
IF(N74&gt;$F$34,6)))))))</f>
        <v>2</v>
      </c>
      <c r="Q74" s="149" cm="1">
        <f t="array" ref="Q74">INDEX(Sections!$A$37:$F$67, MATCH(N74, Acceleration!$H$6:$H$36, 1), Sections!P74)</f>
        <v>9.4901727706756382</v>
      </c>
      <c r="R74" s="149">
        <f>(BikeData!$G$5/L74)*BikeData!$N$2*(Sections!$O$2/Sections!$N$2)-Sections!W74/Sections!L74</f>
        <v>8.9042659159634887</v>
      </c>
      <c r="S74" s="149">
        <f>(Sections!$V$2*Sections!$L$2*BikeData!$N$2*((Sections!$P$2)/Sections!$M$2)/(1-Sections!$V$2*Sections!$N$2/Sections!$M$2))/Sections!L74-Sections!W74/Sections!L74</f>
        <v>12.884091147555429</v>
      </c>
      <c r="T74" s="149">
        <f t="shared" si="0"/>
        <v>8.6376490575826992</v>
      </c>
      <c r="U74" s="149">
        <f t="shared" si="30"/>
        <v>34.172432189971531</v>
      </c>
      <c r="V74" s="149">
        <f t="shared" si="31"/>
        <v>2.9372390160860847E-2</v>
      </c>
      <c r="W74" s="149">
        <f>0.5*Sections!$U$2*Sections!$T$2*Sections!N74^2</f>
        <v>207.08636825934661</v>
      </c>
      <c r="X74" s="149">
        <f>BikeData!$N$2*((Sections!$P$2)/Sections!$N$2)-(0.5*Sections!$U$2*Sections!$T$2*Sections!N74^2)/BikeData!$G$5</f>
        <v>9.6499019626558287</v>
      </c>
      <c r="Y74" s="149">
        <f>Sections!$V$2*BikeData!$N$2*(Sections!$P$2/Sections!$M$2)/(1-Sections!$V$2*Sections!$N$2/Sections!$M$2)</f>
        <v>15.459349727578084</v>
      </c>
      <c r="Z74" s="149">
        <f t="shared" si="32"/>
        <v>9.6499019626558287</v>
      </c>
      <c r="AA74" s="149">
        <f>$D$2-M74</f>
        <v>455.2</v>
      </c>
      <c r="AB74" s="149">
        <f>MAX(0, (N74^2 - M$17^2)/(2*Sections!Z74))</f>
        <v>13.141928290877274</v>
      </c>
      <c r="AC74" s="149">
        <f t="shared" si="80"/>
        <v>0</v>
      </c>
      <c r="AD74" s="149">
        <f t="shared" si="33"/>
        <v>8.6376490575826992</v>
      </c>
      <c r="AF74" s="149">
        <f>INDEX($B$29:$B$34, MATCH($AJ74, $A$29:$A$34, 0))</f>
        <v>300.69501336586995</v>
      </c>
      <c r="AG74" s="129">
        <f t="shared" si="159"/>
        <v>48</v>
      </c>
      <c r="AH74" s="129">
        <f t="shared" si="160"/>
        <v>41.584414508730156</v>
      </c>
      <c r="AI74" s="129">
        <f t="shared" si="153"/>
        <v>149.70389223142857</v>
      </c>
      <c r="AJ74" s="129">
        <f>IF(AW74=0,
IF(AH74&lt;$E$29,1,
IF(AH74&lt;$E$30,2,
IF(AH74&lt;$E$31,3,
IF(AH74&lt;$E$32,4,
IF(AH74&lt;$E$33,5,
IF(AH74&lt;$E$34,6)))))),
IF(AH74&gt;$F$29,1,
IF(AH74&gt;$F$30,2,
IF(AH74&gt;$F$31,3,
IF(AH74&gt;$F$32,4,
IF(AH74&gt;$F$33,5,
IF(AH74&gt;$F$34,6)))))))</f>
        <v>2</v>
      </c>
      <c r="AK74" s="129" cm="1">
        <f t="array" ref="AK74">INDEX(Sections!$A$37:$F$67, MATCH(AH74, Acceleration!$H$6:$H$36, 1), $AJ74)</f>
        <v>9.4901727706756382</v>
      </c>
      <c r="AL74" s="129">
        <f>(BikeData!$G$5/AF74)*BikeData!$N$2*(Sections!$O$2/Sections!$N$2)-Sections!AQ74/Sections!AF74</f>
        <v>8.5577983574210688</v>
      </c>
      <c r="AM74" s="129">
        <f>(Sections!$V$2*Sections!$L$2*BikeData!$N$2*((Sections!$P$2)/Sections!$M$2)/(1-Sections!$V$2*Sections!$N$2/Sections!$M$2))/Sections!AF74-Sections!AQ74/Sections!AF74</f>
        <v>12.537623589013009</v>
      </c>
      <c r="AN74" s="129">
        <f t="shared" si="154"/>
        <v>8.5577983574210688</v>
      </c>
      <c r="AO74" s="129">
        <f t="shared" si="155"/>
        <v>41.789701204348532</v>
      </c>
      <c r="AP74" s="129">
        <f t="shared" si="36"/>
        <v>2.3988260419849434E-2</v>
      </c>
      <c r="AQ74" s="149">
        <f>0.5*Sections!$U$2*Sections!$T$2*Sections!AH74^2</f>
        <v>311.26743540609965</v>
      </c>
      <c r="AR74" s="149">
        <f>BikeData!$N$2*((Sections!$P$2)/Sections!$N$2)-(0.5*Sections!$U$2*Sections!$T$2*Sections!AH74^2)/BikeData!$G$5</f>
        <v>9.2552767083120671</v>
      </c>
      <c r="AS74" s="149">
        <f>Sections!$V$2*BikeData!$N$2*(Sections!$P$2/Sections!$M$2)/(1-Sections!$V$2*Sections!$N$2/Sections!$M$2)</f>
        <v>15.459349727578084</v>
      </c>
      <c r="AT74" s="149">
        <f t="shared" si="156"/>
        <v>9.2552767083120671</v>
      </c>
      <c r="AU74" s="149">
        <f t="shared" si="157"/>
        <v>14.025001019999998</v>
      </c>
      <c r="AV74" s="149">
        <f>MAX(0, (AH74^2 - AG$17^2)/(2*Sections!AT74))</f>
        <v>0</v>
      </c>
      <c r="AW74" s="149">
        <f t="shared" si="81"/>
        <v>0</v>
      </c>
      <c r="AX74" s="149">
        <f t="shared" si="158"/>
        <v>8.5577983574210688</v>
      </c>
      <c r="AZ74" s="36"/>
      <c r="BA74" s="111"/>
      <c r="BB74" s="111"/>
      <c r="BC74" s="111"/>
      <c r="BD74" s="111"/>
      <c r="BE74" s="111"/>
      <c r="BF74" s="111"/>
      <c r="BG74" s="111"/>
      <c r="BH74" s="111"/>
      <c r="BI74" s="111"/>
      <c r="BJ74" s="111"/>
      <c r="BK74" s="36"/>
      <c r="BL74" s="36"/>
      <c r="BM74" s="36"/>
      <c r="BN74" s="111"/>
      <c r="BO74" s="111"/>
      <c r="BP74" s="111"/>
      <c r="BQ74" s="111"/>
      <c r="BR74" s="111"/>
      <c r="BT74" s="129">
        <f>INDEX($B$29:$B$34, MATCH($BX74, $A$29:$A$34, 0))</f>
        <v>281.54523308547459</v>
      </c>
      <c r="BU74" s="129">
        <f t="shared" si="85"/>
        <v>48</v>
      </c>
      <c r="BV74" s="129">
        <f t="shared" si="86"/>
        <v>55.45465626688555</v>
      </c>
      <c r="BW74" s="129">
        <f t="shared" si="87"/>
        <v>199.63676256078799</v>
      </c>
      <c r="BX74" s="129">
        <f>IF(CK74=0,
IF(BV74&lt;$E$29,1,
IF(BV74&lt;$E$30,2,
IF(BV74&lt;$E$31,3,
IF(BV74&lt;$E$32,4,
IF(BV74&lt;$E$33,5,
IF(BV74&lt;$E$34,6)))))),
IF(BV74&gt;$F$29,1,
IF(BV74&gt;$F$30,2,
IF(BV74&gt;$F$31,3,
IF(BV74&gt;$F$32,4,
IF(BV74&gt;$F$33,5,
IF(BV74&gt;$F$34,6)))))))</f>
        <v>4</v>
      </c>
      <c r="BY74" s="129" cm="1">
        <f t="array" ref="BY74">INDEX(Sections!$A$37:$F$67, MATCH(BV74, Acceleration!$H$6:$H$36, 1), Sections!BX74)</f>
        <v>4.7104625432718503</v>
      </c>
      <c r="BZ74" s="129">
        <f>(BikeData!$G$5/BT74)*BikeData!$N$2*(Sections!$O$2/Sections!$N$2)-Sections!CE74/Sections!BT74</f>
        <v>8.2793634934797691</v>
      </c>
      <c r="CA74" s="129">
        <f>(Sections!$V$2*Sections!$L$2*BikeData!$N$2*((Sections!$P$2)/Sections!$M$2)/(1-Sections!$V$2*Sections!$N$2/Sections!$M$2))/Sections!BT74-Sections!CE74/Sections!BT74</f>
        <v>12.529883341010109</v>
      </c>
      <c r="CB74" s="129">
        <f t="shared" si="40"/>
        <v>4.7104625432718503</v>
      </c>
      <c r="CC74" s="129">
        <f t="shared" si="13"/>
        <v>55.539533908423941</v>
      </c>
      <c r="CD74" s="129">
        <f t="shared" si="41"/>
        <v>1.8018961144192776E-2</v>
      </c>
      <c r="CE74" s="149">
        <f>0.5*Sections!$U$2*Sections!$T$2*Sections!BV74^2</f>
        <v>553.5394023021172</v>
      </c>
      <c r="CF74" s="149">
        <f>BikeData!$N$2*((Sections!$P$2)/Sections!$N$2)-(0.5*Sections!$U$2*Sections!$T$2*Sections!BV74^2)/BikeData!$G$5</f>
        <v>8.3375798640089709</v>
      </c>
      <c r="CG74" s="149">
        <f>Sections!$V$2*BikeData!$N$2*(Sections!$P$2/Sections!$M$2)/(1-Sections!$V$2*Sections!$N$2/Sections!$M$2)</f>
        <v>15.459349727578084</v>
      </c>
      <c r="CH74" s="149">
        <f t="shared" si="42"/>
        <v>8.3375798640089709</v>
      </c>
      <c r="CI74" s="149">
        <f t="shared" si="88"/>
        <v>56.075679469999997</v>
      </c>
      <c r="CJ74" s="149">
        <f>MAX(0, (BV74^2 - BU$17^2)/(2*Sections!CH74))</f>
        <v>0</v>
      </c>
      <c r="CK74" s="149">
        <f t="shared" si="89"/>
        <v>0</v>
      </c>
      <c r="CL74" s="154">
        <f t="shared" si="90"/>
        <v>4.7104625432718503</v>
      </c>
      <c r="CM74" s="672"/>
      <c r="CN74" s="129">
        <f>INDEX($B$29:$B$34, MATCH(CR74, $A$29:$A$34, 0))</f>
        <v>288.49501037177833</v>
      </c>
      <c r="CO74" s="129">
        <f t="shared" si="91"/>
        <v>48</v>
      </c>
      <c r="CP74" s="129">
        <f t="shared" si="92"/>
        <v>53.469564199083599</v>
      </c>
      <c r="CQ74" s="129">
        <f t="shared" si="43"/>
        <v>192.49043111670096</v>
      </c>
      <c r="CR74" s="129">
        <f>IF(DE74=1,
IF(CP74&lt;$E$29,1,
IF(CP74&lt;$E$30,2,
IF(CP74&lt;$E$31,3,
IF(CP74&lt;$E$32,4,
IF(CP74&lt;$E$33,5,
IF(CP74&lt;$E$34,6)))))),
IF(CP74&gt;$F$29,1,
IF(CP74&gt;$F$30,2,
IF(CP74&gt;$F$31,3,
IF(CP74&gt;$F$32,4,
IF(CP74&gt;$F$33,5,
IF(CP74&gt;$F$34,6)))))))</f>
        <v>3</v>
      </c>
      <c r="CS74" s="129" cm="1">
        <f t="array" ref="CS74">INDEX(Sections!$A$37:$F$67, MATCH(CP74, Acceleration!$H$6:$H$36, 1), Sections!CR74)</f>
        <v>6.8582415088433493</v>
      </c>
      <c r="CT74" s="129">
        <f>(BikeData!$G$5/CN74)*BikeData!$N$2*(Sections!$O$2/Sections!$N$2)-Sections!CY74/Sections!CN74</f>
        <v>8.2148240643883881</v>
      </c>
      <c r="CU74" s="129">
        <f>(Sections!$V$2*Sections!$L$2*BikeData!$N$2*((Sections!$P$2)/Sections!$M$2)/(1-Sections!$V$2*Sections!$N$2/Sections!$M$2))/Sections!CN74-Sections!CY74/Sections!CN74</f>
        <v>12.362949883497638</v>
      </c>
      <c r="CV74" s="129">
        <f t="shared" si="135"/>
        <v>6.8582415088433493</v>
      </c>
      <c r="CW74" s="129">
        <f t="shared" si="138"/>
        <v>53.310639502602086</v>
      </c>
      <c r="CX74" s="129">
        <f t="shared" si="139"/>
        <v>1.8730063538625507E-2</v>
      </c>
      <c r="CY74" s="129">
        <f>0.5*Sections!$U$2*Sections!$T$2*Sections!CP74^2</f>
        <v>514.61897321518609</v>
      </c>
      <c r="CZ74" s="129">
        <f>BikeData!$N$2*((Sections!$P$2)/Sections!$N$2)-(0.5*Sections!$U$2*Sections!$T$2*Sections!CP74^2)/BikeData!$G$5</f>
        <v>8.4850057317624969</v>
      </c>
      <c r="DA74" s="129">
        <f>Sections!$V$2*BikeData!$N$2*(Sections!$P$2/Sections!$M$2)/(1-Sections!$V$2*Sections!$N$2/Sections!$M$2)</f>
        <v>15.459349727578084</v>
      </c>
      <c r="DB74" s="129">
        <f t="shared" si="93"/>
        <v>8.4850057317624969</v>
      </c>
      <c r="DC74" s="129">
        <f t="shared" si="94"/>
        <v>24.567763170000006</v>
      </c>
      <c r="DD74" s="129">
        <f t="shared" si="47"/>
        <v>27.001320488920193</v>
      </c>
      <c r="DE74" s="220">
        <f t="shared" si="95"/>
        <v>1</v>
      </c>
      <c r="DF74" s="149">
        <f t="shared" si="161"/>
        <v>-8.4850057317624969</v>
      </c>
      <c r="DG74" s="680"/>
      <c r="DH74" s="632"/>
      <c r="DI74" s="150">
        <f>INDEX($B$29:$B$34, MATCH(DM74, $A$29:$A$34, 0))</f>
        <v>300.69501336586995</v>
      </c>
      <c r="DJ74" s="150">
        <f>DJ14</f>
        <v>47.780693499999998</v>
      </c>
      <c r="DK74" s="150">
        <f t="shared" si="98"/>
        <v>39.097188858884692</v>
      </c>
      <c r="DL74" s="150">
        <f t="shared" si="16"/>
        <v>140.7498798919849</v>
      </c>
      <c r="DM74" s="151">
        <f>IF(DZ74=0,
IF(DK74&lt;$E$29,1,
IF(DK74&lt;$E$30,2,
IF(DK74&lt;$E$31,3,
IF(DK74&lt;$E$32,4,
IF(DK74&lt;$E$33,5,
IF(DK74&lt;$E$34,6)))))),
IF(DK74&gt;$F$29,1,
IF(DK74&gt;$F$30,2,
IF(DK74&gt;$F$31,3,
IF(DK74&gt;$F$32,4,
IF(DK74&gt;$F$33,5,
IF(DK74&gt;$F$34,6)))))))</f>
        <v>2</v>
      </c>
      <c r="DN74" s="151" cm="1">
        <f t="array" ref="DN74">INDEX(Sections!$A$37:$F$67, MATCH(DK74, Acceleration!$H$6:$H$36, 1), Sections!DM74)</f>
        <v>9.4901727706756382</v>
      </c>
      <c r="DO74" s="150">
        <f>(BikeData!$G$5/DI74)*BikeData!$N$2*(Sections!$O$2/Sections!$N$2)-Sections!DT74/Sections!DI74</f>
        <v>8.6779240728483344</v>
      </c>
      <c r="DP74" s="150">
        <f>(Sections!$V$2*Sections!$L$2*BikeData!$N$2*((Sections!$P$2)/Sections!$M$2)/(1-Sections!$V$2*Sections!$N$2/Sections!$M$2))/Sections!DI74-Sections!DT74/Sections!DI74</f>
        <v>12.657749304440275</v>
      </c>
      <c r="DQ74" s="150">
        <f t="shared" si="48"/>
        <v>8.6779240728483344</v>
      </c>
      <c r="DR74" s="151">
        <f t="shared" si="49"/>
        <v>38.8562218668878</v>
      </c>
      <c r="DS74" s="150">
        <f t="shared" si="50"/>
        <v>2.5656350137592768E-2</v>
      </c>
      <c r="DT74" s="151">
        <f>0.5*Sections!$U$2*Sections!$T$2*Sections!DK74^2</f>
        <v>275.14623180011353</v>
      </c>
      <c r="DU74" s="151">
        <f>BikeData!$N$2*((Sections!$P$2)/Sections!$N$2)-(0.5*Sections!$U$2*Sections!$T$2*Sections!DK74^2)/BikeData!$G$5</f>
        <v>9.3920994492438332</v>
      </c>
      <c r="DV74" s="151">
        <f>Sections!$V$2*BikeData!$N$2*(Sections!$P$2/Sections!$M$2)/(1-Sections!$V$2*Sections!$N$2/Sections!$M$2)</f>
        <v>15.459349727578084</v>
      </c>
      <c r="DW74" s="151">
        <f t="shared" si="99"/>
        <v>9.3920994492438332</v>
      </c>
      <c r="DX74" s="151">
        <f t="shared" si="100"/>
        <v>0</v>
      </c>
      <c r="DY74" s="151">
        <f t="shared" si="52"/>
        <v>0</v>
      </c>
      <c r="DZ74" s="151">
        <v>0</v>
      </c>
      <c r="EA74" s="151">
        <f t="shared" si="53"/>
        <v>-9.3920994492438332</v>
      </c>
      <c r="EB74" s="635"/>
      <c r="EX74" s="129">
        <f>INDEX($B$29:$B$34, MATCH($FB74, $A$29:$A$34, 0))</f>
        <v>300.69501336586995</v>
      </c>
      <c r="EY74" s="129">
        <f t="shared" si="144"/>
        <v>48</v>
      </c>
      <c r="EZ74" s="129">
        <f t="shared" si="145"/>
        <v>41.255423551159524</v>
      </c>
      <c r="FA74" s="129">
        <f t="shared" si="146"/>
        <v>148.51952478417428</v>
      </c>
      <c r="FB74" s="149">
        <f>IF(FO74=0,
IF(EZ74&lt;$E$29,1,
IF(EZ74&lt;$E$30,2,
IF(EZ74&lt;$E$31,3,
IF(EZ74&lt;$E$32,4,
IF(EZ74&lt;$E$33,5,
IF(EZ74&lt;$E$34,6)))))),
IF(EZ74&gt;$F$29,1,
IF(EZ74&gt;$F$30,2,
IF(EZ74&gt;$F$31,3,
IF(EZ74&gt;$F$32,4,
IF(EZ74&gt;$F$33,5,
IF(EZ74&gt;$F$34,6)))))))</f>
        <v>2</v>
      </c>
      <c r="FC74" s="149" cm="1">
        <f t="array" ref="FC74">INDEX(Sections!$A$37:$F$67, MATCH(EZ74, Acceleration!$H$6:$H$36, 1), Sections!FB74)</f>
        <v>9.4901727706756382</v>
      </c>
      <c r="FD74" s="129">
        <f>(BikeData!$G$5/EX74)*BikeData!$N$2*(Sections!$O$2/Sections!$N$2)-Sections!FI74/Sections!EX74</f>
        <v>8.5741126963979131</v>
      </c>
      <c r="FE74" s="129">
        <f>(Sections!$V$2*Sections!$L$2*BikeData!$N$2*((Sections!$P$2)/Sections!$M$2)/(1-Sections!$V$2*Sections!$N$2/Sections!$M$2))/Sections!EX74-Sections!FI74/Sections!EX74</f>
        <v>12.553937927989853</v>
      </c>
      <c r="FF74" s="129">
        <f t="shared" si="147"/>
        <v>8.5741126963979131</v>
      </c>
      <c r="FG74" s="129">
        <f t="shared" si="148"/>
        <v>41.46273263761524</v>
      </c>
      <c r="FH74" s="129">
        <f t="shared" si="58"/>
        <v>2.417848864323989E-2</v>
      </c>
      <c r="FI74" s="149">
        <f>0.5*Sections!$U$2*Sections!$T$2*Sections!EZ74^2</f>
        <v>306.36179502940217</v>
      </c>
      <c r="FJ74" s="149">
        <f>BikeData!$N$2*((Sections!$P$2)/Sections!$N$2)-(0.5*Sections!$U$2*Sections!$T$2*Sections!EZ74^2)/BikeData!$G$5</f>
        <v>9.2738586794359215</v>
      </c>
      <c r="FK74" s="149">
        <f>Sections!$V$2*BikeData!$N$2*(Sections!$P$2/Sections!$M$2)/(1-Sections!$V$2*Sections!$N$2/Sections!$M$2)</f>
        <v>15.459349727578084</v>
      </c>
      <c r="FL74" s="149">
        <f t="shared" si="149"/>
        <v>9.2738586794359215</v>
      </c>
      <c r="FM74" s="149">
        <f t="shared" si="150"/>
        <v>205.62828163</v>
      </c>
      <c r="FN74" s="149">
        <f t="shared" si="61"/>
        <v>52.622213134151359</v>
      </c>
      <c r="FO74" s="149">
        <f t="shared" si="152"/>
        <v>0</v>
      </c>
      <c r="FP74" s="149">
        <f t="shared" si="151"/>
        <v>8.5741126963979131</v>
      </c>
      <c r="FR74" s="149">
        <f>INDEX($B$29:$B$34, MATCH($FV74, $A$29:$A$34, 0))</f>
        <v>300.69501336586995</v>
      </c>
      <c r="FS74" s="129">
        <f t="shared" si="165"/>
        <v>48</v>
      </c>
      <c r="FT74" s="129">
        <f t="shared" si="114"/>
        <v>39.387360165894123</v>
      </c>
      <c r="FU74" s="129">
        <f t="shared" si="115"/>
        <v>141.79449659721885</v>
      </c>
      <c r="FV74" s="149">
        <f>IF(GI74=0,
IF(FT74&lt;$E$29,1,
IF(FT74&lt;$E$30,2,
IF(FT74&lt;$E$31,3,
IF(FT74&lt;$E$32,4,
IF(FT74&lt;$E$33,5,
IF(FT74&lt;$E$34,6)))))),
IF(FT74&gt;$F$29,1,
IF(FT74&gt;$F$30,2,
IF(FT74&gt;$F$31,3,
IF(FT74&gt;$F$32,4,
IF(FT74&gt;$F$33,5,
IF(FT74&gt;$F$34,6)))))))</f>
        <v>2</v>
      </c>
      <c r="FW74" s="149" cm="1">
        <f t="array" ref="FW74">INDEX(Sections!$A$37:$F$67, MATCH(FT74, Acceleration!$H$6:$H$36, 1), Sections!FV74)</f>
        <v>9.4901727706756382</v>
      </c>
      <c r="FX74" s="129">
        <f>(BikeData!$G$5/FR74)*BikeData!$N$2*(Sections!$O$2/Sections!$N$2)-Sections!GC74/Sections!FR74</f>
        <v>8.6642912775957104</v>
      </c>
      <c r="FY74" s="129">
        <f>(Sections!$V$2*Sections!$L$2*BikeData!$N$2*((Sections!$P$2)/Sections!$M$2)/(1-Sections!$V$2*Sections!$N$2/Sections!$M$2))/Sections!FR74-Sections!GC74/Sections!FR74</f>
        <v>12.644116509187651</v>
      </c>
      <c r="FZ74" s="129">
        <f t="shared" si="116"/>
        <v>8.6642912775957104</v>
      </c>
      <c r="GA74" s="129">
        <f t="shared" si="117"/>
        <v>39.606725734312526</v>
      </c>
      <c r="GB74" s="129">
        <f t="shared" si="64"/>
        <v>2.5318351079175211E-2</v>
      </c>
      <c r="GC74" s="149">
        <f>0.5*Sections!$U$2*Sections!$T$2*Sections!FT74^2</f>
        <v>279.24554535081535</v>
      </c>
      <c r="GD74" s="149">
        <f>BikeData!$N$2*((Sections!$P$2)/Sections!$N$2)-(0.5*Sections!$U$2*Sections!$T$2*Sections!FT74^2)/BikeData!$G$5</f>
        <v>9.3765717464002662</v>
      </c>
      <c r="GE74" s="149">
        <f>Sections!$V$2*BikeData!$N$2*(Sections!$P$2/Sections!$M$2)/(1-Sections!$V$2*Sections!$N$2/Sections!$M$2)</f>
        <v>15.459349727578084</v>
      </c>
      <c r="GF74" s="149">
        <f t="shared" si="118"/>
        <v>9.3765717464002662</v>
      </c>
      <c r="GG74" s="149">
        <f t="shared" si="162"/>
        <v>466.54111422000005</v>
      </c>
      <c r="GH74" s="149">
        <f>MAX(0, (FT74^2 - CX$6^2)/(2*Sections!GF74))</f>
        <v>82.725551661962328</v>
      </c>
      <c r="GI74" s="149">
        <f t="shared" si="119"/>
        <v>0</v>
      </c>
      <c r="GJ74" s="149">
        <f t="shared" si="120"/>
        <v>8.6642912775957104</v>
      </c>
      <c r="GM74" s="106">
        <f>INDEX($B$29:$B$34, MATCH(GQ74, $A$29:$A$34, 0))</f>
        <v>300.69501336586995</v>
      </c>
      <c r="GN74" s="106">
        <f t="shared" si="166"/>
        <v>48</v>
      </c>
      <c r="GO74" s="106">
        <f t="shared" si="121"/>
        <v>34.579083821730748</v>
      </c>
      <c r="GP74" s="106">
        <f t="shared" si="122"/>
        <v>124.4847017582307</v>
      </c>
      <c r="GQ74" s="106">
        <f>IF(HD74=0,
IF(GO74&lt;$E$29,1,
IF(GO74&lt;$E$30,2,
IF(GO74&lt;$E$31,3,
IF(GO74&lt;$E$32,4,
IF(GO74&lt;$E$33,5,
IF(GO74&lt;$E$34,6)))))),
IF(GO74&gt;$F$29,1,
IF(GO74&gt;$F$30,2,
IF(GO74&gt;$F$31,3,
IF(GO74&gt;$F$32,4,
IF(GO74&gt;$F$33,5,
IF(GO74&gt;$F$34,6)))))))</f>
        <v>2</v>
      </c>
      <c r="GR74" s="106" cm="1">
        <f t="array" ref="GR74">INDEX(Sections!$A$37:$F$67, MATCH(GO74, Acceleration!$H$6:$H$36, 1), Sections!GQ74)</f>
        <v>9.4901727706756382</v>
      </c>
      <c r="GS74" s="106">
        <f>(BikeData!$G$5/GM74)*BikeData!$N$2*(Sections!$O$2/Sections!$N$2)-Sections!GX74/Sections!GM74</f>
        <v>8.8771887174407542</v>
      </c>
      <c r="GT74" s="106">
        <f>(Sections!$V$2*Sections!$L$2*BikeData!$N$2*((Sections!$P$2)/Sections!$M$2)/(1-Sections!$V$2*Sections!$N$2/Sections!$M$2))/Sections!GM74-Sections!GX74/Sections!GM74</f>
        <v>12.857013949032694</v>
      </c>
      <c r="GU74" s="106">
        <f t="shared" si="123"/>
        <v>8.8771887174407542</v>
      </c>
      <c r="GV74" s="106">
        <f t="shared" si="124"/>
        <v>34.834859198583864</v>
      </c>
      <c r="GW74" s="106">
        <f t="shared" si="70"/>
        <v>2.8812655108998782E-2</v>
      </c>
      <c r="GX74" s="106">
        <f>0.5*Sections!$U$2*Sections!$T$2*Sections!GO74^2</f>
        <v>215.2283468310506</v>
      </c>
      <c r="GY74" s="106">
        <f>BikeData!$N$2*((Sections!$P$2)/Sections!$N$2)-(0.5*Sections!$U$2*Sections!$T$2*Sections!GO74^2)/BikeData!$G$5</f>
        <v>9.6190611347327071</v>
      </c>
      <c r="GZ74" s="106">
        <f>Sections!$V$2*BikeData!$N$2*(Sections!$P$2/Sections!$M$2)/(1-Sections!$V$2*Sections!$N$2/Sections!$M$2)</f>
        <v>15.459349727578084</v>
      </c>
      <c r="HA74" s="106">
        <f t="shared" si="125"/>
        <v>9.6190611347327071</v>
      </c>
      <c r="HB74" s="106">
        <f t="shared" si="163"/>
        <v>335.21187875999999</v>
      </c>
      <c r="HC74" s="106">
        <f>MAX(0, (GO74^2 - DY$9^2)/(2*Sections!HA74))</f>
        <v>62.153313156144499</v>
      </c>
      <c r="HD74" s="106">
        <f t="shared" si="126"/>
        <v>0</v>
      </c>
      <c r="HE74" s="106">
        <f t="shared" si="127"/>
        <v>8.8771887174407542</v>
      </c>
      <c r="HH74" s="82">
        <f>INDEX($B$29:$B$34, MATCH(HL74, $A$29:$A$34, 0))</f>
        <v>300.69501336586995</v>
      </c>
      <c r="HI74" s="82">
        <f t="shared" si="167"/>
        <v>48</v>
      </c>
      <c r="HJ74" s="82">
        <f t="shared" si="128"/>
        <v>32.669150511421535</v>
      </c>
      <c r="HK74" s="82">
        <f t="shared" si="129"/>
        <v>117.60894184111753</v>
      </c>
      <c r="HL74" s="106">
        <f>IF(HY74=0,
IF(HJ74&lt;$E$29,1,
IF(HJ74&lt;$E$30,2,
IF(HJ74&lt;$E$31,3,
IF(HJ74&lt;$E$32,4,
IF(HJ74&lt;$E$33,5,
IF(HJ74&lt;$E$34,6)))))),
IF(HJ74&gt;$F$29,1,
IF(HJ74&gt;$F$30,2,
IF(HJ74&gt;$F$31,3,
IF(HJ74&gt;$F$32,4,
IF(HJ74&gt;$F$33,5,
IF(HJ74&gt;$F$34,6)))))))</f>
        <v>2</v>
      </c>
      <c r="HM74" s="106" cm="1">
        <f t="array" ref="HM74">INDEX(Sections!$A$37:$F$67, MATCH(HJ74, Acceleration!$H$6:$H$36, 1), Sections!HL74)</f>
        <v>9.4901727706756382</v>
      </c>
      <c r="HN74" s="82">
        <f>(BikeData!$G$5/HH74)*BikeData!$N$2*(Sections!$O$2/Sections!$N$2)-Sections!HS74/Sections!HH74</f>
        <v>8.9540743812482084</v>
      </c>
      <c r="HO74" s="82">
        <f>(Sections!$V$2*Sections!$L$2*BikeData!$N$2*((Sections!$P$2)/Sections!$M$2)/(1-Sections!$V$2*Sections!$N$2/Sections!$M$2))/Sections!HH74-Sections!HS74/Sections!HH74</f>
        <v>12.933899612840149</v>
      </c>
      <c r="HP74" s="82">
        <f t="shared" si="130"/>
        <v>8.9540743812482084</v>
      </c>
      <c r="HQ74" s="82">
        <f t="shared" si="131"/>
        <v>32.942093799581265</v>
      </c>
      <c r="HR74" s="106">
        <f t="shared" si="26"/>
        <v>3.0482579944983865E-2</v>
      </c>
      <c r="HS74" s="104">
        <f>0.5*Sections!$U$2*Sections!$T$2*Sections!HJ74^2</f>
        <v>192.1092111248245</v>
      </c>
      <c r="HT74" s="104">
        <f>BikeData!$N$2*((Sections!$P$2)/Sections!$N$2)-(0.5*Sections!$U$2*Sections!$T$2*Sections!HJ74^2)/BikeData!$G$5</f>
        <v>9.7066336184684125</v>
      </c>
      <c r="HU74" s="104">
        <f>Sections!$V$2*BikeData!$N$2*(Sections!$P$2/Sections!$M$2)/(1-Sections!$V$2*Sections!$N$2/Sections!$M$2)</f>
        <v>15.459349727578084</v>
      </c>
      <c r="HV74" s="106">
        <f t="shared" si="132"/>
        <v>9.7066336184684125</v>
      </c>
      <c r="HW74" s="106">
        <f t="shared" si="164"/>
        <v>273.42191860000003</v>
      </c>
      <c r="HX74" s="106">
        <f t="shared" si="78"/>
        <v>38.427734594999926</v>
      </c>
      <c r="HY74" s="106">
        <f t="shared" si="133"/>
        <v>0</v>
      </c>
      <c r="HZ74" s="106">
        <f t="shared" si="134"/>
        <v>8.9540743812482084</v>
      </c>
    </row>
    <row r="75" spans="1:234">
      <c r="B75" s="65"/>
      <c r="C75" s="65"/>
      <c r="D75" s="65"/>
      <c r="E75" s="111"/>
      <c r="F75" s="111"/>
      <c r="G75" s="36"/>
      <c r="L75" s="149">
        <f>INDEX($B$29:$B$34, MATCH($P75, $A$29:$A$34, 0))</f>
        <v>300.69501336586995</v>
      </c>
      <c r="M75" s="149">
        <f t="shared" si="28"/>
        <v>49</v>
      </c>
      <c r="N75" s="149">
        <f t="shared" si="79"/>
        <v>34.172432189971531</v>
      </c>
      <c r="O75" s="149">
        <f t="shared" si="29"/>
        <v>123.02075588389751</v>
      </c>
      <c r="P75" s="149">
        <f>IF(AC75=0,
IF(N75&lt;$E$29,1,
IF(N75&lt;$E$30,2,
IF(N75&lt;$E$31,3,
IF(N75&lt;$E$32,4,
IF(N75&lt;$E$33,5,
IF(N75&lt;$E$34,6)))))),
IF(N75&gt;$F$29,1,
IF(N75&gt;$F$30,2,
IF(N75&gt;$F$31,3,
IF(N75&gt;$F$32,4,
IF(N75&gt;$F$33,5,
IF(N75&gt;$F$34,6)))))))</f>
        <v>2</v>
      </c>
      <c r="Q75" s="149" cm="1">
        <f t="array" ref="Q75">INDEX(Sections!$A$37:$F$67, MATCH(N75, Acceleration!$H$6:$H$36, 1), Sections!P75)</f>
        <v>9.4901727706756382</v>
      </c>
      <c r="R75" s="149">
        <f>(BikeData!$G$5/L75)*BikeData!$N$2*(Sections!$O$2/Sections!$N$2)-Sections!W75/Sections!L75</f>
        <v>8.8939246947176738</v>
      </c>
      <c r="S75" s="149">
        <f>(Sections!$V$2*Sections!$L$2*BikeData!$N$2*((Sections!$P$2)/Sections!$M$2)/(1-Sections!$V$2*Sections!$N$2/Sections!$M$2))/Sections!L75-Sections!W75/Sections!L75</f>
        <v>12.873749926309614</v>
      </c>
      <c r="T75" s="149">
        <f t="shared" si="0"/>
        <v>8.6376490575826992</v>
      </c>
      <c r="U75" s="149">
        <f t="shared" si="30"/>
        <v>34.424270796828331</v>
      </c>
      <c r="V75" s="149">
        <f t="shared" si="31"/>
        <v>2.9155920225274724E-2</v>
      </c>
      <c r="W75" s="149">
        <f>0.5*Sections!$U$2*Sections!$T$2*Sections!N75^2</f>
        <v>210.19592192007644</v>
      </c>
      <c r="X75" s="149">
        <f>BikeData!$N$2*((Sections!$P$2)/Sections!$N$2)-(0.5*Sections!$U$2*Sections!$T$2*Sections!N75^2)/BikeData!$G$5</f>
        <v>9.6381233503045802</v>
      </c>
      <c r="Y75" s="149">
        <f>Sections!$V$2*BikeData!$N$2*(Sections!$P$2/Sections!$M$2)/(1-Sections!$V$2*Sections!$N$2/Sections!$M$2)</f>
        <v>15.459349727578084</v>
      </c>
      <c r="Z75" s="149">
        <f t="shared" si="32"/>
        <v>9.6381233503045802</v>
      </c>
      <c r="AA75" s="149">
        <f>$D$2-M75</f>
        <v>454.2</v>
      </c>
      <c r="AB75" s="149">
        <f>MAX(0, (N75^2 - M$17^2)/(2*Sections!Z75))</f>
        <v>14.054185004855846</v>
      </c>
      <c r="AC75" s="149">
        <f t="shared" si="80"/>
        <v>0</v>
      </c>
      <c r="AD75" s="149">
        <f t="shared" si="33"/>
        <v>8.6376490575826992</v>
      </c>
      <c r="AF75" s="149">
        <f>INDEX($B$29:$B$34, MATCH($AJ75, $A$29:$A$34, 0))</f>
        <v>300.69501336586995</v>
      </c>
      <c r="AG75" s="129">
        <f t="shared" si="159"/>
        <v>49</v>
      </c>
      <c r="AH75" s="129">
        <f t="shared" si="160"/>
        <v>41.789701204348532</v>
      </c>
      <c r="AI75" s="129">
        <f t="shared" si="153"/>
        <v>150.44292433565471</v>
      </c>
      <c r="AJ75" s="129">
        <f>IF(AW75=0,
IF(AH75&lt;$E$29,1,
IF(AH75&lt;$E$30,2,
IF(AH75&lt;$E$31,3,
IF(AH75&lt;$E$32,4,
IF(AH75&lt;$E$33,5,
IF(AH75&lt;$E$34,6)))))),
IF(AH75&gt;$F$29,1,
IF(AH75&gt;$F$30,2,
IF(AH75&gt;$F$31,3,
IF(AH75&gt;$F$32,4,
IF(AH75&gt;$F$33,5,
IF(AH75&gt;$F$34,6)))))))</f>
        <v>2</v>
      </c>
      <c r="AK75" s="129" cm="1">
        <f t="array" ref="AK75">INDEX(Sections!$A$37:$F$67, MATCH(AH75, Acceleration!$H$6:$H$36, 1), $AJ75)</f>
        <v>9.4901727706756382</v>
      </c>
      <c r="AL75" s="129">
        <f>(BikeData!$G$5/AF75)*BikeData!$N$2*(Sections!$O$2/Sections!$N$2)-Sections!AQ75/Sections!AF75</f>
        <v>8.5475527355393286</v>
      </c>
      <c r="AM75" s="129">
        <f>(Sections!$V$2*Sections!$L$2*BikeData!$N$2*((Sections!$P$2)/Sections!$M$2)/(1-Sections!$V$2*Sections!$N$2/Sections!$M$2))/Sections!AF75-Sections!AQ75/Sections!AF75</f>
        <v>12.527377967131269</v>
      </c>
      <c r="AN75" s="129">
        <f t="shared" si="154"/>
        <v>8.5475527355393286</v>
      </c>
      <c r="AO75" s="129">
        <f t="shared" si="155"/>
        <v>41.993740393299184</v>
      </c>
      <c r="AP75" s="129">
        <f t="shared" si="36"/>
        <v>2.3871065235115858E-2</v>
      </c>
      <c r="AQ75" s="149">
        <f>0.5*Sections!$U$2*Sections!$T$2*Sections!AH75^2</f>
        <v>314.3482428147712</v>
      </c>
      <c r="AR75" s="149">
        <f>BikeData!$N$2*((Sections!$P$2)/Sections!$N$2)-(0.5*Sections!$U$2*Sections!$T$2*Sections!AH75^2)/BikeData!$G$5</f>
        <v>9.2436069832792214</v>
      </c>
      <c r="AS75" s="149">
        <f>Sections!$V$2*BikeData!$N$2*(Sections!$P$2/Sections!$M$2)/(1-Sections!$V$2*Sections!$N$2/Sections!$M$2)</f>
        <v>15.459349727578084</v>
      </c>
      <c r="AT75" s="149">
        <f t="shared" si="156"/>
        <v>9.2436069832792214</v>
      </c>
      <c r="AU75" s="149">
        <f t="shared" si="157"/>
        <v>13.025001019999998</v>
      </c>
      <c r="AV75" s="149">
        <f>MAX(0, (AH75^2 - AG$17^2)/(2*Sections!AT75))</f>
        <v>0</v>
      </c>
      <c r="AW75" s="149">
        <f t="shared" si="81"/>
        <v>0</v>
      </c>
      <c r="AX75" s="149">
        <f t="shared" si="158"/>
        <v>8.5475527355393286</v>
      </c>
      <c r="AZ75" s="36"/>
      <c r="BA75" s="111"/>
      <c r="BB75" s="111"/>
      <c r="BC75" s="111"/>
      <c r="BD75" s="111"/>
      <c r="BE75" s="111"/>
      <c r="BF75" s="111"/>
      <c r="BG75" s="111"/>
      <c r="BH75" s="111"/>
      <c r="BI75" s="111"/>
      <c r="BJ75" s="111"/>
      <c r="BK75" s="36"/>
      <c r="BL75" s="36"/>
      <c r="BM75" s="36"/>
      <c r="BN75" s="111"/>
      <c r="BO75" s="111"/>
      <c r="BP75" s="111"/>
      <c r="BQ75" s="111"/>
      <c r="BR75" s="111"/>
      <c r="BT75" s="129">
        <f>INDEX($B$29:$B$34, MATCH($BX75, $A$29:$A$34, 0))</f>
        <v>281.54523308547459</v>
      </c>
      <c r="BU75" s="129">
        <f t="shared" si="85"/>
        <v>49</v>
      </c>
      <c r="BV75" s="129">
        <f t="shared" si="86"/>
        <v>55.539533908423941</v>
      </c>
      <c r="BW75" s="129">
        <f t="shared" si="87"/>
        <v>199.94232207032618</v>
      </c>
      <c r="BX75" s="129">
        <f>IF(CK75=0,
IF(BV75&lt;$E$29,1,
IF(BV75&lt;$E$30,2,
IF(BV75&lt;$E$31,3,
IF(BV75&lt;$E$32,4,
IF(BV75&lt;$E$33,5,
IF(BV75&lt;$E$34,6)))))),
IF(BV75&gt;$F$29,1,
IF(BV75&gt;$F$30,2,
IF(BV75&gt;$F$31,3,
IF(BV75&gt;$F$32,4,
IF(BV75&gt;$F$33,5,
IF(BV75&gt;$F$34,6)))))))</f>
        <v>4</v>
      </c>
      <c r="BY75" s="129" cm="1">
        <f t="array" ref="BY75">INDEX(Sections!$A$37:$F$67, MATCH(BV75, Acceleration!$H$6:$H$36, 1), Sections!BX75)</f>
        <v>4.7104625432718503</v>
      </c>
      <c r="BZ75" s="129">
        <f>(BikeData!$G$5/BT75)*BikeData!$N$2*(Sections!$O$2/Sections!$N$2)-Sections!CE75/Sections!BT75</f>
        <v>8.2733404239466992</v>
      </c>
      <c r="CA75" s="129">
        <f>(Sections!$V$2*Sections!$L$2*BikeData!$N$2*((Sections!$P$2)/Sections!$M$2)/(1-Sections!$V$2*Sections!$N$2/Sections!$M$2))/Sections!BT75-Sections!CE75/Sections!BT75</f>
        <v>12.523860271477039</v>
      </c>
      <c r="CB75" s="129">
        <f t="shared" si="40"/>
        <v>4.7104625432718503</v>
      </c>
      <c r="CC75" s="129">
        <f t="shared" si="13"/>
        <v>55.624282034481276</v>
      </c>
      <c r="CD75" s="129">
        <f t="shared" si="41"/>
        <v>1.7991465865360483E-2</v>
      </c>
      <c r="CE75" s="149">
        <f>0.5*Sections!$U$2*Sections!$T$2*Sections!BV75^2</f>
        <v>555.23516881769513</v>
      </c>
      <c r="CF75" s="149">
        <f>BikeData!$N$2*((Sections!$P$2)/Sections!$N$2)-(0.5*Sections!$U$2*Sections!$T$2*Sections!BV75^2)/BikeData!$G$5</f>
        <v>8.331156505995418</v>
      </c>
      <c r="CG75" s="149">
        <f>Sections!$V$2*BikeData!$N$2*(Sections!$P$2/Sections!$M$2)/(1-Sections!$V$2*Sections!$N$2/Sections!$M$2)</f>
        <v>15.459349727578084</v>
      </c>
      <c r="CH75" s="149">
        <f t="shared" si="42"/>
        <v>8.331156505995418</v>
      </c>
      <c r="CI75" s="149">
        <f t="shared" si="88"/>
        <v>55.075679469999997</v>
      </c>
      <c r="CJ75" s="149">
        <f>MAX(0, (BV75^2 - BU$17^2)/(2*Sections!CH75))</f>
        <v>0</v>
      </c>
      <c r="CK75" s="149">
        <f t="shared" si="89"/>
        <v>0</v>
      </c>
      <c r="CL75" s="154">
        <f t="shared" si="90"/>
        <v>4.7104625432718503</v>
      </c>
      <c r="CM75" s="672"/>
      <c r="CN75" s="129">
        <f>INDEX($B$29:$B$34, MATCH(CR75, $A$29:$A$34, 0))</f>
        <v>288.49501037177833</v>
      </c>
      <c r="CO75" s="129">
        <f t="shared" si="91"/>
        <v>49</v>
      </c>
      <c r="CP75" s="129">
        <f t="shared" si="92"/>
        <v>53.310639502602086</v>
      </c>
      <c r="CQ75" s="129">
        <f t="shared" si="43"/>
        <v>191.91830220936751</v>
      </c>
      <c r="CR75" s="129">
        <f>IF(DE75=1,
IF(CP75&lt;$E$29,1,
IF(CP75&lt;$E$30,2,
IF(CP75&lt;$E$31,3,
IF(CP75&lt;$E$32,4,
IF(CP75&lt;$E$33,5,
IF(CP75&lt;$E$34,6)))))),
IF(CP75&gt;$F$29,1,
IF(CP75&gt;$F$30,2,
IF(CP75&gt;$F$31,3,
IF(CP75&gt;$F$32,4,
IF(CP75&gt;$F$33,5,
IF(CP75&gt;$F$34,6)))))))</f>
        <v>3</v>
      </c>
      <c r="CS75" s="129" cm="1">
        <f t="array" ref="CS75">INDEX(Sections!$A$37:$F$67, MATCH(CP75, Acceleration!$H$6:$H$36, 1), Sections!CR75)</f>
        <v>6.8582415088433493</v>
      </c>
      <c r="CT75" s="129">
        <f>(BikeData!$G$5/CN75)*BikeData!$N$2*(Sections!$O$2/Sections!$N$2)-Sections!CY75/Sections!CN75</f>
        <v>8.2254121229461354</v>
      </c>
      <c r="CU75" s="129">
        <f>(Sections!$V$2*Sections!$L$2*BikeData!$N$2*((Sections!$P$2)/Sections!$M$2)/(1-Sections!$V$2*Sections!$N$2/Sections!$M$2))/Sections!CN75-Sections!CY75/Sections!CN75</f>
        <v>12.373537942055387</v>
      </c>
      <c r="CV75" s="129">
        <f t="shared" si="135"/>
        <v>6.8582415088433493</v>
      </c>
      <c r="CW75" s="129">
        <f t="shared" si="138"/>
        <v>53.151021926094238</v>
      </c>
      <c r="CX75" s="129">
        <f t="shared" si="139"/>
        <v>1.8786105468957693E-2</v>
      </c>
      <c r="CY75" s="129">
        <f>0.5*Sections!$U$2*Sections!$T$2*Sections!CP75^2</f>
        <v>511.56437115175163</v>
      </c>
      <c r="CZ75" s="129">
        <f>BikeData!$N$2*((Sections!$P$2)/Sections!$N$2)-(0.5*Sections!$U$2*Sections!$T$2*Sections!CP75^2)/BikeData!$G$5</f>
        <v>8.4965761941239926</v>
      </c>
      <c r="DA75" s="129">
        <f>Sections!$V$2*BikeData!$N$2*(Sections!$P$2/Sections!$M$2)/(1-Sections!$V$2*Sections!$N$2/Sections!$M$2)</f>
        <v>15.459349727578084</v>
      </c>
      <c r="DB75" s="129">
        <f t="shared" si="93"/>
        <v>8.4965761941239926</v>
      </c>
      <c r="DC75" s="129">
        <f t="shared" si="94"/>
        <v>23.567763170000006</v>
      </c>
      <c r="DD75" s="129">
        <f t="shared" si="47"/>
        <v>25.965912426520401</v>
      </c>
      <c r="DE75" s="220">
        <f t="shared" si="95"/>
        <v>1</v>
      </c>
      <c r="DF75" s="149">
        <f t="shared" si="161"/>
        <v>-8.4965761941239926</v>
      </c>
      <c r="DG75" s="680"/>
      <c r="EX75" s="129">
        <f>INDEX($B$29:$B$34, MATCH($FB75, $A$29:$A$34, 0))</f>
        <v>300.69501336586995</v>
      </c>
      <c r="EY75" s="129">
        <f t="shared" si="144"/>
        <v>49</v>
      </c>
      <c r="EZ75" s="129">
        <f t="shared" si="145"/>
        <v>41.46273263761524</v>
      </c>
      <c r="FA75" s="129">
        <f t="shared" si="146"/>
        <v>149.26583749541487</v>
      </c>
      <c r="FB75" s="149">
        <f>IF(FO75=0,
IF(EZ75&lt;$E$29,1,
IF(EZ75&lt;$E$30,2,
IF(EZ75&lt;$E$31,3,
IF(EZ75&lt;$E$32,4,
IF(EZ75&lt;$E$33,5,
IF(EZ75&lt;$E$34,6)))))),
IF(EZ75&gt;$F$29,1,
IF(EZ75&gt;$F$30,2,
IF(EZ75&gt;$F$31,3,
IF(EZ75&gt;$F$32,4,
IF(EZ75&gt;$F$33,5,
IF(EZ75&gt;$F$34,6)))))))</f>
        <v>2</v>
      </c>
      <c r="FC75" s="149" cm="1">
        <f t="array" ref="FC75">INDEX(Sections!$A$37:$F$67, MATCH(EZ75, Acceleration!$H$6:$H$36, 1), Sections!FB75)</f>
        <v>9.4901727706756382</v>
      </c>
      <c r="FD75" s="129">
        <f>(BikeData!$G$5/EX75)*BikeData!$N$2*(Sections!$O$2/Sections!$N$2)-Sections!FI75/Sections!EX75</f>
        <v>8.563847542559305</v>
      </c>
      <c r="FE75" s="129">
        <f>(Sections!$V$2*Sections!$L$2*BikeData!$N$2*((Sections!$P$2)/Sections!$M$2)/(1-Sections!$V$2*Sections!$N$2/Sections!$M$2))/Sections!EX75-Sections!FI75/Sections!EX75</f>
        <v>12.543672774151245</v>
      </c>
      <c r="FF75" s="129">
        <f t="shared" si="147"/>
        <v>8.563847542559305</v>
      </c>
      <c r="FG75" s="129">
        <f t="shared" si="148"/>
        <v>41.668763994909696</v>
      </c>
      <c r="FH75" s="129">
        <f t="shared" si="58"/>
        <v>2.4058270102375514E-2</v>
      </c>
      <c r="FI75" s="149">
        <f>0.5*Sections!$U$2*Sections!$T$2*Sections!EZ75^2</f>
        <v>309.4484756001055</v>
      </c>
      <c r="FJ75" s="149">
        <f>BikeData!$N$2*((Sections!$P$2)/Sections!$N$2)-(0.5*Sections!$U$2*Sections!$T$2*Sections!EZ75^2)/BikeData!$G$5</f>
        <v>9.2621667075771974</v>
      </c>
      <c r="FK75" s="149">
        <f>Sections!$V$2*BikeData!$N$2*(Sections!$P$2/Sections!$M$2)/(1-Sections!$V$2*Sections!$N$2/Sections!$M$2)</f>
        <v>15.459349727578084</v>
      </c>
      <c r="FL75" s="149">
        <f t="shared" si="149"/>
        <v>9.2621667075771974</v>
      </c>
      <c r="FM75" s="149">
        <f t="shared" si="150"/>
        <v>204.62828163</v>
      </c>
      <c r="FN75" s="149">
        <f t="shared" si="61"/>
        <v>53.614353571872989</v>
      </c>
      <c r="FO75" s="149">
        <f t="shared" si="152"/>
        <v>0</v>
      </c>
      <c r="FP75" s="149">
        <f t="shared" si="151"/>
        <v>8.563847542559305</v>
      </c>
      <c r="FR75" s="149">
        <f>INDEX($B$29:$B$34, MATCH($FV75, $A$29:$A$34, 0))</f>
        <v>300.69501336586995</v>
      </c>
      <c r="FS75" s="129">
        <f t="shared" si="165"/>
        <v>49</v>
      </c>
      <c r="FT75" s="129">
        <f t="shared" si="114"/>
        <v>39.606725734312526</v>
      </c>
      <c r="FU75" s="129">
        <f t="shared" si="115"/>
        <v>142.58421264352509</v>
      </c>
      <c r="FV75" s="149">
        <f>IF(GI75=0,
IF(FT75&lt;$E$29,1,
IF(FT75&lt;$E$30,2,
IF(FT75&lt;$E$31,3,
IF(FT75&lt;$E$32,4,
IF(FT75&lt;$E$33,5,
IF(FT75&lt;$E$34,6)))))),
IF(FT75&gt;$F$29,1,
IF(FT75&gt;$F$30,2,
IF(FT75&gt;$F$31,3,
IF(FT75&gt;$F$32,4,
IF(FT75&gt;$F$33,5,
IF(FT75&gt;$F$34,6)))))))</f>
        <v>2</v>
      </c>
      <c r="FW75" s="149" cm="1">
        <f t="array" ref="FW75">INDEX(Sections!$A$37:$F$67, MATCH(FT75, Acceleration!$H$6:$H$36, 1), Sections!FV75)</f>
        <v>9.4901727706756382</v>
      </c>
      <c r="FX75" s="129">
        <f>(BikeData!$G$5/FR75)*BikeData!$N$2*(Sections!$O$2/Sections!$N$2)-Sections!GC75/Sections!FR75</f>
        <v>8.6539181595814814</v>
      </c>
      <c r="FY75" s="129">
        <f>(Sections!$V$2*Sections!$L$2*BikeData!$N$2*((Sections!$P$2)/Sections!$M$2)/(1-Sections!$V$2*Sections!$N$2/Sections!$M$2))/Sections!FR75-Sections!GC75/Sections!FR75</f>
        <v>12.633743391173422</v>
      </c>
      <c r="FZ75" s="129">
        <f t="shared" si="116"/>
        <v>8.6539181595814814</v>
      </c>
      <c r="GA75" s="129">
        <f t="shared" si="117"/>
        <v>39.82462253069346</v>
      </c>
      <c r="GB75" s="129">
        <f t="shared" si="64"/>
        <v>2.5178975853808173E-2</v>
      </c>
      <c r="GC75" s="149">
        <f>0.5*Sections!$U$2*Sections!$T$2*Sections!FT75^2</f>
        <v>282.36469021074976</v>
      </c>
      <c r="GD75" s="149">
        <f>BikeData!$N$2*((Sections!$P$2)/Sections!$N$2)-(0.5*Sections!$U$2*Sections!$T$2*Sections!FT75^2)/BikeData!$G$5</f>
        <v>9.3647568037489997</v>
      </c>
      <c r="GE75" s="149">
        <f>Sections!$V$2*BikeData!$N$2*(Sections!$P$2/Sections!$M$2)/(1-Sections!$V$2*Sections!$N$2/Sections!$M$2)</f>
        <v>15.459349727578084</v>
      </c>
      <c r="GF75" s="149">
        <f t="shared" si="118"/>
        <v>9.3647568037489997</v>
      </c>
      <c r="GG75" s="149">
        <f t="shared" si="162"/>
        <v>465.54111422000005</v>
      </c>
      <c r="GH75" s="149">
        <f>MAX(0, (FT75^2 - CX$6^2)/(2*Sections!GF75))</f>
        <v>83.755123398669483</v>
      </c>
      <c r="GI75" s="149">
        <f t="shared" si="119"/>
        <v>0</v>
      </c>
      <c r="GJ75" s="149">
        <f t="shared" si="120"/>
        <v>8.6539181595814814</v>
      </c>
      <c r="GM75" s="106">
        <f>INDEX($B$29:$B$34, MATCH(GQ75, $A$29:$A$34, 0))</f>
        <v>300.69501336586995</v>
      </c>
      <c r="GN75" s="106">
        <f t="shared" si="166"/>
        <v>49</v>
      </c>
      <c r="GO75" s="106">
        <f t="shared" si="121"/>
        <v>34.834859198583864</v>
      </c>
      <c r="GP75" s="106">
        <f t="shared" si="122"/>
        <v>125.40549311490192</v>
      </c>
      <c r="GQ75" s="106">
        <f>IF(HD75=0,
IF(GO75&lt;$E$29,1,
IF(GO75&lt;$E$30,2,
IF(GO75&lt;$E$31,3,
IF(GO75&lt;$E$32,4,
IF(GO75&lt;$E$33,5,
IF(GO75&lt;$E$34,6)))))),
IF(GO75&gt;$F$29,1,
IF(GO75&gt;$F$30,2,
IF(GO75&gt;$F$31,3,
IF(GO75&gt;$F$32,4,
IF(GO75&gt;$F$33,5,
IF(GO75&gt;$F$34,6)))))))</f>
        <v>2</v>
      </c>
      <c r="GR75" s="106" cm="1">
        <f t="array" ref="GR75">INDEX(Sections!$A$37:$F$67, MATCH(GO75, Acceleration!$H$6:$H$36, 1), Sections!GQ75)</f>
        <v>9.4901727706756382</v>
      </c>
      <c r="GS75" s="106">
        <f>(BikeData!$G$5/GM75)*BikeData!$N$2*(Sections!$O$2/Sections!$N$2)-Sections!GX75/Sections!GM75</f>
        <v>8.8665607129969608</v>
      </c>
      <c r="GT75" s="106">
        <f>(Sections!$V$2*Sections!$L$2*BikeData!$N$2*((Sections!$P$2)/Sections!$M$2)/(1-Sections!$V$2*Sections!$N$2/Sections!$M$2))/Sections!GM75-Sections!GX75/Sections!GM75</f>
        <v>12.846385944588901</v>
      </c>
      <c r="GU75" s="106">
        <f t="shared" si="123"/>
        <v>8.8665607129969608</v>
      </c>
      <c r="GV75" s="106">
        <f t="shared" si="124"/>
        <v>35.088467290709019</v>
      </c>
      <c r="GW75" s="106">
        <f t="shared" si="70"/>
        <v>2.8602758198385356E-2</v>
      </c>
      <c r="GX75" s="106">
        <f>0.5*Sections!$U$2*Sections!$T$2*Sections!GO75^2</f>
        <v>218.4241347693293</v>
      </c>
      <c r="GY75" s="106">
        <f>BikeData!$N$2*((Sections!$P$2)/Sections!$N$2)-(0.5*Sections!$U$2*Sections!$T$2*Sections!GO75^2)/BikeData!$G$5</f>
        <v>9.6069558773907424</v>
      </c>
      <c r="GZ75" s="106">
        <f>Sections!$V$2*BikeData!$N$2*(Sections!$P$2/Sections!$M$2)/(1-Sections!$V$2*Sections!$N$2/Sections!$M$2)</f>
        <v>15.459349727578084</v>
      </c>
      <c r="HA75" s="106">
        <f t="shared" si="125"/>
        <v>9.6069558773907424</v>
      </c>
      <c r="HB75" s="106">
        <f t="shared" si="163"/>
        <v>334.21187875999999</v>
      </c>
      <c r="HC75" s="106">
        <f>MAX(0, (GO75^2 - DY$9^2)/(2*Sections!HA75))</f>
        <v>63.155667147434727</v>
      </c>
      <c r="HD75" s="106">
        <f t="shared" si="126"/>
        <v>0</v>
      </c>
      <c r="HE75" s="106">
        <f t="shared" si="127"/>
        <v>8.8665607129969608</v>
      </c>
      <c r="HH75" s="82">
        <f>INDEX($B$29:$B$34, MATCH(HL75, $A$29:$A$34, 0))</f>
        <v>300.69501336586995</v>
      </c>
      <c r="HI75" s="82">
        <f t="shared" si="167"/>
        <v>49</v>
      </c>
      <c r="HJ75" s="82">
        <f t="shared" si="128"/>
        <v>32.942093799581265</v>
      </c>
      <c r="HK75" s="82">
        <f t="shared" si="129"/>
        <v>118.59153767849256</v>
      </c>
      <c r="HL75" s="106">
        <f>IF(HY75=0,
IF(HJ75&lt;$E$29,1,
IF(HJ75&lt;$E$30,2,
IF(HJ75&lt;$E$31,3,
IF(HJ75&lt;$E$32,4,
IF(HJ75&lt;$E$33,5,
IF(HJ75&lt;$E$34,6)))))),
IF(HJ75&gt;$F$29,1,
IF(HJ75&gt;$F$30,2,
IF(HJ75&gt;$F$31,3,
IF(HJ75&gt;$F$32,4,
IF(HJ75&gt;$F$33,5,
IF(HJ75&gt;$F$34,6)))))))</f>
        <v>2</v>
      </c>
      <c r="HM75" s="106" cm="1">
        <f t="array" ref="HM75">INDEX(Sections!$A$37:$F$67, MATCH(HJ75, Acceleration!$H$6:$H$36, 1), Sections!HL75)</f>
        <v>9.4901727706756382</v>
      </c>
      <c r="HN75" s="82">
        <f>(BikeData!$G$5/HH75)*BikeData!$N$2*(Sections!$O$2/Sections!$N$2)-Sections!HS75/Sections!HH75</f>
        <v>8.9433543272600584</v>
      </c>
      <c r="HO75" s="82">
        <f>(Sections!$V$2*Sections!$L$2*BikeData!$N$2*((Sections!$P$2)/Sections!$M$2)/(1-Sections!$V$2*Sections!$N$2/Sections!$M$2))/Sections!HH75-Sections!HS75/Sections!HH75</f>
        <v>12.923179558851999</v>
      </c>
      <c r="HP75" s="82">
        <f t="shared" si="130"/>
        <v>8.9433543272600584</v>
      </c>
      <c r="HQ75" s="82">
        <f t="shared" si="131"/>
        <v>33.21247134067157</v>
      </c>
      <c r="HR75" s="106">
        <f t="shared" si="26"/>
        <v>3.0232229563595902E-2</v>
      </c>
      <c r="HS75" s="104">
        <f>0.5*Sections!$U$2*Sections!$T$2*Sections!HJ75^2</f>
        <v>195.33267790207387</v>
      </c>
      <c r="HT75" s="104">
        <f>BikeData!$N$2*((Sections!$P$2)/Sections!$N$2)-(0.5*Sections!$U$2*Sections!$T$2*Sections!HJ75^2)/BikeData!$G$5</f>
        <v>9.6944235170394375</v>
      </c>
      <c r="HU75" s="104">
        <f>Sections!$V$2*BikeData!$N$2*(Sections!$P$2/Sections!$M$2)/(1-Sections!$V$2*Sections!$N$2/Sections!$M$2)</f>
        <v>15.459349727578084</v>
      </c>
      <c r="HV75" s="106">
        <f t="shared" si="132"/>
        <v>9.6944235170394375</v>
      </c>
      <c r="HW75" s="106">
        <f t="shared" si="164"/>
        <v>272.42191860000003</v>
      </c>
      <c r="HX75" s="106">
        <f t="shared" si="78"/>
        <v>39.399765670574048</v>
      </c>
      <c r="HY75" s="106">
        <f t="shared" si="133"/>
        <v>0</v>
      </c>
      <c r="HZ75" s="106">
        <f t="shared" si="134"/>
        <v>8.9433543272600584</v>
      </c>
    </row>
    <row r="76" spans="1:234">
      <c r="B76" s="65"/>
      <c r="C76" s="65"/>
      <c r="D76" s="65"/>
      <c r="E76" s="111"/>
      <c r="F76" s="111"/>
      <c r="G76" s="36"/>
      <c r="L76" s="149">
        <f>INDEX($B$29:$B$34, MATCH($P76, $A$29:$A$34, 0))</f>
        <v>300.69501336586995</v>
      </c>
      <c r="M76" s="149">
        <f t="shared" si="28"/>
        <v>50</v>
      </c>
      <c r="N76" s="149">
        <f t="shared" si="79"/>
        <v>34.424270796828331</v>
      </c>
      <c r="O76" s="149">
        <f t="shared" si="29"/>
        <v>123.92737486858199</v>
      </c>
      <c r="P76" s="149">
        <f>IF(AC76=0,
IF(N76&lt;$E$29,1,
IF(N76&lt;$E$30,2,
IF(N76&lt;$E$31,3,
IF(N76&lt;$E$32,4,
IF(N76&lt;$E$33,5,
IF(N76&lt;$E$34,6)))))),
IF(N76&gt;$F$29,1,
IF(N76&gt;$F$30,2,
IF(N76&gt;$F$31,3,
IF(N76&gt;$F$32,4,
IF(N76&gt;$F$33,5,
IF(N76&gt;$F$34,6)))))))</f>
        <v>2</v>
      </c>
      <c r="Q76" s="149" cm="1">
        <f t="array" ref="Q76">INDEX(Sections!$A$37:$F$67, MATCH(N76, Acceleration!$H$6:$H$36, 1), Sections!P76)</f>
        <v>9.4901727706756382</v>
      </c>
      <c r="R76" s="149">
        <f>(BikeData!$G$5/L76)*BikeData!$N$2*(Sections!$O$2/Sections!$N$2)-Sections!W76/Sections!L76</f>
        <v>8.8835834734718588</v>
      </c>
      <c r="S76" s="149">
        <f>(Sections!$V$2*Sections!$L$2*BikeData!$N$2*((Sections!$P$2)/Sections!$M$2)/(1-Sections!$V$2*Sections!$N$2/Sections!$M$2))/Sections!L76-Sections!W76/Sections!L76</f>
        <v>12.863408705063799</v>
      </c>
      <c r="T76" s="149">
        <f t="shared" si="0"/>
        <v>8.6376490575826992</v>
      </c>
      <c r="U76" s="149">
        <f t="shared" si="30"/>
        <v>34.674280353145519</v>
      </c>
      <c r="V76" s="149">
        <f t="shared" si="31"/>
        <v>2.8944166942938405E-2</v>
      </c>
      <c r="W76" s="149">
        <f>0.5*Sections!$U$2*Sections!$T$2*Sections!N76^2</f>
        <v>213.30547558080622</v>
      </c>
      <c r="X76" s="149">
        <f>BikeData!$N$2*((Sections!$P$2)/Sections!$N$2)-(0.5*Sections!$U$2*Sections!$T$2*Sections!N76^2)/BikeData!$G$5</f>
        <v>9.62634473795333</v>
      </c>
      <c r="Y76" s="149">
        <f>Sections!$V$2*BikeData!$N$2*(Sections!$P$2/Sections!$M$2)/(1-Sections!$V$2*Sections!$N$2/Sections!$M$2)</f>
        <v>15.459349727578084</v>
      </c>
      <c r="Z76" s="149">
        <f t="shared" si="32"/>
        <v>9.62634473795333</v>
      </c>
      <c r="AA76" s="149">
        <f>$D$2-M76</f>
        <v>453.2</v>
      </c>
      <c r="AB76" s="149">
        <f>MAX(0, (N76^2 - M$17^2)/(2*Sections!Z76))</f>
        <v>14.968674158766964</v>
      </c>
      <c r="AC76" s="149">
        <f t="shared" si="80"/>
        <v>0</v>
      </c>
      <c r="AD76" s="149">
        <f t="shared" si="33"/>
        <v>8.6376490575826992</v>
      </c>
      <c r="AF76" s="149">
        <f>INDEX($B$29:$B$34, MATCH($AJ76, $A$29:$A$34, 0))</f>
        <v>300.69501336586995</v>
      </c>
      <c r="AG76" s="129">
        <f t="shared" si="159"/>
        <v>50</v>
      </c>
      <c r="AH76" s="129">
        <f t="shared" si="160"/>
        <v>41.993740393299184</v>
      </c>
      <c r="AI76" s="129">
        <f t="shared" si="153"/>
        <v>151.17746541587707</v>
      </c>
      <c r="AJ76" s="129">
        <f>IF(AW76=0,
IF(AH76&lt;$E$29,1,
IF(AH76&lt;$E$30,2,
IF(AH76&lt;$E$31,3,
IF(AH76&lt;$E$32,4,
IF(AH76&lt;$E$33,5,
IF(AH76&lt;$E$34,6)))))),
IF(AH76&gt;$F$29,1,
IF(AH76&gt;$F$30,2,
IF(AH76&gt;$F$31,3,
IF(AH76&gt;$F$32,4,
IF(AH76&gt;$F$33,5,
IF(AH76&gt;$F$34,6)))))))</f>
        <v>2</v>
      </c>
      <c r="AK76" s="129" cm="1">
        <f t="array" ref="AK76">INDEX(Sections!$A$37:$F$67, MATCH(AH76, Acceleration!$H$6:$H$36, 1), $AJ76)</f>
        <v>9.4901727706756382</v>
      </c>
      <c r="AL76" s="129">
        <f>(BikeData!$G$5/AF76)*BikeData!$N$2*(Sections!$O$2/Sections!$N$2)-Sections!AQ76/Sections!AF76</f>
        <v>8.5373193799863056</v>
      </c>
      <c r="AM76" s="129">
        <f>(Sections!$V$2*Sections!$L$2*BikeData!$N$2*((Sections!$P$2)/Sections!$M$2)/(1-Sections!$V$2*Sections!$N$2/Sections!$M$2))/Sections!AF76-Sections!AQ76/Sections!AF76</f>
        <v>12.517144611578246</v>
      </c>
      <c r="AN76" s="129">
        <f t="shared" si="154"/>
        <v>8.5373193799863056</v>
      </c>
      <c r="AO76" s="129">
        <f t="shared" si="155"/>
        <v>42.196550463038804</v>
      </c>
      <c r="AP76" s="129">
        <f t="shared" si="36"/>
        <v>2.3755708403630685E-2</v>
      </c>
      <c r="AQ76" s="149">
        <f>0.5*Sections!$U$2*Sections!$T$2*Sections!AH76^2</f>
        <v>317.42536179956534</v>
      </c>
      <c r="AR76" s="149">
        <f>BikeData!$N$2*((Sections!$P$2)/Sections!$N$2)-(0.5*Sections!$U$2*Sections!$T$2*Sections!AH76^2)/BikeData!$G$5</f>
        <v>9.2319512295489403</v>
      </c>
      <c r="AS76" s="149">
        <f>Sections!$V$2*BikeData!$N$2*(Sections!$P$2/Sections!$M$2)/(1-Sections!$V$2*Sections!$N$2/Sections!$M$2)</f>
        <v>15.459349727578084</v>
      </c>
      <c r="AT76" s="149">
        <f t="shared" si="156"/>
        <v>9.2319512295489403</v>
      </c>
      <c r="AU76" s="149">
        <f t="shared" si="157"/>
        <v>12.025001019999998</v>
      </c>
      <c r="AV76" s="149">
        <f>MAX(0, (AH76^2 - AG$17^2)/(2*Sections!AT76))</f>
        <v>0</v>
      </c>
      <c r="AW76" s="149">
        <f t="shared" si="81"/>
        <v>0</v>
      </c>
      <c r="AX76" s="149">
        <f t="shared" si="158"/>
        <v>8.5373193799863056</v>
      </c>
      <c r="AZ76" s="36"/>
      <c r="BA76" s="111"/>
      <c r="BB76" s="111"/>
      <c r="BC76" s="111"/>
      <c r="BD76" s="111"/>
      <c r="BE76" s="111"/>
      <c r="BF76" s="111"/>
      <c r="BG76" s="111"/>
      <c r="BH76" s="111"/>
      <c r="BI76" s="111"/>
      <c r="BJ76" s="111"/>
      <c r="BK76" s="36"/>
      <c r="BL76" s="36"/>
      <c r="BM76" s="36"/>
      <c r="BN76" s="111"/>
      <c r="BO76" s="111"/>
      <c r="BP76" s="111"/>
      <c r="BQ76" s="111"/>
      <c r="BR76" s="111"/>
      <c r="BT76" s="129">
        <f>INDEX($B$29:$B$34, MATCH($BX76, $A$29:$A$34, 0))</f>
        <v>281.54523308547459</v>
      </c>
      <c r="BU76" s="129">
        <f t="shared" si="85"/>
        <v>50</v>
      </c>
      <c r="BV76" s="129">
        <f t="shared" si="86"/>
        <v>55.624282034481276</v>
      </c>
      <c r="BW76" s="129">
        <f t="shared" si="87"/>
        <v>200.24741532413259</v>
      </c>
      <c r="BX76" s="129">
        <f>IF(CK76=0,
IF(BV76&lt;$E$29,1,
IF(BV76&lt;$E$30,2,
IF(BV76&lt;$E$31,3,
IF(BV76&lt;$E$32,4,
IF(BV76&lt;$E$33,5,
IF(BV76&lt;$E$34,6)))))),
IF(BV76&gt;$F$29,1,
IF(BV76&gt;$F$30,2,
IF(BV76&gt;$F$31,3,
IF(BV76&gt;$F$32,4,
IF(BV76&gt;$F$33,5,
IF(BV76&gt;$F$34,6)))))))</f>
        <v>4</v>
      </c>
      <c r="BY76" s="129" cm="1">
        <f t="array" ref="BY76">INDEX(Sections!$A$37:$F$67, MATCH(BV76, Acceleration!$H$6:$H$36, 1), Sections!BX76)</f>
        <v>4.7104625432718503</v>
      </c>
      <c r="BZ76" s="129">
        <f>(BikeData!$G$5/BT76)*BikeData!$N$2*(Sections!$O$2/Sections!$N$2)-Sections!CE76/Sections!BT76</f>
        <v>8.2673173544136311</v>
      </c>
      <c r="CA76" s="129">
        <f>(Sections!$V$2*Sections!$L$2*BikeData!$N$2*((Sections!$P$2)/Sections!$M$2)/(1-Sections!$V$2*Sections!$N$2/Sections!$M$2))/Sections!BT76-Sections!CE76/Sections!BT76</f>
        <v>12.517837201943971</v>
      </c>
      <c r="CB76" s="129">
        <f t="shared" si="40"/>
        <v>4.7104625432718503</v>
      </c>
      <c r="CC76" s="129">
        <f t="shared" si="13"/>
        <v>55.708901236140534</v>
      </c>
      <c r="CD76" s="129">
        <f t="shared" si="41"/>
        <v>1.7964096069530009E-2</v>
      </c>
      <c r="CE76" s="149">
        <f>0.5*Sections!$U$2*Sections!$T$2*Sections!BV76^2</f>
        <v>556.93093533327294</v>
      </c>
      <c r="CF76" s="149">
        <f>BikeData!$N$2*((Sections!$P$2)/Sections!$N$2)-(0.5*Sections!$U$2*Sections!$T$2*Sections!BV76^2)/BikeData!$G$5</f>
        <v>8.3247331479818651</v>
      </c>
      <c r="CG76" s="149">
        <f>Sections!$V$2*BikeData!$N$2*(Sections!$P$2/Sections!$M$2)/(1-Sections!$V$2*Sections!$N$2/Sections!$M$2)</f>
        <v>15.459349727578084</v>
      </c>
      <c r="CH76" s="149">
        <f t="shared" si="42"/>
        <v>8.3247331479818651</v>
      </c>
      <c r="CI76" s="149">
        <f t="shared" si="88"/>
        <v>54.075679469999997</v>
      </c>
      <c r="CJ76" s="149">
        <f>MAX(0, (BV76^2 - BU$17^2)/(2*Sections!CH76))</f>
        <v>0</v>
      </c>
      <c r="CK76" s="149">
        <f t="shared" si="89"/>
        <v>0</v>
      </c>
      <c r="CL76" s="154">
        <f t="shared" si="90"/>
        <v>4.7104625432718503</v>
      </c>
      <c r="CM76" s="672"/>
      <c r="CN76" s="129">
        <f>INDEX($B$29:$B$34, MATCH(CR76, $A$29:$A$34, 0))</f>
        <v>288.49501037177833</v>
      </c>
      <c r="CO76" s="129">
        <f t="shared" si="91"/>
        <v>50</v>
      </c>
      <c r="CP76" s="129">
        <f t="shared" si="92"/>
        <v>53.151021926094238</v>
      </c>
      <c r="CQ76" s="129">
        <f t="shared" si="43"/>
        <v>191.34367893393926</v>
      </c>
      <c r="CR76" s="129">
        <f>IF(DE76=1,
IF(CP76&lt;$E$29,1,
IF(CP76&lt;$E$30,2,
IF(CP76&lt;$E$31,3,
IF(CP76&lt;$E$32,4,
IF(CP76&lt;$E$33,5,
IF(CP76&lt;$E$34,6)))))),
IF(CP76&gt;$F$29,1,
IF(CP76&gt;$F$30,2,
IF(CP76&gt;$F$31,3,
IF(CP76&gt;$F$32,4,
IF(CP76&gt;$F$33,5,
IF(CP76&gt;$F$34,6)))))))</f>
        <v>3</v>
      </c>
      <c r="CS76" s="129" cm="1">
        <f t="array" ref="CS76">INDEX(Sections!$A$37:$F$67, MATCH(CP76, Acceleration!$H$6:$H$36, 1), Sections!CR76)</f>
        <v>6.8582415088433493</v>
      </c>
      <c r="CT76" s="129">
        <f>(BikeData!$G$5/CN76)*BikeData!$N$2*(Sections!$O$2/Sections!$N$2)-Sections!CY76/Sections!CN76</f>
        <v>8.2360146197655517</v>
      </c>
      <c r="CU76" s="129">
        <f>(Sections!$V$2*Sections!$L$2*BikeData!$N$2*((Sections!$P$2)/Sections!$M$2)/(1-Sections!$V$2*Sections!$N$2/Sections!$M$2))/Sections!CN76-Sections!CY76/Sections!CN76</f>
        <v>12.384140438874804</v>
      </c>
      <c r="CV76" s="129">
        <f t="shared" si="135"/>
        <v>6.8582415088433493</v>
      </c>
      <c r="CW76" s="129">
        <f t="shared" si="138"/>
        <v>52.990704910572511</v>
      </c>
      <c r="CX76" s="129">
        <f t="shared" si="139"/>
        <v>1.8842730937264424E-2</v>
      </c>
      <c r="CY76" s="129">
        <f>0.5*Sections!$U$2*Sections!$T$2*Sections!CP76^2</f>
        <v>508.50560372186709</v>
      </c>
      <c r="CZ76" s="129">
        <f>BikeData!$N$2*((Sections!$P$2)/Sections!$N$2)-(0.5*Sections!$U$2*Sections!$T$2*Sections!CP76^2)/BikeData!$G$5</f>
        <v>8.508162434388705</v>
      </c>
      <c r="DA76" s="129">
        <f>Sections!$V$2*BikeData!$N$2*(Sections!$P$2/Sections!$M$2)/(1-Sections!$V$2*Sections!$N$2/Sections!$M$2)</f>
        <v>15.459349727578084</v>
      </c>
      <c r="DB76" s="129">
        <f t="shared" si="93"/>
        <v>8.508162434388705</v>
      </c>
      <c r="DC76" s="129">
        <f t="shared" si="94"/>
        <v>22.567763170000006</v>
      </c>
      <c r="DD76" s="129">
        <f t="shared" si="47"/>
        <v>24.931914361482058</v>
      </c>
      <c r="DE76" s="220">
        <f t="shared" si="95"/>
        <v>1</v>
      </c>
      <c r="DF76" s="149">
        <f t="shared" si="161"/>
        <v>-8.508162434388705</v>
      </c>
      <c r="DG76" s="680"/>
      <c r="EX76" s="129">
        <f>INDEX($B$29:$B$34, MATCH($FB76, $A$29:$A$34, 0))</f>
        <v>300.69501336586995</v>
      </c>
      <c r="EY76" s="129">
        <f t="shared" si="144"/>
        <v>50</v>
      </c>
      <c r="EZ76" s="129">
        <f t="shared" si="145"/>
        <v>41.668763994909696</v>
      </c>
      <c r="FA76" s="129">
        <f t="shared" si="146"/>
        <v>150.00755038167492</v>
      </c>
      <c r="FB76" s="149">
        <f>IF(FO76=0,
IF(EZ76&lt;$E$29,1,
IF(EZ76&lt;$E$30,2,
IF(EZ76&lt;$E$31,3,
IF(EZ76&lt;$E$32,4,
IF(EZ76&lt;$E$33,5,
IF(EZ76&lt;$E$34,6)))))),
IF(EZ76&gt;$F$29,1,
IF(EZ76&gt;$F$30,2,
IF(EZ76&gt;$F$31,3,
IF(EZ76&gt;$F$32,4,
IF(EZ76&gt;$F$33,5,
IF(EZ76&gt;$F$34,6)))))))</f>
        <v>2</v>
      </c>
      <c r="FC76" s="149" cm="1">
        <f t="array" ref="FC76">INDEX(Sections!$A$37:$F$67, MATCH(EZ76, Acceleration!$H$6:$H$36, 1), Sections!FB76)</f>
        <v>9.4901727706756382</v>
      </c>
      <c r="FD76" s="129">
        <f>(BikeData!$G$5/EX76)*BikeData!$N$2*(Sections!$O$2/Sections!$N$2)-Sections!FI76/Sections!EX76</f>
        <v>8.5535946784335852</v>
      </c>
      <c r="FE76" s="129">
        <f>(Sections!$V$2*Sections!$L$2*BikeData!$N$2*((Sections!$P$2)/Sections!$M$2)/(1-Sections!$V$2*Sections!$N$2/Sections!$M$2))/Sections!EX76-Sections!FI76/Sections!EX76</f>
        <v>12.533419910025525</v>
      </c>
      <c r="FF76" s="129">
        <f t="shared" si="147"/>
        <v>8.5535946784335852</v>
      </c>
      <c r="FG76" s="129">
        <f t="shared" si="148"/>
        <v>41.873536777066604</v>
      </c>
      <c r="FH76" s="129">
        <f t="shared" si="58"/>
        <v>2.3939967914683589E-2</v>
      </c>
      <c r="FI76" s="149">
        <f>0.5*Sections!$U$2*Sections!$T$2*Sections!EZ76^2</f>
        <v>312.53146071542687</v>
      </c>
      <c r="FJ76" s="149">
        <f>BikeData!$N$2*((Sections!$P$2)/Sections!$N$2)-(0.5*Sections!$U$2*Sections!$T$2*Sections!EZ76^2)/BikeData!$G$5</f>
        <v>9.2504887336555246</v>
      </c>
      <c r="FK76" s="149">
        <f>Sections!$V$2*BikeData!$N$2*(Sections!$P$2/Sections!$M$2)/(1-Sections!$V$2*Sections!$N$2/Sections!$M$2)</f>
        <v>15.459349727578084</v>
      </c>
      <c r="FL76" s="149">
        <f t="shared" si="149"/>
        <v>9.2504887336555246</v>
      </c>
      <c r="FM76" s="149">
        <f t="shared" si="150"/>
        <v>203.62828163</v>
      </c>
      <c r="FN76" s="149">
        <f t="shared" si="61"/>
        <v>54.607809683220239</v>
      </c>
      <c r="FO76" s="149">
        <f t="shared" si="152"/>
        <v>0</v>
      </c>
      <c r="FP76" s="149">
        <f t="shared" si="151"/>
        <v>8.5535946784335852</v>
      </c>
      <c r="FR76" s="149">
        <f>INDEX($B$29:$B$34, MATCH($FV76, $A$29:$A$34, 0))</f>
        <v>300.69501336586995</v>
      </c>
      <c r="FS76" s="129">
        <f t="shared" si="165"/>
        <v>50</v>
      </c>
      <c r="FT76" s="129">
        <f t="shared" si="114"/>
        <v>39.82462253069346</v>
      </c>
      <c r="FU76" s="129">
        <f t="shared" si="115"/>
        <v>143.36864111049647</v>
      </c>
      <c r="FV76" s="149">
        <f>IF(GI76=0,
IF(FT76&lt;$E$29,1,
IF(FT76&lt;$E$30,2,
IF(FT76&lt;$E$31,3,
IF(FT76&lt;$E$32,4,
IF(FT76&lt;$E$33,5,
IF(FT76&lt;$E$34,6)))))),
IF(FT76&gt;$F$29,1,
IF(FT76&gt;$F$30,2,
IF(FT76&gt;$F$31,3,
IF(FT76&gt;$F$32,4,
IF(FT76&gt;$F$33,5,
IF(FT76&gt;$F$34,6)))))))</f>
        <v>2</v>
      </c>
      <c r="FW76" s="149" cm="1">
        <f t="array" ref="FW76">INDEX(Sections!$A$37:$F$67, MATCH(FT76, Acceleration!$H$6:$H$36, 1), Sections!FV76)</f>
        <v>9.4901727706756382</v>
      </c>
      <c r="FX76" s="129">
        <f>(BikeData!$G$5/FR76)*BikeData!$N$2*(Sections!$O$2/Sections!$N$2)-Sections!GC76/Sections!FR76</f>
        <v>8.6435574605377017</v>
      </c>
      <c r="FY76" s="129">
        <f>(Sections!$V$2*Sections!$L$2*BikeData!$N$2*((Sections!$P$2)/Sections!$M$2)/(1-Sections!$V$2*Sections!$N$2/Sections!$M$2))/Sections!FR76-Sections!GC76/Sections!FR76</f>
        <v>12.623382692129642</v>
      </c>
      <c r="FZ76" s="129">
        <f t="shared" si="116"/>
        <v>8.6435574605377017</v>
      </c>
      <c r="GA76" s="129">
        <f t="shared" si="117"/>
        <v>40.041074843631414</v>
      </c>
      <c r="GB76" s="129">
        <f t="shared" si="64"/>
        <v>2.504204014679947E-2</v>
      </c>
      <c r="GC76" s="149">
        <f>0.5*Sections!$U$2*Sections!$T$2*Sections!FT76^2</f>
        <v>285.48010074819911</v>
      </c>
      <c r="GD76" s="149">
        <f>BikeData!$N$2*((Sections!$P$2)/Sections!$N$2)-(0.5*Sections!$U$2*Sections!$T$2*Sections!FT76^2)/BikeData!$G$5</f>
        <v>9.3529560062586601</v>
      </c>
      <c r="GE76" s="149">
        <f>Sections!$V$2*BikeData!$N$2*(Sections!$P$2/Sections!$M$2)/(1-Sections!$V$2*Sections!$N$2/Sections!$M$2)</f>
        <v>15.459349727578084</v>
      </c>
      <c r="GF76" s="149">
        <f t="shared" si="118"/>
        <v>9.3529560062586601</v>
      </c>
      <c r="GG76" s="149">
        <f t="shared" si="162"/>
        <v>464.54111422000005</v>
      </c>
      <c r="GH76" s="149">
        <f>MAX(0, (FT76^2 - CX$6^2)/(2*Sections!GF76))</f>
        <v>84.786059009094174</v>
      </c>
      <c r="GI76" s="149">
        <f t="shared" si="119"/>
        <v>0</v>
      </c>
      <c r="GJ76" s="149">
        <f t="shared" si="120"/>
        <v>8.6435574605377017</v>
      </c>
      <c r="GM76" s="106">
        <f>INDEX($B$29:$B$34, MATCH(GQ76, $A$29:$A$34, 0))</f>
        <v>300.69501336586995</v>
      </c>
      <c r="GN76" s="106">
        <f t="shared" si="166"/>
        <v>50</v>
      </c>
      <c r="GO76" s="106">
        <f t="shared" si="121"/>
        <v>35.088467290709019</v>
      </c>
      <c r="GP76" s="106">
        <f t="shared" si="122"/>
        <v>126.31848224655248</v>
      </c>
      <c r="GQ76" s="106">
        <f>IF(HD76=0,
IF(GO76&lt;$E$29,1,
IF(GO76&lt;$E$30,2,
IF(GO76&lt;$E$31,3,
IF(GO76&lt;$E$32,4,
IF(GO76&lt;$E$33,5,
IF(GO76&lt;$E$34,6)))))),
IF(GO76&gt;$F$29,1,
IF(GO76&gt;$F$30,2,
IF(GO76&gt;$F$31,3,
IF(GO76&gt;$F$32,4,
IF(GO76&gt;$F$33,5,
IF(GO76&gt;$F$34,6)))))))</f>
        <v>2</v>
      </c>
      <c r="GR76" s="106" cm="1">
        <f t="array" ref="GR76">INDEX(Sections!$A$37:$F$67, MATCH(GO76, Acceleration!$H$6:$H$36, 1), Sections!GQ76)</f>
        <v>9.4901727706756382</v>
      </c>
      <c r="GS76" s="106">
        <f>(BikeData!$G$5/GM76)*BikeData!$N$2*(Sections!$O$2/Sections!$N$2)-Sections!GX76/Sections!GM76</f>
        <v>8.8559454326803735</v>
      </c>
      <c r="GT76" s="106">
        <f>(Sections!$V$2*Sections!$L$2*BikeData!$N$2*((Sections!$P$2)/Sections!$M$2)/(1-Sections!$V$2*Sections!$N$2/Sections!$M$2))/Sections!GM76-Sections!GX76/Sections!GM76</f>
        <v>12.835770664272314</v>
      </c>
      <c r="GU76" s="106">
        <f t="shared" si="123"/>
        <v>8.8559454326803735</v>
      </c>
      <c r="GV76" s="106">
        <f t="shared" si="124"/>
        <v>35.339955117069934</v>
      </c>
      <c r="GW76" s="106">
        <f t="shared" si="70"/>
        <v>2.8397626009852069E-2</v>
      </c>
      <c r="GX76" s="106">
        <f>0.5*Sections!$U$2*Sections!$T$2*Sections!GO76^2</f>
        <v>221.61609662600821</v>
      </c>
      <c r="GY76" s="106">
        <f>BikeData!$N$2*((Sections!$P$2)/Sections!$N$2)-(0.5*Sections!$U$2*Sections!$T$2*Sections!GO76^2)/BikeData!$G$5</f>
        <v>9.5948651127821112</v>
      </c>
      <c r="GZ76" s="106">
        <f>Sections!$V$2*BikeData!$N$2*(Sections!$P$2/Sections!$M$2)/(1-Sections!$V$2*Sections!$N$2/Sections!$M$2)</f>
        <v>15.459349727578084</v>
      </c>
      <c r="HA76" s="106">
        <f t="shared" si="125"/>
        <v>9.5948651127821112</v>
      </c>
      <c r="HB76" s="106">
        <f t="shared" si="163"/>
        <v>333.21187875999999</v>
      </c>
      <c r="HC76" s="106">
        <f>MAX(0, (GO76^2 - DY$9^2)/(2*Sections!HA76))</f>
        <v>64.159345771884432</v>
      </c>
      <c r="HD76" s="106">
        <f t="shared" si="126"/>
        <v>0</v>
      </c>
      <c r="HE76" s="106">
        <f t="shared" si="127"/>
        <v>8.8559454326803735</v>
      </c>
      <c r="HH76" s="82">
        <f>INDEX($B$29:$B$34, MATCH(HL76, $A$29:$A$34, 0))</f>
        <v>300.69501336586995</v>
      </c>
      <c r="HI76" s="82">
        <f t="shared" si="167"/>
        <v>50</v>
      </c>
      <c r="HJ76" s="82">
        <f t="shared" si="128"/>
        <v>33.21247134067157</v>
      </c>
      <c r="HK76" s="82">
        <f t="shared" si="129"/>
        <v>119.56489682641765</v>
      </c>
      <c r="HL76" s="106">
        <f>IF(HY76=0,
IF(HJ76&lt;$E$29,1,
IF(HJ76&lt;$E$30,2,
IF(HJ76&lt;$E$31,3,
IF(HJ76&lt;$E$32,4,
IF(HJ76&lt;$E$33,5,
IF(HJ76&lt;$E$34,6)))))),
IF(HJ76&gt;$F$29,1,
IF(HJ76&gt;$F$30,2,
IF(HJ76&gt;$F$31,3,
IF(HJ76&gt;$F$32,4,
IF(HJ76&gt;$F$33,5,
IF(HJ76&gt;$F$34,6)))))))</f>
        <v>2</v>
      </c>
      <c r="HM76" s="106" cm="1">
        <f t="array" ref="HM76">INDEX(Sections!$A$37:$F$67, MATCH(HJ76, Acceleration!$H$6:$H$36, 1), Sections!HL76)</f>
        <v>9.4901727706756382</v>
      </c>
      <c r="HN76" s="82">
        <f>(BikeData!$G$5/HH76)*BikeData!$N$2*(Sections!$O$2/Sections!$N$2)-Sections!HS76/Sections!HH76</f>
        <v>8.9326471076032554</v>
      </c>
      <c r="HO76" s="82">
        <f>(Sections!$V$2*Sections!$L$2*BikeData!$N$2*((Sections!$P$2)/Sections!$M$2)/(1-Sections!$V$2*Sections!$N$2/Sections!$M$2))/Sections!HH76-Sections!HS76/Sections!HH76</f>
        <v>12.912472339195196</v>
      </c>
      <c r="HP76" s="82">
        <f t="shared" si="130"/>
        <v>8.9326471076032554</v>
      </c>
      <c r="HQ76" s="82">
        <f t="shared" si="131"/>
        <v>33.480345678773048</v>
      </c>
      <c r="HR76" s="106">
        <f t="shared" si="26"/>
        <v>2.9988236955366801E-2</v>
      </c>
      <c r="HS76" s="104">
        <f>0.5*Sections!$U$2*Sections!$T$2*Sections!HJ76^2</f>
        <v>198.55228545988749</v>
      </c>
      <c r="HT76" s="104">
        <f>BikeData!$N$2*((Sections!$P$2)/Sections!$N$2)-(0.5*Sections!$U$2*Sections!$T$2*Sections!HJ76^2)/BikeData!$G$5</f>
        <v>9.6822280338659006</v>
      </c>
      <c r="HU76" s="104">
        <f>Sections!$V$2*BikeData!$N$2*(Sections!$P$2/Sections!$M$2)/(1-Sections!$V$2*Sections!$N$2/Sections!$M$2)</f>
        <v>15.459349727578084</v>
      </c>
      <c r="HV76" s="106">
        <f t="shared" si="132"/>
        <v>9.6822280338659006</v>
      </c>
      <c r="HW76" s="106">
        <f t="shared" si="164"/>
        <v>271.42191860000003</v>
      </c>
      <c r="HX76" s="106">
        <f t="shared" si="78"/>
        <v>40.373080229327954</v>
      </c>
      <c r="HY76" s="106">
        <f t="shared" si="133"/>
        <v>0</v>
      </c>
      <c r="HZ76" s="106">
        <f t="shared" si="134"/>
        <v>8.9326471076032554</v>
      </c>
    </row>
    <row r="77" spans="1:234">
      <c r="B77" s="65"/>
      <c r="C77" s="65"/>
      <c r="D77" s="65"/>
      <c r="E77" s="111"/>
      <c r="F77" s="111"/>
      <c r="G77" s="36"/>
      <c r="L77" s="149">
        <f>INDEX($B$29:$B$34, MATCH($P77, $A$29:$A$34, 0))</f>
        <v>300.69501336586995</v>
      </c>
      <c r="M77" s="149">
        <f t="shared" si="28"/>
        <v>51</v>
      </c>
      <c r="N77" s="149">
        <f t="shared" si="79"/>
        <v>34.674280353145519</v>
      </c>
      <c r="O77" s="149">
        <f t="shared" si="29"/>
        <v>124.82740927132387</v>
      </c>
      <c r="P77" s="149">
        <f>IF(AC77=0,
IF(N77&lt;$E$29,1,
IF(N77&lt;$E$30,2,
IF(N77&lt;$E$31,3,
IF(N77&lt;$E$32,4,
IF(N77&lt;$E$33,5,
IF(N77&lt;$E$34,6)))))),
IF(N77&gt;$F$29,1,
IF(N77&gt;$F$30,2,
IF(N77&gt;$F$31,3,
IF(N77&gt;$F$32,4,
IF(N77&gt;$F$33,5,
IF(N77&gt;$F$34,6)))))))</f>
        <v>2</v>
      </c>
      <c r="Q77" s="149" cm="1">
        <f t="array" ref="Q77">INDEX(Sections!$A$37:$F$67, MATCH(N77, Acceleration!$H$6:$H$36, 1), Sections!P77)</f>
        <v>9.4901727706756382</v>
      </c>
      <c r="R77" s="149">
        <f>(BikeData!$G$5/L77)*BikeData!$N$2*(Sections!$O$2/Sections!$N$2)-Sections!W77/Sections!L77</f>
        <v>8.8732422522260439</v>
      </c>
      <c r="S77" s="149">
        <f>(Sections!$V$2*Sections!$L$2*BikeData!$N$2*((Sections!$P$2)/Sections!$M$2)/(1-Sections!$V$2*Sections!$N$2/Sections!$M$2))/Sections!L77-Sections!W77/Sections!L77</f>
        <v>12.853067483817984</v>
      </c>
      <c r="T77" s="149">
        <f t="shared" si="0"/>
        <v>8.6376490575826992</v>
      </c>
      <c r="U77" s="149">
        <f t="shared" si="30"/>
        <v>34.922500141365866</v>
      </c>
      <c r="V77" s="149">
        <f t="shared" si="31"/>
        <v>2.8736961477086497E-2</v>
      </c>
      <c r="W77" s="149">
        <f>0.5*Sections!$U$2*Sections!$T$2*Sections!N77^2</f>
        <v>216.41502924153602</v>
      </c>
      <c r="X77" s="149">
        <f>BikeData!$N$2*((Sections!$P$2)/Sections!$N$2)-(0.5*Sections!$U$2*Sections!$T$2*Sections!N77^2)/BikeData!$G$5</f>
        <v>9.6145661256020816</v>
      </c>
      <c r="Y77" s="149">
        <f>Sections!$V$2*BikeData!$N$2*(Sections!$P$2/Sections!$M$2)/(1-Sections!$V$2*Sections!$N$2/Sections!$M$2)</f>
        <v>15.459349727578084</v>
      </c>
      <c r="Z77" s="149">
        <f t="shared" si="32"/>
        <v>9.6145661256020816</v>
      </c>
      <c r="AA77" s="149">
        <f>$D$2-M77</f>
        <v>452.2</v>
      </c>
      <c r="AB77" s="149">
        <f>MAX(0, (N77^2 - M$17^2)/(2*Sections!Z77))</f>
        <v>15.885403957362952</v>
      </c>
      <c r="AC77" s="149">
        <f t="shared" si="80"/>
        <v>0</v>
      </c>
      <c r="AD77" s="149">
        <f t="shared" si="33"/>
        <v>8.6376490575826992</v>
      </c>
      <c r="AF77" s="149">
        <f>INDEX($B$29:$B$34, MATCH($AJ77, $A$29:$A$34, 0))</f>
        <v>300.69501336586995</v>
      </c>
      <c r="AG77" s="129">
        <f t="shared" si="159"/>
        <v>51</v>
      </c>
      <c r="AH77" s="129">
        <f t="shared" si="160"/>
        <v>42.196550463038804</v>
      </c>
      <c r="AI77" s="129">
        <f t="shared" si="153"/>
        <v>151.90758166693971</v>
      </c>
      <c r="AJ77" s="129">
        <f>IF(AW77=0,
IF(AH77&lt;$E$29,1,
IF(AH77&lt;$E$30,2,
IF(AH77&lt;$E$31,3,
IF(AH77&lt;$E$32,4,
IF(AH77&lt;$E$33,5,
IF(AH77&lt;$E$34,6)))))),
IF(AH77&gt;$F$29,1,
IF(AH77&gt;$F$30,2,
IF(AH77&gt;$F$31,3,
IF(AH77&gt;$F$32,4,
IF(AH77&gt;$F$33,5,
IF(AH77&gt;$F$34,6)))))))</f>
        <v>2</v>
      </c>
      <c r="AK77" s="129" cm="1">
        <f t="array" ref="AK77">INDEX(Sections!$A$37:$F$67, MATCH(AH77, Acceleration!$H$6:$H$36, 1), $AJ77)</f>
        <v>9.4901727706756382</v>
      </c>
      <c r="AL77" s="129">
        <f>(BikeData!$G$5/AF77)*BikeData!$N$2*(Sections!$O$2/Sections!$N$2)-Sections!AQ77/Sections!AF77</f>
        <v>8.5270982760764262</v>
      </c>
      <c r="AM77" s="129">
        <f>(Sections!$V$2*Sections!$L$2*BikeData!$N$2*((Sections!$P$2)/Sections!$M$2)/(1-Sections!$V$2*Sections!$N$2/Sections!$M$2))/Sections!AF77-Sections!AQ77/Sections!AF77</f>
        <v>12.506923507668366</v>
      </c>
      <c r="AN77" s="129">
        <f t="shared" si="154"/>
        <v>8.5270982760764262</v>
      </c>
      <c r="AO77" s="129">
        <f t="shared" si="155"/>
        <v>42.398149340884366</v>
      </c>
      <c r="AP77" s="129">
        <f t="shared" si="36"/>
        <v>2.3642143120499354E-2</v>
      </c>
      <c r="AQ77" s="149">
        <f>0.5*Sections!$U$2*Sections!$T$2*Sections!AH77^2</f>
        <v>320.49879677636045</v>
      </c>
      <c r="AR77" s="149">
        <f>BikeData!$N$2*((Sections!$P$2)/Sections!$N$2)-(0.5*Sections!$U$2*Sections!$T$2*Sections!AH77^2)/BikeData!$G$5</f>
        <v>9.220309430394412</v>
      </c>
      <c r="AS77" s="149">
        <f>Sections!$V$2*BikeData!$N$2*(Sections!$P$2/Sections!$M$2)/(1-Sections!$V$2*Sections!$N$2/Sections!$M$2)</f>
        <v>15.459349727578084</v>
      </c>
      <c r="AT77" s="149">
        <f t="shared" si="156"/>
        <v>9.220309430394412</v>
      </c>
      <c r="AU77" s="149">
        <f t="shared" si="157"/>
        <v>11.025001019999998</v>
      </c>
      <c r="AV77" s="149">
        <f>MAX(0, (AH77^2 - AG$17^2)/(2*Sections!AT77))</f>
        <v>0</v>
      </c>
      <c r="AW77" s="149">
        <f t="shared" si="81"/>
        <v>0</v>
      </c>
      <c r="AX77" s="149">
        <f t="shared" si="158"/>
        <v>8.5270982760764262</v>
      </c>
      <c r="AZ77" s="36"/>
      <c r="BA77" s="111"/>
      <c r="BB77" s="111"/>
      <c r="BC77" s="111"/>
      <c r="BD77" s="111"/>
      <c r="BE77" s="111"/>
      <c r="BF77" s="111"/>
      <c r="BG77" s="111"/>
      <c r="BH77" s="111"/>
      <c r="BI77" s="111"/>
      <c r="BJ77" s="111"/>
      <c r="BK77" s="36"/>
      <c r="BL77" s="36"/>
      <c r="BM77" s="36"/>
      <c r="BN77" s="111"/>
      <c r="BO77" s="111"/>
      <c r="BP77" s="111"/>
      <c r="BQ77" s="111"/>
      <c r="BR77" s="111"/>
      <c r="BT77" s="129">
        <f>INDEX($B$29:$B$34, MATCH($BX77, $A$29:$A$34, 0))</f>
        <v>281.54523308547459</v>
      </c>
      <c r="BU77" s="129">
        <f t="shared" si="85"/>
        <v>51</v>
      </c>
      <c r="BV77" s="129">
        <f t="shared" si="86"/>
        <v>55.708901236140534</v>
      </c>
      <c r="BW77" s="129">
        <f t="shared" si="87"/>
        <v>200.55204445010594</v>
      </c>
      <c r="BX77" s="129">
        <f>IF(CK77=0,
IF(BV77&lt;$E$29,1,
IF(BV77&lt;$E$30,2,
IF(BV77&lt;$E$31,3,
IF(BV77&lt;$E$32,4,
IF(BV77&lt;$E$33,5,
IF(BV77&lt;$E$34,6)))))),
IF(BV77&gt;$F$29,1,
IF(BV77&gt;$F$30,2,
IF(BV77&gt;$F$31,3,
IF(BV77&gt;$F$32,4,
IF(BV77&gt;$F$33,5,
IF(BV77&gt;$F$34,6)))))))</f>
        <v>4</v>
      </c>
      <c r="BY77" s="129" cm="1">
        <f t="array" ref="BY77">INDEX(Sections!$A$37:$F$67, MATCH(BV77, Acceleration!$H$6:$H$36, 1), Sections!BX77)</f>
        <v>4.7104625432718503</v>
      </c>
      <c r="BZ77" s="129">
        <f>(BikeData!$G$5/BT77)*BikeData!$N$2*(Sections!$O$2/Sections!$N$2)-Sections!CE77/Sections!BT77</f>
        <v>8.2612942848805631</v>
      </c>
      <c r="CA77" s="129">
        <f>(Sections!$V$2*Sections!$L$2*BikeData!$N$2*((Sections!$P$2)/Sections!$M$2)/(1-Sections!$V$2*Sections!$N$2/Sections!$M$2))/Sections!BT77-Sections!CE77/Sections!BT77</f>
        <v>12.511814132410901</v>
      </c>
      <c r="CB77" s="129">
        <f t="shared" si="40"/>
        <v>4.7104625432718503</v>
      </c>
      <c r="CC77" s="129">
        <f t="shared" si="13"/>
        <v>55.793392100002343</v>
      </c>
      <c r="CD77" s="129">
        <f t="shared" si="41"/>
        <v>1.793685080512766E-2</v>
      </c>
      <c r="CE77" s="149">
        <f>0.5*Sections!$U$2*Sections!$T$2*Sections!BV77^2</f>
        <v>558.62670184885087</v>
      </c>
      <c r="CF77" s="149">
        <f>BikeData!$N$2*((Sections!$P$2)/Sections!$N$2)-(0.5*Sections!$U$2*Sections!$T$2*Sections!BV77^2)/BikeData!$G$5</f>
        <v>8.3183097899683123</v>
      </c>
      <c r="CG77" s="149">
        <f>Sections!$V$2*BikeData!$N$2*(Sections!$P$2/Sections!$M$2)/(1-Sections!$V$2*Sections!$N$2/Sections!$M$2)</f>
        <v>15.459349727578084</v>
      </c>
      <c r="CH77" s="149">
        <f t="shared" si="42"/>
        <v>8.3183097899683123</v>
      </c>
      <c r="CI77" s="149">
        <f t="shared" si="88"/>
        <v>53.075679469999997</v>
      </c>
      <c r="CJ77" s="149">
        <f>MAX(0, (BV77^2 - BU$17^2)/(2*Sections!CH77))</f>
        <v>0</v>
      </c>
      <c r="CK77" s="149">
        <f t="shared" si="89"/>
        <v>0</v>
      </c>
      <c r="CL77" s="154">
        <f t="shared" si="90"/>
        <v>4.7104625432718503</v>
      </c>
      <c r="CM77" s="672"/>
      <c r="CN77" s="129">
        <f>INDEX($B$29:$B$34, MATCH(CR77, $A$29:$A$34, 0))</f>
        <v>288.49501037177833</v>
      </c>
      <c r="CO77" s="129">
        <f t="shared" si="91"/>
        <v>51</v>
      </c>
      <c r="CP77" s="129">
        <f t="shared" si="92"/>
        <v>52.990704910572511</v>
      </c>
      <c r="CQ77" s="129">
        <f t="shared" si="43"/>
        <v>190.76653767806104</v>
      </c>
      <c r="CR77" s="129">
        <f>IF(DE77=1,
IF(CP77&lt;$E$29,1,
IF(CP77&lt;$E$30,2,
IF(CP77&lt;$E$31,3,
IF(CP77&lt;$E$32,4,
IF(CP77&lt;$E$33,5,
IF(CP77&lt;$E$34,6)))))),
IF(CP77&gt;$F$29,1,
IF(CP77&gt;$F$30,2,
IF(CP77&gt;$F$31,3,
IF(CP77&gt;$F$32,4,
IF(CP77&gt;$F$33,5,
IF(CP77&gt;$F$34,6)))))))</f>
        <v>3</v>
      </c>
      <c r="CS77" s="129" cm="1">
        <f t="array" ref="CS77">INDEX(Sections!$A$37:$F$67, MATCH(CP77, Acceleration!$H$6:$H$36, 1), Sections!CR77)</f>
        <v>6.8582415088433493</v>
      </c>
      <c r="CT77" s="129">
        <f>(BikeData!$G$5/CN77)*BikeData!$N$2*(Sections!$O$2/Sections!$N$2)-Sections!CY77/Sections!CN77</f>
        <v>8.2466315745351775</v>
      </c>
      <c r="CU77" s="129">
        <f>(Sections!$V$2*Sections!$L$2*BikeData!$N$2*((Sections!$P$2)/Sections!$M$2)/(1-Sections!$V$2*Sections!$N$2/Sections!$M$2))/Sections!CN77-Sections!CY77/Sections!CN77</f>
        <v>12.394757393644429</v>
      </c>
      <c r="CV77" s="129">
        <f t="shared" si="135"/>
        <v>6.8582415088433493</v>
      </c>
      <c r="CW77" s="129">
        <f t="shared" si="138"/>
        <v>52.829681789418622</v>
      </c>
      <c r="CX77" s="129">
        <f t="shared" si="139"/>
        <v>1.8899949833581366E-2</v>
      </c>
      <c r="CY77" s="129">
        <f>0.5*Sections!$U$2*Sections!$T$2*Sections!CP77^2</f>
        <v>505.44266524548726</v>
      </c>
      <c r="CZ77" s="129">
        <f>BikeData!$N$2*((Sections!$P$2)/Sections!$N$2)-(0.5*Sections!$U$2*Sections!$T$2*Sections!CP77^2)/BikeData!$G$5</f>
        <v>8.5197644740719625</v>
      </c>
      <c r="DA77" s="129">
        <f>Sections!$V$2*BikeData!$N$2*(Sections!$P$2/Sections!$M$2)/(1-Sections!$V$2*Sections!$N$2/Sections!$M$2)</f>
        <v>15.459349727578084</v>
      </c>
      <c r="DB77" s="129">
        <f t="shared" si="93"/>
        <v>8.5197644740719625</v>
      </c>
      <c r="DC77" s="129">
        <f t="shared" si="94"/>
        <v>21.567763170000006</v>
      </c>
      <c r="DD77" s="129">
        <f t="shared" si="47"/>
        <v>23.899324373699777</v>
      </c>
      <c r="DE77" s="220">
        <f t="shared" si="95"/>
        <v>1</v>
      </c>
      <c r="DF77" s="149">
        <f t="shared" si="161"/>
        <v>-8.5197644740719625</v>
      </c>
      <c r="DG77" s="680"/>
      <c r="EX77" s="129">
        <f>INDEX($B$29:$B$34, MATCH($FB77, $A$29:$A$34, 0))</f>
        <v>300.69501336586995</v>
      </c>
      <c r="EY77" s="129">
        <f t="shared" si="144"/>
        <v>51</v>
      </c>
      <c r="EZ77" s="129">
        <f t="shared" si="145"/>
        <v>41.873536777066604</v>
      </c>
      <c r="FA77" s="129">
        <f t="shared" si="146"/>
        <v>150.74473239743978</v>
      </c>
      <c r="FB77" s="149">
        <f>IF(FO77=0,
IF(EZ77&lt;$E$29,1,
IF(EZ77&lt;$E$30,2,
IF(EZ77&lt;$E$31,3,
IF(EZ77&lt;$E$32,4,
IF(EZ77&lt;$E$33,5,
IF(EZ77&lt;$E$34,6)))))),
IF(EZ77&gt;$F$29,1,
IF(EZ77&gt;$F$30,2,
IF(EZ77&gt;$F$31,3,
IF(EZ77&gt;$F$32,4,
IF(EZ77&gt;$F$33,5,
IF(EZ77&gt;$F$34,6)))))))</f>
        <v>2</v>
      </c>
      <c r="FC77" s="149" cm="1">
        <f t="array" ref="FC77">INDEX(Sections!$A$37:$F$67, MATCH(EZ77, Acceleration!$H$6:$H$36, 1), Sections!FB77)</f>
        <v>9.4901727706756382</v>
      </c>
      <c r="FD77" s="129">
        <f>(BikeData!$G$5/EX77)*BikeData!$N$2*(Sections!$O$2/Sections!$N$2)-Sections!FI77/Sections!EX77</f>
        <v>8.54335408930719</v>
      </c>
      <c r="FE77" s="129">
        <f>(Sections!$V$2*Sections!$L$2*BikeData!$N$2*((Sections!$P$2)/Sections!$M$2)/(1-Sections!$V$2*Sections!$N$2/Sections!$M$2))/Sections!EX77-Sections!FI77/Sections!EX77</f>
        <v>12.52317932089913</v>
      </c>
      <c r="FF77" s="129">
        <f t="shared" si="147"/>
        <v>8.54335408930719</v>
      </c>
      <c r="FG77" s="129">
        <f t="shared" si="148"/>
        <v>42.077069650808191</v>
      </c>
      <c r="FH77" s="129">
        <f t="shared" si="58"/>
        <v>2.3823532492505163E-2</v>
      </c>
      <c r="FI77" s="149">
        <f>0.5*Sections!$U$2*Sections!$T$2*Sections!EZ77^2</f>
        <v>315.61075479966291</v>
      </c>
      <c r="FJ77" s="149">
        <f>BikeData!$N$2*((Sections!$P$2)/Sections!$N$2)-(0.5*Sections!$U$2*Sections!$T$2*Sections!EZ77^2)/BikeData!$G$5</f>
        <v>9.2388247409122073</v>
      </c>
      <c r="FK77" s="149">
        <f>Sections!$V$2*BikeData!$N$2*(Sections!$P$2/Sections!$M$2)/(1-Sections!$V$2*Sections!$N$2/Sections!$M$2)</f>
        <v>15.459349727578084</v>
      </c>
      <c r="FL77" s="149">
        <f t="shared" si="149"/>
        <v>9.2388247409122073</v>
      </c>
      <c r="FM77" s="149">
        <f t="shared" si="150"/>
        <v>202.62828163</v>
      </c>
      <c r="FN77" s="149">
        <f t="shared" si="61"/>
        <v>55.602583372736035</v>
      </c>
      <c r="FO77" s="149">
        <f t="shared" si="152"/>
        <v>0</v>
      </c>
      <c r="FP77" s="149">
        <f t="shared" si="151"/>
        <v>8.54335408930719</v>
      </c>
      <c r="FR77" s="149">
        <f>INDEX($B$29:$B$34, MATCH($FV77, $A$29:$A$34, 0))</f>
        <v>300.69501336586995</v>
      </c>
      <c r="FS77" s="129">
        <f t="shared" si="165"/>
        <v>51</v>
      </c>
      <c r="FT77" s="129">
        <f t="shared" si="114"/>
        <v>40.041074843631414</v>
      </c>
      <c r="FU77" s="129">
        <f t="shared" si="115"/>
        <v>144.1478694370731</v>
      </c>
      <c r="FV77" s="149">
        <f>IF(GI77=0,
IF(FT77&lt;$E$29,1,
IF(FT77&lt;$E$30,2,
IF(FT77&lt;$E$31,3,
IF(FT77&lt;$E$32,4,
IF(FT77&lt;$E$33,5,
IF(FT77&lt;$E$34,6)))))),
IF(FT77&gt;$F$29,1,
IF(FT77&gt;$F$30,2,
IF(FT77&gt;$F$31,3,
IF(FT77&gt;$F$32,4,
IF(FT77&gt;$F$33,5,
IF(FT77&gt;$F$34,6)))))))</f>
        <v>2</v>
      </c>
      <c r="FW77" s="149" cm="1">
        <f t="array" ref="FW77">INDEX(Sections!$A$37:$F$67, MATCH(FT77, Acceleration!$H$6:$H$36, 1), Sections!FV77)</f>
        <v>9.4901727706756382</v>
      </c>
      <c r="FX77" s="129">
        <f>(BikeData!$G$5/FR77)*BikeData!$N$2*(Sections!$O$2/Sections!$N$2)-Sections!GC77/Sections!FR77</f>
        <v>8.6332091655960497</v>
      </c>
      <c r="FY77" s="129">
        <f>(Sections!$V$2*Sections!$L$2*BikeData!$N$2*((Sections!$P$2)/Sections!$M$2)/(1-Sections!$V$2*Sections!$N$2/Sections!$M$2))/Sections!FR77-Sections!GC77/Sections!FR77</f>
        <v>12.613034397187992</v>
      </c>
      <c r="FZ77" s="129">
        <f t="shared" si="116"/>
        <v>8.6332091655960497</v>
      </c>
      <c r="GA77" s="129">
        <f t="shared" si="117"/>
        <v>40.256106281711908</v>
      </c>
      <c r="GB77" s="129">
        <f t="shared" si="64"/>
        <v>2.4907474608331027E-2</v>
      </c>
      <c r="GC77" s="149">
        <f>0.5*Sections!$U$2*Sections!$T$2*Sections!FT77^2</f>
        <v>288.59178143399265</v>
      </c>
      <c r="GD77" s="149">
        <f>BikeData!$N$2*((Sections!$P$2)/Sections!$N$2)-(0.5*Sections!$U$2*Sections!$T$2*Sections!FT77^2)/BikeData!$G$5</f>
        <v>9.341169336994291</v>
      </c>
      <c r="GE77" s="149">
        <f>Sections!$V$2*BikeData!$N$2*(Sections!$P$2/Sections!$M$2)/(1-Sections!$V$2*Sections!$N$2/Sections!$M$2)</f>
        <v>15.459349727578084</v>
      </c>
      <c r="GF77" s="149">
        <f t="shared" si="118"/>
        <v>9.341169336994291</v>
      </c>
      <c r="GG77" s="149">
        <f t="shared" si="162"/>
        <v>463.54111422000005</v>
      </c>
      <c r="GH77" s="149">
        <f>MAX(0, (FT77^2 - CX$6^2)/(2*Sections!GF77))</f>
        <v>85.818360463915027</v>
      </c>
      <c r="GI77" s="149">
        <f t="shared" si="119"/>
        <v>0</v>
      </c>
      <c r="GJ77" s="149">
        <f t="shared" si="120"/>
        <v>8.6332091655960497</v>
      </c>
      <c r="GM77" s="106">
        <f>INDEX($B$29:$B$34, MATCH(GQ77, $A$29:$A$34, 0))</f>
        <v>300.69501336586995</v>
      </c>
      <c r="GN77" s="106">
        <f t="shared" si="166"/>
        <v>51</v>
      </c>
      <c r="GO77" s="106">
        <f t="shared" si="121"/>
        <v>35.339955117069934</v>
      </c>
      <c r="GP77" s="106">
        <f t="shared" si="122"/>
        <v>127.22383842145176</v>
      </c>
      <c r="GQ77" s="106">
        <f>IF(HD77=0,
IF(GO77&lt;$E$29,1,
IF(GO77&lt;$E$30,2,
IF(GO77&lt;$E$31,3,
IF(GO77&lt;$E$32,4,
IF(GO77&lt;$E$33,5,
IF(GO77&lt;$E$34,6)))))),
IF(GO77&gt;$F$29,1,
IF(GO77&gt;$F$30,2,
IF(GO77&gt;$F$31,3,
IF(GO77&gt;$F$32,4,
IF(GO77&gt;$F$33,5,
IF(GO77&gt;$F$34,6)))))))</f>
        <v>2</v>
      </c>
      <c r="GR77" s="106" cm="1">
        <f t="array" ref="GR77">INDEX(Sections!$A$37:$F$67, MATCH(GO77, Acceleration!$H$6:$H$36, 1), Sections!GQ77)</f>
        <v>9.4901727706756382</v>
      </c>
      <c r="GS77" s="106">
        <f>(BikeData!$G$5/GM77)*BikeData!$N$2*(Sections!$O$2/Sections!$N$2)-Sections!GX77/Sections!GM77</f>
        <v>8.845342861257329</v>
      </c>
      <c r="GT77" s="106">
        <f>(Sections!$V$2*Sections!$L$2*BikeData!$N$2*((Sections!$P$2)/Sections!$M$2)/(1-Sections!$V$2*Sections!$N$2/Sections!$M$2))/Sections!GM77-Sections!GX77/Sections!GM77</f>
        <v>12.825168092849269</v>
      </c>
      <c r="GU77" s="106">
        <f t="shared" si="123"/>
        <v>8.845342861257329</v>
      </c>
      <c r="GV77" s="106">
        <f t="shared" si="124"/>
        <v>35.589367982573563</v>
      </c>
      <c r="GW77" s="106">
        <f t="shared" si="70"/>
        <v>2.819708285091576E-2</v>
      </c>
      <c r="GX77" s="106">
        <f>0.5*Sections!$U$2*Sections!$T$2*Sections!GO77^2</f>
        <v>224.80423698177313</v>
      </c>
      <c r="GY77" s="106">
        <f>BikeData!$N$2*((Sections!$P$2)/Sections!$N$2)-(0.5*Sections!$U$2*Sections!$T$2*Sections!GO77^2)/BikeData!$G$5</f>
        <v>9.5827888235557293</v>
      </c>
      <c r="GZ77" s="106">
        <f>Sections!$V$2*BikeData!$N$2*(Sections!$P$2/Sections!$M$2)/(1-Sections!$V$2*Sections!$N$2/Sections!$M$2)</f>
        <v>15.459349727578084</v>
      </c>
      <c r="HA77" s="106">
        <f t="shared" si="125"/>
        <v>9.5827888235557293</v>
      </c>
      <c r="HB77" s="106">
        <f t="shared" si="163"/>
        <v>332.21187875999999</v>
      </c>
      <c r="HC77" s="106">
        <f>MAX(0, (GO77^2 - DY$9^2)/(2*Sections!HA77))</f>
        <v>65.164350935425489</v>
      </c>
      <c r="HD77" s="106">
        <f t="shared" si="126"/>
        <v>0</v>
      </c>
      <c r="HE77" s="106">
        <f t="shared" si="127"/>
        <v>8.845342861257329</v>
      </c>
      <c r="HH77" s="82">
        <f>INDEX($B$29:$B$34, MATCH(HL77, $A$29:$A$34, 0))</f>
        <v>300.69501336586995</v>
      </c>
      <c r="HI77" s="82">
        <f t="shared" si="167"/>
        <v>51</v>
      </c>
      <c r="HJ77" s="82">
        <f t="shared" si="128"/>
        <v>33.480345678773048</v>
      </c>
      <c r="HK77" s="82">
        <f t="shared" si="129"/>
        <v>120.52924444358298</v>
      </c>
      <c r="HL77" s="106">
        <f>IF(HY77=0,
IF(HJ77&lt;$E$29,1,
IF(HJ77&lt;$E$30,2,
IF(HJ77&lt;$E$31,3,
IF(HJ77&lt;$E$32,4,
IF(HJ77&lt;$E$33,5,
IF(HJ77&lt;$E$34,6)))))),
IF(HJ77&gt;$F$29,1,
IF(HJ77&gt;$F$30,2,
IF(HJ77&gt;$F$31,3,
IF(HJ77&gt;$F$32,4,
IF(HJ77&gt;$F$33,5,
IF(HJ77&gt;$F$34,6)))))))</f>
        <v>2</v>
      </c>
      <c r="HM77" s="106" cm="1">
        <f t="array" ref="HM77">INDEX(Sections!$A$37:$F$67, MATCH(HJ77, Acceleration!$H$6:$H$36, 1), Sections!HL77)</f>
        <v>9.4901727706756382</v>
      </c>
      <c r="HN77" s="82">
        <f>(BikeData!$G$5/HH77)*BikeData!$N$2*(Sections!$O$2/Sections!$N$2)-Sections!HS77/Sections!HH77</f>
        <v>8.9219527069121991</v>
      </c>
      <c r="HO77" s="82">
        <f>(Sections!$V$2*Sections!$L$2*BikeData!$N$2*((Sections!$P$2)/Sections!$M$2)/(1-Sections!$V$2*Sections!$N$2/Sections!$M$2))/Sections!HH77-Sections!HS77/Sections!HH77</f>
        <v>12.901777938504139</v>
      </c>
      <c r="HP77" s="82">
        <f t="shared" si="130"/>
        <v>8.9219527069121991</v>
      </c>
      <c r="HQ77" s="82">
        <f t="shared" si="131"/>
        <v>33.745776805164247</v>
      </c>
      <c r="HR77" s="106">
        <f t="shared" si="26"/>
        <v>2.9750339988415201E-2</v>
      </c>
      <c r="HS77" s="104">
        <f>0.5*Sections!$U$2*Sections!$T$2*Sections!HJ77^2</f>
        <v>201.76803841862468</v>
      </c>
      <c r="HT77" s="104">
        <f>BikeData!$N$2*((Sections!$P$2)/Sections!$N$2)-(0.5*Sections!$U$2*Sections!$T$2*Sections!HJ77^2)/BikeData!$G$5</f>
        <v>9.6700471514464432</v>
      </c>
      <c r="HU77" s="104">
        <f>Sections!$V$2*BikeData!$N$2*(Sections!$P$2/Sections!$M$2)/(1-Sections!$V$2*Sections!$N$2/Sections!$M$2)</f>
        <v>15.459349727578084</v>
      </c>
      <c r="HV77" s="106">
        <f t="shared" si="132"/>
        <v>9.6700471514464432</v>
      </c>
      <c r="HW77" s="106">
        <f t="shared" si="164"/>
        <v>270.42191860000003</v>
      </c>
      <c r="HX77" s="106">
        <f t="shared" si="78"/>
        <v>41.347680115263195</v>
      </c>
      <c r="HY77" s="106">
        <f t="shared" si="133"/>
        <v>0</v>
      </c>
      <c r="HZ77" s="106">
        <f t="shared" si="134"/>
        <v>8.9219527069121991</v>
      </c>
    </row>
    <row r="78" spans="1:234">
      <c r="B78" s="65"/>
      <c r="C78" s="65"/>
      <c r="D78" s="65"/>
      <c r="E78" s="111"/>
      <c r="F78" s="111"/>
      <c r="G78" s="36"/>
      <c r="L78" s="149">
        <f>INDEX($B$29:$B$34, MATCH($P78, $A$29:$A$34, 0))</f>
        <v>300.69501336586995</v>
      </c>
      <c r="M78" s="149">
        <f t="shared" si="28"/>
        <v>52</v>
      </c>
      <c r="N78" s="149">
        <f t="shared" si="79"/>
        <v>34.922500141365866</v>
      </c>
      <c r="O78" s="149">
        <f t="shared" si="29"/>
        <v>125.72100050891711</v>
      </c>
      <c r="P78" s="149">
        <f>IF(AC78=0,
IF(N78&lt;$E$29,1,
IF(N78&lt;$E$30,2,
IF(N78&lt;$E$31,3,
IF(N78&lt;$E$32,4,
IF(N78&lt;$E$33,5,
IF(N78&lt;$E$34,6)))))),
IF(N78&gt;$F$29,1,
IF(N78&gt;$F$30,2,
IF(N78&gt;$F$31,3,
IF(N78&gt;$F$32,4,
IF(N78&gt;$F$33,5,
IF(N78&gt;$F$34,6)))))))</f>
        <v>2</v>
      </c>
      <c r="Q78" s="149" cm="1">
        <f t="array" ref="Q78">INDEX(Sections!$A$37:$F$67, MATCH(N78, Acceleration!$H$6:$H$36, 1), Sections!P78)</f>
        <v>9.4901727706756382</v>
      </c>
      <c r="R78" s="149">
        <f>(BikeData!$G$5/L78)*BikeData!$N$2*(Sections!$O$2/Sections!$N$2)-Sections!W78/Sections!L78</f>
        <v>8.862901030980229</v>
      </c>
      <c r="S78" s="149">
        <f>(Sections!$V$2*Sections!$L$2*BikeData!$N$2*((Sections!$P$2)/Sections!$M$2)/(1-Sections!$V$2*Sections!$N$2/Sections!$M$2))/Sections!L78-Sections!W78/Sections!L78</f>
        <v>12.842726262572167</v>
      </c>
      <c r="T78" s="149">
        <f t="shared" si="0"/>
        <v>8.6376490575826992</v>
      </c>
      <c r="U78" s="149">
        <f t="shared" si="30"/>
        <v>35.168968057633769</v>
      </c>
      <c r="V78" s="149">
        <f t="shared" si="31"/>
        <v>2.85341433328479E-2</v>
      </c>
      <c r="W78" s="149">
        <f>0.5*Sections!$U$2*Sections!$T$2*Sections!N78^2</f>
        <v>219.52458290226579</v>
      </c>
      <c r="X78" s="149">
        <f>BikeData!$N$2*((Sections!$P$2)/Sections!$N$2)-(0.5*Sections!$U$2*Sections!$T$2*Sections!N78^2)/BikeData!$G$5</f>
        <v>9.6027875132508314</v>
      </c>
      <c r="Y78" s="149">
        <f>Sections!$V$2*BikeData!$N$2*(Sections!$P$2/Sections!$M$2)/(1-Sections!$V$2*Sections!$N$2/Sections!$M$2)</f>
        <v>15.459349727578084</v>
      </c>
      <c r="Z78" s="149">
        <f t="shared" si="32"/>
        <v>9.6027875132508314</v>
      </c>
      <c r="AA78" s="149">
        <f>$D$2-M78</f>
        <v>451.2</v>
      </c>
      <c r="AB78" s="149">
        <f>MAX(0, (N78^2 - M$17^2)/(2*Sections!Z78))</f>
        <v>16.804382645651359</v>
      </c>
      <c r="AC78" s="149">
        <f t="shared" si="80"/>
        <v>0</v>
      </c>
      <c r="AD78" s="149">
        <f t="shared" si="33"/>
        <v>8.6376490575826992</v>
      </c>
      <c r="AF78" s="149">
        <f>INDEX($B$29:$B$34, MATCH($AJ78, $A$29:$A$34, 0))</f>
        <v>300.69501336586995</v>
      </c>
      <c r="AG78" s="129">
        <f t="shared" si="159"/>
        <v>52</v>
      </c>
      <c r="AH78" s="129">
        <f t="shared" si="160"/>
        <v>42.398149340884366</v>
      </c>
      <c r="AI78" s="129">
        <f t="shared" si="153"/>
        <v>152.63333762718372</v>
      </c>
      <c r="AJ78" s="129">
        <f>IF(AW78=0,
IF(AH78&lt;$E$29,1,
IF(AH78&lt;$E$30,2,
IF(AH78&lt;$E$31,3,
IF(AH78&lt;$E$32,4,
IF(AH78&lt;$E$33,5,
IF(AH78&lt;$E$34,6)))))),
IF(AH78&gt;$F$29,1,
IF(AH78&gt;$F$30,2,
IF(AH78&gt;$F$31,3,
IF(AH78&gt;$F$32,4,
IF(AH78&gt;$F$33,5,
IF(AH78&gt;$F$34,6)))))))</f>
        <v>2</v>
      </c>
      <c r="AK78" s="129" cm="1">
        <f t="array" ref="AK78">INDEX(Sections!$A$37:$F$67, MATCH(AH78, Acceleration!$H$6:$H$36, 1), $AJ78)</f>
        <v>9.4901727706756382</v>
      </c>
      <c r="AL78" s="129">
        <f>(BikeData!$G$5/AF78)*BikeData!$N$2*(Sections!$O$2/Sections!$N$2)-Sections!AQ78/Sections!AF78</f>
        <v>8.5168894091417009</v>
      </c>
      <c r="AM78" s="129">
        <f>(Sections!$V$2*Sections!$L$2*BikeData!$N$2*((Sections!$P$2)/Sections!$M$2)/(1-Sections!$V$2*Sections!$N$2/Sections!$M$2))/Sections!AF78-Sections!AQ78/Sections!AF78</f>
        <v>12.496714640733641</v>
      </c>
      <c r="AN78" s="129">
        <f t="shared" si="154"/>
        <v>8.5168894091417009</v>
      </c>
      <c r="AO78" s="129">
        <f t="shared" si="155"/>
        <v>42.598554510103007</v>
      </c>
      <c r="AP78" s="129">
        <f t="shared" si="36"/>
        <v>2.353032422888263E-2</v>
      </c>
      <c r="AQ78" s="149">
        <f>0.5*Sections!$U$2*Sections!$T$2*Sections!AH78^2</f>
        <v>323.56855215574802</v>
      </c>
      <c r="AR78" s="149">
        <f>BikeData!$N$2*((Sections!$P$2)/Sections!$N$2)-(0.5*Sections!$U$2*Sections!$T$2*Sections!AH78^2)/BikeData!$G$5</f>
        <v>9.2086815691088546</v>
      </c>
      <c r="AS78" s="149">
        <f>Sections!$V$2*BikeData!$N$2*(Sections!$P$2/Sections!$M$2)/(1-Sections!$V$2*Sections!$N$2/Sections!$M$2)</f>
        <v>15.459349727578084</v>
      </c>
      <c r="AT78" s="149">
        <f t="shared" si="156"/>
        <v>9.2086815691088546</v>
      </c>
      <c r="AU78" s="149">
        <f t="shared" si="157"/>
        <v>10.025001019999998</v>
      </c>
      <c r="AV78" s="149">
        <f>MAX(0, (AH78^2 - AG$17^2)/(2*Sections!AT78))</f>
        <v>0</v>
      </c>
      <c r="AW78" s="149">
        <f t="shared" si="81"/>
        <v>0</v>
      </c>
      <c r="AX78" s="149">
        <f t="shared" si="158"/>
        <v>8.5168894091417009</v>
      </c>
      <c r="AZ78" s="36"/>
      <c r="BA78" s="111"/>
      <c r="BB78" s="111"/>
      <c r="BC78" s="111"/>
      <c r="BD78" s="111"/>
      <c r="BE78" s="111"/>
      <c r="BF78" s="111"/>
      <c r="BG78" s="111"/>
      <c r="BH78" s="111"/>
      <c r="BI78" s="111"/>
      <c r="BJ78" s="111"/>
      <c r="BK78" s="36"/>
      <c r="BL78" s="36"/>
      <c r="BM78" s="36"/>
      <c r="BN78" s="111"/>
      <c r="BO78" s="111"/>
      <c r="BP78" s="111"/>
      <c r="BQ78" s="111"/>
      <c r="BR78" s="111"/>
      <c r="BT78" s="129">
        <f>INDEX($B$29:$B$34, MATCH($BX78, $A$29:$A$34, 0))</f>
        <v>281.54523308547459</v>
      </c>
      <c r="BU78" s="129">
        <f t="shared" si="85"/>
        <v>52</v>
      </c>
      <c r="BV78" s="129">
        <f t="shared" si="86"/>
        <v>55.793392100002343</v>
      </c>
      <c r="BW78" s="129">
        <f t="shared" si="87"/>
        <v>200.85621156000843</v>
      </c>
      <c r="BX78" s="129">
        <f>IF(CK78=0,
IF(BV78&lt;$E$29,1,
IF(BV78&lt;$E$30,2,
IF(BV78&lt;$E$31,3,
IF(BV78&lt;$E$32,4,
IF(BV78&lt;$E$33,5,
IF(BV78&lt;$E$34,6)))))),
IF(BV78&gt;$F$29,1,
IF(BV78&gt;$F$30,2,
IF(BV78&gt;$F$31,3,
IF(BV78&gt;$F$32,4,
IF(BV78&gt;$F$33,5,
IF(BV78&gt;$F$34,6)))))))</f>
        <v>4</v>
      </c>
      <c r="BY78" s="129" cm="1">
        <f t="array" ref="BY78">INDEX(Sections!$A$37:$F$67, MATCH(BV78, Acceleration!$H$6:$H$36, 1), Sections!BX78)</f>
        <v>4.7104625432718503</v>
      </c>
      <c r="BZ78" s="129">
        <f>(BikeData!$G$5/BT78)*BikeData!$N$2*(Sections!$O$2/Sections!$N$2)-Sections!CE78/Sections!BT78</f>
        <v>8.2552712153474932</v>
      </c>
      <c r="CA78" s="129">
        <f>(Sections!$V$2*Sections!$L$2*BikeData!$N$2*((Sections!$P$2)/Sections!$M$2)/(1-Sections!$V$2*Sections!$N$2/Sections!$M$2))/Sections!BT78-Sections!CE78/Sections!BT78</f>
        <v>12.505791062877833</v>
      </c>
      <c r="CB78" s="129">
        <f t="shared" si="40"/>
        <v>4.7104625432718503</v>
      </c>
      <c r="CC78" s="129">
        <f t="shared" si="13"/>
        <v>55.877755208232436</v>
      </c>
      <c r="CD78" s="129">
        <f t="shared" si="41"/>
        <v>1.790972913065457E-2</v>
      </c>
      <c r="CE78" s="149">
        <f>0.5*Sections!$U$2*Sections!$T$2*Sections!BV78^2</f>
        <v>560.32246836442869</v>
      </c>
      <c r="CF78" s="149">
        <f>BikeData!$N$2*((Sections!$P$2)/Sections!$N$2)-(0.5*Sections!$U$2*Sections!$T$2*Sections!BV78^2)/BikeData!$G$5</f>
        <v>8.3118864319547612</v>
      </c>
      <c r="CG78" s="149">
        <f>Sections!$V$2*BikeData!$N$2*(Sections!$P$2/Sections!$M$2)/(1-Sections!$V$2*Sections!$N$2/Sections!$M$2)</f>
        <v>15.459349727578084</v>
      </c>
      <c r="CH78" s="149">
        <f t="shared" si="42"/>
        <v>8.3118864319547612</v>
      </c>
      <c r="CI78" s="149">
        <f t="shared" si="88"/>
        <v>52.075679469999997</v>
      </c>
      <c r="CJ78" s="149">
        <f>MAX(0, (BV78^2 - BU$17^2)/(2*Sections!CH78))</f>
        <v>0</v>
      </c>
      <c r="CK78" s="149">
        <f t="shared" si="89"/>
        <v>0</v>
      </c>
      <c r="CL78" s="154">
        <f t="shared" si="90"/>
        <v>4.7104625432718503</v>
      </c>
      <c r="CM78" s="672"/>
      <c r="CN78" s="129">
        <f>INDEX($B$29:$B$34, MATCH(CR78, $A$29:$A$34, 0))</f>
        <v>288.49501037177833</v>
      </c>
      <c r="CO78" s="129">
        <f t="shared" si="91"/>
        <v>52</v>
      </c>
      <c r="CP78" s="129">
        <f t="shared" si="92"/>
        <v>52.829681789418622</v>
      </c>
      <c r="CQ78" s="129">
        <f t="shared" si="43"/>
        <v>190.18685444190703</v>
      </c>
      <c r="CR78" s="129">
        <f>IF(DE78=1,
IF(CP78&lt;$E$29,1,
IF(CP78&lt;$E$30,2,
IF(CP78&lt;$E$31,3,
IF(CP78&lt;$E$32,4,
IF(CP78&lt;$E$33,5,
IF(CP78&lt;$E$34,6)))))),
IF(CP78&gt;$F$29,1,
IF(CP78&gt;$F$30,2,
IF(CP78&gt;$F$31,3,
IF(CP78&gt;$F$32,4,
IF(CP78&gt;$F$33,5,
IF(CP78&gt;$F$34,6)))))))</f>
        <v>3</v>
      </c>
      <c r="CS78" s="129" cm="1">
        <f t="array" ref="CS78">INDEX(Sections!$A$37:$F$67, MATCH(CP78, Acceleration!$H$6:$H$36, 1), Sections!CR78)</f>
        <v>6.8582415088433493</v>
      </c>
      <c r="CT78" s="129">
        <f>(BikeData!$G$5/CN78)*BikeData!$N$2*(Sections!$O$2/Sections!$N$2)-Sections!CY78/Sections!CN78</f>
        <v>8.2572630069703994</v>
      </c>
      <c r="CU78" s="129">
        <f>(Sections!$V$2*Sections!$L$2*BikeData!$N$2*((Sections!$P$2)/Sections!$M$2)/(1-Sections!$V$2*Sections!$N$2/Sections!$M$2))/Sections!CN78-Sections!CY78/Sections!CN78</f>
        <v>12.405388826079651</v>
      </c>
      <c r="CV78" s="129">
        <f t="shared" si="135"/>
        <v>6.8582415088433493</v>
      </c>
      <c r="CW78" s="129">
        <f t="shared" si="138"/>
        <v>52.667945785855295</v>
      </c>
      <c r="CX78" s="129">
        <f t="shared" si="139"/>
        <v>1.8957772283296093E-2</v>
      </c>
      <c r="CY78" s="129">
        <f>0.5*Sections!$U$2*Sections!$T$2*Sections!CP78^2</f>
        <v>502.37555003482129</v>
      </c>
      <c r="CZ78" s="129">
        <f>BikeData!$N$2*((Sections!$P$2)/Sections!$N$2)-(0.5*Sections!$U$2*Sections!$T$2*Sections!CP78^2)/BikeData!$G$5</f>
        <v>8.5313823347184243</v>
      </c>
      <c r="DA78" s="129">
        <f>Sections!$V$2*BikeData!$N$2*(Sections!$P$2/Sections!$M$2)/(1-Sections!$V$2*Sections!$N$2/Sections!$M$2)</f>
        <v>15.459349727578084</v>
      </c>
      <c r="DB78" s="129">
        <f t="shared" si="93"/>
        <v>8.5313823347184243</v>
      </c>
      <c r="DC78" s="129">
        <f t="shared" si="94"/>
        <v>20.567763170000006</v>
      </c>
      <c r="DD78" s="129">
        <f t="shared" si="47"/>
        <v>22.868140545682909</v>
      </c>
      <c r="DE78" s="220">
        <f t="shared" si="95"/>
        <v>1</v>
      </c>
      <c r="DF78" s="149">
        <f t="shared" si="161"/>
        <v>-8.5313823347184243</v>
      </c>
      <c r="DG78" s="680"/>
      <c r="EX78" s="129">
        <f>INDEX($B$29:$B$34, MATCH($FB78, $A$29:$A$34, 0))</f>
        <v>300.69501336586995</v>
      </c>
      <c r="EY78" s="129">
        <f t="shared" si="144"/>
        <v>52</v>
      </c>
      <c r="EZ78" s="129">
        <f t="shared" si="145"/>
        <v>42.077069650808191</v>
      </c>
      <c r="FA78" s="129">
        <f t="shared" si="146"/>
        <v>151.4774507429095</v>
      </c>
      <c r="FB78" s="149">
        <f>IF(FO78=0,
IF(EZ78&lt;$E$29,1,
IF(EZ78&lt;$E$30,2,
IF(EZ78&lt;$E$31,3,
IF(EZ78&lt;$E$32,4,
IF(EZ78&lt;$E$33,5,
IF(EZ78&lt;$E$34,6)))))),
IF(EZ78&gt;$F$29,1,
IF(EZ78&gt;$F$30,2,
IF(EZ78&gt;$F$31,3,
IF(EZ78&gt;$F$32,4,
IF(EZ78&gt;$F$33,5,
IF(EZ78&gt;$F$34,6)))))))</f>
        <v>2</v>
      </c>
      <c r="FC78" s="149" cm="1">
        <f t="array" ref="FC78">INDEX(Sections!$A$37:$F$67, MATCH(EZ78, Acceleration!$H$6:$H$36, 1), Sections!FB78)</f>
        <v>9.4901727706756382</v>
      </c>
      <c r="FD78" s="129">
        <f>(BikeData!$G$5/EX78)*BikeData!$N$2*(Sections!$O$2/Sections!$N$2)-Sections!FI78/Sections!EX78</f>
        <v>8.5331257604841628</v>
      </c>
      <c r="FE78" s="129">
        <f>(Sections!$V$2*Sections!$L$2*BikeData!$N$2*((Sections!$P$2)/Sections!$M$2)/(1-Sections!$V$2*Sections!$N$2/Sections!$M$2))/Sections!EX78-Sections!FI78/Sections!EX78</f>
        <v>12.512950992076103</v>
      </c>
      <c r="FF78" s="129">
        <f t="shared" si="147"/>
        <v>8.5331257604841628</v>
      </c>
      <c r="FG78" s="129">
        <f t="shared" si="148"/>
        <v>42.279380812872979</v>
      </c>
      <c r="FH78" s="129">
        <f t="shared" si="58"/>
        <v>2.3708916022504418E-2</v>
      </c>
      <c r="FI78" s="149">
        <f>0.5*Sections!$U$2*Sections!$T$2*Sections!EZ78^2</f>
        <v>318.68636227181349</v>
      </c>
      <c r="FJ78" s="149">
        <f>BikeData!$N$2*((Sections!$P$2)/Sections!$N$2)-(0.5*Sections!$U$2*Sections!$T$2*Sections!EZ78^2)/BikeData!$G$5</f>
        <v>9.2271747126086066</v>
      </c>
      <c r="FK78" s="149">
        <f>Sections!$V$2*BikeData!$N$2*(Sections!$P$2/Sections!$M$2)/(1-Sections!$V$2*Sections!$N$2/Sections!$M$2)</f>
        <v>15.459349727578084</v>
      </c>
      <c r="FL78" s="149">
        <f t="shared" si="149"/>
        <v>9.2271747126086066</v>
      </c>
      <c r="FM78" s="149">
        <f t="shared" si="150"/>
        <v>201.62828163</v>
      </c>
      <c r="FN78" s="149">
        <f t="shared" si="61"/>
        <v>56.598676548125184</v>
      </c>
      <c r="FO78" s="149">
        <f t="shared" si="152"/>
        <v>0</v>
      </c>
      <c r="FP78" s="149">
        <f t="shared" si="151"/>
        <v>8.5331257604841628</v>
      </c>
      <c r="FR78" s="149">
        <f>INDEX($B$29:$B$34, MATCH($FV78, $A$29:$A$34, 0))</f>
        <v>300.69501336586995</v>
      </c>
      <c r="FS78" s="129">
        <f t="shared" si="165"/>
        <v>52</v>
      </c>
      <c r="FT78" s="129">
        <f t="shared" si="114"/>
        <v>40.256106281711908</v>
      </c>
      <c r="FU78" s="129">
        <f t="shared" si="115"/>
        <v>144.92198261416289</v>
      </c>
      <c r="FV78" s="149">
        <f>IF(GI78=0,
IF(FT78&lt;$E$29,1,
IF(FT78&lt;$E$30,2,
IF(FT78&lt;$E$31,3,
IF(FT78&lt;$E$32,4,
IF(FT78&lt;$E$33,5,
IF(FT78&lt;$E$34,6)))))),
IF(FT78&gt;$F$29,1,
IF(FT78&gt;$F$30,2,
IF(FT78&gt;$F$31,3,
IF(FT78&gt;$F$32,4,
IF(FT78&gt;$F$33,5,
IF(FT78&gt;$F$34,6)))))))</f>
        <v>2</v>
      </c>
      <c r="FW78" s="149" cm="1">
        <f t="array" ref="FW78">INDEX(Sections!$A$37:$F$67, MATCH(FT78, Acceleration!$H$6:$H$36, 1), Sections!FV78)</f>
        <v>9.4901727706756382</v>
      </c>
      <c r="FX78" s="129">
        <f>(BikeData!$G$5/FR78)*BikeData!$N$2*(Sections!$O$2/Sections!$N$2)-Sections!GC78/Sections!FR78</f>
        <v>8.6228732599060116</v>
      </c>
      <c r="FY78" s="129">
        <f>(Sections!$V$2*Sections!$L$2*BikeData!$N$2*((Sections!$P$2)/Sections!$M$2)/(1-Sections!$V$2*Sections!$N$2/Sections!$M$2))/Sections!FR78-Sections!GC78/Sections!FR78</f>
        <v>12.602698491497952</v>
      </c>
      <c r="FZ78" s="129">
        <f t="shared" si="116"/>
        <v>8.6228732599060116</v>
      </c>
      <c r="GA78" s="129">
        <f t="shared" si="117"/>
        <v>40.469739800056743</v>
      </c>
      <c r="GB78" s="129">
        <f t="shared" si="64"/>
        <v>2.4775212612502647E-2</v>
      </c>
      <c r="GC78" s="149">
        <f>0.5*Sections!$U$2*Sections!$T$2*Sections!FT78^2</f>
        <v>291.69973673360727</v>
      </c>
      <c r="GD78" s="149">
        <f>BikeData!$N$2*((Sections!$P$2)/Sections!$N$2)-(0.5*Sections!$U$2*Sections!$T$2*Sections!FT78^2)/BikeData!$G$5</f>
        <v>9.3293967790412058</v>
      </c>
      <c r="GE78" s="149">
        <f>Sections!$V$2*BikeData!$N$2*(Sections!$P$2/Sections!$M$2)/(1-Sections!$V$2*Sections!$N$2/Sections!$M$2)</f>
        <v>15.459349727578084</v>
      </c>
      <c r="GF78" s="149">
        <f t="shared" si="118"/>
        <v>9.3293967790412058</v>
      </c>
      <c r="GG78" s="149">
        <f t="shared" si="162"/>
        <v>462.54111422000005</v>
      </c>
      <c r="GH78" s="149">
        <f>MAX(0, (FT78^2 - CX$6^2)/(2*Sections!GF78))</f>
        <v>86.852029737073281</v>
      </c>
      <c r="GI78" s="149">
        <f t="shared" si="119"/>
        <v>0</v>
      </c>
      <c r="GJ78" s="149">
        <f t="shared" si="120"/>
        <v>8.6228732599060116</v>
      </c>
      <c r="GM78" s="106">
        <f>INDEX($B$29:$B$34, MATCH(GQ78, $A$29:$A$34, 0))</f>
        <v>300.69501336586995</v>
      </c>
      <c r="GN78" s="106">
        <f t="shared" si="166"/>
        <v>52</v>
      </c>
      <c r="GO78" s="106">
        <f t="shared" si="121"/>
        <v>35.589367982573563</v>
      </c>
      <c r="GP78" s="106">
        <f t="shared" si="122"/>
        <v>128.12172473726483</v>
      </c>
      <c r="GQ78" s="106">
        <f>IF(HD78=0,
IF(GO78&lt;$E$29,1,
IF(GO78&lt;$E$30,2,
IF(GO78&lt;$E$31,3,
IF(GO78&lt;$E$32,4,
IF(GO78&lt;$E$33,5,
IF(GO78&lt;$E$34,6)))))),
IF(GO78&gt;$F$29,1,
IF(GO78&gt;$F$30,2,
IF(GO78&gt;$F$31,3,
IF(GO78&gt;$F$32,4,
IF(GO78&gt;$F$33,5,
IF(GO78&gt;$F$34,6)))))))</f>
        <v>2</v>
      </c>
      <c r="GR78" s="106" cm="1">
        <f t="array" ref="GR78">INDEX(Sections!$A$37:$F$67, MATCH(GO78, Acceleration!$H$6:$H$36, 1), Sections!GQ78)</f>
        <v>9.4901727706756382</v>
      </c>
      <c r="GS78" s="106">
        <f>(BikeData!$G$5/GM78)*BikeData!$N$2*(Sections!$O$2/Sections!$N$2)-Sections!GX78/Sections!GM78</f>
        <v>8.8347529835124057</v>
      </c>
      <c r="GT78" s="106">
        <f>(Sections!$V$2*Sections!$L$2*BikeData!$N$2*((Sections!$P$2)/Sections!$M$2)/(1-Sections!$V$2*Sections!$N$2/Sections!$M$2))/Sections!GM78-Sections!GX78/Sections!GM78</f>
        <v>12.814578215104346</v>
      </c>
      <c r="GU78" s="106">
        <f t="shared" si="123"/>
        <v>8.8347529835124057</v>
      </c>
      <c r="GV78" s="106">
        <f t="shared" si="124"/>
        <v>35.836749564742298</v>
      </c>
      <c r="GW78" s="106">
        <f t="shared" si="70"/>
        <v>2.8000961954499894E-2</v>
      </c>
      <c r="GX78" s="106">
        <f>0.5*Sections!$U$2*Sections!$T$2*Sections!GO78^2</f>
        <v>227.9885604118258</v>
      </c>
      <c r="GY78" s="106">
        <f>BikeData!$N$2*((Sections!$P$2)/Sections!$N$2)-(0.5*Sections!$U$2*Sections!$T$2*Sections!GO78^2)/BikeData!$G$5</f>
        <v>9.570726992381287</v>
      </c>
      <c r="GZ78" s="106">
        <f>Sections!$V$2*BikeData!$N$2*(Sections!$P$2/Sections!$M$2)/(1-Sections!$V$2*Sections!$N$2/Sections!$M$2)</f>
        <v>15.459349727578084</v>
      </c>
      <c r="HA78" s="106">
        <f t="shared" si="125"/>
        <v>9.570726992381287</v>
      </c>
      <c r="HB78" s="106">
        <f t="shared" si="163"/>
        <v>331.21187875999999</v>
      </c>
      <c r="HC78" s="106">
        <f>MAX(0, (GO78^2 - DY$9^2)/(2*Sections!HA78))</f>
        <v>66.170684547124964</v>
      </c>
      <c r="HD78" s="106">
        <f t="shared" si="126"/>
        <v>0</v>
      </c>
      <c r="HE78" s="106">
        <f t="shared" si="127"/>
        <v>8.8347529835124057</v>
      </c>
      <c r="HH78" s="82">
        <f>INDEX($B$29:$B$34, MATCH(HL78, $A$29:$A$34, 0))</f>
        <v>300.69501336586995</v>
      </c>
      <c r="HI78" s="82">
        <f t="shared" si="167"/>
        <v>52</v>
      </c>
      <c r="HJ78" s="82">
        <f t="shared" si="128"/>
        <v>33.745776805164247</v>
      </c>
      <c r="HK78" s="82">
        <f t="shared" si="129"/>
        <v>121.48479649859129</v>
      </c>
      <c r="HL78" s="106">
        <f>IF(HY78=0,
IF(HJ78&lt;$E$29,1,
IF(HJ78&lt;$E$30,2,
IF(HJ78&lt;$E$31,3,
IF(HJ78&lt;$E$32,4,
IF(HJ78&lt;$E$33,5,
IF(HJ78&lt;$E$34,6)))))),
IF(HJ78&gt;$F$29,1,
IF(HJ78&gt;$F$30,2,
IF(HJ78&gt;$F$31,3,
IF(HJ78&gt;$F$32,4,
IF(HJ78&gt;$F$33,5,
IF(HJ78&gt;$F$34,6)))))))</f>
        <v>2</v>
      </c>
      <c r="HM78" s="106" cm="1">
        <f t="array" ref="HM78">INDEX(Sections!$A$37:$F$67, MATCH(HJ78, Acceleration!$H$6:$H$36, 1), Sections!HL78)</f>
        <v>9.4901727706756382</v>
      </c>
      <c r="HN78" s="82">
        <f>(BikeData!$G$5/HH78)*BikeData!$N$2*(Sections!$O$2/Sections!$N$2)-Sections!HS78/Sections!HH78</f>
        <v>8.9112711098396851</v>
      </c>
      <c r="HO78" s="82">
        <f>(Sections!$V$2*Sections!$L$2*BikeData!$N$2*((Sections!$P$2)/Sections!$M$2)/(1-Sections!$V$2*Sections!$N$2/Sections!$M$2))/Sections!HH78-Sections!HS78/Sections!HH78</f>
        <v>12.891096341431625</v>
      </c>
      <c r="HP78" s="82">
        <f t="shared" si="130"/>
        <v>8.9112711098396851</v>
      </c>
      <c r="HQ78" s="82">
        <f t="shared" si="131"/>
        <v>34.008822302509103</v>
      </c>
      <c r="HR78" s="106">
        <f t="shared" si="26"/>
        <v>2.9518291397778749E-2</v>
      </c>
      <c r="HS78" s="104">
        <f>0.5*Sections!$U$2*Sections!$T$2*Sections!HJ78^2</f>
        <v>204.97994139311302</v>
      </c>
      <c r="HT78" s="104">
        <f>BikeData!$N$2*((Sections!$P$2)/Sections!$N$2)-(0.5*Sections!$U$2*Sections!$T$2*Sections!HJ78^2)/BikeData!$G$5</f>
        <v>9.6578808523006536</v>
      </c>
      <c r="HU78" s="104">
        <f>Sections!$V$2*BikeData!$N$2*(Sections!$P$2/Sections!$M$2)/(1-Sections!$V$2*Sections!$N$2/Sections!$M$2)</f>
        <v>15.459349727578084</v>
      </c>
      <c r="HV78" s="106">
        <f t="shared" si="132"/>
        <v>9.6578808523006536</v>
      </c>
      <c r="HW78" s="106">
        <f t="shared" si="164"/>
        <v>269.42191860000003</v>
      </c>
      <c r="HX78" s="106">
        <f t="shared" si="78"/>
        <v>42.323567175407817</v>
      </c>
      <c r="HY78" s="106">
        <f t="shared" si="133"/>
        <v>0</v>
      </c>
      <c r="HZ78" s="106">
        <f t="shared" si="134"/>
        <v>8.9112711098396851</v>
      </c>
    </row>
    <row r="79" spans="1:234">
      <c r="B79" s="65"/>
      <c r="C79" s="65"/>
      <c r="D79" s="65"/>
      <c r="E79" s="111"/>
      <c r="F79" s="111"/>
      <c r="G79" s="36"/>
      <c r="L79" s="149">
        <f>INDEX($B$29:$B$34, MATCH($P79, $A$29:$A$34, 0))</f>
        <v>300.69501336586995</v>
      </c>
      <c r="M79" s="149">
        <f t="shared" si="28"/>
        <v>53</v>
      </c>
      <c r="N79" s="149">
        <f t="shared" si="79"/>
        <v>35.168968057633769</v>
      </c>
      <c r="O79" s="149">
        <f t="shared" si="29"/>
        <v>126.60828500748157</v>
      </c>
      <c r="P79" s="149">
        <f>IF(AC79=0,
IF(N79&lt;$E$29,1,
IF(N79&lt;$E$30,2,
IF(N79&lt;$E$31,3,
IF(N79&lt;$E$32,4,
IF(N79&lt;$E$33,5,
IF(N79&lt;$E$34,6)))))),
IF(N79&gt;$F$29,1,
IF(N79&gt;$F$30,2,
IF(N79&gt;$F$31,3,
IF(N79&gt;$F$32,4,
IF(N79&gt;$F$33,5,
IF(N79&gt;$F$34,6)))))))</f>
        <v>2</v>
      </c>
      <c r="Q79" s="149" cm="1">
        <f t="array" ref="Q79">INDEX(Sections!$A$37:$F$67, MATCH(N79, Acceleration!$H$6:$H$36, 1), Sections!P79)</f>
        <v>9.4901727706756382</v>
      </c>
      <c r="R79" s="149">
        <f>(BikeData!$G$5/L79)*BikeData!$N$2*(Sections!$O$2/Sections!$N$2)-Sections!W79/Sections!L79</f>
        <v>8.8525598097344123</v>
      </c>
      <c r="S79" s="149">
        <f>(Sections!$V$2*Sections!$L$2*BikeData!$N$2*((Sections!$P$2)/Sections!$M$2)/(1-Sections!$V$2*Sections!$N$2/Sections!$M$2))/Sections!L79-Sections!W79/Sections!L79</f>
        <v>12.832385041326352</v>
      </c>
      <c r="T79" s="149">
        <f t="shared" si="0"/>
        <v>8.6376490575826992</v>
      </c>
      <c r="U79" s="149">
        <f t="shared" si="30"/>
        <v>35.413720679335995</v>
      </c>
      <c r="V79" s="149">
        <f t="shared" si="31"/>
        <v>2.8335559834694345E-2</v>
      </c>
      <c r="W79" s="149">
        <f>0.5*Sections!$U$2*Sections!$T$2*Sections!N79^2</f>
        <v>222.63413656299556</v>
      </c>
      <c r="X79" s="149">
        <f>BikeData!$N$2*((Sections!$P$2)/Sections!$N$2)-(0.5*Sections!$U$2*Sections!$T$2*Sections!N79^2)/BikeData!$G$5</f>
        <v>9.5910089008995829</v>
      </c>
      <c r="Y79" s="149">
        <f>Sections!$V$2*BikeData!$N$2*(Sections!$P$2/Sections!$M$2)/(1-Sections!$V$2*Sections!$N$2/Sections!$M$2)</f>
        <v>15.459349727578084</v>
      </c>
      <c r="Z79" s="149">
        <f t="shared" si="32"/>
        <v>9.5910089008995829</v>
      </c>
      <c r="AA79" s="149">
        <f>$D$2-M79</f>
        <v>450.2</v>
      </c>
      <c r="AB79" s="149">
        <f>MAX(0, (N79^2 - M$17^2)/(2*Sections!Z79))</f>
        <v>17.72561850914213</v>
      </c>
      <c r="AC79" s="149">
        <f t="shared" si="80"/>
        <v>0</v>
      </c>
      <c r="AD79" s="149">
        <f t="shared" si="33"/>
        <v>8.6376490575826992</v>
      </c>
      <c r="AF79" s="149">
        <f>INDEX($B$29:$B$34, MATCH($AJ79, $A$29:$A$34, 0))</f>
        <v>300.69501336586995</v>
      </c>
      <c r="AG79" s="129">
        <f t="shared" si="159"/>
        <v>53</v>
      </c>
      <c r="AH79" s="129">
        <f t="shared" si="160"/>
        <v>42.598554510103007</v>
      </c>
      <c r="AI79" s="129">
        <f t="shared" si="153"/>
        <v>153.35479623637082</v>
      </c>
      <c r="AJ79" s="129">
        <f>IF(AW79=0,
IF(AH79&lt;$E$29,1,
IF(AH79&lt;$E$30,2,
IF(AH79&lt;$E$31,3,
IF(AH79&lt;$E$32,4,
IF(AH79&lt;$E$33,5,
IF(AH79&lt;$E$34,6)))))),
IF(AH79&gt;$F$29,1,
IF(AH79&gt;$F$30,2,
IF(AH79&gt;$F$31,3,
IF(AH79&gt;$F$32,4,
IF(AH79&gt;$F$33,5,
IF(AH79&gt;$F$34,6)))))))</f>
        <v>2</v>
      </c>
      <c r="AK79" s="129" cm="1">
        <f t="array" ref="AK79">INDEX(Sections!$A$37:$F$67, MATCH(AH79, Acceleration!$H$6:$H$36, 1), $AJ79)</f>
        <v>9.4901727706756382</v>
      </c>
      <c r="AL79" s="129">
        <f>(BikeData!$G$5/AF79)*BikeData!$N$2*(Sections!$O$2/Sections!$N$2)-Sections!AQ79/Sections!AF79</f>
        <v>8.5066927645317012</v>
      </c>
      <c r="AM79" s="129">
        <f>(Sections!$V$2*Sections!$L$2*BikeData!$N$2*((Sections!$P$2)/Sections!$M$2)/(1-Sections!$V$2*Sections!$N$2/Sections!$M$2))/Sections!AF79-Sections!AQ79/Sections!AF79</f>
        <v>12.486517996123641</v>
      </c>
      <c r="AN79" s="129">
        <f t="shared" si="154"/>
        <v>8.5066927645317012</v>
      </c>
      <c r="AO79" s="129">
        <f t="shared" si="155"/>
        <v>42.79778302528392</v>
      </c>
      <c r="AP79" s="129">
        <f t="shared" si="36"/>
        <v>2.3420208146177294E-2</v>
      </c>
      <c r="AQ79" s="149">
        <f>0.5*Sections!$U$2*Sections!$T$2*Sections!AH79^2</f>
        <v>326.63463234303907</v>
      </c>
      <c r="AR79" s="149">
        <f>BikeData!$N$2*((Sections!$P$2)/Sections!$N$2)-(0.5*Sections!$U$2*Sections!$T$2*Sections!AH79^2)/BikeData!$G$5</f>
        <v>9.1970676290054794</v>
      </c>
      <c r="AS79" s="149">
        <f>Sections!$V$2*BikeData!$N$2*(Sections!$P$2/Sections!$M$2)/(1-Sections!$V$2*Sections!$N$2/Sections!$M$2)</f>
        <v>15.459349727578084</v>
      </c>
      <c r="AT79" s="149">
        <f t="shared" si="156"/>
        <v>9.1970676290054794</v>
      </c>
      <c r="AU79" s="149">
        <f t="shared" si="157"/>
        <v>9.0250010199999977</v>
      </c>
      <c r="AV79" s="149">
        <f>MAX(0, (AH79^2 - AG$17^2)/(2*Sections!AT79))</f>
        <v>0</v>
      </c>
      <c r="AW79" s="149">
        <f t="shared" si="81"/>
        <v>0</v>
      </c>
      <c r="AX79" s="149">
        <f t="shared" si="158"/>
        <v>8.5066927645317012</v>
      </c>
      <c r="AZ79" s="36"/>
      <c r="BA79" s="111"/>
      <c r="BB79" s="111"/>
      <c r="BC79" s="111"/>
      <c r="BD79" s="111"/>
      <c r="BE79" s="111"/>
      <c r="BF79" s="111"/>
      <c r="BG79" s="111"/>
      <c r="BH79" s="111"/>
      <c r="BI79" s="111"/>
      <c r="BJ79" s="111"/>
      <c r="BK79" s="36"/>
      <c r="BL79" s="36"/>
      <c r="BM79" s="36"/>
      <c r="BN79" s="111"/>
      <c r="BO79" s="111"/>
      <c r="BP79" s="111"/>
      <c r="BQ79" s="111"/>
      <c r="BR79" s="111"/>
      <c r="BT79" s="129">
        <f>INDEX($B$29:$B$34, MATCH($BX79, $A$29:$A$34, 0))</f>
        <v>281.54523308547459</v>
      </c>
      <c r="BU79" s="129">
        <f t="shared" si="85"/>
        <v>53</v>
      </c>
      <c r="BV79" s="129">
        <f t="shared" si="86"/>
        <v>55.877755208232436</v>
      </c>
      <c r="BW79" s="129">
        <f t="shared" si="87"/>
        <v>201.15991874963677</v>
      </c>
      <c r="BX79" s="129">
        <f>IF(CK79=0,
IF(BV79&lt;$E$29,1,
IF(BV79&lt;$E$30,2,
IF(BV79&lt;$E$31,3,
IF(BV79&lt;$E$32,4,
IF(BV79&lt;$E$33,5,
IF(BV79&lt;$E$34,6)))))),
IF(BV79&gt;$F$29,1,
IF(BV79&gt;$F$30,2,
IF(BV79&gt;$F$31,3,
IF(BV79&gt;$F$32,4,
IF(BV79&gt;$F$33,5,
IF(BV79&gt;$F$34,6)))))))</f>
        <v>4</v>
      </c>
      <c r="BY79" s="129" cm="1">
        <f t="array" ref="BY79">INDEX(Sections!$A$37:$F$67, MATCH(BV79, Acceleration!$H$6:$H$36, 1), Sections!BX79)</f>
        <v>4.7104625432718503</v>
      </c>
      <c r="BZ79" s="129">
        <f>(BikeData!$G$5/BT79)*BikeData!$N$2*(Sections!$O$2/Sections!$N$2)-Sections!CE79/Sections!BT79</f>
        <v>8.2492481458144251</v>
      </c>
      <c r="CA79" s="129">
        <f>(Sections!$V$2*Sections!$L$2*BikeData!$N$2*((Sections!$P$2)/Sections!$M$2)/(1-Sections!$V$2*Sections!$N$2/Sections!$M$2))/Sections!BT79-Sections!CE79/Sections!BT79</f>
        <v>12.499767993344765</v>
      </c>
      <c r="CB79" s="129">
        <f t="shared" si="40"/>
        <v>4.7104625432718503</v>
      </c>
      <c r="CC79" s="129">
        <f t="shared" si="13"/>
        <v>55.961991138608454</v>
      </c>
      <c r="CD79" s="129">
        <f t="shared" si="41"/>
        <v>1.7882730114547944E-2</v>
      </c>
      <c r="CE79" s="149">
        <f>0.5*Sections!$U$2*Sections!$T$2*Sections!BV79^2</f>
        <v>562.0182348800065</v>
      </c>
      <c r="CF79" s="149">
        <f>BikeData!$N$2*((Sections!$P$2)/Sections!$N$2)-(0.5*Sections!$U$2*Sections!$T$2*Sections!BV79^2)/BikeData!$G$5</f>
        <v>8.3054630739412083</v>
      </c>
      <c r="CG79" s="149">
        <f>Sections!$V$2*BikeData!$N$2*(Sections!$P$2/Sections!$M$2)/(1-Sections!$V$2*Sections!$N$2/Sections!$M$2)</f>
        <v>15.459349727578084</v>
      </c>
      <c r="CH79" s="149">
        <f t="shared" si="42"/>
        <v>8.3054630739412083</v>
      </c>
      <c r="CI79" s="149">
        <f t="shared" si="88"/>
        <v>51.075679469999997</v>
      </c>
      <c r="CJ79" s="149">
        <f>MAX(0, (BV79^2 - BU$17^2)/(2*Sections!CH79))</f>
        <v>0</v>
      </c>
      <c r="CK79" s="149">
        <f t="shared" si="89"/>
        <v>0</v>
      </c>
      <c r="CL79" s="154">
        <f t="shared" si="90"/>
        <v>4.7104625432718503</v>
      </c>
      <c r="CM79" s="672"/>
      <c r="CN79" s="129">
        <f>INDEX($B$29:$B$34, MATCH(CR79, $A$29:$A$34, 0))</f>
        <v>288.49501037177833</v>
      </c>
      <c r="CO79" s="129">
        <f t="shared" si="91"/>
        <v>53</v>
      </c>
      <c r="CP79" s="129">
        <f t="shared" si="92"/>
        <v>52.667945785855295</v>
      </c>
      <c r="CQ79" s="129">
        <f t="shared" si="43"/>
        <v>189.60460482907908</v>
      </c>
      <c r="CR79" s="129">
        <f>IF(DE79=1,
IF(CP79&lt;$E$29,1,
IF(CP79&lt;$E$30,2,
IF(CP79&lt;$E$31,3,
IF(CP79&lt;$E$32,4,
IF(CP79&lt;$E$33,5,
IF(CP79&lt;$E$34,6)))))),
IF(CP79&gt;$F$29,1,
IF(CP79&gt;$F$30,2,
IF(CP79&gt;$F$31,3,
IF(CP79&gt;$F$32,4,
IF(CP79&gt;$F$33,5,
IF(CP79&gt;$F$34,6)))))))</f>
        <v>3</v>
      </c>
      <c r="CS79" s="129" cm="1">
        <f t="array" ref="CS79">INDEX(Sections!$A$37:$F$67, MATCH(CP79, Acceleration!$H$6:$H$36, 1), Sections!CR79)</f>
        <v>6.8582415088433493</v>
      </c>
      <c r="CT79" s="129">
        <f>(BikeData!$G$5/CN79)*BikeData!$N$2*(Sections!$O$2/Sections!$N$2)-Sections!CY79/Sections!CN79</f>
        <v>8.2679089368134857</v>
      </c>
      <c r="CU79" s="129">
        <f>(Sections!$V$2*Sections!$L$2*BikeData!$N$2*((Sections!$P$2)/Sections!$M$2)/(1-Sections!$V$2*Sections!$N$2/Sections!$M$2))/Sections!CN79-Sections!CY79/Sections!CN79</f>
        <v>12.416034755922738</v>
      </c>
      <c r="CV79" s="129">
        <f t="shared" si="135"/>
        <v>6.8582415088433493</v>
      </c>
      <c r="CW79" s="129">
        <f t="shared" si="138"/>
        <v>52.505490010340708</v>
      </c>
      <c r="CX79" s="129">
        <f t="shared" si="139"/>
        <v>1.9016208654394698E-2</v>
      </c>
      <c r="CY79" s="129">
        <f>0.5*Sections!$U$2*Sections!$T$2*Sections!CP79^2</f>
        <v>499.30425239432259</v>
      </c>
      <c r="CZ79" s="129">
        <f>BikeData!$N$2*((Sections!$P$2)/Sections!$N$2)-(0.5*Sections!$U$2*Sections!$T$2*Sections!CP79^2)/BikeData!$G$5</f>
        <v>8.5430160379021327</v>
      </c>
      <c r="DA79" s="129">
        <f>Sections!$V$2*BikeData!$N$2*(Sections!$P$2/Sections!$M$2)/(1-Sections!$V$2*Sections!$N$2/Sections!$M$2)</f>
        <v>15.459349727578084</v>
      </c>
      <c r="DB79" s="129">
        <f t="shared" si="93"/>
        <v>8.5430160379021327</v>
      </c>
      <c r="DC79" s="129">
        <f t="shared" si="94"/>
        <v>19.567763170000006</v>
      </c>
      <c r="DD79" s="129">
        <f t="shared" si="47"/>
        <v>21.838360962552144</v>
      </c>
      <c r="DE79" s="220">
        <f t="shared" si="95"/>
        <v>1</v>
      </c>
      <c r="DF79" s="149">
        <f t="shared" si="161"/>
        <v>-8.5430160379021327</v>
      </c>
      <c r="DG79" s="680"/>
      <c r="EX79" s="129">
        <f>INDEX($B$29:$B$34, MATCH($FB79, $A$29:$A$34, 0))</f>
        <v>300.69501336586995</v>
      </c>
      <c r="EY79" s="129">
        <f t="shared" si="144"/>
        <v>53</v>
      </c>
      <c r="EZ79" s="129">
        <f t="shared" si="145"/>
        <v>42.279380812872979</v>
      </c>
      <c r="FA79" s="129">
        <f t="shared" si="146"/>
        <v>152.20577092634272</v>
      </c>
      <c r="FB79" s="149">
        <f>IF(FO79=0,
IF(EZ79&lt;$E$29,1,
IF(EZ79&lt;$E$30,2,
IF(EZ79&lt;$E$31,3,
IF(EZ79&lt;$E$32,4,
IF(EZ79&lt;$E$33,5,
IF(EZ79&lt;$E$34,6)))))),
IF(EZ79&gt;$F$29,1,
IF(EZ79&gt;$F$30,2,
IF(EZ79&gt;$F$31,3,
IF(EZ79&gt;$F$32,4,
IF(EZ79&gt;$F$33,5,
IF(EZ79&gt;$F$34,6)))))))</f>
        <v>2</v>
      </c>
      <c r="FC79" s="149" cm="1">
        <f t="array" ref="FC79">INDEX(Sections!$A$37:$F$67, MATCH(EZ79, Acceleration!$H$6:$H$36, 1), Sections!FB79)</f>
        <v>9.4901727706756382</v>
      </c>
      <c r="FD79" s="129">
        <f>(BikeData!$G$5/EX79)*BikeData!$N$2*(Sections!$O$2/Sections!$N$2)-Sections!FI79/Sections!EX79</f>
        <v>8.5229096772861475</v>
      </c>
      <c r="FE79" s="129">
        <f>(Sections!$V$2*Sections!$L$2*BikeData!$N$2*((Sections!$P$2)/Sections!$M$2)/(1-Sections!$V$2*Sections!$N$2/Sections!$M$2))/Sections!EX79-Sections!FI79/Sections!EX79</f>
        <v>12.502734908878088</v>
      </c>
      <c r="FF79" s="129">
        <f t="shared" si="147"/>
        <v>8.5229096772861475</v>
      </c>
      <c r="FG79" s="129">
        <f t="shared" si="148"/>
        <v>42.48048800654842</v>
      </c>
      <c r="FH79" s="129">
        <f t="shared" si="58"/>
        <v>2.3596072384927204E-2</v>
      </c>
      <c r="FI79" s="149">
        <f>0.5*Sections!$U$2*Sections!$T$2*Sections!EZ79^2</f>
        <v>321.75828754558773</v>
      </c>
      <c r="FJ79" s="149">
        <f>BikeData!$N$2*((Sections!$P$2)/Sections!$N$2)-(0.5*Sections!$U$2*Sections!$T$2*Sections!EZ79^2)/BikeData!$G$5</f>
        <v>9.2155386320261279</v>
      </c>
      <c r="FK79" s="149">
        <f>Sections!$V$2*BikeData!$N$2*(Sections!$P$2/Sections!$M$2)/(1-Sections!$V$2*Sections!$N$2/Sections!$M$2)</f>
        <v>15.459349727578084</v>
      </c>
      <c r="FL79" s="149">
        <f t="shared" si="149"/>
        <v>9.2155386320261279</v>
      </c>
      <c r="FM79" s="149">
        <f t="shared" si="150"/>
        <v>200.62828163</v>
      </c>
      <c r="FN79" s="149">
        <f t="shared" si="61"/>
        <v>57.596091120260603</v>
      </c>
      <c r="FO79" s="149">
        <f t="shared" si="152"/>
        <v>0</v>
      </c>
      <c r="FP79" s="149">
        <f t="shared" si="151"/>
        <v>8.5229096772861475</v>
      </c>
      <c r="FR79" s="149">
        <f>INDEX($B$29:$B$34, MATCH($FV79, $A$29:$A$34, 0))</f>
        <v>300.69501336586995</v>
      </c>
      <c r="FS79" s="129">
        <f t="shared" si="165"/>
        <v>53</v>
      </c>
      <c r="FT79" s="129">
        <f t="shared" si="114"/>
        <v>40.469739800056743</v>
      </c>
      <c r="FU79" s="129">
        <f t="shared" si="115"/>
        <v>145.69106328020428</v>
      </c>
      <c r="FV79" s="149">
        <f>IF(GI79=0,
IF(FT79&lt;$E$29,1,
IF(FT79&lt;$E$30,2,
IF(FT79&lt;$E$31,3,
IF(FT79&lt;$E$32,4,
IF(FT79&lt;$E$33,5,
IF(FT79&lt;$E$34,6)))))),
IF(FT79&gt;$F$29,1,
IF(FT79&gt;$F$30,2,
IF(FT79&gt;$F$31,3,
IF(FT79&gt;$F$32,4,
IF(FT79&gt;$F$33,5,
IF(FT79&gt;$F$34,6)))))))</f>
        <v>2</v>
      </c>
      <c r="FW79" s="149" cm="1">
        <f t="array" ref="FW79">INDEX(Sections!$A$37:$F$67, MATCH(FT79, Acceleration!$H$6:$H$36, 1), Sections!FV79)</f>
        <v>9.4901727706756382</v>
      </c>
      <c r="FX79" s="129">
        <f>(BikeData!$G$5/FR79)*BikeData!$N$2*(Sections!$O$2/Sections!$N$2)-Sections!GC79/Sections!FR79</f>
        <v>8.6125497286348462</v>
      </c>
      <c r="FY79" s="129">
        <f>(Sections!$V$2*Sections!$L$2*BikeData!$N$2*((Sections!$P$2)/Sections!$M$2)/(1-Sections!$V$2*Sections!$N$2/Sections!$M$2))/Sections!FR79-Sections!GC79/Sections!FR79</f>
        <v>12.592374960226786</v>
      </c>
      <c r="FZ79" s="129">
        <f t="shared" si="116"/>
        <v>8.6125497286348462</v>
      </c>
      <c r="GA79" s="129">
        <f t="shared" si="117"/>
        <v>40.681997725548911</v>
      </c>
      <c r="GB79" s="129">
        <f t="shared" si="64"/>
        <v>2.4645190121394163E-2</v>
      </c>
      <c r="GC79" s="149">
        <f>0.5*Sections!$U$2*Sections!$T$2*Sections!FT79^2</f>
        <v>294.80397110717342</v>
      </c>
      <c r="GD79" s="149">
        <f>BikeData!$N$2*((Sections!$P$2)/Sections!$N$2)-(0.5*Sections!$U$2*Sections!$T$2*Sections!FT79^2)/BikeData!$G$5</f>
        <v>9.3176383155049702</v>
      </c>
      <c r="GE79" s="149">
        <f>Sections!$V$2*BikeData!$N$2*(Sections!$P$2/Sections!$M$2)/(1-Sections!$V$2*Sections!$N$2/Sections!$M$2)</f>
        <v>15.459349727578084</v>
      </c>
      <c r="GF79" s="149">
        <f t="shared" si="118"/>
        <v>9.3176383155049702</v>
      </c>
      <c r="GG79" s="149">
        <f t="shared" si="162"/>
        <v>461.54111422000005</v>
      </c>
      <c r="GH79" s="149">
        <f>MAX(0, (FT79^2 - CX$6^2)/(2*Sections!GF79))</f>
        <v>87.887068805779037</v>
      </c>
      <c r="GI79" s="149">
        <f t="shared" si="119"/>
        <v>0</v>
      </c>
      <c r="GJ79" s="149">
        <f t="shared" si="120"/>
        <v>8.6125497286348462</v>
      </c>
      <c r="GM79" s="106">
        <f>INDEX($B$29:$B$34, MATCH(GQ79, $A$29:$A$34, 0))</f>
        <v>300.69501336586995</v>
      </c>
      <c r="GN79" s="106">
        <f t="shared" si="166"/>
        <v>53</v>
      </c>
      <c r="GO79" s="106">
        <f t="shared" si="121"/>
        <v>35.836749564742298</v>
      </c>
      <c r="GP79" s="106">
        <f t="shared" si="122"/>
        <v>129.01229843307229</v>
      </c>
      <c r="GQ79" s="106">
        <f>IF(HD79=0,
IF(GO79&lt;$E$29,1,
IF(GO79&lt;$E$30,2,
IF(GO79&lt;$E$31,3,
IF(GO79&lt;$E$32,4,
IF(GO79&lt;$E$33,5,
IF(GO79&lt;$E$34,6)))))),
IF(GO79&gt;$F$29,1,
IF(GO79&gt;$F$30,2,
IF(GO79&gt;$F$31,3,
IF(GO79&gt;$F$32,4,
IF(GO79&gt;$F$33,5,
IF(GO79&gt;$F$34,6)))))))</f>
        <v>2</v>
      </c>
      <c r="GR79" s="106" cm="1">
        <f t="array" ref="GR79">INDEX(Sections!$A$37:$F$67, MATCH(GO79, Acceleration!$H$6:$H$36, 1), Sections!GQ79)</f>
        <v>9.4901727706756382</v>
      </c>
      <c r="GS79" s="106">
        <f>(BikeData!$G$5/GM79)*BikeData!$N$2*(Sections!$O$2/Sections!$N$2)-Sections!GX79/Sections!GM79</f>
        <v>8.8241757842483963</v>
      </c>
      <c r="GT79" s="106">
        <f>(Sections!$V$2*Sections!$L$2*BikeData!$N$2*((Sections!$P$2)/Sections!$M$2)/(1-Sections!$V$2*Sections!$N$2/Sections!$M$2))/Sections!GM79-Sections!GX79/Sections!GM79</f>
        <v>12.804001015840337</v>
      </c>
      <c r="GU79" s="106">
        <f t="shared" si="123"/>
        <v>8.8241757842483963</v>
      </c>
      <c r="GV79" s="106">
        <f t="shared" si="124"/>
        <v>36.082141994822784</v>
      </c>
      <c r="GW79" s="106">
        <f t="shared" si="70"/>
        <v>2.7809104904564994E-2</v>
      </c>
      <c r="GX79" s="106">
        <f>0.5*Sections!$U$2*Sections!$T$2*Sections!GO79^2</f>
        <v>231.16907148589033</v>
      </c>
      <c r="GY79" s="106">
        <f>BikeData!$N$2*((Sections!$P$2)/Sections!$N$2)-(0.5*Sections!$U$2*Sections!$T$2*Sections!GO79^2)/BikeData!$G$5</f>
        <v>9.5586796019492244</v>
      </c>
      <c r="GZ79" s="106">
        <f>Sections!$V$2*BikeData!$N$2*(Sections!$P$2/Sections!$M$2)/(1-Sections!$V$2*Sections!$N$2/Sections!$M$2)</f>
        <v>15.459349727578084</v>
      </c>
      <c r="HA79" s="106">
        <f t="shared" si="125"/>
        <v>9.5586796019492244</v>
      </c>
      <c r="HB79" s="106">
        <f t="shared" si="163"/>
        <v>330.21187875999999</v>
      </c>
      <c r="HC79" s="106">
        <f>MAX(0, (GO79^2 - DY$9^2)/(2*Sections!HA79))</f>
        <v>67.178348519191189</v>
      </c>
      <c r="HD79" s="106">
        <f t="shared" si="126"/>
        <v>0</v>
      </c>
      <c r="HE79" s="106">
        <f t="shared" si="127"/>
        <v>8.8241757842483963</v>
      </c>
      <c r="HH79" s="82">
        <f>INDEX($B$29:$B$34, MATCH(HL79, $A$29:$A$34, 0))</f>
        <v>300.69501336586995</v>
      </c>
      <c r="HI79" s="82">
        <f t="shared" si="167"/>
        <v>53</v>
      </c>
      <c r="HJ79" s="82">
        <f t="shared" si="128"/>
        <v>34.008822302509103</v>
      </c>
      <c r="HK79" s="82">
        <f t="shared" si="129"/>
        <v>122.43176028903277</v>
      </c>
      <c r="HL79" s="106">
        <f>IF(HY79=0,
IF(HJ79&lt;$E$29,1,
IF(HJ79&lt;$E$30,2,
IF(HJ79&lt;$E$31,3,
IF(HJ79&lt;$E$32,4,
IF(HJ79&lt;$E$33,5,
IF(HJ79&lt;$E$34,6)))))),
IF(HJ79&gt;$F$29,1,
IF(HJ79&gt;$F$30,2,
IF(HJ79&gt;$F$31,3,
IF(HJ79&gt;$F$32,4,
IF(HJ79&gt;$F$33,5,
IF(HJ79&gt;$F$34,6)))))))</f>
        <v>2</v>
      </c>
      <c r="HM79" s="106" cm="1">
        <f t="array" ref="HM79">INDEX(Sections!$A$37:$F$67, MATCH(HJ79, Acceleration!$H$6:$H$36, 1), Sections!HL79)</f>
        <v>9.4901727706756382</v>
      </c>
      <c r="HN79" s="82">
        <f>(BikeData!$G$5/HH79)*BikeData!$N$2*(Sections!$O$2/Sections!$N$2)-Sections!HS79/Sections!HH79</f>
        <v>8.9006023010568853</v>
      </c>
      <c r="HO79" s="82">
        <f>(Sections!$V$2*Sections!$L$2*BikeData!$N$2*((Sections!$P$2)/Sections!$M$2)/(1-Sections!$V$2*Sections!$N$2/Sections!$M$2))/Sections!HH79-Sections!HS79/Sections!HH79</f>
        <v>12.880427532648826</v>
      </c>
      <c r="HP79" s="82">
        <f t="shared" si="130"/>
        <v>8.9006023010568853</v>
      </c>
      <c r="HQ79" s="82">
        <f t="shared" si="131"/>
        <v>34.269537478725248</v>
      </c>
      <c r="HR79" s="106">
        <f t="shared" si="26"/>
        <v>2.9291857719020532E-2</v>
      </c>
      <c r="HS79" s="104">
        <f>0.5*Sections!$U$2*Sections!$T$2*Sections!HJ79^2</f>
        <v>208.18799899265528</v>
      </c>
      <c r="HT79" s="104">
        <f>BikeData!$N$2*((Sections!$P$2)/Sections!$N$2)-(0.5*Sections!$U$2*Sections!$T$2*Sections!HJ79^2)/BikeData!$G$5</f>
        <v>9.6457291189690544</v>
      </c>
      <c r="HU79" s="104">
        <f>Sections!$V$2*BikeData!$N$2*(Sections!$P$2/Sections!$M$2)/(1-Sections!$V$2*Sections!$N$2/Sections!$M$2)</f>
        <v>15.459349727578084</v>
      </c>
      <c r="HV79" s="106">
        <f t="shared" si="132"/>
        <v>9.6457291189690544</v>
      </c>
      <c r="HW79" s="106">
        <f t="shared" si="164"/>
        <v>268.42191860000003</v>
      </c>
      <c r="HX79" s="106">
        <f t="shared" si="78"/>
        <v>43.300743259822326</v>
      </c>
      <c r="HY79" s="106">
        <f t="shared" si="133"/>
        <v>0</v>
      </c>
      <c r="HZ79" s="106">
        <f t="shared" si="134"/>
        <v>8.9006023010568853</v>
      </c>
    </row>
    <row r="80" spans="1:234">
      <c r="B80" s="65"/>
      <c r="C80" s="65"/>
      <c r="D80" s="65"/>
      <c r="E80" s="111"/>
      <c r="F80" s="111"/>
      <c r="G80" s="36"/>
      <c r="L80" s="149">
        <f>INDEX($B$29:$B$34, MATCH($P80, $A$29:$A$34, 0))</f>
        <v>300.69501336586995</v>
      </c>
      <c r="M80" s="149">
        <f t="shared" si="28"/>
        <v>54</v>
      </c>
      <c r="N80" s="149">
        <f t="shared" si="79"/>
        <v>35.413720679335995</v>
      </c>
      <c r="O80" s="149">
        <f t="shared" si="29"/>
        <v>127.48939444560959</v>
      </c>
      <c r="P80" s="149">
        <f>IF(AC80=0,
IF(N80&lt;$E$29,1,
IF(N80&lt;$E$30,2,
IF(N80&lt;$E$31,3,
IF(N80&lt;$E$32,4,
IF(N80&lt;$E$33,5,
IF(N80&lt;$E$34,6)))))),
IF(N80&gt;$F$29,1,
IF(N80&gt;$F$30,2,
IF(N80&gt;$F$31,3,
IF(N80&gt;$F$32,4,
IF(N80&gt;$F$33,5,
IF(N80&gt;$F$34,6)))))))</f>
        <v>2</v>
      </c>
      <c r="Q80" s="149" cm="1">
        <f t="array" ref="Q80">INDEX(Sections!$A$37:$F$67, MATCH(N80, Acceleration!$H$6:$H$36, 1), Sections!P80)</f>
        <v>9.4901727706756382</v>
      </c>
      <c r="R80" s="149">
        <f>(BikeData!$G$5/L80)*BikeData!$N$2*(Sections!$O$2/Sections!$N$2)-Sections!W80/Sections!L80</f>
        <v>8.8422185884885973</v>
      </c>
      <c r="S80" s="149">
        <f>(Sections!$V$2*Sections!$L$2*BikeData!$N$2*((Sections!$P$2)/Sections!$M$2)/(1-Sections!$V$2*Sections!$N$2/Sections!$M$2))/Sections!L80-Sections!W80/Sections!L80</f>
        <v>12.822043820080538</v>
      </c>
      <c r="T80" s="149">
        <f t="shared" si="0"/>
        <v>8.6376490575826992</v>
      </c>
      <c r="U80" s="149">
        <f t="shared" si="30"/>
        <v>35.656793328469618</v>
      </c>
      <c r="V80" s="149">
        <f t="shared" si="31"/>
        <v>2.81410656433463E-2</v>
      </c>
      <c r="W80" s="149">
        <f>0.5*Sections!$U$2*Sections!$T$2*Sections!N80^2</f>
        <v>225.74369022372537</v>
      </c>
      <c r="X80" s="149">
        <f>BikeData!$N$2*((Sections!$P$2)/Sections!$N$2)-(0.5*Sections!$U$2*Sections!$T$2*Sections!N80^2)/BikeData!$G$5</f>
        <v>9.5792302885483345</v>
      </c>
      <c r="Y80" s="149">
        <f>Sections!$V$2*BikeData!$N$2*(Sections!$P$2/Sections!$M$2)/(1-Sections!$V$2*Sections!$N$2/Sections!$M$2)</f>
        <v>15.459349727578084</v>
      </c>
      <c r="Z80" s="149">
        <f t="shared" si="32"/>
        <v>9.5792302885483345</v>
      </c>
      <c r="AA80" s="149">
        <f>$D$2-M80</f>
        <v>449.2</v>
      </c>
      <c r="AB80" s="149">
        <f>MAX(0, (N80^2 - M$17^2)/(2*Sections!Z80))</f>
        <v>18.649119874096645</v>
      </c>
      <c r="AC80" s="149">
        <f t="shared" si="80"/>
        <v>0</v>
      </c>
      <c r="AD80" s="149">
        <f t="shared" si="33"/>
        <v>8.6376490575826992</v>
      </c>
      <c r="AF80" s="149">
        <f>INDEX($B$29:$B$34, MATCH($AJ80, $A$29:$A$34, 0))</f>
        <v>300.69501336586995</v>
      </c>
      <c r="AG80" s="129">
        <f t="shared" si="159"/>
        <v>54</v>
      </c>
      <c r="AH80" s="129">
        <f t="shared" si="160"/>
        <v>42.79778302528392</v>
      </c>
      <c r="AI80" s="129">
        <f t="shared" si="153"/>
        <v>154.07201889102211</v>
      </c>
      <c r="AJ80" s="129">
        <f>IF(AW80=0,
IF(AH80&lt;$E$29,1,
IF(AH80&lt;$E$30,2,
IF(AH80&lt;$E$31,3,
IF(AH80&lt;$E$32,4,
IF(AH80&lt;$E$33,5,
IF(AH80&lt;$E$34,6)))))),
IF(AH80&gt;$F$29,1,
IF(AH80&gt;$F$30,2,
IF(AH80&gt;$F$31,3,
IF(AH80&gt;$F$32,4,
IF(AH80&gt;$F$33,5,
IF(AH80&gt;$F$34,6)))))))</f>
        <v>2</v>
      </c>
      <c r="AK80" s="129" cm="1">
        <f t="array" ref="AK80">INDEX(Sections!$A$37:$F$67, MATCH(AH80, Acceleration!$H$6:$H$36, 1), $AJ80)</f>
        <v>9.4901727706756382</v>
      </c>
      <c r="AL80" s="129">
        <f>(BikeData!$G$5/AF80)*BikeData!$N$2*(Sections!$O$2/Sections!$N$2)-Sections!AQ80/Sections!AF80</f>
        <v>8.4965083276135367</v>
      </c>
      <c r="AM80" s="129">
        <f>(Sections!$V$2*Sections!$L$2*BikeData!$N$2*((Sections!$P$2)/Sections!$M$2)/(1-Sections!$V$2*Sections!$N$2/Sections!$M$2))/Sections!AF80-Sections!AQ80/Sections!AF80</f>
        <v>12.476333559205477</v>
      </c>
      <c r="AN80" s="129">
        <f t="shared" si="154"/>
        <v>8.4965083276135367</v>
      </c>
      <c r="AO80" s="129">
        <f t="shared" si="155"/>
        <v>42.995851527031157</v>
      </c>
      <c r="AP80" s="129">
        <f t="shared" si="36"/>
        <v>2.3311752794205689E-2</v>
      </c>
      <c r="AQ80" s="149">
        <f>0.5*Sections!$U$2*Sections!$T$2*Sections!AH80^2</f>
        <v>329.69704173827046</v>
      </c>
      <c r="AR80" s="149">
        <f>BikeData!$N$2*((Sections!$P$2)/Sections!$N$2)-(0.5*Sections!$U$2*Sections!$T$2*Sections!AH80^2)/BikeData!$G$5</f>
        <v>9.1854675934174814</v>
      </c>
      <c r="AS80" s="149">
        <f>Sections!$V$2*BikeData!$N$2*(Sections!$P$2/Sections!$M$2)/(1-Sections!$V$2*Sections!$N$2/Sections!$M$2)</f>
        <v>15.459349727578084</v>
      </c>
      <c r="AT80" s="149">
        <f t="shared" si="156"/>
        <v>9.1854675934174814</v>
      </c>
      <c r="AU80" s="149">
        <f t="shared" si="157"/>
        <v>8.0250010199999977</v>
      </c>
      <c r="AV80" s="149">
        <f>MAX(0, (AH80^2 - AG$17^2)/(2*Sections!AT80))</f>
        <v>0</v>
      </c>
      <c r="AW80" s="149">
        <f t="shared" si="81"/>
        <v>0</v>
      </c>
      <c r="AX80" s="149">
        <f t="shared" si="158"/>
        <v>8.4965083276135367</v>
      </c>
      <c r="AZ80" s="36"/>
      <c r="BA80" s="111"/>
      <c r="BB80" s="111"/>
      <c r="BC80" s="111"/>
      <c r="BD80" s="111"/>
      <c r="BE80" s="111"/>
      <c r="BF80" s="111"/>
      <c r="BG80" s="111"/>
      <c r="BH80" s="111"/>
      <c r="BI80" s="111"/>
      <c r="BJ80" s="111"/>
      <c r="BK80" s="36"/>
      <c r="BL80" s="36"/>
      <c r="BM80" s="36"/>
      <c r="BN80" s="111"/>
      <c r="BO80" s="111"/>
      <c r="BP80" s="111"/>
      <c r="BQ80" s="111"/>
      <c r="BR80" s="111"/>
      <c r="BT80" s="129">
        <f>INDEX($B$29:$B$34, MATCH($BX80, $A$29:$A$34, 0))</f>
        <v>281.54523308547459</v>
      </c>
      <c r="BU80" s="129">
        <f t="shared" si="85"/>
        <v>54</v>
      </c>
      <c r="BV80" s="129">
        <f t="shared" si="86"/>
        <v>55.961991138608454</v>
      </c>
      <c r="BW80" s="129">
        <f t="shared" si="87"/>
        <v>201.46316809899045</v>
      </c>
      <c r="BX80" s="129">
        <f>IF(CK80=0,
IF(BV80&lt;$E$29,1,
IF(BV80&lt;$E$30,2,
IF(BV80&lt;$E$31,3,
IF(BV80&lt;$E$32,4,
IF(BV80&lt;$E$33,5,
IF(BV80&lt;$E$34,6)))))),
IF(BV80&gt;$F$29,1,
IF(BV80&gt;$F$30,2,
IF(BV80&gt;$F$31,3,
IF(BV80&gt;$F$32,4,
IF(BV80&gt;$F$33,5,
IF(BV80&gt;$F$34,6)))))))</f>
        <v>4</v>
      </c>
      <c r="BY80" s="129" cm="1">
        <f t="array" ref="BY80">INDEX(Sections!$A$37:$F$67, MATCH(BV80, Acceleration!$H$6:$H$36, 1), Sections!BX80)</f>
        <v>4.7104625432718503</v>
      </c>
      <c r="BZ80" s="129">
        <f>(BikeData!$G$5/BT80)*BikeData!$N$2*(Sections!$O$2/Sections!$N$2)-Sections!CE80/Sections!BT80</f>
        <v>8.2432250762813553</v>
      </c>
      <c r="CA80" s="129">
        <f>(Sections!$V$2*Sections!$L$2*BikeData!$N$2*((Sections!$P$2)/Sections!$M$2)/(1-Sections!$V$2*Sections!$N$2/Sections!$M$2))/Sections!BT80-Sections!CE80/Sections!BT80</f>
        <v>12.493744923811695</v>
      </c>
      <c r="CB80" s="129">
        <f t="shared" si="40"/>
        <v>4.7104625432718503</v>
      </c>
      <c r="CC80" s="129">
        <f t="shared" si="13"/>
        <v>56.046100464566088</v>
      </c>
      <c r="CD80" s="129">
        <f t="shared" si="41"/>
        <v>1.7855852835040761E-2</v>
      </c>
      <c r="CE80" s="149">
        <f>0.5*Sections!$U$2*Sections!$T$2*Sections!BV80^2</f>
        <v>563.71400139558443</v>
      </c>
      <c r="CF80" s="149">
        <f>BikeData!$N$2*((Sections!$P$2)/Sections!$N$2)-(0.5*Sections!$U$2*Sections!$T$2*Sections!BV80^2)/BikeData!$G$5</f>
        <v>8.2990397159276554</v>
      </c>
      <c r="CG80" s="149">
        <f>Sections!$V$2*BikeData!$N$2*(Sections!$P$2/Sections!$M$2)/(1-Sections!$V$2*Sections!$N$2/Sections!$M$2)</f>
        <v>15.459349727578084</v>
      </c>
      <c r="CH80" s="149">
        <f t="shared" si="42"/>
        <v>8.2990397159276554</v>
      </c>
      <c r="CI80" s="149">
        <f t="shared" si="88"/>
        <v>50.075679469999997</v>
      </c>
      <c r="CJ80" s="149">
        <f>MAX(0, (BV80^2 - BU$17^2)/(2*Sections!CH80))</f>
        <v>0</v>
      </c>
      <c r="CK80" s="149">
        <f t="shared" si="89"/>
        <v>0</v>
      </c>
      <c r="CL80" s="154">
        <f t="shared" si="90"/>
        <v>4.7104625432718503</v>
      </c>
      <c r="CM80" s="672"/>
      <c r="CN80" s="129">
        <f>INDEX($B$29:$B$34, MATCH(CR80, $A$29:$A$34, 0))</f>
        <v>288.49501037177833</v>
      </c>
      <c r="CO80" s="129">
        <f t="shared" si="91"/>
        <v>54</v>
      </c>
      <c r="CP80" s="129">
        <f t="shared" si="92"/>
        <v>52.505490010340708</v>
      </c>
      <c r="CQ80" s="129">
        <f t="shared" si="43"/>
        <v>189.01976403722657</v>
      </c>
      <c r="CR80" s="129">
        <f>IF(DE80=1,
IF(CP80&lt;$E$29,1,
IF(CP80&lt;$E$30,2,
IF(CP80&lt;$E$31,3,
IF(CP80&lt;$E$32,4,
IF(CP80&lt;$E$33,5,
IF(CP80&lt;$E$34,6)))))),
IF(CP80&gt;$F$29,1,
IF(CP80&gt;$F$30,2,
IF(CP80&gt;$F$31,3,
IF(CP80&gt;$F$32,4,
IF(CP80&gt;$F$33,5,
IF(CP80&gt;$F$34,6)))))))</f>
        <v>3</v>
      </c>
      <c r="CS80" s="129" cm="1">
        <f t="array" ref="CS80">INDEX(Sections!$A$37:$F$67, MATCH(CP80, Acceleration!$H$6:$H$36, 1), Sections!CR80)</f>
        <v>6.8582415088433493</v>
      </c>
      <c r="CT80" s="129">
        <f>(BikeData!$G$5/CN80)*BikeData!$N$2*(Sections!$O$2/Sections!$N$2)-Sections!CY80/Sections!CN80</f>
        <v>8.2785693838336325</v>
      </c>
      <c r="CU80" s="129">
        <f>(Sections!$V$2*Sections!$L$2*BikeData!$N$2*((Sections!$P$2)/Sections!$M$2)/(1-Sections!$V$2*Sections!$N$2/Sections!$M$2))/Sections!CN80-Sections!CY80/Sections!CN80</f>
        <v>12.426695202942884</v>
      </c>
      <c r="CV80" s="129">
        <f t="shared" si="135"/>
        <v>6.8582415088433493</v>
      </c>
      <c r="CW80" s="129">
        <f t="shared" si="138"/>
        <v>52.342307457882811</v>
      </c>
      <c r="CX80" s="129">
        <f t="shared" si="139"/>
        <v>1.9075269564972755E-2</v>
      </c>
      <c r="CY80" s="129">
        <f>0.5*Sections!$U$2*Sections!$T$2*Sections!CP80^2</f>
        <v>496.22876662067779</v>
      </c>
      <c r="CZ80" s="129">
        <f>BikeData!$N$2*((Sections!$P$2)/Sections!$N$2)-(0.5*Sections!$U$2*Sections!$T$2*Sections!CP80^2)/BikeData!$G$5</f>
        <v>8.5546656052265444</v>
      </c>
      <c r="DA80" s="129">
        <f>Sections!$V$2*BikeData!$N$2*(Sections!$P$2/Sections!$M$2)/(1-Sections!$V$2*Sections!$N$2/Sections!$M$2)</f>
        <v>15.459349727578084</v>
      </c>
      <c r="DB80" s="129">
        <f t="shared" si="93"/>
        <v>8.5546656052265444</v>
      </c>
      <c r="DC80" s="129">
        <f t="shared" si="94"/>
        <v>18.567763170000006</v>
      </c>
      <c r="DD80" s="129">
        <f t="shared" si="47"/>
        <v>20.809983712035706</v>
      </c>
      <c r="DE80" s="220">
        <f t="shared" si="95"/>
        <v>1</v>
      </c>
      <c r="DF80" s="149">
        <f t="shared" si="161"/>
        <v>-8.5546656052265444</v>
      </c>
      <c r="DG80" s="680"/>
      <c r="EX80" s="129">
        <f>INDEX($B$29:$B$34, MATCH($FB80, $A$29:$A$34, 0))</f>
        <v>300.69501336586995</v>
      </c>
      <c r="EY80" s="129">
        <f t="shared" si="144"/>
        <v>54</v>
      </c>
      <c r="EZ80" s="129">
        <f t="shared" si="145"/>
        <v>42.48048800654842</v>
      </c>
      <c r="FA80" s="129">
        <f t="shared" si="146"/>
        <v>152.92975682357431</v>
      </c>
      <c r="FB80" s="149">
        <f>IF(FO80=0,
IF(EZ80&lt;$E$29,1,
IF(EZ80&lt;$E$30,2,
IF(EZ80&lt;$E$31,3,
IF(EZ80&lt;$E$32,4,
IF(EZ80&lt;$E$33,5,
IF(EZ80&lt;$E$34,6)))))),
IF(EZ80&gt;$F$29,1,
IF(EZ80&gt;$F$30,2,
IF(EZ80&gt;$F$31,3,
IF(EZ80&gt;$F$32,4,
IF(EZ80&gt;$F$33,5,
IF(EZ80&gt;$F$34,6)))))))</f>
        <v>2</v>
      </c>
      <c r="FC80" s="149" cm="1">
        <f t="array" ref="FC80">INDEX(Sections!$A$37:$F$67, MATCH(EZ80, Acceleration!$H$6:$H$36, 1), Sections!FB80)</f>
        <v>9.4901727706756382</v>
      </c>
      <c r="FD80" s="129">
        <f>(BikeData!$G$5/EX80)*BikeData!$N$2*(Sections!$O$2/Sections!$N$2)-Sections!FI80/Sections!EX80</f>
        <v>8.5127058250523557</v>
      </c>
      <c r="FE80" s="129">
        <f>(Sections!$V$2*Sections!$L$2*BikeData!$N$2*((Sections!$P$2)/Sections!$M$2)/(1-Sections!$V$2*Sections!$N$2/Sections!$M$2))/Sections!EX80-Sections!FI80/Sections!EX80</f>
        <v>12.492531056644296</v>
      </c>
      <c r="FF80" s="129">
        <f t="shared" si="147"/>
        <v>8.5127058250523557</v>
      </c>
      <c r="FG80" s="129">
        <f t="shared" si="148"/>
        <v>42.68040853746141</v>
      </c>
      <c r="FH80" s="129">
        <f t="shared" si="58"/>
        <v>2.3484957077294633E-2</v>
      </c>
      <c r="FI80" s="149">
        <f>0.5*Sections!$U$2*Sections!$T$2*Sections!EZ80^2</f>
        <v>324.82653502941076</v>
      </c>
      <c r="FJ80" s="149">
        <f>BikeData!$N$2*((Sections!$P$2)/Sections!$N$2)-(0.5*Sections!$U$2*Sections!$T$2*Sections!EZ80^2)/BikeData!$G$5</f>
        <v>9.2039164824661928</v>
      </c>
      <c r="FK80" s="149">
        <f>Sections!$V$2*BikeData!$N$2*(Sections!$P$2/Sections!$M$2)/(1-Sections!$V$2*Sections!$N$2/Sections!$M$2)</f>
        <v>15.459349727578084</v>
      </c>
      <c r="FL80" s="149">
        <f t="shared" si="149"/>
        <v>9.2039164824661928</v>
      </c>
      <c r="FM80" s="149">
        <f t="shared" si="150"/>
        <v>199.62828163</v>
      </c>
      <c r="FN80" s="149">
        <f t="shared" si="61"/>
        <v>58.594829003189595</v>
      </c>
      <c r="FO80" s="149">
        <f t="shared" si="152"/>
        <v>0</v>
      </c>
      <c r="FP80" s="149">
        <f t="shared" si="151"/>
        <v>8.5127058250523557</v>
      </c>
      <c r="FR80" s="149">
        <f>INDEX($B$29:$B$34, MATCH($FV80, $A$29:$A$34, 0))</f>
        <v>300.69501336586995</v>
      </c>
      <c r="FS80" s="129">
        <f t="shared" si="165"/>
        <v>54</v>
      </c>
      <c r="FT80" s="129">
        <f t="shared" si="114"/>
        <v>40.681997725548911</v>
      </c>
      <c r="FU80" s="129">
        <f t="shared" si="115"/>
        <v>146.45519181197608</v>
      </c>
      <c r="FV80" s="149">
        <f>IF(GI80=0,
IF(FT80&lt;$E$29,1,
IF(FT80&lt;$E$30,2,
IF(FT80&lt;$E$31,3,
IF(FT80&lt;$E$32,4,
IF(FT80&lt;$E$33,5,
IF(FT80&lt;$E$34,6)))))),
IF(FT80&gt;$F$29,1,
IF(FT80&gt;$F$30,2,
IF(FT80&gt;$F$31,3,
IF(FT80&gt;$F$32,4,
IF(FT80&gt;$F$33,5,
IF(FT80&gt;$F$34,6)))))))</f>
        <v>2</v>
      </c>
      <c r="FW80" s="149" cm="1">
        <f t="array" ref="FW80">INDEX(Sections!$A$37:$F$67, MATCH(FT80, Acceleration!$H$6:$H$36, 1), Sections!FV80)</f>
        <v>9.4901727706756382</v>
      </c>
      <c r="FX80" s="129">
        <f>(BikeData!$G$5/FR80)*BikeData!$N$2*(Sections!$O$2/Sections!$N$2)-Sections!GC80/Sections!FR80</f>
        <v>8.6022385569675723</v>
      </c>
      <c r="FY80" s="129">
        <f>(Sections!$V$2*Sections!$L$2*BikeData!$N$2*((Sections!$P$2)/Sections!$M$2)/(1-Sections!$V$2*Sections!$N$2/Sections!$M$2))/Sections!FR80-Sections!GC80/Sections!FR80</f>
        <v>12.582063788559513</v>
      </c>
      <c r="FZ80" s="129">
        <f t="shared" si="116"/>
        <v>8.6022385569675723</v>
      </c>
      <c r="GA80" s="129">
        <f t="shared" si="117"/>
        <v>40.892901780816459</v>
      </c>
      <c r="GB80" s="129">
        <f t="shared" si="64"/>
        <v>2.4517345557305163E-2</v>
      </c>
      <c r="GC80" s="149">
        <f>0.5*Sections!$U$2*Sections!$T$2*Sections!FT80^2</f>
        <v>297.90448900948201</v>
      </c>
      <c r="GD80" s="149">
        <f>BikeData!$N$2*((Sections!$P$2)/Sections!$N$2)-(0.5*Sections!$U$2*Sections!$T$2*Sections!FT80^2)/BikeData!$G$5</f>
        <v>9.3058939295113774</v>
      </c>
      <c r="GE80" s="149">
        <f>Sections!$V$2*BikeData!$N$2*(Sections!$P$2/Sections!$M$2)/(1-Sections!$V$2*Sections!$N$2/Sections!$M$2)</f>
        <v>15.459349727578084</v>
      </c>
      <c r="GF80" s="149">
        <f t="shared" si="118"/>
        <v>9.3058939295113774</v>
      </c>
      <c r="GG80" s="149">
        <f t="shared" si="162"/>
        <v>460.54111422000005</v>
      </c>
      <c r="GH80" s="149">
        <f>MAX(0, (FT80^2 - CX$6^2)/(2*Sections!GF80))</f>
        <v>88.923479650517933</v>
      </c>
      <c r="GI80" s="149">
        <f t="shared" si="119"/>
        <v>0</v>
      </c>
      <c r="GJ80" s="149">
        <f t="shared" si="120"/>
        <v>8.6022385569675723</v>
      </c>
      <c r="GM80" s="106">
        <f>INDEX($B$29:$B$34, MATCH(GQ80, $A$29:$A$34, 0))</f>
        <v>300.69501336586995</v>
      </c>
      <c r="GN80" s="106">
        <f t="shared" si="166"/>
        <v>54</v>
      </c>
      <c r="GO80" s="106">
        <f t="shared" si="121"/>
        <v>36.082141994822784</v>
      </c>
      <c r="GP80" s="106">
        <f t="shared" si="122"/>
        <v>129.89571118136203</v>
      </c>
      <c r="GQ80" s="106">
        <f>IF(HD80=0,
IF(GO80&lt;$E$29,1,
IF(GO80&lt;$E$30,2,
IF(GO80&lt;$E$31,3,
IF(GO80&lt;$E$32,4,
IF(GO80&lt;$E$33,5,
IF(GO80&lt;$E$34,6)))))),
IF(GO80&gt;$F$29,1,
IF(GO80&gt;$F$30,2,
IF(GO80&gt;$F$31,3,
IF(GO80&gt;$F$32,4,
IF(GO80&gt;$F$33,5,
IF(GO80&gt;$F$34,6)))))))</f>
        <v>2</v>
      </c>
      <c r="GR80" s="106" cm="1">
        <f t="array" ref="GR80">INDEX(Sections!$A$37:$F$67, MATCH(GO80, Acceleration!$H$6:$H$36, 1), Sections!GQ80)</f>
        <v>9.4901727706756382</v>
      </c>
      <c r="GS80" s="106">
        <f>(BikeData!$G$5/GM80)*BikeData!$N$2*(Sections!$O$2/Sections!$N$2)-Sections!GX80/Sections!GM80</f>
        <v>8.8136112482862927</v>
      </c>
      <c r="GT80" s="106">
        <f>(Sections!$V$2*Sections!$L$2*BikeData!$N$2*((Sections!$P$2)/Sections!$M$2)/(1-Sections!$V$2*Sections!$N$2/Sections!$M$2))/Sections!GM80-Sections!GX80/Sections!GM80</f>
        <v>12.793436479878233</v>
      </c>
      <c r="GU80" s="106">
        <f t="shared" si="123"/>
        <v>8.8136112482862927</v>
      </c>
      <c r="GV80" s="106">
        <f t="shared" si="124"/>
        <v>36.325585933761985</v>
      </c>
      <c r="GW80" s="106">
        <f t="shared" si="70"/>
        <v>2.7621361106270267E-2</v>
      </c>
      <c r="GX80" s="106">
        <f>0.5*Sections!$U$2*Sections!$T$2*Sections!GO80^2</f>
        <v>234.34577476821968</v>
      </c>
      <c r="GY80" s="106">
        <f>BikeData!$N$2*((Sections!$P$2)/Sections!$N$2)-(0.5*Sections!$U$2*Sections!$T$2*Sections!GO80^2)/BikeData!$G$5</f>
        <v>9.5466466349707044</v>
      </c>
      <c r="GZ80" s="106">
        <f>Sections!$V$2*BikeData!$N$2*(Sections!$P$2/Sections!$M$2)/(1-Sections!$V$2*Sections!$N$2/Sections!$M$2)</f>
        <v>15.459349727578084</v>
      </c>
      <c r="HA80" s="106">
        <f t="shared" si="125"/>
        <v>9.5466466349707044</v>
      </c>
      <c r="HB80" s="106">
        <f t="shared" si="163"/>
        <v>329.21187875999999</v>
      </c>
      <c r="HC80" s="106">
        <f>MAX(0, (GO80^2 - DY$9^2)/(2*Sections!HA80))</f>
        <v>68.187344766980004</v>
      </c>
      <c r="HD80" s="106">
        <f t="shared" si="126"/>
        <v>0</v>
      </c>
      <c r="HE80" s="106">
        <f t="shared" si="127"/>
        <v>8.8136112482862927</v>
      </c>
      <c r="HH80" s="82">
        <f>INDEX($B$29:$B$34, MATCH(HL80, $A$29:$A$34, 0))</f>
        <v>300.69501336586995</v>
      </c>
      <c r="HI80" s="82">
        <f t="shared" si="167"/>
        <v>54</v>
      </c>
      <c r="HJ80" s="82">
        <f t="shared" si="128"/>
        <v>34.269537478725248</v>
      </c>
      <c r="HK80" s="82">
        <f t="shared" si="129"/>
        <v>123.37033492341089</v>
      </c>
      <c r="HL80" s="106">
        <f>IF(HY80=0,
IF(HJ80&lt;$E$29,1,
IF(HJ80&lt;$E$30,2,
IF(HJ80&lt;$E$31,3,
IF(HJ80&lt;$E$32,4,
IF(HJ80&lt;$E$33,5,
IF(HJ80&lt;$E$34,6)))))),
IF(HJ80&gt;$F$29,1,
IF(HJ80&gt;$F$30,2,
IF(HJ80&gt;$F$31,3,
IF(HJ80&gt;$F$32,4,
IF(HJ80&gt;$F$33,5,
IF(HJ80&gt;$F$34,6)))))))</f>
        <v>2</v>
      </c>
      <c r="HM80" s="106" cm="1">
        <f t="array" ref="HM80">INDEX(Sections!$A$37:$F$67, MATCH(HJ80, Acceleration!$H$6:$H$36, 1), Sections!HL80)</f>
        <v>9.4901727706756382</v>
      </c>
      <c r="HN80" s="82">
        <f>(BikeData!$G$5/HH80)*BikeData!$N$2*(Sections!$O$2/Sections!$N$2)-Sections!HS80/Sections!HH80</f>
        <v>8.8899462652533181</v>
      </c>
      <c r="HO80" s="82">
        <f>(Sections!$V$2*Sections!$L$2*BikeData!$N$2*((Sections!$P$2)/Sections!$M$2)/(1-Sections!$V$2*Sections!$N$2/Sections!$M$2))/Sections!HH80-Sections!HS80/Sections!HH80</f>
        <v>12.869771496845258</v>
      </c>
      <c r="HP80" s="82">
        <f t="shared" si="130"/>
        <v>8.8899462652533181</v>
      </c>
      <c r="HQ80" s="82">
        <f t="shared" si="131"/>
        <v>34.527975491422332</v>
      </c>
      <c r="HR80" s="106">
        <f t="shared" si="26"/>
        <v>2.9070818313851759E-2</v>
      </c>
      <c r="HS80" s="104">
        <f>0.5*Sections!$U$2*Sections!$T$2*Sections!HJ80^2</f>
        <v>211.39221582103579</v>
      </c>
      <c r="HT80" s="104">
        <f>BikeData!$N$2*((Sections!$P$2)/Sections!$N$2)-(0.5*Sections!$U$2*Sections!$T$2*Sections!HJ80^2)/BikeData!$G$5</f>
        <v>9.6335919340130669</v>
      </c>
      <c r="HU80" s="104">
        <f>Sections!$V$2*BikeData!$N$2*(Sections!$P$2/Sections!$M$2)/(1-Sections!$V$2*Sections!$N$2/Sections!$M$2)</f>
        <v>15.459349727578084</v>
      </c>
      <c r="HV80" s="106">
        <f t="shared" si="132"/>
        <v>9.6335919340130669</v>
      </c>
      <c r="HW80" s="106">
        <f t="shared" si="164"/>
        <v>267.42191860000003</v>
      </c>
      <c r="HX80" s="106">
        <f t="shared" si="78"/>
        <v>44.27921022160556</v>
      </c>
      <c r="HY80" s="106">
        <f t="shared" si="133"/>
        <v>0</v>
      </c>
      <c r="HZ80" s="106">
        <f t="shared" si="134"/>
        <v>8.8899462652533181</v>
      </c>
    </row>
    <row r="81" spans="2:234">
      <c r="B81" s="65"/>
      <c r="C81" s="65"/>
      <c r="D81" s="65"/>
      <c r="E81" s="111"/>
      <c r="F81" s="111"/>
      <c r="G81" s="36"/>
      <c r="L81" s="149">
        <f>INDEX($B$29:$B$34, MATCH($P81, $A$29:$A$34, 0))</f>
        <v>300.69501336586995</v>
      </c>
      <c r="M81" s="149">
        <f t="shared" si="28"/>
        <v>55</v>
      </c>
      <c r="N81" s="149">
        <f t="shared" si="79"/>
        <v>35.656793328469618</v>
      </c>
      <c r="O81" s="149">
        <f t="shared" si="29"/>
        <v>128.36445598249063</v>
      </c>
      <c r="P81" s="149">
        <f>IF(AC81=0,
IF(N81&lt;$E$29,1,
IF(N81&lt;$E$30,2,
IF(N81&lt;$E$31,3,
IF(N81&lt;$E$32,4,
IF(N81&lt;$E$33,5,
IF(N81&lt;$E$34,6)))))),
IF(N81&gt;$F$29,1,
IF(N81&gt;$F$30,2,
IF(N81&gt;$F$31,3,
IF(N81&gt;$F$32,4,
IF(N81&gt;$F$33,5,
IF(N81&gt;$F$34,6)))))))</f>
        <v>2</v>
      </c>
      <c r="Q81" s="149" cm="1">
        <f t="array" ref="Q81">INDEX(Sections!$A$37:$F$67, MATCH(N81, Acceleration!$H$6:$H$36, 1), Sections!P81)</f>
        <v>9.4901727706756382</v>
      </c>
      <c r="R81" s="149">
        <f>(BikeData!$G$5/L81)*BikeData!$N$2*(Sections!$O$2/Sections!$N$2)-Sections!W81/Sections!L81</f>
        <v>8.8318773672427824</v>
      </c>
      <c r="S81" s="149">
        <f>(Sections!$V$2*Sections!$L$2*BikeData!$N$2*((Sections!$P$2)/Sections!$M$2)/(1-Sections!$V$2*Sections!$N$2/Sections!$M$2))/Sections!L81-Sections!W81/Sections!L81</f>
        <v>12.811702598834723</v>
      </c>
      <c r="T81" s="149">
        <f t="shared" si="0"/>
        <v>8.6376490575826992</v>
      </c>
      <c r="U81" s="149">
        <f t="shared" si="30"/>
        <v>35.898220131148022</v>
      </c>
      <c r="V81" s="149">
        <f t="shared" si="31"/>
        <v>2.7950522308667302E-2</v>
      </c>
      <c r="W81" s="149">
        <f>0.5*Sections!$U$2*Sections!$T$2*Sections!N81^2</f>
        <v>228.8532438844552</v>
      </c>
      <c r="X81" s="149">
        <f>BikeData!$N$2*((Sections!$P$2)/Sections!$N$2)-(0.5*Sections!$U$2*Sections!$T$2*Sections!N81^2)/BikeData!$G$5</f>
        <v>9.5674516761970843</v>
      </c>
      <c r="Y81" s="149">
        <f>Sections!$V$2*BikeData!$N$2*(Sections!$P$2/Sections!$M$2)/(1-Sections!$V$2*Sections!$N$2/Sections!$M$2)</f>
        <v>15.459349727578084</v>
      </c>
      <c r="Z81" s="149">
        <f t="shared" si="32"/>
        <v>9.5674516761970843</v>
      </c>
      <c r="AA81" s="149">
        <f>$D$2-M81</f>
        <v>448.2</v>
      </c>
      <c r="AB81" s="149">
        <f>MAX(0, (N81^2 - M$17^2)/(2*Sections!Z81))</f>
        <v>19.574895107778566</v>
      </c>
      <c r="AC81" s="149">
        <f t="shared" si="80"/>
        <v>0</v>
      </c>
      <c r="AD81" s="149">
        <f t="shared" si="33"/>
        <v>8.6376490575826992</v>
      </c>
      <c r="AF81" s="149">
        <f>INDEX($B$29:$B$34, MATCH($AJ81, $A$29:$A$34, 0))</f>
        <v>288.49501037177833</v>
      </c>
      <c r="AG81" s="129">
        <f t="shared" si="159"/>
        <v>55</v>
      </c>
      <c r="AH81" s="129">
        <f t="shared" si="160"/>
        <v>42.995851527031157</v>
      </c>
      <c r="AI81" s="129">
        <f t="shared" si="153"/>
        <v>154.78506549731216</v>
      </c>
      <c r="AJ81" s="129">
        <f>IF(AW81=0,
IF(AH81&lt;$E$29,1,
IF(AH81&lt;$E$30,2,
IF(AH81&lt;$E$31,3,
IF(AH81&lt;$E$32,4,
IF(AH81&lt;$E$33,5,
IF(AH81&lt;$E$34,6)))))),
IF(AH81&gt;$F$29,1,
IF(AH81&gt;$F$30,2,
IF(AH81&gt;$F$31,3,
IF(AH81&gt;$F$32,4,
IF(AH81&gt;$F$33,5,
IF(AH81&gt;$F$34,6)))))))</f>
        <v>3</v>
      </c>
      <c r="AK81" s="129" cm="1">
        <f t="array" ref="AK81">INDEX(Sections!$A$37:$F$67, MATCH(AH81, Acceleration!$H$6:$H$36, 1), $AJ81)</f>
        <v>6.8582415088433493</v>
      </c>
      <c r="AL81" s="129">
        <f>(BikeData!$G$5/AF81)*BikeData!$N$2*(Sections!$O$2/Sections!$N$2)-Sections!AQ81/Sections!AF81</f>
        <v>8.8452099703512346</v>
      </c>
      <c r="AM81" s="129">
        <f>(Sections!$V$2*Sections!$L$2*BikeData!$N$2*((Sections!$P$2)/Sections!$M$2)/(1-Sections!$V$2*Sections!$N$2/Sections!$M$2))/Sections!AF81-Sections!AQ81/Sections!AF81</f>
        <v>12.993335789460488</v>
      </c>
      <c r="AN81" s="129">
        <f t="shared" si="154"/>
        <v>6.8582415088433493</v>
      </c>
      <c r="AO81" s="129">
        <f t="shared" si="155"/>
        <v>43.155066116878956</v>
      </c>
      <c r="AP81" s="129">
        <f t="shared" si="36"/>
        <v>2.3215074832593812E-2</v>
      </c>
      <c r="AQ81" s="149">
        <f>0.5*Sections!$U$2*Sections!$T$2*Sections!AH81^2</f>
        <v>332.7557847362113</v>
      </c>
      <c r="AR81" s="149">
        <f>BikeData!$N$2*((Sections!$P$2)/Sections!$N$2)-(0.5*Sections!$U$2*Sections!$T$2*Sections!AH81^2)/BikeData!$G$5</f>
        <v>9.173881445698008</v>
      </c>
      <c r="AS81" s="149">
        <f>Sections!$V$2*BikeData!$N$2*(Sections!$P$2/Sections!$M$2)/(1-Sections!$V$2*Sections!$N$2/Sections!$M$2)</f>
        <v>15.459349727578084</v>
      </c>
      <c r="AT81" s="149">
        <f t="shared" si="156"/>
        <v>9.173881445698008</v>
      </c>
      <c r="AU81" s="149">
        <f t="shared" si="157"/>
        <v>7.0250010199999977</v>
      </c>
      <c r="AV81" s="149">
        <f>MAX(0, (AH81^2 - AG$17^2)/(2*Sections!AT81))</f>
        <v>0</v>
      </c>
      <c r="AW81" s="149">
        <f t="shared" si="81"/>
        <v>0</v>
      </c>
      <c r="AX81" s="149">
        <f t="shared" si="158"/>
        <v>6.8582415088433493</v>
      </c>
      <c r="AZ81" s="36"/>
      <c r="BA81" s="111"/>
      <c r="BB81" s="111"/>
      <c r="BC81" s="111"/>
      <c r="BD81" s="111"/>
      <c r="BE81" s="111"/>
      <c r="BF81" s="111"/>
      <c r="BG81" s="111"/>
      <c r="BH81" s="111"/>
      <c r="BI81" s="111"/>
      <c r="BJ81" s="111"/>
      <c r="BK81" s="36"/>
      <c r="BL81" s="36"/>
      <c r="BM81" s="36"/>
      <c r="BN81" s="111"/>
      <c r="BO81" s="111"/>
      <c r="BP81" s="111"/>
      <c r="BQ81" s="111"/>
      <c r="BR81" s="111"/>
      <c r="BT81" s="129">
        <f>INDEX($B$29:$B$34, MATCH($BX81, $A$29:$A$34, 0))</f>
        <v>281.54523308547459</v>
      </c>
      <c r="BU81" s="129">
        <f t="shared" si="85"/>
        <v>55</v>
      </c>
      <c r="BV81" s="129">
        <f t="shared" si="86"/>
        <v>56.046100464566088</v>
      </c>
      <c r="BW81" s="129">
        <f t="shared" si="87"/>
        <v>201.76596167243792</v>
      </c>
      <c r="BX81" s="129">
        <f>IF(CK81=0,
IF(BV81&lt;$E$29,1,
IF(BV81&lt;$E$30,2,
IF(BV81&lt;$E$31,3,
IF(BV81&lt;$E$32,4,
IF(BV81&lt;$E$33,5,
IF(BV81&lt;$E$34,6)))))),
IF(BV81&gt;$F$29,1,
IF(BV81&gt;$F$30,2,
IF(BV81&gt;$F$31,3,
IF(BV81&gt;$F$32,4,
IF(BV81&gt;$F$33,5,
IF(BV81&gt;$F$34,6)))))))</f>
        <v>4</v>
      </c>
      <c r="BY81" s="129" cm="1">
        <f t="array" ref="BY81">INDEX(Sections!$A$37:$F$67, MATCH(BV81, Acceleration!$H$6:$H$36, 1), Sections!BX81)</f>
        <v>4.7104625432718503</v>
      </c>
      <c r="BZ81" s="129">
        <f>(BikeData!$G$5/BT81)*BikeData!$N$2*(Sections!$O$2/Sections!$N$2)-Sections!CE81/Sections!BT81</f>
        <v>8.2372020067482872</v>
      </c>
      <c r="CA81" s="129">
        <f>(Sections!$V$2*Sections!$L$2*BikeData!$N$2*((Sections!$P$2)/Sections!$M$2)/(1-Sections!$V$2*Sections!$N$2/Sections!$M$2))/Sections!BT81-Sections!CE81/Sections!BT81</f>
        <v>12.487721854278627</v>
      </c>
      <c r="CB81" s="129">
        <f t="shared" si="40"/>
        <v>4.7104625432718503</v>
      </c>
      <c r="CC81" s="129">
        <f t="shared" si="13"/>
        <v>56.130083755244648</v>
      </c>
      <c r="CD81" s="129">
        <f t="shared" si="41"/>
        <v>1.7829096380039596E-2</v>
      </c>
      <c r="CE81" s="149">
        <f>0.5*Sections!$U$2*Sections!$T$2*Sections!BV81^2</f>
        <v>565.40976791116225</v>
      </c>
      <c r="CF81" s="149">
        <f>BikeData!$N$2*((Sections!$P$2)/Sections!$N$2)-(0.5*Sections!$U$2*Sections!$T$2*Sections!BV81^2)/BikeData!$G$5</f>
        <v>8.2926163579141026</v>
      </c>
      <c r="CG81" s="149">
        <f>Sections!$V$2*BikeData!$N$2*(Sections!$P$2/Sections!$M$2)/(1-Sections!$V$2*Sections!$N$2/Sections!$M$2)</f>
        <v>15.459349727578084</v>
      </c>
      <c r="CH81" s="149">
        <f t="shared" si="42"/>
        <v>8.2926163579141026</v>
      </c>
      <c r="CI81" s="149">
        <f t="shared" si="88"/>
        <v>49.075679469999997</v>
      </c>
      <c r="CJ81" s="149">
        <f>MAX(0, (BV81^2 - BU$17^2)/(2*Sections!CH81))</f>
        <v>0</v>
      </c>
      <c r="CK81" s="149">
        <f t="shared" si="89"/>
        <v>0</v>
      </c>
      <c r="CL81" s="154">
        <f t="shared" si="90"/>
        <v>4.7104625432718503</v>
      </c>
      <c r="CM81" s="672"/>
      <c r="CN81" s="129">
        <f>INDEX($B$29:$B$34, MATCH(CR81, $A$29:$A$34, 0))</f>
        <v>288.49501037177833</v>
      </c>
      <c r="CO81" s="129">
        <f t="shared" si="91"/>
        <v>55</v>
      </c>
      <c r="CP81" s="129">
        <f t="shared" si="92"/>
        <v>52.342307457882811</v>
      </c>
      <c r="CQ81" s="129">
        <f t="shared" si="43"/>
        <v>188.43230684837812</v>
      </c>
      <c r="CR81" s="129">
        <f>IF(DE81=1,
IF(CP81&lt;$E$29,1,
IF(CP81&lt;$E$30,2,
IF(CP81&lt;$E$31,3,
IF(CP81&lt;$E$32,4,
IF(CP81&lt;$E$33,5,
IF(CP81&lt;$E$34,6)))))),
IF(CP81&gt;$F$29,1,
IF(CP81&gt;$F$30,2,
IF(CP81&gt;$F$31,3,
IF(CP81&gt;$F$32,4,
IF(CP81&gt;$F$33,5,
IF(CP81&gt;$F$34,6)))))))</f>
        <v>3</v>
      </c>
      <c r="CS81" s="129" cm="1">
        <f t="array" ref="CS81">INDEX(Sections!$A$37:$F$67, MATCH(CP81, Acceleration!$H$6:$H$36, 1), Sections!CR81)</f>
        <v>6.8582415088433493</v>
      </c>
      <c r="CT81" s="129">
        <f>(BikeData!$G$5/CN81)*BikeData!$N$2*(Sections!$O$2/Sections!$N$2)-Sections!CY81/Sections!CN81</f>
        <v>8.2892443678269867</v>
      </c>
      <c r="CU81" s="129">
        <f>(Sections!$V$2*Sections!$L$2*BikeData!$N$2*((Sections!$P$2)/Sections!$M$2)/(1-Sections!$V$2*Sections!$N$2/Sections!$M$2))/Sections!CN81-Sections!CY81/Sections!CN81</f>
        <v>12.437370186936239</v>
      </c>
      <c r="CV81" s="129">
        <f t="shared" si="135"/>
        <v>6.8582415088433493</v>
      </c>
      <c r="CW81" s="129">
        <f t="shared" si="138"/>
        <v>52.178391005270427</v>
      </c>
      <c r="CX81" s="129">
        <f t="shared" si="139"/>
        <v>1.9134965891038375E-2</v>
      </c>
      <c r="CY81" s="129">
        <f>0.5*Sections!$U$2*Sections!$T$2*Sections!CP81^2</f>
        <v>493.14908700279619</v>
      </c>
      <c r="CZ81" s="129">
        <f>BikeData!$N$2*((Sections!$P$2)/Sections!$N$2)-(0.5*Sections!$U$2*Sections!$T$2*Sections!CP81^2)/BikeData!$G$5</f>
        <v>8.5663310583245806</v>
      </c>
      <c r="DA81" s="129">
        <f>Sections!$V$2*BikeData!$N$2*(Sections!$P$2/Sections!$M$2)/(1-Sections!$V$2*Sections!$N$2/Sections!$M$2)</f>
        <v>15.459349727578084</v>
      </c>
      <c r="DB81" s="129">
        <f t="shared" si="93"/>
        <v>8.5663310583245806</v>
      </c>
      <c r="DC81" s="129">
        <f t="shared" si="94"/>
        <v>17.567763170000006</v>
      </c>
      <c r="DD81" s="129">
        <f t="shared" si="47"/>
        <v>19.783006884465976</v>
      </c>
      <c r="DE81" s="220">
        <f t="shared" si="95"/>
        <v>1</v>
      </c>
      <c r="DF81" s="149">
        <f t="shared" si="161"/>
        <v>-8.5663310583245806</v>
      </c>
      <c r="DG81" s="680"/>
      <c r="EX81" s="129">
        <f>INDEX($B$29:$B$34, MATCH($FB81, $A$29:$A$34, 0))</f>
        <v>300.69501336586995</v>
      </c>
      <c r="EY81" s="129">
        <f t="shared" si="144"/>
        <v>55</v>
      </c>
      <c r="EZ81" s="129">
        <f t="shared" si="145"/>
        <v>42.68040853746141</v>
      </c>
      <c r="FA81" s="129">
        <f t="shared" si="146"/>
        <v>153.64947073486107</v>
      </c>
      <c r="FB81" s="149">
        <f>IF(FO81=0,
IF(EZ81&lt;$E$29,1,
IF(EZ81&lt;$E$30,2,
IF(EZ81&lt;$E$31,3,
IF(EZ81&lt;$E$32,4,
IF(EZ81&lt;$E$33,5,
IF(EZ81&lt;$E$34,6)))))),
IF(EZ81&gt;$F$29,1,
IF(EZ81&gt;$F$30,2,
IF(EZ81&gt;$F$31,3,
IF(EZ81&gt;$F$32,4,
IF(EZ81&gt;$F$33,5,
IF(EZ81&gt;$F$34,6)))))))</f>
        <v>2</v>
      </c>
      <c r="FC81" s="149" cm="1">
        <f t="array" ref="FC81">INDEX(Sections!$A$37:$F$67, MATCH(EZ81, Acceleration!$H$6:$H$36, 1), Sections!FB81)</f>
        <v>9.4901727706756382</v>
      </c>
      <c r="FD81" s="129">
        <f>(BikeData!$G$5/EX81)*BikeData!$N$2*(Sections!$O$2/Sections!$N$2)-Sections!FI81/Sections!EX81</f>
        <v>8.5025141891395588</v>
      </c>
      <c r="FE81" s="129">
        <f>(Sections!$V$2*Sections!$L$2*BikeData!$N$2*((Sections!$P$2)/Sections!$M$2)/(1-Sections!$V$2*Sections!$N$2/Sections!$M$2))/Sections!EX81-Sections!FI81/Sections!EX81</f>
        <v>12.482339420731499</v>
      </c>
      <c r="FF81" s="129">
        <f t="shared" si="147"/>
        <v>8.5025141891395588</v>
      </c>
      <c r="FG81" s="129">
        <f t="shared" si="148"/>
        <v>42.879159288667125</v>
      </c>
      <c r="FH81" s="129">
        <f t="shared" si="58"/>
        <v>2.3375527142263812E-2</v>
      </c>
      <c r="FI81" s="149">
        <f>0.5*Sections!$U$2*Sections!$T$2*Sections!EZ81^2</f>
        <v>327.89110912642957</v>
      </c>
      <c r="FJ81" s="149">
        <f>BikeData!$N$2*((Sections!$P$2)/Sections!$N$2)-(0.5*Sections!$U$2*Sections!$T$2*Sections!EZ81^2)/BikeData!$G$5</f>
        <v>9.192308247250212</v>
      </c>
      <c r="FK81" s="149">
        <f>Sections!$V$2*BikeData!$N$2*(Sections!$P$2/Sections!$M$2)/(1-Sections!$V$2*Sections!$N$2/Sections!$M$2)</f>
        <v>15.459349727578084</v>
      </c>
      <c r="FL81" s="149">
        <f t="shared" si="149"/>
        <v>9.192308247250212</v>
      </c>
      <c r="FM81" s="149">
        <f t="shared" si="150"/>
        <v>198.62828163</v>
      </c>
      <c r="FN81" s="149">
        <f t="shared" si="61"/>
        <v>59.594892114140151</v>
      </c>
      <c r="FO81" s="149">
        <f t="shared" si="152"/>
        <v>0</v>
      </c>
      <c r="FP81" s="149">
        <f t="shared" si="151"/>
        <v>8.5025141891395588</v>
      </c>
      <c r="FR81" s="149">
        <f>INDEX($B$29:$B$34, MATCH($FV81, $A$29:$A$34, 0))</f>
        <v>300.69501336586995</v>
      </c>
      <c r="FS81" s="129">
        <f t="shared" si="165"/>
        <v>55</v>
      </c>
      <c r="FT81" s="129">
        <f t="shared" si="114"/>
        <v>40.892901780816459</v>
      </c>
      <c r="FU81" s="129">
        <f t="shared" si="115"/>
        <v>147.21444641093925</v>
      </c>
      <c r="FV81" s="149">
        <f>IF(GI81=0,
IF(FT81&lt;$E$29,1,
IF(FT81&lt;$E$30,2,
IF(FT81&lt;$E$31,3,
IF(FT81&lt;$E$32,4,
IF(FT81&lt;$E$33,5,
IF(FT81&lt;$E$34,6)))))),
IF(FT81&gt;$F$29,1,
IF(FT81&gt;$F$30,2,
IF(FT81&gt;$F$31,3,
IF(FT81&gt;$F$32,4,
IF(FT81&gt;$F$33,5,
IF(FT81&gt;$F$34,6)))))))</f>
        <v>2</v>
      </c>
      <c r="FW81" s="149" cm="1">
        <f t="array" ref="FW81">INDEX(Sections!$A$37:$F$67, MATCH(FT81, Acceleration!$H$6:$H$36, 1), Sections!FV81)</f>
        <v>9.4901727706756382</v>
      </c>
      <c r="FX81" s="129">
        <f>(BikeData!$G$5/FR81)*BikeData!$N$2*(Sections!$O$2/Sections!$N$2)-Sections!GC81/Sections!FR81</f>
        <v>8.5919397301069473</v>
      </c>
      <c r="FY81" s="129">
        <f>(Sections!$V$2*Sections!$L$2*BikeData!$N$2*((Sections!$P$2)/Sections!$M$2)/(1-Sections!$V$2*Sections!$N$2/Sections!$M$2))/Sections!FR81-Sections!GC81/Sections!FR81</f>
        <v>12.571764961698888</v>
      </c>
      <c r="FZ81" s="129">
        <f t="shared" si="116"/>
        <v>8.5919397301069473</v>
      </c>
      <c r="GA81" s="129">
        <f t="shared" si="117"/>
        <v>41.102473107049356</v>
      </c>
      <c r="GB81" s="129">
        <f t="shared" si="64"/>
        <v>2.4391619682635795E-2</v>
      </c>
      <c r="GC81" s="149">
        <f>0.5*Sections!$U$2*Sections!$T$2*Sections!FT81^2</f>
        <v>301.00129488999033</v>
      </c>
      <c r="GD81" s="149">
        <f>BikeData!$N$2*((Sections!$P$2)/Sections!$N$2)-(0.5*Sections!$U$2*Sections!$T$2*Sections!FT81^2)/BikeData!$G$5</f>
        <v>9.2941636042064211</v>
      </c>
      <c r="GE81" s="149">
        <f>Sections!$V$2*BikeData!$N$2*(Sections!$P$2/Sections!$M$2)/(1-Sections!$V$2*Sections!$N$2/Sections!$M$2)</f>
        <v>15.459349727578084</v>
      </c>
      <c r="GF81" s="149">
        <f t="shared" si="118"/>
        <v>9.2941636042064211</v>
      </c>
      <c r="GG81" s="149">
        <f t="shared" si="162"/>
        <v>459.54111422000005</v>
      </c>
      <c r="GH81" s="149">
        <f>MAX(0, (FT81^2 - CX$6^2)/(2*Sections!GF81))</f>
        <v>89.961264255057444</v>
      </c>
      <c r="GI81" s="149">
        <f t="shared" si="119"/>
        <v>0</v>
      </c>
      <c r="GJ81" s="149">
        <f t="shared" si="120"/>
        <v>8.5919397301069473</v>
      </c>
      <c r="GM81" s="106">
        <f>INDEX($B$29:$B$34, MATCH(GQ81, $A$29:$A$34, 0))</f>
        <v>300.69501336586995</v>
      </c>
      <c r="GN81" s="106">
        <f t="shared" si="166"/>
        <v>55</v>
      </c>
      <c r="GO81" s="106">
        <f t="shared" si="121"/>
        <v>36.325585933761985</v>
      </c>
      <c r="GP81" s="106">
        <f t="shared" si="122"/>
        <v>130.77210936154316</v>
      </c>
      <c r="GQ81" s="106">
        <f>IF(HD81=0,
IF(GO81&lt;$E$29,1,
IF(GO81&lt;$E$30,2,
IF(GO81&lt;$E$31,3,
IF(GO81&lt;$E$32,4,
IF(GO81&lt;$E$33,5,
IF(GO81&lt;$E$34,6)))))),
IF(GO81&gt;$F$29,1,
IF(GO81&gt;$F$30,2,
IF(GO81&gt;$F$31,3,
IF(GO81&gt;$F$32,4,
IF(GO81&gt;$F$33,5,
IF(GO81&gt;$F$34,6)))))))</f>
        <v>2</v>
      </c>
      <c r="GR81" s="106" cm="1">
        <f t="array" ref="GR81">INDEX(Sections!$A$37:$F$67, MATCH(GO81, Acceleration!$H$6:$H$36, 1), Sections!GQ81)</f>
        <v>9.4901727706756382</v>
      </c>
      <c r="GS81" s="106">
        <f>(BikeData!$G$5/GM81)*BikeData!$N$2*(Sections!$O$2/Sections!$N$2)-Sections!GX81/Sections!GM81</f>
        <v>8.8030593604652516</v>
      </c>
      <c r="GT81" s="106">
        <f>(Sections!$V$2*Sections!$L$2*BikeData!$N$2*((Sections!$P$2)/Sections!$M$2)/(1-Sections!$V$2*Sections!$N$2/Sections!$M$2))/Sections!GM81-Sections!GX81/Sections!GM81</f>
        <v>12.782884592057192</v>
      </c>
      <c r="GU81" s="106">
        <f t="shared" si="123"/>
        <v>8.8030593604652516</v>
      </c>
      <c r="GV81" s="106">
        <f t="shared" si="124"/>
        <v>36.567120643442202</v>
      </c>
      <c r="GW81" s="106">
        <f t="shared" si="70"/>
        <v>2.7437587296634012E-2</v>
      </c>
      <c r="GX81" s="106">
        <f>0.5*Sections!$U$2*Sections!$T$2*Sections!GO81^2</f>
        <v>237.51867481760277</v>
      </c>
      <c r="GY81" s="106">
        <f>BikeData!$N$2*((Sections!$P$2)/Sections!$N$2)-(0.5*Sections!$U$2*Sections!$T$2*Sections!GO81^2)/BikeData!$G$5</f>
        <v>9.5346280741775864</v>
      </c>
      <c r="GZ81" s="106">
        <f>Sections!$V$2*BikeData!$N$2*(Sections!$P$2/Sections!$M$2)/(1-Sections!$V$2*Sections!$N$2/Sections!$M$2)</f>
        <v>15.459349727578084</v>
      </c>
      <c r="HA81" s="106">
        <f t="shared" si="125"/>
        <v>9.5346280741775864</v>
      </c>
      <c r="HB81" s="106">
        <f t="shared" si="163"/>
        <v>328.21187875999999</v>
      </c>
      <c r="HC81" s="106">
        <f>MAX(0, (GO81^2 - DY$9^2)/(2*Sections!HA81))</f>
        <v>69.197675209000991</v>
      </c>
      <c r="HD81" s="106">
        <f t="shared" si="126"/>
        <v>0</v>
      </c>
      <c r="HE81" s="106">
        <f t="shared" si="127"/>
        <v>8.8030593604652516</v>
      </c>
      <c r="HH81" s="82">
        <f>INDEX($B$29:$B$34, MATCH(HL81, $A$29:$A$34, 0))</f>
        <v>300.69501336586995</v>
      </c>
      <c r="HI81" s="82">
        <f t="shared" si="167"/>
        <v>55</v>
      </c>
      <c r="HJ81" s="82">
        <f t="shared" si="128"/>
        <v>34.527975491422332</v>
      </c>
      <c r="HK81" s="82">
        <f t="shared" si="129"/>
        <v>124.3007117691204</v>
      </c>
      <c r="HL81" s="106">
        <f>IF(HY81=0,
IF(HJ81&lt;$E$29,1,
IF(HJ81&lt;$E$30,2,
IF(HJ81&lt;$E$31,3,
IF(HJ81&lt;$E$32,4,
IF(HJ81&lt;$E$33,5,
IF(HJ81&lt;$E$34,6)))))),
IF(HJ81&gt;$F$29,1,
IF(HJ81&gt;$F$30,2,
IF(HJ81&gt;$F$31,3,
IF(HJ81&gt;$F$32,4,
IF(HJ81&gt;$F$33,5,
IF(HJ81&gt;$F$34,6)))))))</f>
        <v>2</v>
      </c>
      <c r="HM81" s="106" cm="1">
        <f t="array" ref="HM81">INDEX(Sections!$A$37:$F$67, MATCH(HJ81, Acceleration!$H$6:$H$36, 1), Sections!HL81)</f>
        <v>9.4901727706756382</v>
      </c>
      <c r="HN81" s="82">
        <f>(BikeData!$G$5/HH81)*BikeData!$N$2*(Sections!$O$2/Sections!$N$2)-Sections!HS81/Sections!HH81</f>
        <v>8.879302987136839</v>
      </c>
      <c r="HO81" s="82">
        <f>(Sections!$V$2*Sections!$L$2*BikeData!$N$2*((Sections!$P$2)/Sections!$M$2)/(1-Sections!$V$2*Sections!$N$2/Sections!$M$2))/Sections!HH81-Sections!HS81/Sections!HH81</f>
        <v>12.859128218728781</v>
      </c>
      <c r="HP81" s="82">
        <f t="shared" si="130"/>
        <v>8.879302987136839</v>
      </c>
      <c r="HQ81" s="82">
        <f t="shared" si="131"/>
        <v>34.784187463710218</v>
      </c>
      <c r="HR81" s="106">
        <f t="shared" si="26"/>
        <v>2.8854964478524071E-2</v>
      </c>
      <c r="HS81" s="104">
        <f>0.5*Sections!$U$2*Sections!$T$2*Sections!HJ81^2</f>
        <v>214.59259647652701</v>
      </c>
      <c r="HT81" s="104">
        <f>BikeData!$N$2*((Sections!$P$2)/Sections!$N$2)-(0.5*Sections!$U$2*Sections!$T$2*Sections!HJ81^2)/BikeData!$G$5</f>
        <v>9.6214692800149937</v>
      </c>
      <c r="HU81" s="104">
        <f>Sections!$V$2*BikeData!$N$2*(Sections!$P$2/Sections!$M$2)/(1-Sections!$V$2*Sections!$N$2/Sections!$M$2)</f>
        <v>15.459349727578084</v>
      </c>
      <c r="HV81" s="106">
        <f t="shared" si="132"/>
        <v>9.6214692800149937</v>
      </c>
      <c r="HW81" s="106">
        <f t="shared" si="164"/>
        <v>266.42191860000003</v>
      </c>
      <c r="HX81" s="106">
        <f t="shared" si="78"/>
        <v>45.258969916900568</v>
      </c>
      <c r="HY81" s="106">
        <f t="shared" si="133"/>
        <v>0</v>
      </c>
      <c r="HZ81" s="106">
        <f t="shared" si="134"/>
        <v>8.879302987136839</v>
      </c>
    </row>
    <row r="82" spans="2:234">
      <c r="B82" s="65"/>
      <c r="C82" s="65"/>
      <c r="D82" s="65"/>
      <c r="E82" s="111"/>
      <c r="F82" s="111"/>
      <c r="G82" s="36"/>
      <c r="L82" s="149">
        <f>INDEX($B$29:$B$34, MATCH($P82, $A$29:$A$34, 0))</f>
        <v>300.69501336586995</v>
      </c>
      <c r="M82" s="149">
        <f t="shared" si="28"/>
        <v>56</v>
      </c>
      <c r="N82" s="149">
        <f t="shared" si="79"/>
        <v>35.898220131148022</v>
      </c>
      <c r="O82" s="149">
        <f t="shared" si="29"/>
        <v>129.2335924721329</v>
      </c>
      <c r="P82" s="149">
        <f>IF(AC82=0,
IF(N82&lt;$E$29,1,
IF(N82&lt;$E$30,2,
IF(N82&lt;$E$31,3,
IF(N82&lt;$E$32,4,
IF(N82&lt;$E$33,5,
IF(N82&lt;$E$34,6)))))),
IF(N82&gt;$F$29,1,
IF(N82&gt;$F$30,2,
IF(N82&gt;$F$31,3,
IF(N82&gt;$F$32,4,
IF(N82&gt;$F$33,5,
IF(N82&gt;$F$34,6)))))))</f>
        <v>2</v>
      </c>
      <c r="Q82" s="149" cm="1">
        <f t="array" ref="Q82">INDEX(Sections!$A$37:$F$67, MATCH(N82, Acceleration!$H$6:$H$36, 1), Sections!P82)</f>
        <v>9.4901727706756382</v>
      </c>
      <c r="R82" s="149">
        <f>(BikeData!$G$5/L82)*BikeData!$N$2*(Sections!$O$2/Sections!$N$2)-Sections!W82/Sections!L82</f>
        <v>8.8215361459969674</v>
      </c>
      <c r="S82" s="149">
        <f>(Sections!$V$2*Sections!$L$2*BikeData!$N$2*((Sections!$P$2)/Sections!$M$2)/(1-Sections!$V$2*Sections!$N$2/Sections!$M$2))/Sections!L82-Sections!W82/Sections!L82</f>
        <v>12.801361377588908</v>
      </c>
      <c r="T82" s="149">
        <f t="shared" si="0"/>
        <v>8.6376490575826992</v>
      </c>
      <c r="U82" s="149">
        <f t="shared" si="30"/>
        <v>36.138034073528772</v>
      </c>
      <c r="V82" s="149">
        <f t="shared" si="31"/>
        <v>2.7763797855415849E-2</v>
      </c>
      <c r="W82" s="149">
        <f>0.5*Sections!$U$2*Sections!$T$2*Sections!N82^2</f>
        <v>231.962797545185</v>
      </c>
      <c r="X82" s="149">
        <f>BikeData!$N$2*((Sections!$P$2)/Sections!$N$2)-(0.5*Sections!$U$2*Sections!$T$2*Sections!N82^2)/BikeData!$G$5</f>
        <v>9.5556730638458358</v>
      </c>
      <c r="Y82" s="149">
        <f>Sections!$V$2*BikeData!$N$2*(Sections!$P$2/Sections!$M$2)/(1-Sections!$V$2*Sections!$N$2/Sections!$M$2)</f>
        <v>15.459349727578084</v>
      </c>
      <c r="Z82" s="149">
        <f t="shared" si="32"/>
        <v>9.5556730638458358</v>
      </c>
      <c r="AA82" s="149">
        <f>$D$2-M82</f>
        <v>447.2</v>
      </c>
      <c r="AB82" s="149">
        <f>MAX(0, (N82^2 - M$17^2)/(2*Sections!Z82))</f>
        <v>20.502952618706484</v>
      </c>
      <c r="AC82" s="149">
        <f t="shared" si="80"/>
        <v>0</v>
      </c>
      <c r="AD82" s="149">
        <f t="shared" si="33"/>
        <v>8.6376490575826992</v>
      </c>
      <c r="AF82" s="149">
        <f>INDEX($B$29:$B$34, MATCH($AJ82, $A$29:$A$34, 0))</f>
        <v>288.49501037177833</v>
      </c>
      <c r="AG82" s="129">
        <f t="shared" si="159"/>
        <v>56</v>
      </c>
      <c r="AH82" s="129">
        <f t="shared" si="160"/>
        <v>43.155066116878956</v>
      </c>
      <c r="AI82" s="129">
        <f t="shared" si="153"/>
        <v>155.35823802076425</v>
      </c>
      <c r="AJ82" s="129">
        <f>IF(AW82=0,
IF(AH82&lt;$E$29,1,
IF(AH82&lt;$E$30,2,
IF(AH82&lt;$E$31,3,
IF(AH82&lt;$E$32,4,
IF(AH82&lt;$E$33,5,
IF(AH82&lt;$E$34,6)))))),
IF(AH82&gt;$F$29,1,
IF(AH82&gt;$F$30,2,
IF(AH82&gt;$F$31,3,
IF(AH82&gt;$F$32,4,
IF(AH82&gt;$F$33,5,
IF(AH82&gt;$F$34,6)))))))</f>
        <v>3</v>
      </c>
      <c r="AK82" s="129" cm="1">
        <f t="array" ref="AK82">INDEX(Sections!$A$37:$F$67, MATCH(AH82, Acceleration!$H$6:$H$36, 1), $AJ82)</f>
        <v>6.8582415088433493</v>
      </c>
      <c r="AL82" s="129">
        <f>(BikeData!$G$5/AF82)*BikeData!$N$2*(Sections!$O$2/Sections!$N$2)-Sections!AQ82/Sections!AF82</f>
        <v>8.8366518779946226</v>
      </c>
      <c r="AM82" s="129">
        <f>(Sections!$V$2*Sections!$L$2*BikeData!$N$2*((Sections!$P$2)/Sections!$M$2)/(1-Sections!$V$2*Sections!$N$2/Sections!$M$2))/Sections!AF82-Sections!AQ82/Sections!AF82</f>
        <v>12.984777697103874</v>
      </c>
      <c r="AN82" s="129">
        <f t="shared" si="154"/>
        <v>6.8582415088433493</v>
      </c>
      <c r="AO82" s="129">
        <f t="shared" si="155"/>
        <v>43.313695461942295</v>
      </c>
      <c r="AP82" s="129">
        <f t="shared" si="36"/>
        <v>2.3129740307161067E-2</v>
      </c>
      <c r="AQ82" s="149">
        <f>0.5*Sections!$U$2*Sections!$T$2*Sections!AH82^2</f>
        <v>335.2247516793949</v>
      </c>
      <c r="AR82" s="149">
        <f>BikeData!$N$2*((Sections!$P$2)/Sections!$N$2)-(0.5*Sections!$U$2*Sections!$T$2*Sections!AH82^2)/BikeData!$G$5</f>
        <v>9.1645292981859487</v>
      </c>
      <c r="AS82" s="149">
        <f>Sections!$V$2*BikeData!$N$2*(Sections!$P$2/Sections!$M$2)/(1-Sections!$V$2*Sections!$N$2/Sections!$M$2)</f>
        <v>15.459349727578084</v>
      </c>
      <c r="AT82" s="149">
        <f t="shared" si="156"/>
        <v>9.1645292981859487</v>
      </c>
      <c r="AU82" s="149">
        <f t="shared" si="157"/>
        <v>6.0250010199999977</v>
      </c>
      <c r="AV82" s="149">
        <f>MAX(0, (AH82^2 - AG$17^2)/(2*Sections!AT82))</f>
        <v>0</v>
      </c>
      <c r="AW82" s="149">
        <f t="shared" si="81"/>
        <v>0</v>
      </c>
      <c r="AX82" s="149">
        <f t="shared" si="158"/>
        <v>6.8582415088433493</v>
      </c>
      <c r="AZ82" s="36"/>
      <c r="BA82" s="111"/>
      <c r="BB82" s="111"/>
      <c r="BC82" s="111"/>
      <c r="BD82" s="111"/>
      <c r="BE82" s="111"/>
      <c r="BF82" s="111"/>
      <c r="BG82" s="111"/>
      <c r="BH82" s="111"/>
      <c r="BI82" s="111"/>
      <c r="BJ82" s="111"/>
      <c r="BK82" s="36"/>
      <c r="BL82" s="36"/>
      <c r="BM82" s="36"/>
      <c r="BN82" s="111"/>
      <c r="BO82" s="111"/>
      <c r="BP82" s="111"/>
      <c r="BQ82" s="111"/>
      <c r="BR82" s="111"/>
      <c r="BT82" s="129">
        <f>INDEX($B$29:$B$34, MATCH($BX82, $A$29:$A$34, 0))</f>
        <v>281.54523308547459</v>
      </c>
      <c r="BU82" s="129">
        <f t="shared" si="85"/>
        <v>56</v>
      </c>
      <c r="BV82" s="129">
        <f t="shared" si="86"/>
        <v>56.130083755244648</v>
      </c>
      <c r="BW82" s="129">
        <f t="shared" si="87"/>
        <v>202.06830151888073</v>
      </c>
      <c r="BX82" s="129">
        <f>IF(CK82=0,
IF(BV82&lt;$E$29,1,
IF(BV82&lt;$E$30,2,
IF(BV82&lt;$E$31,3,
IF(BV82&lt;$E$32,4,
IF(BV82&lt;$E$33,5,
IF(BV82&lt;$E$34,6)))))),
IF(BV82&gt;$F$29,1,
IF(BV82&gt;$F$30,2,
IF(BV82&gt;$F$31,3,
IF(BV82&gt;$F$32,4,
IF(BV82&gt;$F$33,5,
IF(BV82&gt;$F$34,6)))))))</f>
        <v>4</v>
      </c>
      <c r="BY82" s="129" cm="1">
        <f t="array" ref="BY82">INDEX(Sections!$A$37:$F$67, MATCH(BV82, Acceleration!$H$6:$H$36, 1), Sections!BX82)</f>
        <v>4.7104625432718503</v>
      </c>
      <c r="BZ82" s="129">
        <f>(BikeData!$G$5/BT82)*BikeData!$N$2*(Sections!$O$2/Sections!$N$2)-Sections!CE82/Sections!BT82</f>
        <v>8.2311789372152173</v>
      </c>
      <c r="CA82" s="129">
        <f>(Sections!$V$2*Sections!$L$2*BikeData!$N$2*((Sections!$P$2)/Sections!$M$2)/(1-Sections!$V$2*Sections!$N$2/Sections!$M$2))/Sections!BT82-Sections!CE82/Sections!BT82</f>
        <v>12.481698784745557</v>
      </c>
      <c r="CB82" s="129">
        <f t="shared" si="40"/>
        <v>4.7104625432718503</v>
      </c>
      <c r="CC82" s="129">
        <f t="shared" si="13"/>
        <v>56.213941575531983</v>
      </c>
      <c r="CD82" s="129">
        <f t="shared" si="41"/>
        <v>1.7802459846987348E-2</v>
      </c>
      <c r="CE82" s="149">
        <f>0.5*Sections!$U$2*Sections!$T$2*Sections!BV82^2</f>
        <v>567.10553442674029</v>
      </c>
      <c r="CF82" s="149">
        <f>BikeData!$N$2*((Sections!$P$2)/Sections!$N$2)-(0.5*Sections!$U$2*Sections!$T$2*Sections!BV82^2)/BikeData!$G$5</f>
        <v>8.2861929999005497</v>
      </c>
      <c r="CG82" s="149">
        <f>Sections!$V$2*BikeData!$N$2*(Sections!$P$2/Sections!$M$2)/(1-Sections!$V$2*Sections!$N$2/Sections!$M$2)</f>
        <v>15.459349727578084</v>
      </c>
      <c r="CH82" s="149">
        <f t="shared" si="42"/>
        <v>8.2861929999005497</v>
      </c>
      <c r="CI82" s="149">
        <f t="shared" si="88"/>
        <v>48.075679469999997</v>
      </c>
      <c r="CJ82" s="149">
        <f>MAX(0, (BV82^2 - BU$17^2)/(2*Sections!CH82))</f>
        <v>0</v>
      </c>
      <c r="CK82" s="149">
        <f t="shared" si="89"/>
        <v>0</v>
      </c>
      <c r="CL82" s="154">
        <f t="shared" si="90"/>
        <v>4.7104625432718503</v>
      </c>
      <c r="CM82" s="672"/>
      <c r="CN82" s="129">
        <f>INDEX($B$29:$B$34, MATCH(CR82, $A$29:$A$34, 0))</f>
        <v>288.49501037177833</v>
      </c>
      <c r="CO82" s="129">
        <f t="shared" si="91"/>
        <v>56</v>
      </c>
      <c r="CP82" s="129">
        <f t="shared" si="92"/>
        <v>52.178391005270427</v>
      </c>
      <c r="CQ82" s="129">
        <f t="shared" si="43"/>
        <v>187.84220761897353</v>
      </c>
      <c r="CR82" s="129">
        <f>IF(DE82=1,
IF(CP82&lt;$E$29,1,
IF(CP82&lt;$E$30,2,
IF(CP82&lt;$E$31,3,
IF(CP82&lt;$E$32,4,
IF(CP82&lt;$E$33,5,
IF(CP82&lt;$E$34,6)))))),
IF(CP82&gt;$F$29,1,
IF(CP82&gt;$F$30,2,
IF(CP82&gt;$F$31,3,
IF(CP82&gt;$F$32,4,
IF(CP82&gt;$F$33,5,
IF(CP82&gt;$F$34,6)))))))</f>
        <v>3</v>
      </c>
      <c r="CS82" s="129" cm="1">
        <f t="array" ref="CS82">INDEX(Sections!$A$37:$F$67, MATCH(CP82, Acceleration!$H$6:$H$36, 1), Sections!CR82)</f>
        <v>6.8582415088433493</v>
      </c>
      <c r="CT82" s="129">
        <f>(BikeData!$G$5/CN82)*BikeData!$N$2*(Sections!$O$2/Sections!$N$2)-Sections!CY82/Sections!CN82</f>
        <v>8.2999339086166977</v>
      </c>
      <c r="CU82" s="129">
        <f>(Sections!$V$2*Sections!$L$2*BikeData!$N$2*((Sections!$P$2)/Sections!$M$2)/(1-Sections!$V$2*Sections!$N$2/Sections!$M$2))/Sections!CN82-Sections!CY82/Sections!CN82</f>
        <v>12.448059727725948</v>
      </c>
      <c r="CV82" s="129">
        <f t="shared" si="135"/>
        <v>6.8582415088433493</v>
      </c>
      <c r="CW82" s="129">
        <f t="shared" si="138"/>
        <v>52.013733408217959</v>
      </c>
      <c r="CX82" s="129">
        <f t="shared" si="139"/>
        <v>1.9195308774614291E-2</v>
      </c>
      <c r="CY82" s="129">
        <f>0.5*Sections!$U$2*Sections!$T$2*Sections!CP82^2</f>
        <v>490.06520782179945</v>
      </c>
      <c r="CZ82" s="129">
        <f>BikeData!$N$2*((Sections!$P$2)/Sections!$N$2)-(0.5*Sections!$U$2*Sections!$T$2*Sections!CP82^2)/BikeData!$G$5</f>
        <v>8.5780124188586591</v>
      </c>
      <c r="DA82" s="129">
        <f>Sections!$V$2*BikeData!$N$2*(Sections!$P$2/Sections!$M$2)/(1-Sections!$V$2*Sections!$N$2/Sections!$M$2)</f>
        <v>15.459349727578084</v>
      </c>
      <c r="DB82" s="129">
        <f t="shared" si="93"/>
        <v>8.5780124188586591</v>
      </c>
      <c r="DC82" s="129">
        <f t="shared" si="94"/>
        <v>16.567763170000006</v>
      </c>
      <c r="DD82" s="129">
        <f t="shared" si="47"/>
        <v>18.757428572775865</v>
      </c>
      <c r="DE82" s="220">
        <f t="shared" si="95"/>
        <v>1</v>
      </c>
      <c r="DF82" s="149">
        <f t="shared" si="161"/>
        <v>-8.5780124188586591</v>
      </c>
      <c r="DG82" s="680"/>
      <c r="EX82" s="129">
        <f>INDEX($B$29:$B$34, MATCH($FB82, $A$29:$A$34, 0))</f>
        <v>300.69501336586995</v>
      </c>
      <c r="EY82" s="129">
        <f t="shared" si="144"/>
        <v>56</v>
      </c>
      <c r="EZ82" s="129">
        <f t="shared" si="145"/>
        <v>42.879159288667125</v>
      </c>
      <c r="FA82" s="129">
        <f t="shared" si="146"/>
        <v>154.36497343920166</v>
      </c>
      <c r="FB82" s="149">
        <f>IF(FO82=0,
IF(EZ82&lt;$E$29,1,
IF(EZ82&lt;$E$30,2,
IF(EZ82&lt;$E$31,3,
IF(EZ82&lt;$E$32,4,
IF(EZ82&lt;$E$33,5,
IF(EZ82&lt;$E$34,6)))))),
IF(EZ82&gt;$F$29,1,
IF(EZ82&gt;$F$30,2,
IF(EZ82&gt;$F$31,3,
IF(EZ82&gt;$F$32,4,
IF(EZ82&gt;$F$33,5,
IF(EZ82&gt;$F$34,6)))))))</f>
        <v>2</v>
      </c>
      <c r="FC82" s="149" cm="1">
        <f t="array" ref="FC82">INDEX(Sections!$A$37:$F$67, MATCH(EZ82, Acceleration!$H$6:$H$36, 1), Sections!FB82)</f>
        <v>9.4901727706756382</v>
      </c>
      <c r="FD82" s="129">
        <f>(BikeData!$G$5/EX82)*BikeData!$N$2*(Sections!$O$2/Sections!$N$2)-Sections!FI82/Sections!EX82</f>
        <v>8.4923347549220516</v>
      </c>
      <c r="FE82" s="129">
        <f>(Sections!$V$2*Sections!$L$2*BikeData!$N$2*((Sections!$P$2)/Sections!$M$2)/(1-Sections!$V$2*Sections!$N$2/Sections!$M$2))/Sections!EX82-Sections!FI82/Sections!EX82</f>
        <v>12.472159986513992</v>
      </c>
      <c r="FF82" s="129">
        <f t="shared" si="147"/>
        <v>8.4923347549220516</v>
      </c>
      <c r="FG82" s="129">
        <f t="shared" si="148"/>
        <v>43.076756735073872</v>
      </c>
      <c r="FH82" s="129">
        <f t="shared" si="58"/>
        <v>2.3267741099374496E-2</v>
      </c>
      <c r="FI82" s="149">
        <f>0.5*Sections!$U$2*Sections!$T$2*Sections!EZ82^2</f>
        <v>330.95201423451988</v>
      </c>
      <c r="FJ82" s="149">
        <f>BikeData!$N$2*((Sections!$P$2)/Sections!$N$2)-(0.5*Sections!$U$2*Sections!$T$2*Sections!EZ82^2)/BikeData!$G$5</f>
        <v>9.1807139097195662</v>
      </c>
      <c r="FK82" s="149">
        <f>Sections!$V$2*BikeData!$N$2*(Sections!$P$2/Sections!$M$2)/(1-Sections!$V$2*Sections!$N$2/Sections!$M$2)</f>
        <v>15.459349727578084</v>
      </c>
      <c r="FL82" s="149">
        <f t="shared" si="149"/>
        <v>9.1807139097195662</v>
      </c>
      <c r="FM82" s="149">
        <f t="shared" si="150"/>
        <v>197.62828163</v>
      </c>
      <c r="FN82" s="149">
        <f t="shared" si="61"/>
        <v>60.596282373527316</v>
      </c>
      <c r="FO82" s="149">
        <f t="shared" si="152"/>
        <v>0</v>
      </c>
      <c r="FP82" s="149">
        <f t="shared" si="151"/>
        <v>8.4923347549220516</v>
      </c>
      <c r="FR82" s="149">
        <f>INDEX($B$29:$B$34, MATCH($FV82, $A$29:$A$34, 0))</f>
        <v>300.69501336586995</v>
      </c>
      <c r="FS82" s="129">
        <f t="shared" si="165"/>
        <v>56</v>
      </c>
      <c r="FT82" s="129">
        <f t="shared" si="114"/>
        <v>41.102473107049356</v>
      </c>
      <c r="FU82" s="129">
        <f t="shared" si="115"/>
        <v>147.96890318537768</v>
      </c>
      <c r="FV82" s="149">
        <f>IF(GI82=0,
IF(FT82&lt;$E$29,1,
IF(FT82&lt;$E$30,2,
IF(FT82&lt;$E$31,3,
IF(FT82&lt;$E$32,4,
IF(FT82&lt;$E$33,5,
IF(FT82&lt;$E$34,6)))))),
IF(FT82&gt;$F$29,1,
IF(FT82&gt;$F$30,2,
IF(FT82&gt;$F$31,3,
IF(FT82&gt;$F$32,4,
IF(FT82&gt;$F$33,5,
IF(FT82&gt;$F$34,6)))))))</f>
        <v>2</v>
      </c>
      <c r="FW82" s="149" cm="1">
        <f t="array" ref="FW82">INDEX(Sections!$A$37:$F$67, MATCH(FT82, Acceleration!$H$6:$H$36, 1), Sections!FV82)</f>
        <v>9.4901727706756382</v>
      </c>
      <c r="FX82" s="129">
        <f>(BikeData!$G$5/FR82)*BikeData!$N$2*(Sections!$O$2/Sections!$N$2)-Sections!GC82/Sections!FR82</f>
        <v>8.5816532332734443</v>
      </c>
      <c r="FY82" s="129">
        <f>(Sections!$V$2*Sections!$L$2*BikeData!$N$2*((Sections!$P$2)/Sections!$M$2)/(1-Sections!$V$2*Sections!$N$2/Sections!$M$2))/Sections!FR82-Sections!GC82/Sections!FR82</f>
        <v>12.561478464865385</v>
      </c>
      <c r="FZ82" s="129">
        <f t="shared" si="116"/>
        <v>8.5816532332734443</v>
      </c>
      <c r="GA82" s="129">
        <f t="shared" si="117"/>
        <v>41.310732285717989</v>
      </c>
      <c r="GB82" s="129">
        <f t="shared" si="64"/>
        <v>2.4267955486846658E-2</v>
      </c>
      <c r="GC82" s="149">
        <f>0.5*Sections!$U$2*Sections!$T$2*Sections!FT82^2</f>
        <v>304.09439319282882</v>
      </c>
      <c r="GD82" s="149">
        <f>BikeData!$N$2*((Sections!$P$2)/Sections!$N$2)-(0.5*Sections!$U$2*Sections!$T$2*Sections!FT82^2)/BikeData!$G$5</f>
        <v>9.2824473227562745</v>
      </c>
      <c r="GE82" s="149">
        <f>Sections!$V$2*BikeData!$N$2*(Sections!$P$2/Sections!$M$2)/(1-Sections!$V$2*Sections!$N$2/Sections!$M$2)</f>
        <v>15.459349727578084</v>
      </c>
      <c r="GF82" s="149">
        <f t="shared" si="118"/>
        <v>9.2824473227562745</v>
      </c>
      <c r="GG82" s="149">
        <f t="shared" si="162"/>
        <v>458.54111422000005</v>
      </c>
      <c r="GH82" s="149">
        <f>MAX(0, (FT82^2 - CX$6^2)/(2*Sections!GF82))</f>
        <v>91.000424606453421</v>
      </c>
      <c r="GI82" s="149">
        <f t="shared" si="119"/>
        <v>0</v>
      </c>
      <c r="GJ82" s="149">
        <f t="shared" si="120"/>
        <v>8.5816532332734443</v>
      </c>
      <c r="GM82" s="106">
        <f>INDEX($B$29:$B$34, MATCH(GQ82, $A$29:$A$34, 0))</f>
        <v>300.69501336586995</v>
      </c>
      <c r="GN82" s="106">
        <f t="shared" si="166"/>
        <v>56</v>
      </c>
      <c r="GO82" s="106">
        <f t="shared" si="121"/>
        <v>36.567120643442202</v>
      </c>
      <c r="GP82" s="106">
        <f t="shared" si="122"/>
        <v>131.64163431639193</v>
      </c>
      <c r="GQ82" s="106">
        <f>IF(HD82=0,
IF(GO82&lt;$E$29,1,
IF(GO82&lt;$E$30,2,
IF(GO82&lt;$E$31,3,
IF(GO82&lt;$E$32,4,
IF(GO82&lt;$E$33,5,
IF(GO82&lt;$E$34,6)))))),
IF(GO82&gt;$F$29,1,
IF(GO82&gt;$F$30,2,
IF(GO82&gt;$F$31,3,
IF(GO82&gt;$F$32,4,
IF(GO82&gt;$F$33,5,
IF(GO82&gt;$F$34,6)))))))</f>
        <v>2</v>
      </c>
      <c r="GR82" s="106" cm="1">
        <f t="array" ref="GR82">INDEX(Sections!$A$37:$F$67, MATCH(GO82, Acceleration!$H$6:$H$36, 1), Sections!GQ82)</f>
        <v>9.4901727706756382</v>
      </c>
      <c r="GS82" s="106">
        <f>(BikeData!$G$5/GM82)*BikeData!$N$2*(Sections!$O$2/Sections!$N$2)-Sections!GX82/Sections!GM82</f>
        <v>8.7925201056425859</v>
      </c>
      <c r="GT82" s="106">
        <f>(Sections!$V$2*Sections!$L$2*BikeData!$N$2*((Sections!$P$2)/Sections!$M$2)/(1-Sections!$V$2*Sections!$N$2/Sections!$M$2))/Sections!GM82-Sections!GX82/Sections!GM82</f>
        <v>12.772345337234526</v>
      </c>
      <c r="GU82" s="106">
        <f t="shared" si="123"/>
        <v>8.7925201056425859</v>
      </c>
      <c r="GV82" s="106">
        <f t="shared" si="124"/>
        <v>36.806784053532056</v>
      </c>
      <c r="GW82" s="106">
        <f t="shared" si="70"/>
        <v>2.7257647092106187E-2</v>
      </c>
      <c r="GX82" s="106">
        <f>0.5*Sections!$U$2*Sections!$T$2*Sections!GO82^2</f>
        <v>240.68777618737019</v>
      </c>
      <c r="GY82" s="106">
        <f>BikeData!$N$2*((Sections!$P$2)/Sections!$N$2)-(0.5*Sections!$U$2*Sections!$T$2*Sections!GO82^2)/BikeData!$G$5</f>
        <v>9.5226239023224064</v>
      </c>
      <c r="GZ82" s="106">
        <f>Sections!$V$2*BikeData!$N$2*(Sections!$P$2/Sections!$M$2)/(1-Sections!$V$2*Sections!$N$2/Sections!$M$2)</f>
        <v>15.459349727578084</v>
      </c>
      <c r="HA82" s="106">
        <f t="shared" si="125"/>
        <v>9.5226239023224064</v>
      </c>
      <c r="HB82" s="106">
        <f t="shared" si="163"/>
        <v>327.21187875999999</v>
      </c>
      <c r="HC82" s="106">
        <f>MAX(0, (GO82^2 - DY$9^2)/(2*Sections!HA82))</f>
        <v>70.209341766923473</v>
      </c>
      <c r="HD82" s="106">
        <f t="shared" si="126"/>
        <v>0</v>
      </c>
      <c r="HE82" s="106">
        <f t="shared" si="127"/>
        <v>8.7925201056425859</v>
      </c>
      <c r="HH82" s="82">
        <f>INDEX($B$29:$B$34, MATCH(HL82, $A$29:$A$34, 0))</f>
        <v>300.69501336586995</v>
      </c>
      <c r="HI82" s="82">
        <f t="shared" si="167"/>
        <v>56</v>
      </c>
      <c r="HJ82" s="82">
        <f t="shared" si="128"/>
        <v>34.784187463710218</v>
      </c>
      <c r="HK82" s="82">
        <f t="shared" si="129"/>
        <v>125.22307486935679</v>
      </c>
      <c r="HL82" s="106">
        <f>IF(HY82=0,
IF(HJ82&lt;$E$29,1,
IF(HJ82&lt;$E$30,2,
IF(HJ82&lt;$E$31,3,
IF(HJ82&lt;$E$32,4,
IF(HJ82&lt;$E$33,5,
IF(HJ82&lt;$E$34,6)))))),
IF(HJ82&gt;$F$29,1,
IF(HJ82&gt;$F$30,2,
IF(HJ82&gt;$F$31,3,
IF(HJ82&gt;$F$32,4,
IF(HJ82&gt;$F$33,5,
IF(HJ82&gt;$F$34,6)))))))</f>
        <v>2</v>
      </c>
      <c r="HM82" s="106" cm="1">
        <f t="array" ref="HM82">INDEX(Sections!$A$37:$F$67, MATCH(HJ82, Acceleration!$H$6:$H$36, 1), Sections!HL82)</f>
        <v>9.4901727706756382</v>
      </c>
      <c r="HN82" s="82">
        <f>(BikeData!$G$5/HH82)*BikeData!$N$2*(Sections!$O$2/Sections!$N$2)-Sections!HS82/Sections!HH82</f>
        <v>8.8686724514336088</v>
      </c>
      <c r="HO82" s="82">
        <f>(Sections!$V$2*Sections!$L$2*BikeData!$N$2*((Sections!$P$2)/Sections!$M$2)/(1-Sections!$V$2*Sections!$N$2/Sections!$M$2))/Sections!HH82-Sections!HS82/Sections!HH82</f>
        <v>12.848497683025549</v>
      </c>
      <c r="HP82" s="82">
        <f t="shared" si="130"/>
        <v>8.8686724514336088</v>
      </c>
      <c r="HQ82" s="82">
        <f t="shared" si="131"/>
        <v>35.038222592097938</v>
      </c>
      <c r="HR82" s="106">
        <f t="shared" si="26"/>
        <v>2.8644098626808074E-2</v>
      </c>
      <c r="HS82" s="104">
        <f>0.5*Sections!$U$2*Sections!$T$2*Sections!HJ82^2</f>
        <v>217.7891455518963</v>
      </c>
      <c r="HT82" s="104">
        <f>BikeData!$N$2*((Sections!$P$2)/Sections!$N$2)-(0.5*Sections!$U$2*Sections!$T$2*Sections!HJ82^2)/BikeData!$G$5</f>
        <v>9.6093611395779899</v>
      </c>
      <c r="HU82" s="104">
        <f>Sections!$V$2*BikeData!$N$2*(Sections!$P$2/Sections!$M$2)/(1-Sections!$V$2*Sections!$N$2/Sections!$M$2)</f>
        <v>15.459349727578084</v>
      </c>
      <c r="HV82" s="106">
        <f t="shared" si="132"/>
        <v>9.6093611395779899</v>
      </c>
      <c r="HW82" s="106">
        <f t="shared" si="164"/>
        <v>265.42191860000003</v>
      </c>
      <c r="HX82" s="106">
        <f t="shared" si="78"/>
        <v>46.240024204900713</v>
      </c>
      <c r="HY82" s="106">
        <f t="shared" si="133"/>
        <v>0</v>
      </c>
      <c r="HZ82" s="106">
        <f t="shared" si="134"/>
        <v>8.8686724514336088</v>
      </c>
    </row>
    <row r="83" spans="2:234">
      <c r="B83" s="65"/>
      <c r="C83" s="65"/>
      <c r="D83" s="65"/>
      <c r="E83" s="111"/>
      <c r="F83" s="111"/>
      <c r="G83" s="36"/>
      <c r="L83" s="149">
        <f>INDEX($B$29:$B$34, MATCH($P83, $A$29:$A$34, 0))</f>
        <v>300.69501336586995</v>
      </c>
      <c r="M83" s="149">
        <f t="shared" si="28"/>
        <v>57</v>
      </c>
      <c r="N83" s="149">
        <f t="shared" si="79"/>
        <v>36.138034073528772</v>
      </c>
      <c r="O83" s="149">
        <f t="shared" si="29"/>
        <v>130.09692266470358</v>
      </c>
      <c r="P83" s="149">
        <f>IF(AC83=0,
IF(N83&lt;$E$29,1,
IF(N83&lt;$E$30,2,
IF(N83&lt;$E$31,3,
IF(N83&lt;$E$32,4,
IF(N83&lt;$E$33,5,
IF(N83&lt;$E$34,6)))))),
IF(N83&gt;$F$29,1,
IF(N83&gt;$F$30,2,
IF(N83&gt;$F$31,3,
IF(N83&gt;$F$32,4,
IF(N83&gt;$F$33,5,
IF(N83&gt;$F$34,6)))))))</f>
        <v>2</v>
      </c>
      <c r="Q83" s="149" cm="1">
        <f t="array" ref="Q83">INDEX(Sections!$A$37:$F$67, MATCH(N83, Acceleration!$H$6:$H$36, 1), Sections!P83)</f>
        <v>9.4901727706756382</v>
      </c>
      <c r="R83" s="149">
        <f>(BikeData!$G$5/L83)*BikeData!$N$2*(Sections!$O$2/Sections!$N$2)-Sections!W83/Sections!L83</f>
        <v>8.8111949247511525</v>
      </c>
      <c r="S83" s="149">
        <f>(Sections!$V$2*Sections!$L$2*BikeData!$N$2*((Sections!$P$2)/Sections!$M$2)/(1-Sections!$V$2*Sections!$N$2/Sections!$M$2))/Sections!L83-Sections!W83/Sections!L83</f>
        <v>12.791020156343093</v>
      </c>
      <c r="T83" s="149">
        <f t="shared" si="0"/>
        <v>8.6376490575826992</v>
      </c>
      <c r="U83" s="149">
        <f t="shared" si="30"/>
        <v>36.37626705442289</v>
      </c>
      <c r="V83" s="149">
        <f t="shared" si="31"/>
        <v>2.7580766399044804E-2</v>
      </c>
      <c r="W83" s="149">
        <f>0.5*Sections!$U$2*Sections!$T$2*Sections!N83^2</f>
        <v>235.07235120591474</v>
      </c>
      <c r="X83" s="149">
        <f>BikeData!$N$2*((Sections!$P$2)/Sections!$N$2)-(0.5*Sections!$U$2*Sections!$T$2*Sections!N83^2)/BikeData!$G$5</f>
        <v>9.5438944514945856</v>
      </c>
      <c r="Y83" s="149">
        <f>Sections!$V$2*BikeData!$N$2*(Sections!$P$2/Sections!$M$2)/(1-Sections!$V$2*Sections!$N$2/Sections!$M$2)</f>
        <v>15.459349727578084</v>
      </c>
      <c r="Z83" s="149">
        <f t="shared" si="32"/>
        <v>9.5438944514945856</v>
      </c>
      <c r="AA83" s="149">
        <f>$D$2-M83</f>
        <v>446.2</v>
      </c>
      <c r="AB83" s="149">
        <f>MAX(0, (N83^2 - M$17^2)/(2*Sections!Z83))</f>
        <v>21.433300856908545</v>
      </c>
      <c r="AC83" s="149">
        <f t="shared" si="80"/>
        <v>0</v>
      </c>
      <c r="AD83" s="149">
        <f t="shared" si="33"/>
        <v>8.6376490575826992</v>
      </c>
      <c r="AF83" s="149">
        <f>INDEX($B$29:$B$34, MATCH($AJ83, $A$29:$A$34, 0))</f>
        <v>288.49501037177833</v>
      </c>
      <c r="AG83" s="129">
        <f t="shared" si="159"/>
        <v>57</v>
      </c>
      <c r="AH83" s="129">
        <f t="shared" si="160"/>
        <v>43.313695461942295</v>
      </c>
      <c r="AI83" s="129">
        <f t="shared" si="153"/>
        <v>155.92930366299225</v>
      </c>
      <c r="AJ83" s="129">
        <f>IF(AW83=0,
IF(AH83&lt;$E$29,1,
IF(AH83&lt;$E$30,2,
IF(AH83&lt;$E$31,3,
IF(AH83&lt;$E$32,4,
IF(AH83&lt;$E$33,5,
IF(AH83&lt;$E$34,6)))))),
IF(AH83&gt;$F$29,1,
IF(AH83&gt;$F$30,2,
IF(AH83&gt;$F$31,3,
IF(AH83&gt;$F$32,4,
IF(AH83&gt;$F$33,5,
IF(AH83&gt;$F$34,6)))))))</f>
        <v>3</v>
      </c>
      <c r="AK83" s="129" cm="1">
        <f t="array" ref="AK83">INDEX(Sections!$A$37:$F$67, MATCH(AH83, Acceleration!$H$6:$H$36, 1), $AJ83)</f>
        <v>6.8582415088433493</v>
      </c>
      <c r="AL83" s="129">
        <f>(BikeData!$G$5/AF83)*BikeData!$N$2*(Sections!$O$2/Sections!$N$2)-Sections!AQ83/Sections!AF83</f>
        <v>8.8280937856380106</v>
      </c>
      <c r="AM83" s="129">
        <f>(Sections!$V$2*Sections!$L$2*BikeData!$N$2*((Sections!$P$2)/Sections!$M$2)/(1-Sections!$V$2*Sections!$N$2/Sections!$M$2))/Sections!AF83-Sections!AQ83/Sections!AF83</f>
        <v>12.976219604747262</v>
      </c>
      <c r="AN83" s="129">
        <f t="shared" si="154"/>
        <v>6.8582415088433493</v>
      </c>
      <c r="AO83" s="129">
        <f t="shared" si="155"/>
        <v>43.471745968934435</v>
      </c>
      <c r="AP83" s="129">
        <f t="shared" si="36"/>
        <v>2.3045339944407335E-2</v>
      </c>
      <c r="AQ83" s="149">
        <f>0.5*Sections!$U$2*Sections!$T$2*Sections!AH83^2</f>
        <v>337.6937186225785</v>
      </c>
      <c r="AR83" s="149">
        <f>BikeData!$N$2*((Sections!$P$2)/Sections!$N$2)-(0.5*Sections!$U$2*Sections!$T$2*Sections!AH83^2)/BikeData!$G$5</f>
        <v>9.1551771506738895</v>
      </c>
      <c r="AS83" s="149">
        <f>Sections!$V$2*BikeData!$N$2*(Sections!$P$2/Sections!$M$2)/(1-Sections!$V$2*Sections!$N$2/Sections!$M$2)</f>
        <v>15.459349727578084</v>
      </c>
      <c r="AT83" s="149">
        <f t="shared" si="156"/>
        <v>9.1551771506738895</v>
      </c>
      <c r="AU83" s="149">
        <f t="shared" si="157"/>
        <v>5.0250010199999977</v>
      </c>
      <c r="AV83" s="149">
        <f>MAX(0, (AH83^2 - AG$17^2)/(2*Sections!AT83))</f>
        <v>0</v>
      </c>
      <c r="AW83" s="149">
        <f t="shared" si="81"/>
        <v>0</v>
      </c>
      <c r="AX83" s="149">
        <f t="shared" si="158"/>
        <v>6.8582415088433493</v>
      </c>
      <c r="AZ83" s="36"/>
      <c r="BA83" s="111"/>
      <c r="BB83" s="111"/>
      <c r="BC83" s="111"/>
      <c r="BD83" s="111"/>
      <c r="BE83" s="111"/>
      <c r="BF83" s="111"/>
      <c r="BG83" s="111"/>
      <c r="BH83" s="111"/>
      <c r="BI83" s="111"/>
      <c r="BJ83" s="111"/>
      <c r="BK83" s="36"/>
      <c r="BL83" s="36"/>
      <c r="BM83" s="36"/>
      <c r="BN83" s="111"/>
      <c r="BO83" s="111"/>
      <c r="BP83" s="111"/>
      <c r="BQ83" s="111"/>
      <c r="BR83" s="111"/>
      <c r="BT83" s="129">
        <f>INDEX($B$29:$B$34, MATCH($BX83, $A$29:$A$34, 0))</f>
        <v>281.54523308547459</v>
      </c>
      <c r="BU83" s="129">
        <f t="shared" si="85"/>
        <v>57</v>
      </c>
      <c r="BV83" s="129">
        <f t="shared" si="86"/>
        <v>56.213941575531983</v>
      </c>
      <c r="BW83" s="129">
        <f t="shared" si="87"/>
        <v>202.37018967191514</v>
      </c>
      <c r="BX83" s="129">
        <f>IF(CK83=0,
IF(BV83&lt;$E$29,1,
IF(BV83&lt;$E$30,2,
IF(BV83&lt;$E$31,3,
IF(BV83&lt;$E$32,4,
IF(BV83&lt;$E$33,5,
IF(BV83&lt;$E$34,6)))))),
IF(BV83&gt;$F$29,1,
IF(BV83&gt;$F$30,2,
IF(BV83&gt;$F$31,3,
IF(BV83&gt;$F$32,4,
IF(BV83&gt;$F$33,5,
IF(BV83&gt;$F$34,6)))))))</f>
        <v>4</v>
      </c>
      <c r="BY83" s="129" cm="1">
        <f t="array" ref="BY83">INDEX(Sections!$A$37:$F$67, MATCH(BV83, Acceleration!$H$6:$H$36, 1), Sections!BX83)</f>
        <v>4.7104625432718503</v>
      </c>
      <c r="BZ83" s="129">
        <f>(BikeData!$G$5/BT83)*BikeData!$N$2*(Sections!$O$2/Sections!$N$2)-Sections!CE83/Sections!BT83</f>
        <v>8.2251558676821492</v>
      </c>
      <c r="CA83" s="129">
        <f>(Sections!$V$2*Sections!$L$2*BikeData!$N$2*((Sections!$P$2)/Sections!$M$2)/(1-Sections!$V$2*Sections!$N$2/Sections!$M$2))/Sections!BT83-Sections!CE83/Sections!BT83</f>
        <v>12.475675715212489</v>
      </c>
      <c r="CB83" s="129">
        <f t="shared" si="40"/>
        <v>4.7104625432718503</v>
      </c>
      <c r="CC83" s="129">
        <f t="shared" si="13"/>
        <v>56.297674486108811</v>
      </c>
      <c r="CD83" s="129">
        <f t="shared" si="41"/>
        <v>1.7775942342738046E-2</v>
      </c>
      <c r="CE83" s="149">
        <f>0.5*Sections!$U$2*Sections!$T$2*Sections!BV83^2</f>
        <v>568.80130094231811</v>
      </c>
      <c r="CF83" s="149">
        <f>BikeData!$N$2*((Sections!$P$2)/Sections!$N$2)-(0.5*Sections!$U$2*Sections!$T$2*Sections!BV83^2)/BikeData!$G$5</f>
        <v>8.2797696418869968</v>
      </c>
      <c r="CG83" s="149">
        <f>Sections!$V$2*BikeData!$N$2*(Sections!$P$2/Sections!$M$2)/(1-Sections!$V$2*Sections!$N$2/Sections!$M$2)</f>
        <v>15.459349727578084</v>
      </c>
      <c r="CH83" s="149">
        <f t="shared" si="42"/>
        <v>8.2797696418869968</v>
      </c>
      <c r="CI83" s="149">
        <f t="shared" si="88"/>
        <v>47.075679469999997</v>
      </c>
      <c r="CJ83" s="149">
        <f>MAX(0, (BV83^2 - BU$17^2)/(2*Sections!CH83))</f>
        <v>0</v>
      </c>
      <c r="CK83" s="149">
        <f t="shared" si="89"/>
        <v>0</v>
      </c>
      <c r="CL83" s="154">
        <f t="shared" si="90"/>
        <v>4.7104625432718503</v>
      </c>
      <c r="CM83" s="672"/>
      <c r="CN83" s="129">
        <f>INDEX($B$29:$B$34, MATCH(CR83, $A$29:$A$34, 0))</f>
        <v>288.49501037177833</v>
      </c>
      <c r="CO83" s="129">
        <f t="shared" si="91"/>
        <v>57</v>
      </c>
      <c r="CP83" s="129">
        <f t="shared" si="92"/>
        <v>52.013733408217959</v>
      </c>
      <c r="CQ83" s="129">
        <f t="shared" si="43"/>
        <v>187.24944026958465</v>
      </c>
      <c r="CR83" s="129">
        <f>IF(DE83=1,
IF(CP83&lt;$E$29,1,
IF(CP83&lt;$E$30,2,
IF(CP83&lt;$E$31,3,
IF(CP83&lt;$E$32,4,
IF(CP83&lt;$E$33,5,
IF(CP83&lt;$E$34,6)))))),
IF(CP83&gt;$F$29,1,
IF(CP83&gt;$F$30,2,
IF(CP83&gt;$F$31,3,
IF(CP83&gt;$F$32,4,
IF(CP83&gt;$F$33,5,
IF(CP83&gt;$F$34,6)))))))</f>
        <v>3</v>
      </c>
      <c r="CS83" s="129" cm="1">
        <f t="array" ref="CS83">INDEX(Sections!$A$37:$F$67, MATCH(CP83, Acceleration!$H$6:$H$36, 1), Sections!CR83)</f>
        <v>6.8582415088433493</v>
      </c>
      <c r="CT83" s="129">
        <f>(BikeData!$G$5/CN83)*BikeData!$N$2*(Sections!$O$2/Sections!$N$2)-Sections!CY83/Sections!CN83</f>
        <v>8.3106380260529384</v>
      </c>
      <c r="CU83" s="129">
        <f>(Sections!$V$2*Sections!$L$2*BikeData!$N$2*((Sections!$P$2)/Sections!$M$2)/(1-Sections!$V$2*Sections!$N$2/Sections!$M$2))/Sections!CN83-Sections!CY83/Sections!CN83</f>
        <v>12.458763845162188</v>
      </c>
      <c r="CV83" s="129">
        <f t="shared" si="135"/>
        <v>6.8582415088433493</v>
      </c>
      <c r="CW83" s="129">
        <f t="shared" si="138"/>
        <v>51.848327298420415</v>
      </c>
      <c r="CX83" s="129">
        <f t="shared" si="139"/>
        <v>1.9256309632148146E-2</v>
      </c>
      <c r="CY83" s="129">
        <f>0.5*Sections!$U$2*Sections!$T$2*Sections!CP83^2</f>
        <v>486.97712335101045</v>
      </c>
      <c r="CZ83" s="129">
        <f>BikeData!$N$2*((Sections!$P$2)/Sections!$N$2)-(0.5*Sections!$U$2*Sections!$T$2*Sections!CP83^2)/BikeData!$G$5</f>
        <v>8.5897097085207381</v>
      </c>
      <c r="DA83" s="129">
        <f>Sections!$V$2*BikeData!$N$2*(Sections!$P$2/Sections!$M$2)/(1-Sections!$V$2*Sections!$N$2/Sections!$M$2)</f>
        <v>15.459349727578084</v>
      </c>
      <c r="DB83" s="129">
        <f t="shared" si="93"/>
        <v>8.5897097085207381</v>
      </c>
      <c r="DC83" s="129">
        <f t="shared" si="94"/>
        <v>15.567763170000006</v>
      </c>
      <c r="DD83" s="129">
        <f t="shared" si="47"/>
        <v>17.733246872495219</v>
      </c>
      <c r="DE83" s="220">
        <f t="shared" si="95"/>
        <v>1</v>
      </c>
      <c r="DF83" s="149">
        <f t="shared" si="161"/>
        <v>-8.5897097085207381</v>
      </c>
      <c r="DG83" s="680"/>
      <c r="EX83" s="129">
        <f>INDEX($B$29:$B$34, MATCH($FB83, $A$29:$A$34, 0))</f>
        <v>288.49501037177833</v>
      </c>
      <c r="EY83" s="129">
        <f t="shared" si="144"/>
        <v>57</v>
      </c>
      <c r="EZ83" s="129">
        <f t="shared" si="145"/>
        <v>43.076756735073872</v>
      </c>
      <c r="FA83" s="129">
        <f t="shared" si="146"/>
        <v>155.07632424626595</v>
      </c>
      <c r="FB83" s="149">
        <f>IF(FO83=0,
IF(EZ83&lt;$E$29,1,
IF(EZ83&lt;$E$30,2,
IF(EZ83&lt;$E$31,3,
IF(EZ83&lt;$E$32,4,
IF(EZ83&lt;$E$33,5,
IF(EZ83&lt;$E$34,6)))))),
IF(EZ83&gt;$F$29,1,
IF(EZ83&gt;$F$30,2,
IF(EZ83&gt;$F$31,3,
IF(EZ83&gt;$F$32,4,
IF(EZ83&gt;$F$33,5,
IF(EZ83&gt;$F$34,6)))))))</f>
        <v>3</v>
      </c>
      <c r="FC83" s="149" cm="1">
        <f t="array" ref="FC83">INDEX(Sections!$A$37:$F$67, MATCH(EZ83, Acceleration!$H$6:$H$36, 1), Sections!FB83)</f>
        <v>6.8582415088433493</v>
      </c>
      <c r="FD83" s="129">
        <f>(BikeData!$G$5/EX83)*BikeData!$N$2*(Sections!$O$2/Sections!$N$2)-Sections!FI83/Sections!EX83</f>
        <v>8.8408651118094355</v>
      </c>
      <c r="FE83" s="129">
        <f>(Sections!$V$2*Sections!$L$2*BikeData!$N$2*((Sections!$P$2)/Sections!$M$2)/(1-Sections!$V$2*Sections!$N$2/Sections!$M$2))/Sections!EX83-Sections!FI83/Sections!EX83</f>
        <v>12.988990930918687</v>
      </c>
      <c r="FF83" s="129">
        <f t="shared" si="147"/>
        <v>6.8582415088433493</v>
      </c>
      <c r="FG83" s="129">
        <f t="shared" si="148"/>
        <v>43.235673393974317</v>
      </c>
      <c r="FH83" s="129">
        <f t="shared" si="58"/>
        <v>2.3171633529605232E-2</v>
      </c>
      <c r="FI83" s="149">
        <f>0.5*Sections!$U$2*Sections!$T$2*Sections!EZ83^2</f>
        <v>334.00925474629179</v>
      </c>
      <c r="FJ83" s="149">
        <f>BikeData!$N$2*((Sections!$P$2)/Sections!$N$2)-(0.5*Sections!$U$2*Sections!$T$2*Sections!EZ83^2)/BikeData!$G$5</f>
        <v>9.1691334532355828</v>
      </c>
      <c r="FK83" s="149">
        <f>Sections!$V$2*BikeData!$N$2*(Sections!$P$2/Sections!$M$2)/(1-Sections!$V$2*Sections!$N$2/Sections!$M$2)</f>
        <v>15.459349727578084</v>
      </c>
      <c r="FL83" s="149">
        <f t="shared" si="149"/>
        <v>9.1691334532355828</v>
      </c>
      <c r="FM83" s="149">
        <f t="shared" si="150"/>
        <v>196.62828163</v>
      </c>
      <c r="FN83" s="149">
        <f t="shared" si="61"/>
        <v>61.599001704959385</v>
      </c>
      <c r="FO83" s="149">
        <f t="shared" si="152"/>
        <v>0</v>
      </c>
      <c r="FP83" s="149">
        <f t="shared" si="151"/>
        <v>6.8582415088433493</v>
      </c>
      <c r="FR83" s="149">
        <f>INDEX($B$29:$B$34, MATCH($FV83, $A$29:$A$34, 0))</f>
        <v>300.69501336586995</v>
      </c>
      <c r="FS83" s="129">
        <f t="shared" si="165"/>
        <v>57</v>
      </c>
      <c r="FT83" s="129">
        <f t="shared" si="114"/>
        <v>41.310732285717989</v>
      </c>
      <c r="FU83" s="129">
        <f t="shared" si="115"/>
        <v>148.71863622858476</v>
      </c>
      <c r="FV83" s="149">
        <f>IF(GI83=0,
IF(FT83&lt;$E$29,1,
IF(FT83&lt;$E$30,2,
IF(FT83&lt;$E$31,3,
IF(FT83&lt;$E$32,4,
IF(FT83&lt;$E$33,5,
IF(FT83&lt;$E$34,6)))))),
IF(FT83&gt;$F$29,1,
IF(FT83&gt;$F$30,2,
IF(FT83&gt;$F$31,3,
IF(FT83&gt;$F$32,4,
IF(FT83&gt;$F$33,5,
IF(FT83&gt;$F$34,6)))))))</f>
        <v>2</v>
      </c>
      <c r="FW83" s="149" cm="1">
        <f t="array" ref="FW83">INDEX(Sections!$A$37:$F$67, MATCH(FT83, Acceleration!$H$6:$H$36, 1), Sections!FV83)</f>
        <v>9.4901727706756382</v>
      </c>
      <c r="FX83" s="129">
        <f>(BikeData!$G$5/FR83)*BikeData!$N$2*(Sections!$O$2/Sections!$N$2)-Sections!GC83/Sections!FR83</f>
        <v>8.5713790517052271</v>
      </c>
      <c r="FY83" s="129">
        <f>(Sections!$V$2*Sections!$L$2*BikeData!$N$2*((Sections!$P$2)/Sections!$M$2)/(1-Sections!$V$2*Sections!$N$2/Sections!$M$2))/Sections!FR83-Sections!GC83/Sections!FR83</f>
        <v>12.551204283297167</v>
      </c>
      <c r="FZ83" s="129">
        <f t="shared" si="116"/>
        <v>8.5713790517052271</v>
      </c>
      <c r="GA83" s="129">
        <f t="shared" si="117"/>
        <v>41.517699359257286</v>
      </c>
      <c r="GB83" s="129">
        <f t="shared" si="64"/>
        <v>2.4146298080017961E-2</v>
      </c>
      <c r="GC83" s="149">
        <f>0.5*Sections!$U$2*Sections!$T$2*Sections!FT83^2</f>
        <v>307.18378835680727</v>
      </c>
      <c r="GD83" s="149">
        <f>BikeData!$N$2*((Sections!$P$2)/Sections!$N$2)-(0.5*Sections!$U$2*Sections!$T$2*Sections!FT83^2)/BikeData!$G$5</f>
        <v>9.2707450683472654</v>
      </c>
      <c r="GE83" s="149">
        <f>Sections!$V$2*BikeData!$N$2*(Sections!$P$2/Sections!$M$2)/(1-Sections!$V$2*Sections!$N$2/Sections!$M$2)</f>
        <v>15.459349727578084</v>
      </c>
      <c r="GF83" s="149">
        <f t="shared" si="118"/>
        <v>9.2707450683472654</v>
      </c>
      <c r="GG83" s="149">
        <f t="shared" si="162"/>
        <v>457.54111422000005</v>
      </c>
      <c r="GH83" s="149">
        <f>MAX(0, (FT83^2 - CX$6^2)/(2*Sections!GF83))</f>
        <v>92.040962695056677</v>
      </c>
      <c r="GI83" s="149">
        <f t="shared" si="119"/>
        <v>0</v>
      </c>
      <c r="GJ83" s="149">
        <f t="shared" si="120"/>
        <v>8.5713790517052271</v>
      </c>
      <c r="GM83" s="106">
        <f>INDEX($B$29:$B$34, MATCH(GQ83, $A$29:$A$34, 0))</f>
        <v>300.69501336586995</v>
      </c>
      <c r="GN83" s="106">
        <f t="shared" si="166"/>
        <v>57</v>
      </c>
      <c r="GO83" s="106">
        <f t="shared" si="121"/>
        <v>36.806784053532056</v>
      </c>
      <c r="GP83" s="106">
        <f t="shared" si="122"/>
        <v>132.5044225927154</v>
      </c>
      <c r="GQ83" s="106">
        <f>IF(HD83=0,
IF(GO83&lt;$E$29,1,
IF(GO83&lt;$E$30,2,
IF(GO83&lt;$E$31,3,
IF(GO83&lt;$E$32,4,
IF(GO83&lt;$E$33,5,
IF(GO83&lt;$E$34,6)))))),
IF(GO83&gt;$F$29,1,
IF(GO83&gt;$F$30,2,
IF(GO83&gt;$F$31,3,
IF(GO83&gt;$F$32,4,
IF(GO83&gt;$F$33,5,
IF(GO83&gt;$F$34,6)))))))</f>
        <v>2</v>
      </c>
      <c r="GR83" s="106" cm="1">
        <f t="array" ref="GR83">INDEX(Sections!$A$37:$F$67, MATCH(GO83, Acceleration!$H$6:$H$36, 1), Sections!GQ83)</f>
        <v>9.4901727706756382</v>
      </c>
      <c r="GS83" s="106">
        <f>(BikeData!$G$5/GM83)*BikeData!$N$2*(Sections!$O$2/Sections!$N$2)-Sections!GX83/Sections!GM83</f>
        <v>8.7819934686937398</v>
      </c>
      <c r="GT83" s="106">
        <f>(Sections!$V$2*Sections!$L$2*BikeData!$N$2*((Sections!$P$2)/Sections!$M$2)/(1-Sections!$V$2*Sections!$N$2/Sections!$M$2))/Sections!GM83-Sections!GX83/Sections!GM83</f>
        <v>12.76181870028568</v>
      </c>
      <c r="GU83" s="106">
        <f t="shared" si="123"/>
        <v>8.7819934686937398</v>
      </c>
      <c r="GV83" s="106">
        <f t="shared" si="124"/>
        <v>37.044612824278907</v>
      </c>
      <c r="GW83" s="106">
        <f t="shared" si="70"/>
        <v>2.7081410569783419E-2</v>
      </c>
      <c r="GX83" s="106">
        <f>0.5*Sections!$U$2*Sections!$T$2*Sections!GO83^2</f>
        <v>243.85308342540148</v>
      </c>
      <c r="GY83" s="106">
        <f>BikeData!$N$2*((Sections!$P$2)/Sections!$N$2)-(0.5*Sections!$U$2*Sections!$T$2*Sections!GO83^2)/BikeData!$G$5</f>
        <v>9.5106341021783489</v>
      </c>
      <c r="GZ83" s="106">
        <f>Sections!$V$2*BikeData!$N$2*(Sections!$P$2/Sections!$M$2)/(1-Sections!$V$2*Sections!$N$2/Sections!$M$2)</f>
        <v>15.459349727578084</v>
      </c>
      <c r="HA83" s="106">
        <f t="shared" si="125"/>
        <v>9.5106341021783489</v>
      </c>
      <c r="HB83" s="106">
        <f t="shared" si="163"/>
        <v>326.21187875999999</v>
      </c>
      <c r="HC83" s="106">
        <f>MAX(0, (GO83^2 - DY$9^2)/(2*Sections!HA83))</f>
        <v>71.222346365582894</v>
      </c>
      <c r="HD83" s="106">
        <f t="shared" si="126"/>
        <v>0</v>
      </c>
      <c r="HE83" s="106">
        <f t="shared" si="127"/>
        <v>8.7819934686937398</v>
      </c>
      <c r="HH83" s="82">
        <f>INDEX($B$29:$B$34, MATCH(HL83, $A$29:$A$34, 0))</f>
        <v>300.69501336586995</v>
      </c>
      <c r="HI83" s="82">
        <f t="shared" si="167"/>
        <v>57</v>
      </c>
      <c r="HJ83" s="82">
        <f t="shared" si="128"/>
        <v>35.038222592097938</v>
      </c>
      <c r="HK83" s="82">
        <f t="shared" si="129"/>
        <v>126.13760133155257</v>
      </c>
      <c r="HL83" s="106">
        <f>IF(HY83=0,
IF(HJ83&lt;$E$29,1,
IF(HJ83&lt;$E$30,2,
IF(HJ83&lt;$E$31,3,
IF(HJ83&lt;$E$32,4,
IF(HJ83&lt;$E$33,5,
IF(HJ83&lt;$E$34,6)))))),
IF(HJ83&gt;$F$29,1,
IF(HJ83&gt;$F$30,2,
IF(HJ83&gt;$F$31,3,
IF(HJ83&gt;$F$32,4,
IF(HJ83&gt;$F$33,5,
IF(HJ83&gt;$F$34,6)))))))</f>
        <v>2</v>
      </c>
      <c r="HM83" s="106" cm="1">
        <f t="array" ref="HM83">INDEX(Sections!$A$37:$F$67, MATCH(HJ83, Acceleration!$H$6:$H$36, 1), Sections!HL83)</f>
        <v>9.4901727706756382</v>
      </c>
      <c r="HN83" s="82">
        <f>(BikeData!$G$5/HH83)*BikeData!$N$2*(Sections!$O$2/Sections!$N$2)-Sections!HS83/Sections!HH83</f>
        <v>8.8580546428880726</v>
      </c>
      <c r="HO83" s="82">
        <f>(Sections!$V$2*Sections!$L$2*BikeData!$N$2*((Sections!$P$2)/Sections!$M$2)/(1-Sections!$V$2*Sections!$N$2/Sections!$M$2))/Sections!HH83-Sections!HS83/Sections!HH83</f>
        <v>12.837879874480013</v>
      </c>
      <c r="HP83" s="82">
        <f t="shared" si="130"/>
        <v>8.8580546428880726</v>
      </c>
      <c r="HQ83" s="82">
        <f t="shared" si="131"/>
        <v>35.290128247134191</v>
      </c>
      <c r="HR83" s="106">
        <f t="shared" si="26"/>
        <v>2.8438033540299137E-2</v>
      </c>
      <c r="HS83" s="104">
        <f>0.5*Sections!$U$2*Sections!$T$2*Sections!HJ83^2</f>
        <v>220.98186763441242</v>
      </c>
      <c r="HT83" s="104">
        <f>BikeData!$N$2*((Sections!$P$2)/Sections!$N$2)-(0.5*Sections!$U$2*Sections!$T$2*Sections!HJ83^2)/BikeData!$G$5</f>
        <v>9.5972674953260348</v>
      </c>
      <c r="HU83" s="104">
        <f>Sections!$V$2*BikeData!$N$2*(Sections!$P$2/Sections!$M$2)/(1-Sections!$V$2*Sections!$N$2/Sections!$M$2)</f>
        <v>15.459349727578084</v>
      </c>
      <c r="HV83" s="106">
        <f t="shared" si="132"/>
        <v>9.5972674953260348</v>
      </c>
      <c r="HW83" s="106">
        <f t="shared" si="164"/>
        <v>264.42191860000003</v>
      </c>
      <c r="HX83" s="106">
        <f t="shared" si="78"/>
        <v>47.222374947855521</v>
      </c>
      <c r="HY83" s="106">
        <f t="shared" si="133"/>
        <v>0</v>
      </c>
      <c r="HZ83" s="106">
        <f t="shared" si="134"/>
        <v>8.8580546428880726</v>
      </c>
    </row>
    <row r="84" spans="2:234">
      <c r="B84" s="65"/>
      <c r="C84" s="65"/>
      <c r="D84" s="65"/>
      <c r="E84" s="111"/>
      <c r="F84" s="111"/>
      <c r="G84" s="36"/>
      <c r="L84" s="149">
        <f>INDEX($B$29:$B$34, MATCH($P84, $A$29:$A$34, 0))</f>
        <v>300.69501336586995</v>
      </c>
      <c r="M84" s="149">
        <f t="shared" si="28"/>
        <v>58</v>
      </c>
      <c r="N84" s="149">
        <f t="shared" si="79"/>
        <v>36.37626705442289</v>
      </c>
      <c r="O84" s="149">
        <f t="shared" si="29"/>
        <v>130.95456139592241</v>
      </c>
      <c r="P84" s="149">
        <f>IF(AC84=0,
IF(N84&lt;$E$29,1,
IF(N84&lt;$E$30,2,
IF(N84&lt;$E$31,3,
IF(N84&lt;$E$32,4,
IF(N84&lt;$E$33,5,
IF(N84&lt;$E$34,6)))))),
IF(N84&gt;$F$29,1,
IF(N84&gt;$F$30,2,
IF(N84&gt;$F$31,3,
IF(N84&gt;$F$32,4,
IF(N84&gt;$F$33,5,
IF(N84&gt;$F$34,6)))))))</f>
        <v>2</v>
      </c>
      <c r="Q84" s="149" cm="1">
        <f t="array" ref="Q84">INDEX(Sections!$A$37:$F$67, MATCH(N84, Acceleration!$H$6:$H$36, 1), Sections!P84)</f>
        <v>9.4901727706756382</v>
      </c>
      <c r="R84" s="149">
        <f>(BikeData!$G$5/L84)*BikeData!$N$2*(Sections!$O$2/Sections!$N$2)-Sections!W84/Sections!L84</f>
        <v>8.8008537035053376</v>
      </c>
      <c r="S84" s="149">
        <f>(Sections!$V$2*Sections!$L$2*BikeData!$N$2*((Sections!$P$2)/Sections!$M$2)/(1-Sections!$V$2*Sections!$N$2/Sections!$M$2))/Sections!L84-Sections!W84/Sections!L84</f>
        <v>12.780678935097278</v>
      </c>
      <c r="T84" s="149">
        <f t="shared" si="0"/>
        <v>8.6376490575826992</v>
      </c>
      <c r="U84" s="149">
        <f t="shared" si="30"/>
        <v>36.612949934823028</v>
      </c>
      <c r="V84" s="149">
        <f t="shared" si="31"/>
        <v>2.740130778899413E-2</v>
      </c>
      <c r="W84" s="149">
        <f>0.5*Sections!$U$2*Sections!$T$2*Sections!N84^2</f>
        <v>238.18190486664457</v>
      </c>
      <c r="X84" s="149">
        <f>BikeData!$N$2*((Sections!$P$2)/Sections!$N$2)-(0.5*Sections!$U$2*Sections!$T$2*Sections!N84^2)/BikeData!$G$5</f>
        <v>9.5321158391433372</v>
      </c>
      <c r="Y84" s="149">
        <f>Sections!$V$2*BikeData!$N$2*(Sections!$P$2/Sections!$M$2)/(1-Sections!$V$2*Sections!$N$2/Sections!$M$2)</f>
        <v>15.459349727578084</v>
      </c>
      <c r="Z84" s="149">
        <f t="shared" si="32"/>
        <v>9.5321158391433372</v>
      </c>
      <c r="AA84" s="149">
        <f>$D$2-M84</f>
        <v>445.2</v>
      </c>
      <c r="AB84" s="149">
        <f>MAX(0, (N84^2 - M$17^2)/(2*Sections!Z84))</f>
        <v>22.365948314178958</v>
      </c>
      <c r="AC84" s="149">
        <f t="shared" si="80"/>
        <v>0</v>
      </c>
      <c r="AD84" s="149">
        <f t="shared" si="33"/>
        <v>8.6376490575826992</v>
      </c>
      <c r="AF84" s="149">
        <f>INDEX($B$29:$B$34, MATCH($AJ84, $A$29:$A$34, 0))</f>
        <v>288.49501037177833</v>
      </c>
      <c r="AG84" s="129">
        <f t="shared" si="159"/>
        <v>58</v>
      </c>
      <c r="AH84" s="129">
        <f t="shared" si="160"/>
        <v>43.471745968934435</v>
      </c>
      <c r="AI84" s="129">
        <f t="shared" si="153"/>
        <v>156.49828548816396</v>
      </c>
      <c r="AJ84" s="129">
        <f>IF(AW84=0,
IF(AH84&lt;$E$29,1,
IF(AH84&lt;$E$30,2,
IF(AH84&lt;$E$31,3,
IF(AH84&lt;$E$32,4,
IF(AH84&lt;$E$33,5,
IF(AH84&lt;$E$34,6)))))),
IF(AH84&gt;$F$29,1,
IF(AH84&gt;$F$30,2,
IF(AH84&gt;$F$31,3,
IF(AH84&gt;$F$32,4,
IF(AH84&gt;$F$33,5,
IF(AH84&gt;$F$34,6)))))))</f>
        <v>3</v>
      </c>
      <c r="AK84" s="129" cm="1">
        <f t="array" ref="AK84">INDEX(Sections!$A$37:$F$67, MATCH(AH84, Acceleration!$H$6:$H$36, 1), $AJ84)</f>
        <v>6.8582415088433493</v>
      </c>
      <c r="AL84" s="129">
        <f>(BikeData!$G$5/AF84)*BikeData!$N$2*(Sections!$O$2/Sections!$N$2)-Sections!AQ84/Sections!AF84</f>
        <v>8.8195356932813969</v>
      </c>
      <c r="AM84" s="129">
        <f>(Sections!$V$2*Sections!$L$2*BikeData!$N$2*((Sections!$P$2)/Sections!$M$2)/(1-Sections!$V$2*Sections!$N$2/Sections!$M$2))/Sections!AF84-Sections!AQ84/Sections!AF84</f>
        <v>12.967661512390649</v>
      </c>
      <c r="AN84" s="129">
        <f t="shared" si="154"/>
        <v>6.8582415088433493</v>
      </c>
      <c r="AO84" s="129">
        <f t="shared" si="155"/>
        <v>43.629223928523572</v>
      </c>
      <c r="AP84" s="129">
        <f t="shared" si="36"/>
        <v>2.2961856823804968E-2</v>
      </c>
      <c r="AQ84" s="149">
        <f>0.5*Sections!$U$2*Sections!$T$2*Sections!AH84^2</f>
        <v>340.1626855657621</v>
      </c>
      <c r="AR84" s="149">
        <f>BikeData!$N$2*((Sections!$P$2)/Sections!$N$2)-(0.5*Sections!$U$2*Sections!$T$2*Sections!AH84^2)/BikeData!$G$5</f>
        <v>9.1458250031618302</v>
      </c>
      <c r="AS84" s="149">
        <f>Sections!$V$2*BikeData!$N$2*(Sections!$P$2/Sections!$M$2)/(1-Sections!$V$2*Sections!$N$2/Sections!$M$2)</f>
        <v>15.459349727578084</v>
      </c>
      <c r="AT84" s="149">
        <f t="shared" si="156"/>
        <v>9.1458250031618302</v>
      </c>
      <c r="AU84" s="149">
        <f t="shared" si="157"/>
        <v>4.0250010199999977</v>
      </c>
      <c r="AV84" s="149">
        <f>MAX(0, (AH84^2 - AG$17^2)/(2*Sections!AT84))</f>
        <v>0</v>
      </c>
      <c r="AW84" s="149">
        <f t="shared" si="81"/>
        <v>0</v>
      </c>
      <c r="AX84" s="149">
        <f t="shared" si="158"/>
        <v>6.8582415088433493</v>
      </c>
      <c r="AZ84" s="36"/>
      <c r="BA84" s="111"/>
      <c r="BB84" s="111"/>
      <c r="BC84" s="111"/>
      <c r="BD84" s="111"/>
      <c r="BE84" s="111"/>
      <c r="BF84" s="111"/>
      <c r="BG84" s="111"/>
      <c r="BH84" s="111"/>
      <c r="BI84" s="111"/>
      <c r="BJ84" s="111"/>
      <c r="BK84" s="36"/>
      <c r="BL84" s="36"/>
      <c r="BM84" s="36"/>
      <c r="BN84" s="111"/>
      <c r="BO84" s="111"/>
      <c r="BP84" s="111"/>
      <c r="BQ84" s="111"/>
      <c r="BR84" s="111"/>
      <c r="BT84" s="129">
        <f>INDEX($B$29:$B$34, MATCH($BX84, $A$29:$A$34, 0))</f>
        <v>281.54523308547459</v>
      </c>
      <c r="BU84" s="129">
        <f t="shared" si="85"/>
        <v>58</v>
      </c>
      <c r="BV84" s="129">
        <f t="shared" si="86"/>
        <v>56.297674486108811</v>
      </c>
      <c r="BW84" s="129">
        <f t="shared" si="87"/>
        <v>202.67162814999173</v>
      </c>
      <c r="BX84" s="129">
        <f>IF(CK84=0,
IF(BV84&lt;$E$29,1,
IF(BV84&lt;$E$30,2,
IF(BV84&lt;$E$31,3,
IF(BV84&lt;$E$32,4,
IF(BV84&lt;$E$33,5,
IF(BV84&lt;$E$34,6)))))),
IF(BV84&gt;$F$29,1,
IF(BV84&gt;$F$30,2,
IF(BV84&gt;$F$31,3,
IF(BV84&gt;$F$32,4,
IF(BV84&gt;$F$33,5,
IF(BV84&gt;$F$34,6)))))))</f>
        <v>4</v>
      </c>
      <c r="BY84" s="129" cm="1">
        <f t="array" ref="BY84">INDEX(Sections!$A$37:$F$67, MATCH(BV84, Acceleration!$H$6:$H$36, 1), Sections!BX84)</f>
        <v>4.7104625432718503</v>
      </c>
      <c r="BZ84" s="129">
        <f>(BikeData!$G$5/BT84)*BikeData!$N$2*(Sections!$O$2/Sections!$N$2)-Sections!CE84/Sections!BT84</f>
        <v>8.2191327981490794</v>
      </c>
      <c r="CA84" s="129">
        <f>(Sections!$V$2*Sections!$L$2*BikeData!$N$2*((Sections!$P$2)/Sections!$M$2)/(1-Sections!$V$2*Sections!$N$2/Sections!$M$2))/Sections!BT84-Sections!CE84/Sections!BT84</f>
        <v>12.469652645679421</v>
      </c>
      <c r="CB84" s="129">
        <f t="shared" si="40"/>
        <v>4.7104625432718503</v>
      </c>
      <c r="CC84" s="129">
        <f t="shared" si="13"/>
        <v>56.381283043492459</v>
      </c>
      <c r="CD84" s="129">
        <f t="shared" si="41"/>
        <v>1.7749542983431649E-2</v>
      </c>
      <c r="CE84" s="149">
        <f>0.5*Sections!$U$2*Sections!$T$2*Sections!BV84^2</f>
        <v>570.49706745789604</v>
      </c>
      <c r="CF84" s="149">
        <f>BikeData!$N$2*((Sections!$P$2)/Sections!$N$2)-(0.5*Sections!$U$2*Sections!$T$2*Sections!BV84^2)/BikeData!$G$5</f>
        <v>8.273346283873444</v>
      </c>
      <c r="CG84" s="149">
        <f>Sections!$V$2*BikeData!$N$2*(Sections!$P$2/Sections!$M$2)/(1-Sections!$V$2*Sections!$N$2/Sections!$M$2)</f>
        <v>15.459349727578084</v>
      </c>
      <c r="CH84" s="149">
        <f t="shared" si="42"/>
        <v>8.273346283873444</v>
      </c>
      <c r="CI84" s="149">
        <f t="shared" si="88"/>
        <v>46.075679469999997</v>
      </c>
      <c r="CJ84" s="149">
        <f>MAX(0, (BV84^2 - BU$17^2)/(2*Sections!CH84))</f>
        <v>0</v>
      </c>
      <c r="CK84" s="149">
        <f t="shared" si="89"/>
        <v>0</v>
      </c>
      <c r="CL84" s="154">
        <f t="shared" si="90"/>
        <v>4.7104625432718503</v>
      </c>
      <c r="CM84" s="672"/>
      <c r="CN84" s="129">
        <f>INDEX($B$29:$B$34, MATCH(CR84, $A$29:$A$34, 0))</f>
        <v>288.49501037177833</v>
      </c>
      <c r="CO84" s="129">
        <f t="shared" si="91"/>
        <v>58</v>
      </c>
      <c r="CP84" s="129">
        <f t="shared" si="92"/>
        <v>51.848327298420415</v>
      </c>
      <c r="CQ84" s="129">
        <f t="shared" si="43"/>
        <v>186.65397827431349</v>
      </c>
      <c r="CR84" s="129">
        <f>IF(DE84=1,
IF(CP84&lt;$E$29,1,
IF(CP84&lt;$E$30,2,
IF(CP84&lt;$E$31,3,
IF(CP84&lt;$E$32,4,
IF(CP84&lt;$E$33,5,
IF(CP84&lt;$E$34,6)))))),
IF(CP84&gt;$F$29,1,
IF(CP84&gt;$F$30,2,
IF(CP84&gt;$F$31,3,
IF(CP84&gt;$F$32,4,
IF(CP84&gt;$F$33,5,
IF(CP84&gt;$F$34,6)))))))</f>
        <v>3</v>
      </c>
      <c r="CS84" s="129" cm="1">
        <f t="array" ref="CS84">INDEX(Sections!$A$37:$F$67, MATCH(CP84, Acceleration!$H$6:$H$36, 1), Sections!CR84)</f>
        <v>6.8582415088433493</v>
      </c>
      <c r="CT84" s="129">
        <f>(BikeData!$G$5/CN84)*BikeData!$N$2*(Sections!$O$2/Sections!$N$2)-Sections!CY84/Sections!CN84</f>
        <v>8.3213567400129556</v>
      </c>
      <c r="CU84" s="129">
        <f>(Sections!$V$2*Sections!$L$2*BikeData!$N$2*((Sections!$P$2)/Sections!$M$2)/(1-Sections!$V$2*Sections!$N$2/Sections!$M$2))/Sections!CN84-Sections!CY84/Sections!CN84</f>
        <v>12.469482559122207</v>
      </c>
      <c r="CV84" s="129">
        <f t="shared" si="135"/>
        <v>6.8582415088433493</v>
      </c>
      <c r="CW84" s="129">
        <f t="shared" si="138"/>
        <v>51.682165180515248</v>
      </c>
      <c r="CX84" s="129">
        <f t="shared" si="139"/>
        <v>1.931798016325419E-2</v>
      </c>
      <c r="CY84" s="129">
        <f>0.5*Sections!$U$2*Sections!$T$2*Sections!CP84^2</f>
        <v>483.88482785594294</v>
      </c>
      <c r="CZ84" s="129">
        <f>BikeData!$N$2*((Sections!$P$2)/Sections!$N$2)-(0.5*Sections!$U$2*Sections!$T$2*Sections!CP84^2)/BikeData!$G$5</f>
        <v>8.6014229490323579</v>
      </c>
      <c r="DA84" s="129">
        <f>Sections!$V$2*BikeData!$N$2*(Sections!$P$2/Sections!$M$2)/(1-Sections!$V$2*Sections!$N$2/Sections!$M$2)</f>
        <v>15.459349727578084</v>
      </c>
      <c r="DB84" s="129">
        <f t="shared" si="93"/>
        <v>8.6014229490323579</v>
      </c>
      <c r="DC84" s="129">
        <f t="shared" si="94"/>
        <v>14.567763170000006</v>
      </c>
      <c r="DD84" s="129">
        <f t="shared" si="47"/>
        <v>16.710459881747376</v>
      </c>
      <c r="DE84" s="220">
        <f t="shared" si="95"/>
        <v>1</v>
      </c>
      <c r="DF84" s="149">
        <f t="shared" si="161"/>
        <v>-8.6014229490323579</v>
      </c>
      <c r="DG84" s="680"/>
      <c r="EX84" s="129">
        <f>INDEX($B$29:$B$34, MATCH($FB84, $A$29:$A$34, 0))</f>
        <v>288.49501037177833</v>
      </c>
      <c r="EY84" s="129">
        <f t="shared" si="144"/>
        <v>58</v>
      </c>
      <c r="EZ84" s="129">
        <f t="shared" si="145"/>
        <v>43.235673393974317</v>
      </c>
      <c r="FA84" s="129">
        <f t="shared" si="146"/>
        <v>155.64842421830755</v>
      </c>
      <c r="FB84" s="149">
        <f>IF(FO84=0,
IF(EZ84&lt;$E$29,1,
IF(EZ84&lt;$E$30,2,
IF(EZ84&lt;$E$31,3,
IF(EZ84&lt;$E$32,4,
IF(EZ84&lt;$E$33,5,
IF(EZ84&lt;$E$34,6)))))),
IF(EZ84&gt;$F$29,1,
IF(EZ84&gt;$F$30,2,
IF(EZ84&gt;$F$31,3,
IF(EZ84&gt;$F$32,4,
IF(EZ84&gt;$F$33,5,
IF(EZ84&gt;$F$34,6)))))))</f>
        <v>3</v>
      </c>
      <c r="FC84" s="149" cm="1">
        <f t="array" ref="FC84">INDEX(Sections!$A$37:$F$67, MATCH(EZ84, Acceleration!$H$6:$H$36, 1), Sections!FB84)</f>
        <v>6.8582415088433493</v>
      </c>
      <c r="FD84" s="129">
        <f>(BikeData!$G$5/EX84)*BikeData!$N$2*(Sections!$O$2/Sections!$N$2)-Sections!FI84/Sections!EX84</f>
        <v>8.8323070194528235</v>
      </c>
      <c r="FE84" s="129">
        <f>(Sections!$V$2*Sections!$L$2*BikeData!$N$2*((Sections!$P$2)/Sections!$M$2)/(1-Sections!$V$2*Sections!$N$2/Sections!$M$2))/Sections!EX84-Sections!FI84/Sections!EX84</f>
        <v>12.980432838562075</v>
      </c>
      <c r="FF84" s="129">
        <f t="shared" si="147"/>
        <v>6.8582415088433493</v>
      </c>
      <c r="FG84" s="129">
        <f t="shared" si="148"/>
        <v>43.394008075402589</v>
      </c>
      <c r="FH84" s="129">
        <f t="shared" si="58"/>
        <v>2.3086775410884493E-2</v>
      </c>
      <c r="FI84" s="149">
        <f>0.5*Sections!$U$2*Sections!$T$2*Sections!EZ84^2</f>
        <v>336.47822168947533</v>
      </c>
      <c r="FJ84" s="149">
        <f>BikeData!$N$2*((Sections!$P$2)/Sections!$N$2)-(0.5*Sections!$U$2*Sections!$T$2*Sections!EZ84^2)/BikeData!$G$5</f>
        <v>9.1597813057235236</v>
      </c>
      <c r="FK84" s="149">
        <f>Sections!$V$2*BikeData!$N$2*(Sections!$P$2/Sections!$M$2)/(1-Sections!$V$2*Sections!$N$2/Sections!$M$2)</f>
        <v>15.459349727578084</v>
      </c>
      <c r="FL84" s="149">
        <f t="shared" si="149"/>
        <v>9.1597813057235236</v>
      </c>
      <c r="FM84" s="149">
        <f t="shared" si="150"/>
        <v>195.62828163</v>
      </c>
      <c r="FN84" s="149">
        <f t="shared" si="61"/>
        <v>62.410628556218171</v>
      </c>
      <c r="FO84" s="149">
        <f t="shared" si="152"/>
        <v>0</v>
      </c>
      <c r="FP84" s="149">
        <f t="shared" si="151"/>
        <v>6.8582415088433493</v>
      </c>
      <c r="FR84" s="149">
        <f>INDEX($B$29:$B$34, MATCH($FV84, $A$29:$A$34, 0))</f>
        <v>300.69501336586995</v>
      </c>
      <c r="FS84" s="129">
        <f t="shared" si="165"/>
        <v>58</v>
      </c>
      <c r="FT84" s="129">
        <f t="shared" si="114"/>
        <v>41.517699359257286</v>
      </c>
      <c r="FU84" s="129">
        <f t="shared" si="115"/>
        <v>149.46371769332623</v>
      </c>
      <c r="FV84" s="149">
        <f>IF(GI84=0,
IF(FT84&lt;$E$29,1,
IF(FT84&lt;$E$30,2,
IF(FT84&lt;$E$31,3,
IF(FT84&lt;$E$32,4,
IF(FT84&lt;$E$33,5,
IF(FT84&lt;$E$34,6)))))),
IF(FT84&gt;$F$29,1,
IF(FT84&gt;$F$30,2,
IF(FT84&gt;$F$31,3,
IF(FT84&gt;$F$32,4,
IF(FT84&gt;$F$33,5,
IF(FT84&gt;$F$34,6)))))))</f>
        <v>2</v>
      </c>
      <c r="FW84" s="149" cm="1">
        <f t="array" ref="FW84">INDEX(Sections!$A$37:$F$67, MATCH(FT84, Acceleration!$H$6:$H$36, 1), Sections!FV84)</f>
        <v>9.4901727706756382</v>
      </c>
      <c r="FX84" s="129">
        <f>(BikeData!$G$5/FR84)*BikeData!$N$2*(Sections!$O$2/Sections!$N$2)-Sections!GC84/Sections!FR84</f>
        <v>8.5611171706581359</v>
      </c>
      <c r="FY84" s="129">
        <f>(Sections!$V$2*Sections!$L$2*BikeData!$N$2*((Sections!$P$2)/Sections!$M$2)/(1-Sections!$V$2*Sections!$N$2/Sections!$M$2))/Sections!FR84-Sections!GC84/Sections!FR84</f>
        <v>12.540942402250076</v>
      </c>
      <c r="FZ84" s="129">
        <f t="shared" si="116"/>
        <v>8.5611171706581359</v>
      </c>
      <c r="GA84" s="129">
        <f t="shared" si="117"/>
        <v>41.723393850776198</v>
      </c>
      <c r="GB84" s="129">
        <f t="shared" si="64"/>
        <v>2.4026594592572233E-2</v>
      </c>
      <c r="GC84" s="149">
        <f>0.5*Sections!$U$2*Sections!$T$2*Sections!FT84^2</f>
        <v>310.26948481542109</v>
      </c>
      <c r="GD84" s="149">
        <f>BikeData!$N$2*((Sections!$P$2)/Sections!$N$2)-(0.5*Sections!$U$2*Sections!$T$2*Sections!FT84^2)/BikeData!$G$5</f>
        <v>9.2590568241858495</v>
      </c>
      <c r="GE84" s="149">
        <f>Sections!$V$2*BikeData!$N$2*(Sections!$P$2/Sections!$M$2)/(1-Sections!$V$2*Sections!$N$2/Sections!$M$2)</f>
        <v>15.459349727578084</v>
      </c>
      <c r="GF84" s="149">
        <f t="shared" si="118"/>
        <v>9.2590568241858495</v>
      </c>
      <c r="GG84" s="149">
        <f t="shared" si="162"/>
        <v>456.54111422000005</v>
      </c>
      <c r="GH84" s="149">
        <f>MAX(0, (FT84^2 - CX$6^2)/(2*Sections!GF84))</f>
        <v>93.082880514519346</v>
      </c>
      <c r="GI84" s="149">
        <f t="shared" si="119"/>
        <v>0</v>
      </c>
      <c r="GJ84" s="149">
        <f t="shared" si="120"/>
        <v>8.5611171706581359</v>
      </c>
      <c r="GM84" s="106">
        <f>INDEX($B$29:$B$34, MATCH(GQ84, $A$29:$A$34, 0))</f>
        <v>300.69501336586995</v>
      </c>
      <c r="GN84" s="106">
        <f t="shared" si="166"/>
        <v>58</v>
      </c>
      <c r="GO84" s="106">
        <f t="shared" si="121"/>
        <v>37.044612824278907</v>
      </c>
      <c r="GP84" s="106">
        <f t="shared" si="122"/>
        <v>133.36060616740406</v>
      </c>
      <c r="GQ84" s="106">
        <f>IF(HD84=0,
IF(GO84&lt;$E$29,1,
IF(GO84&lt;$E$30,2,
IF(GO84&lt;$E$31,3,
IF(GO84&lt;$E$32,4,
IF(GO84&lt;$E$33,5,
IF(GO84&lt;$E$34,6)))))),
IF(GO84&gt;$F$29,1,
IF(GO84&gt;$F$30,2,
IF(GO84&gt;$F$31,3,
IF(GO84&gt;$F$32,4,
IF(GO84&gt;$F$33,5,
IF(GO84&gt;$F$34,6)))))))</f>
        <v>2</v>
      </c>
      <c r="GR84" s="106" cm="1">
        <f t="array" ref="GR84">INDEX(Sections!$A$37:$F$67, MATCH(GO84, Acceleration!$H$6:$H$36, 1), Sections!GQ84)</f>
        <v>9.4901727706756382</v>
      </c>
      <c r="GS84" s="106">
        <f>(BikeData!$G$5/GM84)*BikeData!$N$2*(Sections!$O$2/Sections!$N$2)-Sections!GX84/Sections!GM84</f>
        <v>8.7714794345122584</v>
      </c>
      <c r="GT84" s="106">
        <f>(Sections!$V$2*Sections!$L$2*BikeData!$N$2*((Sections!$P$2)/Sections!$M$2)/(1-Sections!$V$2*Sections!$N$2/Sections!$M$2))/Sections!GM84-Sections!GX84/Sections!GM84</f>
        <v>12.751304666104199</v>
      </c>
      <c r="GU84" s="106">
        <f t="shared" si="123"/>
        <v>8.7714794345122584</v>
      </c>
      <c r="GV84" s="106">
        <f t="shared" si="124"/>
        <v>37.280642405540085</v>
      </c>
      <c r="GW84" s="106">
        <f t="shared" si="70"/>
        <v>2.6908753879362271E-2</v>
      </c>
      <c r="GX84" s="106">
        <f>0.5*Sections!$U$2*Sections!$T$2*Sections!GO84^2</f>
        <v>247.01460107413126</v>
      </c>
      <c r="GY84" s="106">
        <f>BikeData!$N$2*((Sections!$P$2)/Sections!$N$2)-(0.5*Sections!$U$2*Sections!$T$2*Sections!GO84^2)/BikeData!$G$5</f>
        <v>9.4986586565392201</v>
      </c>
      <c r="GZ84" s="106">
        <f>Sections!$V$2*BikeData!$N$2*(Sections!$P$2/Sections!$M$2)/(1-Sections!$V$2*Sections!$N$2/Sections!$M$2)</f>
        <v>15.459349727578084</v>
      </c>
      <c r="HA84" s="106">
        <f t="shared" si="125"/>
        <v>9.4986586565392201</v>
      </c>
      <c r="HB84" s="106">
        <f t="shared" si="163"/>
        <v>325.21187875999999</v>
      </c>
      <c r="HC84" s="106">
        <f>MAX(0, (GO84^2 - DY$9^2)/(2*Sections!HA84))</f>
        <v>72.236690932986946</v>
      </c>
      <c r="HD84" s="106">
        <f t="shared" si="126"/>
        <v>0</v>
      </c>
      <c r="HE84" s="106">
        <f t="shared" si="127"/>
        <v>8.7714794345122584</v>
      </c>
      <c r="HH84" s="82">
        <f>INDEX($B$29:$B$34, MATCH(HL84, $A$29:$A$34, 0))</f>
        <v>300.69501336586995</v>
      </c>
      <c r="HI84" s="82">
        <f t="shared" si="167"/>
        <v>58</v>
      </c>
      <c r="HJ84" s="82">
        <f t="shared" si="128"/>
        <v>35.290128247134191</v>
      </c>
      <c r="HK84" s="82">
        <f t="shared" si="129"/>
        <v>127.04446168968309</v>
      </c>
      <c r="HL84" s="106">
        <f>IF(HY84=0,
IF(HJ84&lt;$E$29,1,
IF(HJ84&lt;$E$30,2,
IF(HJ84&lt;$E$31,3,
IF(HJ84&lt;$E$32,4,
IF(HJ84&lt;$E$33,5,
IF(HJ84&lt;$E$34,6)))))),
IF(HJ84&gt;$F$29,1,
IF(HJ84&gt;$F$30,2,
IF(HJ84&gt;$F$31,3,
IF(HJ84&gt;$F$32,4,
IF(HJ84&gt;$F$33,5,
IF(HJ84&gt;$F$34,6)))))))</f>
        <v>2</v>
      </c>
      <c r="HM84" s="106" cm="1">
        <f t="array" ref="HM84">INDEX(Sections!$A$37:$F$67, MATCH(HJ84, Acceleration!$H$6:$H$36, 1), Sections!HL84)</f>
        <v>9.4901727706756382</v>
      </c>
      <c r="HN84" s="82">
        <f>(BikeData!$G$5/HH84)*BikeData!$N$2*(Sections!$O$2/Sections!$N$2)-Sections!HS84/Sections!HH84</f>
        <v>8.8474495462629434</v>
      </c>
      <c r="HO84" s="82">
        <f>(Sections!$V$2*Sections!$L$2*BikeData!$N$2*((Sections!$P$2)/Sections!$M$2)/(1-Sections!$V$2*Sections!$N$2/Sections!$M$2))/Sections!HH84-Sections!HS84/Sections!HH84</f>
        <v>12.827274777854884</v>
      </c>
      <c r="HP84" s="82">
        <f t="shared" si="130"/>
        <v>8.8474495462629434</v>
      </c>
      <c r="HQ84" s="82">
        <f t="shared" si="131"/>
        <v>35.53995006737776</v>
      </c>
      <c r="HR84" s="106">
        <f t="shared" si="26"/>
        <v>2.8236591679586323E-2</v>
      </c>
      <c r="HS84" s="104">
        <f>0.5*Sections!$U$2*Sections!$T$2*Sections!HJ84^2</f>
        <v>224.17076730585214</v>
      </c>
      <c r="HT84" s="104">
        <f>BikeData!$N$2*((Sections!$P$2)/Sections!$N$2)-(0.5*Sections!$U$2*Sections!$T$2*Sections!HJ84^2)/BikeData!$G$5</f>
        <v>9.5851883299039145</v>
      </c>
      <c r="HU84" s="104">
        <f>Sections!$V$2*BikeData!$N$2*(Sections!$P$2/Sections!$M$2)/(1-Sections!$V$2*Sections!$N$2/Sections!$M$2)</f>
        <v>15.459349727578084</v>
      </c>
      <c r="HV84" s="106">
        <f t="shared" si="132"/>
        <v>9.5851883299039145</v>
      </c>
      <c r="HW84" s="106">
        <f t="shared" si="164"/>
        <v>263.42191860000003</v>
      </c>
      <c r="HX84" s="106">
        <f t="shared" si="78"/>
        <v>48.2060240110767</v>
      </c>
      <c r="HY84" s="106">
        <f t="shared" si="133"/>
        <v>0</v>
      </c>
      <c r="HZ84" s="106">
        <f t="shared" si="134"/>
        <v>8.8474495462629434</v>
      </c>
    </row>
    <row r="85" spans="2:234">
      <c r="B85" s="65"/>
      <c r="C85" s="65"/>
      <c r="D85" s="65"/>
      <c r="E85" s="111"/>
      <c r="F85" s="111"/>
      <c r="L85" s="149">
        <f>INDEX($B$29:$B$34, MATCH($P85, $A$29:$A$34, 0))</f>
        <v>300.69501336586995</v>
      </c>
      <c r="M85" s="149">
        <f t="shared" si="28"/>
        <v>59</v>
      </c>
      <c r="N85" s="149">
        <f t="shared" si="79"/>
        <v>36.612949934823028</v>
      </c>
      <c r="O85" s="149">
        <f t="shared" si="29"/>
        <v>131.80661976536291</v>
      </c>
      <c r="P85" s="149">
        <f>IF(AC85=0,
IF(N85&lt;$E$29,1,
IF(N85&lt;$E$30,2,
IF(N85&lt;$E$31,3,
IF(N85&lt;$E$32,4,
IF(N85&lt;$E$33,5,
IF(N85&lt;$E$34,6)))))),
IF(N85&gt;$F$29,1,
IF(N85&gt;$F$30,2,
IF(N85&gt;$F$31,3,
IF(N85&gt;$F$32,4,
IF(N85&gt;$F$33,5,
IF(N85&gt;$F$34,6)))))))</f>
        <v>2</v>
      </c>
      <c r="Q85" s="149" cm="1">
        <f t="array" ref="Q85">INDEX(Sections!$A$37:$F$67, MATCH(N85, Acceleration!$H$6:$H$36, 1), Sections!P85)</f>
        <v>9.4901727706756382</v>
      </c>
      <c r="R85" s="149">
        <f>(BikeData!$G$5/L85)*BikeData!$N$2*(Sections!$O$2/Sections!$N$2)-Sections!W85/Sections!L85</f>
        <v>8.7905124822595226</v>
      </c>
      <c r="S85" s="149">
        <f>(Sections!$V$2*Sections!$L$2*BikeData!$N$2*((Sections!$P$2)/Sections!$M$2)/(1-Sections!$V$2*Sections!$N$2/Sections!$M$2))/Sections!L85-Sections!W85/Sections!L85</f>
        <v>12.770337713851463</v>
      </c>
      <c r="T85" s="149">
        <f t="shared" si="0"/>
        <v>8.6376490575826992</v>
      </c>
      <c r="U85" s="149">
        <f t="shared" si="30"/>
        <v>36.848112584568334</v>
      </c>
      <c r="V85" s="149">
        <f t="shared" si="31"/>
        <v>2.7225307277199937E-2</v>
      </c>
      <c r="W85" s="149">
        <f>0.5*Sections!$U$2*Sections!$T$2*Sections!N85^2</f>
        <v>241.29145852737437</v>
      </c>
      <c r="X85" s="149">
        <f>BikeData!$N$2*((Sections!$P$2)/Sections!$N$2)-(0.5*Sections!$U$2*Sections!$T$2*Sections!N85^2)/BikeData!$G$5</f>
        <v>9.5203372267920869</v>
      </c>
      <c r="Y85" s="149">
        <f>Sections!$V$2*BikeData!$N$2*(Sections!$P$2/Sections!$M$2)/(1-Sections!$V$2*Sections!$N$2/Sections!$M$2)</f>
        <v>15.459349727578084</v>
      </c>
      <c r="Z85" s="149">
        <f t="shared" si="32"/>
        <v>9.5203372267920869</v>
      </c>
      <c r="AA85" s="149">
        <f>$D$2-M85</f>
        <v>444.2</v>
      </c>
      <c r="AB85" s="149">
        <f>MAX(0, (N85^2 - M$17^2)/(2*Sections!Z85))</f>
        <v>23.300903524336235</v>
      </c>
      <c r="AC85" s="149">
        <f t="shared" si="80"/>
        <v>0</v>
      </c>
      <c r="AD85" s="149">
        <f t="shared" si="33"/>
        <v>8.6376490575826992</v>
      </c>
      <c r="AF85" s="149">
        <f>INDEX($B$29:$B$34, MATCH($AJ85, $A$29:$A$34, 0))</f>
        <v>288.49501037177833</v>
      </c>
      <c r="AG85" s="129">
        <f t="shared" si="159"/>
        <v>59</v>
      </c>
      <c r="AH85" s="129">
        <f t="shared" si="160"/>
        <v>43.629223928523572</v>
      </c>
      <c r="AI85" s="129">
        <f t="shared" si="153"/>
        <v>157.06520614268487</v>
      </c>
      <c r="AJ85" s="129">
        <f>IF(AW85=0,
IF(AH85&lt;$E$29,1,
IF(AH85&lt;$E$30,2,
IF(AH85&lt;$E$31,3,
IF(AH85&lt;$E$32,4,
IF(AH85&lt;$E$33,5,
IF(AH85&lt;$E$34,6)))))),
IF(AH85&gt;$F$29,1,
IF(AH85&gt;$F$30,2,
IF(AH85&gt;$F$31,3,
IF(AH85&gt;$F$32,4,
IF(AH85&gt;$F$33,5,
IF(AH85&gt;$F$34,6)))))))</f>
        <v>3</v>
      </c>
      <c r="AK85" s="129" cm="1">
        <f t="array" ref="AK85">INDEX(Sections!$A$37:$F$67, MATCH(AH85, Acceleration!$H$6:$H$36, 1), $AJ85)</f>
        <v>6.8582415088433493</v>
      </c>
      <c r="AL85" s="129">
        <f>(BikeData!$G$5/AF85)*BikeData!$N$2*(Sections!$O$2/Sections!$N$2)-Sections!AQ85/Sections!AF85</f>
        <v>8.8109776009247849</v>
      </c>
      <c r="AM85" s="129">
        <f>(Sections!$V$2*Sections!$L$2*BikeData!$N$2*((Sections!$P$2)/Sections!$M$2)/(1-Sections!$V$2*Sections!$N$2/Sections!$M$2))/Sections!AF85-Sections!AQ85/Sections!AF85</f>
        <v>12.959103420034037</v>
      </c>
      <c r="AN85" s="129">
        <f t="shared" si="154"/>
        <v>6.8582415088433493</v>
      </c>
      <c r="AO85" s="129">
        <f t="shared" si="155"/>
        <v>43.786135518254412</v>
      </c>
      <c r="AP85" s="129">
        <f t="shared" si="36"/>
        <v>2.2879274450820941E-2</v>
      </c>
      <c r="AQ85" s="149">
        <f>0.5*Sections!$U$2*Sections!$T$2*Sections!AH85^2</f>
        <v>342.63165250894571</v>
      </c>
      <c r="AR85" s="149">
        <f>BikeData!$N$2*((Sections!$P$2)/Sections!$N$2)-(0.5*Sections!$U$2*Sections!$T$2*Sections!AH85^2)/BikeData!$G$5</f>
        <v>9.136472855649771</v>
      </c>
      <c r="AS85" s="149">
        <f>Sections!$V$2*BikeData!$N$2*(Sections!$P$2/Sections!$M$2)/(1-Sections!$V$2*Sections!$N$2/Sections!$M$2)</f>
        <v>15.459349727578084</v>
      </c>
      <c r="AT85" s="149">
        <f t="shared" si="156"/>
        <v>9.136472855649771</v>
      </c>
      <c r="AU85" s="149">
        <f t="shared" si="157"/>
        <v>3.0250010199999977</v>
      </c>
      <c r="AV85" s="149">
        <f>MAX(0, (AH85^2 - AG$17^2)/(2*Sections!AT85))</f>
        <v>0</v>
      </c>
      <c r="AW85" s="149">
        <f t="shared" si="81"/>
        <v>0</v>
      </c>
      <c r="AX85" s="149">
        <f t="shared" si="158"/>
        <v>6.8582415088433493</v>
      </c>
      <c r="AZ85" s="36"/>
      <c r="BA85" s="111"/>
      <c r="BB85" s="111"/>
      <c r="BC85" s="111"/>
      <c r="BD85" s="111"/>
      <c r="BE85" s="111"/>
      <c r="BF85" s="111"/>
      <c r="BG85" s="111"/>
      <c r="BH85" s="111"/>
      <c r="BI85" s="111"/>
      <c r="BJ85" s="111"/>
      <c r="BK85" s="36"/>
      <c r="BL85" s="36"/>
      <c r="BM85" s="36"/>
      <c r="BN85" s="111"/>
      <c r="BO85" s="111"/>
      <c r="BP85" s="111"/>
      <c r="BQ85" s="111"/>
      <c r="BR85" s="111"/>
      <c r="BT85" s="129">
        <f>INDEX($B$29:$B$34, MATCH($BX85, $A$29:$A$34, 0))</f>
        <v>281.54523308547459</v>
      </c>
      <c r="BU85" s="129">
        <f t="shared" si="85"/>
        <v>59</v>
      </c>
      <c r="BV85" s="129">
        <f t="shared" si="86"/>
        <v>56.381283043492459</v>
      </c>
      <c r="BW85" s="129">
        <f t="shared" si="87"/>
        <v>202.97261895657286</v>
      </c>
      <c r="BX85" s="129">
        <f>IF(CK85=0,
IF(BV85&lt;$E$29,1,
IF(BV85&lt;$E$30,2,
IF(BV85&lt;$E$31,3,
IF(BV85&lt;$E$32,4,
IF(BV85&lt;$E$33,5,
IF(BV85&lt;$E$34,6)))))),
IF(BV85&gt;$F$29,1,
IF(BV85&gt;$F$30,2,
IF(BV85&gt;$F$31,3,
IF(BV85&gt;$F$32,4,
IF(BV85&gt;$F$33,5,
IF(BV85&gt;$F$34,6)))))))</f>
        <v>4</v>
      </c>
      <c r="BY85" s="129" cm="1">
        <f t="array" ref="BY85">INDEX(Sections!$A$37:$F$67, MATCH(BV85, Acceleration!$H$6:$H$36, 1), Sections!BX85)</f>
        <v>4.7104625432718503</v>
      </c>
      <c r="BZ85" s="129">
        <f>(BikeData!$G$5/BT85)*BikeData!$N$2*(Sections!$O$2/Sections!$N$2)-Sections!CE85/Sections!BT85</f>
        <v>8.2131097286160113</v>
      </c>
      <c r="CA85" s="129">
        <f>(Sections!$V$2*Sections!$L$2*BikeData!$N$2*((Sections!$P$2)/Sections!$M$2)/(1-Sections!$V$2*Sections!$N$2/Sections!$M$2))/Sections!BT85-Sections!CE85/Sections!BT85</f>
        <v>12.463629576146351</v>
      </c>
      <c r="CB85" s="129">
        <f t="shared" si="40"/>
        <v>4.7104625432718503</v>
      </c>
      <c r="CC85" s="129">
        <f t="shared" si="13"/>
        <v>56.464767800080025</v>
      </c>
      <c r="CD85" s="129">
        <f t="shared" si="41"/>
        <v>1.7723260894370346E-2</v>
      </c>
      <c r="CE85" s="149">
        <f>0.5*Sections!$U$2*Sections!$T$2*Sections!BV85^2</f>
        <v>572.19283397347385</v>
      </c>
      <c r="CF85" s="149">
        <f>BikeData!$N$2*((Sections!$P$2)/Sections!$N$2)-(0.5*Sections!$U$2*Sections!$T$2*Sections!BV85^2)/BikeData!$G$5</f>
        <v>8.2669229258598929</v>
      </c>
      <c r="CG85" s="149">
        <f>Sections!$V$2*BikeData!$N$2*(Sections!$P$2/Sections!$M$2)/(1-Sections!$V$2*Sections!$N$2/Sections!$M$2)</f>
        <v>15.459349727578084</v>
      </c>
      <c r="CH85" s="149">
        <f t="shared" si="42"/>
        <v>8.2669229258598929</v>
      </c>
      <c r="CI85" s="149">
        <f t="shared" si="88"/>
        <v>45.075679469999997</v>
      </c>
      <c r="CJ85" s="149">
        <f>MAX(0, (BV85^2 - BU$17^2)/(2*Sections!CH85))</f>
        <v>0</v>
      </c>
      <c r="CK85" s="149">
        <f t="shared" si="89"/>
        <v>0</v>
      </c>
      <c r="CL85" s="154">
        <f t="shared" si="90"/>
        <v>4.7104625432718503</v>
      </c>
      <c r="CM85" s="672"/>
      <c r="CN85" s="129">
        <f>INDEX($B$29:$B$34, MATCH(CR85, $A$29:$A$34, 0))</f>
        <v>288.49501037177833</v>
      </c>
      <c r="CO85" s="129">
        <f t="shared" si="91"/>
        <v>59</v>
      </c>
      <c r="CP85" s="129">
        <f t="shared" si="92"/>
        <v>51.682165180515248</v>
      </c>
      <c r="CQ85" s="129">
        <f t="shared" si="43"/>
        <v>186.0557946498549</v>
      </c>
      <c r="CR85" s="129">
        <f>IF(DE85=1,
IF(CP85&lt;$E$29,1,
IF(CP85&lt;$E$30,2,
IF(CP85&lt;$E$31,3,
IF(CP85&lt;$E$32,4,
IF(CP85&lt;$E$33,5,
IF(CP85&lt;$E$34,6)))))),
IF(CP85&gt;$F$29,1,
IF(CP85&gt;$F$30,2,
IF(CP85&gt;$F$31,3,
IF(CP85&gt;$F$32,4,
IF(CP85&gt;$F$33,5,
IF(CP85&gt;$F$34,6)))))))</f>
        <v>3</v>
      </c>
      <c r="CS85" s="129" cm="1">
        <f t="array" ref="CS85">INDEX(Sections!$A$37:$F$67, MATCH(CP85, Acceleration!$H$6:$H$36, 1), Sections!CR85)</f>
        <v>6.8582415088433493</v>
      </c>
      <c r="CT85" s="129">
        <f>(BikeData!$G$5/CN85)*BikeData!$N$2*(Sections!$O$2/Sections!$N$2)-Sections!CY85/Sections!CN85</f>
        <v>8.3320900704011009</v>
      </c>
      <c r="CU85" s="129">
        <f>(Sections!$V$2*Sections!$L$2*BikeData!$N$2*((Sections!$P$2)/Sections!$M$2)/(1-Sections!$V$2*Sections!$N$2/Sections!$M$2))/Sections!CN85-Sections!CY85/Sections!CN85</f>
        <v>12.480215889510353</v>
      </c>
      <c r="CV85" s="129">
        <f t="shared" si="135"/>
        <v>6.8582415088433493</v>
      </c>
      <c r="CW85" s="129">
        <f t="shared" si="138"/>
        <v>51.515239428947368</v>
      </c>
      <c r="CX85" s="129">
        <f t="shared" si="139"/>
        <v>1.9380332359798493E-2</v>
      </c>
      <c r="CY85" s="129">
        <f>0.5*Sections!$U$2*Sections!$T$2*Sections!CP85^2</f>
        <v>480.78831559429125</v>
      </c>
      <c r="CZ85" s="129">
        <f>BikeData!$N$2*((Sections!$P$2)/Sections!$N$2)-(0.5*Sections!$U$2*Sections!$T$2*Sections!CP85^2)/BikeData!$G$5</f>
        <v>8.6131521621446758</v>
      </c>
      <c r="DA85" s="129">
        <f>Sections!$V$2*BikeData!$N$2*(Sections!$P$2/Sections!$M$2)/(1-Sections!$V$2*Sections!$N$2/Sections!$M$2)</f>
        <v>15.459349727578084</v>
      </c>
      <c r="DB85" s="129">
        <f t="shared" si="93"/>
        <v>8.6131521621446758</v>
      </c>
      <c r="DC85" s="129">
        <f t="shared" si="94"/>
        <v>13.567763170000006</v>
      </c>
      <c r="DD85" s="129">
        <f t="shared" si="47"/>
        <v>15.689065701245665</v>
      </c>
      <c r="DE85" s="220">
        <f t="shared" si="95"/>
        <v>1</v>
      </c>
      <c r="DF85" s="149">
        <f t="shared" si="161"/>
        <v>-8.6131521621446758</v>
      </c>
      <c r="DG85" s="680"/>
      <c r="EX85" s="129">
        <f>INDEX($B$29:$B$34, MATCH($FB85, $A$29:$A$34, 0))</f>
        <v>288.49501037177833</v>
      </c>
      <c r="EY85" s="129">
        <f t="shared" si="144"/>
        <v>59</v>
      </c>
      <c r="EZ85" s="129">
        <f t="shared" si="145"/>
        <v>43.394008075402589</v>
      </c>
      <c r="FA85" s="129">
        <f t="shared" si="146"/>
        <v>156.21842907144932</v>
      </c>
      <c r="FB85" s="149">
        <f>IF(FO85=0,
IF(EZ85&lt;$E$29,1,
IF(EZ85&lt;$E$30,2,
IF(EZ85&lt;$E$31,3,
IF(EZ85&lt;$E$32,4,
IF(EZ85&lt;$E$33,5,
IF(EZ85&lt;$E$34,6)))))),
IF(EZ85&gt;$F$29,1,
IF(EZ85&gt;$F$30,2,
IF(EZ85&gt;$F$31,3,
IF(EZ85&gt;$F$32,4,
IF(EZ85&gt;$F$33,5,
IF(EZ85&gt;$F$34,6)))))))</f>
        <v>3</v>
      </c>
      <c r="FC85" s="149" cm="1">
        <f t="array" ref="FC85">INDEX(Sections!$A$37:$F$67, MATCH(EZ85, Acceleration!$H$6:$H$36, 1), Sections!FB85)</f>
        <v>6.8582415088433493</v>
      </c>
      <c r="FD85" s="129">
        <f>(BikeData!$G$5/EX85)*BikeData!$N$2*(Sections!$O$2/Sections!$N$2)-Sections!FI85/Sections!EX85</f>
        <v>8.8237489270962115</v>
      </c>
      <c r="FE85" s="129">
        <f>(Sections!$V$2*Sections!$L$2*BikeData!$N$2*((Sections!$P$2)/Sections!$M$2)/(1-Sections!$V$2*Sections!$N$2/Sections!$M$2))/Sections!EX85-Sections!FI85/Sections!EX85</f>
        <v>12.971874746205462</v>
      </c>
      <c r="FF85" s="129">
        <f t="shared" si="147"/>
        <v>6.8582415088433493</v>
      </c>
      <c r="FG85" s="129">
        <f t="shared" si="148"/>
        <v>43.551767126785933</v>
      </c>
      <c r="FH85" s="129">
        <f t="shared" si="58"/>
        <v>2.3002842810350446E-2</v>
      </c>
      <c r="FI85" s="149">
        <f>0.5*Sections!$U$2*Sections!$T$2*Sections!EZ85^2</f>
        <v>338.94718863265888</v>
      </c>
      <c r="FJ85" s="149">
        <f>BikeData!$N$2*((Sections!$P$2)/Sections!$N$2)-(0.5*Sections!$U$2*Sections!$T$2*Sections!EZ85^2)/BikeData!$G$5</f>
        <v>9.1504291582114643</v>
      </c>
      <c r="FK85" s="149">
        <f>Sections!$V$2*BikeData!$N$2*(Sections!$P$2/Sections!$M$2)/(1-Sections!$V$2*Sections!$N$2/Sections!$M$2)</f>
        <v>15.459349727578084</v>
      </c>
      <c r="FL85" s="149">
        <f t="shared" si="149"/>
        <v>9.1504291582114643</v>
      </c>
      <c r="FM85" s="149">
        <f t="shared" si="150"/>
        <v>194.62828163</v>
      </c>
      <c r="FN85" s="149">
        <f t="shared" si="61"/>
        <v>63.223914445300558</v>
      </c>
      <c r="FO85" s="149">
        <f t="shared" si="152"/>
        <v>0</v>
      </c>
      <c r="FP85" s="149">
        <f t="shared" si="151"/>
        <v>6.8582415088433493</v>
      </c>
      <c r="FR85" s="149">
        <f>INDEX($B$29:$B$34, MATCH($FV85, $A$29:$A$34, 0))</f>
        <v>300.69501336586995</v>
      </c>
      <c r="FS85" s="129">
        <f t="shared" si="165"/>
        <v>59</v>
      </c>
      <c r="FT85" s="129">
        <f t="shared" si="114"/>
        <v>41.723393850776198</v>
      </c>
      <c r="FU85" s="129">
        <f t="shared" si="115"/>
        <v>150.20421786279431</v>
      </c>
      <c r="FV85" s="149">
        <f>IF(GI85=0,
IF(FT85&lt;$E$29,1,
IF(FT85&lt;$E$30,2,
IF(FT85&lt;$E$31,3,
IF(FT85&lt;$E$32,4,
IF(FT85&lt;$E$33,5,
IF(FT85&lt;$E$34,6)))))),
IF(FT85&gt;$F$29,1,
IF(FT85&gt;$F$30,2,
IF(FT85&gt;$F$31,3,
IF(FT85&gt;$F$32,4,
IF(FT85&gt;$F$33,5,
IF(FT85&gt;$F$34,6)))))))</f>
        <v>2</v>
      </c>
      <c r="FW85" s="149" cm="1">
        <f t="array" ref="FW85">INDEX(Sections!$A$37:$F$67, MATCH(FT85, Acceleration!$H$6:$H$36, 1), Sections!FV85)</f>
        <v>9.4901727706756382</v>
      </c>
      <c r="FX85" s="129">
        <f>(BikeData!$G$5/FR85)*BikeData!$N$2*(Sections!$O$2/Sections!$N$2)-Sections!GC85/Sections!FR85</f>
        <v>8.5508675754056647</v>
      </c>
      <c r="FY85" s="129">
        <f>(Sections!$V$2*Sections!$L$2*BikeData!$N$2*((Sections!$P$2)/Sections!$M$2)/(1-Sections!$V$2*Sections!$N$2/Sections!$M$2))/Sections!FR85-Sections!GC85/Sections!FR85</f>
        <v>12.530692806997603</v>
      </c>
      <c r="FZ85" s="129">
        <f t="shared" si="116"/>
        <v>8.5508675754056647</v>
      </c>
      <c r="GA85" s="129">
        <f t="shared" si="117"/>
        <v>41.927834782848024</v>
      </c>
      <c r="GB85" s="129">
        <f t="shared" si="64"/>
        <v>2.3908794080713728E-2</v>
      </c>
      <c r="GC85" s="149">
        <f>0.5*Sections!$U$2*Sections!$T$2*Sections!FT85^2</f>
        <v>313.351486996858</v>
      </c>
      <c r="GD85" s="149">
        <f>BikeData!$N$2*((Sections!$P$2)/Sections!$N$2)-(0.5*Sections!$U$2*Sections!$T$2*Sections!FT85^2)/BikeData!$G$5</f>
        <v>9.2473825734985891</v>
      </c>
      <c r="GE85" s="149">
        <f>Sections!$V$2*BikeData!$N$2*(Sections!$P$2/Sections!$M$2)/(1-Sections!$V$2*Sections!$N$2/Sections!$M$2)</f>
        <v>15.459349727578084</v>
      </c>
      <c r="GF85" s="149">
        <f t="shared" si="118"/>
        <v>9.2473825734985891</v>
      </c>
      <c r="GG85" s="149">
        <f t="shared" si="162"/>
        <v>455.54111422000005</v>
      </c>
      <c r="GH85" s="149">
        <f>MAX(0, (FT85^2 - CX$6^2)/(2*Sections!GF85))</f>
        <v>94.126180061801605</v>
      </c>
      <c r="GI85" s="149">
        <f t="shared" si="119"/>
        <v>0</v>
      </c>
      <c r="GJ85" s="149">
        <f t="shared" si="120"/>
        <v>8.5508675754056647</v>
      </c>
      <c r="GM85" s="106">
        <f>INDEX($B$29:$B$34, MATCH(GQ85, $A$29:$A$34, 0))</f>
        <v>300.69501336586995</v>
      </c>
      <c r="GN85" s="106">
        <f t="shared" si="166"/>
        <v>59</v>
      </c>
      <c r="GO85" s="106">
        <f t="shared" si="121"/>
        <v>37.280642405540085</v>
      </c>
      <c r="GP85" s="106">
        <f t="shared" si="122"/>
        <v>134.21031265994432</v>
      </c>
      <c r="GQ85" s="106">
        <f>IF(HD85=0,
IF(GO85&lt;$E$29,1,
IF(GO85&lt;$E$30,2,
IF(GO85&lt;$E$31,3,
IF(GO85&lt;$E$32,4,
IF(GO85&lt;$E$33,5,
IF(GO85&lt;$E$34,6)))))),
IF(GO85&gt;$F$29,1,
IF(GO85&gt;$F$30,2,
IF(GO85&gt;$F$31,3,
IF(GO85&gt;$F$32,4,
IF(GO85&gt;$F$33,5,
IF(GO85&gt;$F$34,6)))))))</f>
        <v>2</v>
      </c>
      <c r="GR85" s="106" cm="1">
        <f t="array" ref="GR85">INDEX(Sections!$A$37:$F$67, MATCH(GO85, Acceleration!$H$6:$H$36, 1), Sections!GQ85)</f>
        <v>9.4901727706756382</v>
      </c>
      <c r="GS85" s="106">
        <f>(BikeData!$G$5/GM85)*BikeData!$N$2*(Sections!$O$2/Sections!$N$2)-Sections!GX85/Sections!GM85</f>
        <v>8.7609779880097776</v>
      </c>
      <c r="GT85" s="106">
        <f>(Sections!$V$2*Sections!$L$2*BikeData!$N$2*((Sections!$P$2)/Sections!$M$2)/(1-Sections!$V$2*Sections!$N$2/Sections!$M$2))/Sections!GM85-Sections!GX85/Sections!GM85</f>
        <v>12.740803219601718</v>
      </c>
      <c r="GU85" s="106">
        <f t="shared" si="123"/>
        <v>8.7609779880097776</v>
      </c>
      <c r="GV85" s="106">
        <f t="shared" si="124"/>
        <v>37.514907092324954</v>
      </c>
      <c r="GW85" s="106">
        <f t="shared" si="70"/>
        <v>2.6739558883207084E-2</v>
      </c>
      <c r="GX85" s="106">
        <f>0.5*Sections!$U$2*Sections!$T$2*Sections!GO85^2</f>
        <v>250.17233367055564</v>
      </c>
      <c r="GY85" s="106">
        <f>BikeData!$N$2*((Sections!$P$2)/Sections!$N$2)-(0.5*Sections!$U$2*Sections!$T$2*Sections!GO85^2)/BikeData!$G$5</f>
        <v>9.486697548219432</v>
      </c>
      <c r="GZ85" s="106">
        <f>Sections!$V$2*BikeData!$N$2*(Sections!$P$2/Sections!$M$2)/(1-Sections!$V$2*Sections!$N$2/Sections!$M$2)</f>
        <v>15.459349727578084</v>
      </c>
      <c r="HA85" s="106">
        <f t="shared" si="125"/>
        <v>9.486697548219432</v>
      </c>
      <c r="HB85" s="106">
        <f t="shared" si="163"/>
        <v>324.21187875999999</v>
      </c>
      <c r="HC85" s="106">
        <f>MAX(0, (GO85^2 - DY$9^2)/(2*Sections!HA85))</f>
        <v>73.252377400321748</v>
      </c>
      <c r="HD85" s="106">
        <f t="shared" si="126"/>
        <v>0</v>
      </c>
      <c r="HE85" s="106">
        <f t="shared" si="127"/>
        <v>8.7609779880097776</v>
      </c>
      <c r="HH85" s="82">
        <f>INDEX($B$29:$B$34, MATCH(HL85, $A$29:$A$34, 0))</f>
        <v>300.69501336586995</v>
      </c>
      <c r="HI85" s="82">
        <f t="shared" si="167"/>
        <v>59</v>
      </c>
      <c r="HJ85" s="82">
        <f t="shared" si="128"/>
        <v>35.53995006737776</v>
      </c>
      <c r="HK85" s="82">
        <f t="shared" si="129"/>
        <v>127.94382024255994</v>
      </c>
      <c r="HL85" s="106">
        <f>IF(HY85=0,
IF(HJ85&lt;$E$29,1,
IF(HJ85&lt;$E$30,2,
IF(HJ85&lt;$E$31,3,
IF(HJ85&lt;$E$32,4,
IF(HJ85&lt;$E$33,5,
IF(HJ85&lt;$E$34,6)))))),
IF(HJ85&gt;$F$29,1,
IF(HJ85&gt;$F$30,2,
IF(HJ85&gt;$F$31,3,
IF(HJ85&gt;$F$32,4,
IF(HJ85&gt;$F$33,5,
IF(HJ85&gt;$F$34,6)))))))</f>
        <v>2</v>
      </c>
      <c r="HM85" s="106" cm="1">
        <f t="array" ref="HM85">INDEX(Sections!$A$37:$F$67, MATCH(HJ85, Acceleration!$H$6:$H$36, 1), Sections!HL85)</f>
        <v>9.4901727706756382</v>
      </c>
      <c r="HN85" s="82">
        <f>(BikeData!$G$5/HH85)*BikeData!$N$2*(Sections!$O$2/Sections!$N$2)-Sections!HS85/Sections!HH85</f>
        <v>8.8368571463391739</v>
      </c>
      <c r="HO85" s="82">
        <f>(Sections!$V$2*Sections!$L$2*BikeData!$N$2*((Sections!$P$2)/Sections!$M$2)/(1-Sections!$V$2*Sections!$N$2/Sections!$M$2))/Sections!HH85-Sections!HS85/Sections!HH85</f>
        <v>12.816682377931114</v>
      </c>
      <c r="HP85" s="82">
        <f t="shared" si="130"/>
        <v>8.8368571463391739</v>
      </c>
      <c r="HQ85" s="82">
        <f t="shared" si="131"/>
        <v>35.787732047230698</v>
      </c>
      <c r="HR85" s="106">
        <f t="shared" si="26"/>
        <v>2.8039604550537094E-2</v>
      </c>
      <c r="HS85" s="104">
        <f>0.5*Sections!$U$2*Sections!$T$2*Sections!HJ85^2</f>
        <v>227.3558491425068</v>
      </c>
      <c r="HT85" s="104">
        <f>BikeData!$N$2*((Sections!$P$2)/Sections!$N$2)-(0.5*Sections!$U$2*Sections!$T$2*Sections!HJ85^2)/BikeData!$G$5</f>
        <v>9.5731236259771926</v>
      </c>
      <c r="HU85" s="104">
        <f>Sections!$V$2*BikeData!$N$2*(Sections!$P$2/Sections!$M$2)/(1-Sections!$V$2*Sections!$N$2/Sections!$M$2)</f>
        <v>15.459349727578084</v>
      </c>
      <c r="HV85" s="106">
        <f t="shared" si="132"/>
        <v>9.5731236259771926</v>
      </c>
      <c r="HW85" s="106">
        <f t="shared" si="164"/>
        <v>262.42191860000003</v>
      </c>
      <c r="HX85" s="106">
        <f t="shared" si="78"/>
        <v>49.190973262944176</v>
      </c>
      <c r="HY85" s="106">
        <f t="shared" si="133"/>
        <v>0</v>
      </c>
      <c r="HZ85" s="106">
        <f t="shared" si="134"/>
        <v>8.8368571463391739</v>
      </c>
    </row>
    <row r="86" spans="2:234">
      <c r="B86" s="65"/>
      <c r="C86" s="65"/>
      <c r="D86" s="65"/>
      <c r="E86" s="111"/>
      <c r="F86" s="111"/>
      <c r="L86" s="149">
        <f>INDEX($B$29:$B$34, MATCH($P86, $A$29:$A$34, 0))</f>
        <v>300.69501336586995</v>
      </c>
      <c r="M86" s="149">
        <f t="shared" si="28"/>
        <v>60</v>
      </c>
      <c r="N86" s="149">
        <f t="shared" si="79"/>
        <v>36.848112584568334</v>
      </c>
      <c r="O86" s="149">
        <f t="shared" si="29"/>
        <v>132.653205304446</v>
      </c>
      <c r="P86" s="149">
        <f>IF(AC86=0,
IF(N86&lt;$E$29,1,
IF(N86&lt;$E$30,2,
IF(N86&lt;$E$31,3,
IF(N86&lt;$E$32,4,
IF(N86&lt;$E$33,5,
IF(N86&lt;$E$34,6)))))),
IF(N86&gt;$F$29,1,
IF(N86&gt;$F$30,2,
IF(N86&gt;$F$31,3,
IF(N86&gt;$F$32,4,
IF(N86&gt;$F$33,5,
IF(N86&gt;$F$34,6)))))))</f>
        <v>2</v>
      </c>
      <c r="Q86" s="149" cm="1">
        <f t="array" ref="Q86">INDEX(Sections!$A$37:$F$67, MATCH(N86, Acceleration!$H$6:$H$36, 1), Sections!P86)</f>
        <v>9.4901727706756382</v>
      </c>
      <c r="R86" s="149">
        <f>(BikeData!$G$5/L86)*BikeData!$N$2*(Sections!$O$2/Sections!$N$2)-Sections!W86/Sections!L86</f>
        <v>8.7801712610137077</v>
      </c>
      <c r="S86" s="149">
        <f>(Sections!$V$2*Sections!$L$2*BikeData!$N$2*((Sections!$P$2)/Sections!$M$2)/(1-Sections!$V$2*Sections!$N$2/Sections!$M$2))/Sections!L86-Sections!W86/Sections!L86</f>
        <v>12.759996492605648</v>
      </c>
      <c r="T86" s="149">
        <f t="shared" si="0"/>
        <v>8.6376490575826992</v>
      </c>
      <c r="U86" s="149">
        <f t="shared" si="30"/>
        <v>37.081783926345679</v>
      </c>
      <c r="V86" s="149">
        <f t="shared" si="31"/>
        <v>2.7052655209719726E-2</v>
      </c>
      <c r="W86" s="149">
        <f>0.5*Sections!$U$2*Sections!$T$2*Sections!N86^2</f>
        <v>244.40101218810418</v>
      </c>
      <c r="X86" s="149">
        <f>BikeData!$N$2*((Sections!$P$2)/Sections!$N$2)-(0.5*Sections!$U$2*Sections!$T$2*Sections!N86^2)/BikeData!$G$5</f>
        <v>9.5085586144408385</v>
      </c>
      <c r="Y86" s="149">
        <f>Sections!$V$2*BikeData!$N$2*(Sections!$P$2/Sections!$M$2)/(1-Sections!$V$2*Sections!$N$2/Sections!$M$2)</f>
        <v>15.459349727578084</v>
      </c>
      <c r="Z86" s="149">
        <f t="shared" si="32"/>
        <v>9.5085586144408385</v>
      </c>
      <c r="AA86" s="149">
        <f>$D$2-M86</f>
        <v>443.2</v>
      </c>
      <c r="AB86" s="149">
        <f>MAX(0, (N86^2 - M$17^2)/(2*Sections!Z86))</f>
        <v>24.238175063483592</v>
      </c>
      <c r="AC86" s="149">
        <f t="shared" si="80"/>
        <v>0</v>
      </c>
      <c r="AD86" s="149">
        <f t="shared" si="33"/>
        <v>8.6376490575826992</v>
      </c>
      <c r="AF86" s="149">
        <f>INDEX($B$29:$B$34, MATCH($AJ86, $A$29:$A$34, 0))</f>
        <v>288.49501037177833</v>
      </c>
      <c r="AG86" s="129">
        <f t="shared" si="159"/>
        <v>60</v>
      </c>
      <c r="AH86" s="129">
        <f t="shared" si="160"/>
        <v>43.786135518254412</v>
      </c>
      <c r="AI86" s="129">
        <f t="shared" si="153"/>
        <v>157.63008786571589</v>
      </c>
      <c r="AJ86" s="129">
        <f>IF(AW86=0,
IF(AH86&lt;$E$29,1,
IF(AH86&lt;$E$30,2,
IF(AH86&lt;$E$31,3,
IF(AH86&lt;$E$32,4,
IF(AH86&lt;$E$33,5,
IF(AH86&lt;$E$34,6)))))),
IF(AH86&gt;$F$29,1,
IF(AH86&gt;$F$30,2,
IF(AH86&gt;$F$31,3,
IF(AH86&gt;$F$32,4,
IF(AH86&gt;$F$33,5,
IF(AH86&gt;$F$34,6)))))))</f>
        <v>3</v>
      </c>
      <c r="AK86" s="129" cm="1">
        <f t="array" ref="AK86">INDEX(Sections!$A$37:$F$67, MATCH(AH86, Acceleration!$H$6:$H$36, 1), $AJ86)</f>
        <v>6.8582415088433493</v>
      </c>
      <c r="AL86" s="129">
        <f>(BikeData!$G$5/AF86)*BikeData!$N$2*(Sections!$O$2/Sections!$N$2)-Sections!AQ86/Sections!AF86</f>
        <v>8.8024195085681729</v>
      </c>
      <c r="AM86" s="129">
        <f>(Sections!$V$2*Sections!$L$2*BikeData!$N$2*((Sections!$P$2)/Sections!$M$2)/(1-Sections!$V$2*Sections!$N$2/Sections!$M$2))/Sections!AF86-Sections!AQ86/Sections!AF86</f>
        <v>12.950545327677425</v>
      </c>
      <c r="AN86" s="129">
        <f t="shared" si="154"/>
        <v>6.8582415088433493</v>
      </c>
      <c r="AO86" s="129">
        <f t="shared" si="155"/>
        <v>43.942486805375808</v>
      </c>
      <c r="AP86" s="129">
        <f t="shared" si="36"/>
        <v>2.2797576743220395E-2</v>
      </c>
      <c r="AQ86" s="149">
        <f>0.5*Sections!$U$2*Sections!$T$2*Sections!AH86^2</f>
        <v>345.10061945212931</v>
      </c>
      <c r="AR86" s="149">
        <f>BikeData!$N$2*((Sections!$P$2)/Sections!$N$2)-(0.5*Sections!$U$2*Sections!$T$2*Sections!AH86^2)/BikeData!$G$5</f>
        <v>9.1271207081377135</v>
      </c>
      <c r="AS86" s="149">
        <f>Sections!$V$2*BikeData!$N$2*(Sections!$P$2/Sections!$M$2)/(1-Sections!$V$2*Sections!$N$2/Sections!$M$2)</f>
        <v>15.459349727578084</v>
      </c>
      <c r="AT86" s="149">
        <f t="shared" si="156"/>
        <v>9.1271207081377135</v>
      </c>
      <c r="AU86" s="149">
        <f t="shared" si="157"/>
        <v>2.0250010199999977</v>
      </c>
      <c r="AV86" s="149">
        <f>MAX(0, (AH86^2 - AG$17^2)/(2*Sections!AT86))</f>
        <v>0</v>
      </c>
      <c r="AW86" s="149">
        <f t="shared" si="81"/>
        <v>0</v>
      </c>
      <c r="AX86" s="149">
        <f t="shared" si="158"/>
        <v>6.8582415088433493</v>
      </c>
      <c r="AZ86" s="36"/>
      <c r="BA86" s="111"/>
      <c r="BB86" s="111"/>
      <c r="BC86" s="111"/>
      <c r="BD86" s="111"/>
      <c r="BE86" s="111"/>
      <c r="BF86" s="111"/>
      <c r="BG86" s="111"/>
      <c r="BH86" s="111"/>
      <c r="BI86" s="111"/>
      <c r="BJ86" s="111"/>
      <c r="BK86" s="36"/>
      <c r="BL86" s="36"/>
      <c r="BM86" s="36"/>
      <c r="BN86" s="111"/>
      <c r="BO86" s="111"/>
      <c r="BP86" s="111"/>
      <c r="BQ86" s="111"/>
      <c r="BR86" s="111"/>
      <c r="BT86" s="129">
        <f>INDEX($B$29:$B$34, MATCH($BX86, $A$29:$A$34, 0))</f>
        <v>281.54523308547459</v>
      </c>
      <c r="BU86" s="129">
        <f t="shared" si="85"/>
        <v>60</v>
      </c>
      <c r="BV86" s="129">
        <f t="shared" si="86"/>
        <v>56.464767800080025</v>
      </c>
      <c r="BW86" s="129">
        <f t="shared" si="87"/>
        <v>203.2731640802881</v>
      </c>
      <c r="BX86" s="129">
        <f>IF(CK86=0,
IF(BV86&lt;$E$29,1,
IF(BV86&lt;$E$30,2,
IF(BV86&lt;$E$31,3,
IF(BV86&lt;$E$32,4,
IF(BV86&lt;$E$33,5,
IF(BV86&lt;$E$34,6)))))),
IF(BV86&gt;$F$29,1,
IF(BV86&gt;$F$30,2,
IF(BV86&gt;$F$31,3,
IF(BV86&gt;$F$32,4,
IF(BV86&gt;$F$33,5,
IF(BV86&gt;$F$34,6)))))))</f>
        <v>4</v>
      </c>
      <c r="BY86" s="129" cm="1">
        <f t="array" ref="BY86">INDEX(Sections!$A$37:$F$67, MATCH(BV86, Acceleration!$H$6:$H$36, 1), Sections!BX86)</f>
        <v>4.7104625432718503</v>
      </c>
      <c r="BZ86" s="129">
        <f>(BikeData!$G$5/BT86)*BikeData!$N$2*(Sections!$O$2/Sections!$N$2)-Sections!CE86/Sections!BT86</f>
        <v>8.2070866590829432</v>
      </c>
      <c r="CA86" s="129">
        <f>(Sections!$V$2*Sections!$L$2*BikeData!$N$2*((Sections!$P$2)/Sections!$M$2)/(1-Sections!$V$2*Sections!$N$2/Sections!$M$2))/Sections!BT86-Sections!CE86/Sections!BT86</f>
        <v>12.457606506613283</v>
      </c>
      <c r="CB86" s="129">
        <f t="shared" si="40"/>
        <v>4.7104625432718503</v>
      </c>
      <c r="CC86" s="129">
        <f t="shared" si="13"/>
        <v>56.548129304190937</v>
      </c>
      <c r="CD86" s="129">
        <f t="shared" si="41"/>
        <v>1.7697095209891853E-2</v>
      </c>
      <c r="CE86" s="149">
        <f>0.5*Sections!$U$2*Sections!$T$2*Sections!BV86^2</f>
        <v>573.88860048905167</v>
      </c>
      <c r="CF86" s="149">
        <f>BikeData!$N$2*((Sections!$P$2)/Sections!$N$2)-(0.5*Sections!$U$2*Sections!$T$2*Sections!BV86^2)/BikeData!$G$5</f>
        <v>8.26049956784634</v>
      </c>
      <c r="CG86" s="149">
        <f>Sections!$V$2*BikeData!$N$2*(Sections!$P$2/Sections!$M$2)/(1-Sections!$V$2*Sections!$N$2/Sections!$M$2)</f>
        <v>15.459349727578084</v>
      </c>
      <c r="CH86" s="149">
        <f t="shared" si="42"/>
        <v>8.26049956784634</v>
      </c>
      <c r="CI86" s="149">
        <f t="shared" si="88"/>
        <v>44.075679469999997</v>
      </c>
      <c r="CJ86" s="149">
        <f>MAX(0, (BV86^2 - BU$17^2)/(2*Sections!CH86))</f>
        <v>0</v>
      </c>
      <c r="CK86" s="149">
        <f t="shared" si="89"/>
        <v>0</v>
      </c>
      <c r="CL86" s="154">
        <f t="shared" si="90"/>
        <v>4.7104625432718503</v>
      </c>
      <c r="CM86" s="672"/>
      <c r="CN86" s="129">
        <f>INDEX($B$29:$B$34, MATCH(CR86, $A$29:$A$34, 0))</f>
        <v>288.49501037177833</v>
      </c>
      <c r="CO86" s="129">
        <f t="shared" si="91"/>
        <v>60</v>
      </c>
      <c r="CP86" s="129">
        <f t="shared" si="92"/>
        <v>51.515239428947368</v>
      </c>
      <c r="CQ86" s="129">
        <f t="shared" si="43"/>
        <v>185.45486194421053</v>
      </c>
      <c r="CR86" s="129">
        <f>IF(DE86=1,
IF(CP86&lt;$E$29,1,
IF(CP86&lt;$E$30,2,
IF(CP86&lt;$E$31,3,
IF(CP86&lt;$E$32,4,
IF(CP86&lt;$E$33,5,
IF(CP86&lt;$E$34,6)))))),
IF(CP86&gt;$F$29,1,
IF(CP86&gt;$F$30,2,
IF(CP86&gt;$F$31,3,
IF(CP86&gt;$F$32,4,
IF(CP86&gt;$F$33,5,
IF(CP86&gt;$F$34,6)))))))</f>
        <v>3</v>
      </c>
      <c r="CS86" s="129" cm="1">
        <f t="array" ref="CS86">INDEX(Sections!$A$37:$F$67, MATCH(CP86, Acceleration!$H$6:$H$36, 1), Sections!CR86)</f>
        <v>6.8582415088433493</v>
      </c>
      <c r="CT86" s="129">
        <f>(BikeData!$G$5/CN86)*BikeData!$N$2*(Sections!$O$2/Sections!$N$2)-Sections!CY86/Sections!CN86</f>
        <v>8.3428380371488657</v>
      </c>
      <c r="CU86" s="129">
        <f>(Sections!$V$2*Sections!$L$2*BikeData!$N$2*((Sections!$P$2)/Sections!$M$2)/(1-Sections!$V$2*Sections!$N$2/Sections!$M$2))/Sections!CN86-Sections!CY86/Sections!CN86</f>
        <v>12.490963856258118</v>
      </c>
      <c r="CV86" s="129">
        <f t="shared" si="135"/>
        <v>6.8582415088433493</v>
      </c>
      <c r="CW86" s="129">
        <f t="shared" si="138"/>
        <v>51.347542284733514</v>
      </c>
      <c r="CX86" s="129">
        <f t="shared" si="139"/>
        <v>1.9443378515341374E-2</v>
      </c>
      <c r="CY86" s="129">
        <f>0.5*Sections!$U$2*Sections!$T$2*Sections!CP86^2</f>
        <v>477.6875808159192</v>
      </c>
      <c r="CZ86" s="129">
        <f>BikeData!$N$2*((Sections!$P$2)/Sections!$N$2)-(0.5*Sections!$U$2*Sections!$T$2*Sections!CP86^2)/BikeData!$G$5</f>
        <v>8.6248973696385089</v>
      </c>
      <c r="DA86" s="129">
        <f>Sections!$V$2*BikeData!$N$2*(Sections!$P$2/Sections!$M$2)/(1-Sections!$V$2*Sections!$N$2/Sections!$M$2)</f>
        <v>15.459349727578084</v>
      </c>
      <c r="DB86" s="129">
        <f t="shared" si="93"/>
        <v>8.6248973696385089</v>
      </c>
      <c r="DC86" s="129">
        <f t="shared" si="94"/>
        <v>12.567763170000006</v>
      </c>
      <c r="DD86" s="129">
        <f t="shared" si="47"/>
        <v>14.669062434289824</v>
      </c>
      <c r="DE86" s="220">
        <f t="shared" si="95"/>
        <v>1</v>
      </c>
      <c r="DF86" s="149">
        <f t="shared" si="161"/>
        <v>-8.6248973696385089</v>
      </c>
      <c r="DG86" s="680"/>
      <c r="EX86" s="129">
        <f>INDEX($B$29:$B$34, MATCH($FB86, $A$29:$A$34, 0))</f>
        <v>288.49501037177833</v>
      </c>
      <c r="EY86" s="129">
        <f t="shared" si="144"/>
        <v>60</v>
      </c>
      <c r="EZ86" s="129">
        <f t="shared" si="145"/>
        <v>43.551767126785933</v>
      </c>
      <c r="FA86" s="129">
        <f t="shared" si="146"/>
        <v>156.78636165642936</v>
      </c>
      <c r="FB86" s="149">
        <f>IF(FO86=0,
IF(EZ86&lt;$E$29,1,
IF(EZ86&lt;$E$30,2,
IF(EZ86&lt;$E$31,3,
IF(EZ86&lt;$E$32,4,
IF(EZ86&lt;$E$33,5,
IF(EZ86&lt;$E$34,6)))))),
IF(EZ86&gt;$F$29,1,
IF(EZ86&gt;$F$30,2,
IF(EZ86&gt;$F$31,3,
IF(EZ86&gt;$F$32,4,
IF(EZ86&gt;$F$33,5,
IF(EZ86&gt;$F$34,6)))))))</f>
        <v>3</v>
      </c>
      <c r="FC86" s="149" cm="1">
        <f t="array" ref="FC86">INDEX(Sections!$A$37:$F$67, MATCH(EZ86, Acceleration!$H$6:$H$36, 1), Sections!FB86)</f>
        <v>6.8582415088433493</v>
      </c>
      <c r="FD86" s="129">
        <f>(BikeData!$G$5/EX86)*BikeData!$N$2*(Sections!$O$2/Sections!$N$2)-Sections!FI86/Sections!EX86</f>
        <v>8.8151908347395977</v>
      </c>
      <c r="FE86" s="129">
        <f>(Sections!$V$2*Sections!$L$2*BikeData!$N$2*((Sections!$P$2)/Sections!$M$2)/(1-Sections!$V$2*Sections!$N$2/Sections!$M$2))/Sections!EX86-Sections!FI86/Sections!EX86</f>
        <v>12.96331665384885</v>
      </c>
      <c r="FF86" s="129">
        <f t="shared" si="147"/>
        <v>6.8582415088433493</v>
      </c>
      <c r="FG86" s="129">
        <f t="shared" si="148"/>
        <v>43.708956781001746</v>
      </c>
      <c r="FH86" s="129">
        <f t="shared" si="58"/>
        <v>2.2919819025492894E-2</v>
      </c>
      <c r="FI86" s="149">
        <f>0.5*Sections!$U$2*Sections!$T$2*Sections!EZ86^2</f>
        <v>341.41615557584248</v>
      </c>
      <c r="FJ86" s="149">
        <f>BikeData!$N$2*((Sections!$P$2)/Sections!$N$2)-(0.5*Sections!$U$2*Sections!$T$2*Sections!EZ86^2)/BikeData!$G$5</f>
        <v>9.141077010699405</v>
      </c>
      <c r="FK86" s="149">
        <f>Sections!$V$2*BikeData!$N$2*(Sections!$P$2/Sections!$M$2)/(1-Sections!$V$2*Sections!$N$2/Sections!$M$2)</f>
        <v>15.459349727578084</v>
      </c>
      <c r="FL86" s="149">
        <f t="shared" si="149"/>
        <v>9.141077010699405</v>
      </c>
      <c r="FM86" s="149">
        <f t="shared" si="150"/>
        <v>193.62828163</v>
      </c>
      <c r="FN86" s="149">
        <f t="shared" si="61"/>
        <v>64.03886446424319</v>
      </c>
      <c r="FO86" s="149">
        <f t="shared" si="152"/>
        <v>0</v>
      </c>
      <c r="FP86" s="149">
        <f t="shared" si="151"/>
        <v>6.8582415088433493</v>
      </c>
      <c r="FR86" s="149">
        <f>INDEX($B$29:$B$34, MATCH($FV86, $A$29:$A$34, 0))</f>
        <v>300.69501336586995</v>
      </c>
      <c r="FS86" s="129">
        <f t="shared" si="165"/>
        <v>60</v>
      </c>
      <c r="FT86" s="129">
        <f t="shared" si="114"/>
        <v>41.927834782848024</v>
      </c>
      <c r="FU86" s="129">
        <f t="shared" si="115"/>
        <v>150.94020521825288</v>
      </c>
      <c r="FV86" s="149">
        <f>IF(GI86=0,
IF(FT86&lt;$E$29,1,
IF(FT86&lt;$E$30,2,
IF(FT86&lt;$E$31,3,
IF(FT86&lt;$E$32,4,
IF(FT86&lt;$E$33,5,
IF(FT86&lt;$E$34,6)))))),
IF(FT86&gt;$F$29,1,
IF(FT86&gt;$F$30,2,
IF(FT86&gt;$F$31,3,
IF(FT86&gt;$F$32,4,
IF(FT86&gt;$F$33,5,
IF(FT86&gt;$F$34,6)))))))</f>
        <v>2</v>
      </c>
      <c r="FW86" s="149" cm="1">
        <f t="array" ref="FW86">INDEX(Sections!$A$37:$F$67, MATCH(FT86, Acceleration!$H$6:$H$36, 1), Sections!FV86)</f>
        <v>9.4901727706756382</v>
      </c>
      <c r="FX86" s="129">
        <f>(BikeData!$G$5/FR86)*BikeData!$N$2*(Sections!$O$2/Sections!$N$2)-Sections!GC86/Sections!FR86</f>
        <v>8.540630251238932</v>
      </c>
      <c r="FY86" s="129">
        <f>(Sections!$V$2*Sections!$L$2*BikeData!$N$2*((Sections!$P$2)/Sections!$M$2)/(1-Sections!$V$2*Sections!$N$2/Sections!$M$2))/Sections!FR86-Sections!GC86/Sections!FR86</f>
        <v>12.520455482830872</v>
      </c>
      <c r="FZ86" s="129">
        <f t="shared" si="116"/>
        <v>8.540630251238932</v>
      </c>
      <c r="GA86" s="129">
        <f t="shared" si="117"/>
        <v>42.131040695433555</v>
      </c>
      <c r="GB86" s="129">
        <f t="shared" si="64"/>
        <v>2.3792847437231403E-2</v>
      </c>
      <c r="GC86" s="149">
        <f>0.5*Sections!$U$2*Sections!$T$2*Sections!FT86^2</f>
        <v>316.42979932400408</v>
      </c>
      <c r="GD86" s="149">
        <f>BikeData!$N$2*((Sections!$P$2)/Sections!$N$2)-(0.5*Sections!$U$2*Sections!$T$2*Sections!FT86^2)/BikeData!$G$5</f>
        <v>9.2357222995321262</v>
      </c>
      <c r="GE86" s="149">
        <f>Sections!$V$2*BikeData!$N$2*(Sections!$P$2/Sections!$M$2)/(1-Sections!$V$2*Sections!$N$2/Sections!$M$2)</f>
        <v>15.459349727578084</v>
      </c>
      <c r="GF86" s="149">
        <f t="shared" si="118"/>
        <v>9.2357222995321262</v>
      </c>
      <c r="GG86" s="149">
        <f t="shared" si="162"/>
        <v>454.54111422000005</v>
      </c>
      <c r="GH86" s="149">
        <f>MAX(0, (FT86^2 - CX$6^2)/(2*Sections!GF86))</f>
        <v>95.170863337178105</v>
      </c>
      <c r="GI86" s="149">
        <f t="shared" si="119"/>
        <v>0</v>
      </c>
      <c r="GJ86" s="149">
        <f t="shared" si="120"/>
        <v>8.540630251238932</v>
      </c>
      <c r="GM86" s="106">
        <f>INDEX($B$29:$B$34, MATCH(GQ86, $A$29:$A$34, 0))</f>
        <v>300.69501336586995</v>
      </c>
      <c r="GN86" s="106">
        <f t="shared" si="166"/>
        <v>60</v>
      </c>
      <c r="GO86" s="106">
        <f t="shared" si="121"/>
        <v>37.514907092324954</v>
      </c>
      <c r="GP86" s="106">
        <f t="shared" si="122"/>
        <v>135.05366553236985</v>
      </c>
      <c r="GQ86" s="106">
        <f>IF(HD86=0,
IF(GO86&lt;$E$29,1,
IF(GO86&lt;$E$30,2,
IF(GO86&lt;$E$31,3,
IF(GO86&lt;$E$32,4,
IF(GO86&lt;$E$33,5,
IF(GO86&lt;$E$34,6)))))),
IF(GO86&gt;$F$29,1,
IF(GO86&gt;$F$30,2,
IF(GO86&gt;$F$31,3,
IF(GO86&gt;$F$32,4,
IF(GO86&gt;$F$33,5,
IF(GO86&gt;$F$34,6)))))))</f>
        <v>2</v>
      </c>
      <c r="GR86" s="106" cm="1">
        <f t="array" ref="GR86">INDEX(Sections!$A$37:$F$67, MATCH(GO86, Acceleration!$H$6:$H$36, 1), Sections!GQ86)</f>
        <v>9.4901727706756382</v>
      </c>
      <c r="GS86" s="106">
        <f>(BikeData!$G$5/GM86)*BikeData!$N$2*(Sections!$O$2/Sections!$N$2)-Sections!GX86/Sections!GM86</f>
        <v>8.7504891141159966</v>
      </c>
      <c r="GT86" s="106">
        <f>(Sections!$V$2*Sections!$L$2*BikeData!$N$2*((Sections!$P$2)/Sections!$M$2)/(1-Sections!$V$2*Sections!$N$2/Sections!$M$2))/Sections!GM86-Sections!GX86/Sections!GM86</f>
        <v>12.730314345707937</v>
      </c>
      <c r="GU86" s="106">
        <f t="shared" si="123"/>
        <v>8.7504891141159966</v>
      </c>
      <c r="GV86" s="106">
        <f t="shared" si="124"/>
        <v>37.747440077096684</v>
      </c>
      <c r="GW86" s="106">
        <f t="shared" si="70"/>
        <v>2.657371282213419E-2</v>
      </c>
      <c r="GX86" s="106">
        <f>0.5*Sections!$U$2*Sections!$T$2*Sections!GO86^2</f>
        <v>253.32628574623914</v>
      </c>
      <c r="GY86" s="106">
        <f>BikeData!$N$2*((Sections!$P$2)/Sections!$N$2)-(0.5*Sections!$U$2*Sections!$T$2*Sections!GO86^2)/BikeData!$G$5</f>
        <v>9.4747507600539631</v>
      </c>
      <c r="GZ86" s="106">
        <f>Sections!$V$2*BikeData!$N$2*(Sections!$P$2/Sections!$M$2)/(1-Sections!$V$2*Sections!$N$2/Sections!$M$2)</f>
        <v>15.459349727578084</v>
      </c>
      <c r="HA86" s="106">
        <f t="shared" si="125"/>
        <v>9.4747507600539631</v>
      </c>
      <c r="HB86" s="106">
        <f t="shared" si="163"/>
        <v>323.21187875999999</v>
      </c>
      <c r="HC86" s="106">
        <f>MAX(0, (GO86^2 - DY$9^2)/(2*Sections!HA86))</f>
        <v>74.269407701958244</v>
      </c>
      <c r="HD86" s="106">
        <f t="shared" si="126"/>
        <v>0</v>
      </c>
      <c r="HE86" s="106">
        <f t="shared" si="127"/>
        <v>8.7504891141159966</v>
      </c>
      <c r="HH86" s="82">
        <f>INDEX($B$29:$B$34, MATCH(HL86, $A$29:$A$34, 0))</f>
        <v>300.69501336586995</v>
      </c>
      <c r="HI86" s="82">
        <f t="shared" si="167"/>
        <v>60</v>
      </c>
      <c r="HJ86" s="82">
        <f t="shared" si="128"/>
        <v>35.787732047230698</v>
      </c>
      <c r="HK86" s="82">
        <f t="shared" si="129"/>
        <v>128.83583537003051</v>
      </c>
      <c r="HL86" s="106">
        <f>IF(HY86=0,
IF(HJ86&lt;$E$29,1,
IF(HJ86&lt;$E$30,2,
IF(HJ86&lt;$E$31,3,
IF(HJ86&lt;$E$32,4,
IF(HJ86&lt;$E$33,5,
IF(HJ86&lt;$E$34,6)))))),
IF(HJ86&gt;$F$29,1,
IF(HJ86&gt;$F$30,2,
IF(HJ86&gt;$F$31,3,
IF(HJ86&gt;$F$32,4,
IF(HJ86&gt;$F$33,5,
IF(HJ86&gt;$F$34,6)))))))</f>
        <v>2</v>
      </c>
      <c r="HM86" s="106" cm="1">
        <f t="array" ref="HM86">INDEX(Sections!$A$37:$F$67, MATCH(HJ86, Acceleration!$H$6:$H$36, 1), Sections!HL86)</f>
        <v>9.4901727706756382</v>
      </c>
      <c r="HN86" s="82">
        <f>(BikeData!$G$5/HH86)*BikeData!$N$2*(Sections!$O$2/Sections!$N$2)-Sections!HS86/Sections!HH86</f>
        <v>8.8262774279159384</v>
      </c>
      <c r="HO86" s="82">
        <f>(Sections!$V$2*Sections!$L$2*BikeData!$N$2*((Sections!$P$2)/Sections!$M$2)/(1-Sections!$V$2*Sections!$N$2/Sections!$M$2))/Sections!HH86-Sections!HS86/Sections!HH86</f>
        <v>12.806102659507879</v>
      </c>
      <c r="HP86" s="82">
        <f t="shared" si="130"/>
        <v>8.8262774279159384</v>
      </c>
      <c r="HQ86" s="82">
        <f t="shared" si="131"/>
        <v>36.033516619117471</v>
      </c>
      <c r="HR86" s="106">
        <f t="shared" si="26"/>
        <v>2.7846912120550432E-2</v>
      </c>
      <c r="HS86" s="104">
        <f>0.5*Sections!$U$2*Sections!$T$2*Sections!HJ86^2</f>
        <v>230.53711771518894</v>
      </c>
      <c r="HT86" s="104">
        <f>BikeData!$N$2*((Sections!$P$2)/Sections!$N$2)-(0.5*Sections!$U$2*Sections!$T$2*Sections!HJ86^2)/BikeData!$G$5</f>
        <v>9.5610733662321845</v>
      </c>
      <c r="HU86" s="104">
        <f>Sections!$V$2*BikeData!$N$2*(Sections!$P$2/Sections!$M$2)/(1-Sections!$V$2*Sections!$N$2/Sections!$M$2)</f>
        <v>15.459349727578084</v>
      </c>
      <c r="HV86" s="106">
        <f t="shared" si="132"/>
        <v>9.5610733662321845</v>
      </c>
      <c r="HW86" s="106">
        <f t="shared" si="164"/>
        <v>261.42191860000003</v>
      </c>
      <c r="HX86" s="106">
        <f t="shared" si="78"/>
        <v>50.177224574912039</v>
      </c>
      <c r="HY86" s="106">
        <f t="shared" si="133"/>
        <v>0</v>
      </c>
      <c r="HZ86" s="106">
        <f t="shared" si="134"/>
        <v>8.8262774279159384</v>
      </c>
    </row>
    <row r="87" spans="2:234">
      <c r="B87" s="65"/>
      <c r="C87" s="65"/>
      <c r="D87" s="65"/>
      <c r="E87" s="111"/>
      <c r="F87" s="111"/>
      <c r="L87" s="149">
        <f>INDEX($B$29:$B$34, MATCH($P87, $A$29:$A$34, 0))</f>
        <v>300.69501336586995</v>
      </c>
      <c r="M87" s="149">
        <f t="shared" si="28"/>
        <v>61</v>
      </c>
      <c r="N87" s="149">
        <f>U86</f>
        <v>37.081783926345679</v>
      </c>
      <c r="O87" s="149">
        <f t="shared" si="29"/>
        <v>133.49442213484446</v>
      </c>
      <c r="P87" s="149">
        <f>IF(AC87=0,
IF(N87&lt;$E$29,1,
IF(N87&lt;$E$30,2,
IF(N87&lt;$E$31,3,
IF(N87&lt;$E$32,4,
IF(N87&lt;$E$33,5,
IF(N87&lt;$E$34,6)))))),
IF(N87&gt;$F$29,1,
IF(N87&gt;$F$30,2,
IF(N87&gt;$F$31,3,
IF(N87&gt;$F$32,4,
IF(N87&gt;$F$33,5,
IF(N87&gt;$F$34,6)))))))</f>
        <v>2</v>
      </c>
      <c r="Q87" s="149" cm="1">
        <f t="array" ref="Q87">INDEX(Sections!$A$37:$F$67, MATCH(N87, Acceleration!$H$6:$H$36, 1), Sections!P87)</f>
        <v>9.4901727706756382</v>
      </c>
      <c r="R87" s="149">
        <f>(BikeData!$G$5/L87)*BikeData!$N$2*(Sections!$O$2/Sections!$N$2)-Sections!W87/Sections!L87</f>
        <v>8.7698300397678928</v>
      </c>
      <c r="S87" s="149">
        <f>(Sections!$V$2*Sections!$L$2*BikeData!$N$2*((Sections!$P$2)/Sections!$M$2)/(1-Sections!$V$2*Sections!$N$2/Sections!$M$2))/Sections!L87-Sections!W87/Sections!L87</f>
        <v>12.749655271359831</v>
      </c>
      <c r="T87" s="149">
        <f t="shared" si="0"/>
        <v>8.6376490575826992</v>
      </c>
      <c r="U87" s="149">
        <f t="shared" si="30"/>
        <v>37.313991977210833</v>
      </c>
      <c r="V87" s="149">
        <f t="shared" si="31"/>
        <v>2.688324673960981E-2</v>
      </c>
      <c r="W87" s="149">
        <f>0.5*Sections!$U$2*Sections!$T$2*Sections!N87^2</f>
        <v>247.51056584883398</v>
      </c>
      <c r="X87" s="149">
        <f>BikeData!$N$2*((Sections!$P$2)/Sections!$N$2)-(0.5*Sections!$U$2*Sections!$T$2*Sections!N87^2)/BikeData!$G$5</f>
        <v>9.4967800020895883</v>
      </c>
      <c r="Y87" s="149">
        <f>Sections!$V$2*BikeData!$N$2*(Sections!$P$2/Sections!$M$2)/(1-Sections!$V$2*Sections!$N$2/Sections!$M$2)</f>
        <v>15.459349727578084</v>
      </c>
      <c r="Z87" s="149">
        <f t="shared" si="32"/>
        <v>9.4967800020895883</v>
      </c>
      <c r="AA87" s="149">
        <f>$D$2-M87</f>
        <v>442.2</v>
      </c>
      <c r="AB87" s="149">
        <f>MAX(0, (N87^2 - M$17^2)/(2*Sections!Z87))</f>
        <v>25.177771550271103</v>
      </c>
      <c r="AC87" s="149">
        <f t="shared" si="80"/>
        <v>0</v>
      </c>
      <c r="AD87" s="149">
        <f t="shared" si="33"/>
        <v>8.6376490575826992</v>
      </c>
      <c r="AF87" s="149">
        <f>INDEX($B$29:$B$34, MATCH($AJ87, $A$29:$A$34, 0))</f>
        <v>288.49501037177833</v>
      </c>
      <c r="AG87" s="129">
        <f t="shared" si="159"/>
        <v>61</v>
      </c>
      <c r="AH87" s="129">
        <f t="shared" si="160"/>
        <v>43.942486805375808</v>
      </c>
      <c r="AI87" s="129">
        <f t="shared" si="153"/>
        <v>158.19295249935291</v>
      </c>
      <c r="AJ87" s="129">
        <f>IF(AW87=0,
IF(AH87&lt;$E$29,1,
IF(AH87&lt;$E$30,2,
IF(AH87&lt;$E$31,3,
IF(AH87&lt;$E$32,4,
IF(AH87&lt;$E$33,5,
IF(AH87&lt;$E$34,6)))))),
IF(AH87&gt;$F$29,1,
IF(AH87&gt;$F$30,2,
IF(AH87&gt;$F$31,3,
IF(AH87&gt;$F$32,4,
IF(AH87&gt;$F$33,5,
IF(AH87&gt;$F$34,6)))))))</f>
        <v>3</v>
      </c>
      <c r="AK87" s="129" cm="1">
        <f t="array" ref="AK87">INDEX(Sections!$A$37:$F$67, MATCH(AH87, Acceleration!$H$6:$H$36, 1), $AJ87)</f>
        <v>6.8582415088433493</v>
      </c>
      <c r="AL87" s="129">
        <f>(BikeData!$G$5/AF87)*BikeData!$N$2*(Sections!$O$2/Sections!$N$2)-Sections!AQ87/Sections!AF87</f>
        <v>8.7938614162115591</v>
      </c>
      <c r="AM87" s="129">
        <f>(Sections!$V$2*Sections!$L$2*BikeData!$N$2*((Sections!$P$2)/Sections!$M$2)/(1-Sections!$V$2*Sections!$N$2/Sections!$M$2))/Sections!AF87-Sections!AQ87/Sections!AF87</f>
        <v>12.941987235320811</v>
      </c>
      <c r="AN87" s="129">
        <f t="shared" si="154"/>
        <v>6.8582415088433493</v>
      </c>
      <c r="AO87" s="129">
        <f t="shared" si="155"/>
        <v>44.098283749578208</v>
      </c>
      <c r="AP87" s="129">
        <f t="shared" si="36"/>
        <v>2.2716748017915112E-2</v>
      </c>
      <c r="AQ87" s="149">
        <f>0.5*Sections!$U$2*Sections!$T$2*Sections!AH87^2</f>
        <v>347.56958639531285</v>
      </c>
      <c r="AR87" s="149">
        <f>BikeData!$N$2*((Sections!$P$2)/Sections!$N$2)-(0.5*Sections!$U$2*Sections!$T$2*Sections!AH87^2)/BikeData!$G$5</f>
        <v>9.1177685606256542</v>
      </c>
      <c r="AS87" s="149">
        <f>Sections!$V$2*BikeData!$N$2*(Sections!$P$2/Sections!$M$2)/(1-Sections!$V$2*Sections!$N$2/Sections!$M$2)</f>
        <v>15.459349727578084</v>
      </c>
      <c r="AT87" s="149">
        <f t="shared" si="156"/>
        <v>9.1177685606256542</v>
      </c>
      <c r="AU87" s="149">
        <f t="shared" si="157"/>
        <v>1.0250010199999977</v>
      </c>
      <c r="AV87" s="149">
        <f>MAX(0, (AH87^2 - AG$17^2)/(2*Sections!AT87))</f>
        <v>0</v>
      </c>
      <c r="AW87" s="149">
        <f t="shared" si="81"/>
        <v>0</v>
      </c>
      <c r="AX87" s="149">
        <f t="shared" si="158"/>
        <v>6.8582415088433493</v>
      </c>
      <c r="AZ87" s="36"/>
      <c r="BA87" s="111"/>
      <c r="BB87" s="111"/>
      <c r="BC87" s="111"/>
      <c r="BD87" s="111"/>
      <c r="BE87" s="111"/>
      <c r="BF87" s="111"/>
      <c r="BG87" s="111"/>
      <c r="BH87" s="111"/>
      <c r="BI87" s="111"/>
      <c r="BJ87" s="111"/>
      <c r="BK87" s="36"/>
      <c r="BL87" s="36"/>
      <c r="BM87" s="36"/>
      <c r="BN87" s="111"/>
      <c r="BO87" s="111"/>
      <c r="BP87" s="111"/>
      <c r="BQ87" s="111"/>
      <c r="BR87" s="111"/>
      <c r="BT87" s="129">
        <f>INDEX($B$29:$B$34, MATCH($BX87, $A$29:$A$34, 0))</f>
        <v>281.54523308547459</v>
      </c>
      <c r="BU87" s="129">
        <f t="shared" si="85"/>
        <v>61</v>
      </c>
      <c r="BV87" s="129">
        <f t="shared" si="86"/>
        <v>56.548129304190937</v>
      </c>
      <c r="BW87" s="129">
        <f t="shared" si="87"/>
        <v>203.57326549508738</v>
      </c>
      <c r="BX87" s="129">
        <f>IF(CK87=0,
IF(BV87&lt;$E$29,1,
IF(BV87&lt;$E$30,2,
IF(BV87&lt;$E$31,3,
IF(BV87&lt;$E$32,4,
IF(BV87&lt;$E$33,5,
IF(BV87&lt;$E$34,6)))))),
IF(BV87&gt;$F$29,1,
IF(BV87&gt;$F$30,2,
IF(BV87&gt;$F$31,3,
IF(BV87&gt;$F$32,4,
IF(BV87&gt;$F$33,5,
IF(BV87&gt;$F$34,6)))))))</f>
        <v>4</v>
      </c>
      <c r="BY87" s="129" cm="1">
        <f t="array" ref="BY87">INDEX(Sections!$A$37:$F$67, MATCH(BV87, Acceleration!$H$6:$H$36, 1), Sections!BX87)</f>
        <v>4.7104625432718503</v>
      </c>
      <c r="BZ87" s="129">
        <f>(BikeData!$G$5/BT87)*BikeData!$N$2*(Sections!$O$2/Sections!$N$2)-Sections!CE87/Sections!BT87</f>
        <v>8.2010635895498751</v>
      </c>
      <c r="CA87" s="129">
        <f>(Sections!$V$2*Sections!$L$2*BikeData!$N$2*((Sections!$P$2)/Sections!$M$2)/(1-Sections!$V$2*Sections!$N$2/Sections!$M$2))/Sections!BT87-Sections!CE87/Sections!BT87</f>
        <v>12.451583437080213</v>
      </c>
      <c r="CB87" s="129">
        <f t="shared" si="40"/>
        <v>4.7104625432718503</v>
      </c>
      <c r="CC87" s="129">
        <f t="shared" si="13"/>
        <v>56.631368100108986</v>
      </c>
      <c r="CD87" s="129">
        <f t="shared" si="41"/>
        <v>1.7671045073257789E-2</v>
      </c>
      <c r="CE87" s="149">
        <f>0.5*Sections!$U$2*Sections!$T$2*Sections!BV87^2</f>
        <v>575.5843670046296</v>
      </c>
      <c r="CF87" s="149">
        <f>BikeData!$N$2*((Sections!$P$2)/Sections!$N$2)-(0.5*Sections!$U$2*Sections!$T$2*Sections!BV87^2)/BikeData!$G$5</f>
        <v>8.2540762098327871</v>
      </c>
      <c r="CG87" s="149">
        <f>Sections!$V$2*BikeData!$N$2*(Sections!$P$2/Sections!$M$2)/(1-Sections!$V$2*Sections!$N$2/Sections!$M$2)</f>
        <v>15.459349727578084</v>
      </c>
      <c r="CH87" s="149">
        <f t="shared" si="42"/>
        <v>8.2540762098327871</v>
      </c>
      <c r="CI87" s="149">
        <f t="shared" si="88"/>
        <v>43.075679469999997</v>
      </c>
      <c r="CJ87" s="149">
        <f>MAX(0, (BV87^2 - BU$17^2)/(2*Sections!CH87))</f>
        <v>0</v>
      </c>
      <c r="CK87" s="149">
        <f t="shared" si="89"/>
        <v>0</v>
      </c>
      <c r="CL87" s="154">
        <f t="shared" si="90"/>
        <v>4.7104625432718503</v>
      </c>
      <c r="CM87" s="672"/>
      <c r="CN87" s="129">
        <f>INDEX($B$29:$B$34, MATCH(CR87, $A$29:$A$34, 0))</f>
        <v>288.49501037177833</v>
      </c>
      <c r="CO87" s="129">
        <f t="shared" si="91"/>
        <v>61</v>
      </c>
      <c r="CP87" s="129">
        <f t="shared" si="92"/>
        <v>51.347542284733514</v>
      </c>
      <c r="CQ87" s="129">
        <f t="shared" si="43"/>
        <v>184.85115222504066</v>
      </c>
      <c r="CR87" s="129">
        <f>IF(DE87=1,
IF(CP87&lt;$E$29,1,
IF(CP87&lt;$E$30,2,
IF(CP87&lt;$E$31,3,
IF(CP87&lt;$E$32,4,
IF(CP87&lt;$E$33,5,
IF(CP87&lt;$E$34,6)))))),
IF(CP87&gt;$F$29,1,
IF(CP87&gt;$F$30,2,
IF(CP87&gt;$F$31,3,
IF(CP87&gt;$F$32,4,
IF(CP87&gt;$F$33,5,
IF(CP87&gt;$F$34,6)))))))</f>
        <v>3</v>
      </c>
      <c r="CS87" s="129" cm="1">
        <f t="array" ref="CS87">INDEX(Sections!$A$37:$F$67, MATCH(CP87, Acceleration!$H$6:$H$36, 1), Sections!CR87)</f>
        <v>6.8582415088433493</v>
      </c>
      <c r="CT87" s="129">
        <f>(BikeData!$G$5/CN87)*BikeData!$N$2*(Sections!$O$2/Sections!$N$2)-Sections!CY87/Sections!CN87</f>
        <v>8.3536006602149229</v>
      </c>
      <c r="CU87" s="129">
        <f>(Sections!$V$2*Sections!$L$2*BikeData!$N$2*((Sections!$P$2)/Sections!$M$2)/(1-Sections!$V$2*Sections!$N$2/Sections!$M$2))/Sections!CN87-Sections!CY87/Sections!CN87</f>
        <v>12.501726479324176</v>
      </c>
      <c r="CV87" s="129">
        <f t="shared" si="135"/>
        <v>6.8582415088433493</v>
      </c>
      <c r="CW87" s="129">
        <f t="shared" si="138"/>
        <v>51.179065852122072</v>
      </c>
      <c r="CX87" s="129">
        <f t="shared" si="139"/>
        <v>1.9507131234950525E-2</v>
      </c>
      <c r="CY87" s="129">
        <f>0.5*Sections!$U$2*Sections!$T$2*Sections!CP87^2</f>
        <v>474.58261776284934</v>
      </c>
      <c r="CZ87" s="129">
        <f>BikeData!$N$2*((Sections!$P$2)/Sections!$N$2)-(0.5*Sections!$U$2*Sections!$T$2*Sections!CP87^2)/BikeData!$G$5</f>
        <v>8.6366585933243787</v>
      </c>
      <c r="DA87" s="129">
        <f>Sections!$V$2*BikeData!$N$2*(Sections!$P$2/Sections!$M$2)/(1-Sections!$V$2*Sections!$N$2/Sections!$M$2)</f>
        <v>15.459349727578084</v>
      </c>
      <c r="DB87" s="129">
        <f t="shared" si="93"/>
        <v>8.6366585933243787</v>
      </c>
      <c r="DC87" s="129">
        <f t="shared" si="94"/>
        <v>11.567763170000006</v>
      </c>
      <c r="DD87" s="129">
        <f t="shared" si="47"/>
        <v>13.650448186762414</v>
      </c>
      <c r="DE87" s="220">
        <f t="shared" si="95"/>
        <v>1</v>
      </c>
      <c r="DF87" s="149">
        <f t="shared" si="161"/>
        <v>-8.6366585933243787</v>
      </c>
      <c r="DG87" s="680"/>
      <c r="EX87" s="129">
        <f>INDEX($B$29:$B$34, MATCH($FB87, $A$29:$A$34, 0))</f>
        <v>288.49501037177833</v>
      </c>
      <c r="EY87" s="129">
        <f t="shared" si="144"/>
        <v>61</v>
      </c>
      <c r="EZ87" s="129">
        <f t="shared" si="145"/>
        <v>43.708956781001746</v>
      </c>
      <c r="FA87" s="129">
        <f t="shared" si="146"/>
        <v>157.35224441160628</v>
      </c>
      <c r="FB87" s="149">
        <f>IF(FO87=0,
IF(EZ87&lt;$E$29,1,
IF(EZ87&lt;$E$30,2,
IF(EZ87&lt;$E$31,3,
IF(EZ87&lt;$E$32,4,
IF(EZ87&lt;$E$33,5,
IF(EZ87&lt;$E$34,6)))))),
IF(EZ87&gt;$F$29,1,
IF(EZ87&gt;$F$30,2,
IF(EZ87&gt;$F$31,3,
IF(EZ87&gt;$F$32,4,
IF(EZ87&gt;$F$33,5,
IF(EZ87&gt;$F$34,6)))))))</f>
        <v>3</v>
      </c>
      <c r="FC87" s="149" cm="1">
        <f t="array" ref="FC87">INDEX(Sections!$A$37:$F$67, MATCH(EZ87, Acceleration!$H$6:$H$36, 1), Sections!FB87)</f>
        <v>6.8582415088433493</v>
      </c>
      <c r="FD87" s="129">
        <f>(BikeData!$G$5/EX87)*BikeData!$N$2*(Sections!$O$2/Sections!$N$2)-Sections!FI87/Sections!EX87</f>
        <v>8.8066327423829858</v>
      </c>
      <c r="FE87" s="129">
        <f>(Sections!$V$2*Sections!$L$2*BikeData!$N$2*((Sections!$P$2)/Sections!$M$2)/(1-Sections!$V$2*Sections!$N$2/Sections!$M$2))/Sections!EX87-Sections!FI87/Sections!EX87</f>
        <v>12.954758561492238</v>
      </c>
      <c r="FF87" s="129">
        <f t="shared" si="147"/>
        <v>6.8582415088433493</v>
      </c>
      <c r="FG87" s="129">
        <f t="shared" si="148"/>
        <v>43.865583159251003</v>
      </c>
      <c r="FH87" s="129">
        <f t="shared" si="58"/>
        <v>2.2837687772776054E-2</v>
      </c>
      <c r="FI87" s="149">
        <f>0.5*Sections!$U$2*Sections!$T$2*Sections!EZ87^2</f>
        <v>343.88512251902614</v>
      </c>
      <c r="FJ87" s="149">
        <f>BikeData!$N$2*((Sections!$P$2)/Sections!$N$2)-(0.5*Sections!$U$2*Sections!$T$2*Sections!EZ87^2)/BikeData!$G$5</f>
        <v>9.1317248631873458</v>
      </c>
      <c r="FK87" s="149">
        <f>Sections!$V$2*BikeData!$N$2*(Sections!$P$2/Sections!$M$2)/(1-Sections!$V$2*Sections!$N$2/Sections!$M$2)</f>
        <v>15.459349727578084</v>
      </c>
      <c r="FL87" s="149">
        <f t="shared" si="149"/>
        <v>9.1317248631873458</v>
      </c>
      <c r="FM87" s="149">
        <f t="shared" si="150"/>
        <v>192.62828163</v>
      </c>
      <c r="FN87" s="149">
        <f t="shared" si="61"/>
        <v>64.855483725942548</v>
      </c>
      <c r="FO87" s="149">
        <f t="shared" si="152"/>
        <v>0</v>
      </c>
      <c r="FP87" s="149">
        <f t="shared" si="151"/>
        <v>6.8582415088433493</v>
      </c>
      <c r="FR87" s="149">
        <f>INDEX($B$29:$B$34, MATCH($FV87, $A$29:$A$34, 0))</f>
        <v>300.69501336586995</v>
      </c>
      <c r="FS87" s="129">
        <f t="shared" si="165"/>
        <v>61</v>
      </c>
      <c r="FT87" s="129">
        <f t="shared" si="114"/>
        <v>42.131040695433555</v>
      </c>
      <c r="FU87" s="129">
        <f t="shared" si="115"/>
        <v>151.6717465035608</v>
      </c>
      <c r="FV87" s="149">
        <f>IF(GI87=0,
IF(FT87&lt;$E$29,1,
IF(FT87&lt;$E$30,2,
IF(FT87&lt;$E$31,3,
IF(FT87&lt;$E$32,4,
IF(FT87&lt;$E$33,5,
IF(FT87&lt;$E$34,6)))))),
IF(FT87&gt;$F$29,1,
IF(FT87&gt;$F$30,2,
IF(FT87&gt;$F$31,3,
IF(FT87&gt;$F$32,4,
IF(FT87&gt;$F$33,5,
IF(FT87&gt;$F$34,6)))))))</f>
        <v>2</v>
      </c>
      <c r="FW87" s="149" cm="1">
        <f t="array" ref="FW87">INDEX(Sections!$A$37:$F$67, MATCH(FT87, Acceleration!$H$6:$H$36, 1), Sections!FV87)</f>
        <v>9.4901727706756382</v>
      </c>
      <c r="FX87" s="129">
        <f>(BikeData!$G$5/FR87)*BikeData!$N$2*(Sections!$O$2/Sections!$N$2)-Sections!GC87/Sections!FR87</f>
        <v>8.5304051834666748</v>
      </c>
      <c r="FY87" s="129">
        <f>(Sections!$V$2*Sections!$L$2*BikeData!$N$2*((Sections!$P$2)/Sections!$M$2)/(1-Sections!$V$2*Sections!$N$2/Sections!$M$2))/Sections!FR87-Sections!GC87/Sections!FR87</f>
        <v>12.510230415058615</v>
      </c>
      <c r="FZ87" s="129">
        <f t="shared" si="116"/>
        <v>8.5304051834666748</v>
      </c>
      <c r="GA87" s="129">
        <f t="shared" si="117"/>
        <v>42.333029662985517</v>
      </c>
      <c r="GB87" s="129">
        <f t="shared" si="64"/>
        <v>2.3678707307297656E-2</v>
      </c>
      <c r="GC87" s="149">
        <f>0.5*Sections!$U$2*Sections!$T$2*Sections!FT87^2</f>
        <v>319.50442621445012</v>
      </c>
      <c r="GD87" s="149">
        <f>BikeData!$N$2*((Sections!$P$2)/Sections!$N$2)-(0.5*Sections!$U$2*Sections!$T$2*Sections!FT87^2)/BikeData!$G$5</f>
        <v>9.2240759855531635</v>
      </c>
      <c r="GE87" s="149">
        <f>Sections!$V$2*BikeData!$N$2*(Sections!$P$2/Sections!$M$2)/(1-Sections!$V$2*Sections!$N$2/Sections!$M$2)</f>
        <v>15.459349727578084</v>
      </c>
      <c r="GF87" s="149">
        <f t="shared" si="118"/>
        <v>9.2240759855531635</v>
      </c>
      <c r="GG87" s="149">
        <f t="shared" si="162"/>
        <v>453.54111422000005</v>
      </c>
      <c r="GH87" s="149">
        <f>MAX(0, (FT87^2 - CX$6^2)/(2*Sections!GF87))</f>
        <v>96.216932344244498</v>
      </c>
      <c r="GI87" s="149">
        <f t="shared" si="119"/>
        <v>0</v>
      </c>
      <c r="GJ87" s="149">
        <f t="shared" si="120"/>
        <v>8.5304051834666748</v>
      </c>
      <c r="GM87" s="106">
        <f>INDEX($B$29:$B$34, MATCH(GQ87, $A$29:$A$34, 0))</f>
        <v>300.69501336586995</v>
      </c>
      <c r="GN87" s="106">
        <f t="shared" si="166"/>
        <v>61</v>
      </c>
      <c r="GO87" s="106">
        <f t="shared" si="121"/>
        <v>37.747440077096684</v>
      </c>
      <c r="GP87" s="106">
        <f t="shared" si="122"/>
        <v>135.89078427754808</v>
      </c>
      <c r="GQ87" s="106">
        <f>IF(HD87=0,
IF(GO87&lt;$E$29,1,
IF(GO87&lt;$E$30,2,
IF(GO87&lt;$E$31,3,
IF(GO87&lt;$E$32,4,
IF(GO87&lt;$E$33,5,
IF(GO87&lt;$E$34,6)))))),
IF(GO87&gt;$F$29,1,
IF(GO87&gt;$F$30,2,
IF(GO87&gt;$F$31,3,
IF(GO87&gt;$F$32,4,
IF(GO87&gt;$F$33,5,
IF(GO87&gt;$F$34,6)))))))</f>
        <v>2</v>
      </c>
      <c r="GR87" s="106" cm="1">
        <f t="array" ref="GR87">INDEX(Sections!$A$37:$F$67, MATCH(GO87, Acceleration!$H$6:$H$36, 1), Sections!GQ87)</f>
        <v>9.4901727706756382</v>
      </c>
      <c r="GS87" s="106">
        <f>(BikeData!$G$5/GM87)*BikeData!$N$2*(Sections!$O$2/Sections!$N$2)-Sections!GX87/Sections!GM87</f>
        <v>8.7400127977786557</v>
      </c>
      <c r="GT87" s="106">
        <f>(Sections!$V$2*Sections!$L$2*BikeData!$N$2*((Sections!$P$2)/Sections!$M$2)/(1-Sections!$V$2*Sections!$N$2/Sections!$M$2))/Sections!GM87-Sections!GX87/Sections!GM87</f>
        <v>12.719838029370596</v>
      </c>
      <c r="GU87" s="106">
        <f t="shared" si="123"/>
        <v>8.7400127977786557</v>
      </c>
      <c r="GV87" s="106">
        <f t="shared" si="124"/>
        <v>37.978273499062091</v>
      </c>
      <c r="GW87" s="106">
        <f t="shared" si="70"/>
        <v>2.6411108004793231E-2</v>
      </c>
      <c r="GX87" s="106">
        <f>0.5*Sections!$U$2*Sections!$T$2*Sections!GO87^2</f>
        <v>256.47646182732086</v>
      </c>
      <c r="GY87" s="106">
        <f>BikeData!$N$2*((Sections!$P$2)/Sections!$N$2)-(0.5*Sections!$U$2*Sections!$T$2*Sections!GO87^2)/BikeData!$G$5</f>
        <v>9.4628182748983498</v>
      </c>
      <c r="GZ87" s="106">
        <f>Sections!$V$2*BikeData!$N$2*(Sections!$P$2/Sections!$M$2)/(1-Sections!$V$2*Sections!$N$2/Sections!$M$2)</f>
        <v>15.459349727578084</v>
      </c>
      <c r="HA87" s="106">
        <f t="shared" si="125"/>
        <v>9.4628182748983498</v>
      </c>
      <c r="HB87" s="106">
        <f t="shared" si="163"/>
        <v>322.21187875999999</v>
      </c>
      <c r="HC87" s="106">
        <f>MAX(0, (GO87^2 - DY$9^2)/(2*Sections!HA87))</f>
        <v>75.287783775458323</v>
      </c>
      <c r="HD87" s="106">
        <f t="shared" si="126"/>
        <v>0</v>
      </c>
      <c r="HE87" s="106">
        <f t="shared" si="127"/>
        <v>8.7400127977786557</v>
      </c>
      <c r="HH87" s="82">
        <f>INDEX($B$29:$B$34, MATCH(HL87, $A$29:$A$34, 0))</f>
        <v>300.69501336586995</v>
      </c>
      <c r="HI87" s="82">
        <f t="shared" si="167"/>
        <v>61</v>
      </c>
      <c r="HJ87" s="82">
        <f t="shared" si="128"/>
        <v>36.033516619117471</v>
      </c>
      <c r="HK87" s="82">
        <f t="shared" si="129"/>
        <v>129.7206598288229</v>
      </c>
      <c r="HL87" s="106">
        <f>IF(HY87=0,
IF(HJ87&lt;$E$29,1,
IF(HJ87&lt;$E$30,2,
IF(HJ87&lt;$E$31,3,
IF(HJ87&lt;$E$32,4,
IF(HJ87&lt;$E$33,5,
IF(HJ87&lt;$E$34,6)))))),
IF(HJ87&gt;$F$29,1,
IF(HJ87&gt;$F$30,2,
IF(HJ87&gt;$F$31,3,
IF(HJ87&gt;$F$32,4,
IF(HJ87&gt;$F$33,5,
IF(HJ87&gt;$F$34,6)))))))</f>
        <v>2</v>
      </c>
      <c r="HM87" s="106" cm="1">
        <f t="array" ref="HM87">INDEX(Sections!$A$37:$F$67, MATCH(HJ87, Acceleration!$H$6:$H$36, 1), Sections!HL87)</f>
        <v>9.4901727706756382</v>
      </c>
      <c r="HN87" s="82">
        <f>(BikeData!$G$5/HH87)*BikeData!$N$2*(Sections!$O$2/Sections!$N$2)-Sections!HS87/Sections!HH87</f>
        <v>8.8157103758106086</v>
      </c>
      <c r="HO87" s="82">
        <f>(Sections!$V$2*Sections!$L$2*BikeData!$N$2*((Sections!$P$2)/Sections!$M$2)/(1-Sections!$V$2*Sections!$N$2/Sections!$M$2))/Sections!HH87-Sections!HS87/Sections!HH87</f>
        <v>12.795535607402549</v>
      </c>
      <c r="HP87" s="82">
        <f t="shared" si="130"/>
        <v>8.8157103758106086</v>
      </c>
      <c r="HQ87" s="82">
        <f t="shared" si="131"/>
        <v>36.277344730449002</v>
      </c>
      <c r="HR87" s="106">
        <f t="shared" si="26"/>
        <v>2.7658362280204917E-2</v>
      </c>
      <c r="HS87" s="104">
        <f>0.5*Sections!$U$2*Sections!$T$2*Sections!HJ87^2</f>
        <v>233.71457758923867</v>
      </c>
      <c r="HT87" s="104">
        <f>BikeData!$N$2*((Sections!$P$2)/Sections!$N$2)-(0.5*Sections!$U$2*Sections!$T$2*Sections!HJ87^2)/BikeData!$G$5</f>
        <v>9.5490375333759339</v>
      </c>
      <c r="HU87" s="104">
        <f>Sections!$V$2*BikeData!$N$2*(Sections!$P$2/Sections!$M$2)/(1-Sections!$V$2*Sections!$N$2/Sections!$M$2)</f>
        <v>15.459349727578084</v>
      </c>
      <c r="HV87" s="106">
        <f t="shared" si="132"/>
        <v>9.5490375333759339</v>
      </c>
      <c r="HW87" s="106">
        <f t="shared" si="164"/>
        <v>260.42191860000003</v>
      </c>
      <c r="HX87" s="106">
        <f t="shared" si="78"/>
        <v>51.164779821514593</v>
      </c>
      <c r="HY87" s="106">
        <f t="shared" si="133"/>
        <v>0</v>
      </c>
      <c r="HZ87" s="106">
        <f t="shared" si="134"/>
        <v>8.8157103758106086</v>
      </c>
    </row>
    <row r="88" spans="2:234">
      <c r="B88" s="65"/>
      <c r="C88" s="65"/>
      <c r="D88" s="65"/>
      <c r="E88" s="111"/>
      <c r="F88" s="111"/>
      <c r="L88" s="149">
        <f>INDEX($B$29:$B$34, MATCH($P88, $A$29:$A$34, 0))</f>
        <v>300.69501336586995</v>
      </c>
      <c r="M88" s="149">
        <f t="shared" si="28"/>
        <v>62</v>
      </c>
      <c r="N88" s="149">
        <f t="shared" si="79"/>
        <v>37.313991977210833</v>
      </c>
      <c r="O88" s="149">
        <f t="shared" si="29"/>
        <v>134.330371117959</v>
      </c>
      <c r="P88" s="149">
        <f>IF(AC88=0,
IF(N88&lt;$E$29,1,
IF(N88&lt;$E$30,2,
IF(N88&lt;$E$31,3,
IF(N88&lt;$E$32,4,
IF(N88&lt;$E$33,5,
IF(N88&lt;$E$34,6)))))),
IF(N88&gt;$F$29,1,
IF(N88&gt;$F$30,2,
IF(N88&gt;$F$31,3,
IF(N88&gt;$F$32,4,
IF(N88&gt;$F$33,5,
IF(N88&gt;$F$34,6)))))))</f>
        <v>2</v>
      </c>
      <c r="Q88" s="149" cm="1">
        <f t="array" ref="Q88">INDEX(Sections!$A$37:$F$67, MATCH(N88, Acceleration!$H$6:$H$36, 1), Sections!P88)</f>
        <v>9.4901727706756382</v>
      </c>
      <c r="R88" s="149">
        <f>(BikeData!$G$5/L88)*BikeData!$N$2*(Sections!$O$2/Sections!$N$2)-Sections!W88/Sections!L88</f>
        <v>8.7594888185220761</v>
      </c>
      <c r="S88" s="149">
        <f>(Sections!$V$2*Sections!$L$2*BikeData!$N$2*((Sections!$P$2)/Sections!$M$2)/(1-Sections!$V$2*Sections!$N$2/Sections!$M$2))/Sections!L88-Sections!W88/Sections!L88</f>
        <v>12.739314050114016</v>
      </c>
      <c r="T88" s="149">
        <f t="shared" si="0"/>
        <v>8.6376490575826992</v>
      </c>
      <c r="U88" s="149">
        <f t="shared" si="30"/>
        <v>37.544763887798254</v>
      </c>
      <c r="V88" s="149">
        <f t="shared" si="31"/>
        <v>2.6716981559332335E-2</v>
      </c>
      <c r="W88" s="149">
        <f>0.5*Sections!$U$2*Sections!$T$2*Sections!N88^2</f>
        <v>250.62011950956381</v>
      </c>
      <c r="X88" s="149">
        <f>BikeData!$N$2*((Sections!$P$2)/Sections!$N$2)-(0.5*Sections!$U$2*Sections!$T$2*Sections!N88^2)/BikeData!$G$5</f>
        <v>9.4850013897383398</v>
      </c>
      <c r="Y88" s="149">
        <f>Sections!$V$2*BikeData!$N$2*(Sections!$P$2/Sections!$M$2)/(1-Sections!$V$2*Sections!$N$2/Sections!$M$2)</f>
        <v>15.459349727578084</v>
      </c>
      <c r="Z88" s="149">
        <f t="shared" si="32"/>
        <v>9.4850013897383398</v>
      </c>
      <c r="AA88" s="149">
        <f>$D$2-M88</f>
        <v>441.2</v>
      </c>
      <c r="AB88" s="149">
        <f>MAX(0, (N88^2 - M$17^2)/(2*Sections!Z88))</f>
        <v>26.119701646159918</v>
      </c>
      <c r="AC88" s="149">
        <f t="shared" si="80"/>
        <v>0</v>
      </c>
      <c r="AD88" s="149">
        <f t="shared" si="33"/>
        <v>8.6376490575826992</v>
      </c>
      <c r="AF88" s="149">
        <f>INDEX($B$29:$B$34, MATCH($AJ88, $A$29:$A$34, 0))</f>
        <v>288.49501037177833</v>
      </c>
      <c r="AG88" s="129">
        <f t="shared" si="159"/>
        <v>62</v>
      </c>
      <c r="AH88" s="129">
        <f t="shared" si="160"/>
        <v>44.098283749578208</v>
      </c>
      <c r="AI88" s="129">
        <f t="shared" si="153"/>
        <v>158.75382149848156</v>
      </c>
      <c r="AJ88" s="129">
        <f>IF(AW88=0,
IF(AH88&lt;$E$29,1,
IF(AH88&lt;$E$30,2,
IF(AH88&lt;$E$31,3,
IF(AH88&lt;$E$32,4,
IF(AH88&lt;$E$33,5,
IF(AH88&lt;$E$34,6)))))),
IF(AH88&gt;$F$29,1,
IF(AH88&gt;$F$30,2,
IF(AH88&gt;$F$31,3,
IF(AH88&gt;$F$32,4,
IF(AH88&gt;$F$33,5,
IF(AH88&gt;$F$34,6)))))))</f>
        <v>3</v>
      </c>
      <c r="AK88" s="129" cm="1">
        <f t="array" ref="AK88">INDEX(Sections!$A$37:$F$67, MATCH(AH88, Acceleration!$H$6:$H$36, 1), $AJ88)</f>
        <v>6.8582415088433493</v>
      </c>
      <c r="AL88" s="129">
        <f>(BikeData!$G$5/AF88)*BikeData!$N$2*(Sections!$O$2/Sections!$N$2)-Sections!AQ88/Sections!AF88</f>
        <v>8.7853033238549472</v>
      </c>
      <c r="AM88" s="129">
        <f>(Sections!$V$2*Sections!$L$2*BikeData!$N$2*((Sections!$P$2)/Sections!$M$2)/(1-Sections!$V$2*Sections!$N$2/Sections!$M$2))/Sections!AF88-Sections!AQ88/Sections!AF88</f>
        <v>12.933429142964199</v>
      </c>
      <c r="AN88" s="129">
        <f t="shared" si="154"/>
        <v>6.8582415088433493</v>
      </c>
      <c r="AO88" s="129">
        <f t="shared" si="155"/>
        <v>44.253532205644333</v>
      </c>
      <c r="AP88" s="129">
        <f t="shared" si="36"/>
        <v>2.2636772978312399E-2</v>
      </c>
      <c r="AQ88" s="149">
        <f>0.5*Sections!$U$2*Sections!$T$2*Sections!AH88^2</f>
        <v>350.0385533384964</v>
      </c>
      <c r="AR88" s="149">
        <f>BikeData!$N$2*((Sections!$P$2)/Sections!$N$2)-(0.5*Sections!$U$2*Sections!$T$2*Sections!AH88^2)/BikeData!$G$5</f>
        <v>9.108416413113595</v>
      </c>
      <c r="AS88" s="149">
        <f>Sections!$V$2*BikeData!$N$2*(Sections!$P$2/Sections!$M$2)/(1-Sections!$V$2*Sections!$N$2/Sections!$M$2)</f>
        <v>15.459349727578084</v>
      </c>
      <c r="AT88" s="149">
        <f t="shared" si="156"/>
        <v>9.108416413113595</v>
      </c>
      <c r="AU88" s="149">
        <f t="shared" si="157"/>
        <v>2.5001019999997709E-2</v>
      </c>
      <c r="AV88" s="149">
        <f>MAX(0, (AH88^2 - AG$17^2)/(2*Sections!AT88))</f>
        <v>0</v>
      </c>
      <c r="AW88" s="149">
        <f t="shared" si="81"/>
        <v>0</v>
      </c>
      <c r="AX88" s="149">
        <f t="shared" si="158"/>
        <v>6.8582415088433493</v>
      </c>
      <c r="AZ88" s="36"/>
      <c r="BA88" s="111"/>
      <c r="BB88" s="111"/>
      <c r="BC88" s="111"/>
      <c r="BD88" s="111"/>
      <c r="BE88" s="111"/>
      <c r="BF88" s="111"/>
      <c r="BG88" s="111"/>
      <c r="BH88" s="111"/>
      <c r="BI88" s="111"/>
      <c r="BJ88" s="111"/>
      <c r="BK88" s="36"/>
      <c r="BL88" s="36"/>
      <c r="BM88" s="36"/>
      <c r="BN88" s="111"/>
      <c r="BO88" s="111"/>
      <c r="BP88" s="111"/>
      <c r="BQ88" s="111"/>
      <c r="BR88" s="111"/>
      <c r="BT88" s="129">
        <f>INDEX($B$29:$B$34, MATCH($BX88, $A$29:$A$34, 0))</f>
        <v>281.54523308547459</v>
      </c>
      <c r="BU88" s="129">
        <f t="shared" si="85"/>
        <v>62</v>
      </c>
      <c r="BV88" s="129">
        <f t="shared" si="86"/>
        <v>56.631368100108986</v>
      </c>
      <c r="BW88" s="129">
        <f t="shared" si="87"/>
        <v>203.87292516039236</v>
      </c>
      <c r="BX88" s="129">
        <f>IF(CK88=0,
IF(BV88&lt;$E$29,1,
IF(BV88&lt;$E$30,2,
IF(BV88&lt;$E$31,3,
IF(BV88&lt;$E$32,4,
IF(BV88&lt;$E$33,5,
IF(BV88&lt;$E$34,6)))))),
IF(BV88&gt;$F$29,1,
IF(BV88&gt;$F$30,2,
IF(BV88&gt;$F$31,3,
IF(BV88&gt;$F$32,4,
IF(BV88&gt;$F$33,5,
IF(BV88&gt;$F$34,6)))))))</f>
        <v>4</v>
      </c>
      <c r="BY88" s="129" cm="1">
        <f t="array" ref="BY88">INDEX(Sections!$A$37:$F$67, MATCH(BV88, Acceleration!$H$6:$H$36, 1), Sections!BX88)</f>
        <v>4.7104625432718503</v>
      </c>
      <c r="BZ88" s="129">
        <f>(BikeData!$G$5/BT88)*BikeData!$N$2*(Sections!$O$2/Sections!$N$2)-Sections!CE88/Sections!BT88</f>
        <v>8.1950405200168053</v>
      </c>
      <c r="CA88" s="129">
        <f>(Sections!$V$2*Sections!$L$2*BikeData!$N$2*((Sections!$P$2)/Sections!$M$2)/(1-Sections!$V$2*Sections!$N$2/Sections!$M$2))/Sections!BT88-Sections!CE88/Sections!BT88</f>
        <v>12.445560367547145</v>
      </c>
      <c r="CB88" s="129">
        <f t="shared" si="40"/>
        <v>4.7104625432718503</v>
      </c>
      <c r="CC88" s="129">
        <f t="shared" si="13"/>
        <v>56.714484728123779</v>
      </c>
      <c r="CD88" s="129">
        <f t="shared" si="41"/>
        <v>1.7645109636528482E-2</v>
      </c>
      <c r="CE88" s="149">
        <f>0.5*Sections!$U$2*Sections!$T$2*Sections!BV88^2</f>
        <v>577.28013352020741</v>
      </c>
      <c r="CF88" s="149">
        <f>BikeData!$N$2*((Sections!$P$2)/Sections!$N$2)-(0.5*Sections!$U$2*Sections!$T$2*Sections!BV88^2)/BikeData!$G$5</f>
        <v>8.247652851819236</v>
      </c>
      <c r="CG88" s="149">
        <f>Sections!$V$2*BikeData!$N$2*(Sections!$P$2/Sections!$M$2)/(1-Sections!$V$2*Sections!$N$2/Sections!$M$2)</f>
        <v>15.459349727578084</v>
      </c>
      <c r="CH88" s="149">
        <f t="shared" si="42"/>
        <v>8.247652851819236</v>
      </c>
      <c r="CI88" s="149">
        <f t="shared" si="88"/>
        <v>42.075679469999997</v>
      </c>
      <c r="CJ88" s="149">
        <f>MAX(0, (BV88^2 - BU$17^2)/(2*Sections!CH88))</f>
        <v>0</v>
      </c>
      <c r="CK88" s="149">
        <f t="shared" si="89"/>
        <v>0</v>
      </c>
      <c r="CL88" s="154">
        <f t="shared" si="90"/>
        <v>4.7104625432718503</v>
      </c>
      <c r="CM88" s="672"/>
      <c r="CN88" s="129">
        <f>INDEX($B$29:$B$34, MATCH(CR88, $A$29:$A$34, 0))</f>
        <v>288.49501037177833</v>
      </c>
      <c r="CO88" s="129">
        <f t="shared" si="91"/>
        <v>62</v>
      </c>
      <c r="CP88" s="129">
        <f t="shared" si="92"/>
        <v>51.179065852122072</v>
      </c>
      <c r="CQ88" s="129">
        <f t="shared" si="43"/>
        <v>184.24463706763947</v>
      </c>
      <c r="CR88" s="129">
        <f>IF(DE88=1,
IF(CP88&lt;$E$29,1,
IF(CP88&lt;$E$30,2,
IF(CP88&lt;$E$31,3,
IF(CP88&lt;$E$32,4,
IF(CP88&lt;$E$33,5,
IF(CP88&lt;$E$34,6)))))),
IF(CP88&gt;$F$29,1,
IF(CP88&gt;$F$30,2,
IF(CP88&gt;$F$31,3,
IF(CP88&gt;$F$32,4,
IF(CP88&gt;$F$33,5,
IF(CP88&gt;$F$34,6)))))))</f>
        <v>3</v>
      </c>
      <c r="CS88" s="129" cm="1">
        <f t="array" ref="CS88">INDEX(Sections!$A$37:$F$67, MATCH(CP88, Acceleration!$H$6:$H$36, 1), Sections!CR88)</f>
        <v>6.8582415088433493</v>
      </c>
      <c r="CT88" s="129">
        <f>(BikeData!$G$5/CN88)*BikeData!$N$2*(Sections!$O$2/Sections!$N$2)-Sections!CY88/Sections!CN88</f>
        <v>8.3643779595851626</v>
      </c>
      <c r="CU88" s="129">
        <f>(Sections!$V$2*Sections!$L$2*BikeData!$N$2*((Sections!$P$2)/Sections!$M$2)/(1-Sections!$V$2*Sections!$N$2/Sections!$M$2))/Sections!CN88-Sections!CY88/Sections!CN88</f>
        <v>12.512503778694414</v>
      </c>
      <c r="CV88" s="129">
        <f t="shared" si="135"/>
        <v>6.8582415088433493</v>
      </c>
      <c r="CW88" s="129">
        <f t="shared" si="138"/>
        <v>51.009802095144046</v>
      </c>
      <c r="CX88" s="129">
        <f t="shared" si="139"/>
        <v>1.9571603445417845E-2</v>
      </c>
      <c r="CY88" s="129">
        <f>0.5*Sections!$U$2*Sections!$T$2*Sections!CP88^2</f>
        <v>471.4734206692525</v>
      </c>
      <c r="CZ88" s="129">
        <f>BikeData!$N$2*((Sections!$P$2)/Sections!$N$2)-(0.5*Sections!$U$2*Sections!$T$2*Sections!CP88^2)/BikeData!$G$5</f>
        <v>8.6484358550425497</v>
      </c>
      <c r="DA88" s="129">
        <f>Sections!$V$2*BikeData!$N$2*(Sections!$P$2/Sections!$M$2)/(1-Sections!$V$2*Sections!$N$2/Sections!$M$2)</f>
        <v>15.459349727578084</v>
      </c>
      <c r="DB88" s="129">
        <f t="shared" si="93"/>
        <v>8.6484358550425497</v>
      </c>
      <c r="DC88" s="129">
        <f t="shared" si="94"/>
        <v>10.567763170000006</v>
      </c>
      <c r="DD88" s="129">
        <f t="shared" si="47"/>
        <v>12.633221067125413</v>
      </c>
      <c r="DE88" s="220">
        <f t="shared" si="95"/>
        <v>1</v>
      </c>
      <c r="DF88" s="149">
        <f t="shared" si="161"/>
        <v>-8.6484358550425497</v>
      </c>
      <c r="DG88" s="680"/>
      <c r="EX88" s="129">
        <f>INDEX($B$29:$B$34, MATCH($FB88, $A$29:$A$34, 0))</f>
        <v>288.49501037177833</v>
      </c>
      <c r="EY88" s="129">
        <f t="shared" si="144"/>
        <v>62</v>
      </c>
      <c r="EZ88" s="129">
        <f t="shared" si="145"/>
        <v>43.865583159251003</v>
      </c>
      <c r="FA88" s="129">
        <f t="shared" si="146"/>
        <v>157.91609937330361</v>
      </c>
      <c r="FB88" s="149">
        <f>IF(FO88=0,
IF(EZ88&lt;$E$29,1,
IF(EZ88&lt;$E$30,2,
IF(EZ88&lt;$E$31,3,
IF(EZ88&lt;$E$32,4,
IF(EZ88&lt;$E$33,5,
IF(EZ88&lt;$E$34,6)))))),
IF(EZ88&gt;$F$29,1,
IF(EZ88&gt;$F$30,2,
IF(EZ88&gt;$F$31,3,
IF(EZ88&gt;$F$32,4,
IF(EZ88&gt;$F$33,5,
IF(EZ88&gt;$F$34,6)))))))</f>
        <v>3</v>
      </c>
      <c r="FC88" s="149" cm="1">
        <f t="array" ref="FC88">INDEX(Sections!$A$37:$F$67, MATCH(EZ88, Acceleration!$H$6:$H$36, 1), Sections!FB88)</f>
        <v>6.8582415088433493</v>
      </c>
      <c r="FD88" s="129">
        <f>(BikeData!$G$5/EX88)*BikeData!$N$2*(Sections!$O$2/Sections!$N$2)-Sections!FI88/Sections!EX88</f>
        <v>8.798074650026372</v>
      </c>
      <c r="FE88" s="129">
        <f>(Sections!$V$2*Sections!$L$2*BikeData!$N$2*((Sections!$P$2)/Sections!$M$2)/(1-Sections!$V$2*Sections!$N$2/Sections!$M$2))/Sections!EX88-Sections!FI88/Sections!EX88</f>
        <v>12.946200469135624</v>
      </c>
      <c r="FF88" s="129">
        <f t="shared" si="147"/>
        <v>6.8582415088433493</v>
      </c>
      <c r="FG88" s="129">
        <f t="shared" si="148"/>
        <v>44.021652273839649</v>
      </c>
      <c r="FH88" s="129">
        <f t="shared" si="58"/>
        <v>2.2756433174218712E-2</v>
      </c>
      <c r="FI88" s="149">
        <f>0.5*Sections!$U$2*Sections!$T$2*Sections!EZ88^2</f>
        <v>346.35408946220974</v>
      </c>
      <c r="FJ88" s="149">
        <f>BikeData!$N$2*((Sections!$P$2)/Sections!$N$2)-(0.5*Sections!$U$2*Sections!$T$2*Sections!EZ88^2)/BikeData!$G$5</f>
        <v>9.1223727156752865</v>
      </c>
      <c r="FK88" s="149">
        <f>Sections!$V$2*BikeData!$N$2*(Sections!$P$2/Sections!$M$2)/(1-Sections!$V$2*Sections!$N$2/Sections!$M$2)</f>
        <v>15.459349727578084</v>
      </c>
      <c r="FL88" s="149">
        <f t="shared" si="149"/>
        <v>9.1223727156752865</v>
      </c>
      <c r="FM88" s="149">
        <f t="shared" si="150"/>
        <v>191.62828163</v>
      </c>
      <c r="FN88" s="149">
        <f t="shared" si="61"/>
        <v>65.673777364261809</v>
      </c>
      <c r="FO88" s="149">
        <f t="shared" si="152"/>
        <v>0</v>
      </c>
      <c r="FP88" s="149">
        <f t="shared" si="151"/>
        <v>6.8582415088433493</v>
      </c>
      <c r="FR88" s="149">
        <f>INDEX($B$29:$B$34, MATCH($FV88, $A$29:$A$34, 0))</f>
        <v>300.69501336586995</v>
      </c>
      <c r="FS88" s="129">
        <f t="shared" si="165"/>
        <v>62</v>
      </c>
      <c r="FT88" s="129">
        <f t="shared" si="114"/>
        <v>42.333029662985517</v>
      </c>
      <c r="FU88" s="129">
        <f t="shared" si="115"/>
        <v>152.39890678674786</v>
      </c>
      <c r="FV88" s="149">
        <f>IF(GI88=0,
IF(FT88&lt;$E$29,1,
IF(FT88&lt;$E$30,2,
IF(FT88&lt;$E$31,3,
IF(FT88&lt;$E$32,4,
IF(FT88&lt;$E$33,5,
IF(FT88&lt;$E$34,6)))))),
IF(FT88&gt;$F$29,1,
IF(FT88&gt;$F$30,2,
IF(FT88&gt;$F$31,3,
IF(FT88&gt;$F$32,4,
IF(FT88&gt;$F$33,5,
IF(FT88&gt;$F$34,6)))))))</f>
        <v>2</v>
      </c>
      <c r="FW88" s="149" cm="1">
        <f t="array" ref="FW88">INDEX(Sections!$A$37:$F$67, MATCH(FT88, Acceleration!$H$6:$H$36, 1), Sections!FV88)</f>
        <v>9.4901727706756382</v>
      </c>
      <c r="FX88" s="129">
        <f>(BikeData!$G$5/FR88)*BikeData!$N$2*(Sections!$O$2/Sections!$N$2)-Sections!GC88/Sections!FR88</f>
        <v>8.5201923574152119</v>
      </c>
      <c r="FY88" s="129">
        <f>(Sections!$V$2*Sections!$L$2*BikeData!$N$2*((Sections!$P$2)/Sections!$M$2)/(1-Sections!$V$2*Sections!$N$2/Sections!$M$2))/Sections!FR88-Sections!GC88/Sections!FR88</f>
        <v>12.500017589007152</v>
      </c>
      <c r="FZ88" s="129">
        <f t="shared" si="116"/>
        <v>8.5201923574152119</v>
      </c>
      <c r="GA88" s="129">
        <f t="shared" si="117"/>
        <v>42.533819310779535</v>
      </c>
      <c r="GB88" s="129">
        <f t="shared" si="64"/>
        <v>2.3566328008929112E-2</v>
      </c>
      <c r="GC88" s="149">
        <f>0.5*Sections!$U$2*Sections!$T$2*Sections!FT88^2</f>
        <v>322.57537208049808</v>
      </c>
      <c r="GD88" s="149">
        <f>BikeData!$N$2*((Sections!$P$2)/Sections!$N$2)-(0.5*Sections!$U$2*Sections!$T$2*Sections!FT88^2)/BikeData!$G$5</f>
        <v>9.2124436148484374</v>
      </c>
      <c r="GE88" s="149">
        <f>Sections!$V$2*BikeData!$N$2*(Sections!$P$2/Sections!$M$2)/(1-Sections!$V$2*Sections!$N$2/Sections!$M$2)</f>
        <v>15.459349727578084</v>
      </c>
      <c r="GF88" s="149">
        <f t="shared" si="118"/>
        <v>9.2124436148484374</v>
      </c>
      <c r="GG88" s="149">
        <f t="shared" si="162"/>
        <v>452.54111422000005</v>
      </c>
      <c r="GH88" s="149">
        <f>MAX(0, (FT88^2 - CX$6^2)/(2*Sections!GF88))</f>
        <v>97.264389089924165</v>
      </c>
      <c r="GI88" s="149">
        <f t="shared" si="119"/>
        <v>0</v>
      </c>
      <c r="GJ88" s="149">
        <f t="shared" si="120"/>
        <v>8.5201923574152119</v>
      </c>
      <c r="GM88" s="106">
        <f>INDEX($B$29:$B$34, MATCH(GQ88, $A$29:$A$34, 0))</f>
        <v>300.69501336586995</v>
      </c>
      <c r="GN88" s="106">
        <f t="shared" si="166"/>
        <v>62</v>
      </c>
      <c r="GO88" s="106">
        <f t="shared" si="121"/>
        <v>37.978273499062091</v>
      </c>
      <c r="GP88" s="106">
        <f t="shared" si="122"/>
        <v>136.72178459662354</v>
      </c>
      <c r="GQ88" s="106">
        <f>IF(HD88=0,
IF(GO88&lt;$E$29,1,
IF(GO88&lt;$E$30,2,
IF(GO88&lt;$E$31,3,
IF(GO88&lt;$E$32,4,
IF(GO88&lt;$E$33,5,
IF(GO88&lt;$E$34,6)))))),
IF(GO88&gt;$F$29,1,
IF(GO88&gt;$F$30,2,
IF(GO88&gt;$F$31,3,
IF(GO88&gt;$F$32,4,
IF(GO88&gt;$F$33,5,
IF(GO88&gt;$F$34,6)))))))</f>
        <v>2</v>
      </c>
      <c r="GR88" s="106" cm="1">
        <f t="array" ref="GR88">INDEX(Sections!$A$37:$F$67, MATCH(GO88, Acceleration!$H$6:$H$36, 1), Sections!GQ88)</f>
        <v>9.4901727706756382</v>
      </c>
      <c r="GS88" s="106">
        <f>(BikeData!$G$5/GM88)*BikeData!$N$2*(Sections!$O$2/Sections!$N$2)-Sections!GX88/Sections!GM88</f>
        <v>8.7295490239635178</v>
      </c>
      <c r="GT88" s="106">
        <f>(Sections!$V$2*Sections!$L$2*BikeData!$N$2*((Sections!$P$2)/Sections!$M$2)/(1-Sections!$V$2*Sections!$N$2/Sections!$M$2))/Sections!GM88-Sections!GX88/Sections!GM88</f>
        <v>12.709374255555458</v>
      </c>
      <c r="GU88" s="106">
        <f t="shared" si="123"/>
        <v>8.7295490239635178</v>
      </c>
      <c r="GV88" s="106">
        <f t="shared" si="124"/>
        <v>38.207438490658973</v>
      </c>
      <c r="GW88" s="106">
        <f t="shared" si="70"/>
        <v>2.625164151868558E-2</v>
      </c>
      <c r="GX88" s="106">
        <f>0.5*Sections!$U$2*Sections!$T$2*Sections!GO88^2</f>
        <v>259.62286643452114</v>
      </c>
      <c r="GY88" s="106">
        <f>BikeData!$N$2*((Sections!$P$2)/Sections!$N$2)-(0.5*Sections!$U$2*Sections!$T$2*Sections!GO88^2)/BikeData!$G$5</f>
        <v>9.4509000756286525</v>
      </c>
      <c r="GZ88" s="106">
        <f>Sections!$V$2*BikeData!$N$2*(Sections!$P$2/Sections!$M$2)/(1-Sections!$V$2*Sections!$N$2/Sections!$M$2)</f>
        <v>15.459349727578084</v>
      </c>
      <c r="HA88" s="106">
        <f t="shared" si="125"/>
        <v>9.4509000756286525</v>
      </c>
      <c r="HB88" s="106">
        <f t="shared" si="163"/>
        <v>321.21187875999999</v>
      </c>
      <c r="HC88" s="106">
        <f>MAX(0, (GO88^2 - DY$9^2)/(2*Sections!HA88))</f>
        <v>76.307507561581119</v>
      </c>
      <c r="HD88" s="106">
        <f t="shared" si="126"/>
        <v>0</v>
      </c>
      <c r="HE88" s="106">
        <f t="shared" si="127"/>
        <v>8.7295490239635178</v>
      </c>
      <c r="HH88" s="82">
        <f>INDEX($B$29:$B$34, MATCH(HL88, $A$29:$A$34, 0))</f>
        <v>300.69501336586995</v>
      </c>
      <c r="HI88" s="82">
        <f t="shared" si="167"/>
        <v>62</v>
      </c>
      <c r="HJ88" s="82">
        <f t="shared" si="128"/>
        <v>36.277344730449002</v>
      </c>
      <c r="HK88" s="82">
        <f t="shared" si="129"/>
        <v>130.59844102961642</v>
      </c>
      <c r="HL88" s="106">
        <f>IF(HY88=0,
IF(HJ88&lt;$E$29,1,
IF(HJ88&lt;$E$30,2,
IF(HJ88&lt;$E$31,3,
IF(HJ88&lt;$E$32,4,
IF(HJ88&lt;$E$33,5,
IF(HJ88&lt;$E$34,6)))))),
IF(HJ88&gt;$F$29,1,
IF(HJ88&gt;$F$30,2,
IF(HJ88&gt;$F$31,3,
IF(HJ88&gt;$F$32,4,
IF(HJ88&gt;$F$33,5,
IF(HJ88&gt;$F$34,6)))))))</f>
        <v>2</v>
      </c>
      <c r="HM88" s="106" cm="1">
        <f t="array" ref="HM88">INDEX(Sections!$A$37:$F$67, MATCH(HJ88, Acceleration!$H$6:$H$36, 1), Sections!HL88)</f>
        <v>9.4901727706756382</v>
      </c>
      <c r="HN88" s="82">
        <f>(BikeData!$G$5/HH88)*BikeData!$N$2*(Sections!$O$2/Sections!$N$2)-Sections!HS88/Sections!HH88</f>
        <v>8.8051559748587369</v>
      </c>
      <c r="HO88" s="82">
        <f>(Sections!$V$2*Sections!$L$2*BikeData!$N$2*((Sections!$P$2)/Sections!$M$2)/(1-Sections!$V$2*Sections!$N$2/Sections!$M$2))/Sections!HH88-Sections!HS88/Sections!HH88</f>
        <v>12.784981206450677</v>
      </c>
      <c r="HP88" s="82">
        <f t="shared" si="130"/>
        <v>8.8051559748587369</v>
      </c>
      <c r="HQ88" s="82">
        <f t="shared" si="131"/>
        <v>36.519255915770707</v>
      </c>
      <c r="HR88" s="106">
        <f t="shared" si="26"/>
        <v>2.7473810346168873E-2</v>
      </c>
      <c r="HS88" s="104">
        <f>0.5*Sections!$U$2*Sections!$T$2*Sections!HJ88^2</f>
        <v>236.88823332453049</v>
      </c>
      <c r="HT88" s="104">
        <f>BikeData!$N$2*((Sections!$P$2)/Sections!$N$2)-(0.5*Sections!$U$2*Sections!$T$2*Sections!HJ88^2)/BikeData!$G$5</f>
        <v>9.537016110136193</v>
      </c>
      <c r="HU88" s="104">
        <f>Sections!$V$2*BikeData!$N$2*(Sections!$P$2/Sections!$M$2)/(1-Sections!$V$2*Sections!$N$2/Sections!$M$2)</f>
        <v>15.459349727578084</v>
      </c>
      <c r="HV88" s="106">
        <f t="shared" si="132"/>
        <v>9.537016110136193</v>
      </c>
      <c r="HW88" s="106">
        <f t="shared" si="164"/>
        <v>259.42191860000003</v>
      </c>
      <c r="HX88" s="106">
        <f t="shared" si="78"/>
        <v>52.153640880372393</v>
      </c>
      <c r="HY88" s="106">
        <f t="shared" si="133"/>
        <v>0</v>
      </c>
      <c r="HZ88" s="106">
        <f t="shared" si="134"/>
        <v>8.8051559748587369</v>
      </c>
    </row>
    <row r="89" spans="2:234" ht="14.65" thickBot="1">
      <c r="B89" s="65"/>
      <c r="C89" s="65"/>
      <c r="D89" s="65"/>
      <c r="E89" s="111"/>
      <c r="F89" s="111"/>
      <c r="L89" s="149">
        <f>INDEX($B$29:$B$34, MATCH($P89, $A$29:$A$34, 0))</f>
        <v>300.69501336586995</v>
      </c>
      <c r="M89" s="149">
        <f t="shared" si="28"/>
        <v>63</v>
      </c>
      <c r="N89" s="149">
        <f>U88</f>
        <v>37.544763887798254</v>
      </c>
      <c r="O89" s="149">
        <f t="shared" si="29"/>
        <v>135.16114999607373</v>
      </c>
      <c r="P89" s="149">
        <f>IF(AC89=0,
IF(N89&lt;$E$29,1,
IF(N89&lt;$E$30,2,
IF(N89&lt;$E$31,3,
IF(N89&lt;$E$32,4,
IF(N89&lt;$E$33,5,
IF(N89&lt;$E$34,6)))))),
IF(N89&gt;$F$29,1,
IF(N89&gt;$F$30,2,
IF(N89&gt;$F$31,3,
IF(N89&gt;$F$32,4,
IF(N89&gt;$F$33,5,
IF(N89&gt;$F$34,6)))))))</f>
        <v>2</v>
      </c>
      <c r="Q89" s="149" cm="1">
        <f t="array" ref="Q89">INDEX(Sections!$A$37:$F$67, MATCH(N89, Acceleration!$H$6:$H$36, 1), Sections!P89)</f>
        <v>9.4901727706756382</v>
      </c>
      <c r="R89" s="149">
        <f>(BikeData!$G$5/L89)*BikeData!$N$2*(Sections!$O$2/Sections!$N$2)-Sections!W89/Sections!L89</f>
        <v>8.7491475972762611</v>
      </c>
      <c r="S89" s="149">
        <f>(Sections!$V$2*Sections!$L$2*BikeData!$N$2*((Sections!$P$2)/Sections!$M$2)/(1-Sections!$V$2*Sections!$N$2/Sections!$M$2))/Sections!L89-Sections!W89/Sections!L89</f>
        <v>12.728972828868201</v>
      </c>
      <c r="T89" s="149">
        <f t="shared" si="0"/>
        <v>8.6376490575826992</v>
      </c>
      <c r="U89" s="149">
        <f t="shared" si="30"/>
        <v>37.774125979374894</v>
      </c>
      <c r="V89" s="149">
        <f t="shared" si="31"/>
        <v>2.6553763651151172E-2</v>
      </c>
      <c r="W89" s="149">
        <f>0.5*Sections!$U$2*Sections!$T$2*Sections!N89^2</f>
        <v>253.72967317029358</v>
      </c>
      <c r="X89" s="149">
        <f>BikeData!$N$2*((Sections!$P$2)/Sections!$N$2)-(0.5*Sections!$U$2*Sections!$T$2*Sections!N89^2)/BikeData!$G$5</f>
        <v>9.4732227773870896</v>
      </c>
      <c r="Y89" s="149">
        <f>Sections!$V$2*BikeData!$N$2*(Sections!$P$2/Sections!$M$2)/(1-Sections!$V$2*Sections!$N$2/Sections!$M$2)</f>
        <v>15.459349727578084</v>
      </c>
      <c r="Z89" s="149">
        <f t="shared" si="32"/>
        <v>9.4732227773870896</v>
      </c>
      <c r="AA89" s="149">
        <f>$D$2-M89</f>
        <v>440.2</v>
      </c>
      <c r="AB89" s="149">
        <f>MAX(0, (N89^2 - M$17^2)/(2*Sections!Z89))</f>
        <v>27.063974055688373</v>
      </c>
      <c r="AC89" s="149">
        <f t="shared" si="80"/>
        <v>0</v>
      </c>
      <c r="AD89" s="149">
        <f t="shared" si="33"/>
        <v>8.6376490575826992</v>
      </c>
      <c r="AF89" s="151">
        <f>INDEX($B$29:$B$34, MATCH($AJ89, $A$29:$A$34, 0))</f>
        <v>288.49501037177833</v>
      </c>
      <c r="AG89" s="150">
        <f>AG88+0.025</f>
        <v>62.024999999999999</v>
      </c>
      <c r="AH89" s="150">
        <f t="shared" si="160"/>
        <v>44.253532205644333</v>
      </c>
      <c r="AI89" s="150">
        <f t="shared" si="153"/>
        <v>159.31271594031961</v>
      </c>
      <c r="AJ89" s="150">
        <f>IF(AW89=0,
IF(AH89&lt;$E$29,1,
IF(AH89&lt;$E$30,2,
IF(AH89&lt;$E$31,3,
IF(AH89&lt;$E$32,4,
IF(AH89&lt;$E$33,5,
IF(AH89&lt;$E$34,6)))))),
IF(AH89&gt;$F$29,1,
IF(AH89&gt;$F$30,2,
IF(AH89&gt;$F$31,3,
IF(AH89&gt;$F$32,4,
IF(AH89&gt;$F$33,5,
IF(AH89&gt;$F$34,6)))))))</f>
        <v>3</v>
      </c>
      <c r="AK89" s="150" cm="1">
        <f t="array" ref="AK89">INDEX(Sections!$A$37:$F$67, MATCH(AH89, Acceleration!$H$6:$H$36, 1), $AJ89)</f>
        <v>6.8582415088433493</v>
      </c>
      <c r="AL89" s="150">
        <f>(BikeData!$G$5/AF89)*BikeData!$N$2*(Sections!$O$2/Sections!$N$2)-Sections!AQ89/Sections!AF89</f>
        <v>8.7767452314983352</v>
      </c>
      <c r="AM89" s="150">
        <f>(Sections!$V$2*Sections!$L$2*BikeData!$N$2*((Sections!$P$2)/Sections!$M$2)/(1-Sections!$V$2*Sections!$N$2/Sections!$M$2))/Sections!AF89-Sections!AQ89/Sections!AF89</f>
        <v>12.924871050607585</v>
      </c>
      <c r="AN89" s="150">
        <f t="shared" si="154"/>
        <v>6.8582415088433493</v>
      </c>
      <c r="AO89" s="150">
        <f t="shared" si="155"/>
        <v>44.408237926016461</v>
      </c>
      <c r="AP89" s="150">
        <f t="shared" si="36"/>
        <v>2.2557636702155062E-2</v>
      </c>
      <c r="AQ89" s="151">
        <f>0.5*Sections!$U$2*Sections!$T$2*Sections!AH89^2</f>
        <v>352.50752028168006</v>
      </c>
      <c r="AR89" s="151">
        <f>BikeData!$N$2*((Sections!$P$2)/Sections!$N$2)-(0.5*Sections!$U$2*Sections!$T$2*Sections!AH89^2)/BikeData!$G$5</f>
        <v>9.0990642656015357</v>
      </c>
      <c r="AS89" s="151">
        <f>Sections!$V$2*BikeData!$N$2*(Sections!$P$2/Sections!$M$2)/(1-Sections!$V$2*Sections!$N$2/Sections!$M$2)</f>
        <v>15.459349727578084</v>
      </c>
      <c r="AT89" s="151">
        <f t="shared" si="156"/>
        <v>9.0990642656015357</v>
      </c>
      <c r="AU89" s="151">
        <f t="shared" si="157"/>
        <v>1.0199999991300501E-6</v>
      </c>
      <c r="AV89" s="151">
        <f>MAX(0, (AH89^2 - AG$17^2)/(2*Sections!AT89))</f>
        <v>0</v>
      </c>
      <c r="AW89" s="151">
        <f t="shared" si="81"/>
        <v>0</v>
      </c>
      <c r="AX89" s="151">
        <f t="shared" si="158"/>
        <v>6.8582415088433493</v>
      </c>
      <c r="AZ89" s="36"/>
      <c r="BA89" s="111"/>
      <c r="BB89" s="111"/>
      <c r="BC89" s="111"/>
      <c r="BD89" s="111"/>
      <c r="BE89" s="111"/>
      <c r="BF89" s="111"/>
      <c r="BG89" s="111"/>
      <c r="BH89" s="111"/>
      <c r="BI89" s="111"/>
      <c r="BJ89" s="111"/>
      <c r="BK89" s="36"/>
      <c r="BL89" s="36"/>
      <c r="BM89" s="36"/>
      <c r="BN89" s="111"/>
      <c r="BO89" s="111"/>
      <c r="BP89" s="111"/>
      <c r="BQ89" s="111"/>
      <c r="BR89" s="111"/>
      <c r="BT89" s="129">
        <f>INDEX($B$29:$B$34, MATCH($BX89, $A$29:$A$34, 0))</f>
        <v>281.54523308547459</v>
      </c>
      <c r="BU89" s="129">
        <f t="shared" si="85"/>
        <v>63</v>
      </c>
      <c r="BV89" s="129">
        <f t="shared" si="86"/>
        <v>56.714484728123779</v>
      </c>
      <c r="BW89" s="129">
        <f t="shared" si="87"/>
        <v>204.1721450212456</v>
      </c>
      <c r="BX89" s="129">
        <f>IF(CK89=0,
IF(BV89&lt;$E$29,1,
IF(BV89&lt;$E$30,2,
IF(BV89&lt;$E$31,3,
IF(BV89&lt;$E$32,4,
IF(BV89&lt;$E$33,5,
IF(BV89&lt;$E$34,6)))))),
IF(BV89&gt;$F$29,1,
IF(BV89&gt;$F$30,2,
IF(BV89&gt;$F$31,3,
IF(BV89&gt;$F$32,4,
IF(BV89&gt;$F$33,5,
IF(BV89&gt;$F$34,6)))))))</f>
        <v>4</v>
      </c>
      <c r="BY89" s="129" cm="1">
        <f t="array" ref="BY89">INDEX(Sections!$A$37:$F$67, MATCH(BV89, Acceleration!$H$6:$H$36, 1), Sections!BX89)</f>
        <v>4.7104625432718503</v>
      </c>
      <c r="BZ89" s="129">
        <f>(BikeData!$G$5/BT89)*BikeData!$N$2*(Sections!$O$2/Sections!$N$2)-Sections!CE89/Sections!BT89</f>
        <v>8.1890174504837372</v>
      </c>
      <c r="CA89" s="129">
        <f>(Sections!$V$2*Sections!$L$2*BikeData!$N$2*((Sections!$P$2)/Sections!$M$2)/(1-Sections!$V$2*Sections!$N$2/Sections!$M$2))/Sections!BT89-Sections!CE89/Sections!BT89</f>
        <v>12.439537298014077</v>
      </c>
      <c r="CB89" s="129">
        <f t="shared" si="40"/>
        <v>4.7104625432718503</v>
      </c>
      <c r="CC89" s="129">
        <f t="shared" si="13"/>
        <v>56.797479724571659</v>
      </c>
      <c r="CD89" s="129">
        <f t="shared" si="41"/>
        <v>1.7619288060452834E-2</v>
      </c>
      <c r="CE89" s="149">
        <f>0.5*Sections!$U$2*Sections!$T$2*Sections!BV89^2</f>
        <v>578.97590003578534</v>
      </c>
      <c r="CF89" s="149">
        <f>BikeData!$N$2*((Sections!$P$2)/Sections!$N$2)-(0.5*Sections!$U$2*Sections!$T$2*Sections!BV89^2)/BikeData!$G$5</f>
        <v>8.2412294938056831</v>
      </c>
      <c r="CG89" s="149">
        <f>Sections!$V$2*BikeData!$N$2*(Sections!$P$2/Sections!$M$2)/(1-Sections!$V$2*Sections!$N$2/Sections!$M$2)</f>
        <v>15.459349727578084</v>
      </c>
      <c r="CH89" s="149">
        <f t="shared" si="42"/>
        <v>8.2412294938056831</v>
      </c>
      <c r="CI89" s="149">
        <f t="shared" si="88"/>
        <v>41.075679469999997</v>
      </c>
      <c r="CJ89" s="149">
        <f>MAX(0, (BV89^2 - BU$17^2)/(2*Sections!CH89))</f>
        <v>0</v>
      </c>
      <c r="CK89" s="149">
        <f t="shared" si="89"/>
        <v>0</v>
      </c>
      <c r="CL89" s="154">
        <f t="shared" si="90"/>
        <v>4.7104625432718503</v>
      </c>
      <c r="CM89" s="672"/>
      <c r="CN89" s="129">
        <f>INDEX($B$29:$B$34, MATCH(CR89, $A$29:$A$34, 0))</f>
        <v>288.49501037177833</v>
      </c>
      <c r="CO89" s="129">
        <f t="shared" si="91"/>
        <v>63</v>
      </c>
      <c r="CP89" s="129">
        <f t="shared" si="92"/>
        <v>51.009802095144046</v>
      </c>
      <c r="CQ89" s="129">
        <f t="shared" si="43"/>
        <v>183.63528754251857</v>
      </c>
      <c r="CR89" s="129">
        <f>IF(DE89=1,
IF(CP89&lt;$E$29,1,
IF(CP89&lt;$E$30,2,
IF(CP89&lt;$E$31,3,
IF(CP89&lt;$E$32,4,
IF(CP89&lt;$E$33,5,
IF(CP89&lt;$E$34,6)))))),
IF(CP89&gt;$F$29,1,
IF(CP89&gt;$F$30,2,
IF(CP89&gt;$F$31,3,
IF(CP89&gt;$F$32,4,
IF(CP89&gt;$F$33,5,
IF(CP89&gt;$F$34,6)))))))</f>
        <v>3</v>
      </c>
      <c r="CS89" s="129" cm="1">
        <f t="array" ref="CS89">INDEX(Sections!$A$37:$F$67, MATCH(CP89, Acceleration!$H$6:$H$36, 1), Sections!CR89)</f>
        <v>6.8582415088433493</v>
      </c>
      <c r="CT89" s="129">
        <f>(BikeData!$G$5/CN89)*BikeData!$N$2*(Sections!$O$2/Sections!$N$2)-Sections!CY89/Sections!CN89</f>
        <v>8.3751699552727246</v>
      </c>
      <c r="CU89" s="129">
        <f>(Sections!$V$2*Sections!$L$2*BikeData!$N$2*((Sections!$P$2)/Sections!$M$2)/(1-Sections!$V$2*Sections!$N$2/Sections!$M$2))/Sections!CN89-Sections!CY89/Sections!CN89</f>
        <v>12.523295774381976</v>
      </c>
      <c r="CV89" s="129">
        <f t="shared" si="135"/>
        <v>6.8582415088433493</v>
      </c>
      <c r="CW89" s="129">
        <f t="shared" si="138"/>
        <v>50.839742834050959</v>
      </c>
      <c r="CX89" s="129">
        <f t="shared" si="139"/>
        <v>1.9636808405873354E-2</v>
      </c>
      <c r="CY89" s="129">
        <f>0.5*Sections!$U$2*Sections!$T$2*Sections!CP89^2</f>
        <v>468.35998376143709</v>
      </c>
      <c r="CZ89" s="129">
        <f>BikeData!$N$2*((Sections!$P$2)/Sections!$N$2)-(0.5*Sections!$U$2*Sections!$T$2*Sections!CP89^2)/BikeData!$G$5</f>
        <v>8.6602291766630621</v>
      </c>
      <c r="DA89" s="129">
        <f>Sections!$V$2*BikeData!$N$2*(Sections!$P$2/Sections!$M$2)/(1-Sections!$V$2*Sections!$N$2/Sections!$M$2)</f>
        <v>15.459349727578084</v>
      </c>
      <c r="DB89" s="129">
        <f t="shared" si="93"/>
        <v>8.6602291766630621</v>
      </c>
      <c r="DC89" s="129">
        <f t="shared" si="94"/>
        <v>9.5677631700000063</v>
      </c>
      <c r="DD89" s="129">
        <f t="shared" si="47"/>
        <v>11.617379186416628</v>
      </c>
      <c r="DE89" s="220">
        <f t="shared" si="95"/>
        <v>1</v>
      </c>
      <c r="DF89" s="149">
        <f t="shared" si="161"/>
        <v>-8.6602291766630621</v>
      </c>
      <c r="DG89" s="680"/>
      <c r="EX89" s="129">
        <f>INDEX($B$29:$B$34, MATCH($FB89, $A$29:$A$34, 0))</f>
        <v>288.49501037177833</v>
      </c>
      <c r="EY89" s="129">
        <f t="shared" si="144"/>
        <v>63</v>
      </c>
      <c r="EZ89" s="129">
        <f t="shared" si="145"/>
        <v>44.021652273839649</v>
      </c>
      <c r="FA89" s="129">
        <f t="shared" si="146"/>
        <v>158.47794818582275</v>
      </c>
      <c r="FB89" s="149">
        <f>IF(FO89=0,
IF(EZ89&lt;$E$29,1,
IF(EZ89&lt;$E$30,2,
IF(EZ89&lt;$E$31,3,
IF(EZ89&lt;$E$32,4,
IF(EZ89&lt;$E$33,5,
IF(EZ89&lt;$E$34,6)))))),
IF(EZ89&gt;$F$29,1,
IF(EZ89&gt;$F$30,2,
IF(EZ89&gt;$F$31,3,
IF(EZ89&gt;$F$32,4,
IF(EZ89&gt;$F$33,5,
IF(EZ89&gt;$F$34,6)))))))</f>
        <v>3</v>
      </c>
      <c r="FC89" s="149" cm="1">
        <f t="array" ref="FC89">INDEX(Sections!$A$37:$F$67, MATCH(EZ89, Acceleration!$H$6:$H$36, 1), Sections!FB89)</f>
        <v>6.8582415088433493</v>
      </c>
      <c r="FD89" s="129">
        <f>(BikeData!$G$5/EX89)*BikeData!$N$2*(Sections!$O$2/Sections!$N$2)-Sections!FI89/Sections!EX89</f>
        <v>8.78951655766976</v>
      </c>
      <c r="FE89" s="129">
        <f>(Sections!$V$2*Sections!$L$2*BikeData!$N$2*((Sections!$P$2)/Sections!$M$2)/(1-Sections!$V$2*Sections!$N$2/Sections!$M$2))/Sections!EX89-Sections!FI89/Sections!EX89</f>
        <v>12.937642376779012</v>
      </c>
      <c r="FF89" s="129">
        <f t="shared" si="147"/>
        <v>6.8582415088433493</v>
      </c>
      <c r="FG89" s="129">
        <f t="shared" si="148"/>
        <v>44.177170030871579</v>
      </c>
      <c r="FH89" s="129">
        <f t="shared" si="58"/>
        <v>2.2676039744502729E-2</v>
      </c>
      <c r="FI89" s="149">
        <f>0.5*Sections!$U$2*Sections!$T$2*Sections!EZ89^2</f>
        <v>348.82305640539329</v>
      </c>
      <c r="FJ89" s="149">
        <f>BikeData!$N$2*((Sections!$P$2)/Sections!$N$2)-(0.5*Sections!$U$2*Sections!$T$2*Sections!EZ89^2)/BikeData!$G$5</f>
        <v>9.1130205681632273</v>
      </c>
      <c r="FK89" s="149">
        <f>Sections!$V$2*BikeData!$N$2*(Sections!$P$2/Sections!$M$2)/(1-Sections!$V$2*Sections!$N$2/Sections!$M$2)</f>
        <v>15.459349727578084</v>
      </c>
      <c r="FL89" s="149">
        <f t="shared" si="149"/>
        <v>9.1130205681632273</v>
      </c>
      <c r="FM89" s="149">
        <f t="shared" si="150"/>
        <v>190.62828163</v>
      </c>
      <c r="FN89" s="149">
        <f t="shared" si="61"/>
        <v>66.493750534138471</v>
      </c>
      <c r="FO89" s="149">
        <f t="shared" si="152"/>
        <v>0</v>
      </c>
      <c r="FP89" s="149">
        <f t="shared" si="151"/>
        <v>6.8582415088433493</v>
      </c>
      <c r="FR89" s="149">
        <f>INDEX($B$29:$B$34, MATCH($FV89, $A$29:$A$34, 0))</f>
        <v>300.69501336586995</v>
      </c>
      <c r="FS89" s="129">
        <f t="shared" si="165"/>
        <v>63</v>
      </c>
      <c r="FT89" s="129">
        <f t="shared" si="114"/>
        <v>42.533819310779535</v>
      </c>
      <c r="FU89" s="129">
        <f t="shared" si="115"/>
        <v>153.12174951880633</v>
      </c>
      <c r="FV89" s="149">
        <f>IF(GI89=0,
IF(FT89&lt;$E$29,1,
IF(FT89&lt;$E$30,2,
IF(FT89&lt;$E$31,3,
IF(FT89&lt;$E$32,4,
IF(FT89&lt;$E$33,5,
IF(FT89&lt;$E$34,6)))))),
IF(FT89&gt;$F$29,1,
IF(FT89&gt;$F$30,2,
IF(FT89&gt;$F$31,3,
IF(FT89&gt;$F$32,4,
IF(FT89&gt;$F$33,5,
IF(FT89&gt;$F$34,6)))))))</f>
        <v>2</v>
      </c>
      <c r="FW89" s="149" cm="1">
        <f t="array" ref="FW89">INDEX(Sections!$A$37:$F$67, MATCH(FT89, Acceleration!$H$6:$H$36, 1), Sections!FV89)</f>
        <v>9.4901727706756382</v>
      </c>
      <c r="FX89" s="129">
        <f>(BikeData!$G$5/FR89)*BikeData!$N$2*(Sections!$O$2/Sections!$N$2)-Sections!GC89/Sections!FR89</f>
        <v>8.5099917584284324</v>
      </c>
      <c r="FY89" s="129">
        <f>(Sections!$V$2*Sections!$L$2*BikeData!$N$2*((Sections!$P$2)/Sections!$M$2)/(1-Sections!$V$2*Sections!$N$2/Sections!$M$2))/Sections!FR89-Sections!GC89/Sections!FR89</f>
        <v>12.489816990020373</v>
      </c>
      <c r="FZ89" s="129">
        <f t="shared" si="116"/>
        <v>8.5099917584284324</v>
      </c>
      <c r="GA89" s="129">
        <f t="shared" si="117"/>
        <v>42.733426830514063</v>
      </c>
      <c r="GB89" s="129">
        <f t="shared" si="64"/>
        <v>2.3455665457822947E-2</v>
      </c>
      <c r="GC89" s="149">
        <f>0.5*Sections!$U$2*Sections!$T$2*Sections!FT89^2</f>
        <v>325.64264132916759</v>
      </c>
      <c r="GD89" s="149">
        <f>BikeData!$N$2*((Sections!$P$2)/Sections!$N$2)-(0.5*Sections!$U$2*Sections!$T$2*Sections!FT89^2)/BikeData!$G$5</f>
        <v>9.2008251707246895</v>
      </c>
      <c r="GE89" s="149">
        <f>Sections!$V$2*BikeData!$N$2*(Sections!$P$2/Sections!$M$2)/(1-Sections!$V$2*Sections!$N$2/Sections!$M$2)</f>
        <v>15.459349727578084</v>
      </c>
      <c r="GF89" s="149">
        <f t="shared" si="118"/>
        <v>9.2008251707246895</v>
      </c>
      <c r="GG89" s="149">
        <f t="shared" si="162"/>
        <v>451.54111422000005</v>
      </c>
      <c r="GH89" s="149">
        <f>MAX(0, (FT89^2 - CX$6^2)/(2*Sections!GF89))</f>
        <v>98.313235584474697</v>
      </c>
      <c r="GI89" s="149">
        <f t="shared" si="119"/>
        <v>0</v>
      </c>
      <c r="GJ89" s="149">
        <f t="shared" si="120"/>
        <v>8.5099917584284324</v>
      </c>
      <c r="GM89" s="106">
        <f>INDEX($B$29:$B$34, MATCH(GQ89, $A$29:$A$34, 0))</f>
        <v>300.69501336586995</v>
      </c>
      <c r="GN89" s="106">
        <f t="shared" si="166"/>
        <v>63</v>
      </c>
      <c r="GO89" s="106">
        <f t="shared" si="121"/>
        <v>38.207438490658973</v>
      </c>
      <c r="GP89" s="106">
        <f t="shared" si="122"/>
        <v>137.5467785663723</v>
      </c>
      <c r="GQ89" s="106">
        <f>IF(HD89=0,
IF(GO89&lt;$E$29,1,
IF(GO89&lt;$E$30,2,
IF(GO89&lt;$E$31,3,
IF(GO89&lt;$E$32,4,
IF(GO89&lt;$E$33,5,
IF(GO89&lt;$E$34,6)))))),
IF(GO89&gt;$F$29,1,
IF(GO89&gt;$F$30,2,
IF(GO89&gt;$F$31,3,
IF(GO89&gt;$F$32,4,
IF(GO89&gt;$F$33,5,
IF(GO89&gt;$F$34,6)))))))</f>
        <v>2</v>
      </c>
      <c r="GR89" s="106" cm="1">
        <f t="array" ref="GR89">INDEX(Sections!$A$37:$F$67, MATCH(GO89, Acceleration!$H$6:$H$36, 1), Sections!GQ89)</f>
        <v>9.4901727706756382</v>
      </c>
      <c r="GS89" s="106">
        <f>(BikeData!$G$5/GM89)*BikeData!$N$2*(Sections!$O$2/Sections!$N$2)-Sections!GX89/Sections!GM89</f>
        <v>8.7190977776543441</v>
      </c>
      <c r="GT89" s="106">
        <f>(Sections!$V$2*Sections!$L$2*BikeData!$N$2*((Sections!$P$2)/Sections!$M$2)/(1-Sections!$V$2*Sections!$N$2/Sections!$M$2))/Sections!GM89-Sections!GX89/Sections!GM89</f>
        <v>12.698923009246284</v>
      </c>
      <c r="GU89" s="106">
        <f t="shared" si="123"/>
        <v>8.7190977776543441</v>
      </c>
      <c r="GV89" s="106">
        <f t="shared" si="124"/>
        <v>38.434965221433437</v>
      </c>
      <c r="GW89" s="106">
        <f t="shared" si="70"/>
        <v>2.6095214961068432E-2</v>
      </c>
      <c r="GX89" s="106">
        <f>0.5*Sections!$U$2*Sections!$T$2*Sections!GO89^2</f>
        <v>262.76550408314802</v>
      </c>
      <c r="GY89" s="106">
        <f>BikeData!$N$2*((Sections!$P$2)/Sections!$N$2)-(0.5*Sections!$U$2*Sections!$T$2*Sections!GO89^2)/BikeData!$G$5</f>
        <v>9.438996145141429</v>
      </c>
      <c r="GZ89" s="106">
        <f>Sections!$V$2*BikeData!$N$2*(Sections!$P$2/Sections!$M$2)/(1-Sections!$V$2*Sections!$N$2/Sections!$M$2)</f>
        <v>15.459349727578084</v>
      </c>
      <c r="HA89" s="106">
        <f t="shared" si="125"/>
        <v>9.438996145141429</v>
      </c>
      <c r="HB89" s="106">
        <f t="shared" si="163"/>
        <v>320.21187875999999</v>
      </c>
      <c r="HC89" s="106">
        <f>MAX(0, (GO89^2 - DY$9^2)/(2*Sections!HA89))</f>
        <v>77.328581004289404</v>
      </c>
      <c r="HD89" s="106">
        <f t="shared" si="126"/>
        <v>0</v>
      </c>
      <c r="HE89" s="106">
        <f t="shared" si="127"/>
        <v>8.7190977776543441</v>
      </c>
      <c r="HH89" s="82">
        <f>INDEX($B$29:$B$34, MATCH(HL89, $A$29:$A$34, 0))</f>
        <v>300.69501336586995</v>
      </c>
      <c r="HI89" s="82">
        <f t="shared" si="167"/>
        <v>63</v>
      </c>
      <c r="HJ89" s="82">
        <f t="shared" si="128"/>
        <v>36.519255915770707</v>
      </c>
      <c r="HK89" s="82">
        <f t="shared" si="129"/>
        <v>131.46932129677455</v>
      </c>
      <c r="HL89" s="106">
        <f>IF(HY89=0,
IF(HJ89&lt;$E$29,1,
IF(HJ89&lt;$E$30,2,
IF(HJ89&lt;$E$31,3,
IF(HJ89&lt;$E$32,4,
IF(HJ89&lt;$E$33,5,
IF(HJ89&lt;$E$34,6)))))),
IF(HJ89&gt;$F$29,1,
IF(HJ89&gt;$F$30,2,
IF(HJ89&gt;$F$31,3,
IF(HJ89&gt;$F$32,4,
IF(HJ89&gt;$F$33,5,
IF(HJ89&gt;$F$34,6)))))))</f>
        <v>2</v>
      </c>
      <c r="HM89" s="106" cm="1">
        <f t="array" ref="HM89">INDEX(Sections!$A$37:$F$67, MATCH(HJ89, Acceleration!$H$6:$H$36, 1), Sections!HL89)</f>
        <v>9.4901727706756382</v>
      </c>
      <c r="HN89" s="82">
        <f>(BikeData!$G$5/HH89)*BikeData!$N$2*(Sections!$O$2/Sections!$N$2)-Sections!HS89/Sections!HH89</f>
        <v>8.7946142099140285</v>
      </c>
      <c r="HO89" s="82">
        <f>(Sections!$V$2*Sections!$L$2*BikeData!$N$2*((Sections!$P$2)/Sections!$M$2)/(1-Sections!$V$2*Sections!$N$2/Sections!$M$2))/Sections!HH89-Sections!HS89/Sections!HH89</f>
        <v>12.774439441505969</v>
      </c>
      <c r="HP89" s="82">
        <f t="shared" si="130"/>
        <v>8.7946142099140285</v>
      </c>
      <c r="HQ89" s="82">
        <f t="shared" si="131"/>
        <v>36.759288364458058</v>
      </c>
      <c r="HR89" s="106">
        <f t="shared" si="26"/>
        <v>2.7293118601696795E-2</v>
      </c>
      <c r="HS89" s="104">
        <f>0.5*Sections!$U$2*Sections!$T$2*Sections!HJ89^2</f>
        <v>240.05808947547968</v>
      </c>
      <c r="HT89" s="104">
        <f>BikeData!$N$2*((Sections!$P$2)/Sections!$N$2)-(0.5*Sections!$U$2*Sections!$T$2*Sections!HJ89^2)/BikeData!$G$5</f>
        <v>9.5250090792613857</v>
      </c>
      <c r="HU89" s="104">
        <f>Sections!$V$2*BikeData!$N$2*(Sections!$P$2/Sections!$M$2)/(1-Sections!$V$2*Sections!$N$2/Sections!$M$2)</f>
        <v>15.459349727578084</v>
      </c>
      <c r="HV89" s="106">
        <f t="shared" si="132"/>
        <v>9.5250090792613857</v>
      </c>
      <c r="HW89" s="106">
        <f t="shared" si="164"/>
        <v>258.42191860000003</v>
      </c>
      <c r="HX89" s="106">
        <f t="shared" si="78"/>
        <v>53.143809632198341</v>
      </c>
      <c r="HY89" s="106">
        <f t="shared" si="133"/>
        <v>0</v>
      </c>
      <c r="HZ89" s="106">
        <f t="shared" si="134"/>
        <v>8.7946142099140285</v>
      </c>
    </row>
    <row r="90" spans="2:234">
      <c r="B90" s="65"/>
      <c r="C90" s="65"/>
      <c r="D90" s="65"/>
      <c r="E90" s="111"/>
      <c r="F90" s="111"/>
      <c r="L90" s="149">
        <f>INDEX($B$29:$B$34, MATCH($P90, $A$29:$A$34, 0))</f>
        <v>300.69501336586995</v>
      </c>
      <c r="M90" s="149">
        <f t="shared" si="28"/>
        <v>64</v>
      </c>
      <c r="N90" s="149">
        <f t="shared" si="79"/>
        <v>37.774125979374894</v>
      </c>
      <c r="O90" s="149">
        <f t="shared" si="29"/>
        <v>135.98685352574961</v>
      </c>
      <c r="P90" s="149">
        <f>IF(AC90=0,
IF(N90&lt;$E$29,1,
IF(N90&lt;$E$30,2,
IF(N90&lt;$E$31,3,
IF(N90&lt;$E$32,4,
IF(N90&lt;$E$33,5,
IF(N90&lt;$E$34,6)))))),
IF(N90&gt;$F$29,1,
IF(N90&gt;$F$30,2,
IF(N90&gt;$F$31,3,
IF(N90&gt;$F$32,4,
IF(N90&gt;$F$33,5,
IF(N90&gt;$F$34,6)))))))</f>
        <v>2</v>
      </c>
      <c r="Q90" s="149" cm="1">
        <f t="array" ref="Q90">INDEX(Sections!$A$37:$F$67, MATCH(N90, Acceleration!$H$6:$H$36, 1), Sections!P90)</f>
        <v>9.4901727706756382</v>
      </c>
      <c r="R90" s="149">
        <f>(BikeData!$G$5/L90)*BikeData!$N$2*(Sections!$O$2/Sections!$N$2)-Sections!W90/Sections!L90</f>
        <v>8.7388063760304462</v>
      </c>
      <c r="S90" s="149">
        <f>(Sections!$V$2*Sections!$L$2*BikeData!$N$2*((Sections!$P$2)/Sections!$M$2)/(1-Sections!$V$2*Sections!$N$2/Sections!$M$2))/Sections!L90-Sections!W90/Sections!L90</f>
        <v>12.718631607622386</v>
      </c>
      <c r="T90" s="149">
        <f t="shared" ref="T90:T153" si="168">MIN(Q90,R$26,S$26)</f>
        <v>8.6376490575826992</v>
      </c>
      <c r="U90" s="149">
        <f t="shared" ref="U90:U153" si="169">SQRT(N90^2 + 2*T90*1)</f>
        <v>38.002103778881121</v>
      </c>
      <c r="V90" s="149">
        <f t="shared" si="31"/>
        <v>2.6393501054096838E-2</v>
      </c>
      <c r="W90" s="149">
        <f>0.5*Sections!$U$2*Sections!$T$2*Sections!N90^2</f>
        <v>256.83922683102332</v>
      </c>
      <c r="X90" s="149">
        <f>BikeData!$N$2*((Sections!$P$2)/Sections!$N$2)-(0.5*Sections!$U$2*Sections!$T$2*Sections!N90^2)/BikeData!$G$5</f>
        <v>9.4614441650358412</v>
      </c>
      <c r="Y90" s="149">
        <f>Sections!$V$2*BikeData!$N$2*(Sections!$P$2/Sections!$M$2)/(1-Sections!$V$2*Sections!$N$2/Sections!$M$2)</f>
        <v>15.459349727578084</v>
      </c>
      <c r="Z90" s="149">
        <f t="shared" si="32"/>
        <v>9.4614441650358412</v>
      </c>
      <c r="AA90" s="149">
        <f>$D$2-M90</f>
        <v>439.2</v>
      </c>
      <c r="AB90" s="149">
        <f>MAX(0, (N90^2 - M$17^2)/(2*Sections!Z90))</f>
        <v>28.010597526740153</v>
      </c>
      <c r="AC90" s="149">
        <f t="shared" si="80"/>
        <v>0</v>
      </c>
      <c r="AD90" s="149">
        <f t="shared" si="33"/>
        <v>8.6376490575826992</v>
      </c>
      <c r="AZ90" s="36"/>
      <c r="BA90" s="111"/>
      <c r="BB90" s="111"/>
      <c r="BC90" s="111"/>
      <c r="BD90" s="111"/>
      <c r="BE90" s="111"/>
      <c r="BF90" s="111"/>
      <c r="BG90" s="111"/>
      <c r="BH90" s="111"/>
      <c r="BI90" s="111"/>
      <c r="BJ90" s="111"/>
      <c r="BK90" s="36"/>
      <c r="BL90" s="36"/>
      <c r="BM90" s="36"/>
      <c r="BN90" s="111"/>
      <c r="BO90" s="111"/>
      <c r="BP90" s="111"/>
      <c r="BQ90" s="111"/>
      <c r="BT90" s="129">
        <f>INDEX($B$29:$B$34, MATCH($BX90, $A$29:$A$34, 0))</f>
        <v>281.54523308547459</v>
      </c>
      <c r="BU90" s="129">
        <f t="shared" si="85"/>
        <v>64</v>
      </c>
      <c r="BV90" s="129">
        <f t="shared" si="86"/>
        <v>56.797479724571659</v>
      </c>
      <c r="BW90" s="129">
        <f t="shared" si="87"/>
        <v>204.47092700845798</v>
      </c>
      <c r="BX90" s="129">
        <f>IF(CK90=0,
IF(BV90&lt;$E$29,1,
IF(BV90&lt;$E$30,2,
IF(BV90&lt;$E$31,3,
IF(BV90&lt;$E$32,4,
IF(BV90&lt;$E$33,5,
IF(BV90&lt;$E$34,6)))))),
IF(BV90&gt;$F$29,1,
IF(BV90&gt;$F$30,2,
IF(BV90&gt;$F$31,3,
IF(BV90&gt;$F$32,4,
IF(BV90&gt;$F$33,5,
IF(BV90&gt;$F$34,6)))))))</f>
        <v>4</v>
      </c>
      <c r="BY90" s="129" cm="1">
        <f t="array" ref="BY90">INDEX(Sections!$A$37:$F$67, MATCH(BV90, Acceleration!$H$6:$H$36, 1), Sections!BX90)</f>
        <v>4.7104625432718503</v>
      </c>
      <c r="BZ90" s="129">
        <f>(BikeData!$G$5/BT90)*BikeData!$N$2*(Sections!$O$2/Sections!$N$2)-Sections!CE90/Sections!BT90</f>
        <v>8.1829943809506673</v>
      </c>
      <c r="CA90" s="129">
        <f>(Sections!$V$2*Sections!$L$2*BikeData!$N$2*((Sections!$P$2)/Sections!$M$2)/(1-Sections!$V$2*Sections!$N$2/Sections!$M$2))/Sections!BT90-Sections!CE90/Sections!BT90</f>
        <v>12.433514228481009</v>
      </c>
      <c r="CB90" s="129">
        <f t="shared" si="40"/>
        <v>4.7104625432718503</v>
      </c>
      <c r="CC90" s="129">
        <f>SQRT(BV90^2 + 2*CB90*1)</f>
        <v>56.88035362187609</v>
      </c>
      <c r="CD90" s="129">
        <f t="shared" si="41"/>
        <v>1.7593579514352194E-2</v>
      </c>
      <c r="CE90" s="149">
        <f>0.5*Sections!$U$2*Sections!$T$2*Sections!BV90^2</f>
        <v>580.67166655136316</v>
      </c>
      <c r="CF90" s="149">
        <f>BikeData!$N$2*((Sections!$P$2)/Sections!$N$2)-(0.5*Sections!$U$2*Sections!$T$2*Sections!BV90^2)/BikeData!$G$5</f>
        <v>8.2348061357921303</v>
      </c>
      <c r="CG90" s="149">
        <f>Sections!$V$2*BikeData!$N$2*(Sections!$P$2/Sections!$M$2)/(1-Sections!$V$2*Sections!$N$2/Sections!$M$2)</f>
        <v>15.459349727578084</v>
      </c>
      <c r="CH90" s="149">
        <f t="shared" ref="CH90:CH131" si="170">MIN(CF90,CG90)</f>
        <v>8.2348061357921303</v>
      </c>
      <c r="CI90" s="149">
        <f t="shared" si="88"/>
        <v>40.075679469999997</v>
      </c>
      <c r="CJ90" s="149">
        <f>MAX(0, (BV90^2 - BU$17^2)/(2*Sections!CH90))</f>
        <v>0</v>
      </c>
      <c r="CK90" s="149">
        <f t="shared" si="89"/>
        <v>0</v>
      </c>
      <c r="CL90" s="154">
        <f t="shared" si="90"/>
        <v>4.7104625432718503</v>
      </c>
      <c r="CM90" s="672"/>
      <c r="CN90" s="129">
        <f>INDEX($B$29:$B$34, MATCH(CR90, $A$29:$A$34, 0))</f>
        <v>288.49501037177833</v>
      </c>
      <c r="CO90" s="129">
        <f t="shared" si="91"/>
        <v>64</v>
      </c>
      <c r="CP90" s="129">
        <f t="shared" si="92"/>
        <v>50.839742834050959</v>
      </c>
      <c r="CQ90" s="129">
        <f t="shared" ref="CQ90:CQ99" si="171">CP90*3.6</f>
        <v>183.02307420258344</v>
      </c>
      <c r="CR90" s="129">
        <f>IF(DE90=1,
IF(CP90&lt;$E$29,1,
IF(CP90&lt;$E$30,2,
IF(CP90&lt;$E$31,3,
IF(CP90&lt;$E$32,4,
IF(CP90&lt;$E$33,5,
IF(CP90&lt;$E$34,6)))))),
IF(CP90&gt;$F$29,1,
IF(CP90&gt;$F$30,2,
IF(CP90&gt;$F$31,3,
IF(CP90&gt;$F$32,4,
IF(CP90&gt;$F$33,5,
IF(CP90&gt;$F$34,6)))))))</f>
        <v>3</v>
      </c>
      <c r="CS90" s="129" cm="1">
        <f t="array" ref="CS90">INDEX(Sections!$A$37:$F$67, MATCH(CP90, Acceleration!$H$6:$H$36, 1), Sections!CR90)</f>
        <v>6.8582415088433493</v>
      </c>
      <c r="CT90" s="129">
        <f>(BikeData!$G$5/CN90)*BikeData!$N$2*(Sections!$O$2/Sections!$N$2)-Sections!CY90/Sections!CN90</f>
        <v>8.385976667318042</v>
      </c>
      <c r="CU90" s="129">
        <f>(Sections!$V$2*Sections!$L$2*BikeData!$N$2*((Sections!$P$2)/Sections!$M$2)/(1-Sections!$V$2*Sections!$N$2/Sections!$M$2))/Sections!CN90-Sections!CY90/Sections!CN90</f>
        <v>12.534102486427294</v>
      </c>
      <c r="CV90" s="129">
        <f t="shared" si="135"/>
        <v>6.8582415088433493</v>
      </c>
      <c r="CW90" s="129">
        <f t="shared" si="138"/>
        <v>50.668879741634946</v>
      </c>
      <c r="CX90" s="129">
        <f t="shared" si="139"/>
        <v>1.9702759718848377E-2</v>
      </c>
      <c r="CY90" s="129">
        <f>0.5*Sections!$U$2*Sections!$T$2*Sections!CP90^2</f>
        <v>465.24230125783845</v>
      </c>
      <c r="CZ90" s="129">
        <f>BikeData!$N$2*((Sections!$P$2)/Sections!$N$2)-(0.5*Sections!$U$2*Sections!$T$2*Sections!CP90^2)/BikeData!$G$5</f>
        <v>8.6720385800857844</v>
      </c>
      <c r="DA90" s="129">
        <f>Sections!$V$2*BikeData!$N$2*(Sections!$P$2/Sections!$M$2)/(1-Sections!$V$2*Sections!$N$2/Sections!$M$2)</f>
        <v>15.459349727578084</v>
      </c>
      <c r="DB90" s="129">
        <f t="shared" si="93"/>
        <v>8.6720385800857844</v>
      </c>
      <c r="DC90" s="129">
        <f t="shared" si="94"/>
        <v>8.5677631700000063</v>
      </c>
      <c r="DD90" s="129">
        <f t="shared" si="47"/>
        <v>10.602920658246321</v>
      </c>
      <c r="DE90" s="220">
        <f t="shared" si="95"/>
        <v>1</v>
      </c>
      <c r="DF90" s="149">
        <f t="shared" si="161"/>
        <v>-8.6720385800857844</v>
      </c>
      <c r="DG90" s="680"/>
      <c r="EX90" s="129">
        <f>INDEX($B$29:$B$34, MATCH($FB90, $A$29:$A$34, 0))</f>
        <v>288.49501037177833</v>
      </c>
      <c r="EY90" s="129">
        <f t="shared" si="144"/>
        <v>64</v>
      </c>
      <c r="EZ90" s="129">
        <f t="shared" si="145"/>
        <v>44.177170030871579</v>
      </c>
      <c r="FA90" s="129">
        <f t="shared" si="146"/>
        <v>159.0378121111377</v>
      </c>
      <c r="FB90" s="149">
        <f>IF(FO90=0,
IF(EZ90&lt;$E$29,1,
IF(EZ90&lt;$E$30,2,
IF(EZ90&lt;$E$31,3,
IF(EZ90&lt;$E$32,4,
IF(EZ90&lt;$E$33,5,
IF(EZ90&lt;$E$34,6)))))),
IF(EZ90&gt;$F$29,1,
IF(EZ90&gt;$F$30,2,
IF(EZ90&gt;$F$31,3,
IF(EZ90&gt;$F$32,4,
IF(EZ90&gt;$F$33,5,
IF(EZ90&gt;$F$34,6)))))))</f>
        <v>3</v>
      </c>
      <c r="FC90" s="149" cm="1">
        <f t="array" ref="FC90">INDEX(Sections!$A$37:$F$67, MATCH(EZ90, Acceleration!$H$6:$H$36, 1), Sections!FB90)</f>
        <v>6.8582415088433493</v>
      </c>
      <c r="FD90" s="129">
        <f>(BikeData!$G$5/EX90)*BikeData!$N$2*(Sections!$O$2/Sections!$N$2)-Sections!FI90/Sections!EX90</f>
        <v>8.7809584653131481</v>
      </c>
      <c r="FE90" s="129">
        <f>(Sections!$V$2*Sections!$L$2*BikeData!$N$2*((Sections!$P$2)/Sections!$M$2)/(1-Sections!$V$2*Sections!$N$2/Sections!$M$2))/Sections!EX90-Sections!FI90/Sections!EX90</f>
        <v>12.9290842844224</v>
      </c>
      <c r="FF90" s="129">
        <f t="shared" si="147"/>
        <v>6.8582415088433493</v>
      </c>
      <c r="FG90" s="129">
        <f t="shared" si="148"/>
        <v>44.332142232856569</v>
      </c>
      <c r="FH90" s="129">
        <f t="shared" si="58"/>
        <v>2.2596492378572676E-2</v>
      </c>
      <c r="FI90" s="149">
        <f>0.5*Sections!$U$2*Sections!$T$2*Sections!EZ90^2</f>
        <v>351.29202334857683</v>
      </c>
      <c r="FJ90" s="149">
        <f>BikeData!$N$2*((Sections!$P$2)/Sections!$N$2)-(0.5*Sections!$U$2*Sections!$T$2*Sections!EZ90^2)/BikeData!$G$5</f>
        <v>9.1036684206511698</v>
      </c>
      <c r="FK90" s="149">
        <f>Sections!$V$2*BikeData!$N$2*(Sections!$P$2/Sections!$M$2)/(1-Sections!$V$2*Sections!$N$2/Sections!$M$2)</f>
        <v>15.459349727578084</v>
      </c>
      <c r="FL90" s="149">
        <f t="shared" si="149"/>
        <v>9.1036684206511698</v>
      </c>
      <c r="FM90" s="149">
        <f t="shared" si="150"/>
        <v>189.62828163</v>
      </c>
      <c r="FN90" s="149">
        <f t="shared" si="61"/>
        <v>67.315408411692545</v>
      </c>
      <c r="FO90" s="149">
        <f t="shared" si="152"/>
        <v>0</v>
      </c>
      <c r="FP90" s="149">
        <f t="shared" si="151"/>
        <v>6.8582415088433493</v>
      </c>
      <c r="FR90" s="149">
        <f>INDEX($B$29:$B$34, MATCH($FV90, $A$29:$A$34, 0))</f>
        <v>300.69501336586995</v>
      </c>
      <c r="FS90" s="129">
        <f t="shared" si="165"/>
        <v>64</v>
      </c>
      <c r="FT90" s="129">
        <f t="shared" si="114"/>
        <v>42.733426830514063</v>
      </c>
      <c r="FU90" s="129">
        <f t="shared" si="115"/>
        <v>153.84033658985064</v>
      </c>
      <c r="FV90" s="149">
        <f>IF(GI90=0,
IF(FT90&lt;$E$29,1,
IF(FT90&lt;$E$30,2,
IF(FT90&lt;$E$31,3,
IF(FT90&lt;$E$32,4,
IF(FT90&lt;$E$33,5,
IF(FT90&lt;$E$34,6)))))),
IF(FT90&gt;$F$29,1,
IF(FT90&gt;$F$30,2,
IF(FT90&gt;$F$31,3,
IF(FT90&gt;$F$32,4,
IF(FT90&gt;$F$33,5,
IF(FT90&gt;$F$34,6)))))))</f>
        <v>2</v>
      </c>
      <c r="FW90" s="149" cm="1">
        <f t="array" ref="FW90">INDEX(Sections!$A$37:$F$67, MATCH(FT90, Acceleration!$H$6:$H$36, 1), Sections!FV90)</f>
        <v>9.4901727706756382</v>
      </c>
      <c r="FX90" s="129">
        <f>(BikeData!$G$5/FR90)*BikeData!$N$2*(Sections!$O$2/Sections!$N$2)-Sections!GC90/Sections!FR90</f>
        <v>8.4998033718677721</v>
      </c>
      <c r="FY90" s="129">
        <f>(Sections!$V$2*Sections!$L$2*BikeData!$N$2*((Sections!$P$2)/Sections!$M$2)/(1-Sections!$V$2*Sections!$N$2/Sections!$M$2))/Sections!FR90-Sections!GC90/Sections!FR90</f>
        <v>12.479628603459712</v>
      </c>
      <c r="FZ90" s="129">
        <f t="shared" si="116"/>
        <v>8.4998033718677721</v>
      </c>
      <c r="GA90" s="129">
        <f t="shared" si="117"/>
        <v>42.931868995218863</v>
      </c>
      <c r="GB90" s="129">
        <f t="shared" si="64"/>
        <v>2.3346677096272011E-2</v>
      </c>
      <c r="GC90" s="149">
        <f>0.5*Sections!$U$2*Sections!$T$2*Sections!FT90^2</f>
        <v>328.70623836220187</v>
      </c>
      <c r="GD90" s="149">
        <f>BikeData!$N$2*((Sections!$P$2)/Sections!$N$2)-(0.5*Sections!$U$2*Sections!$T$2*Sections!FT90^2)/BikeData!$G$5</f>
        <v>9.1892206365086508</v>
      </c>
      <c r="GE90" s="149">
        <f>Sections!$V$2*BikeData!$N$2*(Sections!$P$2/Sections!$M$2)/(1-Sections!$V$2*Sections!$N$2/Sections!$M$2)</f>
        <v>15.459349727578084</v>
      </c>
      <c r="GF90" s="149">
        <f t="shared" si="118"/>
        <v>9.1892206365086508</v>
      </c>
      <c r="GG90" s="149">
        <f t="shared" si="162"/>
        <v>450.54111422000005</v>
      </c>
      <c r="GH90" s="149">
        <f>MAX(0, (FT90^2 - CX$6^2)/(2*Sections!GF90))</f>
        <v>99.363473841494596</v>
      </c>
      <c r="GI90" s="149">
        <f t="shared" si="119"/>
        <v>0</v>
      </c>
      <c r="GJ90" s="149">
        <f t="shared" si="120"/>
        <v>8.4998033718677721</v>
      </c>
      <c r="GM90" s="106">
        <f>INDEX($B$29:$B$34, MATCH(GQ90, $A$29:$A$34, 0))</f>
        <v>300.69501336586995</v>
      </c>
      <c r="GN90" s="106">
        <f t="shared" si="166"/>
        <v>64</v>
      </c>
      <c r="GO90" s="106">
        <f t="shared" si="121"/>
        <v>38.434965221433437</v>
      </c>
      <c r="GP90" s="106">
        <f t="shared" si="122"/>
        <v>138.36587479716039</v>
      </c>
      <c r="GQ90" s="106">
        <f>IF(HD90=0,
IF(GO90&lt;$E$29,1,
IF(GO90&lt;$E$30,2,
IF(GO90&lt;$E$31,3,
IF(GO90&lt;$E$32,4,
IF(GO90&lt;$E$33,5,
IF(GO90&lt;$E$34,6)))))),
IF(GO90&gt;$F$29,1,
IF(GO90&gt;$F$30,2,
IF(GO90&gt;$F$31,3,
IF(GO90&gt;$F$32,4,
IF(GO90&gt;$F$33,5,
IF(GO90&gt;$F$34,6)))))))</f>
        <v>2</v>
      </c>
      <c r="GR90" s="106" cm="1">
        <f t="array" ref="GR90">INDEX(Sections!$A$37:$F$67, MATCH(GO90, Acceleration!$H$6:$H$36, 1), Sections!GQ90)</f>
        <v>9.4901727706756382</v>
      </c>
      <c r="GS90" s="106">
        <f>(BikeData!$G$5/GM90)*BikeData!$N$2*(Sections!$O$2/Sections!$N$2)-Sections!GX90/Sections!GM90</f>
        <v>8.7086590438528741</v>
      </c>
      <c r="GT90" s="106">
        <f>(Sections!$V$2*Sections!$L$2*BikeData!$N$2*((Sections!$P$2)/Sections!$M$2)/(1-Sections!$V$2*Sections!$N$2/Sections!$M$2))/Sections!GM90-Sections!GX90/Sections!GM90</f>
        <v>12.688484275444814</v>
      </c>
      <c r="GU90" s="106">
        <f t="shared" si="123"/>
        <v>8.7086590438528741</v>
      </c>
      <c r="GV90" s="106">
        <f t="shared" si="124"/>
        <v>38.660882939484239</v>
      </c>
      <c r="GW90" s="106">
        <f t="shared" si="70"/>
        <v>2.5941734188143346E-2</v>
      </c>
      <c r="GX90" s="106">
        <f>0.5*Sections!$U$2*Sections!$T$2*Sections!GO90^2</f>
        <v>265.90437928310359</v>
      </c>
      <c r="GY90" s="106">
        <f>BikeData!$N$2*((Sections!$P$2)/Sections!$N$2)-(0.5*Sections!$U$2*Sections!$T$2*Sections!GO90^2)/BikeData!$G$5</f>
        <v>9.4271064663537185</v>
      </c>
      <c r="GZ90" s="106">
        <f>Sections!$V$2*BikeData!$N$2*(Sections!$P$2/Sections!$M$2)/(1-Sections!$V$2*Sections!$N$2/Sections!$M$2)</f>
        <v>15.459349727578084</v>
      </c>
      <c r="HA90" s="106">
        <f t="shared" si="125"/>
        <v>9.4271064663537185</v>
      </c>
      <c r="HB90" s="106">
        <f t="shared" si="163"/>
        <v>319.21187875999999</v>
      </c>
      <c r="HC90" s="106">
        <f>MAX(0, (GO90^2 - DY$9^2)/(2*Sections!HA90))</f>
        <v>78.351006050755757</v>
      </c>
      <c r="HD90" s="106">
        <f t="shared" si="126"/>
        <v>0</v>
      </c>
      <c r="HE90" s="106">
        <f t="shared" si="127"/>
        <v>8.7086590438528741</v>
      </c>
      <c r="HH90" s="82">
        <f>INDEX($B$29:$B$34, MATCH(HL90, $A$29:$A$34, 0))</f>
        <v>300.69501336586995</v>
      </c>
      <c r="HI90" s="82">
        <f t="shared" si="167"/>
        <v>64</v>
      </c>
      <c r="HJ90" s="82">
        <f t="shared" si="128"/>
        <v>36.759288364458058</v>
      </c>
      <c r="HK90" s="82">
        <f t="shared" si="129"/>
        <v>132.33343811204901</v>
      </c>
      <c r="HL90" s="106">
        <f>IF(HY90=0,
IF(HJ90&lt;$E$29,1,
IF(HJ90&lt;$E$30,2,
IF(HJ90&lt;$E$31,3,
IF(HJ90&lt;$E$32,4,
IF(HJ90&lt;$E$33,5,
IF(HJ90&lt;$E$34,6)))))),
IF(HJ90&gt;$F$29,1,
IF(HJ90&gt;$F$30,2,
IF(HJ90&gt;$F$31,3,
IF(HJ90&gt;$F$32,4,
IF(HJ90&gt;$F$33,5,
IF(HJ90&gt;$F$34,6)))))))</f>
        <v>2</v>
      </c>
      <c r="HM90" s="106" cm="1">
        <f t="array" ref="HM90">INDEX(Sections!$A$37:$F$67, MATCH(HJ90, Acceleration!$H$6:$H$36, 1), Sections!HL90)</f>
        <v>9.4901727706756382</v>
      </c>
      <c r="HN90" s="82">
        <f>(BikeData!$G$5/HH90)*BikeData!$N$2*(Sections!$O$2/Sections!$N$2)-Sections!HS90/Sections!HH90</f>
        <v>8.7840850658483198</v>
      </c>
      <c r="HO90" s="82">
        <f>(Sections!$V$2*Sections!$L$2*BikeData!$N$2*((Sections!$P$2)/Sections!$M$2)/(1-Sections!$V$2*Sections!$N$2/Sections!$M$2))/Sections!HH90-Sections!HS90/Sections!HH90</f>
        <v>12.76391029744026</v>
      </c>
      <c r="HP90" s="82">
        <f t="shared" si="130"/>
        <v>8.7840850658483198</v>
      </c>
      <c r="HQ90" s="82">
        <f t="shared" si="131"/>
        <v>36.997478984291327</v>
      </c>
      <c r="HR90" s="106">
        <f t="shared" ref="HR90:HR153" si="172">(HQ90-HJ90)/HP90</f>
        <v>2.7116155871410089E-2</v>
      </c>
      <c r="HS90" s="104">
        <f>0.5*Sections!$U$2*Sections!$T$2*Sections!HJ90^2</f>
        <v>243.22415059104867</v>
      </c>
      <c r="HT90" s="104">
        <f>BikeData!$N$2*((Sections!$P$2)/Sections!$N$2)-(0.5*Sections!$U$2*Sections!$T$2*Sections!HJ90^2)/BikeData!$G$5</f>
        <v>9.5130164235205932</v>
      </c>
      <c r="HU90" s="104">
        <f>Sections!$V$2*BikeData!$N$2*(Sections!$P$2/Sections!$M$2)/(1-Sections!$V$2*Sections!$N$2/Sections!$M$2)</f>
        <v>15.459349727578084</v>
      </c>
      <c r="HV90" s="106">
        <f t="shared" si="132"/>
        <v>9.5130164235205932</v>
      </c>
      <c r="HW90" s="106">
        <f t="shared" si="164"/>
        <v>257.42191860000003</v>
      </c>
      <c r="HX90" s="106">
        <f t="shared" si="78"/>
        <v>54.135287960803645</v>
      </c>
      <c r="HY90" s="106">
        <f t="shared" si="133"/>
        <v>0</v>
      </c>
      <c r="HZ90" s="106">
        <f t="shared" si="134"/>
        <v>8.7840850658483198</v>
      </c>
    </row>
    <row r="91" spans="2:234">
      <c r="B91" s="65"/>
      <c r="C91" s="65"/>
      <c r="D91" s="65"/>
      <c r="E91" s="111"/>
      <c r="F91" s="111"/>
      <c r="L91" s="149">
        <f>INDEX($B$29:$B$34, MATCH($P91, $A$29:$A$34, 0))</f>
        <v>300.69501336586995</v>
      </c>
      <c r="M91" s="149">
        <f t="shared" ref="M91:M154" si="173">M90+M$15</f>
        <v>65</v>
      </c>
      <c r="N91" s="149">
        <f t="shared" si="79"/>
        <v>38.002103778881121</v>
      </c>
      <c r="O91" s="149">
        <f t="shared" ref="O91:O154" si="174">N91*3.6</f>
        <v>136.80757360397203</v>
      </c>
      <c r="P91" s="149">
        <f>IF(AC91=0,
IF(N91&lt;$E$29,1,
IF(N91&lt;$E$30,2,
IF(N91&lt;$E$31,3,
IF(N91&lt;$E$32,4,
IF(N91&lt;$E$33,5,
IF(N91&lt;$E$34,6)))))),
IF(N91&gt;$F$29,1,
IF(N91&gt;$F$30,2,
IF(N91&gt;$F$31,3,
IF(N91&gt;$F$32,4,
IF(N91&gt;$F$33,5,
IF(N91&gt;$F$34,6)))))))</f>
        <v>2</v>
      </c>
      <c r="Q91" s="149" cm="1">
        <f t="array" ref="Q91">INDEX(Sections!$A$37:$F$67, MATCH(N91, Acceleration!$H$6:$H$36, 1), Sections!P91)</f>
        <v>9.4901727706756382</v>
      </c>
      <c r="R91" s="149">
        <f>(BikeData!$G$5/L91)*BikeData!$N$2*(Sections!$O$2/Sections!$N$2)-Sections!W91/Sections!L91</f>
        <v>8.7284651547846313</v>
      </c>
      <c r="S91" s="149">
        <f>(Sections!$V$2*Sections!$L$2*BikeData!$N$2*((Sections!$P$2)/Sections!$M$2)/(1-Sections!$V$2*Sections!$N$2/Sections!$M$2))/Sections!L91-Sections!W91/Sections!L91</f>
        <v>12.708290386376571</v>
      </c>
      <c r="T91" s="149">
        <f t="shared" si="168"/>
        <v>8.6376490575826992</v>
      </c>
      <c r="U91" s="149">
        <f t="shared" si="169"/>
        <v>38.228722052090838</v>
      </c>
      <c r="V91" s="149">
        <f t="shared" ref="V91:V154" si="175">(U91-N91)/T91</f>
        <v>2.6236105646220472E-2</v>
      </c>
      <c r="W91" s="149">
        <f>0.5*Sections!$U$2*Sections!$T$2*Sections!N91^2</f>
        <v>259.94878049175315</v>
      </c>
      <c r="X91" s="149">
        <f>BikeData!$N$2*((Sections!$P$2)/Sections!$N$2)-(0.5*Sections!$U$2*Sections!$T$2*Sections!N91^2)/BikeData!$G$5</f>
        <v>9.4496655526845927</v>
      </c>
      <c r="Y91" s="149">
        <f>Sections!$V$2*BikeData!$N$2*(Sections!$P$2/Sections!$M$2)/(1-Sections!$V$2*Sections!$N$2/Sections!$M$2)</f>
        <v>15.459349727578084</v>
      </c>
      <c r="Z91" s="149">
        <f t="shared" ref="Z91:Z154" si="176">MIN(X91,Y91)</f>
        <v>9.4496655526845927</v>
      </c>
      <c r="AA91" s="149">
        <f>$D$2-M91</f>
        <v>438.2</v>
      </c>
      <c r="AB91" s="149">
        <f>MAX(0, (N91^2 - M$17^2)/(2*Sections!Z91))</f>
        <v>28.959580850814465</v>
      </c>
      <c r="AC91" s="149">
        <f t="shared" si="80"/>
        <v>0</v>
      </c>
      <c r="AD91" s="149">
        <f t="shared" ref="AD91:AD154" si="177">T91</f>
        <v>8.6376490575826992</v>
      </c>
      <c r="BT91" s="129">
        <f>INDEX($B$29:$B$34, MATCH($BX91, $A$29:$A$34, 0))</f>
        <v>281.54523308547459</v>
      </c>
      <c r="BU91" s="129">
        <f t="shared" si="85"/>
        <v>65</v>
      </c>
      <c r="BV91" s="129">
        <f>CC90</f>
        <v>56.88035362187609</v>
      </c>
      <c r="BW91" s="129">
        <f t="shared" ref="BW91:BW131" si="178">BV91*3.6</f>
        <v>204.76927303875394</v>
      </c>
      <c r="BX91" s="129">
        <f>IF(CK91=0,
IF(BV91&lt;$E$29,1,
IF(BV91&lt;$E$30,2,
IF(BV91&lt;$E$31,3,
IF(BV91&lt;$E$32,4,
IF(BV91&lt;$E$33,5,
IF(BV91&lt;$E$34,6)))))),
IF(BV91&gt;$F$29,1,
IF(BV91&gt;$F$30,2,
IF(BV91&gt;$F$31,3,
IF(BV91&gt;$F$32,4,
IF(BV91&gt;$F$33,5,
IF(BV91&gt;$F$34,6)))))))</f>
        <v>4</v>
      </c>
      <c r="BY91" s="129" cm="1">
        <f t="array" ref="BY91">INDEX(Sections!$A$37:$F$67, MATCH(BV91, Acceleration!$H$6:$H$36, 1), Sections!BX91)</f>
        <v>4.7104625432718503</v>
      </c>
      <c r="BZ91" s="129">
        <f>(BikeData!$G$5/BT91)*BikeData!$N$2*(Sections!$O$2/Sections!$N$2)-Sections!CE91/Sections!BT91</f>
        <v>8.1769713114175993</v>
      </c>
      <c r="CA91" s="129">
        <f>(Sections!$V$2*Sections!$L$2*BikeData!$N$2*((Sections!$P$2)/Sections!$M$2)/(1-Sections!$V$2*Sections!$N$2/Sections!$M$2))/Sections!BT91-Sections!CE91/Sections!BT91</f>
        <v>12.427491158947939</v>
      </c>
      <c r="CB91" s="129">
        <f t="shared" ref="CB91:CB131" si="179">MIN(BY91,BZ91,CA91)</f>
        <v>4.7104625432718503</v>
      </c>
      <c r="CC91" s="129">
        <f t="shared" ref="CC91:CC131" si="180">SQRT(BV91^2 + 2*CB91*1)</f>
        <v>56.963106948587487</v>
      </c>
      <c r="CD91" s="129">
        <f t="shared" ref="CD91:CD131" si="181">(CC91-BV91)/CB91</f>
        <v>1.7567983176004193E-2</v>
      </c>
      <c r="CE91" s="149">
        <f>0.5*Sections!$U$2*Sections!$T$2*Sections!BV91^2</f>
        <v>582.36743306694098</v>
      </c>
      <c r="CF91" s="149">
        <f>BikeData!$N$2*((Sections!$P$2)/Sections!$N$2)-(0.5*Sections!$U$2*Sections!$T$2*Sections!BV91^2)/BikeData!$G$5</f>
        <v>8.2283827777785774</v>
      </c>
      <c r="CG91" s="149">
        <f>Sections!$V$2*BikeData!$N$2*(Sections!$P$2/Sections!$M$2)/(1-Sections!$V$2*Sections!$N$2/Sections!$M$2)</f>
        <v>15.459349727578084</v>
      </c>
      <c r="CH91" s="149">
        <f t="shared" si="170"/>
        <v>8.2283827777785774</v>
      </c>
      <c r="CI91" s="149">
        <f t="shared" si="88"/>
        <v>39.075679469999997</v>
      </c>
      <c r="CJ91" s="149">
        <f>MAX(0, (BV91^2 - BU$17^2)/(2*Sections!CH91))</f>
        <v>0</v>
      </c>
      <c r="CK91" s="149">
        <f t="shared" si="89"/>
        <v>0</v>
      </c>
      <c r="CL91" s="154">
        <f t="shared" si="90"/>
        <v>4.7104625432718503</v>
      </c>
      <c r="CM91" s="672"/>
      <c r="CN91" s="129">
        <f>INDEX($B$29:$B$34, MATCH(CR91, $A$29:$A$34, 0))</f>
        <v>288.49501037177833</v>
      </c>
      <c r="CO91" s="129">
        <f>CO90+CO$15</f>
        <v>65</v>
      </c>
      <c r="CP91" s="129">
        <f t="shared" si="92"/>
        <v>50.668879741634946</v>
      </c>
      <c r="CQ91" s="129">
        <f t="shared" si="171"/>
        <v>182.40796706988581</v>
      </c>
      <c r="CR91" s="129">
        <f>IF(DE91=1,
IF(CP91&lt;$E$29,1,
IF(CP91&lt;$E$30,2,
IF(CP91&lt;$E$31,3,
IF(CP91&lt;$E$32,4,
IF(CP91&lt;$E$33,5,
IF(CP91&lt;$E$34,6)))))),
IF(CP91&gt;$F$29,1,
IF(CP91&gt;$F$30,2,
IF(CP91&gt;$F$31,3,
IF(CP91&gt;$F$32,4,
IF(CP91&gt;$F$33,5,
IF(CP91&gt;$F$34,6)))))))</f>
        <v>3</v>
      </c>
      <c r="CS91" s="129" cm="1">
        <f t="array" ref="CS91">INDEX(Sections!$A$37:$F$67, MATCH(CP91, Acceleration!$H$6:$H$36, 1), Sections!CR91)</f>
        <v>6.8582415088433493</v>
      </c>
      <c r="CT91" s="129">
        <f>(BikeData!$G$5/CN91)*BikeData!$N$2*(Sections!$O$2/Sections!$N$2)-Sections!CY91/Sections!CN91</f>
        <v>8.3967981157888758</v>
      </c>
      <c r="CU91" s="129">
        <f>(Sections!$V$2*Sections!$L$2*BikeData!$N$2*((Sections!$P$2)/Sections!$M$2)/(1-Sections!$V$2*Sections!$N$2/Sections!$M$2))/Sections!CN91-Sections!CY91/Sections!CN91</f>
        <v>12.544923934898128</v>
      </c>
      <c r="CV91" s="129">
        <f t="shared" si="135"/>
        <v>6.8582415088433493</v>
      </c>
      <c r="CW91" s="129">
        <f t="shared" si="138"/>
        <v>50.497204339426389</v>
      </c>
      <c r="CX91" s="129">
        <f t="shared" si="139"/>
        <v>1.9769471341773572E-2</v>
      </c>
      <c r="CY91" s="129">
        <f>0.5*Sections!$U$2*Sections!$T$2*Sections!CP91^2</f>
        <v>462.12036736900757</v>
      </c>
      <c r="CZ91" s="129">
        <f>BikeData!$N$2*((Sections!$P$2)/Sections!$N$2)-(0.5*Sections!$U$2*Sections!$T$2*Sections!CP91^2)/BikeData!$G$5</f>
        <v>8.6838640872404458</v>
      </c>
      <c r="DA91" s="129">
        <f>Sections!$V$2*BikeData!$N$2*(Sections!$P$2/Sections!$M$2)/(1-Sections!$V$2*Sections!$N$2/Sections!$M$2)</f>
        <v>15.459349727578084</v>
      </c>
      <c r="DB91" s="129">
        <f t="shared" si="93"/>
        <v>8.6838640872404458</v>
      </c>
      <c r="DC91" s="129">
        <f t="shared" si="94"/>
        <v>7.5677631700000063</v>
      </c>
      <c r="DD91" s="129">
        <f t="shared" ref="DD91:DD99" si="182">MAX(0, (CP91^2 - CO$17^2)/(2*DB91))</f>
        <v>9.5898435987934096</v>
      </c>
      <c r="DE91" s="220">
        <f t="shared" si="95"/>
        <v>1</v>
      </c>
      <c r="DF91" s="149">
        <f t="shared" si="161"/>
        <v>-8.6838640872404458</v>
      </c>
      <c r="DG91" s="680"/>
      <c r="EX91" s="129">
        <f>INDEX($B$29:$B$34, MATCH($FB91, $A$29:$A$34, 0))</f>
        <v>288.49501037177833</v>
      </c>
      <c r="EY91" s="129">
        <f t="shared" si="144"/>
        <v>65</v>
      </c>
      <c r="EZ91" s="129">
        <f t="shared" si="145"/>
        <v>44.332142232856569</v>
      </c>
      <c r="FA91" s="129">
        <f t="shared" si="146"/>
        <v>159.59571203828366</v>
      </c>
      <c r="FB91" s="149">
        <f>IF(FO91=0,
IF(EZ91&lt;$E$29,1,
IF(EZ91&lt;$E$30,2,
IF(EZ91&lt;$E$31,3,
IF(EZ91&lt;$E$32,4,
IF(EZ91&lt;$E$33,5,
IF(EZ91&lt;$E$34,6)))))),
IF(EZ91&gt;$F$29,1,
IF(EZ91&gt;$F$30,2,
IF(EZ91&gt;$F$31,3,
IF(EZ91&gt;$F$32,4,
IF(EZ91&gt;$F$33,5,
IF(EZ91&gt;$F$34,6)))))))</f>
        <v>3</v>
      </c>
      <c r="FC91" s="149" cm="1">
        <f t="array" ref="FC91">INDEX(Sections!$A$37:$F$67, MATCH(EZ91, Acceleration!$H$6:$H$36, 1), Sections!FB91)</f>
        <v>6.8582415088433493</v>
      </c>
      <c r="FD91" s="129">
        <f>(BikeData!$G$5/EX91)*BikeData!$N$2*(Sections!$O$2/Sections!$N$2)-Sections!FI91/Sections!EX91</f>
        <v>8.7724003729565343</v>
      </c>
      <c r="FE91" s="129">
        <f>(Sections!$V$2*Sections!$L$2*BikeData!$N$2*((Sections!$P$2)/Sections!$M$2)/(1-Sections!$V$2*Sections!$N$2/Sections!$M$2))/Sections!EX91-Sections!FI91/Sections!EX91</f>
        <v>12.920526192065786</v>
      </c>
      <c r="FF91" s="129">
        <f t="shared" si="147"/>
        <v>6.8582415088433493</v>
      </c>
      <c r="FG91" s="129">
        <f t="shared" si="148"/>
        <v>44.486574581236432</v>
      </c>
      <c r="FH91" s="129">
        <f t="shared" ref="FH91:FH154" si="183">(FG91-EZ91)/FF91</f>
        <v>2.2517776339712005E-2</v>
      </c>
      <c r="FI91" s="149">
        <f>0.5*Sections!$U$2*Sections!$T$2*Sections!EZ91^2</f>
        <v>353.76099029176049</v>
      </c>
      <c r="FJ91" s="149">
        <f>BikeData!$N$2*((Sections!$P$2)/Sections!$N$2)-(0.5*Sections!$U$2*Sections!$T$2*Sections!EZ91^2)/BikeData!$G$5</f>
        <v>9.0943162731391105</v>
      </c>
      <c r="FK91" s="149">
        <f>Sections!$V$2*BikeData!$N$2*(Sections!$P$2/Sections!$M$2)/(1-Sections!$V$2*Sections!$N$2/Sections!$M$2)</f>
        <v>15.459349727578084</v>
      </c>
      <c r="FL91" s="149">
        <f t="shared" si="149"/>
        <v>9.0943162731391105</v>
      </c>
      <c r="FM91" s="149">
        <f t="shared" si="150"/>
        <v>188.62828163</v>
      </c>
      <c r="FN91" s="149">
        <f t="shared" ref="FN91:FN154" si="184">MAX(0, (EZ91^2 - EY$17^2)/(2*FL91))</f>
        <v>68.138756194335656</v>
      </c>
      <c r="FO91" s="149">
        <f t="shared" si="152"/>
        <v>0</v>
      </c>
      <c r="FP91" s="149">
        <f t="shared" si="151"/>
        <v>6.8582415088433493</v>
      </c>
      <c r="FR91" s="149">
        <f>INDEX($B$29:$B$34, MATCH($FV91, $A$29:$A$34, 0))</f>
        <v>288.49501037177833</v>
      </c>
      <c r="FS91" s="129">
        <f t="shared" si="165"/>
        <v>65</v>
      </c>
      <c r="FT91" s="129">
        <f t="shared" si="114"/>
        <v>42.931868995218863</v>
      </c>
      <c r="FU91" s="129">
        <f t="shared" si="115"/>
        <v>154.55472838278791</v>
      </c>
      <c r="FV91" s="149">
        <f>IF(GI91=0,
IF(FT91&lt;$E$29,1,
IF(FT91&lt;$E$30,2,
IF(FT91&lt;$E$31,3,
IF(FT91&lt;$E$32,4,
IF(FT91&lt;$E$33,5,
IF(FT91&lt;$E$34,6)))))),
IF(FT91&gt;$F$29,1,
IF(FT91&gt;$F$30,2,
IF(FT91&gt;$F$31,3,
IF(FT91&gt;$F$32,4,
IF(FT91&gt;$F$33,5,
IF(FT91&gt;$F$34,6)))))))</f>
        <v>3</v>
      </c>
      <c r="FW91" s="149" cm="1">
        <f t="array" ref="FW91">INDEX(Sections!$A$37:$F$67, MATCH(FT91, Acceleration!$H$6:$H$36, 1), Sections!FV91)</f>
        <v>6.8582415088433493</v>
      </c>
      <c r="FX91" s="129">
        <f>(BikeData!$G$5/FR91)*BikeData!$N$2*(Sections!$O$2/Sections!$N$2)-Sections!GC91/Sections!FR91</f>
        <v>8.8486402451378314</v>
      </c>
      <c r="FY91" s="129">
        <f>(Sections!$V$2*Sections!$L$2*BikeData!$N$2*((Sections!$P$2)/Sections!$M$2)/(1-Sections!$V$2*Sections!$N$2/Sections!$M$2))/Sections!FR91-Sections!GC91/Sections!FR91</f>
        <v>12.996766064247083</v>
      </c>
      <c r="FZ91" s="129">
        <f t="shared" si="116"/>
        <v>6.8582415088433493</v>
      </c>
      <c r="GA91" s="129">
        <f t="shared" si="117"/>
        <v>43.091319989532941</v>
      </c>
      <c r="GB91" s="129">
        <f t="shared" ref="GB91:GB154" si="185">(GA91-FT91)/FZ91</f>
        <v>2.3249544961120718E-2</v>
      </c>
      <c r="GC91" s="149">
        <f>0.5*Sections!$U$2*Sections!$T$2*Sections!FT91^2</f>
        <v>331.76616757607422</v>
      </c>
      <c r="GD91" s="149">
        <f>BikeData!$N$2*((Sections!$P$2)/Sections!$N$2)-(0.5*Sections!$U$2*Sections!$T$2*Sections!FT91^2)/BikeData!$G$5</f>
        <v>9.1776299955470115</v>
      </c>
      <c r="GE91" s="149">
        <f>Sections!$V$2*BikeData!$N$2*(Sections!$P$2/Sections!$M$2)/(1-Sections!$V$2*Sections!$N$2/Sections!$M$2)</f>
        <v>15.459349727578084</v>
      </c>
      <c r="GF91" s="149">
        <f t="shared" si="118"/>
        <v>9.1776299955470115</v>
      </c>
      <c r="GG91" s="149">
        <f t="shared" si="162"/>
        <v>449.54111422000005</v>
      </c>
      <c r="GH91" s="149">
        <f>MAX(0, (FT91^2 - CX$6^2)/(2*Sections!GF91))</f>
        <v>100.41510587792978</v>
      </c>
      <c r="GI91" s="149">
        <f t="shared" si="119"/>
        <v>0</v>
      </c>
      <c r="GJ91" s="149">
        <f t="shared" si="120"/>
        <v>6.8582415088433493</v>
      </c>
      <c r="GM91" s="106">
        <f>INDEX($B$29:$B$34, MATCH(GQ91, $A$29:$A$34, 0))</f>
        <v>300.69501336586995</v>
      </c>
      <c r="GN91" s="106">
        <f t="shared" si="166"/>
        <v>65</v>
      </c>
      <c r="GO91" s="106">
        <f t="shared" si="121"/>
        <v>38.660882939484239</v>
      </c>
      <c r="GP91" s="106">
        <f t="shared" si="122"/>
        <v>139.17917858214327</v>
      </c>
      <c r="GQ91" s="106">
        <f>IF(HD91=0,
IF(GO91&lt;$E$29,1,
IF(GO91&lt;$E$30,2,
IF(GO91&lt;$E$31,3,
IF(GO91&lt;$E$32,4,
IF(GO91&lt;$E$33,5,
IF(GO91&lt;$E$34,6)))))),
IF(GO91&gt;$F$29,1,
IF(GO91&gt;$F$30,2,
IF(GO91&gt;$F$31,3,
IF(GO91&gt;$F$32,4,
IF(GO91&gt;$F$33,5,
IF(GO91&gt;$F$34,6)))))))</f>
        <v>2</v>
      </c>
      <c r="GR91" s="106" cm="1">
        <f t="array" ref="GR91">INDEX(Sections!$A$37:$F$67, MATCH(GO91, Acceleration!$H$6:$H$36, 1), Sections!GQ91)</f>
        <v>9.4901727706756382</v>
      </c>
      <c r="GS91" s="106">
        <f>(BikeData!$G$5/GM91)*BikeData!$N$2*(Sections!$O$2/Sections!$N$2)-Sections!GX91/Sections!GM91</f>
        <v>8.6982328075788047</v>
      </c>
      <c r="GT91" s="106">
        <f>(Sections!$V$2*Sections!$L$2*BikeData!$N$2*((Sections!$P$2)/Sections!$M$2)/(1-Sections!$V$2*Sections!$N$2/Sections!$M$2))/Sections!GM91-Sections!GX91/Sections!GM91</f>
        <v>12.678058039170747</v>
      </c>
      <c r="GU91" s="106">
        <f t="shared" si="123"/>
        <v>8.6982328075788047</v>
      </c>
      <c r="GV91" s="106">
        <f t="shared" si="124"/>
        <v>38.885220010637219</v>
      </c>
      <c r="GW91" s="106">
        <f t="shared" ref="GW91:GW154" si="186">(GV91-GO91)/GU91</f>
        <v>2.5791109081089995E-2</v>
      </c>
      <c r="GX91" s="106">
        <f>0.5*Sections!$U$2*Sections!$T$2*Sections!GO91^2</f>
        <v>269.0394965388906</v>
      </c>
      <c r="GY91" s="106">
        <f>BikeData!$N$2*((Sections!$P$2)/Sections!$N$2)-(0.5*Sections!$U$2*Sections!$T$2*Sections!GO91^2)/BikeData!$G$5</f>
        <v>9.4152310222030113</v>
      </c>
      <c r="GZ91" s="106">
        <f>Sections!$V$2*BikeData!$N$2*(Sections!$P$2/Sections!$M$2)/(1-Sections!$V$2*Sections!$N$2/Sections!$M$2)</f>
        <v>15.459349727578084</v>
      </c>
      <c r="HA91" s="106">
        <f t="shared" si="125"/>
        <v>9.4152310222030113</v>
      </c>
      <c r="HB91" s="106">
        <f t="shared" si="163"/>
        <v>318.21187875999999</v>
      </c>
      <c r="HC91" s="106">
        <f>MAX(0, (GO91^2 - DY$9^2)/(2*Sections!HA91))</f>
        <v>79.374784651368884</v>
      </c>
      <c r="HD91" s="106">
        <f t="shared" si="126"/>
        <v>0</v>
      </c>
      <c r="HE91" s="106">
        <f t="shared" si="127"/>
        <v>8.6982328075788047</v>
      </c>
      <c r="HH91" s="82">
        <f>INDEX($B$29:$B$34, MATCH(HL91, $A$29:$A$34, 0))</f>
        <v>300.69501336586995</v>
      </c>
      <c r="HI91" s="82">
        <f t="shared" si="167"/>
        <v>65</v>
      </c>
      <c r="HJ91" s="82">
        <f t="shared" si="128"/>
        <v>36.997478984291327</v>
      </c>
      <c r="HK91" s="82">
        <f t="shared" si="129"/>
        <v>133.19092434344878</v>
      </c>
      <c r="HL91" s="106">
        <f>IF(HY91=0,
IF(HJ91&lt;$E$29,1,
IF(HJ91&lt;$E$30,2,
IF(HJ91&lt;$E$31,3,
IF(HJ91&lt;$E$32,4,
IF(HJ91&lt;$E$33,5,
IF(HJ91&lt;$E$34,6)))))),
IF(HJ91&gt;$F$29,1,
IF(HJ91&gt;$F$30,2,
IF(HJ91&gt;$F$31,3,
IF(HJ91&gt;$F$32,4,
IF(HJ91&gt;$F$33,5,
IF(HJ91&gt;$F$34,6)))))))</f>
        <v>2</v>
      </c>
      <c r="HM91" s="106" cm="1">
        <f t="array" ref="HM91">INDEX(Sections!$A$37:$F$67, MATCH(HJ91, Acceleration!$H$6:$H$36, 1), Sections!HL91)</f>
        <v>9.4901727706756382</v>
      </c>
      <c r="HN91" s="82">
        <f>(BikeData!$G$5/HH91)*BikeData!$N$2*(Sections!$O$2/Sections!$N$2)-Sections!HS91/Sections!HH91</f>
        <v>8.773568527551566</v>
      </c>
      <c r="HO91" s="82">
        <f>(Sections!$V$2*Sections!$L$2*BikeData!$N$2*((Sections!$P$2)/Sections!$M$2)/(1-Sections!$V$2*Sections!$N$2/Sections!$M$2))/Sections!HH91-Sections!HS91/Sections!HH91</f>
        <v>12.753393759143506</v>
      </c>
      <c r="HP91" s="82">
        <f t="shared" si="130"/>
        <v>8.773568527551566</v>
      </c>
      <c r="HQ91" s="82">
        <f t="shared" si="131"/>
        <v>37.233863461212046</v>
      </c>
      <c r="HR91" s="106">
        <f t="shared" si="172"/>
        <v>2.6942797127349358E-2</v>
      </c>
      <c r="HS91" s="104">
        <f>0.5*Sections!$U$2*Sections!$T$2*Sections!HJ91^2</f>
        <v>246.38642121475411</v>
      </c>
      <c r="HT91" s="104">
        <f>BikeData!$N$2*((Sections!$P$2)/Sections!$N$2)-(0.5*Sections!$U$2*Sections!$T$2*Sections!HJ91^2)/BikeData!$G$5</f>
        <v>9.501038125703527</v>
      </c>
      <c r="HU91" s="104">
        <f>Sections!$V$2*BikeData!$N$2*(Sections!$P$2/Sections!$M$2)/(1-Sections!$V$2*Sections!$N$2/Sections!$M$2)</f>
        <v>15.459349727578084</v>
      </c>
      <c r="HV91" s="106">
        <f t="shared" si="132"/>
        <v>9.501038125703527</v>
      </c>
      <c r="HW91" s="106">
        <f t="shared" si="164"/>
        <v>256.42191860000003</v>
      </c>
      <c r="HX91" s="106">
        <f t="shared" ref="HX91:HX154" si="187">MAX(0, (HJ91^2 - HI$17^2)/(2*HV91))</f>
        <v>55.12807775310408</v>
      </c>
      <c r="HY91" s="106">
        <f t="shared" si="133"/>
        <v>0</v>
      </c>
      <c r="HZ91" s="106">
        <f t="shared" si="134"/>
        <v>8.773568527551566</v>
      </c>
    </row>
    <row r="92" spans="2:234">
      <c r="B92" s="65"/>
      <c r="C92" s="65"/>
      <c r="D92" s="65"/>
      <c r="E92" s="111"/>
      <c r="F92" s="111"/>
      <c r="L92" s="149">
        <f>INDEX($B$29:$B$34, MATCH($P92, $A$29:$A$34, 0))</f>
        <v>300.69501336586995</v>
      </c>
      <c r="M92" s="149">
        <f t="shared" si="173"/>
        <v>66</v>
      </c>
      <c r="N92" s="149">
        <f t="shared" ref="N92:N155" si="188">U91</f>
        <v>38.228722052090838</v>
      </c>
      <c r="O92" s="149">
        <f t="shared" si="174"/>
        <v>137.62339938752703</v>
      </c>
      <c r="P92" s="149">
        <f>IF(AC92=0,
IF(N92&lt;$E$29,1,
IF(N92&lt;$E$30,2,
IF(N92&lt;$E$31,3,
IF(N92&lt;$E$32,4,
IF(N92&lt;$E$33,5,
IF(N92&lt;$E$34,6)))))),
IF(N92&gt;$F$29,1,
IF(N92&gt;$F$30,2,
IF(N92&gt;$F$31,3,
IF(N92&gt;$F$32,4,
IF(N92&gt;$F$33,5,
IF(N92&gt;$F$34,6)))))))</f>
        <v>2</v>
      </c>
      <c r="Q92" s="149" cm="1">
        <f t="array" ref="Q92">INDEX(Sections!$A$37:$F$67, MATCH(N92, Acceleration!$H$6:$H$36, 1), Sections!P92)</f>
        <v>9.4901727706756382</v>
      </c>
      <c r="R92" s="149">
        <f>(BikeData!$G$5/L92)*BikeData!$N$2*(Sections!$O$2/Sections!$N$2)-Sections!W92/Sections!L92</f>
        <v>8.7181239335388163</v>
      </c>
      <c r="S92" s="149">
        <f>(Sections!$V$2*Sections!$L$2*BikeData!$N$2*((Sections!$P$2)/Sections!$M$2)/(1-Sections!$V$2*Sections!$N$2/Sections!$M$2))/Sections!L92-Sections!W92/Sections!L92</f>
        <v>12.697949165130757</v>
      </c>
      <c r="T92" s="149">
        <f t="shared" si="168"/>
        <v>8.6376490575826992</v>
      </c>
      <c r="U92" s="149">
        <f t="shared" si="169"/>
        <v>38.454004835012725</v>
      </c>
      <c r="V92" s="149">
        <f t="shared" si="175"/>
        <v>2.6081492940966292E-2</v>
      </c>
      <c r="W92" s="149">
        <f>0.5*Sections!$U$2*Sections!$T$2*Sections!N92^2</f>
        <v>263.05833415248293</v>
      </c>
      <c r="X92" s="149">
        <f>BikeData!$N$2*((Sections!$P$2)/Sections!$N$2)-(0.5*Sections!$U$2*Sections!$T$2*Sections!N92^2)/BikeData!$G$5</f>
        <v>9.4378869403333425</v>
      </c>
      <c r="Y92" s="149">
        <f>Sections!$V$2*BikeData!$N$2*(Sections!$P$2/Sections!$M$2)/(1-Sections!$V$2*Sections!$N$2/Sections!$M$2)</f>
        <v>15.459349727578084</v>
      </c>
      <c r="Z92" s="149">
        <f t="shared" si="176"/>
        <v>9.4378869403333425</v>
      </c>
      <c r="AA92" s="149">
        <f>$D$2-M92</f>
        <v>437.2</v>
      </c>
      <c r="AB92" s="149">
        <f>MAX(0, (N92^2 - M$17^2)/(2*Sections!Z92))</f>
        <v>29.910932863298104</v>
      </c>
      <c r="AC92" s="149">
        <f t="shared" ref="AC92:AC155" si="189">IF(OR(AB92 &gt;= AA92, AC91 = 1), 1, 0)</f>
        <v>0</v>
      </c>
      <c r="AD92" s="149">
        <f t="shared" si="177"/>
        <v>8.6376490575826992</v>
      </c>
      <c r="BT92" s="129">
        <f>INDEX($B$29:$B$34, MATCH($BX92, $A$29:$A$34, 0))</f>
        <v>281.54523308547459</v>
      </c>
      <c r="BU92" s="129">
        <f t="shared" ref="BU92:BU114" si="190">BU91+BU$15</f>
        <v>66</v>
      </c>
      <c r="BV92" s="129">
        <f t="shared" ref="BV92:BV130" si="191">CC91</f>
        <v>56.963106948587487</v>
      </c>
      <c r="BW92" s="129">
        <f t="shared" si="178"/>
        <v>205.06718501491497</v>
      </c>
      <c r="BX92" s="129">
        <f>IF(CK92=0,
IF(BV92&lt;$E$29,1,
IF(BV92&lt;$E$30,2,
IF(BV92&lt;$E$31,3,
IF(BV92&lt;$E$32,4,
IF(BV92&lt;$E$33,5,
IF(BV92&lt;$E$34,6)))))),
IF(BV92&gt;$F$29,1,
IF(BV92&gt;$F$30,2,
IF(BV92&gt;$F$31,3,
IF(BV92&gt;$F$32,4,
IF(BV92&gt;$F$33,5,
IF(BV92&gt;$F$34,6)))))))</f>
        <v>4</v>
      </c>
      <c r="BY92" s="129" cm="1">
        <f t="array" ref="BY92">INDEX(Sections!$A$37:$F$67, MATCH(BV92, Acceleration!$H$6:$H$36, 1), Sections!BX92)</f>
        <v>4.7104625432718503</v>
      </c>
      <c r="BZ92" s="129">
        <f>(BikeData!$G$5/BT92)*BikeData!$N$2*(Sections!$O$2/Sections!$N$2)-Sections!CE92/Sections!BT92</f>
        <v>8.1709482418845312</v>
      </c>
      <c r="CA92" s="129">
        <f>(Sections!$V$2*Sections!$L$2*BikeData!$N$2*((Sections!$P$2)/Sections!$M$2)/(1-Sections!$V$2*Sections!$N$2/Sections!$M$2))/Sections!BT92-Sections!CE92/Sections!BT92</f>
        <v>12.421468089414869</v>
      </c>
      <c r="CB92" s="129">
        <f t="shared" si="179"/>
        <v>4.7104625432718503</v>
      </c>
      <c r="CC92" s="129">
        <f t="shared" si="180"/>
        <v>57.045740229422563</v>
      </c>
      <c r="CD92" s="129">
        <f t="shared" si="181"/>
        <v>1.7542498231538674E-2</v>
      </c>
      <c r="CE92" s="149">
        <f>0.5*Sections!$U$2*Sections!$T$2*Sections!BV92^2</f>
        <v>584.06319958251891</v>
      </c>
      <c r="CF92" s="149">
        <f>BikeData!$N$2*((Sections!$P$2)/Sections!$N$2)-(0.5*Sections!$U$2*Sections!$T$2*Sections!BV92^2)/BikeData!$G$5</f>
        <v>8.2219594197650245</v>
      </c>
      <c r="CG92" s="149">
        <f>Sections!$V$2*BikeData!$N$2*(Sections!$P$2/Sections!$M$2)/(1-Sections!$V$2*Sections!$N$2/Sections!$M$2)</f>
        <v>15.459349727578084</v>
      </c>
      <c r="CH92" s="149">
        <f t="shared" si="170"/>
        <v>8.2219594197650245</v>
      </c>
      <c r="CI92" s="149">
        <f t="shared" ref="CI92:CI131" si="192">BU$14-BU92</f>
        <v>38.075679469999997</v>
      </c>
      <c r="CJ92" s="149">
        <f>MAX(0, (BV92^2 - BU$17^2)/(2*Sections!CH92))</f>
        <v>0</v>
      </c>
      <c r="CK92" s="149">
        <f t="shared" ref="CK92:CK130" si="193">IF(OR(CJ92 &gt;= CI92, CK91 = 1), 1, 0)</f>
        <v>0</v>
      </c>
      <c r="CL92" s="154">
        <f t="shared" ref="CL92:CL131" si="194">CB92</f>
        <v>4.7104625432718503</v>
      </c>
      <c r="CM92" s="672"/>
      <c r="CN92" s="129">
        <f>INDEX($B$29:$B$34, MATCH(CR92, $A$29:$A$34, 0))</f>
        <v>288.49501037177833</v>
      </c>
      <c r="CO92" s="129">
        <f t="shared" si="91"/>
        <v>66</v>
      </c>
      <c r="CP92" s="129">
        <f t="shared" ref="CP92:CP99" si="195">CW91</f>
        <v>50.497204339426389</v>
      </c>
      <c r="CQ92" s="129">
        <f t="shared" si="171"/>
        <v>181.789935621935</v>
      </c>
      <c r="CR92" s="129">
        <f>IF(DE92=1,
IF(CP92&lt;$E$29,1,
IF(CP92&lt;$E$30,2,
IF(CP92&lt;$E$31,3,
IF(CP92&lt;$E$32,4,
IF(CP92&lt;$E$33,5,
IF(CP92&lt;$E$34,6)))))),
IF(CP92&gt;$F$29,1,
IF(CP92&gt;$F$30,2,
IF(CP92&gt;$F$31,3,
IF(CP92&gt;$F$32,4,
IF(CP92&gt;$F$33,5,
IF(CP92&gt;$F$34,6)))))))</f>
        <v>3</v>
      </c>
      <c r="CS92" s="129" cm="1">
        <f t="array" ref="CS92">INDEX(Sections!$A$37:$F$67, MATCH(CP92, Acceleration!$H$6:$H$36, 1), Sections!CR92)</f>
        <v>6.8582415088433493</v>
      </c>
      <c r="CT92" s="129">
        <f>(BikeData!$G$5/CN92)*BikeData!$N$2*(Sections!$O$2/Sections!$N$2)-Sections!CY92/Sections!CN92</f>
        <v>8.4076343207803514</v>
      </c>
      <c r="CU92" s="129">
        <f>(Sections!$V$2*Sections!$L$2*BikeData!$N$2*((Sections!$P$2)/Sections!$M$2)/(1-Sections!$V$2*Sections!$N$2/Sections!$M$2))/Sections!CN92-Sections!CY92/Sections!CN92</f>
        <v>12.555760139889603</v>
      </c>
      <c r="CV92" s="129">
        <f t="shared" si="135"/>
        <v>6.8582415088433493</v>
      </c>
      <c r="CW92" s="129">
        <f t="shared" si="138"/>
        <v>50.324707993763958</v>
      </c>
      <c r="CX92" s="129">
        <f t="shared" si="139"/>
        <v>1.9836957598964301E-2</v>
      </c>
      <c r="CY92" s="129">
        <f>0.5*Sections!$U$2*Sections!$T$2*Sections!CP92^2</f>
        <v>458.99417629760103</v>
      </c>
      <c r="CZ92" s="129">
        <f>BikeData!$N$2*((Sections!$P$2)/Sections!$N$2)-(0.5*Sections!$U$2*Sections!$T$2*Sections!CP92^2)/BikeData!$G$5</f>
        <v>8.6957057200866839</v>
      </c>
      <c r="DA92" s="129">
        <f>Sections!$V$2*BikeData!$N$2*(Sections!$P$2/Sections!$M$2)/(1-Sections!$V$2*Sections!$N$2/Sections!$M$2)</f>
        <v>15.459349727578084</v>
      </c>
      <c r="DB92" s="129">
        <f t="shared" ref="DB92:DB99" si="196">MIN(CZ92,DA92)</f>
        <v>8.6957057200866839</v>
      </c>
      <c r="DC92" s="129">
        <f t="shared" ref="DC92:DC99" si="197">CO$14-CO92</f>
        <v>6.5677631700000063</v>
      </c>
      <c r="DD92" s="129">
        <f t="shared" si="182"/>
        <v>8.5781461268023182</v>
      </c>
      <c r="DE92" s="220">
        <f t="shared" ref="DE92:DE99" si="198">IF(OR(DD92 &gt;= DC92, DE91 = 1), 1, 0)</f>
        <v>1</v>
      </c>
      <c r="DF92" s="149">
        <f t="shared" si="161"/>
        <v>-8.6957057200866839</v>
      </c>
      <c r="DG92" s="680"/>
      <c r="EX92" s="129">
        <f>INDEX($B$29:$B$34, MATCH($FB92, $A$29:$A$34, 0))</f>
        <v>288.49501037177833</v>
      </c>
      <c r="EY92" s="129">
        <f t="shared" si="144"/>
        <v>66</v>
      </c>
      <c r="EZ92" s="129">
        <f t="shared" si="145"/>
        <v>44.486574581236432</v>
      </c>
      <c r="FA92" s="129">
        <f t="shared" si="146"/>
        <v>160.15166849245117</v>
      </c>
      <c r="FB92" s="149">
        <f>IF(FO92=0,
IF(EZ92&lt;$E$29,1,
IF(EZ92&lt;$E$30,2,
IF(EZ92&lt;$E$31,3,
IF(EZ92&lt;$E$32,4,
IF(EZ92&lt;$E$33,5,
IF(EZ92&lt;$E$34,6)))))),
IF(EZ92&gt;$F$29,1,
IF(EZ92&gt;$F$30,2,
IF(EZ92&gt;$F$31,3,
IF(EZ92&gt;$F$32,4,
IF(EZ92&gt;$F$33,5,
IF(EZ92&gt;$F$34,6)))))))</f>
        <v>3</v>
      </c>
      <c r="FC92" s="149" cm="1">
        <f t="array" ref="FC92">INDEX(Sections!$A$37:$F$67, MATCH(EZ92, Acceleration!$H$6:$H$36, 1), Sections!FB92)</f>
        <v>6.8582415088433493</v>
      </c>
      <c r="FD92" s="129">
        <f>(BikeData!$G$5/EX92)*BikeData!$N$2*(Sections!$O$2/Sections!$N$2)-Sections!FI92/Sections!EX92</f>
        <v>8.7638422805999223</v>
      </c>
      <c r="FE92" s="129">
        <f>(Sections!$V$2*Sections!$L$2*BikeData!$N$2*((Sections!$P$2)/Sections!$M$2)/(1-Sections!$V$2*Sections!$N$2/Sections!$M$2))/Sections!EX92-Sections!FI92/Sections!EX92</f>
        <v>12.911968099709174</v>
      </c>
      <c r="FF92" s="129">
        <f t="shared" si="147"/>
        <v>6.8582415088433493</v>
      </c>
      <c r="FG92" s="129">
        <f t="shared" si="148"/>
        <v>44.64047267883258</v>
      </c>
      <c r="FH92" s="129">
        <f t="shared" si="183"/>
        <v>2.2439877248082361E-2</v>
      </c>
      <c r="FI92" s="149">
        <f>0.5*Sections!$U$2*Sections!$T$2*Sections!EZ92^2</f>
        <v>356.2299572349441</v>
      </c>
      <c r="FJ92" s="149">
        <f>BikeData!$N$2*((Sections!$P$2)/Sections!$N$2)-(0.5*Sections!$U$2*Sections!$T$2*Sections!EZ92^2)/BikeData!$G$5</f>
        <v>9.0849641256270512</v>
      </c>
      <c r="FK92" s="149">
        <f>Sections!$V$2*BikeData!$N$2*(Sections!$P$2/Sections!$M$2)/(1-Sections!$V$2*Sections!$N$2/Sections!$M$2)</f>
        <v>15.459349727578084</v>
      </c>
      <c r="FL92" s="149">
        <f t="shared" si="149"/>
        <v>9.0849641256270512</v>
      </c>
      <c r="FM92" s="149">
        <f t="shared" si="150"/>
        <v>187.62828163</v>
      </c>
      <c r="FN92" s="149">
        <f t="shared" si="184"/>
        <v>68.96379910088028</v>
      </c>
      <c r="FO92" s="149">
        <f t="shared" si="152"/>
        <v>0</v>
      </c>
      <c r="FP92" s="149">
        <f t="shared" si="151"/>
        <v>6.8582415088433493</v>
      </c>
      <c r="FR92" s="149">
        <f>INDEX($B$29:$B$34, MATCH($FV92, $A$29:$A$34, 0))</f>
        <v>288.49501037177833</v>
      </c>
      <c r="FS92" s="129">
        <f t="shared" ref="FS92:FS155" si="199">FS91+FS$15</f>
        <v>66</v>
      </c>
      <c r="FT92" s="129">
        <f t="shared" ref="FT92:FT155" si="200">GA91</f>
        <v>43.091319989532941</v>
      </c>
      <c r="FU92" s="129">
        <f t="shared" ref="FU92:FU155" si="201">FT92*3.6</f>
        <v>155.1287519623186</v>
      </c>
      <c r="FV92" s="149">
        <f>IF(GI92=0,
IF(FT92&lt;$E$29,1,
IF(FT92&lt;$E$30,2,
IF(FT92&lt;$E$31,3,
IF(FT92&lt;$E$32,4,
IF(FT92&lt;$E$33,5,
IF(FT92&lt;$E$34,6)))))),
IF(FT92&gt;$F$29,1,
IF(FT92&gt;$F$30,2,
IF(FT92&gt;$F$31,3,
IF(FT92&gt;$F$32,4,
IF(FT92&gt;$F$33,5,
IF(FT92&gt;$F$34,6)))))))</f>
        <v>3</v>
      </c>
      <c r="FW92" s="149" cm="1">
        <f t="array" ref="FW92">INDEX(Sections!$A$37:$F$67, MATCH(FT92, Acceleration!$H$6:$H$36, 1), Sections!FV92)</f>
        <v>6.8582415088433493</v>
      </c>
      <c r="FX92" s="129">
        <f>(BikeData!$G$5/FR92)*BikeData!$N$2*(Sections!$O$2/Sections!$N$2)-Sections!GC92/Sections!FR92</f>
        <v>8.8400821527812194</v>
      </c>
      <c r="FY92" s="129">
        <f>(Sections!$V$2*Sections!$L$2*BikeData!$N$2*((Sections!$P$2)/Sections!$M$2)/(1-Sections!$V$2*Sections!$N$2/Sections!$M$2))/Sections!FR92-Sections!GC92/Sections!FR92</f>
        <v>12.988207971890471</v>
      </c>
      <c r="FZ92" s="129">
        <f t="shared" ref="FZ92:FZ155" si="202">MIN(FW92,FX92,FY92)</f>
        <v>6.8582415088433493</v>
      </c>
      <c r="GA92" s="129">
        <f t="shared" ref="GA92:GA155" si="203">SQRT(FT92^2 + 2*FZ92*1)</f>
        <v>43.250183137855124</v>
      </c>
      <c r="GB92" s="129">
        <f t="shared" si="185"/>
        <v>2.3163831153705704E-2</v>
      </c>
      <c r="GC92" s="149">
        <f>0.5*Sections!$U$2*Sections!$T$2*Sections!FT92^2</f>
        <v>334.23513451925777</v>
      </c>
      <c r="GD92" s="149">
        <f>BikeData!$N$2*((Sections!$P$2)/Sections!$N$2)-(0.5*Sections!$U$2*Sections!$T$2*Sections!FT92^2)/BikeData!$G$5</f>
        <v>9.168277848034954</v>
      </c>
      <c r="GE92" s="149">
        <f>Sections!$V$2*BikeData!$N$2*(Sections!$P$2/Sections!$M$2)/(1-Sections!$V$2*Sections!$N$2/Sections!$M$2)</f>
        <v>15.459349727578084</v>
      </c>
      <c r="GF92" s="149">
        <f t="shared" ref="GF92:GF155" si="204">MIN(GD92,GE92)</f>
        <v>9.168277848034954</v>
      </c>
      <c r="GG92" s="149">
        <f t="shared" ref="GG92:GG155" si="205">FS$14-FS92</f>
        <v>448.54111422000005</v>
      </c>
      <c r="GH92" s="149">
        <f>MAX(0, (FT92^2 - CX$6^2)/(2*Sections!GF92))</f>
        <v>101.26557512861066</v>
      </c>
      <c r="GI92" s="149">
        <f t="shared" ref="GI92:GI155" si="206">IF(OR(GH92 &gt;= GG92, GI91 = 1), 1, 0)</f>
        <v>0</v>
      </c>
      <c r="GJ92" s="149">
        <f t="shared" ref="GJ92:GJ155" si="207">FZ92</f>
        <v>6.8582415088433493</v>
      </c>
      <c r="GM92" s="106">
        <f>INDEX($B$29:$B$34, MATCH(GQ92, $A$29:$A$34, 0))</f>
        <v>300.69501336586995</v>
      </c>
      <c r="GN92" s="106">
        <f t="shared" ref="GN92:GN155" si="208">GN91+GN$15</f>
        <v>66</v>
      </c>
      <c r="GO92" s="106">
        <f t="shared" ref="GO92:GO155" si="209">GV91</f>
        <v>38.885220010637219</v>
      </c>
      <c r="GP92" s="106">
        <f t="shared" ref="GP92:GP155" si="210">GO92*3.6</f>
        <v>139.986792038294</v>
      </c>
      <c r="GQ92" s="106">
        <f>IF(HD92=0,
IF(GO92&lt;$E$29,1,
IF(GO92&lt;$E$30,2,
IF(GO92&lt;$E$31,3,
IF(GO92&lt;$E$32,4,
IF(GO92&lt;$E$33,5,
IF(GO92&lt;$E$34,6)))))),
IF(GO92&gt;$F$29,1,
IF(GO92&gt;$F$30,2,
IF(GO92&gt;$F$31,3,
IF(GO92&gt;$F$32,4,
IF(GO92&gt;$F$33,5,
IF(GO92&gt;$F$34,6)))))))</f>
        <v>2</v>
      </c>
      <c r="GR92" s="106" cm="1">
        <f t="array" ref="GR92">INDEX(Sections!$A$37:$F$67, MATCH(GO92, Acceleration!$H$6:$H$36, 1), Sections!GQ92)</f>
        <v>9.4901727706756382</v>
      </c>
      <c r="GS92" s="106">
        <f>(BikeData!$G$5/GM92)*BikeData!$N$2*(Sections!$O$2/Sections!$N$2)-Sections!GX92/Sections!GM92</f>
        <v>8.6878190538697666</v>
      </c>
      <c r="GT92" s="106">
        <f>(Sections!$V$2*Sections!$L$2*BikeData!$N$2*((Sections!$P$2)/Sections!$M$2)/(1-Sections!$V$2*Sections!$N$2/Sections!$M$2))/Sections!GM92-Sections!GX92/Sections!GM92</f>
        <v>12.667644285461707</v>
      </c>
      <c r="GU92" s="106">
        <f t="shared" ref="GU92:GU155" si="211">MIN(GR92,GS92,GT92)</f>
        <v>8.6878190538697666</v>
      </c>
      <c r="GV92" s="106">
        <f t="shared" ref="GV92:GV155" si="212">SQRT(GO92^2 + 2*GU92*1)</f>
        <v>39.10800395549996</v>
      </c>
      <c r="GW92" s="106">
        <f t="shared" si="186"/>
        <v>2.564325332760093E-2</v>
      </c>
      <c r="GX92" s="106">
        <f>0.5*Sections!$U$2*Sections!$T$2*Sections!GO92^2</f>
        <v>272.17086034961898</v>
      </c>
      <c r="GY92" s="106">
        <f>BikeData!$N$2*((Sections!$P$2)/Sections!$N$2)-(0.5*Sections!$U$2*Sections!$T$2*Sections!GO92^2)/BikeData!$G$5</f>
        <v>9.4033697956472224</v>
      </c>
      <c r="GZ92" s="106">
        <f>Sections!$V$2*BikeData!$N$2*(Sections!$P$2/Sections!$M$2)/(1-Sections!$V$2*Sections!$N$2/Sections!$M$2)</f>
        <v>15.459349727578084</v>
      </c>
      <c r="HA92" s="106">
        <f t="shared" ref="HA92:HA155" si="213">MIN(GY92,GZ92)</f>
        <v>9.4033697956472224</v>
      </c>
      <c r="HB92" s="106">
        <f t="shared" ref="HB92:HB155" si="214">GN$14-GN92</f>
        <v>317.21187875999999</v>
      </c>
      <c r="HC92" s="106">
        <f>MAX(0, (GO92^2 - DY$9^2)/(2*Sections!HA92))</f>
        <v>80.399918759740103</v>
      </c>
      <c r="HD92" s="106">
        <f t="shared" ref="HD92:HD155" si="215">IF(OR(HC92 &gt;= HB92, HD91 = 1), 1, 0)</f>
        <v>0</v>
      </c>
      <c r="HE92" s="106">
        <f t="shared" ref="HE92:HE155" si="216">GU92</f>
        <v>8.6878190538697666</v>
      </c>
      <c r="HH92" s="82">
        <f>INDEX($B$29:$B$34, MATCH(HL92, $A$29:$A$34, 0))</f>
        <v>300.69501336586995</v>
      </c>
      <c r="HI92" s="82">
        <f t="shared" ref="HI92:HI155" si="217">HI91+HI$15</f>
        <v>66</v>
      </c>
      <c r="HJ92" s="82">
        <f t="shared" ref="HJ92:HJ155" si="218">HQ91</f>
        <v>37.233863461212046</v>
      </c>
      <c r="HK92" s="82">
        <f t="shared" ref="HK92:HK155" si="219">HJ92*3.6</f>
        <v>134.04190846036337</v>
      </c>
      <c r="HL92" s="106">
        <f>IF(HY92=0,
IF(HJ92&lt;$E$29,1,
IF(HJ92&lt;$E$30,2,
IF(HJ92&lt;$E$31,3,
IF(HJ92&lt;$E$32,4,
IF(HJ92&lt;$E$33,5,
IF(HJ92&lt;$E$34,6)))))),
IF(HJ92&gt;$F$29,1,
IF(HJ92&gt;$F$30,2,
IF(HJ92&gt;$F$31,3,
IF(HJ92&gt;$F$32,4,
IF(HJ92&gt;$F$33,5,
IF(HJ92&gt;$F$34,6)))))))</f>
        <v>2</v>
      </c>
      <c r="HM92" s="106" cm="1">
        <f t="array" ref="HM92">INDEX(Sections!$A$37:$F$67, MATCH(HJ92, Acceleration!$H$6:$H$36, 1), Sections!HL92)</f>
        <v>9.4901727706756382</v>
      </c>
      <c r="HN92" s="82">
        <f>(BikeData!$G$5/HH92)*BikeData!$N$2*(Sections!$O$2/Sections!$N$2)-Sections!HS92/Sections!HH92</f>
        <v>8.7630645799318039</v>
      </c>
      <c r="HO92" s="82">
        <f>(Sections!$V$2*Sections!$L$2*BikeData!$N$2*((Sections!$P$2)/Sections!$M$2)/(1-Sections!$V$2*Sections!$N$2/Sections!$M$2))/Sections!HH92-Sections!HS92/Sections!HH92</f>
        <v>12.742889811523744</v>
      </c>
      <c r="HP92" s="82">
        <f t="shared" ref="HP92:HP155" si="220">MIN(HM92,HN92,HO92)</f>
        <v>8.7630645799318039</v>
      </c>
      <c r="HQ92" s="82">
        <f t="shared" ref="HQ92:HQ155" si="221">SQRT(HJ92^2 + 2*HP92*1)</f>
        <v>37.468476315538176</v>
      </c>
      <c r="HR92" s="106">
        <f t="shared" si="172"/>
        <v>2.6772923123654067E-2</v>
      </c>
      <c r="HS92" s="104">
        <f>0.5*Sections!$U$2*Sections!$T$2*Sections!HJ92^2</f>
        <v>249.54490588467266</v>
      </c>
      <c r="HT92" s="104">
        <f>BikeData!$N$2*((Sections!$P$2)/Sections!$N$2)-(0.5*Sections!$U$2*Sections!$T$2*Sections!HJ92^2)/BikeData!$G$5</f>
        <v>9.4890741686205029</v>
      </c>
      <c r="HU92" s="104">
        <f>Sections!$V$2*BikeData!$N$2*(Sections!$P$2/Sections!$M$2)/(1-Sections!$V$2*Sections!$N$2/Sections!$M$2)</f>
        <v>15.459349727578084</v>
      </c>
      <c r="HV92" s="106">
        <f t="shared" ref="HV92:HV155" si="222">MIN(HT92,HU92)</f>
        <v>9.4890741686205029</v>
      </c>
      <c r="HW92" s="106">
        <f t="shared" ref="HW92:HW155" si="223">HI$14-HI92</f>
        <v>255.42191860000003</v>
      </c>
      <c r="HX92" s="106">
        <f t="shared" si="187"/>
        <v>56.122180899125823</v>
      </c>
      <c r="HY92" s="106">
        <f t="shared" ref="HY92:HY155" si="224">IF(OR(HX92 &gt;= HW92, HY91 = 1), 1, 0)</f>
        <v>0</v>
      </c>
      <c r="HZ92" s="106">
        <f t="shared" ref="HZ92:HZ155" si="225">HP92</f>
        <v>8.7630645799318039</v>
      </c>
    </row>
    <row r="93" spans="2:234">
      <c r="B93" s="65"/>
      <c r="C93" s="65"/>
      <c r="D93" s="65"/>
      <c r="E93" s="111"/>
      <c r="F93" s="111"/>
      <c r="L93" s="149">
        <f>INDEX($B$29:$B$34, MATCH($P93, $A$29:$A$34, 0))</f>
        <v>300.69501336586995</v>
      </c>
      <c r="M93" s="149">
        <f t="shared" si="173"/>
        <v>67</v>
      </c>
      <c r="N93" s="149">
        <f t="shared" si="188"/>
        <v>38.454004835012725</v>
      </c>
      <c r="O93" s="149">
        <f t="shared" si="174"/>
        <v>138.43441740604581</v>
      </c>
      <c r="P93" s="149">
        <f>IF(AC93=0,
IF(N93&lt;$E$29,1,
IF(N93&lt;$E$30,2,
IF(N93&lt;$E$31,3,
IF(N93&lt;$E$32,4,
IF(N93&lt;$E$33,5,
IF(N93&lt;$E$34,6)))))),
IF(N93&gt;$F$29,1,
IF(N93&gt;$F$30,2,
IF(N93&gt;$F$31,3,
IF(N93&gt;$F$32,4,
IF(N93&gt;$F$33,5,
IF(N93&gt;$F$34,6)))))))</f>
        <v>2</v>
      </c>
      <c r="Q93" s="149" cm="1">
        <f t="array" ref="Q93">INDEX(Sections!$A$37:$F$67, MATCH(N93, Acceleration!$H$6:$H$36, 1), Sections!P93)</f>
        <v>9.4901727706756382</v>
      </c>
      <c r="R93" s="149">
        <f>(BikeData!$G$5/L93)*BikeData!$N$2*(Sections!$O$2/Sections!$N$2)-Sections!W93/Sections!L93</f>
        <v>8.7077827122930014</v>
      </c>
      <c r="S93" s="149">
        <f>(Sections!$V$2*Sections!$L$2*BikeData!$N$2*((Sections!$P$2)/Sections!$M$2)/(1-Sections!$V$2*Sections!$N$2/Sections!$M$2))/Sections!L93-Sections!W93/Sections!L93</f>
        <v>12.687607943884942</v>
      </c>
      <c r="T93" s="149">
        <f t="shared" si="168"/>
        <v>8.6376490575826992</v>
      </c>
      <c r="U93" s="149">
        <f t="shared" si="169"/>
        <v>38.677975463645296</v>
      </c>
      <c r="V93" s="149">
        <f t="shared" si="175"/>
        <v>2.5929581896587374E-2</v>
      </c>
      <c r="W93" s="149">
        <f>0.5*Sections!$U$2*Sections!$T$2*Sections!N93^2</f>
        <v>266.16788781321276</v>
      </c>
      <c r="X93" s="149">
        <f>BikeData!$N$2*((Sections!$P$2)/Sections!$N$2)-(0.5*Sections!$U$2*Sections!$T$2*Sections!N93^2)/BikeData!$G$5</f>
        <v>9.4261083279820941</v>
      </c>
      <c r="Y93" s="149">
        <f>Sections!$V$2*BikeData!$N$2*(Sections!$P$2/Sections!$M$2)/(1-Sections!$V$2*Sections!$N$2/Sections!$M$2)</f>
        <v>15.459349727578084</v>
      </c>
      <c r="Z93" s="149">
        <f t="shared" si="176"/>
        <v>9.4261083279820941</v>
      </c>
      <c r="AA93" s="149">
        <f>$D$2-M93</f>
        <v>436.2</v>
      </c>
      <c r="AB93" s="149">
        <f>MAX(0, (N93^2 - M$17^2)/(2*Sections!Z93))</f>
        <v>30.864662443739746</v>
      </c>
      <c r="AC93" s="149">
        <f t="shared" si="189"/>
        <v>0</v>
      </c>
      <c r="AD93" s="149">
        <f t="shared" si="177"/>
        <v>8.6376490575826992</v>
      </c>
      <c r="BT93" s="129">
        <f>INDEX($B$29:$B$34, MATCH($BX93, $A$29:$A$34, 0))</f>
        <v>281.54523308547459</v>
      </c>
      <c r="BU93" s="129">
        <f t="shared" si="190"/>
        <v>67</v>
      </c>
      <c r="BV93" s="129">
        <f t="shared" si="191"/>
        <v>57.045740229422563</v>
      </c>
      <c r="BW93" s="129">
        <f t="shared" si="178"/>
        <v>205.36466482592124</v>
      </c>
      <c r="BX93" s="129">
        <f>IF(CK93=0,
IF(BV93&lt;$E$29,1,
IF(BV93&lt;$E$30,2,
IF(BV93&lt;$E$31,3,
IF(BV93&lt;$E$32,4,
IF(BV93&lt;$E$33,5,
IF(BV93&lt;$E$34,6)))))),
IF(BV93&gt;$F$29,1,
IF(BV93&gt;$F$30,2,
IF(BV93&gt;$F$31,3,
IF(BV93&gt;$F$32,4,
IF(BV93&gt;$F$33,5,
IF(BV93&gt;$F$34,6)))))))</f>
        <v>4</v>
      </c>
      <c r="BY93" s="129" cm="1">
        <f t="array" ref="BY93">INDEX(Sections!$A$37:$F$67, MATCH(BV93, Acceleration!$H$6:$H$36, 1), Sections!BX93)</f>
        <v>4.7104625432718503</v>
      </c>
      <c r="BZ93" s="129">
        <f>(BikeData!$G$5/BT93)*BikeData!$N$2*(Sections!$O$2/Sections!$N$2)-Sections!CE93/Sections!BT93</f>
        <v>8.1649251723514613</v>
      </c>
      <c r="CA93" s="129">
        <f>(Sections!$V$2*Sections!$L$2*BikeData!$N$2*((Sections!$P$2)/Sections!$M$2)/(1-Sections!$V$2*Sections!$N$2/Sections!$M$2))/Sections!BT93-Sections!CE93/Sections!BT93</f>
        <v>12.415445019881801</v>
      </c>
      <c r="CB93" s="129">
        <f t="shared" si="179"/>
        <v>4.7104625432718503</v>
      </c>
      <c r="CC93" s="129">
        <f t="shared" si="180"/>
        <v>57.128253985303139</v>
      </c>
      <c r="CD93" s="129">
        <f t="shared" si="181"/>
        <v>1.7517123875326054E-2</v>
      </c>
      <c r="CE93" s="149">
        <f>0.5*Sections!$U$2*Sections!$T$2*Sections!BV93^2</f>
        <v>585.75896609809672</v>
      </c>
      <c r="CF93" s="149">
        <f>BikeData!$N$2*((Sections!$P$2)/Sections!$N$2)-(0.5*Sections!$U$2*Sections!$T$2*Sections!BV93^2)/BikeData!$G$5</f>
        <v>8.2155360617514717</v>
      </c>
      <c r="CG93" s="149">
        <f>Sections!$V$2*BikeData!$N$2*(Sections!$P$2/Sections!$M$2)/(1-Sections!$V$2*Sections!$N$2/Sections!$M$2)</f>
        <v>15.459349727578084</v>
      </c>
      <c r="CH93" s="149">
        <f t="shared" si="170"/>
        <v>8.2155360617514717</v>
      </c>
      <c r="CI93" s="149">
        <f t="shared" si="192"/>
        <v>37.075679469999997</v>
      </c>
      <c r="CJ93" s="149">
        <f>MAX(0, (BV93^2 - BU$17^2)/(2*Sections!CH93))</f>
        <v>0</v>
      </c>
      <c r="CK93" s="149">
        <f t="shared" si="193"/>
        <v>0</v>
      </c>
      <c r="CL93" s="154">
        <f t="shared" si="194"/>
        <v>4.7104625432718503</v>
      </c>
      <c r="CM93" s="672"/>
      <c r="CN93" s="129">
        <f>INDEX($B$29:$B$34, MATCH(CR93, $A$29:$A$34, 0))</f>
        <v>288.49501037177833</v>
      </c>
      <c r="CO93" s="129">
        <f t="shared" ref="CO93:CO98" si="226">CO92+CO$15</f>
        <v>67</v>
      </c>
      <c r="CP93" s="129">
        <f t="shared" si="195"/>
        <v>50.324707993763958</v>
      </c>
      <c r="CQ93" s="129">
        <f t="shared" si="171"/>
        <v>181.16894877755024</v>
      </c>
      <c r="CR93" s="129">
        <f>IF(DE93=1,
IF(CP93&lt;$E$29,1,
IF(CP93&lt;$E$30,2,
IF(CP93&lt;$E$31,3,
IF(CP93&lt;$E$32,4,
IF(CP93&lt;$E$33,5,
IF(CP93&lt;$E$34,6)))))),
IF(CP93&gt;$F$29,1,
IF(CP93&gt;$F$30,2,
IF(CP93&gt;$F$31,3,
IF(CP93&gt;$F$32,4,
IF(CP93&gt;$F$33,5,
IF(CP93&gt;$F$34,6)))))))</f>
        <v>3</v>
      </c>
      <c r="CS93" s="129" cm="1">
        <f t="array" ref="CS93">INDEX(Sections!$A$37:$F$67, MATCH(CP93, Acceleration!$H$6:$H$36, 1), Sections!CR93)</f>
        <v>6.8582415088433493</v>
      </c>
      <c r="CT93" s="129">
        <f>(BikeData!$G$5/CN93)*BikeData!$N$2*(Sections!$O$2/Sections!$N$2)-Sections!CY93/Sections!CN93</f>
        <v>8.4184853024149984</v>
      </c>
      <c r="CU93" s="129">
        <f>(Sections!$V$2*Sections!$L$2*BikeData!$N$2*((Sections!$P$2)/Sections!$M$2)/(1-Sections!$V$2*Sections!$N$2/Sections!$M$2))/Sections!CN93-Sections!CY93/Sections!CN93</f>
        <v>12.56661112152425</v>
      </c>
      <c r="CV93" s="129">
        <f t="shared" ref="CV93:CV99" si="227">MIN(CS93,CT93,CU93)</f>
        <v>6.8582415088433493</v>
      </c>
      <c r="CW93" s="129">
        <f t="shared" si="138"/>
        <v>50.151381911731825</v>
      </c>
      <c r="CX93" s="129">
        <f t="shared" si="139"/>
        <v>1.9905233194097302E-2</v>
      </c>
      <c r="CY93" s="129">
        <f>0.5*Sections!$U$2*Sections!$T$2*Sections!CP93^2</f>
        <v>455.8637222383698</v>
      </c>
      <c r="CZ93" s="129">
        <f>BikeData!$N$2*((Sections!$P$2)/Sections!$N$2)-(0.5*Sections!$U$2*Sections!$T$2*Sections!CP93^2)/BikeData!$G$5</f>
        <v>8.707563500614075</v>
      </c>
      <c r="DA93" s="129">
        <f>Sections!$V$2*BikeData!$N$2*(Sections!$P$2/Sections!$M$2)/(1-Sections!$V$2*Sections!$N$2/Sections!$M$2)</f>
        <v>15.459349727578084</v>
      </c>
      <c r="DB93" s="129">
        <f t="shared" si="196"/>
        <v>8.707563500614075</v>
      </c>
      <c r="DC93" s="129">
        <f t="shared" si="197"/>
        <v>5.5677631700000063</v>
      </c>
      <c r="DD93" s="129">
        <f>MAX(0, (CP93^2 - CO$17^2)/(2*DB93))</f>
        <v>7.5678263635792646</v>
      </c>
      <c r="DE93" s="220">
        <f t="shared" si="198"/>
        <v>1</v>
      </c>
      <c r="DF93" s="149">
        <f t="shared" si="161"/>
        <v>-8.707563500614075</v>
      </c>
      <c r="DG93" s="680"/>
      <c r="EX93" s="129">
        <f>INDEX($B$29:$B$34, MATCH($FB93, $A$29:$A$34, 0))</f>
        <v>288.49501037177833</v>
      </c>
      <c r="EY93" s="129">
        <f t="shared" si="144"/>
        <v>67</v>
      </c>
      <c r="EZ93" s="129">
        <f t="shared" si="145"/>
        <v>44.64047267883258</v>
      </c>
      <c r="FA93" s="129">
        <f t="shared" si="146"/>
        <v>160.70570164379728</v>
      </c>
      <c r="FB93" s="149">
        <f>IF(FO93=0,
IF(EZ93&lt;$E$29,1,
IF(EZ93&lt;$E$30,2,
IF(EZ93&lt;$E$31,3,
IF(EZ93&lt;$E$32,4,
IF(EZ93&lt;$E$33,5,
IF(EZ93&lt;$E$34,6)))))),
IF(EZ93&gt;$F$29,1,
IF(EZ93&gt;$F$30,2,
IF(EZ93&gt;$F$31,3,
IF(EZ93&gt;$F$32,4,
IF(EZ93&gt;$F$33,5,
IF(EZ93&gt;$F$34,6)))))))</f>
        <v>3</v>
      </c>
      <c r="FC93" s="149" cm="1">
        <f t="array" ref="FC93">INDEX(Sections!$A$37:$F$67, MATCH(EZ93, Acceleration!$H$6:$H$36, 1), Sections!FB93)</f>
        <v>6.8582415088433493</v>
      </c>
      <c r="FD93" s="129">
        <f>(BikeData!$G$5/EX93)*BikeData!$N$2*(Sections!$O$2/Sections!$N$2)-Sections!FI93/Sections!EX93</f>
        <v>8.7552841882433086</v>
      </c>
      <c r="FE93" s="129">
        <f>(Sections!$V$2*Sections!$L$2*BikeData!$N$2*((Sections!$P$2)/Sections!$M$2)/(1-Sections!$V$2*Sections!$N$2/Sections!$M$2))/Sections!EX93-Sections!FI93/Sections!EX93</f>
        <v>12.903410007352562</v>
      </c>
      <c r="FF93" s="129">
        <f t="shared" si="147"/>
        <v>6.8582415088433493</v>
      </c>
      <c r="FG93" s="129">
        <f t="shared" si="148"/>
        <v>44.793842032217832</v>
      </c>
      <c r="FH93" s="129">
        <f t="shared" si="183"/>
        <v>2.2362781069679375E-2</v>
      </c>
      <c r="FI93" s="149">
        <f>0.5*Sections!$U$2*Sections!$T$2*Sections!EZ93^2</f>
        <v>358.69892417812764</v>
      </c>
      <c r="FJ93" s="149">
        <f>BikeData!$N$2*((Sections!$P$2)/Sections!$N$2)-(0.5*Sections!$U$2*Sections!$T$2*Sections!EZ93^2)/BikeData!$G$5</f>
        <v>9.075611978114992</v>
      </c>
      <c r="FK93" s="149">
        <f>Sections!$V$2*BikeData!$N$2*(Sections!$P$2/Sections!$M$2)/(1-Sections!$V$2*Sections!$N$2/Sections!$M$2)</f>
        <v>15.459349727578084</v>
      </c>
      <c r="FL93" s="149">
        <f t="shared" si="149"/>
        <v>9.075611978114992</v>
      </c>
      <c r="FM93" s="149">
        <f t="shared" si="150"/>
        <v>186.62828163</v>
      </c>
      <c r="FN93" s="149">
        <f t="shared" si="184"/>
        <v>69.790542371650318</v>
      </c>
      <c r="FO93" s="149">
        <f t="shared" si="152"/>
        <v>0</v>
      </c>
      <c r="FP93" s="149">
        <f t="shared" si="151"/>
        <v>6.8582415088433493</v>
      </c>
      <c r="FR93" s="149">
        <f>INDEX($B$29:$B$34, MATCH($FV93, $A$29:$A$34, 0))</f>
        <v>288.49501037177833</v>
      </c>
      <c r="FS93" s="129">
        <f t="shared" si="199"/>
        <v>67</v>
      </c>
      <c r="FT93" s="129">
        <f t="shared" si="200"/>
        <v>43.250183137855124</v>
      </c>
      <c r="FU93" s="129">
        <f t="shared" si="201"/>
        <v>155.70065929627845</v>
      </c>
      <c r="FV93" s="149">
        <f>IF(GI93=0,
IF(FT93&lt;$E$29,1,
IF(FT93&lt;$E$30,2,
IF(FT93&lt;$E$31,3,
IF(FT93&lt;$E$32,4,
IF(FT93&lt;$E$33,5,
IF(FT93&lt;$E$34,6)))))),
IF(FT93&gt;$F$29,1,
IF(FT93&gt;$F$30,2,
IF(FT93&gt;$F$31,3,
IF(FT93&gt;$F$32,4,
IF(FT93&gt;$F$33,5,
IF(FT93&gt;$F$34,6)))))))</f>
        <v>3</v>
      </c>
      <c r="FW93" s="149" cm="1">
        <f t="array" ref="FW93">INDEX(Sections!$A$37:$F$67, MATCH(FT93, Acceleration!$H$6:$H$36, 1), Sections!FV93)</f>
        <v>6.8582415088433493</v>
      </c>
      <c r="FX93" s="129">
        <f>(BikeData!$G$5/FR93)*BikeData!$N$2*(Sections!$O$2/Sections!$N$2)-Sections!GC93/Sections!FR93</f>
        <v>8.8315240604246057</v>
      </c>
      <c r="FY93" s="129">
        <f>(Sections!$V$2*Sections!$L$2*BikeData!$N$2*((Sections!$P$2)/Sections!$M$2)/(1-Sections!$V$2*Sections!$N$2/Sections!$M$2))/Sections!FR93-Sections!GC93/Sections!FR93</f>
        <v>12.979649879533858</v>
      </c>
      <c r="FZ93" s="129">
        <f t="shared" si="202"/>
        <v>6.8582415088433493</v>
      </c>
      <c r="GA93" s="129">
        <f t="shared" si="203"/>
        <v>43.408464894254145</v>
      </c>
      <c r="GB93" s="129">
        <f t="shared" si="185"/>
        <v>2.3079058413869539E-2</v>
      </c>
      <c r="GC93" s="149">
        <f>0.5*Sections!$U$2*Sections!$T$2*Sections!FT93^2</f>
        <v>336.70410146244137</v>
      </c>
      <c r="GD93" s="149">
        <f>BikeData!$N$2*((Sections!$P$2)/Sections!$N$2)-(0.5*Sections!$U$2*Sections!$T$2*Sections!FT93^2)/BikeData!$G$5</f>
        <v>9.1589257005228948</v>
      </c>
      <c r="GE93" s="149">
        <f>Sections!$V$2*BikeData!$N$2*(Sections!$P$2/Sections!$M$2)/(1-Sections!$V$2*Sections!$N$2/Sections!$M$2)</f>
        <v>15.459349727578084</v>
      </c>
      <c r="GF93" s="149">
        <f t="shared" si="204"/>
        <v>9.1589257005228948</v>
      </c>
      <c r="GG93" s="149">
        <f t="shared" si="205"/>
        <v>447.54111422000005</v>
      </c>
      <c r="GH93" s="149">
        <f>MAX(0, (FT93^2 - CX$6^2)/(2*Sections!GF93))</f>
        <v>102.11778120174149</v>
      </c>
      <c r="GI93" s="149">
        <f t="shared" si="206"/>
        <v>0</v>
      </c>
      <c r="GJ93" s="149">
        <f t="shared" si="207"/>
        <v>6.8582415088433493</v>
      </c>
      <c r="GM93" s="106">
        <f>INDEX($B$29:$B$34, MATCH(GQ93, $A$29:$A$34, 0))</f>
        <v>300.69501336586995</v>
      </c>
      <c r="GN93" s="106">
        <f t="shared" si="208"/>
        <v>67</v>
      </c>
      <c r="GO93" s="106">
        <f t="shared" si="209"/>
        <v>39.10800395549996</v>
      </c>
      <c r="GP93" s="106">
        <f t="shared" si="210"/>
        <v>140.78881423979985</v>
      </c>
      <c r="GQ93" s="106">
        <f>IF(HD93=0,
IF(GO93&lt;$E$29,1,
IF(GO93&lt;$E$30,2,
IF(GO93&lt;$E$31,3,
IF(GO93&lt;$E$32,4,
IF(GO93&lt;$E$33,5,
IF(GO93&lt;$E$34,6)))))),
IF(GO93&gt;$F$29,1,
IF(GO93&gt;$F$30,2,
IF(GO93&gt;$F$31,3,
IF(GO93&gt;$F$32,4,
IF(GO93&gt;$F$33,5,
IF(GO93&gt;$F$34,6)))))))</f>
        <v>2</v>
      </c>
      <c r="GR93" s="106" cm="1">
        <f t="array" ref="GR93">INDEX(Sections!$A$37:$F$67, MATCH(GO93, Acceleration!$H$6:$H$36, 1), Sections!GQ93)</f>
        <v>9.4901727706756382</v>
      </c>
      <c r="GS93" s="106">
        <f>(BikeData!$G$5/GM93)*BikeData!$N$2*(Sections!$O$2/Sections!$N$2)-Sections!GX93/Sections!GM93</f>
        <v>8.6774177677813018</v>
      </c>
      <c r="GT93" s="106">
        <f>(Sections!$V$2*Sections!$L$2*BikeData!$N$2*((Sections!$P$2)/Sections!$M$2)/(1-Sections!$V$2*Sections!$N$2/Sections!$M$2))/Sections!GM93-Sections!GX93/Sections!GM93</f>
        <v>12.657242999373242</v>
      </c>
      <c r="GU93" s="106">
        <f t="shared" si="211"/>
        <v>8.6774177677813018</v>
      </c>
      <c r="GV93" s="106">
        <f t="shared" si="212"/>
        <v>39.329261484535444</v>
      </c>
      <c r="GW93" s="106">
        <f t="shared" si="186"/>
        <v>2.5498084217749493E-2</v>
      </c>
      <c r="GX93" s="106">
        <f>0.5*Sections!$U$2*Sections!$T$2*Sections!GO93^2</f>
        <v>275.29847520901211</v>
      </c>
      <c r="GY93" s="106">
        <f>BikeData!$N$2*((Sections!$P$2)/Sections!$N$2)-(0.5*Sections!$U$2*Sections!$T$2*Sections!GO93^2)/BikeData!$G$5</f>
        <v>9.3915227696646717</v>
      </c>
      <c r="GZ93" s="106">
        <f>Sections!$V$2*BikeData!$N$2*(Sections!$P$2/Sections!$M$2)/(1-Sections!$V$2*Sections!$N$2/Sections!$M$2)</f>
        <v>15.459349727578084</v>
      </c>
      <c r="HA93" s="106">
        <f t="shared" si="213"/>
        <v>9.3915227696646717</v>
      </c>
      <c r="HB93" s="106">
        <f t="shared" si="214"/>
        <v>316.21187875999999</v>
      </c>
      <c r="HC93" s="106">
        <f>MAX(0, (GO93^2 - DY$9^2)/(2*Sections!HA93))</f>
        <v>81.426410332709537</v>
      </c>
      <c r="HD93" s="106">
        <f t="shared" si="215"/>
        <v>0</v>
      </c>
      <c r="HE93" s="106">
        <f t="shared" si="216"/>
        <v>8.6774177677813018</v>
      </c>
      <c r="HH93" s="82">
        <f>INDEX($B$29:$B$34, MATCH(HL93, $A$29:$A$34, 0))</f>
        <v>300.69501336586995</v>
      </c>
      <c r="HI93" s="82">
        <f t="shared" si="217"/>
        <v>67</v>
      </c>
      <c r="HJ93" s="82">
        <f t="shared" si="218"/>
        <v>37.468476315538176</v>
      </c>
      <c r="HK93" s="82">
        <f t="shared" si="219"/>
        <v>134.88651473593742</v>
      </c>
      <c r="HL93" s="106">
        <f>IF(HY93=0,
IF(HJ93&lt;$E$29,1,
IF(HJ93&lt;$E$30,2,
IF(HJ93&lt;$E$31,3,
IF(HJ93&lt;$E$32,4,
IF(HJ93&lt;$E$33,5,
IF(HJ93&lt;$E$34,6)))))),
IF(HJ93&gt;$F$29,1,
IF(HJ93&gt;$F$30,2,
IF(HJ93&gt;$F$31,3,
IF(HJ93&gt;$F$32,4,
IF(HJ93&gt;$F$33,5,
IF(HJ93&gt;$F$34,6)))))))</f>
        <v>2</v>
      </c>
      <c r="HM93" s="106" cm="1">
        <f t="array" ref="HM93">INDEX(Sections!$A$37:$F$67, MATCH(HJ93, Acceleration!$H$6:$H$36, 1), Sections!HL93)</f>
        <v>9.4901727706756382</v>
      </c>
      <c r="HN93" s="82">
        <f>(BikeData!$G$5/HH93)*BikeData!$N$2*(Sections!$O$2/Sections!$N$2)-Sections!HS93/Sections!HH93</f>
        <v>8.7525732079151446</v>
      </c>
      <c r="HO93" s="82">
        <f>(Sections!$V$2*Sections!$L$2*BikeData!$N$2*((Sections!$P$2)/Sections!$M$2)/(1-Sections!$V$2*Sections!$N$2/Sections!$M$2))/Sections!HH93-Sections!HS93/Sections!HH93</f>
        <v>12.732398439507087</v>
      </c>
      <c r="HP93" s="82">
        <f t="shared" si="220"/>
        <v>8.7525732079151446</v>
      </c>
      <c r="HQ93" s="82">
        <f t="shared" si="221"/>
        <v>37.701350954891197</v>
      </c>
      <c r="HR93" s="106">
        <f t="shared" si="172"/>
        <v>2.6606420057409784E-2</v>
      </c>
      <c r="HS93" s="104">
        <f>0.5*Sections!$U$2*Sections!$T$2*Sections!HJ93^2</f>
        <v>252.69960913344815</v>
      </c>
      <c r="HT93" s="104">
        <f>BikeData!$N$2*((Sections!$P$2)/Sections!$N$2)-(0.5*Sections!$U$2*Sections!$T$2*Sections!HJ93^2)/BikeData!$G$5</f>
        <v>9.4771245351024138</v>
      </c>
      <c r="HU93" s="104">
        <f>Sections!$V$2*BikeData!$N$2*(Sections!$P$2/Sections!$M$2)/(1-Sections!$V$2*Sections!$N$2/Sections!$M$2)</f>
        <v>15.459349727578084</v>
      </c>
      <c r="HV93" s="106">
        <f t="shared" si="222"/>
        <v>9.4771245351024138</v>
      </c>
      <c r="HW93" s="106">
        <f t="shared" si="223"/>
        <v>254.42191860000003</v>
      </c>
      <c r="HX93" s="106">
        <f t="shared" si="187"/>
        <v>57.117599292011832</v>
      </c>
      <c r="HY93" s="106">
        <f t="shared" si="224"/>
        <v>0</v>
      </c>
      <c r="HZ93" s="106">
        <f t="shared" si="225"/>
        <v>8.7525732079151446</v>
      </c>
    </row>
    <row r="94" spans="2:234">
      <c r="B94" s="65"/>
      <c r="C94" s="65"/>
      <c r="D94" s="65"/>
      <c r="E94" s="111"/>
      <c r="F94" s="111"/>
      <c r="L94" s="149">
        <f>INDEX($B$29:$B$34, MATCH($P94, $A$29:$A$34, 0))</f>
        <v>300.69501336586995</v>
      </c>
      <c r="M94" s="149">
        <f t="shared" si="173"/>
        <v>68</v>
      </c>
      <c r="N94" s="149">
        <f t="shared" si="188"/>
        <v>38.677975463645296</v>
      </c>
      <c r="O94" s="149">
        <f t="shared" si="174"/>
        <v>139.24071166912307</v>
      </c>
      <c r="P94" s="149">
        <f>IF(AC94=0,
IF(N94&lt;$E$29,1,
IF(N94&lt;$E$30,2,
IF(N94&lt;$E$31,3,
IF(N94&lt;$E$32,4,
IF(N94&lt;$E$33,5,
IF(N94&lt;$E$34,6)))))),
IF(N94&gt;$F$29,1,
IF(N94&gt;$F$30,2,
IF(N94&gt;$F$31,3,
IF(N94&gt;$F$32,4,
IF(N94&gt;$F$33,5,
IF(N94&gt;$F$34,6)))))))</f>
        <v>2</v>
      </c>
      <c r="Q94" s="149" cm="1">
        <f t="array" ref="Q94">INDEX(Sections!$A$37:$F$67, MATCH(N94, Acceleration!$H$6:$H$36, 1), Sections!P94)</f>
        <v>9.4901727706756382</v>
      </c>
      <c r="R94" s="149">
        <f>(BikeData!$G$5/L94)*BikeData!$N$2*(Sections!$O$2/Sections!$N$2)-Sections!W94/Sections!L94</f>
        <v>8.6974414910471864</v>
      </c>
      <c r="S94" s="149">
        <f>(Sections!$V$2*Sections!$L$2*BikeData!$N$2*((Sections!$P$2)/Sections!$M$2)/(1-Sections!$V$2*Sections!$N$2/Sections!$M$2))/Sections!L94-Sections!W94/Sections!L94</f>
        <v>12.677266722639127</v>
      </c>
      <c r="T94" s="149">
        <f t="shared" si="168"/>
        <v>8.6376490575826992</v>
      </c>
      <c r="U94" s="149">
        <f t="shared" si="169"/>
        <v>38.900656602190061</v>
      </c>
      <c r="V94" s="149">
        <f t="shared" si="175"/>
        <v>2.5780294737638185E-2</v>
      </c>
      <c r="W94" s="149">
        <f>0.5*Sections!$U$2*Sections!$T$2*Sections!N94^2</f>
        <v>269.27744147394253</v>
      </c>
      <c r="X94" s="149">
        <f>BikeData!$N$2*((Sections!$P$2)/Sections!$N$2)-(0.5*Sections!$U$2*Sections!$T$2*Sections!N94^2)/BikeData!$G$5</f>
        <v>9.4143297156308439</v>
      </c>
      <c r="Y94" s="149">
        <f>Sections!$V$2*BikeData!$N$2*(Sections!$P$2/Sections!$M$2)/(1-Sections!$V$2*Sections!$N$2/Sections!$M$2)</f>
        <v>15.459349727578084</v>
      </c>
      <c r="Z94" s="149">
        <f t="shared" si="176"/>
        <v>9.4143297156308439</v>
      </c>
      <c r="AA94" s="149">
        <f>$D$2-M94</f>
        <v>435.2</v>
      </c>
      <c r="AB94" s="149">
        <f>MAX(0, (N94^2 - M$17^2)/(2*Sections!Z94))</f>
        <v>31.820778516126168</v>
      </c>
      <c r="AC94" s="149">
        <f t="shared" si="189"/>
        <v>0</v>
      </c>
      <c r="AD94" s="149">
        <f t="shared" si="177"/>
        <v>8.6376490575826992</v>
      </c>
      <c r="BT94" s="129">
        <f>INDEX($B$29:$B$34, MATCH($BX94, $A$29:$A$34, 0))</f>
        <v>281.54523308547459</v>
      </c>
      <c r="BU94" s="129">
        <f t="shared" si="190"/>
        <v>68</v>
      </c>
      <c r="BV94" s="129">
        <f t="shared" si="191"/>
        <v>57.128253985303139</v>
      </c>
      <c r="BW94" s="129">
        <f t="shared" si="178"/>
        <v>205.6617143470913</v>
      </c>
      <c r="BX94" s="129">
        <f>IF(CK94=0,
IF(BV94&lt;$E$29,1,
IF(BV94&lt;$E$30,2,
IF(BV94&lt;$E$31,3,
IF(BV94&lt;$E$32,4,
IF(BV94&lt;$E$33,5,
IF(BV94&lt;$E$34,6)))))),
IF(BV94&gt;$F$29,1,
IF(BV94&gt;$F$30,2,
IF(BV94&gt;$F$31,3,
IF(BV94&gt;$F$32,4,
IF(BV94&gt;$F$33,5,
IF(BV94&gt;$F$34,6)))))))</f>
        <v>4</v>
      </c>
      <c r="BY94" s="129" cm="1">
        <f t="array" ref="BY94">INDEX(Sections!$A$37:$F$67, MATCH(BV94, Acceleration!$H$6:$H$36, 1), Sections!BX94)</f>
        <v>4.7104625432718503</v>
      </c>
      <c r="BZ94" s="129">
        <f>(BikeData!$G$5/BT94)*BikeData!$N$2*(Sections!$O$2/Sections!$N$2)-Sections!CE94/Sections!BT94</f>
        <v>8.1589021028183915</v>
      </c>
      <c r="CA94" s="129">
        <f>(Sections!$V$2*Sections!$L$2*BikeData!$N$2*((Sections!$P$2)/Sections!$M$2)/(1-Sections!$V$2*Sections!$N$2/Sections!$M$2))/Sections!BT94-Sections!CE94/Sections!BT94</f>
        <v>12.409421950348733</v>
      </c>
      <c r="CB94" s="129">
        <f t="shared" si="179"/>
        <v>4.7104625432718503</v>
      </c>
      <c r="CC94" s="129">
        <f t="shared" si="180"/>
        <v>57.21064873339445</v>
      </c>
      <c r="CD94" s="129">
        <f t="shared" si="181"/>
        <v>1.7491859309867217E-2</v>
      </c>
      <c r="CE94" s="149">
        <f>0.5*Sections!$U$2*Sections!$T$2*Sections!BV94^2</f>
        <v>587.45473261367476</v>
      </c>
      <c r="CF94" s="149">
        <f>BikeData!$N$2*((Sections!$P$2)/Sections!$N$2)-(0.5*Sections!$U$2*Sections!$T$2*Sections!BV94^2)/BikeData!$G$5</f>
        <v>8.2091127037379188</v>
      </c>
      <c r="CG94" s="149">
        <f>Sections!$V$2*BikeData!$N$2*(Sections!$P$2/Sections!$M$2)/(1-Sections!$V$2*Sections!$N$2/Sections!$M$2)</f>
        <v>15.459349727578084</v>
      </c>
      <c r="CH94" s="149">
        <f t="shared" si="170"/>
        <v>8.2091127037379188</v>
      </c>
      <c r="CI94" s="149">
        <f t="shared" si="192"/>
        <v>36.075679469999997</v>
      </c>
      <c r="CJ94" s="149">
        <f>MAX(0, (BV94^2 - BU$17^2)/(2*Sections!CH94))</f>
        <v>0</v>
      </c>
      <c r="CK94" s="149">
        <f t="shared" si="193"/>
        <v>0</v>
      </c>
      <c r="CL94" s="154">
        <f t="shared" si="194"/>
        <v>4.7104625432718503</v>
      </c>
      <c r="CM94" s="672"/>
      <c r="CN94" s="129">
        <f>INDEX($B$29:$B$34, MATCH(CR94, $A$29:$A$34, 0))</f>
        <v>288.49501037177833</v>
      </c>
      <c r="CO94" s="129">
        <f t="shared" si="226"/>
        <v>68</v>
      </c>
      <c r="CP94" s="129">
        <f t="shared" si="195"/>
        <v>50.151381911731825</v>
      </c>
      <c r="CQ94" s="129">
        <f t="shared" si="171"/>
        <v>180.54497488223458</v>
      </c>
      <c r="CR94" s="129">
        <f>IF(DE94=1,
IF(CP94&lt;$E$29,1,
IF(CP94&lt;$E$30,2,
IF(CP94&lt;$E$31,3,
IF(CP94&lt;$E$32,4,
IF(CP94&lt;$E$33,5,
IF(CP94&lt;$E$34,6)))))),
IF(CP94&gt;$F$29,1,
IF(CP94&gt;$F$30,2,
IF(CP94&gt;$F$31,3,
IF(CP94&gt;$F$32,4,
IF(CP94&gt;$F$33,5,
IF(CP94&gt;$F$34,6)))))))</f>
        <v>3</v>
      </c>
      <c r="CS94" s="129" cm="1">
        <f t="array" ref="CS94">INDEX(Sections!$A$37:$F$67, MATCH(CP94, Acceleration!$H$6:$H$36, 1), Sections!CR94)</f>
        <v>6.8582415088433493</v>
      </c>
      <c r="CT94" s="129">
        <f>(BikeData!$G$5/CN94)*BikeData!$N$2*(Sections!$O$2/Sections!$N$2)-Sections!CY94/Sections!CN94</f>
        <v>8.4293510808427818</v>
      </c>
      <c r="CU94" s="129">
        <f>(Sections!$V$2*Sections!$L$2*BikeData!$N$2*((Sections!$P$2)/Sections!$M$2)/(1-Sections!$V$2*Sections!$N$2/Sections!$M$2))/Sections!CN94-Sections!CY94/Sections!CN94</f>
        <v>12.577476899952034</v>
      </c>
      <c r="CV94" s="129">
        <f t="shared" si="227"/>
        <v>6.8582415088433493</v>
      </c>
      <c r="CW94" s="129">
        <f t="shared" ref="CW94:CW99" si="228">SQRT(CP94^2 + 2*-DB94*1)</f>
        <v>49.977217136958494</v>
      </c>
      <c r="CX94" s="129">
        <f t="shared" ref="CX94:CX99" si="229">-(CW94-CP94)/DB94</f>
        <v>1.9974313223212466E-2</v>
      </c>
      <c r="CY94" s="129">
        <f>0.5*Sections!$U$2*Sections!$T$2*Sections!CP94^2</f>
        <v>452.72899937814879</v>
      </c>
      <c r="CZ94" s="129">
        <f>BikeData!$N$2*((Sections!$P$2)/Sections!$N$2)-(0.5*Sections!$U$2*Sections!$T$2*Sections!CP94^2)/BikeData!$G$5</f>
        <v>8.7194374508421841</v>
      </c>
      <c r="DA94" s="129">
        <f>Sections!$V$2*BikeData!$N$2*(Sections!$P$2/Sections!$M$2)/(1-Sections!$V$2*Sections!$N$2/Sections!$M$2)</f>
        <v>15.459349727578084</v>
      </c>
      <c r="DB94" s="129">
        <f t="shared" si="196"/>
        <v>8.7194374508421841</v>
      </c>
      <c r="DC94" s="129">
        <f t="shared" si="197"/>
        <v>4.5677631700000063</v>
      </c>
      <c r="DD94" s="129">
        <f t="shared" si="182"/>
        <v>6.5588824329888329</v>
      </c>
      <c r="DE94" s="220">
        <f t="shared" si="198"/>
        <v>1</v>
      </c>
      <c r="DF94" s="149">
        <f t="shared" si="161"/>
        <v>-8.7194374508421841</v>
      </c>
      <c r="DG94" s="680"/>
      <c r="EX94" s="129">
        <f>INDEX($B$29:$B$34, MATCH($FB94, $A$29:$A$34, 0))</f>
        <v>288.49501037177833</v>
      </c>
      <c r="EY94" s="129">
        <f t="shared" si="144"/>
        <v>68</v>
      </c>
      <c r="EZ94" s="129">
        <f t="shared" si="145"/>
        <v>44.793842032217832</v>
      </c>
      <c r="FA94" s="129">
        <f t="shared" si="146"/>
        <v>161.25783131598419</v>
      </c>
      <c r="FB94" s="149">
        <f>IF(FO94=0,
IF(EZ94&lt;$E$29,1,
IF(EZ94&lt;$E$30,2,
IF(EZ94&lt;$E$31,3,
IF(EZ94&lt;$E$32,4,
IF(EZ94&lt;$E$33,5,
IF(EZ94&lt;$E$34,6)))))),
IF(EZ94&gt;$F$29,1,
IF(EZ94&gt;$F$30,2,
IF(EZ94&gt;$F$31,3,
IF(EZ94&gt;$F$32,4,
IF(EZ94&gt;$F$33,5,
IF(EZ94&gt;$F$34,6)))))))</f>
        <v>3</v>
      </c>
      <c r="FC94" s="149" cm="1">
        <f t="array" ref="FC94">INDEX(Sections!$A$37:$F$67, MATCH(EZ94, Acceleration!$H$6:$H$36, 1), Sections!FB94)</f>
        <v>6.8582415088433493</v>
      </c>
      <c r="FD94" s="129">
        <f>(BikeData!$G$5/EX94)*BikeData!$N$2*(Sections!$O$2/Sections!$N$2)-Sections!FI94/Sections!EX94</f>
        <v>8.7467260958866966</v>
      </c>
      <c r="FE94" s="129">
        <f>(Sections!$V$2*Sections!$L$2*BikeData!$N$2*((Sections!$P$2)/Sections!$M$2)/(1-Sections!$V$2*Sections!$N$2/Sections!$M$2))/Sections!EX94-Sections!FI94/Sections!EX94</f>
        <v>12.894851914995948</v>
      </c>
      <c r="FF94" s="129">
        <f t="shared" si="147"/>
        <v>6.8582415088433493</v>
      </c>
      <c r="FG94" s="129">
        <f t="shared" si="148"/>
        <v>44.946688054015411</v>
      </c>
      <c r="FH94" s="129">
        <f t="shared" si="183"/>
        <v>2.2286474105715298E-2</v>
      </c>
      <c r="FI94" s="149">
        <f>0.5*Sections!$U$2*Sections!$T$2*Sections!EZ94^2</f>
        <v>361.16789112131124</v>
      </c>
      <c r="FJ94" s="149">
        <f>BikeData!$N$2*((Sections!$P$2)/Sections!$N$2)-(0.5*Sections!$U$2*Sections!$T$2*Sections!EZ94^2)/BikeData!$G$5</f>
        <v>9.0662598306029327</v>
      </c>
      <c r="FK94" s="149">
        <f>Sections!$V$2*BikeData!$N$2*(Sections!$P$2/Sections!$M$2)/(1-Sections!$V$2*Sections!$N$2/Sections!$M$2)</f>
        <v>15.459349727578084</v>
      </c>
      <c r="FL94" s="149">
        <f t="shared" si="149"/>
        <v>9.0662598306029327</v>
      </c>
      <c r="FM94" s="149">
        <f t="shared" si="150"/>
        <v>185.62828163</v>
      </c>
      <c r="FN94" s="149">
        <f t="shared" si="184"/>
        <v>70.618991268592026</v>
      </c>
      <c r="FO94" s="149">
        <f t="shared" si="152"/>
        <v>0</v>
      </c>
      <c r="FP94" s="149">
        <f t="shared" si="151"/>
        <v>6.8582415088433493</v>
      </c>
      <c r="FR94" s="149">
        <f>INDEX($B$29:$B$34, MATCH($FV94, $A$29:$A$34, 0))</f>
        <v>288.49501037177833</v>
      </c>
      <c r="FS94" s="129">
        <f t="shared" si="199"/>
        <v>68</v>
      </c>
      <c r="FT94" s="129">
        <f t="shared" si="200"/>
        <v>43.408464894254145</v>
      </c>
      <c r="FU94" s="129">
        <f t="shared" si="201"/>
        <v>156.27047361931491</v>
      </c>
      <c r="FV94" s="149">
        <f>IF(GI94=0,
IF(FT94&lt;$E$29,1,
IF(FT94&lt;$E$30,2,
IF(FT94&lt;$E$31,3,
IF(FT94&lt;$E$32,4,
IF(FT94&lt;$E$33,5,
IF(FT94&lt;$E$34,6)))))),
IF(FT94&gt;$F$29,1,
IF(FT94&gt;$F$30,2,
IF(FT94&gt;$F$31,3,
IF(FT94&gt;$F$32,4,
IF(FT94&gt;$F$33,5,
IF(FT94&gt;$F$34,6)))))))</f>
        <v>3</v>
      </c>
      <c r="FW94" s="149" cm="1">
        <f t="array" ref="FW94">INDEX(Sections!$A$37:$F$67, MATCH(FT94, Acceleration!$H$6:$H$36, 1), Sections!FV94)</f>
        <v>6.8582415088433493</v>
      </c>
      <c r="FX94" s="129">
        <f>(BikeData!$G$5/FR94)*BikeData!$N$2*(Sections!$O$2/Sections!$N$2)-Sections!GC94/Sections!FR94</f>
        <v>8.8229659680679937</v>
      </c>
      <c r="FY94" s="129">
        <f>(Sections!$V$2*Sections!$L$2*BikeData!$N$2*((Sections!$P$2)/Sections!$M$2)/(1-Sections!$V$2*Sections!$N$2/Sections!$M$2))/Sections!FR94-Sections!GC94/Sections!FR94</f>
        <v>12.971091787177246</v>
      </c>
      <c r="FZ94" s="129">
        <f t="shared" si="202"/>
        <v>6.8582415088433493</v>
      </c>
      <c r="GA94" s="129">
        <f t="shared" si="203"/>
        <v>43.566171595555431</v>
      </c>
      <c r="GB94" s="129">
        <f t="shared" si="185"/>
        <v>2.299520964636953E-2</v>
      </c>
      <c r="GC94" s="149">
        <f>0.5*Sections!$U$2*Sections!$T$2*Sections!FT94^2</f>
        <v>339.17306840562497</v>
      </c>
      <c r="GD94" s="149">
        <f>BikeData!$N$2*((Sections!$P$2)/Sections!$N$2)-(0.5*Sections!$U$2*Sections!$T$2*Sections!FT94^2)/BikeData!$G$5</f>
        <v>9.1495735530108355</v>
      </c>
      <c r="GE94" s="149">
        <f>Sections!$V$2*BikeData!$N$2*(Sections!$P$2/Sections!$M$2)/(1-Sections!$V$2*Sections!$N$2/Sections!$M$2)</f>
        <v>15.459349727578084</v>
      </c>
      <c r="GF94" s="149">
        <f t="shared" si="204"/>
        <v>9.1495735530108355</v>
      </c>
      <c r="GG94" s="149">
        <f t="shared" si="205"/>
        <v>446.54111422000005</v>
      </c>
      <c r="GH94" s="149">
        <f>MAX(0, (FT94^2 - CX$6^2)/(2*Sections!GF94))</f>
        <v>102.97172942315069</v>
      </c>
      <c r="GI94" s="149">
        <f t="shared" si="206"/>
        <v>0</v>
      </c>
      <c r="GJ94" s="149">
        <f t="shared" si="207"/>
        <v>6.8582415088433493</v>
      </c>
      <c r="GM94" s="106">
        <f>INDEX($B$29:$B$34, MATCH(GQ94, $A$29:$A$34, 0))</f>
        <v>300.69501336586995</v>
      </c>
      <c r="GN94" s="106">
        <f t="shared" si="208"/>
        <v>68</v>
      </c>
      <c r="GO94" s="106">
        <f t="shared" si="209"/>
        <v>39.329261484535444</v>
      </c>
      <c r="GP94" s="106">
        <f t="shared" si="210"/>
        <v>141.58534134432759</v>
      </c>
      <c r="GQ94" s="106">
        <f>IF(HD94=0,
IF(GO94&lt;$E$29,1,
IF(GO94&lt;$E$30,2,
IF(GO94&lt;$E$31,3,
IF(GO94&lt;$E$32,4,
IF(GO94&lt;$E$33,5,
IF(GO94&lt;$E$34,6)))))),
IF(GO94&gt;$F$29,1,
IF(GO94&gt;$F$30,2,
IF(GO94&gt;$F$31,3,
IF(GO94&gt;$F$32,4,
IF(GO94&gt;$F$33,5,
IF(GO94&gt;$F$34,6)))))))</f>
        <v>2</v>
      </c>
      <c r="GR94" s="106" cm="1">
        <f t="array" ref="GR94">INDEX(Sections!$A$37:$F$67, MATCH(GO94, Acceleration!$H$6:$H$36, 1), Sections!GQ94)</f>
        <v>9.4901727706756382</v>
      </c>
      <c r="GS94" s="106">
        <f>(BikeData!$G$5/GM94)*BikeData!$N$2*(Sections!$O$2/Sections!$N$2)-Sections!GX94/Sections!GM94</f>
        <v>8.6670289343868472</v>
      </c>
      <c r="GT94" s="106">
        <f>(Sections!$V$2*Sections!$L$2*BikeData!$N$2*((Sections!$P$2)/Sections!$M$2)/(1-Sections!$V$2*Sections!$N$2/Sections!$M$2))/Sections!GM94-Sections!GX94/Sections!GM94</f>
        <v>12.646854165978787</v>
      </c>
      <c r="GU94" s="106">
        <f t="shared" si="211"/>
        <v>8.6670289343868472</v>
      </c>
      <c r="GV94" s="106">
        <f t="shared" si="212"/>
        <v>39.549018531282627</v>
      </c>
      <c r="GW94" s="106">
        <f t="shared" si="186"/>
        <v>2.5355522453061968E-2</v>
      </c>
      <c r="GX94" s="106">
        <f>0.5*Sections!$U$2*Sections!$T$2*Sections!GO94^2</f>
        <v>278.42234560541334</v>
      </c>
      <c r="GY94" s="106">
        <f>BikeData!$N$2*((Sections!$P$2)/Sections!$N$2)-(0.5*Sections!$U$2*Sections!$T$2*Sections!GO94^2)/BikeData!$G$5</f>
        <v>9.379689927254061</v>
      </c>
      <c r="GZ94" s="106">
        <f>Sections!$V$2*BikeData!$N$2*(Sections!$P$2/Sections!$M$2)/(1-Sections!$V$2*Sections!$N$2/Sections!$M$2)</f>
        <v>15.459349727578084</v>
      </c>
      <c r="HA94" s="106">
        <f t="shared" si="213"/>
        <v>9.379689927254061</v>
      </c>
      <c r="HB94" s="106">
        <f t="shared" si="214"/>
        <v>315.21187875999999</v>
      </c>
      <c r="HC94" s="106">
        <f>MAX(0, (GO94^2 - DY$9^2)/(2*Sections!HA94))</f>
        <v>82.454261330352523</v>
      </c>
      <c r="HD94" s="106">
        <f t="shared" si="215"/>
        <v>0</v>
      </c>
      <c r="HE94" s="106">
        <f t="shared" si="216"/>
        <v>8.6670289343868472</v>
      </c>
      <c r="HH94" s="82">
        <f>INDEX($B$29:$B$34, MATCH(HL94, $A$29:$A$34, 0))</f>
        <v>300.69501336586995</v>
      </c>
      <c r="HI94" s="82">
        <f t="shared" si="217"/>
        <v>68</v>
      </c>
      <c r="HJ94" s="82">
        <f t="shared" si="218"/>
        <v>37.701350954891197</v>
      </c>
      <c r="HK94" s="82">
        <f t="shared" si="219"/>
        <v>135.72486343760832</v>
      </c>
      <c r="HL94" s="106">
        <f>IF(HY94=0,
IF(HJ94&lt;$E$29,1,
IF(HJ94&lt;$E$30,2,
IF(HJ94&lt;$E$31,3,
IF(HJ94&lt;$E$32,4,
IF(HJ94&lt;$E$33,5,
IF(HJ94&lt;$E$34,6)))))),
IF(HJ94&gt;$F$29,1,
IF(HJ94&gt;$F$30,2,
IF(HJ94&gt;$F$31,3,
IF(HJ94&gt;$F$32,4,
IF(HJ94&gt;$F$33,5,
IF(HJ94&gt;$F$34,6)))))))</f>
        <v>2</v>
      </c>
      <c r="HM94" s="106" cm="1">
        <f t="array" ref="HM94">INDEX(Sections!$A$37:$F$67, MATCH(HJ94, Acceleration!$H$6:$H$36, 1), Sections!HL94)</f>
        <v>9.4901727706756382</v>
      </c>
      <c r="HN94" s="82">
        <f>(BikeData!$G$5/HH94)*BikeData!$N$2*(Sections!$O$2/Sections!$N$2)-Sections!HS94/Sections!HH94</f>
        <v>8.7420943964457472</v>
      </c>
      <c r="HO94" s="82">
        <f>(Sections!$V$2*Sections!$L$2*BikeData!$N$2*((Sections!$P$2)/Sections!$M$2)/(1-Sections!$V$2*Sections!$N$2/Sections!$M$2))/Sections!HH94-Sections!HS94/Sections!HH94</f>
        <v>12.721919628037686</v>
      </c>
      <c r="HP94" s="82">
        <f t="shared" si="220"/>
        <v>8.7420943964457472</v>
      </c>
      <c r="HQ94" s="82">
        <f t="shared" si="221"/>
        <v>37.932519724067461</v>
      </c>
      <c r="HR94" s="106">
        <f t="shared" si="172"/>
        <v>2.6443179253503601E-2</v>
      </c>
      <c r="HS94" s="104">
        <f>0.5*Sections!$U$2*Sections!$T$2*Sections!HJ94^2</f>
        <v>255.85053548829757</v>
      </c>
      <c r="HT94" s="104">
        <f>BikeData!$N$2*((Sections!$P$2)/Sections!$N$2)-(0.5*Sections!$U$2*Sections!$T$2*Sections!HJ94^2)/BikeData!$G$5</f>
        <v>9.4651892080007123</v>
      </c>
      <c r="HU94" s="104">
        <f>Sections!$V$2*BikeData!$N$2*(Sections!$P$2/Sections!$M$2)/(1-Sections!$V$2*Sections!$N$2/Sections!$M$2)</f>
        <v>15.459349727578084</v>
      </c>
      <c r="HV94" s="106">
        <f t="shared" si="222"/>
        <v>9.4651892080007123</v>
      </c>
      <c r="HW94" s="106">
        <f t="shared" si="223"/>
        <v>253.42191860000003</v>
      </c>
      <c r="HX94" s="106">
        <f t="shared" si="187"/>
        <v>58.1143348280278</v>
      </c>
      <c r="HY94" s="106">
        <f t="shared" si="224"/>
        <v>0</v>
      </c>
      <c r="HZ94" s="106">
        <f t="shared" si="225"/>
        <v>8.7420943964457472</v>
      </c>
    </row>
    <row r="95" spans="2:234">
      <c r="B95" s="65"/>
      <c r="C95" s="65"/>
      <c r="D95" s="65"/>
      <c r="E95" s="111"/>
      <c r="F95" s="111"/>
      <c r="L95" s="149">
        <f>INDEX($B$29:$B$34, MATCH($P95, $A$29:$A$34, 0))</f>
        <v>300.69501336586995</v>
      </c>
      <c r="M95" s="149">
        <f t="shared" si="173"/>
        <v>69</v>
      </c>
      <c r="N95" s="149">
        <f t="shared" si="188"/>
        <v>38.900656602190061</v>
      </c>
      <c r="O95" s="149">
        <f t="shared" si="174"/>
        <v>140.04236376788421</v>
      </c>
      <c r="P95" s="149">
        <f>IF(AC95=0,
IF(N95&lt;$E$29,1,
IF(N95&lt;$E$30,2,
IF(N95&lt;$E$31,3,
IF(N95&lt;$E$32,4,
IF(N95&lt;$E$33,5,
IF(N95&lt;$E$34,6)))))),
IF(N95&gt;$F$29,1,
IF(N95&gt;$F$30,2,
IF(N95&gt;$F$31,3,
IF(N95&gt;$F$32,4,
IF(N95&gt;$F$33,5,
IF(N95&gt;$F$34,6)))))))</f>
        <v>2</v>
      </c>
      <c r="Q95" s="149" cm="1">
        <f t="array" ref="Q95">INDEX(Sections!$A$37:$F$67, MATCH(N95, Acceleration!$H$6:$H$36, 1), Sections!P95)</f>
        <v>9.4901727706756382</v>
      </c>
      <c r="R95" s="149">
        <f>(BikeData!$G$5/L95)*BikeData!$N$2*(Sections!$O$2/Sections!$N$2)-Sections!W95/Sections!L95</f>
        <v>8.6871002698013715</v>
      </c>
      <c r="S95" s="149">
        <f>(Sections!$V$2*Sections!$L$2*BikeData!$N$2*((Sections!$P$2)/Sections!$M$2)/(1-Sections!$V$2*Sections!$N$2/Sections!$M$2))/Sections!L95-Sections!W95/Sections!L95</f>
        <v>12.666925501393312</v>
      </c>
      <c r="T95" s="149">
        <f t="shared" si="168"/>
        <v>8.6376490575826992</v>
      </c>
      <c r="U95" s="149">
        <f t="shared" si="169"/>
        <v>39.122070269819297</v>
      </c>
      <c r="V95" s="149">
        <f t="shared" si="175"/>
        <v>2.5633556787638182E-2</v>
      </c>
      <c r="W95" s="149">
        <f>0.5*Sections!$U$2*Sections!$T$2*Sections!N95^2</f>
        <v>272.38699513467236</v>
      </c>
      <c r="X95" s="149">
        <f>BikeData!$N$2*((Sections!$P$2)/Sections!$N$2)-(0.5*Sections!$U$2*Sections!$T$2*Sections!N95^2)/BikeData!$G$5</f>
        <v>9.4025511032795954</v>
      </c>
      <c r="Y95" s="149">
        <f>Sections!$V$2*BikeData!$N$2*(Sections!$P$2/Sections!$M$2)/(1-Sections!$V$2*Sections!$N$2/Sections!$M$2)</f>
        <v>15.459349727578084</v>
      </c>
      <c r="Z95" s="149">
        <f t="shared" si="176"/>
        <v>9.4025511032795954</v>
      </c>
      <c r="AA95" s="149">
        <f>$D$2-M95</f>
        <v>434.2</v>
      </c>
      <c r="AB95" s="149">
        <f>MAX(0, (N95^2 - M$17^2)/(2*Sections!Z95))</f>
        <v>32.779290049160615</v>
      </c>
      <c r="AC95" s="149">
        <f t="shared" si="189"/>
        <v>0</v>
      </c>
      <c r="AD95" s="149">
        <f t="shared" si="177"/>
        <v>8.6376490575826992</v>
      </c>
      <c r="BT95" s="129">
        <f>INDEX($B$29:$B$34, MATCH($BX95, $A$29:$A$34, 0))</f>
        <v>281.54523308547459</v>
      </c>
      <c r="BU95" s="129">
        <f t="shared" si="190"/>
        <v>69</v>
      </c>
      <c r="BV95" s="129">
        <f t="shared" si="191"/>
        <v>57.21064873339445</v>
      </c>
      <c r="BW95" s="129">
        <f t="shared" si="178"/>
        <v>205.95833544022003</v>
      </c>
      <c r="BX95" s="129">
        <f>IF(CK95=0,
IF(BV95&lt;$E$29,1,
IF(BV95&lt;$E$30,2,
IF(BV95&lt;$E$31,3,
IF(BV95&lt;$E$32,4,
IF(BV95&lt;$E$33,5,
IF(BV95&lt;$E$34,6)))))),
IF(BV95&gt;$F$29,1,
IF(BV95&gt;$F$30,2,
IF(BV95&gt;$F$31,3,
IF(BV95&gt;$F$32,4,
IF(BV95&gt;$F$33,5,
IF(BV95&gt;$F$34,6)))))))</f>
        <v>4</v>
      </c>
      <c r="BY95" s="129" cm="1">
        <f t="array" ref="BY95">INDEX(Sections!$A$37:$F$67, MATCH(BV95, Acceleration!$H$6:$H$36, 1), Sections!BX95)</f>
        <v>4.7104625432718503</v>
      </c>
      <c r="BZ95" s="129">
        <f>(BikeData!$G$5/BT95)*BikeData!$N$2*(Sections!$O$2/Sections!$N$2)-Sections!CE95/Sections!BT95</f>
        <v>8.1528790332853234</v>
      </c>
      <c r="CA95" s="129">
        <f>(Sections!$V$2*Sections!$L$2*BikeData!$N$2*((Sections!$P$2)/Sections!$M$2)/(1-Sections!$V$2*Sections!$N$2/Sections!$M$2))/Sections!BT95-Sections!CE95/Sections!BT95</f>
        <v>12.403398880815663</v>
      </c>
      <c r="CB95" s="129">
        <f t="shared" si="179"/>
        <v>4.7104625432718503</v>
      </c>
      <c r="CC95" s="129">
        <f t="shared" si="180"/>
        <v>57.292924987142975</v>
      </c>
      <c r="CD95" s="129">
        <f t="shared" si="181"/>
        <v>1.7466703745695474E-2</v>
      </c>
      <c r="CE95" s="149">
        <f>0.5*Sections!$U$2*Sections!$T$2*Sections!BV95^2</f>
        <v>589.15049912925258</v>
      </c>
      <c r="CF95" s="149">
        <f>BikeData!$N$2*((Sections!$P$2)/Sections!$N$2)-(0.5*Sections!$U$2*Sections!$T$2*Sections!BV95^2)/BikeData!$G$5</f>
        <v>8.2026893457243659</v>
      </c>
      <c r="CG95" s="149">
        <f>Sections!$V$2*BikeData!$N$2*(Sections!$P$2/Sections!$M$2)/(1-Sections!$V$2*Sections!$N$2/Sections!$M$2)</f>
        <v>15.459349727578084</v>
      </c>
      <c r="CH95" s="149">
        <f t="shared" si="170"/>
        <v>8.2026893457243659</v>
      </c>
      <c r="CI95" s="149">
        <f t="shared" si="192"/>
        <v>35.075679469999997</v>
      </c>
      <c r="CJ95" s="149">
        <f>MAX(0, (BV95^2 - BU$17^2)/(2*Sections!CH95))</f>
        <v>0</v>
      </c>
      <c r="CK95" s="149">
        <f t="shared" si="193"/>
        <v>0</v>
      </c>
      <c r="CL95" s="154">
        <f t="shared" si="194"/>
        <v>4.7104625432718503</v>
      </c>
      <c r="CM95" s="672"/>
      <c r="CN95" s="129">
        <f>INDEX($B$29:$B$34, MATCH(CR95, $A$29:$A$34, 0))</f>
        <v>288.49501037177833</v>
      </c>
      <c r="CO95" s="129">
        <f t="shared" si="226"/>
        <v>69</v>
      </c>
      <c r="CP95" s="129">
        <f t="shared" si="195"/>
        <v>49.977217136958494</v>
      </c>
      <c r="CQ95" s="129">
        <f t="shared" si="171"/>
        <v>179.91798169305059</v>
      </c>
      <c r="CR95" s="129">
        <f>IF(DE95=1,
IF(CP95&lt;$E$29,1,
IF(CP95&lt;$E$30,2,
IF(CP95&lt;$E$31,3,
IF(CP95&lt;$E$32,4,
IF(CP95&lt;$E$33,5,
IF(CP95&lt;$E$34,6)))))),
IF(CP95&gt;$F$29,1,
IF(CP95&gt;$F$30,2,
IF(CP95&gt;$F$31,3,
IF(CP95&gt;$F$32,4,
IF(CP95&gt;$F$33,5,
IF(CP95&gt;$F$34,6)))))))</f>
        <v>3</v>
      </c>
      <c r="CS95" s="129" cm="1">
        <f t="array" ref="CS95">INDEX(Sections!$A$37:$F$67, MATCH(CP95, Acceleration!$H$6:$H$36, 1), Sections!CR95)</f>
        <v>6.8582415088433493</v>
      </c>
      <c r="CT95" s="129">
        <f>(BikeData!$G$5/CN95)*BikeData!$N$2*(Sections!$O$2/Sections!$N$2)-Sections!CY95/Sections!CN95</f>
        <v>8.4402316762411491</v>
      </c>
      <c r="CU95" s="129">
        <f>(Sections!$V$2*Sections!$L$2*BikeData!$N$2*((Sections!$P$2)/Sections!$M$2)/(1-Sections!$V$2*Sections!$N$2/Sections!$M$2))/Sections!CN95-Sections!CY95/Sections!CN95</f>
        <v>12.588357495350401</v>
      </c>
      <c r="CV95" s="129">
        <f t="shared" si="227"/>
        <v>6.8582415088433493</v>
      </c>
      <c r="CW95" s="129">
        <f t="shared" si="228"/>
        <v>49.802204545271451</v>
      </c>
      <c r="CX95" s="129">
        <f t="shared" si="229"/>
        <v>2.0044213188261131E-2</v>
      </c>
      <c r="CY95" s="129">
        <f>0.5*Sections!$U$2*Sections!$T$2*Sections!CP95^2</f>
        <v>449.5900018958456</v>
      </c>
      <c r="CZ95" s="129">
        <f>BikeData!$N$2*((Sections!$P$2)/Sections!$N$2)-(0.5*Sections!$U$2*Sections!$T$2*Sections!CP95^2)/BikeData!$G$5</f>
        <v>8.7313275928206053</v>
      </c>
      <c r="DA95" s="129">
        <f>Sections!$V$2*BikeData!$N$2*(Sections!$P$2/Sections!$M$2)/(1-Sections!$V$2*Sections!$N$2/Sections!$M$2)</f>
        <v>15.459349727578084</v>
      </c>
      <c r="DB95" s="129">
        <f t="shared" si="196"/>
        <v>8.7313275928206053</v>
      </c>
      <c r="DC95" s="129">
        <f t="shared" si="197"/>
        <v>3.5677631700000063</v>
      </c>
      <c r="DD95" s="129">
        <f t="shared" si="182"/>
        <v>5.5513124614504923</v>
      </c>
      <c r="DE95" s="220">
        <f t="shared" si="198"/>
        <v>1</v>
      </c>
      <c r="DF95" s="149">
        <f t="shared" si="161"/>
        <v>-8.7313275928206053</v>
      </c>
      <c r="DG95" s="680"/>
      <c r="EX95" s="129">
        <f>INDEX($B$29:$B$34, MATCH($FB95, $A$29:$A$34, 0))</f>
        <v>288.49501037177833</v>
      </c>
      <c r="EY95" s="129">
        <f t="shared" si="144"/>
        <v>69</v>
      </c>
      <c r="EZ95" s="129">
        <f t="shared" si="145"/>
        <v>44.946688054015411</v>
      </c>
      <c r="FA95" s="129">
        <f t="shared" si="146"/>
        <v>161.80807699445549</v>
      </c>
      <c r="FB95" s="149">
        <f>IF(FO95=0,
IF(EZ95&lt;$E$29,1,
IF(EZ95&lt;$E$30,2,
IF(EZ95&lt;$E$31,3,
IF(EZ95&lt;$E$32,4,
IF(EZ95&lt;$E$33,5,
IF(EZ95&lt;$E$34,6)))))),
IF(EZ95&gt;$F$29,1,
IF(EZ95&gt;$F$30,2,
IF(EZ95&gt;$F$31,3,
IF(EZ95&gt;$F$32,4,
IF(EZ95&gt;$F$33,5,
IF(EZ95&gt;$F$34,6)))))))</f>
        <v>3</v>
      </c>
      <c r="FC95" s="149" cm="1">
        <f t="array" ref="FC95">INDEX(Sections!$A$37:$F$67, MATCH(EZ95, Acceleration!$H$6:$H$36, 1), Sections!FB95)</f>
        <v>6.8582415088433493</v>
      </c>
      <c r="FD95" s="129">
        <f>(BikeData!$G$5/EX95)*BikeData!$N$2*(Sections!$O$2/Sections!$N$2)-Sections!FI95/Sections!EX95</f>
        <v>8.7381680035300846</v>
      </c>
      <c r="FE95" s="129">
        <f>(Sections!$V$2*Sections!$L$2*BikeData!$N$2*((Sections!$P$2)/Sections!$M$2)/(1-Sections!$V$2*Sections!$N$2/Sections!$M$2))/Sections!EX95-Sections!FI95/Sections!EX95</f>
        <v>12.886293822639336</v>
      </c>
      <c r="FF95" s="129">
        <f t="shared" si="147"/>
        <v>6.8582415088433493</v>
      </c>
      <c r="FG95" s="129">
        <f t="shared" si="148"/>
        <v>45.099016065127834</v>
      </c>
      <c r="FH95" s="129">
        <f t="shared" si="183"/>
        <v>2.2210942982396367E-2</v>
      </c>
      <c r="FI95" s="149">
        <f>0.5*Sections!$U$2*Sections!$T$2*Sections!EZ95^2</f>
        <v>363.6368580644949</v>
      </c>
      <c r="FJ95" s="149">
        <f>BikeData!$N$2*((Sections!$P$2)/Sections!$N$2)-(0.5*Sections!$U$2*Sections!$T$2*Sections!EZ95^2)/BikeData!$G$5</f>
        <v>9.0569076830908735</v>
      </c>
      <c r="FK95" s="149">
        <f>Sections!$V$2*BikeData!$N$2*(Sections!$P$2/Sections!$M$2)/(1-Sections!$V$2*Sections!$N$2/Sections!$M$2)</f>
        <v>15.459349727578084</v>
      </c>
      <c r="FL95" s="149">
        <f t="shared" si="149"/>
        <v>9.0569076830908735</v>
      </c>
      <c r="FM95" s="149">
        <f t="shared" si="150"/>
        <v>184.62828163</v>
      </c>
      <c r="FN95" s="149">
        <f t="shared" si="184"/>
        <v>71.449151075385387</v>
      </c>
      <c r="FO95" s="149">
        <f t="shared" si="152"/>
        <v>0</v>
      </c>
      <c r="FP95" s="149">
        <f t="shared" si="151"/>
        <v>6.8582415088433493</v>
      </c>
      <c r="FR95" s="149">
        <f>INDEX($B$29:$B$34, MATCH($FV95, $A$29:$A$34, 0))</f>
        <v>288.49501037177833</v>
      </c>
      <c r="FS95" s="129">
        <f t="shared" si="199"/>
        <v>69</v>
      </c>
      <c r="FT95" s="129">
        <f t="shared" si="200"/>
        <v>43.566171595555431</v>
      </c>
      <c r="FU95" s="129">
        <f t="shared" si="201"/>
        <v>156.83821774399956</v>
      </c>
      <c r="FV95" s="149">
        <f>IF(GI95=0,
IF(FT95&lt;$E$29,1,
IF(FT95&lt;$E$30,2,
IF(FT95&lt;$E$31,3,
IF(FT95&lt;$E$32,4,
IF(FT95&lt;$E$33,5,
IF(FT95&lt;$E$34,6)))))),
IF(FT95&gt;$F$29,1,
IF(FT95&gt;$F$30,2,
IF(FT95&gt;$F$31,3,
IF(FT95&gt;$F$32,4,
IF(FT95&gt;$F$33,5,
IF(FT95&gt;$F$34,6)))))))</f>
        <v>3</v>
      </c>
      <c r="FW95" s="149" cm="1">
        <f t="array" ref="FW95">INDEX(Sections!$A$37:$F$67, MATCH(FT95, Acceleration!$H$6:$H$36, 1), Sections!FV95)</f>
        <v>6.8582415088433493</v>
      </c>
      <c r="FX95" s="129">
        <f>(BikeData!$G$5/FR95)*BikeData!$N$2*(Sections!$O$2/Sections!$N$2)-Sections!GC95/Sections!FR95</f>
        <v>8.8144078757113817</v>
      </c>
      <c r="FY95" s="129">
        <f>(Sections!$V$2*Sections!$L$2*BikeData!$N$2*((Sections!$P$2)/Sections!$M$2)/(1-Sections!$V$2*Sections!$N$2/Sections!$M$2))/Sections!FR95-Sections!GC95/Sections!FR95</f>
        <v>12.962533694820634</v>
      </c>
      <c r="FZ95" s="129">
        <f t="shared" si="202"/>
        <v>6.8582415088433493</v>
      </c>
      <c r="GA95" s="129">
        <f t="shared" si="203"/>
        <v>43.723309464301387</v>
      </c>
      <c r="GB95" s="129">
        <f t="shared" si="185"/>
        <v>2.2912268187600934E-2</v>
      </c>
      <c r="GC95" s="149">
        <f>0.5*Sections!$U$2*Sections!$T$2*Sections!FT95^2</f>
        <v>341.64203534880852</v>
      </c>
      <c r="GD95" s="149">
        <f>BikeData!$N$2*((Sections!$P$2)/Sections!$N$2)-(0.5*Sections!$U$2*Sections!$T$2*Sections!FT95^2)/BikeData!$G$5</f>
        <v>9.1402214054987763</v>
      </c>
      <c r="GE95" s="149">
        <f>Sections!$V$2*BikeData!$N$2*(Sections!$P$2/Sections!$M$2)/(1-Sections!$V$2*Sections!$N$2/Sections!$M$2)</f>
        <v>15.459349727578084</v>
      </c>
      <c r="GF95" s="149">
        <f t="shared" si="204"/>
        <v>9.1402214054987763</v>
      </c>
      <c r="GG95" s="149">
        <f t="shared" si="205"/>
        <v>445.54111422000005</v>
      </c>
      <c r="GH95" s="149">
        <f>MAX(0, (FT95^2 - CX$6^2)/(2*Sections!GF95))</f>
        <v>103.82742514046396</v>
      </c>
      <c r="GI95" s="149">
        <f t="shared" si="206"/>
        <v>0</v>
      </c>
      <c r="GJ95" s="149">
        <f t="shared" si="207"/>
        <v>6.8582415088433493</v>
      </c>
      <c r="GM95" s="106">
        <f>INDEX($B$29:$B$34, MATCH(GQ95, $A$29:$A$34, 0))</f>
        <v>300.69501336586995</v>
      </c>
      <c r="GN95" s="106">
        <f t="shared" si="208"/>
        <v>69</v>
      </c>
      <c r="GO95" s="106">
        <f t="shared" si="209"/>
        <v>39.549018531282627</v>
      </c>
      <c r="GP95" s="106">
        <f t="shared" si="210"/>
        <v>142.37646671261746</v>
      </c>
      <c r="GQ95" s="106">
        <f>IF(HD95=0,
IF(GO95&lt;$E$29,1,
IF(GO95&lt;$E$30,2,
IF(GO95&lt;$E$31,3,
IF(GO95&lt;$E$32,4,
IF(GO95&lt;$E$33,5,
IF(GO95&lt;$E$34,6)))))),
IF(GO95&gt;$F$29,1,
IF(GO95&gt;$F$30,2,
IF(GO95&gt;$F$31,3,
IF(GO95&gt;$F$32,4,
IF(GO95&gt;$F$33,5,
IF(GO95&gt;$F$34,6)))))))</f>
        <v>2</v>
      </c>
      <c r="GR95" s="106" cm="1">
        <f t="array" ref="GR95">INDEX(Sections!$A$37:$F$67, MATCH(GO95, Acceleration!$H$6:$H$36, 1), Sections!GQ95)</f>
        <v>9.4901727706756382</v>
      </c>
      <c r="GS95" s="106">
        <f>(BikeData!$G$5/GM95)*BikeData!$N$2*(Sections!$O$2/Sections!$N$2)-Sections!GX95/Sections!GM95</f>
        <v>8.6566525387777098</v>
      </c>
      <c r="GT95" s="106">
        <f>(Sections!$V$2*Sections!$L$2*BikeData!$N$2*((Sections!$P$2)/Sections!$M$2)/(1-Sections!$V$2*Sections!$N$2/Sections!$M$2))/Sections!GM95-Sections!GX95/Sections!GM95</f>
        <v>12.63647777036965</v>
      </c>
      <c r="GU95" s="106">
        <f t="shared" si="211"/>
        <v>8.6566525387777098</v>
      </c>
      <c r="GV95" s="106">
        <f t="shared" si="212"/>
        <v>39.767300283842403</v>
      </c>
      <c r="GW95" s="106">
        <f t="shared" si="186"/>
        <v>2.5215491967822034E-2</v>
      </c>
      <c r="GX95" s="106">
        <f>0.5*Sections!$U$2*Sections!$T$2*Sections!GO95^2</f>
        <v>281.5424760217926</v>
      </c>
      <c r="GY95" s="106">
        <f>BikeData!$N$2*((Sections!$P$2)/Sections!$N$2)-(0.5*Sections!$U$2*Sections!$T$2*Sections!GO95^2)/BikeData!$G$5</f>
        <v>9.3678712514344422</v>
      </c>
      <c r="GZ95" s="106">
        <f>Sections!$V$2*BikeData!$N$2*(Sections!$P$2/Sections!$M$2)/(1-Sections!$V$2*Sections!$N$2/Sections!$M$2)</f>
        <v>15.459349727578084</v>
      </c>
      <c r="HA95" s="106">
        <f t="shared" si="213"/>
        <v>9.3678712514344422</v>
      </c>
      <c r="HB95" s="106">
        <f t="shared" si="214"/>
        <v>314.21187875999999</v>
      </c>
      <c r="HC95" s="106">
        <f>MAX(0, (GO95^2 - DY$9^2)/(2*Sections!HA95))</f>
        <v>83.483473715986023</v>
      </c>
      <c r="HD95" s="106">
        <f t="shared" si="215"/>
        <v>0</v>
      </c>
      <c r="HE95" s="106">
        <f t="shared" si="216"/>
        <v>8.6566525387777098</v>
      </c>
      <c r="HH95" s="82">
        <f>INDEX($B$29:$B$34, MATCH(HL95, $A$29:$A$34, 0))</f>
        <v>300.69501336586995</v>
      </c>
      <c r="HI95" s="82">
        <f t="shared" si="217"/>
        <v>69</v>
      </c>
      <c r="HJ95" s="82">
        <f t="shared" si="218"/>
        <v>37.932519724067461</v>
      </c>
      <c r="HK95" s="82">
        <f t="shared" si="219"/>
        <v>136.55707100664287</v>
      </c>
      <c r="HL95" s="106">
        <f>IF(HY95=0,
IF(HJ95&lt;$E$29,1,
IF(HJ95&lt;$E$30,2,
IF(HJ95&lt;$E$31,3,
IF(HJ95&lt;$E$32,4,
IF(HJ95&lt;$E$33,5,
IF(HJ95&lt;$E$34,6)))))),
IF(HJ95&gt;$F$29,1,
IF(HJ95&gt;$F$30,2,
IF(HJ95&gt;$F$31,3,
IF(HJ95&gt;$F$32,4,
IF(HJ95&gt;$F$33,5,
IF(HJ95&gt;$F$34,6)))))))</f>
        <v>2</v>
      </c>
      <c r="HM95" s="106" cm="1">
        <f t="array" ref="HM95">INDEX(Sections!$A$37:$F$67, MATCH(HJ95, Acceleration!$H$6:$H$36, 1), Sections!HL95)</f>
        <v>9.4901727706756382</v>
      </c>
      <c r="HN95" s="82">
        <f>(BikeData!$G$5/HH95)*BikeData!$N$2*(Sections!$O$2/Sections!$N$2)-Sections!HS95/Sections!HH95</f>
        <v>8.7316281304857881</v>
      </c>
      <c r="HO95" s="82">
        <f>(Sections!$V$2*Sections!$L$2*BikeData!$N$2*((Sections!$P$2)/Sections!$M$2)/(1-Sections!$V$2*Sections!$N$2/Sections!$M$2))/Sections!HH95-Sections!HS95/Sections!HH95</f>
        <v>12.711453362077728</v>
      </c>
      <c r="HP95" s="82">
        <f t="shared" si="220"/>
        <v>8.7316281304857881</v>
      </c>
      <c r="HQ95" s="82">
        <f t="shared" si="221"/>
        <v>38.162013952066765</v>
      </c>
      <c r="HR95" s="106">
        <f t="shared" si="172"/>
        <v>2.6283096871480685E-2</v>
      </c>
      <c r="HS95" s="104">
        <f>0.5*Sections!$U$2*Sections!$T$2*Sections!HJ95^2</f>
        <v>258.99768947101808</v>
      </c>
      <c r="HT95" s="104">
        <f>BikeData!$N$2*((Sections!$P$2)/Sections!$N$2)-(0.5*Sections!$U$2*Sections!$T$2*Sections!HJ95^2)/BikeData!$G$5</f>
        <v>9.4532681701873766</v>
      </c>
      <c r="HU95" s="104">
        <f>Sections!$V$2*BikeData!$N$2*(Sections!$P$2/Sections!$M$2)/(1-Sections!$V$2*Sections!$N$2/Sections!$M$2)</f>
        <v>15.459349727578084</v>
      </c>
      <c r="HV95" s="106">
        <f t="shared" si="222"/>
        <v>9.4532681701873766</v>
      </c>
      <c r="HW95" s="106">
        <f t="shared" si="223"/>
        <v>252.42191860000003</v>
      </c>
      <c r="HX95" s="106">
        <f t="shared" si="187"/>
        <v>59.112389406568411</v>
      </c>
      <c r="HY95" s="106">
        <f t="shared" si="224"/>
        <v>0</v>
      </c>
      <c r="HZ95" s="106">
        <f t="shared" si="225"/>
        <v>8.7316281304857881</v>
      </c>
    </row>
    <row r="96" spans="2:234">
      <c r="B96" s="65"/>
      <c r="C96" s="65"/>
      <c r="D96" s="65"/>
      <c r="E96" s="111"/>
      <c r="F96" s="111"/>
      <c r="L96" s="149">
        <f>INDEX($B$29:$B$34, MATCH($P96, $A$29:$A$34, 0))</f>
        <v>300.69501336586995</v>
      </c>
      <c r="M96" s="149">
        <f t="shared" si="173"/>
        <v>70</v>
      </c>
      <c r="N96" s="149">
        <f t="shared" si="188"/>
        <v>39.122070269819297</v>
      </c>
      <c r="O96" s="149">
        <f t="shared" si="174"/>
        <v>140.83945297134946</v>
      </c>
      <c r="P96" s="149">
        <f>IF(AC96=0,
IF(N96&lt;$E$29,1,
IF(N96&lt;$E$30,2,
IF(N96&lt;$E$31,3,
IF(N96&lt;$E$32,4,
IF(N96&lt;$E$33,5,
IF(N96&lt;$E$34,6)))))),
IF(N96&gt;$F$29,1,
IF(N96&gt;$F$30,2,
IF(N96&gt;$F$31,3,
IF(N96&gt;$F$32,4,
IF(N96&gt;$F$33,5,
IF(N96&gt;$F$34,6)))))))</f>
        <v>2</v>
      </c>
      <c r="Q96" s="149" cm="1">
        <f t="array" ref="Q96">INDEX(Sections!$A$37:$F$67, MATCH(N96, Acceleration!$H$6:$H$36, 1), Sections!P96)</f>
        <v>9.4901727706756382</v>
      </c>
      <c r="R96" s="149">
        <f>(BikeData!$G$5/L96)*BikeData!$N$2*(Sections!$O$2/Sections!$N$2)-Sections!W96/Sections!L96</f>
        <v>8.6767590485555566</v>
      </c>
      <c r="S96" s="149">
        <f>(Sections!$V$2*Sections!$L$2*BikeData!$N$2*((Sections!$P$2)/Sections!$M$2)/(1-Sections!$V$2*Sections!$N$2/Sections!$M$2))/Sections!L96-Sections!W96/Sections!L96</f>
        <v>12.656584280147495</v>
      </c>
      <c r="T96" s="149">
        <f t="shared" si="168"/>
        <v>8.6376490575826992</v>
      </c>
      <c r="U96" s="149">
        <f t="shared" si="169"/>
        <v>39.342237866087949</v>
      </c>
      <c r="V96" s="149">
        <f t="shared" si="175"/>
        <v>2.548929631209948E-2</v>
      </c>
      <c r="W96" s="149">
        <f>0.5*Sections!$U$2*Sections!$T$2*Sections!N96^2</f>
        <v>275.49654879540219</v>
      </c>
      <c r="X96" s="149">
        <f>BikeData!$N$2*((Sections!$P$2)/Sections!$N$2)-(0.5*Sections!$U$2*Sections!$T$2*Sections!N96^2)/BikeData!$G$5</f>
        <v>9.3907724909283452</v>
      </c>
      <c r="Y96" s="149">
        <f>Sections!$V$2*BikeData!$N$2*(Sections!$P$2/Sections!$M$2)/(1-Sections!$V$2*Sections!$N$2/Sections!$M$2)</f>
        <v>15.459349727578084</v>
      </c>
      <c r="Z96" s="149">
        <f t="shared" si="176"/>
        <v>9.3907724909283452</v>
      </c>
      <c r="AA96" s="149">
        <f>$D$2-M96</f>
        <v>433.2</v>
      </c>
      <c r="AB96" s="149">
        <f>MAX(0, (N96^2 - M$17^2)/(2*Sections!Z96))</f>
        <v>33.740206056543201</v>
      </c>
      <c r="AC96" s="149">
        <f t="shared" si="189"/>
        <v>0</v>
      </c>
      <c r="AD96" s="149">
        <f t="shared" si="177"/>
        <v>8.6376490575826992</v>
      </c>
      <c r="BT96" s="129">
        <f>INDEX($B$29:$B$34, MATCH($BX96, $A$29:$A$34, 0))</f>
        <v>281.54523308547459</v>
      </c>
      <c r="BU96" s="129">
        <f t="shared" si="190"/>
        <v>70</v>
      </c>
      <c r="BV96" s="129">
        <f t="shared" si="191"/>
        <v>57.292924987142975</v>
      </c>
      <c r="BW96" s="129">
        <f t="shared" si="178"/>
        <v>206.25452995371472</v>
      </c>
      <c r="BX96" s="129">
        <f>IF(CK96=0,
IF(BV96&lt;$E$29,1,
IF(BV96&lt;$E$30,2,
IF(BV96&lt;$E$31,3,
IF(BV96&lt;$E$32,4,
IF(BV96&lt;$E$33,5,
IF(BV96&lt;$E$34,6)))))),
IF(BV96&gt;$F$29,1,
IF(BV96&gt;$F$30,2,
IF(BV96&gt;$F$31,3,
IF(BV96&gt;$F$32,4,
IF(BV96&gt;$F$33,5,
IF(BV96&gt;$F$34,6)))))))</f>
        <v>4</v>
      </c>
      <c r="BY96" s="129" cm="1">
        <f t="array" ref="BY96">INDEX(Sections!$A$37:$F$67, MATCH(BV96, Acceleration!$H$6:$H$36, 1), Sections!BX96)</f>
        <v>4.7104625432718503</v>
      </c>
      <c r="BZ96" s="129">
        <f>(BikeData!$G$5/BT96)*BikeData!$N$2*(Sections!$O$2/Sections!$N$2)-Sections!CE96/Sections!BT96</f>
        <v>8.1468559637522553</v>
      </c>
      <c r="CA96" s="129">
        <f>(Sections!$V$2*Sections!$L$2*BikeData!$N$2*((Sections!$P$2)/Sections!$M$2)/(1-Sections!$V$2*Sections!$N$2/Sections!$M$2))/Sections!BT96-Sections!CE96/Sections!BT96</f>
        <v>12.397375811282595</v>
      </c>
      <c r="CB96" s="129">
        <f t="shared" si="179"/>
        <v>4.7104625432718503</v>
      </c>
      <c r="CC96" s="129">
        <f t="shared" si="180"/>
        <v>57.375083256313758</v>
      </c>
      <c r="CD96" s="129">
        <f t="shared" si="181"/>
        <v>1.7441656401266419E-2</v>
      </c>
      <c r="CE96" s="149">
        <f>0.5*Sections!$U$2*Sections!$T$2*Sections!BV96^2</f>
        <v>590.84626564483051</v>
      </c>
      <c r="CF96" s="149">
        <f>BikeData!$N$2*((Sections!$P$2)/Sections!$N$2)-(0.5*Sections!$U$2*Sections!$T$2*Sections!BV96^2)/BikeData!$G$5</f>
        <v>8.1962659877108148</v>
      </c>
      <c r="CG96" s="149">
        <f>Sections!$V$2*BikeData!$N$2*(Sections!$P$2/Sections!$M$2)/(1-Sections!$V$2*Sections!$N$2/Sections!$M$2)</f>
        <v>15.459349727578084</v>
      </c>
      <c r="CH96" s="149">
        <f t="shared" si="170"/>
        <v>8.1962659877108148</v>
      </c>
      <c r="CI96" s="149">
        <f t="shared" si="192"/>
        <v>34.075679469999997</v>
      </c>
      <c r="CJ96" s="149">
        <f>MAX(0, (BV96^2 - BU$17^2)/(2*Sections!CH96))</f>
        <v>0</v>
      </c>
      <c r="CK96" s="149">
        <f t="shared" si="193"/>
        <v>0</v>
      </c>
      <c r="CL96" s="154">
        <f t="shared" si="194"/>
        <v>4.7104625432718503</v>
      </c>
      <c r="CM96" s="672"/>
      <c r="CN96" s="129">
        <f>INDEX($B$29:$B$34, MATCH(CR96, $A$29:$A$34, 0))</f>
        <v>288.49501037177833</v>
      </c>
      <c r="CO96" s="129">
        <f t="shared" si="226"/>
        <v>70</v>
      </c>
      <c r="CP96" s="129">
        <f t="shared" si="195"/>
        <v>49.802204545271451</v>
      </c>
      <c r="CQ96" s="129">
        <f t="shared" si="171"/>
        <v>179.28793636297723</v>
      </c>
      <c r="CR96" s="129">
        <f>IF(DE96=1,
IF(CP96&lt;$E$29,1,
IF(CP96&lt;$E$30,2,
IF(CP96&lt;$E$31,3,
IF(CP96&lt;$E$32,4,
IF(CP96&lt;$E$33,5,
IF(CP96&lt;$E$34,6)))))),
IF(CP96&gt;$F$29,1,
IF(CP96&gt;$F$30,2,
IF(CP96&gt;$F$31,3,
IF(CP96&gt;$F$32,4,
IF(CP96&gt;$F$33,5,
IF(CP96&gt;$F$34,6)))))))</f>
        <v>3</v>
      </c>
      <c r="CS96" s="129" cm="1">
        <f t="array" ref="CS96">INDEX(Sections!$A$37:$F$67, MATCH(CP96, Acceleration!$H$6:$H$36, 1), Sections!CR96)</f>
        <v>6.8582415088433493</v>
      </c>
      <c r="CT96" s="129">
        <f>(BikeData!$G$5/CN96)*BikeData!$N$2*(Sections!$O$2/Sections!$N$2)-Sections!CY96/Sections!CN96</f>
        <v>8.4511271088150615</v>
      </c>
      <c r="CU96" s="129">
        <f>(Sections!$V$2*Sections!$L$2*BikeData!$N$2*((Sections!$P$2)/Sections!$M$2)/(1-Sections!$V$2*Sections!$N$2/Sections!$M$2))/Sections!CN96-Sections!CY96/Sections!CN96</f>
        <v>12.599252927924312</v>
      </c>
      <c r="CV96" s="129">
        <f t="shared" si="227"/>
        <v>6.8582415088433493</v>
      </c>
      <c r="CW96" s="129">
        <f t="shared" si="228"/>
        <v>49.626334840201515</v>
      </c>
      <c r="CX96" s="129">
        <f t="shared" si="229"/>
        <v>2.0114949011230909E-2</v>
      </c>
      <c r="CY96" s="129">
        <f>0.5*Sections!$U$2*Sections!$T$2*Sections!CP96^2</f>
        <v>446.44672396243016</v>
      </c>
      <c r="CZ96" s="129">
        <f>BikeData!$N$2*((Sections!$P$2)/Sections!$N$2)-(0.5*Sections!$U$2*Sections!$T$2*Sections!CP96^2)/BikeData!$G$5</f>
        <v>8.7432339486289976</v>
      </c>
      <c r="DA96" s="129">
        <f>Sections!$V$2*BikeData!$N$2*(Sections!$P$2/Sections!$M$2)/(1-Sections!$V$2*Sections!$N$2/Sections!$M$2)</f>
        <v>15.459349727578084</v>
      </c>
      <c r="DB96" s="129">
        <f t="shared" si="196"/>
        <v>8.7432339486289976</v>
      </c>
      <c r="DC96" s="129">
        <f t="shared" si="197"/>
        <v>2.5677631700000063</v>
      </c>
      <c r="DD96" s="129">
        <f t="shared" si="182"/>
        <v>4.5451145779351192</v>
      </c>
      <c r="DE96" s="220">
        <f t="shared" si="198"/>
        <v>1</v>
      </c>
      <c r="DF96" s="149">
        <f t="shared" si="161"/>
        <v>-8.7432339486289976</v>
      </c>
      <c r="DG96" s="680"/>
      <c r="EX96" s="129">
        <f>INDEX($B$29:$B$34, MATCH($FB96, $A$29:$A$34, 0))</f>
        <v>288.49501037177833</v>
      </c>
      <c r="EY96" s="129">
        <f t="shared" si="144"/>
        <v>70</v>
      </c>
      <c r="EZ96" s="129">
        <f t="shared" si="145"/>
        <v>45.099016065127834</v>
      </c>
      <c r="FA96" s="129">
        <f t="shared" si="146"/>
        <v>162.3564578344602</v>
      </c>
      <c r="FB96" s="149">
        <f>IF(FO96=0,
IF(EZ96&lt;$E$29,1,
IF(EZ96&lt;$E$30,2,
IF(EZ96&lt;$E$31,3,
IF(EZ96&lt;$E$32,4,
IF(EZ96&lt;$E$33,5,
IF(EZ96&lt;$E$34,6)))))),
IF(EZ96&gt;$F$29,1,
IF(EZ96&gt;$F$30,2,
IF(EZ96&gt;$F$31,3,
IF(EZ96&gt;$F$32,4,
IF(EZ96&gt;$F$33,5,
IF(EZ96&gt;$F$34,6)))))))</f>
        <v>3</v>
      </c>
      <c r="FC96" s="149" cm="1">
        <f t="array" ref="FC96">INDEX(Sections!$A$37:$F$67, MATCH(EZ96, Acceleration!$H$6:$H$36, 1), Sections!FB96)</f>
        <v>6.8582415088433493</v>
      </c>
      <c r="FD96" s="129">
        <f>(BikeData!$G$5/EX96)*BikeData!$N$2*(Sections!$O$2/Sections!$N$2)-Sections!FI96/Sections!EX96</f>
        <v>8.7296099111734708</v>
      </c>
      <c r="FE96" s="129">
        <f>(Sections!$V$2*Sections!$L$2*BikeData!$N$2*((Sections!$P$2)/Sections!$M$2)/(1-Sections!$V$2*Sections!$N$2/Sections!$M$2))/Sections!EX96-Sections!FI96/Sections!EX96</f>
        <v>12.877735730282723</v>
      </c>
      <c r="FF96" s="129">
        <f t="shared" si="147"/>
        <v>6.8582415088433493</v>
      </c>
      <c r="FG96" s="129">
        <f t="shared" si="148"/>
        <v>45.250831296898241</v>
      </c>
      <c r="FH96" s="129">
        <f t="shared" si="183"/>
        <v>2.2136174641072138E-2</v>
      </c>
      <c r="FI96" s="149">
        <f>0.5*Sections!$U$2*Sections!$T$2*Sections!EZ96^2</f>
        <v>366.1058250076785</v>
      </c>
      <c r="FJ96" s="149">
        <f>BikeData!$N$2*((Sections!$P$2)/Sections!$N$2)-(0.5*Sections!$U$2*Sections!$T$2*Sections!EZ96^2)/BikeData!$G$5</f>
        <v>9.0475555355788142</v>
      </c>
      <c r="FK96" s="149">
        <f>Sections!$V$2*BikeData!$N$2*(Sections!$P$2/Sections!$M$2)/(1-Sections!$V$2*Sections!$N$2/Sections!$M$2)</f>
        <v>15.459349727578084</v>
      </c>
      <c r="FL96" s="149">
        <f t="shared" si="149"/>
        <v>9.0475555355788142</v>
      </c>
      <c r="FM96" s="149">
        <f t="shared" si="150"/>
        <v>183.62828163</v>
      </c>
      <c r="FN96" s="149">
        <f t="shared" si="184"/>
        <v>72.281027097556759</v>
      </c>
      <c r="FO96" s="149">
        <f t="shared" si="152"/>
        <v>0</v>
      </c>
      <c r="FP96" s="149">
        <f t="shared" si="151"/>
        <v>6.8582415088433493</v>
      </c>
      <c r="FR96" s="149">
        <f>INDEX($B$29:$B$34, MATCH($FV96, $A$29:$A$34, 0))</f>
        <v>288.49501037177833</v>
      </c>
      <c r="FS96" s="129">
        <f t="shared" si="199"/>
        <v>70</v>
      </c>
      <c r="FT96" s="129">
        <f t="shared" si="200"/>
        <v>43.723309464301387</v>
      </c>
      <c r="FU96" s="129">
        <f t="shared" si="201"/>
        <v>157.40391407148499</v>
      </c>
      <c r="FV96" s="149">
        <f>IF(GI96=0,
IF(FT96&lt;$E$29,1,
IF(FT96&lt;$E$30,2,
IF(FT96&lt;$E$31,3,
IF(FT96&lt;$E$32,4,
IF(FT96&lt;$E$33,5,
IF(FT96&lt;$E$34,6)))))),
IF(FT96&gt;$F$29,1,
IF(FT96&gt;$F$30,2,
IF(FT96&gt;$F$31,3,
IF(FT96&gt;$F$32,4,
IF(FT96&gt;$F$33,5,
IF(FT96&gt;$F$34,6)))))))</f>
        <v>3</v>
      </c>
      <c r="FW96" s="149" cm="1">
        <f t="array" ref="FW96">INDEX(Sections!$A$37:$F$67, MATCH(FT96, Acceleration!$H$6:$H$36, 1), Sections!FV96)</f>
        <v>6.8582415088433493</v>
      </c>
      <c r="FX96" s="129">
        <f>(BikeData!$G$5/FR96)*BikeData!$N$2*(Sections!$O$2/Sections!$N$2)-Sections!GC96/Sections!FR96</f>
        <v>8.805849783354768</v>
      </c>
      <c r="FY96" s="129">
        <f>(Sections!$V$2*Sections!$L$2*BikeData!$N$2*((Sections!$P$2)/Sections!$M$2)/(1-Sections!$V$2*Sections!$N$2/Sections!$M$2))/Sections!FR96-Sections!GC96/Sections!FR96</f>
        <v>12.95397560246402</v>
      </c>
      <c r="FZ96" s="129">
        <f t="shared" si="202"/>
        <v>6.8582415088433493</v>
      </c>
      <c r="GA96" s="129">
        <f t="shared" si="203"/>
        <v>43.87988461161622</v>
      </c>
      <c r="GB96" s="129">
        <f t="shared" si="185"/>
        <v>2.2830217791679815E-2</v>
      </c>
      <c r="GC96" s="149">
        <f>0.5*Sections!$U$2*Sections!$T$2*Sections!FT96^2</f>
        <v>344.11100229199212</v>
      </c>
      <c r="GD96" s="149">
        <f>BikeData!$N$2*((Sections!$P$2)/Sections!$N$2)-(0.5*Sections!$U$2*Sections!$T$2*Sections!FT96^2)/BikeData!$G$5</f>
        <v>9.130869257986717</v>
      </c>
      <c r="GE96" s="149">
        <f>Sections!$V$2*BikeData!$N$2*(Sections!$P$2/Sections!$M$2)/(1-Sections!$V$2*Sections!$N$2/Sections!$M$2)</f>
        <v>15.459349727578084</v>
      </c>
      <c r="GF96" s="149">
        <f t="shared" si="204"/>
        <v>9.130869257986717</v>
      </c>
      <c r="GG96" s="149">
        <f t="shared" si="205"/>
        <v>444.54111422000005</v>
      </c>
      <c r="GH96" s="149">
        <f>MAX(0, (FT96^2 - CX$6^2)/(2*Sections!GF96))</f>
        <v>104.68487372321592</v>
      </c>
      <c r="GI96" s="149">
        <f t="shared" si="206"/>
        <v>0</v>
      </c>
      <c r="GJ96" s="149">
        <f t="shared" si="207"/>
        <v>6.8582415088433493</v>
      </c>
      <c r="GM96" s="106">
        <f>INDEX($B$29:$B$34, MATCH(GQ96, $A$29:$A$34, 0))</f>
        <v>300.69501336586995</v>
      </c>
      <c r="GN96" s="106">
        <f t="shared" si="208"/>
        <v>70</v>
      </c>
      <c r="GO96" s="106">
        <f t="shared" si="209"/>
        <v>39.767300283842403</v>
      </c>
      <c r="GP96" s="106">
        <f t="shared" si="210"/>
        <v>143.16228102183265</v>
      </c>
      <c r="GQ96" s="106">
        <f>IF(HD96=0,
IF(GO96&lt;$E$29,1,
IF(GO96&lt;$E$30,2,
IF(GO96&lt;$E$31,3,
IF(GO96&lt;$E$32,4,
IF(GO96&lt;$E$33,5,
IF(GO96&lt;$E$34,6)))))),
IF(GO96&gt;$F$29,1,
IF(GO96&gt;$F$30,2,
IF(GO96&gt;$F$31,3,
IF(GO96&gt;$F$32,4,
IF(GO96&gt;$F$33,5,
IF(GO96&gt;$F$34,6)))))))</f>
        <v>2</v>
      </c>
      <c r="GR96" s="106" cm="1">
        <f t="array" ref="GR96">INDEX(Sections!$A$37:$F$67, MATCH(GO96, Acceleration!$H$6:$H$36, 1), Sections!GQ96)</f>
        <v>9.4901727706756382</v>
      </c>
      <c r="GS96" s="106">
        <f>(BikeData!$G$5/GM96)*BikeData!$N$2*(Sections!$O$2/Sections!$N$2)-Sections!GX96/Sections!GM96</f>
        <v>8.6462885660630437</v>
      </c>
      <c r="GT96" s="106">
        <f>(Sections!$V$2*Sections!$L$2*BikeData!$N$2*((Sections!$P$2)/Sections!$M$2)/(1-Sections!$V$2*Sections!$N$2/Sections!$M$2))/Sections!GM96-Sections!GX96/Sections!GM96</f>
        <v>12.626113797654984</v>
      </c>
      <c r="GU96" s="106">
        <f t="shared" si="211"/>
        <v>8.6462885660630437</v>
      </c>
      <c r="GV96" s="106">
        <f t="shared" si="212"/>
        <v>39.984131214738404</v>
      </c>
      <c r="GW96" s="106">
        <f t="shared" si="186"/>
        <v>2.5077919761673256E-2</v>
      </c>
      <c r="GX96" s="106">
        <f>0.5*Sections!$U$2*Sections!$T$2*Sections!GO96^2</f>
        <v>284.65887093575259</v>
      </c>
      <c r="GY96" s="106">
        <f>BikeData!$N$2*((Sections!$P$2)/Sections!$N$2)-(0.5*Sections!$U$2*Sections!$T$2*Sections!GO96^2)/BikeData!$G$5</f>
        <v>9.356066725245201</v>
      </c>
      <c r="GZ96" s="106">
        <f>Sections!$V$2*BikeData!$N$2*(Sections!$P$2/Sections!$M$2)/(1-Sections!$V$2*Sections!$N$2/Sections!$M$2)</f>
        <v>15.459349727578084</v>
      </c>
      <c r="HA96" s="106">
        <f t="shared" si="213"/>
        <v>9.356066725245201</v>
      </c>
      <c r="HB96" s="106">
        <f t="shared" si="214"/>
        <v>313.21187875999999</v>
      </c>
      <c r="HC96" s="106">
        <f>MAX(0, (GO96^2 - DY$9^2)/(2*Sections!HA96))</f>
        <v>84.514049456174988</v>
      </c>
      <c r="HD96" s="106">
        <f t="shared" si="215"/>
        <v>0</v>
      </c>
      <c r="HE96" s="106">
        <f t="shared" si="216"/>
        <v>8.6462885660630437</v>
      </c>
      <c r="HH96" s="82">
        <f>INDEX($B$29:$B$34, MATCH(HL96, $A$29:$A$34, 0))</f>
        <v>300.69501336586995</v>
      </c>
      <c r="HI96" s="82">
        <f t="shared" si="217"/>
        <v>70</v>
      </c>
      <c r="HJ96" s="82">
        <f t="shared" si="218"/>
        <v>38.162013952066765</v>
      </c>
      <c r="HK96" s="82">
        <f t="shared" si="219"/>
        <v>137.38325022744036</v>
      </c>
      <c r="HL96" s="106">
        <f>IF(HY96=0,
IF(HJ96&lt;$E$29,1,
IF(HJ96&lt;$E$30,2,
IF(HJ96&lt;$E$31,3,
IF(HJ96&lt;$E$32,4,
IF(HJ96&lt;$E$33,5,
IF(HJ96&lt;$E$34,6)))))),
IF(HJ96&gt;$F$29,1,
IF(HJ96&gt;$F$30,2,
IF(HJ96&gt;$F$31,3,
IF(HJ96&gt;$F$32,4,
IF(HJ96&gt;$F$33,5,
IF(HJ96&gt;$F$34,6)))))))</f>
        <v>2</v>
      </c>
      <c r="HM96" s="106" cm="1">
        <f t="array" ref="HM96">INDEX(Sections!$A$37:$F$67, MATCH(HJ96, Acceleration!$H$6:$H$36, 1), Sections!HL96)</f>
        <v>9.4901727706756382</v>
      </c>
      <c r="HN96" s="82">
        <f>(BikeData!$G$5/HH96)*BikeData!$N$2*(Sections!$O$2/Sections!$N$2)-Sections!HS96/Sections!HH96</f>
        <v>8.7211743950154563</v>
      </c>
      <c r="HO96" s="82">
        <f>(Sections!$V$2*Sections!$L$2*BikeData!$N$2*((Sections!$P$2)/Sections!$M$2)/(1-Sections!$V$2*Sections!$N$2/Sections!$M$2))/Sections!HH96-Sections!HS96/Sections!HH96</f>
        <v>12.700999626607395</v>
      </c>
      <c r="HP96" s="82">
        <f t="shared" si="220"/>
        <v>8.7211743950154563</v>
      </c>
      <c r="HQ96" s="82">
        <f t="shared" si="221"/>
        <v>38.389863996473984</v>
      </c>
      <c r="HR96" s="106">
        <f t="shared" si="172"/>
        <v>2.6126073632634372E-2</v>
      </c>
      <c r="HS96" s="104">
        <f>0.5*Sections!$U$2*Sections!$T$2*Sections!HJ96^2</f>
        <v>262.14107559799288</v>
      </c>
      <c r="HT96" s="104">
        <f>BikeData!$N$2*((Sections!$P$2)/Sections!$N$2)-(0.5*Sections!$U$2*Sections!$T$2*Sections!HJ96^2)/BikeData!$G$5</f>
        <v>9.4413614045548968</v>
      </c>
      <c r="HU96" s="104">
        <f>Sections!$V$2*BikeData!$N$2*(Sections!$P$2/Sections!$M$2)/(1-Sections!$V$2*Sections!$N$2/Sections!$M$2)</f>
        <v>15.459349727578084</v>
      </c>
      <c r="HV96" s="106">
        <f t="shared" si="222"/>
        <v>9.4413614045548968</v>
      </c>
      <c r="HW96" s="106">
        <f t="shared" si="223"/>
        <v>251.42191860000003</v>
      </c>
      <c r="HX96" s="106">
        <f t="shared" si="187"/>
        <v>60.111764930163289</v>
      </c>
      <c r="HY96" s="106">
        <f t="shared" si="224"/>
        <v>0</v>
      </c>
      <c r="HZ96" s="106">
        <f t="shared" si="225"/>
        <v>8.7211743950154563</v>
      </c>
    </row>
    <row r="97" spans="2:234">
      <c r="B97" s="65"/>
      <c r="C97" s="65"/>
      <c r="D97" s="65"/>
      <c r="E97" s="111"/>
      <c r="F97" s="111"/>
      <c r="L97" s="149">
        <f>INDEX($B$29:$B$34, MATCH($P97, $A$29:$A$34, 0))</f>
        <v>300.69501336586995</v>
      </c>
      <c r="M97" s="149">
        <f t="shared" si="173"/>
        <v>71</v>
      </c>
      <c r="N97" s="149">
        <f t="shared" si="188"/>
        <v>39.342237866087949</v>
      </c>
      <c r="O97" s="149">
        <f t="shared" si="174"/>
        <v>141.63205631791661</v>
      </c>
      <c r="P97" s="149">
        <f>IF(AC97=0,
IF(N97&lt;$E$29,1,
IF(N97&lt;$E$30,2,
IF(N97&lt;$E$31,3,
IF(N97&lt;$E$32,4,
IF(N97&lt;$E$33,5,
IF(N97&lt;$E$34,6)))))),
IF(N97&gt;$F$29,1,
IF(N97&gt;$F$30,2,
IF(N97&gt;$F$31,3,
IF(N97&gt;$F$32,4,
IF(N97&gt;$F$33,5,
IF(N97&gt;$F$34,6)))))))</f>
        <v>2</v>
      </c>
      <c r="Q97" s="149" cm="1">
        <f t="array" ref="Q97">INDEX(Sections!$A$37:$F$67, MATCH(N97, Acceleration!$H$6:$H$36, 1), Sections!P97)</f>
        <v>9.4901727706756382</v>
      </c>
      <c r="R97" s="149">
        <f>(BikeData!$G$5/L97)*BikeData!$N$2*(Sections!$O$2/Sections!$N$2)-Sections!W97/Sections!L97</f>
        <v>8.6664178273097399</v>
      </c>
      <c r="S97" s="149">
        <f>(Sections!$V$2*Sections!$L$2*BikeData!$N$2*((Sections!$P$2)/Sections!$M$2)/(1-Sections!$V$2*Sections!$N$2/Sections!$M$2))/Sections!L97-Sections!W97/Sections!L97</f>
        <v>12.64624305890168</v>
      </c>
      <c r="T97" s="149">
        <f t="shared" si="168"/>
        <v>8.6376490575826992</v>
      </c>
      <c r="U97" s="149">
        <f t="shared" si="169"/>
        <v>39.561180195072666</v>
      </c>
      <c r="V97" s="149">
        <f t="shared" si="175"/>
        <v>2.5347444371164277E-2</v>
      </c>
      <c r="W97" s="149">
        <f>0.5*Sections!$U$2*Sections!$T$2*Sections!N97^2</f>
        <v>278.60610245613196</v>
      </c>
      <c r="X97" s="149">
        <f>BikeData!$N$2*((Sections!$P$2)/Sections!$N$2)-(0.5*Sections!$U$2*Sections!$T$2*Sections!N97^2)/BikeData!$G$5</f>
        <v>9.3789938785770968</v>
      </c>
      <c r="Y97" s="149">
        <f>Sections!$V$2*BikeData!$N$2*(Sections!$P$2/Sections!$M$2)/(1-Sections!$V$2*Sections!$N$2/Sections!$M$2)</f>
        <v>15.459349727578084</v>
      </c>
      <c r="Z97" s="149">
        <f t="shared" si="176"/>
        <v>9.3789938785770968</v>
      </c>
      <c r="AA97" s="149">
        <f>$D$2-M97</f>
        <v>432.2</v>
      </c>
      <c r="AB97" s="149">
        <f>MAX(0, (N97^2 - M$17^2)/(2*Sections!Z97))</f>
        <v>34.703535597253463</v>
      </c>
      <c r="AC97" s="149">
        <f t="shared" si="189"/>
        <v>0</v>
      </c>
      <c r="AD97" s="149">
        <f t="shared" si="177"/>
        <v>8.6376490575826992</v>
      </c>
      <c r="BT97" s="129">
        <f>INDEX($B$29:$B$34, MATCH($BX97, $A$29:$A$34, 0))</f>
        <v>281.54523308547459</v>
      </c>
      <c r="BU97" s="129">
        <f t="shared" si="190"/>
        <v>71</v>
      </c>
      <c r="BV97" s="129">
        <f t="shared" si="191"/>
        <v>57.375083256313758</v>
      </c>
      <c r="BW97" s="129">
        <f t="shared" si="178"/>
        <v>206.55029972272953</v>
      </c>
      <c r="BX97" s="129">
        <f>IF(CK97=0,
IF(BV97&lt;$E$29,1,
IF(BV97&lt;$E$30,2,
IF(BV97&lt;$E$31,3,
IF(BV97&lt;$E$32,4,
IF(BV97&lt;$E$33,5,
IF(BV97&lt;$E$34,6)))))),
IF(BV97&gt;$F$29,1,
IF(BV97&gt;$F$30,2,
IF(BV97&gt;$F$31,3,
IF(BV97&gt;$F$32,4,
IF(BV97&gt;$F$33,5,
IF(BV97&gt;$F$34,6)))))))</f>
        <v>4</v>
      </c>
      <c r="BY97" s="129" cm="1">
        <f t="array" ref="BY97">INDEX(Sections!$A$37:$F$67, MATCH(BV97, Acceleration!$H$6:$H$36, 1), Sections!BX97)</f>
        <v>4.7104625432718503</v>
      </c>
      <c r="BZ97" s="129">
        <f>(BikeData!$G$5/BT97)*BikeData!$N$2*(Sections!$O$2/Sections!$N$2)-Sections!CE97/Sections!BT97</f>
        <v>8.1408328942191872</v>
      </c>
      <c r="CA97" s="129">
        <f>(Sections!$V$2*Sections!$L$2*BikeData!$N$2*((Sections!$P$2)/Sections!$M$2)/(1-Sections!$V$2*Sections!$N$2/Sections!$M$2))/Sections!BT97-Sections!CE97/Sections!BT97</f>
        <v>12.391352741749525</v>
      </c>
      <c r="CB97" s="129">
        <f t="shared" si="179"/>
        <v>4.7104625432718503</v>
      </c>
      <c r="CC97" s="129">
        <f t="shared" si="180"/>
        <v>57.457124047027271</v>
      </c>
      <c r="CD97" s="129">
        <f t="shared" si="181"/>
        <v>1.7416716502861428E-2</v>
      </c>
      <c r="CE97" s="149">
        <f>0.5*Sections!$U$2*Sections!$T$2*Sections!BV97^2</f>
        <v>592.54203216040833</v>
      </c>
      <c r="CF97" s="149">
        <f>BikeData!$N$2*((Sections!$P$2)/Sections!$N$2)-(0.5*Sections!$U$2*Sections!$T$2*Sections!BV97^2)/BikeData!$G$5</f>
        <v>8.189842629697262</v>
      </c>
      <c r="CG97" s="149">
        <f>Sections!$V$2*BikeData!$N$2*(Sections!$P$2/Sections!$M$2)/(1-Sections!$V$2*Sections!$N$2/Sections!$M$2)</f>
        <v>15.459349727578084</v>
      </c>
      <c r="CH97" s="149">
        <f t="shared" si="170"/>
        <v>8.189842629697262</v>
      </c>
      <c r="CI97" s="149">
        <f t="shared" si="192"/>
        <v>33.075679469999997</v>
      </c>
      <c r="CJ97" s="149">
        <f>MAX(0, (BV97^2 - BU$17^2)/(2*Sections!CH97))</f>
        <v>0</v>
      </c>
      <c r="CK97" s="149">
        <f t="shared" si="193"/>
        <v>0</v>
      </c>
      <c r="CL97" s="154">
        <f t="shared" si="194"/>
        <v>4.7104625432718503</v>
      </c>
      <c r="CM97" s="672"/>
      <c r="CN97" s="129">
        <f>INDEX($B$29:$B$34, MATCH(CR97, $A$29:$A$34, 0))</f>
        <v>288.49501037177833</v>
      </c>
      <c r="CO97" s="129">
        <f t="shared" si="226"/>
        <v>71</v>
      </c>
      <c r="CP97" s="129">
        <f t="shared" si="195"/>
        <v>49.626334840201515</v>
      </c>
      <c r="CQ97" s="129">
        <f t="shared" si="171"/>
        <v>178.65480542472545</v>
      </c>
      <c r="CR97" s="129">
        <f>IF(DE97=1,
IF(CP97&lt;$E$29,1,
IF(CP97&lt;$E$30,2,
IF(CP97&lt;$E$31,3,
IF(CP97&lt;$E$32,4,
IF(CP97&lt;$E$33,5,
IF(CP97&lt;$E$34,6)))))),
IF(CP97&gt;$F$29,1,
IF(CP97&gt;$F$30,2,
IF(CP97&gt;$F$31,3,
IF(CP97&gt;$F$32,4,
IF(CP97&gt;$F$33,5,
IF(CP97&gt;$F$34,6)))))))</f>
        <v>3</v>
      </c>
      <c r="CS97" s="129" cm="1">
        <f t="array" ref="CS97">INDEX(Sections!$A$37:$F$67, MATCH(CP97, Acceleration!$H$6:$H$36, 1), Sections!CR97)</f>
        <v>6.8582415088433493</v>
      </c>
      <c r="CT97" s="129">
        <f>(BikeData!$G$5/CN97)*BikeData!$N$2*(Sections!$O$2/Sections!$N$2)-Sections!CY97/Sections!CN97</f>
        <v>8.4620373987970261</v>
      </c>
      <c r="CU97" s="129">
        <f>(Sections!$V$2*Sections!$L$2*BikeData!$N$2*((Sections!$P$2)/Sections!$M$2)/(1-Sections!$V$2*Sections!$N$2/Sections!$M$2))/Sections!CN97-Sections!CY97/Sections!CN97</f>
        <v>12.610163217906278</v>
      </c>
      <c r="CV97" s="129">
        <f t="shared" si="227"/>
        <v>6.8582415088433493</v>
      </c>
      <c r="CW97" s="129">
        <f t="shared" si="228"/>
        <v>49.449598548330449</v>
      </c>
      <c r="CX97" s="129">
        <f t="shared" si="229"/>
        <v>2.0186537048879894E-2</v>
      </c>
      <c r="CY97" s="129">
        <f>0.5*Sections!$U$2*Sections!$T$2*Sections!CP97^2</f>
        <v>443.29915974092381</v>
      </c>
      <c r="CZ97" s="129">
        <f>BikeData!$N$2*((Sections!$P$2)/Sections!$N$2)-(0.5*Sections!$U$2*Sections!$T$2*Sections!CP97^2)/BikeData!$G$5</f>
        <v>8.7551565403771274</v>
      </c>
      <c r="DA97" s="129">
        <f>Sections!$V$2*BikeData!$N$2*(Sections!$P$2/Sections!$M$2)/(1-Sections!$V$2*Sections!$N$2/Sections!$M$2)</f>
        <v>15.459349727578084</v>
      </c>
      <c r="DB97" s="129">
        <f t="shared" si="196"/>
        <v>8.7551565403771274</v>
      </c>
      <c r="DC97" s="129">
        <f t="shared" si="197"/>
        <v>1.5677631700000063</v>
      </c>
      <c r="DD97" s="129">
        <f t="shared" si="182"/>
        <v>3.5402869139615567</v>
      </c>
      <c r="DE97" s="220">
        <f t="shared" si="198"/>
        <v>1</v>
      </c>
      <c r="DF97" s="149">
        <f t="shared" si="161"/>
        <v>-8.7551565403771274</v>
      </c>
      <c r="DG97" s="680"/>
      <c r="EX97" s="129">
        <f>INDEX($B$29:$B$34, MATCH($FB97, $A$29:$A$34, 0))</f>
        <v>288.49501037177833</v>
      </c>
      <c r="EY97" s="129">
        <f t="shared" ref="EY97:EY160" si="230">EY96+EY$15</f>
        <v>71</v>
      </c>
      <c r="EZ97" s="129">
        <f t="shared" ref="EZ97:EZ160" si="231">FG96</f>
        <v>45.250831296898241</v>
      </c>
      <c r="FA97" s="129">
        <f t="shared" ref="FA97:FA160" si="232">EZ97*3.6</f>
        <v>162.90299266883366</v>
      </c>
      <c r="FB97" s="149">
        <f>IF(FO97=0,
IF(EZ97&lt;$E$29,1,
IF(EZ97&lt;$E$30,2,
IF(EZ97&lt;$E$31,3,
IF(EZ97&lt;$E$32,4,
IF(EZ97&lt;$E$33,5,
IF(EZ97&lt;$E$34,6)))))),
IF(EZ97&gt;$F$29,1,
IF(EZ97&gt;$F$30,2,
IF(EZ97&gt;$F$31,3,
IF(EZ97&gt;$F$32,4,
IF(EZ97&gt;$F$33,5,
IF(EZ97&gt;$F$34,6)))))))</f>
        <v>3</v>
      </c>
      <c r="FC97" s="149" cm="1">
        <f t="array" ref="FC97">INDEX(Sections!$A$37:$F$67, MATCH(EZ97, Acceleration!$H$6:$H$36, 1), Sections!FB97)</f>
        <v>6.8582415088433493</v>
      </c>
      <c r="FD97" s="129">
        <f>(BikeData!$G$5/EX97)*BikeData!$N$2*(Sections!$O$2/Sections!$N$2)-Sections!FI97/Sections!EX97</f>
        <v>8.7210518188168589</v>
      </c>
      <c r="FE97" s="129">
        <f>(Sections!$V$2*Sections!$L$2*BikeData!$N$2*((Sections!$P$2)/Sections!$M$2)/(1-Sections!$V$2*Sections!$N$2/Sections!$M$2))/Sections!EX97-Sections!FI97/Sections!EX97</f>
        <v>12.869177637926111</v>
      </c>
      <c r="FF97" s="129">
        <f t="shared" ref="FF97:FF160" si="233">MIN(FC97,FD97,FE97)</f>
        <v>6.8582415088433493</v>
      </c>
      <c r="FG97" s="129">
        <f t="shared" ref="FG97:FG160" si="234">SQRT(EZ97^2 + 2*FF97*1)</f>
        <v>45.402138893206697</v>
      </c>
      <c r="FH97" s="129">
        <f t="shared" si="183"/>
        <v>2.2062156328754634E-2</v>
      </c>
      <c r="FI97" s="149">
        <f>0.5*Sections!$U$2*Sections!$T$2*Sections!EZ97^2</f>
        <v>368.57479195086211</v>
      </c>
      <c r="FJ97" s="149">
        <f>BikeData!$N$2*((Sections!$P$2)/Sections!$N$2)-(0.5*Sections!$U$2*Sections!$T$2*Sections!EZ97^2)/BikeData!$G$5</f>
        <v>9.0382033880667549</v>
      </c>
      <c r="FK97" s="149">
        <f>Sections!$V$2*BikeData!$N$2*(Sections!$P$2/Sections!$M$2)/(1-Sections!$V$2*Sections!$N$2/Sections!$M$2)</f>
        <v>15.459349727578084</v>
      </c>
      <c r="FL97" s="149">
        <f t="shared" ref="FL97:FL160" si="235">MIN(FJ97,FK97)</f>
        <v>9.0382033880667549</v>
      </c>
      <c r="FM97" s="149">
        <f t="shared" ref="FM97:FM160" si="236">EY$14-EY97</f>
        <v>182.62828163</v>
      </c>
      <c r="FN97" s="149">
        <f t="shared" si="184"/>
        <v>73.11462466259168</v>
      </c>
      <c r="FO97" s="149">
        <f t="shared" ref="FO97:FO160" si="237">IF(OR(FN97 &gt;= FM97, FO96 = 1), 1, 0)</f>
        <v>0</v>
      </c>
      <c r="FP97" s="149">
        <f t="shared" ref="FP97:FP160" si="238">FF97</f>
        <v>6.8582415088433493</v>
      </c>
      <c r="FR97" s="149">
        <f>INDEX($B$29:$B$34, MATCH($FV97, $A$29:$A$34, 0))</f>
        <v>288.49501037177833</v>
      </c>
      <c r="FS97" s="129">
        <f t="shared" si="199"/>
        <v>71</v>
      </c>
      <c r="FT97" s="129">
        <f t="shared" si="200"/>
        <v>43.87988461161622</v>
      </c>
      <c r="FU97" s="129">
        <f t="shared" si="201"/>
        <v>157.9675846018184</v>
      </c>
      <c r="FV97" s="149">
        <f>IF(GI97=0,
IF(FT97&lt;$E$29,1,
IF(FT97&lt;$E$30,2,
IF(FT97&lt;$E$31,3,
IF(FT97&lt;$E$32,4,
IF(FT97&lt;$E$33,5,
IF(FT97&lt;$E$34,6)))))),
IF(FT97&gt;$F$29,1,
IF(FT97&gt;$F$30,2,
IF(FT97&gt;$F$31,3,
IF(FT97&gt;$F$32,4,
IF(FT97&gt;$F$33,5,
IF(FT97&gt;$F$34,6)))))))</f>
        <v>3</v>
      </c>
      <c r="FW97" s="149" cm="1">
        <f t="array" ref="FW97">INDEX(Sections!$A$37:$F$67, MATCH(FT97, Acceleration!$H$6:$H$36, 1), Sections!FV97)</f>
        <v>6.8582415088433493</v>
      </c>
      <c r="FX97" s="129">
        <f>(BikeData!$G$5/FR97)*BikeData!$N$2*(Sections!$O$2/Sections!$N$2)-Sections!GC97/Sections!FR97</f>
        <v>8.797291690998156</v>
      </c>
      <c r="FY97" s="129">
        <f>(Sections!$V$2*Sections!$L$2*BikeData!$N$2*((Sections!$P$2)/Sections!$M$2)/(1-Sections!$V$2*Sections!$N$2/Sections!$M$2))/Sections!FR97-Sections!GC97/Sections!FR97</f>
        <v>12.945417510107408</v>
      </c>
      <c r="FZ97" s="129">
        <f t="shared" si="202"/>
        <v>6.8582415088433493</v>
      </c>
      <c r="GA97" s="129">
        <f t="shared" si="203"/>
        <v>44.035903039979097</v>
      </c>
      <c r="GB97" s="129">
        <f t="shared" si="185"/>
        <v>2.274904261707603E-2</v>
      </c>
      <c r="GC97" s="149">
        <f>0.5*Sections!$U$2*Sections!$T$2*Sections!FT97^2</f>
        <v>346.57996923517567</v>
      </c>
      <c r="GD97" s="149">
        <f>BikeData!$N$2*((Sections!$P$2)/Sections!$N$2)-(0.5*Sections!$U$2*Sections!$T$2*Sections!FT97^2)/BikeData!$G$5</f>
        <v>9.1215171104746577</v>
      </c>
      <c r="GE97" s="149">
        <f>Sections!$V$2*BikeData!$N$2*(Sections!$P$2/Sections!$M$2)/(1-Sections!$V$2*Sections!$N$2/Sections!$M$2)</f>
        <v>15.459349727578084</v>
      </c>
      <c r="GF97" s="149">
        <f t="shared" si="204"/>
        <v>9.1215171104746577</v>
      </c>
      <c r="GG97" s="149">
        <f t="shared" si="205"/>
        <v>443.54111422000005</v>
      </c>
      <c r="GH97" s="149">
        <f>MAX(0, (FT97^2 - CX$6^2)/(2*Sections!GF97))</f>
        <v>105.54408056296236</v>
      </c>
      <c r="GI97" s="149">
        <f t="shared" si="206"/>
        <v>0</v>
      </c>
      <c r="GJ97" s="149">
        <f t="shared" si="207"/>
        <v>6.8582415088433493</v>
      </c>
      <c r="GM97" s="106">
        <f>INDEX($B$29:$B$34, MATCH(GQ97, $A$29:$A$34, 0))</f>
        <v>300.69501336586995</v>
      </c>
      <c r="GN97" s="106">
        <f t="shared" si="208"/>
        <v>71</v>
      </c>
      <c r="GO97" s="106">
        <f t="shared" si="209"/>
        <v>39.984131214738404</v>
      </c>
      <c r="GP97" s="106">
        <f t="shared" si="210"/>
        <v>143.94287237305826</v>
      </c>
      <c r="GQ97" s="106">
        <f>IF(HD97=0,
IF(GO97&lt;$E$29,1,
IF(GO97&lt;$E$30,2,
IF(GO97&lt;$E$31,3,
IF(GO97&lt;$E$32,4,
IF(GO97&lt;$E$33,5,
IF(GO97&lt;$E$34,6)))))),
IF(GO97&gt;$F$29,1,
IF(GO97&gt;$F$30,2,
IF(GO97&gt;$F$31,3,
IF(GO97&gt;$F$32,4,
IF(GO97&gt;$F$33,5,
IF(GO97&gt;$F$34,6)))))))</f>
        <v>2</v>
      </c>
      <c r="GR97" s="106" cm="1">
        <f t="array" ref="GR97">INDEX(Sections!$A$37:$F$67, MATCH(GO97, Acceleration!$H$6:$H$36, 1), Sections!GQ97)</f>
        <v>9.4901727706756382</v>
      </c>
      <c r="GS97" s="106">
        <f>(BikeData!$G$5/GM97)*BikeData!$N$2*(Sections!$O$2/Sections!$N$2)-Sections!GX97/Sections!GM97</f>
        <v>8.6359370013698324</v>
      </c>
      <c r="GT97" s="106">
        <f>(Sections!$V$2*Sections!$L$2*BikeData!$N$2*((Sections!$P$2)/Sections!$M$2)/(1-Sections!$V$2*Sections!$N$2/Sections!$M$2))/Sections!GM97-Sections!GX97/Sections!GM97</f>
        <v>12.615762232961773</v>
      </c>
      <c r="GU97" s="106">
        <f t="shared" si="211"/>
        <v>8.6359370013698324</v>
      </c>
      <c r="GV97" s="106">
        <f t="shared" si="212"/>
        <v>40.199535109254157</v>
      </c>
      <c r="GW97" s="106">
        <f t="shared" si="186"/>
        <v>2.4942735742697637E-2</v>
      </c>
      <c r="GX97" s="106">
        <f>0.5*Sections!$U$2*Sections!$T$2*Sections!GO97^2</f>
        <v>287.77153481953525</v>
      </c>
      <c r="GY97" s="106">
        <f>BikeData!$N$2*((Sections!$P$2)/Sections!$N$2)-(0.5*Sections!$U$2*Sections!$T$2*Sections!GO97^2)/BikeData!$G$5</f>
        <v>9.3442763317460233</v>
      </c>
      <c r="GZ97" s="106">
        <f>Sections!$V$2*BikeData!$N$2*(Sections!$P$2/Sections!$M$2)/(1-Sections!$V$2*Sections!$N$2/Sections!$M$2)</f>
        <v>15.459349727578084</v>
      </c>
      <c r="HA97" s="106">
        <f t="shared" si="213"/>
        <v>9.3442763317460233</v>
      </c>
      <c r="HB97" s="106">
        <f t="shared" si="214"/>
        <v>312.21187875999999</v>
      </c>
      <c r="HC97" s="106">
        <f>MAX(0, (GO97^2 - DY$9^2)/(2*Sections!HA97))</f>
        <v>85.545990520738769</v>
      </c>
      <c r="HD97" s="106">
        <f t="shared" si="215"/>
        <v>0</v>
      </c>
      <c r="HE97" s="106">
        <f t="shared" si="216"/>
        <v>8.6359370013698324</v>
      </c>
      <c r="HH97" s="82">
        <f>INDEX($B$29:$B$34, MATCH(HL97, $A$29:$A$34, 0))</f>
        <v>300.69501336586995</v>
      </c>
      <c r="HI97" s="82">
        <f t="shared" si="217"/>
        <v>71</v>
      </c>
      <c r="HJ97" s="82">
        <f t="shared" si="218"/>
        <v>38.389863996473984</v>
      </c>
      <c r="HK97" s="82">
        <f t="shared" si="219"/>
        <v>138.20351038730635</v>
      </c>
      <c r="HL97" s="106">
        <f>IF(HY97=0,
IF(HJ97&lt;$E$29,1,
IF(HJ97&lt;$E$30,2,
IF(HJ97&lt;$E$31,3,
IF(HJ97&lt;$E$32,4,
IF(HJ97&lt;$E$33,5,
IF(HJ97&lt;$E$34,6)))))),
IF(HJ97&gt;$F$29,1,
IF(HJ97&gt;$F$30,2,
IF(HJ97&gt;$F$31,3,
IF(HJ97&gt;$F$32,4,
IF(HJ97&gt;$F$33,5,
IF(HJ97&gt;$F$34,6)))))))</f>
        <v>2</v>
      </c>
      <c r="HM97" s="106" cm="1">
        <f t="array" ref="HM97">INDEX(Sections!$A$37:$F$67, MATCH(HJ97, Acceleration!$H$6:$H$36, 1), Sections!HL97)</f>
        <v>9.4901727706756382</v>
      </c>
      <c r="HN97" s="82">
        <f>(BikeData!$G$5/HH97)*BikeData!$N$2*(Sections!$O$2/Sections!$N$2)-Sections!HS97/Sections!HH97</f>
        <v>8.7107331750329156</v>
      </c>
      <c r="HO97" s="82">
        <f>(Sections!$V$2*Sections!$L$2*BikeData!$N$2*((Sections!$P$2)/Sections!$M$2)/(1-Sections!$V$2*Sections!$N$2/Sections!$M$2))/Sections!HH97-Sections!HS97/Sections!HH97</f>
        <v>12.690558406624856</v>
      </c>
      <c r="HP97" s="82">
        <f t="shared" si="220"/>
        <v>8.7107331750329156</v>
      </c>
      <c r="HQ97" s="82">
        <f t="shared" si="221"/>
        <v>38.61609928537365</v>
      </c>
      <c r="HR97" s="106">
        <f t="shared" si="172"/>
        <v>2.59720145656753E-2</v>
      </c>
      <c r="HS97" s="104">
        <f>0.5*Sections!$U$2*Sections!$T$2*Sections!HJ97^2</f>
        <v>265.28069838019849</v>
      </c>
      <c r="HT97" s="104">
        <f>BikeData!$N$2*((Sections!$P$2)/Sections!$N$2)-(0.5*Sections!$U$2*Sections!$T$2*Sections!HJ97^2)/BikeData!$G$5</f>
        <v>9.4294688940162388</v>
      </c>
      <c r="HU97" s="104">
        <f>Sections!$V$2*BikeData!$N$2*(Sections!$P$2/Sections!$M$2)/(1-Sections!$V$2*Sections!$N$2/Sections!$M$2)</f>
        <v>15.459349727578084</v>
      </c>
      <c r="HV97" s="106">
        <f t="shared" si="222"/>
        <v>9.4294688940162388</v>
      </c>
      <c r="HW97" s="106">
        <f t="shared" si="223"/>
        <v>250.42191860000003</v>
      </c>
      <c r="HX97" s="106">
        <f t="shared" si="187"/>
        <v>61.112463304483462</v>
      </c>
      <c r="HY97" s="106">
        <f t="shared" si="224"/>
        <v>0</v>
      </c>
      <c r="HZ97" s="106">
        <f t="shared" si="225"/>
        <v>8.7107331750329156</v>
      </c>
    </row>
    <row r="98" spans="2:234">
      <c r="B98" s="65"/>
      <c r="C98" s="65"/>
      <c r="D98" s="65"/>
      <c r="E98" s="111"/>
      <c r="F98" s="111"/>
      <c r="L98" s="149">
        <f>INDEX($B$29:$B$34, MATCH($P98, $A$29:$A$34, 0))</f>
        <v>300.69501336586995</v>
      </c>
      <c r="M98" s="149">
        <f t="shared" si="173"/>
        <v>72</v>
      </c>
      <c r="N98" s="149">
        <f t="shared" si="188"/>
        <v>39.561180195072666</v>
      </c>
      <c r="O98" s="149">
        <f t="shared" si="174"/>
        <v>142.4202487022616</v>
      </c>
      <c r="P98" s="149">
        <f>IF(AC98=0,
IF(N98&lt;$E$29,1,
IF(N98&lt;$E$30,2,
IF(N98&lt;$E$31,3,
IF(N98&lt;$E$32,4,
IF(N98&lt;$E$33,5,
IF(N98&lt;$E$34,6)))))),
IF(N98&gt;$F$29,1,
IF(N98&gt;$F$30,2,
IF(N98&gt;$F$31,3,
IF(N98&gt;$F$32,4,
IF(N98&gt;$F$33,5,
IF(N98&gt;$F$34,6)))))))</f>
        <v>2</v>
      </c>
      <c r="Q98" s="149" cm="1">
        <f t="array" ref="Q98">INDEX(Sections!$A$37:$F$67, MATCH(N98, Acceleration!$H$6:$H$36, 1), Sections!P98)</f>
        <v>9.4901727706756382</v>
      </c>
      <c r="R98" s="149">
        <f>(BikeData!$G$5/L98)*BikeData!$N$2*(Sections!$O$2/Sections!$N$2)-Sections!W98/Sections!L98</f>
        <v>8.6560766060639249</v>
      </c>
      <c r="S98" s="149">
        <f>(Sections!$V$2*Sections!$L$2*BikeData!$N$2*((Sections!$P$2)/Sections!$M$2)/(1-Sections!$V$2*Sections!$N$2/Sections!$M$2))/Sections!L98-Sections!W98/Sections!L98</f>
        <v>12.635901837655865</v>
      </c>
      <c r="T98" s="149">
        <f t="shared" si="168"/>
        <v>8.6376490575826992</v>
      </c>
      <c r="U98" s="149">
        <f t="shared" si="169"/>
        <v>39.778917488315024</v>
      </c>
      <c r="V98" s="149">
        <f t="shared" si="175"/>
        <v>2.5207934681163485E-2</v>
      </c>
      <c r="W98" s="149">
        <f>0.5*Sections!$U$2*Sections!$T$2*Sections!N98^2</f>
        <v>281.71565611686174</v>
      </c>
      <c r="X98" s="149">
        <f>BikeData!$N$2*((Sections!$P$2)/Sections!$N$2)-(0.5*Sections!$U$2*Sections!$T$2*Sections!N98^2)/BikeData!$G$5</f>
        <v>9.3672152662258483</v>
      </c>
      <c r="Y98" s="149">
        <f>Sections!$V$2*BikeData!$N$2*(Sections!$P$2/Sections!$M$2)/(1-Sections!$V$2*Sections!$N$2/Sections!$M$2)</f>
        <v>15.459349727578084</v>
      </c>
      <c r="Z98" s="149">
        <f t="shared" si="176"/>
        <v>9.3672152662258483</v>
      </c>
      <c r="AA98" s="149">
        <f>$D$2-M98</f>
        <v>431.2</v>
      </c>
      <c r="AB98" s="149">
        <f>MAX(0, (N98^2 - M$17^2)/(2*Sections!Z98))</f>
        <v>35.669287775835059</v>
      </c>
      <c r="AC98" s="149">
        <f t="shared" si="189"/>
        <v>0</v>
      </c>
      <c r="AD98" s="149">
        <f t="shared" si="177"/>
        <v>8.6376490575826992</v>
      </c>
      <c r="BT98" s="129">
        <f>INDEX($B$29:$B$34, MATCH($BX98, $A$29:$A$34, 0))</f>
        <v>281.54523308547459</v>
      </c>
      <c r="BU98" s="129">
        <f t="shared" si="190"/>
        <v>72</v>
      </c>
      <c r="BV98" s="129">
        <f t="shared" si="191"/>
        <v>57.457124047027271</v>
      </c>
      <c r="BW98" s="129">
        <f t="shared" si="178"/>
        <v>206.84564656929817</v>
      </c>
      <c r="BX98" s="129">
        <f>IF(CK98=0,
IF(BV98&lt;$E$29,1,
IF(BV98&lt;$E$30,2,
IF(BV98&lt;$E$31,3,
IF(BV98&lt;$E$32,4,
IF(BV98&lt;$E$33,5,
IF(BV98&lt;$E$34,6)))))),
IF(BV98&gt;$F$29,1,
IF(BV98&gt;$F$30,2,
IF(BV98&gt;$F$31,3,
IF(BV98&gt;$F$32,4,
IF(BV98&gt;$F$33,5,
IF(BV98&gt;$F$34,6)))))))</f>
        <v>4</v>
      </c>
      <c r="BY98" s="129" cm="1">
        <f t="array" ref="BY98">INDEX(Sections!$A$37:$F$67, MATCH(BV98, Acceleration!$H$6:$H$36, 1), Sections!BX98)</f>
        <v>4.7104625432718503</v>
      </c>
      <c r="BZ98" s="129">
        <f>(BikeData!$G$5/BT98)*BikeData!$N$2*(Sections!$O$2/Sections!$N$2)-Sections!CE98/Sections!BT98</f>
        <v>8.1348098246861174</v>
      </c>
      <c r="CA98" s="129">
        <f>(Sections!$V$2*Sections!$L$2*BikeData!$N$2*((Sections!$P$2)/Sections!$M$2)/(1-Sections!$V$2*Sections!$N$2/Sections!$M$2))/Sections!BT98-Sections!CE98/Sections!BT98</f>
        <v>12.385329672216457</v>
      </c>
      <c r="CB98" s="129">
        <f t="shared" si="179"/>
        <v>4.7104625432718503</v>
      </c>
      <c r="CC98" s="129">
        <f t="shared" si="180"/>
        <v>57.539047861795765</v>
      </c>
      <c r="CD98" s="129">
        <f t="shared" si="181"/>
        <v>1.7391883284479014E-2</v>
      </c>
      <c r="CE98" s="149">
        <f>0.5*Sections!$U$2*Sections!$T$2*Sections!BV98^2</f>
        <v>594.23779867598637</v>
      </c>
      <c r="CF98" s="149">
        <f>BikeData!$N$2*((Sections!$P$2)/Sections!$N$2)-(0.5*Sections!$U$2*Sections!$T$2*Sections!BV98^2)/BikeData!$G$5</f>
        <v>8.1834192716837091</v>
      </c>
      <c r="CG98" s="149">
        <f>Sections!$V$2*BikeData!$N$2*(Sections!$P$2/Sections!$M$2)/(1-Sections!$V$2*Sections!$N$2/Sections!$M$2)</f>
        <v>15.459349727578084</v>
      </c>
      <c r="CH98" s="149">
        <f t="shared" si="170"/>
        <v>8.1834192716837091</v>
      </c>
      <c r="CI98" s="149">
        <f t="shared" si="192"/>
        <v>32.075679469999997</v>
      </c>
      <c r="CJ98" s="149">
        <f>MAX(0, (BV98^2 - BU$17^2)/(2*Sections!CH98))</f>
        <v>0</v>
      </c>
      <c r="CK98" s="149">
        <f t="shared" si="193"/>
        <v>0</v>
      </c>
      <c r="CL98" s="154">
        <f t="shared" si="194"/>
        <v>4.7104625432718503</v>
      </c>
      <c r="CM98" s="672"/>
      <c r="CN98" s="129">
        <f>INDEX($B$29:$B$34, MATCH(CR98, $A$29:$A$34, 0))</f>
        <v>288.49501037177833</v>
      </c>
      <c r="CO98" s="129">
        <f t="shared" si="226"/>
        <v>72</v>
      </c>
      <c r="CP98" s="129">
        <f t="shared" si="195"/>
        <v>49.449598548330449</v>
      </c>
      <c r="CQ98" s="129">
        <f t="shared" si="171"/>
        <v>178.01855477398962</v>
      </c>
      <c r="CR98" s="129">
        <f>IF(DE98=1,
IF(CP98&lt;$E$29,1,
IF(CP98&lt;$E$30,2,
IF(CP98&lt;$E$31,3,
IF(CP98&lt;$E$32,4,
IF(CP98&lt;$E$33,5,
IF(CP98&lt;$E$34,6)))))),
IF(CP98&gt;$F$29,1,
IF(CP98&gt;$F$30,2,
IF(CP98&gt;$F$31,3,
IF(CP98&gt;$F$32,4,
IF(CP98&gt;$F$33,5,
IF(CP98&gt;$F$34,6)))))))</f>
        <v>3</v>
      </c>
      <c r="CS98" s="129" cm="1">
        <f t="array" ref="CS98">INDEX(Sections!$A$37:$F$67, MATCH(CP98, Acceleration!$H$6:$H$36, 1), Sections!CR98)</f>
        <v>6.8582415088433493</v>
      </c>
      <c r="CT98" s="129">
        <f>(BikeData!$G$5/CN98)*BikeData!$N$2*(Sections!$O$2/Sections!$N$2)-Sections!CY98/Sections!CN98</f>
        <v>8.4729625664471495</v>
      </c>
      <c r="CU98" s="129">
        <f>(Sections!$V$2*Sections!$L$2*BikeData!$N$2*((Sections!$P$2)/Sections!$M$2)/(1-Sections!$V$2*Sections!$N$2/Sections!$M$2))/Sections!CN98-Sections!CY98/Sections!CN98</f>
        <v>12.621088385556401</v>
      </c>
      <c r="CV98" s="129">
        <f t="shared" si="227"/>
        <v>6.8582415088433493</v>
      </c>
      <c r="CW98" s="129">
        <f t="shared" si="228"/>
        <v>49.271986014475154</v>
      </c>
      <c r="CX98" s="129">
        <f t="shared" si="229"/>
        <v>2.0258994108098154E-2</v>
      </c>
      <c r="CY98" s="129">
        <f>0.5*Sections!$U$2*Sections!$T$2*Sections!CP98^2</f>
        <v>440.1473033863881</v>
      </c>
      <c r="CZ98" s="129">
        <f>BikeData!$N$2*((Sections!$P$2)/Sections!$N$2)-(0.5*Sections!$U$2*Sections!$T$2*Sections!CP98^2)/BikeData!$G$5</f>
        <v>8.7670953902049149</v>
      </c>
      <c r="DA98" s="129">
        <f>Sections!$V$2*BikeData!$N$2*(Sections!$P$2/Sections!$M$2)/(1-Sections!$V$2*Sections!$N$2/Sections!$M$2)</f>
        <v>15.459349727578084</v>
      </c>
      <c r="DB98" s="129">
        <f t="shared" si="196"/>
        <v>8.7670953902049149</v>
      </c>
      <c r="DC98" s="129">
        <f t="shared" si="197"/>
        <v>0.56776317000000631</v>
      </c>
      <c r="DD98" s="129">
        <f t="shared" si="182"/>
        <v>2.5368276035930464</v>
      </c>
      <c r="DE98" s="220">
        <f t="shared" si="198"/>
        <v>1</v>
      </c>
      <c r="DF98" s="149">
        <f t="shared" si="161"/>
        <v>-8.7670953902049149</v>
      </c>
      <c r="DG98" s="680"/>
      <c r="EX98" s="129">
        <f>INDEX($B$29:$B$34, MATCH($FB98, $A$29:$A$34, 0))</f>
        <v>288.49501037177833</v>
      </c>
      <c r="EY98" s="129">
        <f t="shared" si="230"/>
        <v>72</v>
      </c>
      <c r="EZ98" s="129">
        <f t="shared" si="231"/>
        <v>45.402138893206697</v>
      </c>
      <c r="FA98" s="129">
        <f t="shared" si="232"/>
        <v>163.44770001554411</v>
      </c>
      <c r="FB98" s="149">
        <f>IF(FO98=0,
IF(EZ98&lt;$E$29,1,
IF(EZ98&lt;$E$30,2,
IF(EZ98&lt;$E$31,3,
IF(EZ98&lt;$E$32,4,
IF(EZ98&lt;$E$33,5,
IF(EZ98&lt;$E$34,6)))))),
IF(EZ98&gt;$F$29,1,
IF(EZ98&gt;$F$30,2,
IF(EZ98&gt;$F$31,3,
IF(EZ98&gt;$F$32,4,
IF(EZ98&gt;$F$33,5,
IF(EZ98&gt;$F$34,6)))))))</f>
        <v>3</v>
      </c>
      <c r="FC98" s="149" cm="1">
        <f t="array" ref="FC98">INDEX(Sections!$A$37:$F$67, MATCH(EZ98, Acceleration!$H$6:$H$36, 1), Sections!FB98)</f>
        <v>6.8582415088433493</v>
      </c>
      <c r="FD98" s="129">
        <f>(BikeData!$G$5/EX98)*BikeData!$N$2*(Sections!$O$2/Sections!$N$2)-Sections!FI98/Sections!EX98</f>
        <v>8.7124937264602451</v>
      </c>
      <c r="FE98" s="129">
        <f>(Sections!$V$2*Sections!$L$2*BikeData!$N$2*((Sections!$P$2)/Sections!$M$2)/(1-Sections!$V$2*Sections!$N$2/Sections!$M$2))/Sections!EX98-Sections!FI98/Sections!EX98</f>
        <v>12.860619545569499</v>
      </c>
      <c r="FF98" s="129">
        <f t="shared" si="233"/>
        <v>6.8582415088433493</v>
      </c>
      <c r="FG98" s="129">
        <f t="shared" si="234"/>
        <v>45.552943912503821</v>
      </c>
      <c r="FH98" s="129">
        <f t="shared" si="183"/>
        <v>2.1988875588978409E-2</v>
      </c>
      <c r="FI98" s="149">
        <f>0.5*Sections!$U$2*Sections!$T$2*Sections!EZ98^2</f>
        <v>371.04375889404577</v>
      </c>
      <c r="FJ98" s="149">
        <f>BikeData!$N$2*((Sections!$P$2)/Sections!$N$2)-(0.5*Sections!$U$2*Sections!$T$2*Sections!EZ98^2)/BikeData!$G$5</f>
        <v>9.0288512405546957</v>
      </c>
      <c r="FK98" s="149">
        <f>Sections!$V$2*BikeData!$N$2*(Sections!$P$2/Sections!$M$2)/(1-Sections!$V$2*Sections!$N$2/Sections!$M$2)</f>
        <v>15.459349727578084</v>
      </c>
      <c r="FL98" s="149">
        <f t="shared" si="235"/>
        <v>9.0288512405546957</v>
      </c>
      <c r="FM98" s="149">
        <f t="shared" si="236"/>
        <v>181.62828163</v>
      </c>
      <c r="FN98" s="149">
        <f t="shared" si="184"/>
        <v>73.949949120048728</v>
      </c>
      <c r="FO98" s="149">
        <f t="shared" si="237"/>
        <v>0</v>
      </c>
      <c r="FP98" s="149">
        <f t="shared" si="238"/>
        <v>6.8582415088433493</v>
      </c>
      <c r="FR98" s="149">
        <f>INDEX($B$29:$B$34, MATCH($FV98, $A$29:$A$34, 0))</f>
        <v>288.49501037177833</v>
      </c>
      <c r="FS98" s="129">
        <f t="shared" si="199"/>
        <v>72</v>
      </c>
      <c r="FT98" s="129">
        <f t="shared" si="200"/>
        <v>44.035903039979097</v>
      </c>
      <c r="FU98" s="129">
        <f t="shared" si="201"/>
        <v>158.52925094392475</v>
      </c>
      <c r="FV98" s="149">
        <f>IF(GI98=0,
IF(FT98&lt;$E$29,1,
IF(FT98&lt;$E$30,2,
IF(FT98&lt;$E$31,3,
IF(FT98&lt;$E$32,4,
IF(FT98&lt;$E$33,5,
IF(FT98&lt;$E$34,6)))))),
IF(FT98&gt;$F$29,1,
IF(FT98&gt;$F$30,2,
IF(FT98&gt;$F$31,3,
IF(FT98&gt;$F$32,4,
IF(FT98&gt;$F$33,5,
IF(FT98&gt;$F$34,6)))))))</f>
        <v>3</v>
      </c>
      <c r="FW98" s="149" cm="1">
        <f t="array" ref="FW98">INDEX(Sections!$A$37:$F$67, MATCH(FT98, Acceleration!$H$6:$H$36, 1), Sections!FV98)</f>
        <v>6.8582415088433493</v>
      </c>
      <c r="FX98" s="129">
        <f>(BikeData!$G$5/FR98)*BikeData!$N$2*(Sections!$O$2/Sections!$N$2)-Sections!GC98/Sections!FR98</f>
        <v>8.788733598641544</v>
      </c>
      <c r="FY98" s="129">
        <f>(Sections!$V$2*Sections!$L$2*BikeData!$N$2*((Sections!$P$2)/Sections!$M$2)/(1-Sections!$V$2*Sections!$N$2/Sections!$M$2))/Sections!FR98-Sections!GC98/Sections!FR98</f>
        <v>12.936859417750796</v>
      </c>
      <c r="FZ98" s="129">
        <f t="shared" si="202"/>
        <v>6.8582415088433493</v>
      </c>
      <c r="GA98" s="129">
        <f t="shared" si="203"/>
        <v>44.191370645909217</v>
      </c>
      <c r="GB98" s="129">
        <f t="shared" si="185"/>
        <v>2.2668727213769394E-2</v>
      </c>
      <c r="GC98" s="149">
        <f>0.5*Sections!$U$2*Sections!$T$2*Sections!FT98^2</f>
        <v>349.04893617835927</v>
      </c>
      <c r="GD98" s="149">
        <f>BikeData!$N$2*((Sections!$P$2)/Sections!$N$2)-(0.5*Sections!$U$2*Sections!$T$2*Sections!FT98^2)/BikeData!$G$5</f>
        <v>9.1121649629625985</v>
      </c>
      <c r="GE98" s="149">
        <f>Sections!$V$2*BikeData!$N$2*(Sections!$P$2/Sections!$M$2)/(1-Sections!$V$2*Sections!$N$2/Sections!$M$2)</f>
        <v>15.459349727578084</v>
      </c>
      <c r="GF98" s="149">
        <f t="shared" si="204"/>
        <v>9.1121649629625985</v>
      </c>
      <c r="GG98" s="149">
        <f t="shared" si="205"/>
        <v>442.54111422000005</v>
      </c>
      <c r="GH98" s="149">
        <f>MAX(0, (FT98^2 - CX$6^2)/(2*Sections!GF98))</f>
        <v>106.4050510733933</v>
      </c>
      <c r="GI98" s="149">
        <f t="shared" si="206"/>
        <v>0</v>
      </c>
      <c r="GJ98" s="149">
        <f t="shared" si="207"/>
        <v>6.8582415088433493</v>
      </c>
      <c r="GM98" s="106">
        <f>INDEX($B$29:$B$34, MATCH(GQ98, $A$29:$A$34, 0))</f>
        <v>300.69501336586995</v>
      </c>
      <c r="GN98" s="106">
        <f t="shared" si="208"/>
        <v>72</v>
      </c>
      <c r="GO98" s="106">
        <f t="shared" si="209"/>
        <v>40.199535109254157</v>
      </c>
      <c r="GP98" s="106">
        <f t="shared" si="210"/>
        <v>144.71832639331498</v>
      </c>
      <c r="GQ98" s="106">
        <f>IF(HD98=0,
IF(GO98&lt;$E$29,1,
IF(GO98&lt;$E$30,2,
IF(GO98&lt;$E$31,3,
IF(GO98&lt;$E$32,4,
IF(GO98&lt;$E$33,5,
IF(GO98&lt;$E$34,6)))))),
IF(GO98&gt;$F$29,1,
IF(GO98&gt;$F$30,2,
IF(GO98&gt;$F$31,3,
IF(GO98&gt;$F$32,4,
IF(GO98&gt;$F$33,5,
IF(GO98&gt;$F$34,6)))))))</f>
        <v>2</v>
      </c>
      <c r="GR98" s="106" cm="1">
        <f t="array" ref="GR98">INDEX(Sections!$A$37:$F$67, MATCH(GO98, Acceleration!$H$6:$H$36, 1), Sections!GQ98)</f>
        <v>9.4901727706756382</v>
      </c>
      <c r="GS98" s="106">
        <f>(BikeData!$G$5/GM98)*BikeData!$N$2*(Sections!$O$2/Sections!$N$2)-Sections!GX98/Sections!GM98</f>
        <v>8.6255978298428673</v>
      </c>
      <c r="GT98" s="106">
        <f>(Sections!$V$2*Sections!$L$2*BikeData!$N$2*((Sections!$P$2)/Sections!$M$2)/(1-Sections!$V$2*Sections!$N$2/Sections!$M$2))/Sections!GM98-Sections!GX98/Sections!GM98</f>
        <v>12.605423061434808</v>
      </c>
      <c r="GU98" s="106">
        <f t="shared" si="211"/>
        <v>8.6255978298428673</v>
      </c>
      <c r="GV98" s="106">
        <f t="shared" si="212"/>
        <v>40.413535092340574</v>
      </c>
      <c r="GW98" s="106">
        <f t="shared" si="186"/>
        <v>2.4809872580196037E-2</v>
      </c>
      <c r="GX98" s="106">
        <f>0.5*Sections!$U$2*Sections!$T$2*Sections!GO98^2</f>
        <v>290.88047214002836</v>
      </c>
      <c r="GY98" s="106">
        <f>BikeData!$N$2*((Sections!$P$2)/Sections!$N$2)-(0.5*Sections!$U$2*Sections!$T$2*Sections!GO98^2)/BikeData!$G$5</f>
        <v>9.332500054016883</v>
      </c>
      <c r="GZ98" s="106">
        <f>Sections!$V$2*BikeData!$N$2*(Sections!$P$2/Sections!$M$2)/(1-Sections!$V$2*Sections!$N$2/Sections!$M$2)</f>
        <v>15.459349727578084</v>
      </c>
      <c r="HA98" s="106">
        <f t="shared" si="213"/>
        <v>9.332500054016883</v>
      </c>
      <c r="HB98" s="106">
        <f t="shared" si="214"/>
        <v>311.21187875999999</v>
      </c>
      <c r="HC98" s="106">
        <f>MAX(0, (GO98^2 - DY$9^2)/(2*Sections!HA98))</f>
        <v>86.57929888275757</v>
      </c>
      <c r="HD98" s="106">
        <f t="shared" si="215"/>
        <v>0</v>
      </c>
      <c r="HE98" s="106">
        <f t="shared" si="216"/>
        <v>8.6255978298428673</v>
      </c>
      <c r="HH98" s="82">
        <f>INDEX($B$29:$B$34, MATCH(HL98, $A$29:$A$34, 0))</f>
        <v>300.69501336586995</v>
      </c>
      <c r="HI98" s="82">
        <f t="shared" si="217"/>
        <v>72</v>
      </c>
      <c r="HJ98" s="82">
        <f t="shared" si="218"/>
        <v>38.61609928537365</v>
      </c>
      <c r="HK98" s="82">
        <f t="shared" si="219"/>
        <v>139.01795742734515</v>
      </c>
      <c r="HL98" s="106">
        <f>IF(HY98=0,
IF(HJ98&lt;$E$29,1,
IF(HJ98&lt;$E$30,2,
IF(HJ98&lt;$E$31,3,
IF(HJ98&lt;$E$32,4,
IF(HJ98&lt;$E$33,5,
IF(HJ98&lt;$E$34,6)))))),
IF(HJ98&gt;$F$29,1,
IF(HJ98&gt;$F$30,2,
IF(HJ98&gt;$F$31,3,
IF(HJ98&gt;$F$32,4,
IF(HJ98&gt;$F$33,5,
IF(HJ98&gt;$F$34,6)))))))</f>
        <v>2</v>
      </c>
      <c r="HM98" s="106" cm="1">
        <f t="array" ref="HM98">INDEX(Sections!$A$37:$F$67, MATCH(HJ98, Acceleration!$H$6:$H$36, 1), Sections!HL98)</f>
        <v>9.4901727706756382</v>
      </c>
      <c r="HN98" s="82">
        <f>(BikeData!$G$5/HH98)*BikeData!$N$2*(Sections!$O$2/Sections!$N$2)-Sections!HS98/Sections!HH98</f>
        <v>8.7003044555542992</v>
      </c>
      <c r="HO98" s="82">
        <f>(Sections!$V$2*Sections!$L$2*BikeData!$N$2*((Sections!$P$2)/Sections!$M$2)/(1-Sections!$V$2*Sections!$N$2/Sections!$M$2))/Sections!HH98-Sections!HS98/Sections!HH98</f>
        <v>12.680129687146239</v>
      </c>
      <c r="HP98" s="82">
        <f t="shared" si="220"/>
        <v>8.7003044555542992</v>
      </c>
      <c r="HQ98" s="82">
        <f t="shared" si="221"/>
        <v>38.840748356963253</v>
      </c>
      <c r="HR98" s="106">
        <f t="shared" si="172"/>
        <v>2.5820828769525003E-2</v>
      </c>
      <c r="HS98" s="104">
        <f>0.5*Sections!$U$2*Sections!$T$2*Sections!HJ98^2</f>
        <v>268.41656232321037</v>
      </c>
      <c r="HT98" s="104">
        <f>BikeData!$N$2*((Sections!$P$2)/Sections!$N$2)-(0.5*Sections!$U$2*Sections!$T$2*Sections!HJ98^2)/BikeData!$G$5</f>
        <v>9.4175906215048304</v>
      </c>
      <c r="HU98" s="104">
        <f>Sections!$V$2*BikeData!$N$2*(Sections!$P$2/Sections!$M$2)/(1-Sections!$V$2*Sections!$N$2/Sections!$M$2)</f>
        <v>15.459349727578084</v>
      </c>
      <c r="HV98" s="106">
        <f t="shared" si="222"/>
        <v>9.4175906215048304</v>
      </c>
      <c r="HW98" s="106">
        <f t="shared" si="223"/>
        <v>249.42191860000003</v>
      </c>
      <c r="HX98" s="106">
        <f t="shared" si="187"/>
        <v>62.114486438347321</v>
      </c>
      <c r="HY98" s="106">
        <f t="shared" si="224"/>
        <v>0</v>
      </c>
      <c r="HZ98" s="106">
        <f t="shared" si="225"/>
        <v>8.7003044555542992</v>
      </c>
    </row>
    <row r="99" spans="2:234" ht="14.65" thickBot="1">
      <c r="B99" s="65"/>
      <c r="C99" s="65"/>
      <c r="D99" s="65"/>
      <c r="E99" s="111"/>
      <c r="F99" s="111"/>
      <c r="L99" s="149">
        <f>INDEX($B$29:$B$34, MATCH($P99, $A$29:$A$34, 0))</f>
        <v>300.69501336586995</v>
      </c>
      <c r="M99" s="149">
        <f t="shared" si="173"/>
        <v>73</v>
      </c>
      <c r="N99" s="149">
        <f t="shared" si="188"/>
        <v>39.778917488315024</v>
      </c>
      <c r="O99" s="149">
        <f t="shared" si="174"/>
        <v>143.20410295793408</v>
      </c>
      <c r="P99" s="149">
        <f>IF(AC99=0,
IF(N99&lt;$E$29,1,
IF(N99&lt;$E$30,2,
IF(N99&lt;$E$31,3,
IF(N99&lt;$E$32,4,
IF(N99&lt;$E$33,5,
IF(N99&lt;$E$34,6)))))),
IF(N99&gt;$F$29,1,
IF(N99&gt;$F$30,2,
IF(N99&gt;$F$31,3,
IF(N99&gt;$F$32,4,
IF(N99&gt;$F$33,5,
IF(N99&gt;$F$34,6)))))))</f>
        <v>2</v>
      </c>
      <c r="Q99" s="149" cm="1">
        <f t="array" ref="Q99">INDEX(Sections!$A$37:$F$67, MATCH(N99, Acceleration!$H$6:$H$36, 1), Sections!P99)</f>
        <v>9.4901727706756382</v>
      </c>
      <c r="R99" s="149">
        <f>(BikeData!$G$5/L99)*BikeData!$N$2*(Sections!$O$2/Sections!$N$2)-Sections!W99/Sections!L99</f>
        <v>8.64573538481811</v>
      </c>
      <c r="S99" s="149">
        <f>(Sections!$V$2*Sections!$L$2*BikeData!$N$2*((Sections!$P$2)/Sections!$M$2)/(1-Sections!$V$2*Sections!$N$2/Sections!$M$2))/Sections!L99-Sections!W99/Sections!L99</f>
        <v>12.62556061641005</v>
      </c>
      <c r="T99" s="149">
        <f t="shared" si="168"/>
        <v>8.6376490575826992</v>
      </c>
      <c r="U99" s="149">
        <f t="shared" si="169"/>
        <v>39.995469426640568</v>
      </c>
      <c r="V99" s="149">
        <f t="shared" si="175"/>
        <v>2.5070703484467306E-2</v>
      </c>
      <c r="W99" s="149">
        <f>0.5*Sections!$U$2*Sections!$T$2*Sections!N99^2</f>
        <v>284.82520977759145</v>
      </c>
      <c r="X99" s="149">
        <f>BikeData!$N$2*((Sections!$P$2)/Sections!$N$2)-(0.5*Sections!$U$2*Sections!$T$2*Sections!N99^2)/BikeData!$G$5</f>
        <v>9.3554366538745981</v>
      </c>
      <c r="Y99" s="149">
        <f>Sections!$V$2*BikeData!$N$2*(Sections!$P$2/Sections!$M$2)/(1-Sections!$V$2*Sections!$N$2/Sections!$M$2)</f>
        <v>15.459349727578084</v>
      </c>
      <c r="Z99" s="149">
        <f t="shared" si="176"/>
        <v>9.3554366538745981</v>
      </c>
      <c r="AA99" s="149">
        <f>$D$2-M99</f>
        <v>430.2</v>
      </c>
      <c r="AB99" s="149">
        <f>MAX(0, (N99^2 - M$17^2)/(2*Sections!Z99))</f>
        <v>36.637471742682621</v>
      </c>
      <c r="AC99" s="149">
        <f t="shared" si="189"/>
        <v>0</v>
      </c>
      <c r="AD99" s="149">
        <f t="shared" si="177"/>
        <v>8.6376490575826992</v>
      </c>
      <c r="BT99" s="129">
        <f>INDEX($B$29:$B$34, MATCH($BX99, $A$29:$A$34, 0))</f>
        <v>281.54523308547459</v>
      </c>
      <c r="BU99" s="129">
        <f t="shared" si="190"/>
        <v>73</v>
      </c>
      <c r="BV99" s="129">
        <f t="shared" si="191"/>
        <v>57.539047861795765</v>
      </c>
      <c r="BW99" s="129">
        <f t="shared" si="178"/>
        <v>207.14057230246476</v>
      </c>
      <c r="BX99" s="129">
        <f>IF(CK99=0,
IF(BV99&lt;$E$29,1,
IF(BV99&lt;$E$30,2,
IF(BV99&lt;$E$31,3,
IF(BV99&lt;$E$32,4,
IF(BV99&lt;$E$33,5,
IF(BV99&lt;$E$34,6)))))),
IF(BV99&gt;$F$29,1,
IF(BV99&gt;$F$30,2,
IF(BV99&gt;$F$31,3,
IF(BV99&gt;$F$32,4,
IF(BV99&gt;$F$33,5,
IF(BV99&gt;$F$34,6)))))))</f>
        <v>4</v>
      </c>
      <c r="BY99" s="129" cm="1">
        <f t="array" ref="BY99">INDEX(Sections!$A$37:$F$67, MATCH(BV99, Acceleration!$H$6:$H$36, 1), Sections!BX99)</f>
        <v>4.7104625432718503</v>
      </c>
      <c r="BZ99" s="129">
        <f>(BikeData!$G$5/BT99)*BikeData!$N$2*(Sections!$O$2/Sections!$N$2)-Sections!CE99/Sections!BT99</f>
        <v>8.1287867551530475</v>
      </c>
      <c r="CA99" s="129">
        <f>(Sections!$V$2*Sections!$L$2*BikeData!$N$2*((Sections!$P$2)/Sections!$M$2)/(1-Sections!$V$2*Sections!$N$2/Sections!$M$2))/Sections!BT99-Sections!CE99/Sections!BT99</f>
        <v>12.379306602683387</v>
      </c>
      <c r="CB99" s="129">
        <f t="shared" si="179"/>
        <v>4.7104625432718503</v>
      </c>
      <c r="CC99" s="129">
        <f t="shared" si="180"/>
        <v>57.620855199559195</v>
      </c>
      <c r="CD99" s="129">
        <f t="shared" si="181"/>
        <v>1.736715598774435E-2</v>
      </c>
      <c r="CE99" s="149">
        <f>0.5*Sections!$U$2*Sections!$T$2*Sections!BV99^2</f>
        <v>595.9335651915643</v>
      </c>
      <c r="CF99" s="149">
        <f>BikeData!$N$2*((Sections!$P$2)/Sections!$N$2)-(0.5*Sections!$U$2*Sections!$T$2*Sections!BV99^2)/BikeData!$G$5</f>
        <v>8.1769959136701562</v>
      </c>
      <c r="CG99" s="149">
        <f>Sections!$V$2*BikeData!$N$2*(Sections!$P$2/Sections!$M$2)/(1-Sections!$V$2*Sections!$N$2/Sections!$M$2)</f>
        <v>15.459349727578084</v>
      </c>
      <c r="CH99" s="149">
        <f t="shared" si="170"/>
        <v>8.1769959136701562</v>
      </c>
      <c r="CI99" s="149">
        <f t="shared" si="192"/>
        <v>31.075679469999997</v>
      </c>
      <c r="CJ99" s="149">
        <f>MAX(0, (BV99^2 - BU$17^2)/(2*Sections!CH99))</f>
        <v>0</v>
      </c>
      <c r="CK99" s="149">
        <f t="shared" si="193"/>
        <v>0</v>
      </c>
      <c r="CL99" s="154">
        <f t="shared" si="194"/>
        <v>4.7104625432718503</v>
      </c>
      <c r="CM99" s="673"/>
      <c r="CN99" s="150">
        <f>INDEX($B$29:$B$34, MATCH(CR99, $A$29:$A$34, 0))</f>
        <v>288.49501037177833</v>
      </c>
      <c r="CO99" s="150">
        <f>CO14</f>
        <v>72.567763170000006</v>
      </c>
      <c r="CP99" s="150">
        <f t="shared" si="195"/>
        <v>49.271986014475154</v>
      </c>
      <c r="CQ99" s="150">
        <f t="shared" si="171"/>
        <v>177.37914965211056</v>
      </c>
      <c r="CR99" s="150">
        <f>IF(DE99=1,
IF(CP99&lt;$E$29,1,
IF(CP99&lt;$E$30,2,
IF(CP99&lt;$E$31,3,
IF(CP99&lt;$E$32,4,
IF(CP99&lt;$E$33,5,
IF(CP99&lt;$E$34,6)))))),
IF(CP99&gt;$F$29,1,
IF(CP99&gt;$F$30,2,
IF(CP99&gt;$F$31,3,
IF(CP99&gt;$F$32,4,
IF(CP99&gt;$F$33,5,
IF(CP99&gt;$F$34,6)))))))</f>
        <v>3</v>
      </c>
      <c r="CS99" s="150" cm="1">
        <f t="array" ref="CS99">INDEX(Sections!$A$37:$F$67, MATCH(CP99, Acceleration!$H$6:$H$36, 1), Sections!CR99)</f>
        <v>6.8582415088433493</v>
      </c>
      <c r="CT99" s="150">
        <f>(BikeData!$G$5/CN99)*BikeData!$N$2*(Sections!$O$2/Sections!$N$2)-Sections!CY99/Sections!CN99</f>
        <v>8.4839026320531588</v>
      </c>
      <c r="CU99" s="150">
        <f>(Sections!$V$2*Sections!$L$2*BikeData!$N$2*((Sections!$P$2)/Sections!$M$2)/(1-Sections!$V$2*Sections!$N$2/Sections!$M$2))/Sections!CN99-Sections!CY99/Sections!CN99</f>
        <v>12.632028451162411</v>
      </c>
      <c r="CV99" s="150">
        <f t="shared" si="227"/>
        <v>6.8582415088433493</v>
      </c>
      <c r="CW99" s="150">
        <f t="shared" si="228"/>
        <v>49.093487396701306</v>
      </c>
      <c r="CX99" s="150">
        <f t="shared" si="229"/>
        <v>2.0332337461945061E-2</v>
      </c>
      <c r="CY99" s="150">
        <f>0.5*Sections!$U$2*Sections!$T$2*Sections!CP99^2</f>
        <v>436.99114904591431</v>
      </c>
      <c r="CZ99" s="150">
        <f>BikeData!$N$2*((Sections!$P$2)/Sections!$N$2)-(0.5*Sections!$U$2*Sections!$T$2*Sections!CP99^2)/BikeData!$G$5</f>
        <v>8.7790505202824658</v>
      </c>
      <c r="DA99" s="150">
        <f>Sections!$V$2*BikeData!$N$2*(Sections!$P$2/Sections!$M$2)/(1-Sections!$V$2*Sections!$N$2/Sections!$M$2)</f>
        <v>15.459349727578084</v>
      </c>
      <c r="DB99" s="150">
        <f t="shared" si="196"/>
        <v>8.7790505202824658</v>
      </c>
      <c r="DC99" s="150">
        <f t="shared" si="197"/>
        <v>0</v>
      </c>
      <c r="DD99" s="150">
        <f t="shared" si="182"/>
        <v>1.5347347834338105</v>
      </c>
      <c r="DE99" s="222">
        <f t="shared" si="198"/>
        <v>1</v>
      </c>
      <c r="DF99" s="151">
        <f t="shared" si="161"/>
        <v>-8.7790505202824658</v>
      </c>
      <c r="DG99" s="681"/>
      <c r="EX99" s="129">
        <f>INDEX($B$29:$B$34, MATCH($FB99, $A$29:$A$34, 0))</f>
        <v>288.49501037177833</v>
      </c>
      <c r="EY99" s="129">
        <f t="shared" si="230"/>
        <v>73</v>
      </c>
      <c r="EZ99" s="129">
        <f t="shared" si="231"/>
        <v>45.552943912503821</v>
      </c>
      <c r="FA99" s="129">
        <f t="shared" si="232"/>
        <v>163.99059808501377</v>
      </c>
      <c r="FB99" s="149">
        <f>IF(FO99=0,
IF(EZ99&lt;$E$29,1,
IF(EZ99&lt;$E$30,2,
IF(EZ99&lt;$E$31,3,
IF(EZ99&lt;$E$32,4,
IF(EZ99&lt;$E$33,5,
IF(EZ99&lt;$E$34,6)))))),
IF(EZ99&gt;$F$29,1,
IF(EZ99&gt;$F$30,2,
IF(EZ99&gt;$F$31,3,
IF(EZ99&gt;$F$32,4,
IF(EZ99&gt;$F$33,5,
IF(EZ99&gt;$F$34,6)))))))</f>
        <v>3</v>
      </c>
      <c r="FC99" s="149" cm="1">
        <f t="array" ref="FC99">INDEX(Sections!$A$37:$F$67, MATCH(EZ99, Acceleration!$H$6:$H$36, 1), Sections!FB99)</f>
        <v>6.8582415088433493</v>
      </c>
      <c r="FD99" s="129">
        <f>(BikeData!$G$5/EX99)*BikeData!$N$2*(Sections!$O$2/Sections!$N$2)-Sections!FI99/Sections!EX99</f>
        <v>8.7039356341036331</v>
      </c>
      <c r="FE99" s="129">
        <f>(Sections!$V$2*Sections!$L$2*BikeData!$N$2*((Sections!$P$2)/Sections!$M$2)/(1-Sections!$V$2*Sections!$N$2/Sections!$M$2))/Sections!EX99-Sections!FI99/Sections!EX99</f>
        <v>12.852061453212885</v>
      </c>
      <c r="FF99" s="129">
        <f t="shared" si="233"/>
        <v>6.8582415088433493</v>
      </c>
      <c r="FG99" s="129">
        <f t="shared" si="234"/>
        <v>45.703251329784024</v>
      </c>
      <c r="FH99" s="129">
        <f t="shared" si="183"/>
        <v>2.1916320252996245E-2</v>
      </c>
      <c r="FI99" s="149">
        <f>0.5*Sections!$U$2*Sections!$T$2*Sections!EZ99^2</f>
        <v>373.51272583722937</v>
      </c>
      <c r="FJ99" s="149">
        <f>BikeData!$N$2*((Sections!$P$2)/Sections!$N$2)-(0.5*Sections!$U$2*Sections!$T$2*Sections!EZ99^2)/BikeData!$G$5</f>
        <v>9.0194990930426364</v>
      </c>
      <c r="FK99" s="149">
        <f>Sections!$V$2*BikeData!$N$2*(Sections!$P$2/Sections!$M$2)/(1-Sections!$V$2*Sections!$N$2/Sections!$M$2)</f>
        <v>15.459349727578084</v>
      </c>
      <c r="FL99" s="149">
        <f t="shared" si="235"/>
        <v>9.0194990930426364</v>
      </c>
      <c r="FM99" s="149">
        <f t="shared" si="236"/>
        <v>180.62828163</v>
      </c>
      <c r="FN99" s="149">
        <f t="shared" si="184"/>
        <v>74.787005841673889</v>
      </c>
      <c r="FO99" s="149">
        <f t="shared" si="237"/>
        <v>0</v>
      </c>
      <c r="FP99" s="149">
        <f t="shared" si="238"/>
        <v>6.8582415088433493</v>
      </c>
      <c r="FR99" s="149">
        <f>INDEX($B$29:$B$34, MATCH($FV99, $A$29:$A$34, 0))</f>
        <v>288.49501037177833</v>
      </c>
      <c r="FS99" s="129">
        <f t="shared" si="199"/>
        <v>73</v>
      </c>
      <c r="FT99" s="129">
        <f t="shared" si="200"/>
        <v>44.191370645909217</v>
      </c>
      <c r="FU99" s="129">
        <f t="shared" si="201"/>
        <v>159.08893432527319</v>
      </c>
      <c r="FV99" s="149">
        <f>IF(GI99=0,
IF(FT99&lt;$E$29,1,
IF(FT99&lt;$E$30,2,
IF(FT99&lt;$E$31,3,
IF(FT99&lt;$E$32,4,
IF(FT99&lt;$E$33,5,
IF(FT99&lt;$E$34,6)))))),
IF(FT99&gt;$F$29,1,
IF(FT99&gt;$F$30,2,
IF(FT99&gt;$F$31,3,
IF(FT99&gt;$F$32,4,
IF(FT99&gt;$F$33,5,
IF(FT99&gt;$F$34,6)))))))</f>
        <v>3</v>
      </c>
      <c r="FW99" s="149" cm="1">
        <f t="array" ref="FW99">INDEX(Sections!$A$37:$F$67, MATCH(FT99, Acceleration!$H$6:$H$36, 1), Sections!FV99)</f>
        <v>6.8582415088433493</v>
      </c>
      <c r="FX99" s="129">
        <f>(BikeData!$G$5/FR99)*BikeData!$N$2*(Sections!$O$2/Sections!$N$2)-Sections!GC99/Sections!FR99</f>
        <v>8.7801755062849303</v>
      </c>
      <c r="FY99" s="129">
        <f>(Sections!$V$2*Sections!$L$2*BikeData!$N$2*((Sections!$P$2)/Sections!$M$2)/(1-Sections!$V$2*Sections!$N$2/Sections!$M$2))/Sections!FR99-Sections!GC99/Sections!FR99</f>
        <v>12.928301325394182</v>
      </c>
      <c r="FZ99" s="129">
        <f t="shared" si="202"/>
        <v>6.8582415088433493</v>
      </c>
      <c r="GA99" s="129">
        <f t="shared" si="203"/>
        <v>44.346293222566118</v>
      </c>
      <c r="GB99" s="129">
        <f t="shared" si="185"/>
        <v>2.2589256510890762E-2</v>
      </c>
      <c r="GC99" s="149">
        <f>0.5*Sections!$U$2*Sections!$T$2*Sections!FT99^2</f>
        <v>351.51790312154282</v>
      </c>
      <c r="GD99" s="149">
        <f>BikeData!$N$2*((Sections!$P$2)/Sections!$N$2)-(0.5*Sections!$U$2*Sections!$T$2*Sections!FT99^2)/BikeData!$G$5</f>
        <v>9.102812815450541</v>
      </c>
      <c r="GE99" s="149">
        <f>Sections!$V$2*BikeData!$N$2*(Sections!$P$2/Sections!$M$2)/(1-Sections!$V$2*Sections!$N$2/Sections!$M$2)</f>
        <v>15.459349727578084</v>
      </c>
      <c r="GF99" s="149">
        <f t="shared" si="204"/>
        <v>9.102812815450541</v>
      </c>
      <c r="GG99" s="149">
        <f t="shared" si="205"/>
        <v>441.54111422000005</v>
      </c>
      <c r="GH99" s="149">
        <f>MAX(0, (FT99^2 - CX$6^2)/(2*Sections!GF99))</f>
        <v>107.26779069044657</v>
      </c>
      <c r="GI99" s="149">
        <f t="shared" si="206"/>
        <v>0</v>
      </c>
      <c r="GJ99" s="149">
        <f t="shared" si="207"/>
        <v>6.8582415088433493</v>
      </c>
      <c r="GM99" s="106">
        <f>INDEX($B$29:$B$34, MATCH(GQ99, $A$29:$A$34, 0))</f>
        <v>300.69501336586995</v>
      </c>
      <c r="GN99" s="106">
        <f t="shared" si="208"/>
        <v>73</v>
      </c>
      <c r="GO99" s="106">
        <f t="shared" si="209"/>
        <v>40.413535092340574</v>
      </c>
      <c r="GP99" s="106">
        <f t="shared" si="210"/>
        <v>145.48872633242607</v>
      </c>
      <c r="GQ99" s="106">
        <f>IF(HD99=0,
IF(GO99&lt;$E$29,1,
IF(GO99&lt;$E$30,2,
IF(GO99&lt;$E$31,3,
IF(GO99&lt;$E$32,4,
IF(GO99&lt;$E$33,5,
IF(GO99&lt;$E$34,6)))))),
IF(GO99&gt;$F$29,1,
IF(GO99&gt;$F$30,2,
IF(GO99&gt;$F$31,3,
IF(GO99&gt;$F$32,4,
IF(GO99&gt;$F$33,5,
IF(GO99&gt;$F$34,6)))))))</f>
        <v>2</v>
      </c>
      <c r="GR99" s="106" cm="1">
        <f t="array" ref="GR99">INDEX(Sections!$A$37:$F$67, MATCH(GO99, Acceleration!$H$6:$H$36, 1), Sections!GQ99)</f>
        <v>9.4901727706756382</v>
      </c>
      <c r="GS99" s="106">
        <f>(BikeData!$G$5/GM99)*BikeData!$N$2*(Sections!$O$2/Sections!$N$2)-Sections!GX99/Sections!GM99</f>
        <v>8.6152710366447192</v>
      </c>
      <c r="GT99" s="106">
        <f>(Sections!$V$2*Sections!$L$2*BikeData!$N$2*((Sections!$P$2)/Sections!$M$2)/(1-Sections!$V$2*Sections!$N$2/Sections!$M$2))/Sections!GM99-Sections!GX99/Sections!GM99</f>
        <v>12.595096268236659</v>
      </c>
      <c r="GU99" s="106">
        <f t="shared" si="211"/>
        <v>8.6152710366447192</v>
      </c>
      <c r="GV99" s="106">
        <f t="shared" si="212"/>
        <v>40.626153654181103</v>
      </c>
      <c r="GW99" s="106">
        <f t="shared" si="186"/>
        <v>2.4679265566476549E-2</v>
      </c>
      <c r="GX99" s="106">
        <f>0.5*Sections!$U$2*Sections!$T$2*Sections!GO99^2</f>
        <v>293.98568735877177</v>
      </c>
      <c r="GY99" s="106">
        <f>BikeData!$N$2*((Sections!$P$2)/Sections!$N$2)-(0.5*Sections!$U$2*Sections!$T$2*Sections!GO99^2)/BikeData!$G$5</f>
        <v>9.3207378751580059</v>
      </c>
      <c r="GZ99" s="106">
        <f>Sections!$V$2*BikeData!$N$2*(Sections!$P$2/Sections!$M$2)/(1-Sections!$V$2*Sections!$N$2/Sections!$M$2)</f>
        <v>15.459349727578084</v>
      </c>
      <c r="HA99" s="106">
        <f t="shared" si="213"/>
        <v>9.3207378751580059</v>
      </c>
      <c r="HB99" s="106">
        <f t="shared" si="214"/>
        <v>310.21187875999999</v>
      </c>
      <c r="HC99" s="106">
        <f>MAX(0, (GO99^2 - DY$9^2)/(2*Sections!HA99))</f>
        <v>87.613976518578795</v>
      </c>
      <c r="HD99" s="106">
        <f t="shared" si="215"/>
        <v>0</v>
      </c>
      <c r="HE99" s="106">
        <f t="shared" si="216"/>
        <v>8.6152710366447192</v>
      </c>
      <c r="HH99" s="82">
        <f>INDEX($B$29:$B$34, MATCH(HL99, $A$29:$A$34, 0))</f>
        <v>300.69501336586995</v>
      </c>
      <c r="HI99" s="82">
        <f t="shared" si="217"/>
        <v>73</v>
      </c>
      <c r="HJ99" s="82">
        <f t="shared" si="218"/>
        <v>38.840748356963253</v>
      </c>
      <c r="HK99" s="82">
        <f t="shared" si="219"/>
        <v>139.82669408506771</v>
      </c>
      <c r="HL99" s="106">
        <f>IF(HY99=0,
IF(HJ99&lt;$E$29,1,
IF(HJ99&lt;$E$30,2,
IF(HJ99&lt;$E$31,3,
IF(HJ99&lt;$E$32,4,
IF(HJ99&lt;$E$33,5,
IF(HJ99&lt;$E$34,6)))))),
IF(HJ99&gt;$F$29,1,
IF(HJ99&gt;$F$30,2,
IF(HJ99&gt;$F$31,3,
IF(HJ99&gt;$F$32,4,
IF(HJ99&gt;$F$33,5,
IF(HJ99&gt;$F$34,6)))))))</f>
        <v>2</v>
      </c>
      <c r="HM99" s="106" cm="1">
        <f t="array" ref="HM99">INDEX(Sections!$A$37:$F$67, MATCH(HJ99, Acceleration!$H$6:$H$36, 1), Sections!HL99)</f>
        <v>9.4901727706756382</v>
      </c>
      <c r="HN99" s="82">
        <f>(BikeData!$G$5/HH99)*BikeData!$N$2*(Sections!$O$2/Sections!$N$2)-Sections!HS99/Sections!HH99</f>
        <v>8.6898882216136695</v>
      </c>
      <c r="HO99" s="82">
        <f>(Sections!$V$2*Sections!$L$2*BikeData!$N$2*((Sections!$P$2)/Sections!$M$2)/(1-Sections!$V$2*Sections!$N$2/Sections!$M$2))/Sections!HH99-Sections!HS99/Sections!HH99</f>
        <v>12.66971345320561</v>
      </c>
      <c r="HP99" s="82">
        <f t="shared" si="220"/>
        <v>8.6898882216136695</v>
      </c>
      <c r="HQ99" s="82">
        <f t="shared" si="221"/>
        <v>39.063838897017931</v>
      </c>
      <c r="HR99" s="106">
        <f t="shared" si="172"/>
        <v>2.5672429191874072E-2</v>
      </c>
      <c r="HS99" s="104">
        <f>0.5*Sections!$U$2*Sections!$T$2*Sections!HJ99^2</f>
        <v>271.54867192720985</v>
      </c>
      <c r="HT99" s="104">
        <f>BikeData!$N$2*((Sections!$P$2)/Sections!$N$2)-(0.5*Sections!$U$2*Sections!$T$2*Sections!HJ99^2)/BikeData!$G$5</f>
        <v>9.4057265699745294</v>
      </c>
      <c r="HU99" s="104">
        <f>Sections!$V$2*BikeData!$N$2*(Sections!$P$2/Sections!$M$2)/(1-Sections!$V$2*Sections!$N$2/Sections!$M$2)</f>
        <v>15.459349727578084</v>
      </c>
      <c r="HV99" s="106">
        <f t="shared" si="222"/>
        <v>9.4057265699745294</v>
      </c>
      <c r="HW99" s="106">
        <f t="shared" si="223"/>
        <v>248.42191860000003</v>
      </c>
      <c r="HX99" s="106">
        <f t="shared" si="187"/>
        <v>63.117836243726828</v>
      </c>
      <c r="HY99" s="106">
        <f t="shared" si="224"/>
        <v>0</v>
      </c>
      <c r="HZ99" s="106">
        <f t="shared" si="225"/>
        <v>8.6898882216136695</v>
      </c>
    </row>
    <row r="100" spans="2:234">
      <c r="B100" s="65"/>
      <c r="C100" s="65"/>
      <c r="D100" s="65"/>
      <c r="E100" s="111"/>
      <c r="F100" s="111"/>
      <c r="L100" s="149">
        <f>INDEX($B$29:$B$34, MATCH($P100, $A$29:$A$34, 0))</f>
        <v>300.69501336586995</v>
      </c>
      <c r="M100" s="149">
        <f t="shared" si="173"/>
        <v>74</v>
      </c>
      <c r="N100" s="149">
        <f t="shared" si="188"/>
        <v>39.995469426640568</v>
      </c>
      <c r="O100" s="149">
        <f t="shared" si="174"/>
        <v>143.98368993590606</v>
      </c>
      <c r="P100" s="149">
        <f>IF(AC100=0,
IF(N100&lt;$E$29,1,
IF(N100&lt;$E$30,2,
IF(N100&lt;$E$31,3,
IF(N100&lt;$E$32,4,
IF(N100&lt;$E$33,5,
IF(N100&lt;$E$34,6)))))),
IF(N100&gt;$F$29,1,
IF(N100&gt;$F$30,2,
IF(N100&gt;$F$31,3,
IF(N100&gt;$F$32,4,
IF(N100&gt;$F$33,5,
IF(N100&gt;$F$34,6)))))))</f>
        <v>2</v>
      </c>
      <c r="Q100" s="149" cm="1">
        <f t="array" ref="Q100">INDEX(Sections!$A$37:$F$67, MATCH(N100, Acceleration!$H$6:$H$36, 1), Sections!P100)</f>
        <v>9.4901727706756382</v>
      </c>
      <c r="R100" s="149">
        <f>(BikeData!$G$5/L100)*BikeData!$N$2*(Sections!$O$2/Sections!$N$2)-Sections!W100/Sections!L100</f>
        <v>8.6353941635722951</v>
      </c>
      <c r="S100" s="149">
        <f>(Sections!$V$2*Sections!$L$2*BikeData!$N$2*((Sections!$P$2)/Sections!$M$2)/(1-Sections!$V$2*Sections!$N$2/Sections!$M$2))/Sections!L100-Sections!W100/Sections!L100</f>
        <v>12.615219395164235</v>
      </c>
      <c r="T100" s="149">
        <f t="shared" si="168"/>
        <v>8.6376490575826992</v>
      </c>
      <c r="U100" s="149">
        <f t="shared" si="169"/>
        <v>40.210855160920239</v>
      </c>
      <c r="V100" s="149">
        <f t="shared" si="175"/>
        <v>2.4935689427042811E-2</v>
      </c>
      <c r="W100" s="149">
        <f>0.5*Sections!$U$2*Sections!$T$2*Sections!N100^2</f>
        <v>287.93476343832123</v>
      </c>
      <c r="X100" s="149">
        <f>BikeData!$N$2*((Sections!$P$2)/Sections!$N$2)-(0.5*Sections!$U$2*Sections!$T$2*Sections!N100^2)/BikeData!$G$5</f>
        <v>9.3436580415233497</v>
      </c>
      <c r="Y100" s="149">
        <f>Sections!$V$2*BikeData!$N$2*(Sections!$P$2/Sections!$M$2)/(1-Sections!$V$2*Sections!$N$2/Sections!$M$2)</f>
        <v>15.459349727578084</v>
      </c>
      <c r="Z100" s="149">
        <f t="shared" si="176"/>
        <v>9.3436580415233497</v>
      </c>
      <c r="AA100" s="149">
        <f>$D$2-M100</f>
        <v>429.2</v>
      </c>
      <c r="AB100" s="149">
        <f>MAX(0, (N100^2 - M$17^2)/(2*Sections!Z100))</f>
        <v>37.608096694330676</v>
      </c>
      <c r="AC100" s="149">
        <f t="shared" si="189"/>
        <v>0</v>
      </c>
      <c r="AD100" s="149">
        <f t="shared" si="177"/>
        <v>8.6376490575826992</v>
      </c>
      <c r="BT100" s="129">
        <f>INDEX($B$29:$B$34, MATCH($BX100, $A$29:$A$34, 0))</f>
        <v>281.54523308547459</v>
      </c>
      <c r="BU100" s="129">
        <f t="shared" si="190"/>
        <v>74</v>
      </c>
      <c r="BV100" s="129">
        <f t="shared" si="191"/>
        <v>57.620855199559195</v>
      </c>
      <c r="BW100" s="129">
        <f t="shared" si="178"/>
        <v>207.43507871841311</v>
      </c>
      <c r="BX100" s="129">
        <f>IF(CK100=0,
IF(BV100&lt;$E$29,1,
IF(BV100&lt;$E$30,2,
IF(BV100&lt;$E$31,3,
IF(BV100&lt;$E$32,4,
IF(BV100&lt;$E$33,5,
IF(BV100&lt;$E$34,6)))))),
IF(BV100&gt;$F$29,1,
IF(BV100&gt;$F$30,2,
IF(BV100&gt;$F$31,3,
IF(BV100&gt;$F$32,4,
IF(BV100&gt;$F$33,5,
IF(BV100&gt;$F$34,6)))))))</f>
        <v>4</v>
      </c>
      <c r="BY100" s="129" cm="1">
        <f t="array" ref="BY100">INDEX(Sections!$A$37:$F$67, MATCH(BV100, Acceleration!$H$6:$H$36, 1), Sections!BX100)</f>
        <v>4.7104625432718503</v>
      </c>
      <c r="BZ100" s="129">
        <f>(BikeData!$G$5/BT100)*BikeData!$N$2*(Sections!$O$2/Sections!$N$2)-Sections!CE100/Sections!BT100</f>
        <v>8.1227636856199794</v>
      </c>
      <c r="CA100" s="129">
        <f>(Sections!$V$2*Sections!$L$2*BikeData!$N$2*((Sections!$P$2)/Sections!$M$2)/(1-Sections!$V$2*Sections!$N$2/Sections!$M$2))/Sections!BT100-Sections!CE100/Sections!BT100</f>
        <v>12.373283533150319</v>
      </c>
      <c r="CB100" s="129">
        <f t="shared" si="179"/>
        <v>4.7104625432718503</v>
      </c>
      <c r="CC100" s="129">
        <f t="shared" si="180"/>
        <v>57.702546555720673</v>
      </c>
      <c r="CD100" s="129">
        <f t="shared" si="181"/>
        <v>1.7342533861809693E-2</v>
      </c>
      <c r="CE100" s="149">
        <f>0.5*Sections!$U$2*Sections!$T$2*Sections!BV100^2</f>
        <v>597.62933170714211</v>
      </c>
      <c r="CF100" s="149">
        <f>BikeData!$N$2*((Sections!$P$2)/Sections!$N$2)-(0.5*Sections!$U$2*Sections!$T$2*Sections!BV100^2)/BikeData!$G$5</f>
        <v>8.1705725556566033</v>
      </c>
      <c r="CG100" s="149">
        <f>Sections!$V$2*BikeData!$N$2*(Sections!$P$2/Sections!$M$2)/(1-Sections!$V$2*Sections!$N$2/Sections!$M$2)</f>
        <v>15.459349727578084</v>
      </c>
      <c r="CH100" s="149">
        <f t="shared" si="170"/>
        <v>8.1705725556566033</v>
      </c>
      <c r="CI100" s="149">
        <f t="shared" si="192"/>
        <v>30.075679469999997</v>
      </c>
      <c r="CJ100" s="149">
        <f>MAX(0, (BV100^2 - BU$17^2)/(2*Sections!CH100))</f>
        <v>0</v>
      </c>
      <c r="CK100" s="149">
        <f t="shared" si="193"/>
        <v>0</v>
      </c>
      <c r="CL100" s="149">
        <f t="shared" si="194"/>
        <v>4.7104625432718503</v>
      </c>
      <c r="EX100" s="129">
        <f>INDEX($B$29:$B$34, MATCH($FB100, $A$29:$A$34, 0))</f>
        <v>288.49501037177833</v>
      </c>
      <c r="EY100" s="129">
        <f t="shared" si="230"/>
        <v>74</v>
      </c>
      <c r="EZ100" s="129">
        <f t="shared" si="231"/>
        <v>45.703251329784024</v>
      </c>
      <c r="FA100" s="129">
        <f t="shared" si="232"/>
        <v>164.53170478722248</v>
      </c>
      <c r="FB100" s="149">
        <f>IF(FO100=0,
IF(EZ100&lt;$E$29,1,
IF(EZ100&lt;$E$30,2,
IF(EZ100&lt;$E$31,3,
IF(EZ100&lt;$E$32,4,
IF(EZ100&lt;$E$33,5,
IF(EZ100&lt;$E$34,6)))))),
IF(EZ100&gt;$F$29,1,
IF(EZ100&gt;$F$30,2,
IF(EZ100&gt;$F$31,3,
IF(EZ100&gt;$F$32,4,
IF(EZ100&gt;$F$33,5,
IF(EZ100&gt;$F$34,6)))))))</f>
        <v>3</v>
      </c>
      <c r="FC100" s="149" cm="1">
        <f t="array" ref="FC100">INDEX(Sections!$A$37:$F$67, MATCH(EZ100, Acceleration!$H$6:$H$36, 1), Sections!FB100)</f>
        <v>6.8582415088433493</v>
      </c>
      <c r="FD100" s="129">
        <f>(BikeData!$G$5/EX100)*BikeData!$N$2*(Sections!$O$2/Sections!$N$2)-Sections!FI100/Sections!EX100</f>
        <v>8.6953775417470212</v>
      </c>
      <c r="FE100" s="129">
        <f>(Sections!$V$2*Sections!$L$2*BikeData!$N$2*((Sections!$P$2)/Sections!$M$2)/(1-Sections!$V$2*Sections!$N$2/Sections!$M$2))/Sections!EX100-Sections!FI100/Sections!EX100</f>
        <v>12.843503360856273</v>
      </c>
      <c r="FF100" s="129">
        <f t="shared" si="233"/>
        <v>6.8582415088433493</v>
      </c>
      <c r="FG100" s="129">
        <f t="shared" si="234"/>
        <v>45.853066038500543</v>
      </c>
      <c r="FH100" s="129">
        <f t="shared" si="183"/>
        <v>2.1844478431291902E-2</v>
      </c>
      <c r="FI100" s="149">
        <f>0.5*Sections!$U$2*Sections!$T$2*Sections!EZ100^2</f>
        <v>375.98169278041297</v>
      </c>
      <c r="FJ100" s="149">
        <f>BikeData!$N$2*((Sections!$P$2)/Sections!$N$2)-(0.5*Sections!$U$2*Sections!$T$2*Sections!EZ100^2)/BikeData!$G$5</f>
        <v>9.0101469455305772</v>
      </c>
      <c r="FK100" s="149">
        <f>Sections!$V$2*BikeData!$N$2*(Sections!$P$2/Sections!$M$2)/(1-Sections!$V$2*Sections!$N$2/Sections!$M$2)</f>
        <v>15.459349727578084</v>
      </c>
      <c r="FL100" s="149">
        <f t="shared" si="235"/>
        <v>9.0101469455305772</v>
      </c>
      <c r="FM100" s="149">
        <f t="shared" si="236"/>
        <v>179.62828163</v>
      </c>
      <c r="FN100" s="149">
        <f t="shared" si="184"/>
        <v>75.625800221515689</v>
      </c>
      <c r="FO100" s="149">
        <f t="shared" si="237"/>
        <v>0</v>
      </c>
      <c r="FP100" s="149">
        <f t="shared" si="238"/>
        <v>6.8582415088433493</v>
      </c>
      <c r="FR100" s="149">
        <f>INDEX($B$29:$B$34, MATCH($FV100, $A$29:$A$34, 0))</f>
        <v>288.49501037177833</v>
      </c>
      <c r="FS100" s="129">
        <f t="shared" si="199"/>
        <v>74</v>
      </c>
      <c r="FT100" s="129">
        <f t="shared" si="200"/>
        <v>44.346293222566118</v>
      </c>
      <c r="FU100" s="129">
        <f t="shared" si="201"/>
        <v>159.64665560123802</v>
      </c>
      <c r="FV100" s="149">
        <f>IF(GI100=0,
IF(FT100&lt;$E$29,1,
IF(FT100&lt;$E$30,2,
IF(FT100&lt;$E$31,3,
IF(FT100&lt;$E$32,4,
IF(FT100&lt;$E$33,5,
IF(FT100&lt;$E$34,6)))))),
IF(FT100&gt;$F$29,1,
IF(FT100&gt;$F$30,2,
IF(FT100&gt;$F$31,3,
IF(FT100&gt;$F$32,4,
IF(FT100&gt;$F$33,5,
IF(FT100&gt;$F$34,6)))))))</f>
        <v>3</v>
      </c>
      <c r="FW100" s="149" cm="1">
        <f t="array" ref="FW100">INDEX(Sections!$A$37:$F$67, MATCH(FT100, Acceleration!$H$6:$H$36, 1), Sections!FV100)</f>
        <v>6.8582415088433493</v>
      </c>
      <c r="FX100" s="129">
        <f>(BikeData!$G$5/FR100)*BikeData!$N$2*(Sections!$O$2/Sections!$N$2)-Sections!GC100/Sections!FR100</f>
        <v>8.7716174139283183</v>
      </c>
      <c r="FY100" s="129">
        <f>(Sections!$V$2*Sections!$L$2*BikeData!$N$2*((Sections!$P$2)/Sections!$M$2)/(1-Sections!$V$2*Sections!$N$2/Sections!$M$2))/Sections!FR100-Sections!GC100/Sections!FR100</f>
        <v>12.91974323303757</v>
      </c>
      <c r="FZ100" s="129">
        <f t="shared" si="202"/>
        <v>6.8582415088433493</v>
      </c>
      <c r="GA100" s="129">
        <f t="shared" si="203"/>
        <v>44.50067646226853</v>
      </c>
      <c r="GB100" s="129">
        <f t="shared" si="185"/>
        <v>2.2510615804844817E-2</v>
      </c>
      <c r="GC100" s="149">
        <f>0.5*Sections!$U$2*Sections!$T$2*Sections!FT100^2</f>
        <v>353.98687006472642</v>
      </c>
      <c r="GD100" s="149">
        <f>BikeData!$N$2*((Sections!$P$2)/Sections!$N$2)-(0.5*Sections!$U$2*Sections!$T$2*Sections!FT100^2)/BikeData!$G$5</f>
        <v>9.0934606679384817</v>
      </c>
      <c r="GE100" s="149">
        <f>Sections!$V$2*BikeData!$N$2*(Sections!$P$2/Sections!$M$2)/(1-Sections!$V$2*Sections!$N$2/Sections!$M$2)</f>
        <v>15.459349727578084</v>
      </c>
      <c r="GF100" s="149">
        <f t="shared" si="204"/>
        <v>9.0934606679384817</v>
      </c>
      <c r="GG100" s="149">
        <f t="shared" si="205"/>
        <v>440.54111422000005</v>
      </c>
      <c r="GH100" s="149">
        <f>MAX(0, (FT100^2 - CX$6^2)/(2*Sections!GF100))</f>
        <v>108.13230487242252</v>
      </c>
      <c r="GI100" s="149">
        <f t="shared" si="206"/>
        <v>0</v>
      </c>
      <c r="GJ100" s="149">
        <f t="shared" si="207"/>
        <v>6.8582415088433493</v>
      </c>
      <c r="GM100" s="106">
        <f>INDEX($B$29:$B$34, MATCH(GQ100, $A$29:$A$34, 0))</f>
        <v>300.69501336586995</v>
      </c>
      <c r="GN100" s="106">
        <f t="shared" si="208"/>
        <v>74</v>
      </c>
      <c r="GO100" s="106">
        <f t="shared" si="209"/>
        <v>40.626153654181103</v>
      </c>
      <c r="GP100" s="106">
        <f t="shared" si="210"/>
        <v>146.25415315505197</v>
      </c>
      <c r="GQ100" s="106">
        <f>IF(HD100=0,
IF(GO100&lt;$E$29,1,
IF(GO100&lt;$E$30,2,
IF(GO100&lt;$E$31,3,
IF(GO100&lt;$E$32,4,
IF(GO100&lt;$E$33,5,
IF(GO100&lt;$E$34,6)))))),
IF(GO100&gt;$F$29,1,
IF(GO100&gt;$F$30,2,
IF(GO100&gt;$F$31,3,
IF(GO100&gt;$F$32,4,
IF(GO100&gt;$F$33,5,
IF(GO100&gt;$F$34,6)))))))</f>
        <v>2</v>
      </c>
      <c r="GR100" s="106" cm="1">
        <f t="array" ref="GR100">INDEX(Sections!$A$37:$F$67, MATCH(GO100, Acceleration!$H$6:$H$36, 1), Sections!GQ100)</f>
        <v>9.4901727706756382</v>
      </c>
      <c r="GS100" s="106">
        <f>(BikeData!$G$5/GM100)*BikeData!$N$2*(Sections!$O$2/Sections!$N$2)-Sections!GX100/Sections!GM100</f>
        <v>8.6049566069557297</v>
      </c>
      <c r="GT100" s="106">
        <f>(Sections!$V$2*Sections!$L$2*BikeData!$N$2*((Sections!$P$2)/Sections!$M$2)/(1-Sections!$V$2*Sections!$N$2/Sections!$M$2))/Sections!GM100-Sections!GX100/Sections!GM100</f>
        <v>12.58478183854767</v>
      </c>
      <c r="GU100" s="106">
        <f t="shared" si="211"/>
        <v>8.6049566069557297</v>
      </c>
      <c r="GV100" s="106">
        <f t="shared" si="212"/>
        <v>40.837412674495475</v>
      </c>
      <c r="GW100" s="106">
        <f t="shared" si="186"/>
        <v>2.4550852486996087E-2</v>
      </c>
      <c r="GX100" s="106">
        <f>0.5*Sections!$U$2*Sections!$T$2*Sections!GO100^2</f>
        <v>297.0871849319638</v>
      </c>
      <c r="GY100" s="106">
        <f>BikeData!$N$2*((Sections!$P$2)/Sections!$N$2)-(0.5*Sections!$U$2*Sections!$T$2*Sections!GO100^2)/BikeData!$G$5</f>
        <v>9.3089897782898543</v>
      </c>
      <c r="GZ100" s="106">
        <f>Sections!$V$2*BikeData!$N$2*(Sections!$P$2/Sections!$M$2)/(1-Sections!$V$2*Sections!$N$2/Sections!$M$2)</f>
        <v>15.459349727578084</v>
      </c>
      <c r="HA100" s="106">
        <f t="shared" si="213"/>
        <v>9.3089897782898543</v>
      </c>
      <c r="HB100" s="106">
        <f t="shared" si="214"/>
        <v>309.21187875999999</v>
      </c>
      <c r="HC100" s="106">
        <f>MAX(0, (GO100^2 - DY$9^2)/(2*Sections!HA100))</f>
        <v>88.650025407823648</v>
      </c>
      <c r="HD100" s="106">
        <f t="shared" si="215"/>
        <v>0</v>
      </c>
      <c r="HE100" s="106">
        <f t="shared" si="216"/>
        <v>8.6049566069557297</v>
      </c>
      <c r="HH100" s="82">
        <f>INDEX($B$29:$B$34, MATCH(HL100, $A$29:$A$34, 0))</f>
        <v>300.69501336586995</v>
      </c>
      <c r="HI100" s="82">
        <f t="shared" si="217"/>
        <v>74</v>
      </c>
      <c r="HJ100" s="82">
        <f t="shared" si="218"/>
        <v>39.063838897017931</v>
      </c>
      <c r="HK100" s="82">
        <f t="shared" si="219"/>
        <v>140.62982002926455</v>
      </c>
      <c r="HL100" s="106">
        <f>IF(HY100=0,
IF(HJ100&lt;$E$29,1,
IF(HJ100&lt;$E$30,2,
IF(HJ100&lt;$E$31,3,
IF(HJ100&lt;$E$32,4,
IF(HJ100&lt;$E$33,5,
IF(HJ100&lt;$E$34,6)))))),
IF(HJ100&gt;$F$29,1,
IF(HJ100&gt;$F$30,2,
IF(HJ100&gt;$F$31,3,
IF(HJ100&gt;$F$32,4,
IF(HJ100&gt;$F$33,5,
IF(HJ100&gt;$F$34,6)))))))</f>
        <v>2</v>
      </c>
      <c r="HM100" s="106" cm="1">
        <f t="array" ref="HM100">INDEX(Sections!$A$37:$F$67, MATCH(HJ100, Acceleration!$H$6:$H$36, 1), Sections!HL100)</f>
        <v>9.4901727706756382</v>
      </c>
      <c r="HN100" s="82">
        <f>(BikeData!$G$5/HH100)*BikeData!$N$2*(Sections!$O$2/Sections!$N$2)-Sections!HS100/Sections!HH100</f>
        <v>8.6794844582630137</v>
      </c>
      <c r="HO100" s="82">
        <f>(Sections!$V$2*Sections!$L$2*BikeData!$N$2*((Sections!$P$2)/Sections!$M$2)/(1-Sections!$V$2*Sections!$N$2/Sections!$M$2))/Sections!HH100-Sections!HS100/Sections!HH100</f>
        <v>12.659309689854954</v>
      </c>
      <c r="HP100" s="82">
        <f t="shared" si="220"/>
        <v>8.6794844582630137</v>
      </c>
      <c r="HQ100" s="82">
        <f t="shared" si="221"/>
        <v>39.285397774347366</v>
      </c>
      <c r="HR100" s="106">
        <f t="shared" si="172"/>
        <v>2.5526732422282056E-2</v>
      </c>
      <c r="HS100" s="104">
        <f>0.5*Sections!$U$2*Sections!$T$2*Sections!HJ100^2</f>
        <v>274.6770316869908</v>
      </c>
      <c r="HT100" s="104">
        <f>BikeData!$N$2*((Sections!$P$2)/Sections!$N$2)-(0.5*Sections!$U$2*Sections!$T$2*Sections!HJ100^2)/BikeData!$G$5</f>
        <v>9.3938767223996003</v>
      </c>
      <c r="HU100" s="104">
        <f>Sections!$V$2*BikeData!$N$2*(Sections!$P$2/Sections!$M$2)/(1-Sections!$V$2*Sections!$N$2/Sections!$M$2)</f>
        <v>15.459349727578084</v>
      </c>
      <c r="HV100" s="106">
        <f t="shared" si="222"/>
        <v>9.3938767223996003</v>
      </c>
      <c r="HW100" s="106">
        <f t="shared" si="223"/>
        <v>247.42191860000003</v>
      </c>
      <c r="HX100" s="106">
        <f t="shared" si="187"/>
        <v>64.12251463575393</v>
      </c>
      <c r="HY100" s="106">
        <f t="shared" si="224"/>
        <v>0</v>
      </c>
      <c r="HZ100" s="106">
        <f t="shared" si="225"/>
        <v>8.6794844582630137</v>
      </c>
    </row>
    <row r="101" spans="2:234">
      <c r="B101" s="65"/>
      <c r="C101" s="65"/>
      <c r="D101" s="65"/>
      <c r="E101" s="111"/>
      <c r="F101" s="111"/>
      <c r="L101" s="149">
        <f>INDEX($B$29:$B$34, MATCH($P101, $A$29:$A$34, 0))</f>
        <v>300.69501336586995</v>
      </c>
      <c r="M101" s="149">
        <f t="shared" si="173"/>
        <v>75</v>
      </c>
      <c r="N101" s="149">
        <f t="shared" si="188"/>
        <v>40.210855160920239</v>
      </c>
      <c r="O101" s="149">
        <f t="shared" si="174"/>
        <v>144.75907857931287</v>
      </c>
      <c r="P101" s="149">
        <f>IF(AC101=0,
IF(N101&lt;$E$29,1,
IF(N101&lt;$E$30,2,
IF(N101&lt;$E$31,3,
IF(N101&lt;$E$32,4,
IF(N101&lt;$E$33,5,
IF(N101&lt;$E$34,6)))))),
IF(N101&gt;$F$29,1,
IF(N101&gt;$F$30,2,
IF(N101&gt;$F$31,3,
IF(N101&gt;$F$32,4,
IF(N101&gt;$F$33,5,
IF(N101&gt;$F$34,6)))))))</f>
        <v>2</v>
      </c>
      <c r="Q101" s="149" cm="1">
        <f t="array" ref="Q101">INDEX(Sections!$A$37:$F$67, MATCH(N101, Acceleration!$H$6:$H$36, 1), Sections!P101)</f>
        <v>9.4901727706756382</v>
      </c>
      <c r="R101" s="149">
        <f>(BikeData!$G$5/L101)*BikeData!$N$2*(Sections!$O$2/Sections!$N$2)-Sections!W101/Sections!L101</f>
        <v>8.6250529423264801</v>
      </c>
      <c r="S101" s="149">
        <f>(Sections!$V$2*Sections!$L$2*BikeData!$N$2*((Sections!$P$2)/Sections!$M$2)/(1-Sections!$V$2*Sections!$N$2/Sections!$M$2))/Sections!L101-Sections!W101/Sections!L101</f>
        <v>12.60487817391842</v>
      </c>
      <c r="T101" s="149">
        <f t="shared" si="168"/>
        <v>8.6376490575826992</v>
      </c>
      <c r="U101" s="149">
        <f t="shared" si="169"/>
        <v>40.425093331836244</v>
      </c>
      <c r="V101" s="149">
        <f t="shared" si="175"/>
        <v>2.4802833443196261E-2</v>
      </c>
      <c r="W101" s="149">
        <f>0.5*Sections!$U$2*Sections!$T$2*Sections!N101^2</f>
        <v>291.04431709905106</v>
      </c>
      <c r="X101" s="149">
        <f>BikeData!$N$2*((Sections!$P$2)/Sections!$N$2)-(0.5*Sections!$U$2*Sections!$T$2*Sections!N101^2)/BikeData!$G$5</f>
        <v>9.3318794291720994</v>
      </c>
      <c r="Y101" s="149">
        <f>Sections!$V$2*BikeData!$N$2*(Sections!$P$2/Sections!$M$2)/(1-Sections!$V$2*Sections!$N$2/Sections!$M$2)</f>
        <v>15.459349727578084</v>
      </c>
      <c r="Z101" s="149">
        <f t="shared" si="176"/>
        <v>9.3318794291720994</v>
      </c>
      <c r="AA101" s="149">
        <f>$D$2-M101</f>
        <v>428.2</v>
      </c>
      <c r="AB101" s="149">
        <f>MAX(0, (N101^2 - M$17^2)/(2*Sections!Z101))</f>
        <v>38.581171873744907</v>
      </c>
      <c r="AC101" s="149">
        <f t="shared" si="189"/>
        <v>0</v>
      </c>
      <c r="AD101" s="149">
        <f t="shared" si="177"/>
        <v>8.6376490575826992</v>
      </c>
      <c r="BT101" s="129">
        <f>INDEX($B$29:$B$34, MATCH($BX101, $A$29:$A$34, 0))</f>
        <v>281.54523308547459</v>
      </c>
      <c r="BU101" s="129">
        <f t="shared" si="190"/>
        <v>75</v>
      </c>
      <c r="BV101" s="129">
        <f t="shared" si="191"/>
        <v>57.702546555720673</v>
      </c>
      <c r="BW101" s="129">
        <f t="shared" si="178"/>
        <v>207.72916760059442</v>
      </c>
      <c r="BX101" s="129">
        <f>IF(CK101=0,
IF(BV101&lt;$E$29,1,
IF(BV101&lt;$E$30,2,
IF(BV101&lt;$E$31,3,
IF(BV101&lt;$E$32,4,
IF(BV101&lt;$E$33,5,
IF(BV101&lt;$E$34,6)))))),
IF(BV101&gt;$F$29,1,
IF(BV101&gt;$F$30,2,
IF(BV101&gt;$F$31,3,
IF(BV101&gt;$F$32,4,
IF(BV101&gt;$F$33,5,
IF(BV101&gt;$F$34,6)))))))</f>
        <v>4</v>
      </c>
      <c r="BY101" s="129" cm="1">
        <f t="array" ref="BY101">INDEX(Sections!$A$37:$F$67, MATCH(BV101, Acceleration!$H$6:$H$36, 1), Sections!BX101)</f>
        <v>4.7104625432718503</v>
      </c>
      <c r="BZ101" s="129">
        <f>(BikeData!$G$5/BT101)*BikeData!$N$2*(Sections!$O$2/Sections!$N$2)-Sections!CE101/Sections!BT101</f>
        <v>8.1167406160869113</v>
      </c>
      <c r="CA101" s="129">
        <f>(Sections!$V$2*Sections!$L$2*BikeData!$N$2*((Sections!$P$2)/Sections!$M$2)/(1-Sections!$V$2*Sections!$N$2/Sections!$M$2))/Sections!BT101-Sections!CE101/Sections!BT101</f>
        <v>12.367260463617249</v>
      </c>
      <c r="CB101" s="129">
        <f t="shared" si="179"/>
        <v>4.7104625432718503</v>
      </c>
      <c r="CC101" s="129">
        <f t="shared" si="180"/>
        <v>57.784122422181468</v>
      </c>
      <c r="CD101" s="129">
        <f t="shared" si="181"/>
        <v>1.7318016163256348E-2</v>
      </c>
      <c r="CE101" s="149">
        <f>0.5*Sections!$U$2*Sections!$T$2*Sections!BV101^2</f>
        <v>599.32509822272004</v>
      </c>
      <c r="CF101" s="149">
        <f>BikeData!$N$2*((Sections!$P$2)/Sections!$N$2)-(0.5*Sections!$U$2*Sections!$T$2*Sections!BV101^2)/BikeData!$G$5</f>
        <v>8.1641491976430505</v>
      </c>
      <c r="CG101" s="149">
        <f>Sections!$V$2*BikeData!$N$2*(Sections!$P$2/Sections!$M$2)/(1-Sections!$V$2*Sections!$N$2/Sections!$M$2)</f>
        <v>15.459349727578084</v>
      </c>
      <c r="CH101" s="149">
        <f t="shared" si="170"/>
        <v>8.1641491976430505</v>
      </c>
      <c r="CI101" s="149">
        <f t="shared" si="192"/>
        <v>29.075679469999997</v>
      </c>
      <c r="CJ101" s="149">
        <f>MAX(0, (BV101^2 - BU$17^2)/(2*Sections!CH101))</f>
        <v>0</v>
      </c>
      <c r="CK101" s="149">
        <f t="shared" si="193"/>
        <v>0</v>
      </c>
      <c r="CL101" s="149">
        <f t="shared" si="194"/>
        <v>4.7104625432718503</v>
      </c>
      <c r="EX101" s="129">
        <f>INDEX($B$29:$B$34, MATCH($FB101, $A$29:$A$34, 0))</f>
        <v>288.49501037177833</v>
      </c>
      <c r="EY101" s="129">
        <f t="shared" si="230"/>
        <v>75</v>
      </c>
      <c r="EZ101" s="129">
        <f t="shared" si="231"/>
        <v>45.853066038500543</v>
      </c>
      <c r="FA101" s="129">
        <f t="shared" si="232"/>
        <v>165.07103773860197</v>
      </c>
      <c r="FB101" s="149">
        <f>IF(FO101=0,
IF(EZ101&lt;$E$29,1,
IF(EZ101&lt;$E$30,2,
IF(EZ101&lt;$E$31,3,
IF(EZ101&lt;$E$32,4,
IF(EZ101&lt;$E$33,5,
IF(EZ101&lt;$E$34,6)))))),
IF(EZ101&gt;$F$29,1,
IF(EZ101&gt;$F$30,2,
IF(EZ101&gt;$F$31,3,
IF(EZ101&gt;$F$32,4,
IF(EZ101&gt;$F$33,5,
IF(EZ101&gt;$F$34,6)))))))</f>
        <v>3</v>
      </c>
      <c r="FC101" s="149" cm="1">
        <f t="array" ref="FC101">INDEX(Sections!$A$37:$F$67, MATCH(EZ101, Acceleration!$H$6:$H$36, 1), Sections!FB101)</f>
        <v>6.8582415088433493</v>
      </c>
      <c r="FD101" s="129">
        <f>(BikeData!$G$5/EX101)*BikeData!$N$2*(Sections!$O$2/Sections!$N$2)-Sections!FI101/Sections!EX101</f>
        <v>8.6868194493904074</v>
      </c>
      <c r="FE101" s="129">
        <f>(Sections!$V$2*Sections!$L$2*BikeData!$N$2*((Sections!$P$2)/Sections!$M$2)/(1-Sections!$V$2*Sections!$N$2/Sections!$M$2))/Sections!EX101-Sections!FI101/Sections!EX101</f>
        <v>12.834945268499659</v>
      </c>
      <c r="FF101" s="129">
        <f t="shared" si="233"/>
        <v>6.8582415088433493</v>
      </c>
      <c r="FG101" s="129">
        <f t="shared" si="234"/>
        <v>46.0023928524243</v>
      </c>
      <c r="FH101" s="129">
        <f t="shared" si="183"/>
        <v>2.1773338505389157E-2</v>
      </c>
      <c r="FI101" s="149">
        <f>0.5*Sections!$U$2*Sections!$T$2*Sections!EZ101^2</f>
        <v>378.45065972359657</v>
      </c>
      <c r="FJ101" s="149">
        <f>BikeData!$N$2*((Sections!$P$2)/Sections!$N$2)-(0.5*Sections!$U$2*Sections!$T$2*Sections!EZ101^2)/BikeData!$G$5</f>
        <v>9.0007947980185179</v>
      </c>
      <c r="FK101" s="149">
        <f>Sections!$V$2*BikeData!$N$2*(Sections!$P$2/Sections!$M$2)/(1-Sections!$V$2*Sections!$N$2/Sections!$M$2)</f>
        <v>15.459349727578084</v>
      </c>
      <c r="FL101" s="149">
        <f t="shared" si="235"/>
        <v>9.0007947980185179</v>
      </c>
      <c r="FM101" s="149">
        <f t="shared" si="236"/>
        <v>178.62828163</v>
      </c>
      <c r="FN101" s="149">
        <f t="shared" si="184"/>
        <v>76.46633767604115</v>
      </c>
      <c r="FO101" s="149">
        <f t="shared" si="237"/>
        <v>0</v>
      </c>
      <c r="FP101" s="149">
        <f t="shared" si="238"/>
        <v>6.8582415088433493</v>
      </c>
      <c r="FR101" s="149">
        <f>INDEX($B$29:$B$34, MATCH($FV101, $A$29:$A$34, 0))</f>
        <v>288.49501037177833</v>
      </c>
      <c r="FS101" s="129">
        <f t="shared" si="199"/>
        <v>75</v>
      </c>
      <c r="FT101" s="129">
        <f t="shared" si="200"/>
        <v>44.50067646226853</v>
      </c>
      <c r="FU101" s="129">
        <f t="shared" si="201"/>
        <v>160.20243526416672</v>
      </c>
      <c r="FV101" s="149">
        <f>IF(GI101=0,
IF(FT101&lt;$E$29,1,
IF(FT101&lt;$E$30,2,
IF(FT101&lt;$E$31,3,
IF(FT101&lt;$E$32,4,
IF(FT101&lt;$E$33,5,
IF(FT101&lt;$E$34,6)))))),
IF(FT101&gt;$F$29,1,
IF(FT101&gt;$F$30,2,
IF(FT101&gt;$F$31,3,
IF(FT101&gt;$F$32,4,
IF(FT101&gt;$F$33,5,
IF(FT101&gt;$F$34,6)))))))</f>
        <v>3</v>
      </c>
      <c r="FW101" s="149" cm="1">
        <f t="array" ref="FW101">INDEX(Sections!$A$37:$F$67, MATCH(FT101, Acceleration!$H$6:$H$36, 1), Sections!FV101)</f>
        <v>6.8582415088433493</v>
      </c>
      <c r="FX101" s="129">
        <f>(BikeData!$G$5/FR101)*BikeData!$N$2*(Sections!$O$2/Sections!$N$2)-Sections!GC101/Sections!FR101</f>
        <v>8.7630593215717063</v>
      </c>
      <c r="FY101" s="129">
        <f>(Sections!$V$2*Sections!$L$2*BikeData!$N$2*((Sections!$P$2)/Sections!$M$2)/(1-Sections!$V$2*Sections!$N$2/Sections!$M$2))/Sections!FR101-Sections!GC101/Sections!FR101</f>
        <v>12.911185140680958</v>
      </c>
      <c r="FZ101" s="129">
        <f t="shared" si="202"/>
        <v>6.8582415088433493</v>
      </c>
      <c r="GA101" s="129">
        <f t="shared" si="203"/>
        <v>44.654525958934855</v>
      </c>
      <c r="GB101" s="129">
        <f t="shared" si="185"/>
        <v>2.2432790747882542E-2</v>
      </c>
      <c r="GC101" s="149">
        <f>0.5*Sections!$U$2*Sections!$T$2*Sections!FT101^2</f>
        <v>356.45583700791002</v>
      </c>
      <c r="GD101" s="149">
        <f>BikeData!$N$2*((Sections!$P$2)/Sections!$N$2)-(0.5*Sections!$U$2*Sections!$T$2*Sections!FT101^2)/BikeData!$G$5</f>
        <v>9.0841085204264225</v>
      </c>
      <c r="GE101" s="149">
        <f>Sections!$V$2*BikeData!$N$2*(Sections!$P$2/Sections!$M$2)/(1-Sections!$V$2*Sections!$N$2/Sections!$M$2)</f>
        <v>15.459349727578084</v>
      </c>
      <c r="GF101" s="149">
        <f t="shared" si="204"/>
        <v>9.0841085204264225</v>
      </c>
      <c r="GG101" s="149">
        <f t="shared" si="205"/>
        <v>439.54111422000005</v>
      </c>
      <c r="GH101" s="149">
        <f>MAX(0, (FT101^2 - CX$6^2)/(2*Sections!GF101))</f>
        <v>108.99859910009867</v>
      </c>
      <c r="GI101" s="149">
        <f t="shared" si="206"/>
        <v>0</v>
      </c>
      <c r="GJ101" s="149">
        <f t="shared" si="207"/>
        <v>6.8582415088433493</v>
      </c>
      <c r="GM101" s="106">
        <f>INDEX($B$29:$B$34, MATCH(GQ101, $A$29:$A$34, 0))</f>
        <v>300.69501336586995</v>
      </c>
      <c r="GN101" s="106">
        <f t="shared" si="208"/>
        <v>75</v>
      </c>
      <c r="GO101" s="106">
        <f t="shared" si="209"/>
        <v>40.837412674495475</v>
      </c>
      <c r="GP101" s="106">
        <f t="shared" si="210"/>
        <v>147.01468562818371</v>
      </c>
      <c r="GQ101" s="106">
        <f>IF(HD101=0,
IF(GO101&lt;$E$29,1,
IF(GO101&lt;$E$30,2,
IF(GO101&lt;$E$31,3,
IF(GO101&lt;$E$32,4,
IF(GO101&lt;$E$33,5,
IF(GO101&lt;$E$34,6)))))),
IF(GO101&gt;$F$29,1,
IF(GO101&gt;$F$30,2,
IF(GO101&gt;$F$31,3,
IF(GO101&gt;$F$32,4,
IF(GO101&gt;$F$33,5,
IF(GO101&gt;$F$34,6)))))))</f>
        <v>2</v>
      </c>
      <c r="GR101" s="106" cm="1">
        <f t="array" ref="GR101">INDEX(Sections!$A$37:$F$67, MATCH(GO101, Acceleration!$H$6:$H$36, 1), Sections!GQ101)</f>
        <v>9.4901727706756382</v>
      </c>
      <c r="GS101" s="106">
        <f>(BikeData!$G$5/GM101)*BikeData!$N$2*(Sections!$O$2/Sections!$N$2)-Sections!GX101/Sections!GM101</f>
        <v>8.5946545259739793</v>
      </c>
      <c r="GT101" s="106">
        <f>(Sections!$V$2*Sections!$L$2*BikeData!$N$2*((Sections!$P$2)/Sections!$M$2)/(1-Sections!$V$2*Sections!$N$2/Sections!$M$2))/Sections!GM101-Sections!GX101/Sections!GM101</f>
        <v>12.57447975756592</v>
      </c>
      <c r="GU101" s="106">
        <f t="shared" si="211"/>
        <v>8.5946545259739793</v>
      </c>
      <c r="GV101" s="106">
        <f t="shared" si="212"/>
        <v>41.047333445657486</v>
      </c>
      <c r="GW101" s="106">
        <f t="shared" si="186"/>
        <v>2.4424573498284037E-2</v>
      </c>
      <c r="GX101" s="106">
        <f>0.5*Sections!$U$2*Sections!$T$2*Sections!GO101^2</f>
        <v>300.18496931046786</v>
      </c>
      <c r="GY101" s="106">
        <f>BikeData!$N$2*((Sections!$P$2)/Sections!$N$2)-(0.5*Sections!$U$2*Sections!$T$2*Sections!GO101^2)/BikeData!$G$5</f>
        <v>9.2972557465530965</v>
      </c>
      <c r="GZ101" s="106">
        <f>Sections!$V$2*BikeData!$N$2*(Sections!$P$2/Sections!$M$2)/(1-Sections!$V$2*Sections!$N$2/Sections!$M$2)</f>
        <v>15.459349727578084</v>
      </c>
      <c r="HA101" s="106">
        <f t="shared" si="213"/>
        <v>9.2972557465530965</v>
      </c>
      <c r="HB101" s="106">
        <f t="shared" si="214"/>
        <v>308.21187875999999</v>
      </c>
      <c r="HC101" s="106">
        <f>MAX(0, (GO101^2 - DY$9^2)/(2*Sections!HA101))</f>
        <v>89.687447533393481</v>
      </c>
      <c r="HD101" s="106">
        <f t="shared" si="215"/>
        <v>0</v>
      </c>
      <c r="HE101" s="106">
        <f t="shared" si="216"/>
        <v>8.5946545259739793</v>
      </c>
      <c r="HH101" s="82">
        <f>INDEX($B$29:$B$34, MATCH(HL101, $A$29:$A$34, 0))</f>
        <v>300.69501336586995</v>
      </c>
      <c r="HI101" s="82">
        <f t="shared" si="217"/>
        <v>75</v>
      </c>
      <c r="HJ101" s="82">
        <f t="shared" si="218"/>
        <v>39.285397774347366</v>
      </c>
      <c r="HK101" s="82">
        <f t="shared" si="219"/>
        <v>141.42743198765052</v>
      </c>
      <c r="HL101" s="106">
        <f>IF(HY101=0,
IF(HJ101&lt;$E$29,1,
IF(HJ101&lt;$E$30,2,
IF(HJ101&lt;$E$31,3,
IF(HJ101&lt;$E$32,4,
IF(HJ101&lt;$E$33,5,
IF(HJ101&lt;$E$34,6)))))),
IF(HJ101&gt;$F$29,1,
IF(HJ101&gt;$F$30,2,
IF(HJ101&gt;$F$31,3,
IF(HJ101&gt;$F$32,4,
IF(HJ101&gt;$F$33,5,
IF(HJ101&gt;$F$34,6)))))))</f>
        <v>2</v>
      </c>
      <c r="HM101" s="106" cm="1">
        <f t="array" ref="HM101">INDEX(Sections!$A$37:$F$67, MATCH(HJ101, Acceleration!$H$6:$H$36, 1), Sections!HL101)</f>
        <v>9.4901727706756382</v>
      </c>
      <c r="HN101" s="82">
        <f>(BikeData!$G$5/HH101)*BikeData!$N$2*(Sections!$O$2/Sections!$N$2)-Sections!HS101/Sections!HH101</f>
        <v>8.6690931505722109</v>
      </c>
      <c r="HO101" s="82">
        <f>(Sections!$V$2*Sections!$L$2*BikeData!$N$2*((Sections!$P$2)/Sections!$M$2)/(1-Sections!$V$2*Sections!$N$2/Sections!$M$2))/Sections!HH101-Sections!HS101/Sections!HH101</f>
        <v>12.648918382164151</v>
      </c>
      <c r="HP101" s="82">
        <f t="shared" si="220"/>
        <v>8.6690931505722109</v>
      </c>
      <c r="HQ101" s="82">
        <f t="shared" si="221"/>
        <v>39.50545107437506</v>
      </c>
      <c r="HR101" s="106">
        <f t="shared" si="172"/>
        <v>2.5383658498717206E-2</v>
      </c>
      <c r="HS101" s="104">
        <f>0.5*Sections!$U$2*Sections!$T$2*Sections!HJ101^2</f>
        <v>277.80164609196544</v>
      </c>
      <c r="HT101" s="104">
        <f>BikeData!$N$2*((Sections!$P$2)/Sections!$N$2)-(0.5*Sections!$U$2*Sections!$T$2*Sections!HJ101^2)/BikeData!$G$5</f>
        <v>9.3820410617746965</v>
      </c>
      <c r="HU101" s="104">
        <f>Sections!$V$2*BikeData!$N$2*(Sections!$P$2/Sections!$M$2)/(1-Sections!$V$2*Sections!$N$2/Sections!$M$2)</f>
        <v>15.459349727578084</v>
      </c>
      <c r="HV101" s="106">
        <f t="shared" si="222"/>
        <v>9.3820410617746965</v>
      </c>
      <c r="HW101" s="106">
        <f t="shared" si="223"/>
        <v>246.42191860000003</v>
      </c>
      <c r="HX101" s="106">
        <f t="shared" si="187"/>
        <v>65.12852353272649</v>
      </c>
      <c r="HY101" s="106">
        <f t="shared" si="224"/>
        <v>0</v>
      </c>
      <c r="HZ101" s="106">
        <f t="shared" si="225"/>
        <v>8.6690931505722109</v>
      </c>
    </row>
    <row r="102" spans="2:234">
      <c r="B102" s="65"/>
      <c r="C102" s="65"/>
      <c r="D102" s="65"/>
      <c r="E102" s="111"/>
      <c r="F102" s="111"/>
      <c r="L102" s="149">
        <f>INDEX($B$29:$B$34, MATCH($P102, $A$29:$A$34, 0))</f>
        <v>300.69501336586995</v>
      </c>
      <c r="M102" s="149">
        <f t="shared" si="173"/>
        <v>76</v>
      </c>
      <c r="N102" s="149">
        <f t="shared" si="188"/>
        <v>40.425093331836244</v>
      </c>
      <c r="O102" s="149">
        <f t="shared" si="174"/>
        <v>145.53033599461048</v>
      </c>
      <c r="P102" s="149">
        <f>IF(AC102=0,
IF(N102&lt;$E$29,1,
IF(N102&lt;$E$30,2,
IF(N102&lt;$E$31,3,
IF(N102&lt;$E$32,4,
IF(N102&lt;$E$33,5,
IF(N102&lt;$E$34,6)))))),
IF(N102&gt;$F$29,1,
IF(N102&gt;$F$30,2,
IF(N102&gt;$F$31,3,
IF(N102&gt;$F$32,4,
IF(N102&gt;$F$33,5,
IF(N102&gt;$F$34,6)))))))</f>
        <v>2</v>
      </c>
      <c r="Q102" s="149" cm="1">
        <f t="array" ref="Q102">INDEX(Sections!$A$37:$F$67, MATCH(N102, Acceleration!$H$6:$H$36, 1), Sections!P102)</f>
        <v>9.4901727706756382</v>
      </c>
      <c r="R102" s="149">
        <f>(BikeData!$G$5/L102)*BikeData!$N$2*(Sections!$O$2/Sections!$N$2)-Sections!W102/Sections!L102</f>
        <v>8.6147117210806652</v>
      </c>
      <c r="S102" s="149">
        <f>(Sections!$V$2*Sections!$L$2*BikeData!$N$2*((Sections!$P$2)/Sections!$M$2)/(1-Sections!$V$2*Sections!$N$2/Sections!$M$2))/Sections!L102-Sections!W102/Sections!L102</f>
        <v>12.594536952672605</v>
      </c>
      <c r="T102" s="149">
        <f t="shared" si="168"/>
        <v>8.6376490575826992</v>
      </c>
      <c r="U102" s="149">
        <f t="shared" si="169"/>
        <v>40.638202088710038</v>
      </c>
      <c r="V102" s="149">
        <f t="shared" si="175"/>
        <v>2.4672078646991683E-2</v>
      </c>
      <c r="W102" s="149">
        <f>0.5*Sections!$U$2*Sections!$T$2*Sections!N102^2</f>
        <v>294.15387075978083</v>
      </c>
      <c r="X102" s="149">
        <f>BikeData!$N$2*((Sections!$P$2)/Sections!$N$2)-(0.5*Sections!$U$2*Sections!$T$2*Sections!N102^2)/BikeData!$G$5</f>
        <v>9.320100816820851</v>
      </c>
      <c r="Y102" s="149">
        <f>Sections!$V$2*BikeData!$N$2*(Sections!$P$2/Sections!$M$2)/(1-Sections!$V$2*Sections!$N$2/Sections!$M$2)</f>
        <v>15.459349727578084</v>
      </c>
      <c r="Z102" s="149">
        <f t="shared" si="176"/>
        <v>9.320100816820851</v>
      </c>
      <c r="AA102" s="149">
        <f>$D$2-M102</f>
        <v>427.2</v>
      </c>
      <c r="AB102" s="149">
        <f>MAX(0, (N102^2 - M$17^2)/(2*Sections!Z102))</f>
        <v>39.556706570615475</v>
      </c>
      <c r="AC102" s="149">
        <f t="shared" si="189"/>
        <v>0</v>
      </c>
      <c r="AD102" s="149">
        <f t="shared" si="177"/>
        <v>8.6376490575826992</v>
      </c>
      <c r="BT102" s="129">
        <f>INDEX($B$29:$B$34, MATCH($BX102, $A$29:$A$34, 0))</f>
        <v>281.54523308547459</v>
      </c>
      <c r="BU102" s="129">
        <f t="shared" si="190"/>
        <v>76</v>
      </c>
      <c r="BV102" s="129">
        <f t="shared" si="191"/>
        <v>57.784122422181468</v>
      </c>
      <c r="BW102" s="129">
        <f t="shared" si="178"/>
        <v>208.02284071985329</v>
      </c>
      <c r="BX102" s="129">
        <f>IF(CK102=0,
IF(BV102&lt;$E$29,1,
IF(BV102&lt;$E$30,2,
IF(BV102&lt;$E$31,3,
IF(BV102&lt;$E$32,4,
IF(BV102&lt;$E$33,5,
IF(BV102&lt;$E$34,6)))))),
IF(BV102&gt;$F$29,1,
IF(BV102&gt;$F$30,2,
IF(BV102&gt;$F$31,3,
IF(BV102&gt;$F$32,4,
IF(BV102&gt;$F$33,5,
IF(BV102&gt;$F$34,6)))))))</f>
        <v>4</v>
      </c>
      <c r="BY102" s="129" cm="1">
        <f t="array" ref="BY102">INDEX(Sections!$A$37:$F$67, MATCH(BV102, Acceleration!$H$6:$H$36, 1), Sections!BX102)</f>
        <v>4.7104625432718503</v>
      </c>
      <c r="BZ102" s="129">
        <f>(BikeData!$G$5/BT102)*BikeData!$N$2*(Sections!$O$2/Sections!$N$2)-Sections!CE102/Sections!BT102</f>
        <v>8.1107175465538415</v>
      </c>
      <c r="CA102" s="129">
        <f>(Sections!$V$2*Sections!$L$2*BikeData!$N$2*((Sections!$P$2)/Sections!$M$2)/(1-Sections!$V$2*Sections!$N$2/Sections!$M$2))/Sections!BT102-Sections!CE102/Sections!BT102</f>
        <v>12.361237394084181</v>
      </c>
      <c r="CB102" s="129">
        <f t="shared" si="179"/>
        <v>4.7104625432718503</v>
      </c>
      <c r="CC102" s="129">
        <f t="shared" si="180"/>
        <v>57.865583287375571</v>
      </c>
      <c r="CD102" s="129">
        <f t="shared" si="181"/>
        <v>1.7293602156004156E-2</v>
      </c>
      <c r="CE102" s="149">
        <f>0.5*Sections!$U$2*Sections!$T$2*Sections!BV102^2</f>
        <v>601.02086473829797</v>
      </c>
      <c r="CF102" s="149">
        <f>BikeData!$N$2*((Sections!$P$2)/Sections!$N$2)-(0.5*Sections!$U$2*Sections!$T$2*Sections!BV102^2)/BikeData!$G$5</f>
        <v>8.1577258396294976</v>
      </c>
      <c r="CG102" s="149">
        <f>Sections!$V$2*BikeData!$N$2*(Sections!$P$2/Sections!$M$2)/(1-Sections!$V$2*Sections!$N$2/Sections!$M$2)</f>
        <v>15.459349727578084</v>
      </c>
      <c r="CH102" s="149">
        <f t="shared" si="170"/>
        <v>8.1577258396294976</v>
      </c>
      <c r="CI102" s="149">
        <f t="shared" si="192"/>
        <v>28.075679469999997</v>
      </c>
      <c r="CJ102" s="149">
        <f>MAX(0, (BV102^2 - BU$17^2)/(2*Sections!CH102))</f>
        <v>0</v>
      </c>
      <c r="CK102" s="149">
        <f t="shared" si="193"/>
        <v>0</v>
      </c>
      <c r="CL102" s="149">
        <f t="shared" si="194"/>
        <v>4.7104625432718503</v>
      </c>
      <c r="EX102" s="129">
        <f>INDEX($B$29:$B$34, MATCH($FB102, $A$29:$A$34, 0))</f>
        <v>288.49501037177833</v>
      </c>
      <c r="EY102" s="129">
        <f t="shared" si="230"/>
        <v>76</v>
      </c>
      <c r="EZ102" s="129">
        <f t="shared" si="231"/>
        <v>46.0023928524243</v>
      </c>
      <c r="FA102" s="129">
        <f t="shared" si="232"/>
        <v>165.60861426872748</v>
      </c>
      <c r="FB102" s="149">
        <f>IF(FO102=0,
IF(EZ102&lt;$E$29,1,
IF(EZ102&lt;$E$30,2,
IF(EZ102&lt;$E$31,3,
IF(EZ102&lt;$E$32,4,
IF(EZ102&lt;$E$33,5,
IF(EZ102&lt;$E$34,6)))))),
IF(EZ102&gt;$F$29,1,
IF(EZ102&gt;$F$30,2,
IF(EZ102&gt;$F$31,3,
IF(EZ102&gt;$F$32,4,
IF(EZ102&gt;$F$33,5,
IF(EZ102&gt;$F$34,6)))))))</f>
        <v>3</v>
      </c>
      <c r="FC102" s="149" cm="1">
        <f t="array" ref="FC102">INDEX(Sections!$A$37:$F$67, MATCH(EZ102, Acceleration!$H$6:$H$36, 1), Sections!FB102)</f>
        <v>6.8582415088433493</v>
      </c>
      <c r="FD102" s="129">
        <f>(BikeData!$G$5/EX102)*BikeData!$N$2*(Sections!$O$2/Sections!$N$2)-Sections!FI102/Sections!EX102</f>
        <v>8.6782613570337954</v>
      </c>
      <c r="FE102" s="129">
        <f>(Sections!$V$2*Sections!$L$2*BikeData!$N$2*((Sections!$P$2)/Sections!$M$2)/(1-Sections!$V$2*Sections!$N$2/Sections!$M$2))/Sections!EX102-Sections!FI102/Sections!EX102</f>
        <v>12.826387176143047</v>
      </c>
      <c r="FF102" s="129">
        <f t="shared" si="233"/>
        <v>6.8582415088433493</v>
      </c>
      <c r="FG102" s="129">
        <f t="shared" si="234"/>
        <v>46.151236507448694</v>
      </c>
      <c r="FH102" s="129">
        <f t="shared" si="183"/>
        <v>2.170288911996858E-2</v>
      </c>
      <c r="FI102" s="149">
        <f>0.5*Sections!$U$2*Sections!$T$2*Sections!EZ102^2</f>
        <v>380.91962666678006</v>
      </c>
      <c r="FJ102" s="149">
        <f>BikeData!$N$2*((Sections!$P$2)/Sections!$N$2)-(0.5*Sections!$U$2*Sections!$T$2*Sections!EZ102^2)/BikeData!$G$5</f>
        <v>8.9914426505064604</v>
      </c>
      <c r="FK102" s="149">
        <f>Sections!$V$2*BikeData!$N$2*(Sections!$P$2/Sections!$M$2)/(1-Sections!$V$2*Sections!$N$2/Sections!$M$2)</f>
        <v>15.459349727578084</v>
      </c>
      <c r="FL102" s="149">
        <f t="shared" si="235"/>
        <v>8.9914426505064604</v>
      </c>
      <c r="FM102" s="149">
        <f t="shared" si="236"/>
        <v>177.62828163</v>
      </c>
      <c r="FN102" s="149">
        <f t="shared" si="184"/>
        <v>77.308623644252222</v>
      </c>
      <c r="FO102" s="149">
        <f t="shared" si="237"/>
        <v>0</v>
      </c>
      <c r="FP102" s="149">
        <f t="shared" si="238"/>
        <v>6.8582415088433493</v>
      </c>
      <c r="FR102" s="149">
        <f>INDEX($B$29:$B$34, MATCH($FV102, $A$29:$A$34, 0))</f>
        <v>288.49501037177833</v>
      </c>
      <c r="FS102" s="129">
        <f t="shared" si="199"/>
        <v>76</v>
      </c>
      <c r="FT102" s="129">
        <f t="shared" si="200"/>
        <v>44.654525958934855</v>
      </c>
      <c r="FU102" s="129">
        <f t="shared" si="201"/>
        <v>160.75629345216549</v>
      </c>
      <c r="FV102" s="149">
        <f>IF(GI102=0,
IF(FT102&lt;$E$29,1,
IF(FT102&lt;$E$30,2,
IF(FT102&lt;$E$31,3,
IF(FT102&lt;$E$32,4,
IF(FT102&lt;$E$33,5,
IF(FT102&lt;$E$34,6)))))),
IF(FT102&gt;$F$29,1,
IF(FT102&gt;$F$30,2,
IF(FT102&gt;$F$31,3,
IF(FT102&gt;$F$32,4,
IF(FT102&gt;$F$33,5,
IF(FT102&gt;$F$34,6)))))))</f>
        <v>3</v>
      </c>
      <c r="FW102" s="149" cm="1">
        <f t="array" ref="FW102">INDEX(Sections!$A$37:$F$67, MATCH(FT102, Acceleration!$H$6:$H$36, 1), Sections!FV102)</f>
        <v>6.8582415088433493</v>
      </c>
      <c r="FX102" s="129">
        <f>(BikeData!$G$5/FR102)*BikeData!$N$2*(Sections!$O$2/Sections!$N$2)-Sections!GC102/Sections!FR102</f>
        <v>8.7545012292150926</v>
      </c>
      <c r="FY102" s="129">
        <f>(Sections!$V$2*Sections!$L$2*BikeData!$N$2*((Sections!$P$2)/Sections!$M$2)/(1-Sections!$V$2*Sections!$N$2/Sections!$M$2))/Sections!FR102-Sections!GC102/Sections!FR102</f>
        <v>12.902627048324344</v>
      </c>
      <c r="FZ102" s="129">
        <f t="shared" si="202"/>
        <v>6.8582415088433493</v>
      </c>
      <c r="GA102" s="129">
        <f t="shared" si="203"/>
        <v>44.80784721044823</v>
      </c>
      <c r="GB102" s="129">
        <f t="shared" si="185"/>
        <v>2.2355767337104655E-2</v>
      </c>
      <c r="GC102" s="149">
        <f>0.5*Sections!$U$2*Sections!$T$2*Sections!FT102^2</f>
        <v>358.92480395109362</v>
      </c>
      <c r="GD102" s="149">
        <f>BikeData!$N$2*((Sections!$P$2)/Sections!$N$2)-(0.5*Sections!$U$2*Sections!$T$2*Sections!FT102^2)/BikeData!$G$5</f>
        <v>9.0747563729143632</v>
      </c>
      <c r="GE102" s="149">
        <f>Sections!$V$2*BikeData!$N$2*(Sections!$P$2/Sections!$M$2)/(1-Sections!$V$2*Sections!$N$2/Sections!$M$2)</f>
        <v>15.459349727578084</v>
      </c>
      <c r="GF102" s="149">
        <f t="shared" si="204"/>
        <v>9.0747563729143632</v>
      </c>
      <c r="GG102" s="149">
        <f t="shared" si="205"/>
        <v>438.54111422000005</v>
      </c>
      <c r="GH102" s="149">
        <f>MAX(0, (FT102^2 - CX$6^2)/(2*Sections!GF102))</f>
        <v>109.86667887684592</v>
      </c>
      <c r="GI102" s="149">
        <f t="shared" si="206"/>
        <v>0</v>
      </c>
      <c r="GJ102" s="149">
        <f t="shared" si="207"/>
        <v>6.8582415088433493</v>
      </c>
      <c r="GM102" s="106">
        <f>INDEX($B$29:$B$34, MATCH(GQ102, $A$29:$A$34, 0))</f>
        <v>300.69501336586995</v>
      </c>
      <c r="GN102" s="106">
        <f t="shared" si="208"/>
        <v>76</v>
      </c>
      <c r="GO102" s="106">
        <f t="shared" si="209"/>
        <v>41.047333445657486</v>
      </c>
      <c r="GP102" s="106">
        <f t="shared" si="210"/>
        <v>147.77040040436697</v>
      </c>
      <c r="GQ102" s="106">
        <f>IF(HD102=0,
IF(GO102&lt;$E$29,1,
IF(GO102&lt;$E$30,2,
IF(GO102&lt;$E$31,3,
IF(GO102&lt;$E$32,4,
IF(GO102&lt;$E$33,5,
IF(GO102&lt;$E$34,6)))))),
IF(GO102&gt;$F$29,1,
IF(GO102&gt;$F$30,2,
IF(GO102&gt;$F$31,3,
IF(GO102&gt;$F$32,4,
IF(GO102&gt;$F$33,5,
IF(GO102&gt;$F$34,6)))))))</f>
        <v>2</v>
      </c>
      <c r="GR102" s="106" cm="1">
        <f t="array" ref="GR102">INDEX(Sections!$A$37:$F$67, MATCH(GO102, Acceleration!$H$6:$H$36, 1), Sections!GQ102)</f>
        <v>9.4901727706756382</v>
      </c>
      <c r="GS102" s="106">
        <f>(BikeData!$G$5/GM102)*BikeData!$N$2*(Sections!$O$2/Sections!$N$2)-Sections!GX102/Sections!GM102</f>
        <v>8.5843647789152673</v>
      </c>
      <c r="GT102" s="106">
        <f>(Sections!$V$2*Sections!$L$2*BikeData!$N$2*((Sections!$P$2)/Sections!$M$2)/(1-Sections!$V$2*Sections!$N$2/Sections!$M$2))/Sections!GM102-Sections!GX102/Sections!GM102</f>
        <v>12.564190010507208</v>
      </c>
      <c r="GU102" s="106">
        <f t="shared" si="211"/>
        <v>8.5843647789152673</v>
      </c>
      <c r="GV102" s="106">
        <f t="shared" si="212"/>
        <v>41.255936694696707</v>
      </c>
      <c r="GW102" s="106">
        <f t="shared" si="186"/>
        <v>2.4300371013075792E-2</v>
      </c>
      <c r="GX102" s="106">
        <f>0.5*Sections!$U$2*Sections!$T$2*Sections!GO102^2</f>
        <v>303.2790449398185</v>
      </c>
      <c r="GY102" s="106">
        <f>BikeData!$N$2*((Sections!$P$2)/Sections!$N$2)-(0.5*Sections!$U$2*Sections!$T$2*Sections!GO102^2)/BikeData!$G$5</f>
        <v>9.2855357631085873</v>
      </c>
      <c r="GZ102" s="106">
        <f>Sections!$V$2*BikeData!$N$2*(Sections!$P$2/Sections!$M$2)/(1-Sections!$V$2*Sections!$N$2/Sections!$M$2)</f>
        <v>15.459349727578084</v>
      </c>
      <c r="HA102" s="106">
        <f t="shared" si="213"/>
        <v>9.2855357631085873</v>
      </c>
      <c r="HB102" s="106">
        <f t="shared" si="214"/>
        <v>307.21187875999999</v>
      </c>
      <c r="HC102" s="106">
        <f>MAX(0, (GO102^2 - DY$9^2)/(2*Sections!HA102))</f>
        <v>90.726244881476319</v>
      </c>
      <c r="HD102" s="106">
        <f t="shared" si="215"/>
        <v>0</v>
      </c>
      <c r="HE102" s="106">
        <f t="shared" si="216"/>
        <v>8.5843647789152673</v>
      </c>
      <c r="HH102" s="82">
        <f>INDEX($B$29:$B$34, MATCH(HL102, $A$29:$A$34, 0))</f>
        <v>300.69501336586995</v>
      </c>
      <c r="HI102" s="82">
        <f t="shared" si="217"/>
        <v>76</v>
      </c>
      <c r="HJ102" s="82">
        <f t="shared" si="218"/>
        <v>39.50545107437506</v>
      </c>
      <c r="HK102" s="82">
        <f t="shared" si="219"/>
        <v>142.21962386775022</v>
      </c>
      <c r="HL102" s="106">
        <f>IF(HY102=0,
IF(HJ102&lt;$E$29,1,
IF(HJ102&lt;$E$30,2,
IF(HJ102&lt;$E$31,3,
IF(HJ102&lt;$E$32,4,
IF(HJ102&lt;$E$33,5,
IF(HJ102&lt;$E$34,6)))))),
IF(HJ102&gt;$F$29,1,
IF(HJ102&gt;$F$30,2,
IF(HJ102&gt;$F$31,3,
IF(HJ102&gt;$F$32,4,
IF(HJ102&gt;$F$33,5,
IF(HJ102&gt;$F$34,6)))))))</f>
        <v>2</v>
      </c>
      <c r="HM102" s="106" cm="1">
        <f t="array" ref="HM102">INDEX(Sections!$A$37:$F$67, MATCH(HJ102, Acceleration!$H$6:$H$36, 1), Sections!HL102)</f>
        <v>9.4901727706756382</v>
      </c>
      <c r="HN102" s="82">
        <f>(BikeData!$G$5/HH102)*BikeData!$N$2*(Sections!$O$2/Sections!$N$2)-Sections!HS102/Sections!HH102</f>
        <v>8.658714283629017</v>
      </c>
      <c r="HO102" s="82">
        <f>(Sections!$V$2*Sections!$L$2*BikeData!$N$2*((Sections!$P$2)/Sections!$M$2)/(1-Sections!$V$2*Sections!$N$2/Sections!$M$2))/Sections!HH102-Sections!HS102/Sections!HH102</f>
        <v>12.638539515220957</v>
      </c>
      <c r="HP102" s="82">
        <f t="shared" si="220"/>
        <v>8.658714283629017</v>
      </c>
      <c r="HQ102" s="82">
        <f t="shared" si="221"/>
        <v>39.724024130960089</v>
      </c>
      <c r="HR102" s="106">
        <f t="shared" si="172"/>
        <v>2.5243130726496438E-2</v>
      </c>
      <c r="HS102" s="104">
        <f>0.5*Sections!$U$2*Sections!$T$2*Sections!HJ102^2</f>
        <v>280.92251962617149</v>
      </c>
      <c r="HT102" s="104">
        <f>BikeData!$N$2*((Sections!$P$2)/Sections!$N$2)-(0.5*Sections!$U$2*Sections!$T$2*Sections!HJ102^2)/BikeData!$G$5</f>
        <v>9.3702195711148253</v>
      </c>
      <c r="HU102" s="104">
        <f>Sections!$V$2*BikeData!$N$2*(Sections!$P$2/Sections!$M$2)/(1-Sections!$V$2*Sections!$N$2/Sections!$M$2)</f>
        <v>15.459349727578084</v>
      </c>
      <c r="HV102" s="106">
        <f t="shared" si="222"/>
        <v>9.3702195711148253</v>
      </c>
      <c r="HW102" s="106">
        <f t="shared" si="223"/>
        <v>245.42191860000003</v>
      </c>
      <c r="HX102" s="106">
        <f t="shared" si="187"/>
        <v>66.135864856114765</v>
      </c>
      <c r="HY102" s="106">
        <f t="shared" si="224"/>
        <v>0</v>
      </c>
      <c r="HZ102" s="106">
        <f t="shared" si="225"/>
        <v>8.658714283629017</v>
      </c>
    </row>
    <row r="103" spans="2:234">
      <c r="B103" s="65"/>
      <c r="C103" s="65"/>
      <c r="D103" s="65"/>
      <c r="E103" s="111"/>
      <c r="F103" s="111"/>
      <c r="L103" s="149">
        <f>INDEX($B$29:$B$34, MATCH($P103, $A$29:$A$34, 0))</f>
        <v>300.69501336586995</v>
      </c>
      <c r="M103" s="149">
        <f t="shared" si="173"/>
        <v>77</v>
      </c>
      <c r="N103" s="149">
        <f t="shared" si="188"/>
        <v>40.638202088710038</v>
      </c>
      <c r="O103" s="149">
        <f t="shared" si="174"/>
        <v>146.29752751935615</v>
      </c>
      <c r="P103" s="149">
        <f>IF(AC103=0,
IF(N103&lt;$E$29,1,
IF(N103&lt;$E$30,2,
IF(N103&lt;$E$31,3,
IF(N103&lt;$E$32,4,
IF(N103&lt;$E$33,5,
IF(N103&lt;$E$34,6)))))),
IF(N103&gt;$F$29,1,
IF(N103&gt;$F$30,2,
IF(N103&gt;$F$31,3,
IF(N103&gt;$F$32,4,
IF(N103&gt;$F$33,5,
IF(N103&gt;$F$34,6)))))))</f>
        <v>2</v>
      </c>
      <c r="Q103" s="149" cm="1">
        <f t="array" ref="Q103">INDEX(Sections!$A$37:$F$67, MATCH(N103, Acceleration!$H$6:$H$36, 1), Sections!P103)</f>
        <v>9.4901727706756382</v>
      </c>
      <c r="R103" s="149">
        <f>(BikeData!$G$5/L103)*BikeData!$N$2*(Sections!$O$2/Sections!$N$2)-Sections!W103/Sections!L103</f>
        <v>8.6043704998348502</v>
      </c>
      <c r="S103" s="149">
        <f>(Sections!$V$2*Sections!$L$2*BikeData!$N$2*((Sections!$P$2)/Sections!$M$2)/(1-Sections!$V$2*Sections!$N$2/Sections!$M$2))/Sections!L103-Sections!W103/Sections!L103</f>
        <v>12.58419573142679</v>
      </c>
      <c r="T103" s="149">
        <f t="shared" si="168"/>
        <v>8.6376490575826992</v>
      </c>
      <c r="U103" s="149">
        <f t="shared" si="169"/>
        <v>40.850199107446251</v>
      </c>
      <c r="V103" s="149">
        <f t="shared" si="175"/>
        <v>2.4543370229901596E-2</v>
      </c>
      <c r="W103" s="149">
        <f>0.5*Sections!$U$2*Sections!$T$2*Sections!N103^2</f>
        <v>297.26342442051066</v>
      </c>
      <c r="X103" s="149">
        <f>BikeData!$N$2*((Sections!$P$2)/Sections!$N$2)-(0.5*Sections!$U$2*Sections!$T$2*Sections!N103^2)/BikeData!$G$5</f>
        <v>9.3083222044696008</v>
      </c>
      <c r="Y103" s="149">
        <f>Sections!$V$2*BikeData!$N$2*(Sections!$P$2/Sections!$M$2)/(1-Sections!$V$2*Sections!$N$2/Sections!$M$2)</f>
        <v>15.459349727578084</v>
      </c>
      <c r="Z103" s="149">
        <f t="shared" si="176"/>
        <v>9.3083222044696008</v>
      </c>
      <c r="AA103" s="149">
        <f>$D$2-M103</f>
        <v>426.2</v>
      </c>
      <c r="AB103" s="149">
        <f>MAX(0, (N103^2 - M$17^2)/(2*Sections!Z103))</f>
        <v>40.534710121652736</v>
      </c>
      <c r="AC103" s="149">
        <f t="shared" si="189"/>
        <v>0</v>
      </c>
      <c r="AD103" s="149">
        <f t="shared" si="177"/>
        <v>8.6376490575826992</v>
      </c>
      <c r="BT103" s="129">
        <f>INDEX($B$29:$B$34, MATCH($BX103, $A$29:$A$34, 0))</f>
        <v>281.54523308547459</v>
      </c>
      <c r="BU103" s="129">
        <f t="shared" si="190"/>
        <v>77</v>
      </c>
      <c r="BV103" s="129">
        <f t="shared" si="191"/>
        <v>57.865583287375571</v>
      </c>
      <c r="BW103" s="129">
        <f t="shared" si="178"/>
        <v>208.31609983455206</v>
      </c>
      <c r="BX103" s="129">
        <f>IF(CK103=0,
IF(BV103&lt;$E$29,1,
IF(BV103&lt;$E$30,2,
IF(BV103&lt;$E$31,3,
IF(BV103&lt;$E$32,4,
IF(BV103&lt;$E$33,5,
IF(BV103&lt;$E$34,6)))))),
IF(BV103&gt;$F$29,1,
IF(BV103&gt;$F$30,2,
IF(BV103&gt;$F$31,3,
IF(BV103&gt;$F$32,4,
IF(BV103&gt;$F$33,5,
IF(BV103&gt;$F$34,6)))))))</f>
        <v>4</v>
      </c>
      <c r="BY103" s="129" cm="1">
        <f t="array" ref="BY103">INDEX(Sections!$A$37:$F$67, MATCH(BV103, Acceleration!$H$6:$H$36, 1), Sections!BX103)</f>
        <v>4.7104625432718503</v>
      </c>
      <c r="BZ103" s="129">
        <f>(BikeData!$G$5/BT103)*BikeData!$N$2*(Sections!$O$2/Sections!$N$2)-Sections!CE103/Sections!BT103</f>
        <v>8.1046944770207734</v>
      </c>
      <c r="CA103" s="129">
        <f>(Sections!$V$2*Sections!$L$2*BikeData!$N$2*((Sections!$P$2)/Sections!$M$2)/(1-Sections!$V$2*Sections!$N$2/Sections!$M$2))/Sections!BT103-Sections!CE103/Sections!BT103</f>
        <v>12.355214324551113</v>
      </c>
      <c r="CB103" s="129">
        <f t="shared" si="179"/>
        <v>4.7104625432718503</v>
      </c>
      <c r="CC103" s="129">
        <f t="shared" si="180"/>
        <v>57.946929636303793</v>
      </c>
      <c r="CD103" s="129">
        <f t="shared" si="181"/>
        <v>1.7269291111211938E-2</v>
      </c>
      <c r="CE103" s="149">
        <f>0.5*Sections!$U$2*Sections!$T$2*Sections!BV103^2</f>
        <v>602.71663125387579</v>
      </c>
      <c r="CF103" s="149">
        <f>BikeData!$N$2*((Sections!$P$2)/Sections!$N$2)-(0.5*Sections!$U$2*Sections!$T$2*Sections!BV103^2)/BikeData!$G$5</f>
        <v>8.1513024816159465</v>
      </c>
      <c r="CG103" s="149">
        <f>Sections!$V$2*BikeData!$N$2*(Sections!$P$2/Sections!$M$2)/(1-Sections!$V$2*Sections!$N$2/Sections!$M$2)</f>
        <v>15.459349727578084</v>
      </c>
      <c r="CH103" s="149">
        <f t="shared" si="170"/>
        <v>8.1513024816159465</v>
      </c>
      <c r="CI103" s="149">
        <f t="shared" si="192"/>
        <v>27.075679469999997</v>
      </c>
      <c r="CJ103" s="149">
        <f>MAX(0, (BV103^2 - BU$17^2)/(2*Sections!CH103))</f>
        <v>0</v>
      </c>
      <c r="CK103" s="149">
        <f t="shared" si="193"/>
        <v>0</v>
      </c>
      <c r="CL103" s="149">
        <f t="shared" si="194"/>
        <v>4.7104625432718503</v>
      </c>
      <c r="EX103" s="129">
        <f>INDEX($B$29:$B$34, MATCH($FB103, $A$29:$A$34, 0))</f>
        <v>288.49501037177833</v>
      </c>
      <c r="EY103" s="129">
        <f t="shared" si="230"/>
        <v>77</v>
      </c>
      <c r="EZ103" s="129">
        <f t="shared" si="231"/>
        <v>46.151236507448694</v>
      </c>
      <c r="FA103" s="129">
        <f t="shared" si="232"/>
        <v>166.14445142681529</v>
      </c>
      <c r="FB103" s="149">
        <f>IF(FO103=0,
IF(EZ103&lt;$E$29,1,
IF(EZ103&lt;$E$30,2,
IF(EZ103&lt;$E$31,3,
IF(EZ103&lt;$E$32,4,
IF(EZ103&lt;$E$33,5,
IF(EZ103&lt;$E$34,6)))))),
IF(EZ103&gt;$F$29,1,
IF(EZ103&gt;$F$30,2,
IF(EZ103&gt;$F$31,3,
IF(EZ103&gt;$F$32,4,
IF(EZ103&gt;$F$33,5,
IF(EZ103&gt;$F$34,6)))))))</f>
        <v>3</v>
      </c>
      <c r="FC103" s="149" cm="1">
        <f t="array" ref="FC103">INDEX(Sections!$A$37:$F$67, MATCH(EZ103, Acceleration!$H$6:$H$36, 1), Sections!FB103)</f>
        <v>6.8582415088433493</v>
      </c>
      <c r="FD103" s="129">
        <f>(BikeData!$G$5/EX103)*BikeData!$N$2*(Sections!$O$2/Sections!$N$2)-Sections!FI103/Sections!EX103</f>
        <v>8.6697032646771834</v>
      </c>
      <c r="FE103" s="129">
        <f>(Sections!$V$2*Sections!$L$2*BikeData!$N$2*((Sections!$P$2)/Sections!$M$2)/(1-Sections!$V$2*Sections!$N$2/Sections!$M$2))/Sections!EX103-Sections!FI103/Sections!EX103</f>
        <v>12.817829083786435</v>
      </c>
      <c r="FF103" s="129">
        <f t="shared" si="233"/>
        <v>6.8582415088433493</v>
      </c>
      <c r="FG103" s="129">
        <f t="shared" si="234"/>
        <v>46.299601663342116</v>
      </c>
      <c r="FH103" s="129">
        <f t="shared" si="183"/>
        <v>2.1633119175245356E-2</v>
      </c>
      <c r="FI103" s="149">
        <f>0.5*Sections!$U$2*Sections!$T$2*Sections!EZ103^2</f>
        <v>383.38859360996372</v>
      </c>
      <c r="FJ103" s="149">
        <f>BikeData!$N$2*((Sections!$P$2)/Sections!$N$2)-(0.5*Sections!$U$2*Sections!$T$2*Sections!EZ103^2)/BikeData!$G$5</f>
        <v>8.9820905029944011</v>
      </c>
      <c r="FK103" s="149">
        <f>Sections!$V$2*BikeData!$N$2*(Sections!$P$2/Sections!$M$2)/(1-Sections!$V$2*Sections!$N$2/Sections!$M$2)</f>
        <v>15.459349727578084</v>
      </c>
      <c r="FL103" s="149">
        <f t="shared" si="235"/>
        <v>8.9820905029944011</v>
      </c>
      <c r="FM103" s="149">
        <f t="shared" si="236"/>
        <v>176.62828163</v>
      </c>
      <c r="FN103" s="149">
        <f t="shared" si="184"/>
        <v>78.152663587803389</v>
      </c>
      <c r="FO103" s="149">
        <f t="shared" si="237"/>
        <v>0</v>
      </c>
      <c r="FP103" s="149">
        <f t="shared" si="238"/>
        <v>6.8582415088433493</v>
      </c>
      <c r="FR103" s="149">
        <f>INDEX($B$29:$B$34, MATCH($FV103, $A$29:$A$34, 0))</f>
        <v>288.49501037177833</v>
      </c>
      <c r="FS103" s="129">
        <f t="shared" si="199"/>
        <v>77</v>
      </c>
      <c r="FT103" s="129">
        <f t="shared" si="200"/>
        <v>44.80784721044823</v>
      </c>
      <c r="FU103" s="129">
        <f t="shared" si="201"/>
        <v>161.30824995761364</v>
      </c>
      <c r="FV103" s="149">
        <f>IF(GI103=0,
IF(FT103&lt;$E$29,1,
IF(FT103&lt;$E$30,2,
IF(FT103&lt;$E$31,3,
IF(FT103&lt;$E$32,4,
IF(FT103&lt;$E$33,5,
IF(FT103&lt;$E$34,6)))))),
IF(FT103&gt;$F$29,1,
IF(FT103&gt;$F$30,2,
IF(FT103&gt;$F$31,3,
IF(FT103&gt;$F$32,4,
IF(FT103&gt;$F$33,5,
IF(FT103&gt;$F$34,6)))))))</f>
        <v>3</v>
      </c>
      <c r="FW103" s="149" cm="1">
        <f t="array" ref="FW103">INDEX(Sections!$A$37:$F$67, MATCH(FT103, Acceleration!$H$6:$H$36, 1), Sections!FV103)</f>
        <v>6.8582415088433493</v>
      </c>
      <c r="FX103" s="129">
        <f>(BikeData!$G$5/FR103)*BikeData!$N$2*(Sections!$O$2/Sections!$N$2)-Sections!GC103/Sections!FR103</f>
        <v>8.7459431368584806</v>
      </c>
      <c r="FY103" s="129">
        <f>(Sections!$V$2*Sections!$L$2*BikeData!$N$2*((Sections!$P$2)/Sections!$M$2)/(1-Sections!$V$2*Sections!$N$2/Sections!$M$2))/Sections!FR103-Sections!GC103/Sections!FR103</f>
        <v>12.894068955967732</v>
      </c>
      <c r="FZ103" s="129">
        <f t="shared" si="202"/>
        <v>6.8582415088433493</v>
      </c>
      <c r="GA103" s="129">
        <f t="shared" si="203"/>
        <v>44.960645620948995</v>
      </c>
      <c r="GB103" s="129">
        <f t="shared" si="185"/>
        <v>2.2279531903876382E-2</v>
      </c>
      <c r="GC103" s="149">
        <f>0.5*Sections!$U$2*Sections!$T$2*Sections!FT103^2</f>
        <v>361.39377089427717</v>
      </c>
      <c r="GD103" s="149">
        <f>BikeData!$N$2*((Sections!$P$2)/Sections!$N$2)-(0.5*Sections!$U$2*Sections!$T$2*Sections!FT103^2)/BikeData!$G$5</f>
        <v>9.065404225402304</v>
      </c>
      <c r="GE103" s="149">
        <f>Sections!$V$2*BikeData!$N$2*(Sections!$P$2/Sections!$M$2)/(1-Sections!$V$2*Sections!$N$2/Sections!$M$2)</f>
        <v>15.459349727578084</v>
      </c>
      <c r="GF103" s="149">
        <f t="shared" si="204"/>
        <v>9.065404225402304</v>
      </c>
      <c r="GG103" s="149">
        <f t="shared" si="205"/>
        <v>437.54111422000005</v>
      </c>
      <c r="GH103" s="149">
        <f>MAX(0, (FT103^2 - CX$6^2)/(2*Sections!GF103))</f>
        <v>110.73654972874493</v>
      </c>
      <c r="GI103" s="149">
        <f t="shared" si="206"/>
        <v>0</v>
      </c>
      <c r="GJ103" s="149">
        <f t="shared" si="207"/>
        <v>6.8582415088433493</v>
      </c>
      <c r="GM103" s="106">
        <f>INDEX($B$29:$B$34, MATCH(GQ103, $A$29:$A$34, 0))</f>
        <v>300.69501336586995</v>
      </c>
      <c r="GN103" s="106">
        <f t="shared" si="208"/>
        <v>77</v>
      </c>
      <c r="GO103" s="106">
        <f t="shared" si="209"/>
        <v>41.255936694696707</v>
      </c>
      <c r="GP103" s="106">
        <f t="shared" si="210"/>
        <v>148.52137210090814</v>
      </c>
      <c r="GQ103" s="106">
        <f>IF(HD103=0,
IF(GO103&lt;$E$29,1,
IF(GO103&lt;$E$30,2,
IF(GO103&lt;$E$31,3,
IF(GO103&lt;$E$32,4,
IF(GO103&lt;$E$33,5,
IF(GO103&lt;$E$34,6)))))),
IF(GO103&gt;$F$29,1,
IF(GO103&gt;$F$30,2,
IF(GO103&gt;$F$31,3,
IF(GO103&gt;$F$32,4,
IF(GO103&gt;$F$33,5,
IF(GO103&gt;$F$34,6)))))))</f>
        <v>2</v>
      </c>
      <c r="GR103" s="106" cm="1">
        <f t="array" ref="GR103">INDEX(Sections!$A$37:$F$67, MATCH(GO103, Acceleration!$H$6:$H$36, 1), Sections!GQ103)</f>
        <v>9.4901727706756382</v>
      </c>
      <c r="GS103" s="106">
        <f>(BikeData!$G$5/GM103)*BikeData!$N$2*(Sections!$O$2/Sections!$N$2)-Sections!GX103/Sections!GM103</f>
        <v>8.5740873510130982</v>
      </c>
      <c r="GT103" s="106">
        <f>(Sections!$V$2*Sections!$L$2*BikeData!$N$2*((Sections!$P$2)/Sections!$M$2)/(1-Sections!$V$2*Sections!$N$2/Sections!$M$2))/Sections!GM103-Sections!GX103/Sections!GM103</f>
        <v>12.553912582605038</v>
      </c>
      <c r="GU103" s="106">
        <f t="shared" si="211"/>
        <v>8.5740873510130982</v>
      </c>
      <c r="GV103" s="106">
        <f t="shared" si="212"/>
        <v>41.463242604249473</v>
      </c>
      <c r="GW103" s="106">
        <f t="shared" si="186"/>
        <v>2.4178189592186802E-2</v>
      </c>
      <c r="GX103" s="106">
        <f>0.5*Sections!$U$2*Sections!$T$2*Sections!GO103^2</f>
        <v>306.36941626022798</v>
      </c>
      <c r="GY103" s="106">
        <f>BikeData!$N$2*((Sections!$P$2)/Sections!$N$2)-(0.5*Sections!$U$2*Sections!$T$2*Sections!GO103^2)/BikeData!$G$5</f>
        <v>9.2738298111373396</v>
      </c>
      <c r="GZ103" s="106">
        <f>Sections!$V$2*BikeData!$N$2*(Sections!$P$2/Sections!$M$2)/(1-Sections!$V$2*Sections!$N$2/Sections!$M$2)</f>
        <v>15.459349727578084</v>
      </c>
      <c r="HA103" s="106">
        <f t="shared" si="213"/>
        <v>9.2738298111373396</v>
      </c>
      <c r="HB103" s="106">
        <f t="shared" si="214"/>
        <v>306.21187875999999</v>
      </c>
      <c r="HC103" s="106">
        <f>MAX(0, (GO103^2 - DY$9^2)/(2*Sections!HA103))</f>
        <v>91.76641944155341</v>
      </c>
      <c r="HD103" s="106">
        <f t="shared" si="215"/>
        <v>0</v>
      </c>
      <c r="HE103" s="106">
        <f t="shared" si="216"/>
        <v>8.5740873510130982</v>
      </c>
      <c r="HH103" s="82">
        <f>INDEX($B$29:$B$34, MATCH(HL103, $A$29:$A$34, 0))</f>
        <v>300.69501336586995</v>
      </c>
      <c r="HI103" s="82">
        <f t="shared" si="217"/>
        <v>77</v>
      </c>
      <c r="HJ103" s="82">
        <f t="shared" si="218"/>
        <v>39.724024130960089</v>
      </c>
      <c r="HK103" s="82">
        <f t="shared" si="219"/>
        <v>143.00648687145633</v>
      </c>
      <c r="HL103" s="106">
        <f>IF(HY103=0,
IF(HJ103&lt;$E$29,1,
IF(HJ103&lt;$E$30,2,
IF(HJ103&lt;$E$31,3,
IF(HJ103&lt;$E$32,4,
IF(HJ103&lt;$E$33,5,
IF(HJ103&lt;$E$34,6)))))),
IF(HJ103&gt;$F$29,1,
IF(HJ103&gt;$F$30,2,
IF(HJ103&gt;$F$31,3,
IF(HJ103&gt;$F$32,4,
IF(HJ103&gt;$F$33,5,
IF(HJ103&gt;$F$34,6)))))))</f>
        <v>2</v>
      </c>
      <c r="HM103" s="106" cm="1">
        <f t="array" ref="HM103">INDEX(Sections!$A$37:$F$67, MATCH(HJ103, Acceleration!$H$6:$H$36, 1), Sections!HL103)</f>
        <v>9.4901727706756382</v>
      </c>
      <c r="HN103" s="82">
        <f>(BikeData!$G$5/HH103)*BikeData!$N$2*(Sections!$O$2/Sections!$N$2)-Sections!HS103/Sections!HH103</f>
        <v>8.6483478425390423</v>
      </c>
      <c r="HO103" s="82">
        <f>(Sections!$V$2*Sections!$L$2*BikeData!$N$2*((Sections!$P$2)/Sections!$M$2)/(1-Sections!$V$2*Sections!$N$2/Sections!$M$2))/Sections!HH103-Sections!HS103/Sections!HH103</f>
        <v>12.628173074130984</v>
      </c>
      <c r="HP103" s="82">
        <f t="shared" si="220"/>
        <v>8.6483478425390423</v>
      </c>
      <c r="HQ103" s="82">
        <f t="shared" si="221"/>
        <v>39.941141556572681</v>
      </c>
      <c r="HR103" s="106">
        <f t="shared" si="172"/>
        <v>2.5105075508716986E-2</v>
      </c>
      <c r="HS103" s="104">
        <f>0.5*Sections!$U$2*Sections!$T$2*Sections!HJ103^2</f>
        <v>284.03965676827789</v>
      </c>
      <c r="HT103" s="104">
        <f>BikeData!$N$2*((Sections!$P$2)/Sections!$N$2)-(0.5*Sections!$U$2*Sections!$T$2*Sections!HJ103^2)/BikeData!$G$5</f>
        <v>9.358412233455331</v>
      </c>
      <c r="HU103" s="104">
        <f>Sections!$V$2*BikeData!$N$2*(Sections!$P$2/Sections!$M$2)/(1-Sections!$V$2*Sections!$N$2/Sections!$M$2)</f>
        <v>15.459349727578084</v>
      </c>
      <c r="HV103" s="106">
        <f t="shared" si="222"/>
        <v>9.358412233455331</v>
      </c>
      <c r="HW103" s="106">
        <f t="shared" si="223"/>
        <v>244.42191860000003</v>
      </c>
      <c r="HX103" s="106">
        <f t="shared" si="187"/>
        <v>67.144540530567568</v>
      </c>
      <c r="HY103" s="106">
        <f t="shared" si="224"/>
        <v>0</v>
      </c>
      <c r="HZ103" s="106">
        <f t="shared" si="225"/>
        <v>8.6483478425390423</v>
      </c>
    </row>
    <row r="104" spans="2:234">
      <c r="B104" s="65"/>
      <c r="C104" s="65"/>
      <c r="D104" s="65"/>
      <c r="E104" s="111"/>
      <c r="F104" s="111"/>
      <c r="L104" s="149">
        <f>INDEX($B$29:$B$34, MATCH($P104, $A$29:$A$34, 0))</f>
        <v>300.69501336586995</v>
      </c>
      <c r="M104" s="149">
        <f t="shared" si="173"/>
        <v>78</v>
      </c>
      <c r="N104" s="149">
        <f t="shared" si="188"/>
        <v>40.850199107446251</v>
      </c>
      <c r="O104" s="149">
        <f t="shared" si="174"/>
        <v>147.06071678680649</v>
      </c>
      <c r="P104" s="149">
        <f>IF(AC104=0,
IF(N104&lt;$E$29,1,
IF(N104&lt;$E$30,2,
IF(N104&lt;$E$31,3,
IF(N104&lt;$E$32,4,
IF(N104&lt;$E$33,5,
IF(N104&lt;$E$34,6)))))),
IF(N104&gt;$F$29,1,
IF(N104&gt;$F$30,2,
IF(N104&gt;$F$31,3,
IF(N104&gt;$F$32,4,
IF(N104&gt;$F$33,5,
IF(N104&gt;$F$34,6)))))))</f>
        <v>2</v>
      </c>
      <c r="Q104" s="149" cm="1">
        <f t="array" ref="Q104">INDEX(Sections!$A$37:$F$67, MATCH(N104, Acceleration!$H$6:$H$36, 1), Sections!P104)</f>
        <v>9.4901727706756382</v>
      </c>
      <c r="R104" s="149">
        <f>(BikeData!$G$5/L104)*BikeData!$N$2*(Sections!$O$2/Sections!$N$2)-Sections!W104/Sections!L104</f>
        <v>8.5940292785890353</v>
      </c>
      <c r="S104" s="149">
        <f>(Sections!$V$2*Sections!$L$2*BikeData!$N$2*((Sections!$P$2)/Sections!$M$2)/(1-Sections!$V$2*Sections!$N$2/Sections!$M$2))/Sections!L104-Sections!W104/Sections!L104</f>
        <v>12.573854510180976</v>
      </c>
      <c r="T104" s="149">
        <f t="shared" si="168"/>
        <v>8.6376490575826992</v>
      </c>
      <c r="U104" s="149">
        <f t="shared" si="169"/>
        <v>41.061101607642819</v>
      </c>
      <c r="V104" s="149">
        <f t="shared" si="175"/>
        <v>2.4416655364276868E-2</v>
      </c>
      <c r="W104" s="149">
        <f>0.5*Sections!$U$2*Sections!$T$2*Sections!N104^2</f>
        <v>300.37297808124043</v>
      </c>
      <c r="X104" s="149">
        <f>BikeData!$N$2*((Sections!$P$2)/Sections!$N$2)-(0.5*Sections!$U$2*Sections!$T$2*Sections!N104^2)/BikeData!$G$5</f>
        <v>9.2965435921183524</v>
      </c>
      <c r="Y104" s="149">
        <f>Sections!$V$2*BikeData!$N$2*(Sections!$P$2/Sections!$M$2)/(1-Sections!$V$2*Sections!$N$2/Sections!$M$2)</f>
        <v>15.459349727578084</v>
      </c>
      <c r="Z104" s="149">
        <f t="shared" si="176"/>
        <v>9.2965435921183524</v>
      </c>
      <c r="AA104" s="149">
        <f>$D$2-M104</f>
        <v>425.2</v>
      </c>
      <c r="AB104" s="149">
        <f>MAX(0, (N104^2 - M$17^2)/(2*Sections!Z104))</f>
        <v>41.515191910885001</v>
      </c>
      <c r="AC104" s="149">
        <f t="shared" si="189"/>
        <v>0</v>
      </c>
      <c r="AD104" s="149">
        <f t="shared" si="177"/>
        <v>8.6376490575826992</v>
      </c>
      <c r="BT104" s="129">
        <f>INDEX($B$29:$B$34, MATCH($BX104, $A$29:$A$34, 0))</f>
        <v>281.54523308547459</v>
      </c>
      <c r="BU104" s="129">
        <f t="shared" si="190"/>
        <v>78</v>
      </c>
      <c r="BV104" s="129">
        <f t="shared" si="191"/>
        <v>57.946929636303793</v>
      </c>
      <c r="BW104" s="129">
        <f t="shared" si="178"/>
        <v>208.60894669069367</v>
      </c>
      <c r="BX104" s="129">
        <f>IF(CK104=0,
IF(BV104&lt;$E$29,1,
IF(BV104&lt;$E$30,2,
IF(BV104&lt;$E$31,3,
IF(BV104&lt;$E$32,4,
IF(BV104&lt;$E$33,5,
IF(BV104&lt;$E$34,6)))))),
IF(BV104&gt;$F$29,1,
IF(BV104&gt;$F$30,2,
IF(BV104&gt;$F$31,3,
IF(BV104&gt;$F$32,4,
IF(BV104&gt;$F$33,5,
IF(BV104&gt;$F$34,6)))))))</f>
        <v>4</v>
      </c>
      <c r="BY104" s="129" cm="1">
        <f t="array" ref="BY104">INDEX(Sections!$A$37:$F$67, MATCH(BV104, Acceleration!$H$6:$H$36, 1), Sections!BX104)</f>
        <v>4.7104625432718503</v>
      </c>
      <c r="BZ104" s="129">
        <f>(BikeData!$G$5/BT104)*BikeData!$N$2*(Sections!$O$2/Sections!$N$2)-Sections!CE104/Sections!BT104</f>
        <v>8.0986714074877035</v>
      </c>
      <c r="CA104" s="129">
        <f>(Sections!$V$2*Sections!$L$2*BikeData!$N$2*((Sections!$P$2)/Sections!$M$2)/(1-Sections!$V$2*Sections!$N$2/Sections!$M$2))/Sections!BT104-Sections!CE104/Sections!BT104</f>
        <v>12.349191255018043</v>
      </c>
      <c r="CB104" s="129">
        <f t="shared" si="179"/>
        <v>4.7104625432718503</v>
      </c>
      <c r="CC104" s="129">
        <f t="shared" si="180"/>
        <v>58.028161950567473</v>
      </c>
      <c r="CD104" s="129">
        <f t="shared" si="181"/>
        <v>1.7245082307194532E-2</v>
      </c>
      <c r="CE104" s="149">
        <f>0.5*Sections!$U$2*Sections!$T$2*Sections!BV104^2</f>
        <v>604.41239776945372</v>
      </c>
      <c r="CF104" s="149">
        <f>BikeData!$N$2*((Sections!$P$2)/Sections!$N$2)-(0.5*Sections!$U$2*Sections!$T$2*Sections!BV104^2)/BikeData!$G$5</f>
        <v>8.1448791236023936</v>
      </c>
      <c r="CG104" s="149">
        <f>Sections!$V$2*BikeData!$N$2*(Sections!$P$2/Sections!$M$2)/(1-Sections!$V$2*Sections!$N$2/Sections!$M$2)</f>
        <v>15.459349727578084</v>
      </c>
      <c r="CH104" s="149">
        <f t="shared" si="170"/>
        <v>8.1448791236023936</v>
      </c>
      <c r="CI104" s="149">
        <f t="shared" si="192"/>
        <v>26.075679469999997</v>
      </c>
      <c r="CJ104" s="149">
        <f>MAX(0, (BV104^2 - BU$17^2)/(2*Sections!CH104))</f>
        <v>0</v>
      </c>
      <c r="CK104" s="149">
        <f t="shared" si="193"/>
        <v>0</v>
      </c>
      <c r="CL104" s="149">
        <f t="shared" si="194"/>
        <v>4.7104625432718503</v>
      </c>
      <c r="EX104" s="129">
        <f>INDEX($B$29:$B$34, MATCH($FB104, $A$29:$A$34, 0))</f>
        <v>288.49501037177833</v>
      </c>
      <c r="EY104" s="129">
        <f t="shared" si="230"/>
        <v>78</v>
      </c>
      <c r="EZ104" s="129">
        <f t="shared" si="231"/>
        <v>46.299601663342116</v>
      </c>
      <c r="FA104" s="129">
        <f t="shared" si="232"/>
        <v>166.67856598803164</v>
      </c>
      <c r="FB104" s="149">
        <f>IF(FO104=0,
IF(EZ104&lt;$E$29,1,
IF(EZ104&lt;$E$30,2,
IF(EZ104&lt;$E$31,3,
IF(EZ104&lt;$E$32,4,
IF(EZ104&lt;$E$33,5,
IF(EZ104&lt;$E$34,6)))))),
IF(EZ104&gt;$F$29,1,
IF(EZ104&gt;$F$30,2,
IF(EZ104&gt;$F$31,3,
IF(EZ104&gt;$F$32,4,
IF(EZ104&gt;$F$33,5,
IF(EZ104&gt;$F$34,6)))))))</f>
        <v>3</v>
      </c>
      <c r="FC104" s="149" cm="1">
        <f t="array" ref="FC104">INDEX(Sections!$A$37:$F$67, MATCH(EZ104, Acceleration!$H$6:$H$36, 1), Sections!FB104)</f>
        <v>6.8582415088433493</v>
      </c>
      <c r="FD104" s="129">
        <f>(BikeData!$G$5/EX104)*BikeData!$N$2*(Sections!$O$2/Sections!$N$2)-Sections!FI104/Sections!EX104</f>
        <v>8.6611451723205697</v>
      </c>
      <c r="FE104" s="129">
        <f>(Sections!$V$2*Sections!$L$2*BikeData!$N$2*((Sections!$P$2)/Sections!$M$2)/(1-Sections!$V$2*Sections!$N$2/Sections!$M$2))/Sections!EX104-Sections!FI104/Sections!EX104</f>
        <v>12.809270991429822</v>
      </c>
      <c r="FF104" s="129">
        <f t="shared" si="233"/>
        <v>6.8582415088433493</v>
      </c>
      <c r="FG104" s="129">
        <f t="shared" si="234"/>
        <v>46.447492905450112</v>
      </c>
      <c r="FH104" s="129">
        <f t="shared" si="183"/>
        <v>2.1564017819625816E-2</v>
      </c>
      <c r="FI104" s="149">
        <f>0.5*Sections!$U$2*Sections!$T$2*Sections!EZ104^2</f>
        <v>385.85756055314732</v>
      </c>
      <c r="FJ104" s="149">
        <f>BikeData!$N$2*((Sections!$P$2)/Sections!$N$2)-(0.5*Sections!$U$2*Sections!$T$2*Sections!EZ104^2)/BikeData!$G$5</f>
        <v>8.9727383554823419</v>
      </c>
      <c r="FK104" s="149">
        <f>Sections!$V$2*BikeData!$N$2*(Sections!$P$2/Sections!$M$2)/(1-Sections!$V$2*Sections!$N$2/Sections!$M$2)</f>
        <v>15.459349727578084</v>
      </c>
      <c r="FL104" s="149">
        <f t="shared" si="235"/>
        <v>8.9727383554823419</v>
      </c>
      <c r="FM104" s="149">
        <f t="shared" si="236"/>
        <v>175.62828163</v>
      </c>
      <c r="FN104" s="149">
        <f t="shared" si="184"/>
        <v>78.998462991119311</v>
      </c>
      <c r="FO104" s="149">
        <f t="shared" si="237"/>
        <v>0</v>
      </c>
      <c r="FP104" s="149">
        <f t="shared" si="238"/>
        <v>6.8582415088433493</v>
      </c>
      <c r="FR104" s="149">
        <f>INDEX($B$29:$B$34, MATCH($FV104, $A$29:$A$34, 0))</f>
        <v>288.49501037177833</v>
      </c>
      <c r="FS104" s="129">
        <f t="shared" si="199"/>
        <v>78</v>
      </c>
      <c r="FT104" s="129">
        <f t="shared" si="200"/>
        <v>44.960645620948995</v>
      </c>
      <c r="FU104" s="129">
        <f t="shared" si="201"/>
        <v>161.85832423541638</v>
      </c>
      <c r="FV104" s="149">
        <f>IF(GI104=0,
IF(FT104&lt;$E$29,1,
IF(FT104&lt;$E$30,2,
IF(FT104&lt;$E$31,3,
IF(FT104&lt;$E$32,4,
IF(FT104&lt;$E$33,5,
IF(FT104&lt;$E$34,6)))))),
IF(FT104&gt;$F$29,1,
IF(FT104&gt;$F$30,2,
IF(FT104&gt;$F$31,3,
IF(FT104&gt;$F$32,4,
IF(FT104&gt;$F$33,5,
IF(FT104&gt;$F$34,6)))))))</f>
        <v>3</v>
      </c>
      <c r="FW104" s="149" cm="1">
        <f t="array" ref="FW104">INDEX(Sections!$A$37:$F$67, MATCH(FT104, Acceleration!$H$6:$H$36, 1), Sections!FV104)</f>
        <v>6.8582415088433493</v>
      </c>
      <c r="FX104" s="129">
        <f>(BikeData!$G$5/FR104)*BikeData!$N$2*(Sections!$O$2/Sections!$N$2)-Sections!GC104/Sections!FR104</f>
        <v>8.7373850445018686</v>
      </c>
      <c r="FY104" s="129">
        <f>(Sections!$V$2*Sections!$L$2*BikeData!$N$2*((Sections!$P$2)/Sections!$M$2)/(1-Sections!$V$2*Sections!$N$2/Sections!$M$2))/Sections!FR104-Sections!GC104/Sections!FR104</f>
        <v>12.88551086361112</v>
      </c>
      <c r="FZ104" s="129">
        <f t="shared" si="202"/>
        <v>6.8582415088433493</v>
      </c>
      <c r="GA104" s="129">
        <f t="shared" si="203"/>
        <v>45.112926503057267</v>
      </c>
      <c r="GB104" s="129">
        <f t="shared" si="185"/>
        <v>2.2204071103636931E-2</v>
      </c>
      <c r="GC104" s="149">
        <f>0.5*Sections!$U$2*Sections!$T$2*Sections!FT104^2</f>
        <v>363.86273783746077</v>
      </c>
      <c r="GD104" s="149">
        <f>BikeData!$N$2*((Sections!$P$2)/Sections!$N$2)-(0.5*Sections!$U$2*Sections!$T$2*Sections!FT104^2)/BikeData!$G$5</f>
        <v>9.0560520778902447</v>
      </c>
      <c r="GE104" s="149">
        <f>Sections!$V$2*BikeData!$N$2*(Sections!$P$2/Sections!$M$2)/(1-Sections!$V$2*Sections!$N$2/Sections!$M$2)</f>
        <v>15.459349727578084</v>
      </c>
      <c r="GF104" s="149">
        <f t="shared" si="204"/>
        <v>9.0560520778902447</v>
      </c>
      <c r="GG104" s="149">
        <f t="shared" si="205"/>
        <v>436.54111422000005</v>
      </c>
      <c r="GH104" s="149">
        <f>MAX(0, (FT104^2 - CX$6^2)/(2*Sections!GF104))</f>
        <v>111.60821720470339</v>
      </c>
      <c r="GI104" s="149">
        <f t="shared" si="206"/>
        <v>0</v>
      </c>
      <c r="GJ104" s="149">
        <f t="shared" si="207"/>
        <v>6.8582415088433493</v>
      </c>
      <c r="GM104" s="106">
        <f>INDEX($B$29:$B$34, MATCH(GQ104, $A$29:$A$34, 0))</f>
        <v>300.69501336586995</v>
      </c>
      <c r="GN104" s="106">
        <f t="shared" si="208"/>
        <v>78</v>
      </c>
      <c r="GO104" s="106">
        <f t="shared" si="209"/>
        <v>41.463242604249473</v>
      </c>
      <c r="GP104" s="106">
        <f t="shared" si="210"/>
        <v>149.2676733752981</v>
      </c>
      <c r="GQ104" s="106">
        <f>IF(HD104=0,
IF(GO104&lt;$E$29,1,
IF(GO104&lt;$E$30,2,
IF(GO104&lt;$E$31,3,
IF(GO104&lt;$E$32,4,
IF(GO104&lt;$E$33,5,
IF(GO104&lt;$E$34,6)))))),
IF(GO104&gt;$F$29,1,
IF(GO104&gt;$F$30,2,
IF(GO104&gt;$F$31,3,
IF(GO104&gt;$F$32,4,
IF(GO104&gt;$F$33,5,
IF(GO104&gt;$F$34,6)))))))</f>
        <v>2</v>
      </c>
      <c r="GR104" s="106" cm="1">
        <f t="array" ref="GR104">INDEX(Sections!$A$37:$F$67, MATCH(GO104, Acceleration!$H$6:$H$36, 1), Sections!GQ104)</f>
        <v>9.4901727706756382</v>
      </c>
      <c r="GS104" s="106">
        <f>(BikeData!$G$5/GM104)*BikeData!$N$2*(Sections!$O$2/Sections!$N$2)-Sections!GX104/Sections!GM104</f>
        <v>8.5638222275186529</v>
      </c>
      <c r="GT104" s="106">
        <f>(Sections!$V$2*Sections!$L$2*BikeData!$N$2*((Sections!$P$2)/Sections!$M$2)/(1-Sections!$V$2*Sections!$N$2/Sections!$M$2))/Sections!GM104-Sections!GX104/Sections!GM104</f>
        <v>12.543647459110593</v>
      </c>
      <c r="GU104" s="106">
        <f t="shared" si="211"/>
        <v>8.5638222275186529</v>
      </c>
      <c r="GV104" s="106">
        <f t="shared" si="212"/>
        <v>41.669270832519807</v>
      </c>
      <c r="GW104" s="106">
        <f t="shared" si="186"/>
        <v>2.4057975842643135E-2</v>
      </c>
      <c r="GX104" s="106">
        <f>0.5*Sections!$U$2*Sections!$T$2*Sections!GO104^2</f>
        <v>309.45608770659277</v>
      </c>
      <c r="GY104" s="106">
        <f>BikeData!$N$2*((Sections!$P$2)/Sections!$N$2)-(0.5*Sections!$U$2*Sections!$T$2*Sections!GO104^2)/BikeData!$G$5</f>
        <v>9.2621378738405031</v>
      </c>
      <c r="GZ104" s="106">
        <f>Sections!$V$2*BikeData!$N$2*(Sections!$P$2/Sections!$M$2)/(1-Sections!$V$2*Sections!$N$2/Sections!$M$2)</f>
        <v>15.459349727578084</v>
      </c>
      <c r="HA104" s="106">
        <f t="shared" si="213"/>
        <v>9.2621378738405031</v>
      </c>
      <c r="HB104" s="106">
        <f t="shared" si="214"/>
        <v>305.21187875999999</v>
      </c>
      <c r="HC104" s="106">
        <f>MAX(0, (GO104^2 - DY$9^2)/(2*Sections!HA104))</f>
        <v>92.807973206405634</v>
      </c>
      <c r="HD104" s="106">
        <f t="shared" si="215"/>
        <v>0</v>
      </c>
      <c r="HE104" s="106">
        <f t="shared" si="216"/>
        <v>8.5638222275186529</v>
      </c>
      <c r="HH104" s="82">
        <f>INDEX($B$29:$B$34, MATCH(HL104, $A$29:$A$34, 0))</f>
        <v>300.69501336586995</v>
      </c>
      <c r="HI104" s="82">
        <f t="shared" si="217"/>
        <v>78</v>
      </c>
      <c r="HJ104" s="82">
        <f t="shared" si="218"/>
        <v>39.941141556572681</v>
      </c>
      <c r="HK104" s="82">
        <f t="shared" si="219"/>
        <v>143.78810960366167</v>
      </c>
      <c r="HL104" s="106">
        <f>IF(HY104=0,
IF(HJ104&lt;$E$29,1,
IF(HJ104&lt;$E$30,2,
IF(HJ104&lt;$E$31,3,
IF(HJ104&lt;$E$32,4,
IF(HJ104&lt;$E$33,5,
IF(HJ104&lt;$E$34,6)))))),
IF(HJ104&gt;$F$29,1,
IF(HJ104&gt;$F$30,2,
IF(HJ104&gt;$F$31,3,
IF(HJ104&gt;$F$32,4,
IF(HJ104&gt;$F$33,5,
IF(HJ104&gt;$F$34,6)))))))</f>
        <v>2</v>
      </c>
      <c r="HM104" s="106" cm="1">
        <f t="array" ref="HM104">INDEX(Sections!$A$37:$F$67, MATCH(HJ104, Acceleration!$H$6:$H$36, 1), Sections!HL104)</f>
        <v>9.4901727706756382</v>
      </c>
      <c r="HN104" s="82">
        <f>(BikeData!$G$5/HH104)*BikeData!$N$2*(Sections!$O$2/Sections!$N$2)-Sections!HS104/Sections!HH104</f>
        <v>8.6379938124257283</v>
      </c>
      <c r="HO104" s="82">
        <f>(Sections!$V$2*Sections!$L$2*BikeData!$N$2*((Sections!$P$2)/Sections!$M$2)/(1-Sections!$V$2*Sections!$N$2/Sections!$M$2))/Sections!HH104-Sections!HS104/Sections!HH104</f>
        <v>12.617819044017669</v>
      </c>
      <c r="HP104" s="82">
        <f t="shared" si="220"/>
        <v>8.6379938124257283</v>
      </c>
      <c r="HQ104" s="82">
        <f t="shared" si="221"/>
        <v>40.156827270926534</v>
      </c>
      <c r="HR104" s="106">
        <f t="shared" si="172"/>
        <v>2.4969422187312733E-2</v>
      </c>
      <c r="HS104" s="104">
        <f>0.5*Sections!$U$2*Sections!$T$2*Sections!HJ104^2</f>
        <v>287.15306199159187</v>
      </c>
      <c r="HT104" s="104">
        <f>BikeData!$N$2*((Sections!$P$2)/Sections!$N$2)-(0.5*Sections!$U$2*Sections!$T$2*Sections!HJ104^2)/BikeData!$G$5</f>
        <v>9.3466190318518692</v>
      </c>
      <c r="HU104" s="104">
        <f>Sections!$V$2*BikeData!$N$2*(Sections!$P$2/Sections!$M$2)/(1-Sections!$V$2*Sections!$N$2/Sections!$M$2)</f>
        <v>15.459349727578084</v>
      </c>
      <c r="HV104" s="106">
        <f t="shared" si="222"/>
        <v>9.3466190318518692</v>
      </c>
      <c r="HW104" s="106">
        <f t="shared" si="223"/>
        <v>243.42191860000003</v>
      </c>
      <c r="HX104" s="106">
        <f t="shared" si="187"/>
        <v>68.154552483918494</v>
      </c>
      <c r="HY104" s="106">
        <f t="shared" si="224"/>
        <v>0</v>
      </c>
      <c r="HZ104" s="106">
        <f t="shared" si="225"/>
        <v>8.6379938124257283</v>
      </c>
    </row>
    <row r="105" spans="2:234">
      <c r="B105" s="65"/>
      <c r="C105" s="65"/>
      <c r="D105" s="65"/>
      <c r="E105" s="111"/>
      <c r="F105" s="111"/>
      <c r="L105" s="149">
        <f>INDEX($B$29:$B$34, MATCH($P105, $A$29:$A$34, 0))</f>
        <v>300.69501336586995</v>
      </c>
      <c r="M105" s="149">
        <f t="shared" si="173"/>
        <v>79</v>
      </c>
      <c r="N105" s="149">
        <f t="shared" si="188"/>
        <v>41.061101607642819</v>
      </c>
      <c r="O105" s="149">
        <f t="shared" si="174"/>
        <v>147.81996578751415</v>
      </c>
      <c r="P105" s="149">
        <f>IF(AC105=0,
IF(N105&lt;$E$29,1,
IF(N105&lt;$E$30,2,
IF(N105&lt;$E$31,3,
IF(N105&lt;$E$32,4,
IF(N105&lt;$E$33,5,
IF(N105&lt;$E$34,6)))))),
IF(N105&gt;$F$29,1,
IF(N105&gt;$F$30,2,
IF(N105&gt;$F$31,3,
IF(N105&gt;$F$32,4,
IF(N105&gt;$F$33,5,
IF(N105&gt;$F$34,6)))))))</f>
        <v>2</v>
      </c>
      <c r="Q105" s="149" cm="1">
        <f t="array" ref="Q105">INDEX(Sections!$A$37:$F$67, MATCH(N105, Acceleration!$H$6:$H$36, 1), Sections!P105)</f>
        <v>9.4901727706756382</v>
      </c>
      <c r="R105" s="149">
        <f>(BikeData!$G$5/L105)*BikeData!$N$2*(Sections!$O$2/Sections!$N$2)-Sections!W105/Sections!L105</f>
        <v>8.5836880573432204</v>
      </c>
      <c r="S105" s="149">
        <f>(Sections!$V$2*Sections!$L$2*BikeData!$N$2*((Sections!$P$2)/Sections!$M$2)/(1-Sections!$V$2*Sections!$N$2/Sections!$M$2))/Sections!L105-Sections!W105/Sections!L105</f>
        <v>12.563513288935161</v>
      </c>
      <c r="T105" s="149">
        <f t="shared" si="168"/>
        <v>8.6376490575826992</v>
      </c>
      <c r="U105" s="149">
        <f t="shared" si="169"/>
        <v>41.270926368914147</v>
      </c>
      <c r="V105" s="149">
        <f t="shared" si="175"/>
        <v>2.4291883112237577E-2</v>
      </c>
      <c r="W105" s="149">
        <f>0.5*Sections!$U$2*Sections!$T$2*Sections!N105^2</f>
        <v>303.48253174197015</v>
      </c>
      <c r="X105" s="149">
        <f>BikeData!$N$2*((Sections!$P$2)/Sections!$N$2)-(0.5*Sections!$U$2*Sections!$T$2*Sections!N105^2)/BikeData!$G$5</f>
        <v>9.2847649797671039</v>
      </c>
      <c r="Y105" s="149">
        <f>Sections!$V$2*BikeData!$N$2*(Sections!$P$2/Sections!$M$2)/(1-Sections!$V$2*Sections!$N$2/Sections!$M$2)</f>
        <v>15.459349727578084</v>
      </c>
      <c r="Z105" s="149">
        <f t="shared" si="176"/>
        <v>9.2847649797671039</v>
      </c>
      <c r="AA105" s="149">
        <f>$D$2-M105</f>
        <v>424.2</v>
      </c>
      <c r="AB105" s="149">
        <f>MAX(0, (N105^2 - M$17^2)/(2*Sections!Z105))</f>
        <v>42.498161369958758</v>
      </c>
      <c r="AC105" s="149">
        <f t="shared" si="189"/>
        <v>0</v>
      </c>
      <c r="AD105" s="149">
        <f t="shared" si="177"/>
        <v>8.6376490575826992</v>
      </c>
      <c r="BT105" s="129">
        <f>INDEX($B$29:$B$34, MATCH($BX105, $A$29:$A$34, 0))</f>
        <v>281.54523308547459</v>
      </c>
      <c r="BU105" s="129">
        <f t="shared" si="190"/>
        <v>79</v>
      </c>
      <c r="BV105" s="129">
        <f t="shared" si="191"/>
        <v>58.028161950567473</v>
      </c>
      <c r="BW105" s="129">
        <f t="shared" si="178"/>
        <v>208.90138302204289</v>
      </c>
      <c r="BX105" s="129">
        <f>IF(CK105=0,
IF(BV105&lt;$E$29,1,
IF(BV105&lt;$E$30,2,
IF(BV105&lt;$E$31,3,
IF(BV105&lt;$E$32,4,
IF(BV105&lt;$E$33,5,
IF(BV105&lt;$E$34,6)))))),
IF(BV105&gt;$F$29,1,
IF(BV105&gt;$F$30,2,
IF(BV105&gt;$F$31,3,
IF(BV105&gt;$F$32,4,
IF(BV105&gt;$F$33,5,
IF(BV105&gt;$F$34,6)))))))</f>
        <v>4</v>
      </c>
      <c r="BY105" s="129" cm="1">
        <f t="array" ref="BY105">INDEX(Sections!$A$37:$F$67, MATCH(BV105, Acceleration!$H$6:$H$36, 1), Sections!BX105)</f>
        <v>4.7104625432718503</v>
      </c>
      <c r="BZ105" s="129">
        <f>(BikeData!$G$5/BT105)*BikeData!$N$2*(Sections!$O$2/Sections!$N$2)-Sections!CE105/Sections!BT105</f>
        <v>8.0926483379546355</v>
      </c>
      <c r="CA105" s="129">
        <f>(Sections!$V$2*Sections!$L$2*BikeData!$N$2*((Sections!$P$2)/Sections!$M$2)/(1-Sections!$V$2*Sections!$N$2/Sections!$M$2))/Sections!BT105-Sections!CE105/Sections!BT105</f>
        <v>12.343168185484975</v>
      </c>
      <c r="CB105" s="129">
        <f t="shared" si="179"/>
        <v>4.7104625432718503</v>
      </c>
      <c r="CC105" s="129">
        <f t="shared" si="180"/>
        <v>58.109280708401741</v>
      </c>
      <c r="CD105" s="129">
        <f t="shared" si="181"/>
        <v>1.7220975029327755E-2</v>
      </c>
      <c r="CE105" s="149">
        <f>0.5*Sections!$U$2*Sections!$T$2*Sections!BV105^2</f>
        <v>606.10816428503153</v>
      </c>
      <c r="CF105" s="149">
        <f>BikeData!$N$2*((Sections!$P$2)/Sections!$N$2)-(0.5*Sections!$U$2*Sections!$T$2*Sections!BV105^2)/BikeData!$G$5</f>
        <v>8.1384557655888408</v>
      </c>
      <c r="CG105" s="149">
        <f>Sections!$V$2*BikeData!$N$2*(Sections!$P$2/Sections!$M$2)/(1-Sections!$V$2*Sections!$N$2/Sections!$M$2)</f>
        <v>15.459349727578084</v>
      </c>
      <c r="CH105" s="149">
        <f t="shared" si="170"/>
        <v>8.1384557655888408</v>
      </c>
      <c r="CI105" s="149">
        <f t="shared" si="192"/>
        <v>25.075679469999997</v>
      </c>
      <c r="CJ105" s="149">
        <f>MAX(0, (BV105^2 - BU$17^2)/(2*Sections!CH105))</f>
        <v>0</v>
      </c>
      <c r="CK105" s="149">
        <f t="shared" si="193"/>
        <v>0</v>
      </c>
      <c r="CL105" s="149">
        <f t="shared" si="194"/>
        <v>4.7104625432718503</v>
      </c>
      <c r="EX105" s="129">
        <f>INDEX($B$29:$B$34, MATCH($FB105, $A$29:$A$34, 0))</f>
        <v>288.49501037177833</v>
      </c>
      <c r="EY105" s="129">
        <f t="shared" si="230"/>
        <v>79</v>
      </c>
      <c r="EZ105" s="129">
        <f t="shared" si="231"/>
        <v>46.447492905450112</v>
      </c>
      <c r="FA105" s="129">
        <f t="shared" si="232"/>
        <v>167.21097445962042</v>
      </c>
      <c r="FB105" s="149">
        <f>IF(FO105=0,
IF(EZ105&lt;$E$29,1,
IF(EZ105&lt;$E$30,2,
IF(EZ105&lt;$E$31,3,
IF(EZ105&lt;$E$32,4,
IF(EZ105&lt;$E$33,5,
IF(EZ105&lt;$E$34,6)))))),
IF(EZ105&gt;$F$29,1,
IF(EZ105&gt;$F$30,2,
IF(EZ105&gt;$F$31,3,
IF(EZ105&gt;$F$32,4,
IF(EZ105&gt;$F$33,5,
IF(EZ105&gt;$F$34,6)))))))</f>
        <v>3</v>
      </c>
      <c r="FC105" s="149" cm="1">
        <f t="array" ref="FC105">INDEX(Sections!$A$37:$F$67, MATCH(EZ105, Acceleration!$H$6:$H$36, 1), Sections!FB105)</f>
        <v>6.8582415088433493</v>
      </c>
      <c r="FD105" s="129">
        <f>(BikeData!$G$5/EX105)*BikeData!$N$2*(Sections!$O$2/Sections!$N$2)-Sections!FI105/Sections!EX105</f>
        <v>8.6525870799639577</v>
      </c>
      <c r="FE105" s="129">
        <f>(Sections!$V$2*Sections!$L$2*BikeData!$N$2*((Sections!$P$2)/Sections!$M$2)/(1-Sections!$V$2*Sections!$N$2/Sections!$M$2))/Sections!EX105-Sections!FI105/Sections!EX105</f>
        <v>12.80071289907321</v>
      </c>
      <c r="FF105" s="129">
        <f t="shared" si="233"/>
        <v>6.8582415088433493</v>
      </c>
      <c r="FG105" s="129">
        <f t="shared" si="234"/>
        <v>46.594914746348934</v>
      </c>
      <c r="FH105" s="129">
        <f t="shared" si="183"/>
        <v>2.1495574442621956E-2</v>
      </c>
      <c r="FI105" s="149">
        <f>0.5*Sections!$U$2*Sections!$T$2*Sections!EZ105^2</f>
        <v>388.32652749633093</v>
      </c>
      <c r="FJ105" s="149">
        <f>BikeData!$N$2*((Sections!$P$2)/Sections!$N$2)-(0.5*Sections!$U$2*Sections!$T$2*Sections!EZ105^2)/BikeData!$G$5</f>
        <v>8.9633862079702826</v>
      </c>
      <c r="FK105" s="149">
        <f>Sections!$V$2*BikeData!$N$2*(Sections!$P$2/Sections!$M$2)/(1-Sections!$V$2*Sections!$N$2/Sections!$M$2)</f>
        <v>15.459349727578084</v>
      </c>
      <c r="FL105" s="149">
        <f t="shared" si="235"/>
        <v>8.9633862079702826</v>
      </c>
      <c r="FM105" s="149">
        <f t="shared" si="236"/>
        <v>174.62828163</v>
      </c>
      <c r="FN105" s="149">
        <f t="shared" si="184"/>
        <v>79.846027361513933</v>
      </c>
      <c r="FO105" s="149">
        <f t="shared" si="237"/>
        <v>0</v>
      </c>
      <c r="FP105" s="149">
        <f t="shared" si="238"/>
        <v>6.8582415088433493</v>
      </c>
      <c r="FR105" s="149">
        <f>INDEX($B$29:$B$34, MATCH($FV105, $A$29:$A$34, 0))</f>
        <v>288.49501037177833</v>
      </c>
      <c r="FS105" s="129">
        <f t="shared" si="199"/>
        <v>79</v>
      </c>
      <c r="FT105" s="129">
        <f t="shared" si="200"/>
        <v>45.112926503057267</v>
      </c>
      <c r="FU105" s="129">
        <f t="shared" si="201"/>
        <v>162.40653541100616</v>
      </c>
      <c r="FV105" s="149">
        <f>IF(GI105=0,
IF(FT105&lt;$E$29,1,
IF(FT105&lt;$E$30,2,
IF(FT105&lt;$E$31,3,
IF(FT105&lt;$E$32,4,
IF(FT105&lt;$E$33,5,
IF(FT105&lt;$E$34,6)))))),
IF(FT105&gt;$F$29,1,
IF(FT105&gt;$F$30,2,
IF(FT105&gt;$F$31,3,
IF(FT105&gt;$F$32,4,
IF(FT105&gt;$F$33,5,
IF(FT105&gt;$F$34,6)))))))</f>
        <v>3</v>
      </c>
      <c r="FW105" s="149" cm="1">
        <f t="array" ref="FW105">INDEX(Sections!$A$37:$F$67, MATCH(FT105, Acceleration!$H$6:$H$36, 1), Sections!FV105)</f>
        <v>6.8582415088433493</v>
      </c>
      <c r="FX105" s="129">
        <f>(BikeData!$G$5/FR105)*BikeData!$N$2*(Sections!$O$2/Sections!$N$2)-Sections!GC105/Sections!FR105</f>
        <v>8.7288269521452548</v>
      </c>
      <c r="FY105" s="129">
        <f>(Sections!$V$2*Sections!$L$2*BikeData!$N$2*((Sections!$P$2)/Sections!$M$2)/(1-Sections!$V$2*Sections!$N$2/Sections!$M$2))/Sections!FR105-Sections!GC105/Sections!FR105</f>
        <v>12.876952771254507</v>
      </c>
      <c r="FZ105" s="129">
        <f t="shared" si="202"/>
        <v>6.8582415088433493</v>
      </c>
      <c r="GA105" s="129">
        <f t="shared" si="203"/>
        <v>45.264695080028247</v>
      </c>
      <c r="GB105" s="129">
        <f t="shared" si="185"/>
        <v>2.212937190609025E-2</v>
      </c>
      <c r="GC105" s="149">
        <f>0.5*Sections!$U$2*Sections!$T$2*Sections!FT105^2</f>
        <v>366.33170478064443</v>
      </c>
      <c r="GD105" s="149">
        <f>BikeData!$N$2*((Sections!$P$2)/Sections!$N$2)-(0.5*Sections!$U$2*Sections!$T$2*Sections!FT105^2)/BikeData!$G$5</f>
        <v>9.0466999303781854</v>
      </c>
      <c r="GE105" s="149">
        <f>Sections!$V$2*BikeData!$N$2*(Sections!$P$2/Sections!$M$2)/(1-Sections!$V$2*Sections!$N$2/Sections!$M$2)</f>
        <v>15.459349727578084</v>
      </c>
      <c r="GF105" s="149">
        <f t="shared" si="204"/>
        <v>9.0466999303781854</v>
      </c>
      <c r="GG105" s="149">
        <f t="shared" si="205"/>
        <v>435.54111422000005</v>
      </c>
      <c r="GH105" s="149">
        <f>MAX(0, (FT105^2 - CX$6^2)/(2*Sections!GF105))</f>
        <v>112.48168687657406</v>
      </c>
      <c r="GI105" s="149">
        <f t="shared" si="206"/>
        <v>0</v>
      </c>
      <c r="GJ105" s="149">
        <f t="shared" si="207"/>
        <v>6.8582415088433493</v>
      </c>
      <c r="GM105" s="106">
        <f>INDEX($B$29:$B$34, MATCH(GQ105, $A$29:$A$34, 0))</f>
        <v>300.69501336586995</v>
      </c>
      <c r="GN105" s="106">
        <f t="shared" si="208"/>
        <v>79</v>
      </c>
      <c r="GO105" s="106">
        <f t="shared" si="209"/>
        <v>41.669270832519807</v>
      </c>
      <c r="GP105" s="106">
        <f t="shared" si="210"/>
        <v>150.00937499707132</v>
      </c>
      <c r="GQ105" s="106">
        <f>IF(HD105=0,
IF(GO105&lt;$E$29,1,
IF(GO105&lt;$E$30,2,
IF(GO105&lt;$E$31,3,
IF(GO105&lt;$E$32,4,
IF(GO105&lt;$E$33,5,
IF(GO105&lt;$E$34,6)))))),
IF(GO105&gt;$F$29,1,
IF(GO105&gt;$F$30,2,
IF(GO105&gt;$F$31,3,
IF(GO105&gt;$F$32,4,
IF(GO105&gt;$F$33,5,
IF(GO105&gt;$F$34,6)))))))</f>
        <v>2</v>
      </c>
      <c r="GR105" s="106" cm="1">
        <f t="array" ref="GR105">INDEX(Sections!$A$37:$F$67, MATCH(GO105, Acceleration!$H$6:$H$36, 1), Sections!GQ105)</f>
        <v>9.4901727706756382</v>
      </c>
      <c r="GS105" s="106">
        <f>(BikeData!$G$5/GM105)*BikeData!$N$2*(Sections!$O$2/Sections!$N$2)-Sections!GX105/Sections!GM105</f>
        <v>8.5535693937007675</v>
      </c>
      <c r="GT105" s="106">
        <f>(Sections!$V$2*Sections!$L$2*BikeData!$N$2*((Sections!$P$2)/Sections!$M$2)/(1-Sections!$V$2*Sections!$N$2/Sections!$M$2))/Sections!GM105-Sections!GX105/Sections!GM105</f>
        <v>12.533394625292708</v>
      </c>
      <c r="GU105" s="106">
        <f t="shared" si="211"/>
        <v>8.5535693937007675</v>
      </c>
      <c r="GV105" s="106">
        <f t="shared" si="212"/>
        <v>41.874040532306978</v>
      </c>
      <c r="GW105" s="106">
        <f t="shared" si="186"/>
        <v>2.3939678321657467E-2</v>
      </c>
      <c r="GX105" s="106">
        <f>0.5*Sections!$U$2*Sections!$T$2*Sections!GO105^2</f>
        <v>312.5390637084995</v>
      </c>
      <c r="GY105" s="106">
        <f>BikeData!$N$2*((Sections!$P$2)/Sections!$N$2)-(0.5*Sections!$U$2*Sections!$T$2*Sections!GO105^2)/BikeData!$G$5</f>
        <v>9.2504599344393412</v>
      </c>
      <c r="GZ105" s="106">
        <f>Sections!$V$2*BikeData!$N$2*(Sections!$P$2/Sections!$M$2)/(1-Sections!$V$2*Sections!$N$2/Sections!$M$2)</f>
        <v>15.459349727578084</v>
      </c>
      <c r="HA105" s="106">
        <f t="shared" si="213"/>
        <v>9.2504599344393412</v>
      </c>
      <c r="HB105" s="106">
        <f t="shared" si="214"/>
        <v>304.21187875999999</v>
      </c>
      <c r="HC105" s="106">
        <f>MAX(0, (GO105^2 - DY$9^2)/(2*Sections!HA105))</f>
        <v>93.850908172120128</v>
      </c>
      <c r="HD105" s="106">
        <f t="shared" si="215"/>
        <v>0</v>
      </c>
      <c r="HE105" s="106">
        <f t="shared" si="216"/>
        <v>8.5535693937007675</v>
      </c>
      <c r="HH105" s="82">
        <f>INDEX($B$29:$B$34, MATCH(HL105, $A$29:$A$34, 0))</f>
        <v>300.69501336586995</v>
      </c>
      <c r="HI105" s="82">
        <f t="shared" si="217"/>
        <v>79</v>
      </c>
      <c r="HJ105" s="82">
        <f t="shared" si="218"/>
        <v>40.156827270926534</v>
      </c>
      <c r="HK105" s="82">
        <f t="shared" si="219"/>
        <v>144.56457817533553</v>
      </c>
      <c r="HL105" s="106">
        <f>IF(HY105=0,
IF(HJ105&lt;$E$29,1,
IF(HJ105&lt;$E$30,2,
IF(HJ105&lt;$E$31,3,
IF(HJ105&lt;$E$32,4,
IF(HJ105&lt;$E$33,5,
IF(HJ105&lt;$E$34,6)))))),
IF(HJ105&gt;$F$29,1,
IF(HJ105&gt;$F$30,2,
IF(HJ105&gt;$F$31,3,
IF(HJ105&gt;$F$32,4,
IF(HJ105&gt;$F$33,5,
IF(HJ105&gt;$F$34,6)))))))</f>
        <v>2</v>
      </c>
      <c r="HM105" s="106" cm="1">
        <f t="array" ref="HM105">INDEX(Sections!$A$37:$F$67, MATCH(HJ105, Acceleration!$H$6:$H$36, 1), Sections!HL105)</f>
        <v>9.4901727706756382</v>
      </c>
      <c r="HN105" s="82">
        <f>(BikeData!$G$5/HH105)*BikeData!$N$2*(Sections!$O$2/Sections!$N$2)-Sections!HS105/Sections!HH105</f>
        <v>8.6276521784303224</v>
      </c>
      <c r="HO105" s="82">
        <f>(Sections!$V$2*Sections!$L$2*BikeData!$N$2*((Sections!$P$2)/Sections!$M$2)/(1-Sections!$V$2*Sections!$N$2/Sections!$M$2))/Sections!HH105-Sections!HS105/Sections!HH105</f>
        <v>12.607477410022263</v>
      </c>
      <c r="HP105" s="82">
        <f t="shared" si="220"/>
        <v>8.6276521784303224</v>
      </c>
      <c r="HQ105" s="82">
        <f t="shared" si="221"/>
        <v>40.371104528163329</v>
      </c>
      <c r="HR105" s="106">
        <f t="shared" si="172"/>
        <v>2.483610289396011E-2</v>
      </c>
      <c r="HS105" s="104">
        <f>0.5*Sections!$U$2*Sections!$T$2*Sections!HJ105^2</f>
        <v>290.2627397640652</v>
      </c>
      <c r="HT105" s="104">
        <f>BikeData!$N$2*((Sections!$P$2)/Sections!$N$2)-(0.5*Sections!$U$2*Sections!$T$2*Sections!HJ105^2)/BikeData!$G$5</f>
        <v>9.3348399493803793</v>
      </c>
      <c r="HU105" s="104">
        <f>Sections!$V$2*BikeData!$N$2*(Sections!$P$2/Sections!$M$2)/(1-Sections!$V$2*Sections!$N$2/Sections!$M$2)</f>
        <v>15.459349727578084</v>
      </c>
      <c r="HV105" s="106">
        <f t="shared" si="222"/>
        <v>9.3348399493803793</v>
      </c>
      <c r="HW105" s="106">
        <f t="shared" si="223"/>
        <v>242.42191860000003</v>
      </c>
      <c r="HX105" s="106">
        <f t="shared" si="187"/>
        <v>69.165902647192368</v>
      </c>
      <c r="HY105" s="106">
        <f t="shared" si="224"/>
        <v>0</v>
      </c>
      <c r="HZ105" s="106">
        <f t="shared" si="225"/>
        <v>8.6276521784303224</v>
      </c>
    </row>
    <row r="106" spans="2:234">
      <c r="B106" s="65"/>
      <c r="C106" s="65"/>
      <c r="D106" s="65"/>
      <c r="E106" s="111"/>
      <c r="F106" s="111"/>
      <c r="L106" s="149">
        <f>INDEX($B$29:$B$34, MATCH($P106, $A$29:$A$34, 0))</f>
        <v>300.69501336586995</v>
      </c>
      <c r="M106" s="149">
        <f t="shared" si="173"/>
        <v>80</v>
      </c>
      <c r="N106" s="149">
        <f t="shared" si="188"/>
        <v>41.270926368914147</v>
      </c>
      <c r="O106" s="149">
        <f t="shared" si="174"/>
        <v>148.57533492809094</v>
      </c>
      <c r="P106" s="149">
        <f>IF(AC106=0,
IF(N106&lt;$E$29,1,
IF(N106&lt;$E$30,2,
IF(N106&lt;$E$31,3,
IF(N106&lt;$E$32,4,
IF(N106&lt;$E$33,5,
IF(N106&lt;$E$34,6)))))),
IF(N106&gt;$F$29,1,
IF(N106&gt;$F$30,2,
IF(N106&gt;$F$31,3,
IF(N106&gt;$F$32,4,
IF(N106&gt;$F$33,5,
IF(N106&gt;$F$34,6)))))))</f>
        <v>2</v>
      </c>
      <c r="Q106" s="149" cm="1">
        <f t="array" ref="Q106">INDEX(Sections!$A$37:$F$67, MATCH(N106, Acceleration!$H$6:$H$36, 1), Sections!P106)</f>
        <v>9.4901727706756382</v>
      </c>
      <c r="R106" s="149">
        <f>(BikeData!$G$5/L106)*BikeData!$N$2*(Sections!$O$2/Sections!$N$2)-Sections!W106/Sections!L106</f>
        <v>8.5733468360974054</v>
      </c>
      <c r="S106" s="149">
        <f>(Sections!$V$2*Sections!$L$2*BikeData!$N$2*((Sections!$P$2)/Sections!$M$2)/(1-Sections!$V$2*Sections!$N$2/Sections!$M$2))/Sections!L106-Sections!W106/Sections!L106</f>
        <v>12.553172067689346</v>
      </c>
      <c r="T106" s="149">
        <f t="shared" si="168"/>
        <v>8.6376490575826992</v>
      </c>
      <c r="U106" s="149">
        <f t="shared" si="169"/>
        <v>41.479689746471081</v>
      </c>
      <c r="V106" s="149">
        <f t="shared" si="175"/>
        <v>2.416900433963199E-2</v>
      </c>
      <c r="W106" s="149">
        <f>0.5*Sections!$U$2*Sections!$T$2*Sections!N106^2</f>
        <v>306.59208540269992</v>
      </c>
      <c r="X106" s="149">
        <f>BikeData!$N$2*((Sections!$P$2)/Sections!$N$2)-(0.5*Sections!$U$2*Sections!$T$2*Sections!N106^2)/BikeData!$G$5</f>
        <v>9.2729863674158537</v>
      </c>
      <c r="Y106" s="149">
        <f>Sections!$V$2*BikeData!$N$2*(Sections!$P$2/Sections!$M$2)/(1-Sections!$V$2*Sections!$N$2/Sections!$M$2)</f>
        <v>15.459349727578084</v>
      </c>
      <c r="Z106" s="149">
        <f t="shared" si="176"/>
        <v>9.2729863674158537</v>
      </c>
      <c r="AA106" s="149">
        <f>$D$2-M106</f>
        <v>423.2</v>
      </c>
      <c r="AB106" s="149">
        <f>MAX(0, (N106^2 - M$17^2)/(2*Sections!Z106))</f>
        <v>43.483627978441092</v>
      </c>
      <c r="AC106" s="149">
        <f t="shared" si="189"/>
        <v>0</v>
      </c>
      <c r="AD106" s="149">
        <f t="shared" si="177"/>
        <v>8.6376490575826992</v>
      </c>
      <c r="BT106" s="129">
        <f>INDEX($B$29:$B$34, MATCH($BX106, $A$29:$A$34, 0))</f>
        <v>281.54523308547459</v>
      </c>
      <c r="BU106" s="129">
        <f t="shared" si="190"/>
        <v>80</v>
      </c>
      <c r="BV106" s="129">
        <f t="shared" si="191"/>
        <v>58.109280708401741</v>
      </c>
      <c r="BW106" s="129">
        <f t="shared" si="178"/>
        <v>209.19341055024628</v>
      </c>
      <c r="BX106" s="129">
        <f>IF(CK106=0,
IF(BV106&lt;$E$29,1,
IF(BV106&lt;$E$30,2,
IF(BV106&lt;$E$31,3,
IF(BV106&lt;$E$32,4,
IF(BV106&lt;$E$33,5,
IF(BV106&lt;$E$34,6)))))),
IF(BV106&gt;$F$29,1,
IF(BV106&gt;$F$30,2,
IF(BV106&gt;$F$31,3,
IF(BV106&gt;$F$32,4,
IF(BV106&gt;$F$33,5,
IF(BV106&gt;$F$34,6)))))))</f>
        <v>4</v>
      </c>
      <c r="BY106" s="129" cm="1">
        <f t="array" ref="BY106">INDEX(Sections!$A$37:$F$67, MATCH(BV106, Acceleration!$H$6:$H$36, 1), Sections!BX106)</f>
        <v>4.7104625432718503</v>
      </c>
      <c r="BZ106" s="129">
        <f>(BikeData!$G$5/BT106)*BikeData!$N$2*(Sections!$O$2/Sections!$N$2)-Sections!CE106/Sections!BT106</f>
        <v>8.0866252684215656</v>
      </c>
      <c r="CA106" s="129">
        <f>(Sections!$V$2*Sections!$L$2*BikeData!$N$2*((Sections!$P$2)/Sections!$M$2)/(1-Sections!$V$2*Sections!$N$2/Sections!$M$2))/Sections!BT106-Sections!CE106/Sections!BT106</f>
        <v>12.337145115951905</v>
      </c>
      <c r="CB106" s="129">
        <f t="shared" si="179"/>
        <v>4.7104625432718503</v>
      </c>
      <c r="CC106" s="129">
        <f t="shared" si="180"/>
        <v>58.190286384708358</v>
      </c>
      <c r="CD106" s="129">
        <f t="shared" si="181"/>
        <v>1.7196968569959423E-2</v>
      </c>
      <c r="CE106" s="149">
        <f>0.5*Sections!$U$2*Sections!$T$2*Sections!BV106^2</f>
        <v>607.80393080060958</v>
      </c>
      <c r="CF106" s="149">
        <f>BikeData!$N$2*((Sections!$P$2)/Sections!$N$2)-(0.5*Sections!$U$2*Sections!$T$2*Sections!BV106^2)/BikeData!$G$5</f>
        <v>8.1320324075752879</v>
      </c>
      <c r="CG106" s="149">
        <f>Sections!$V$2*BikeData!$N$2*(Sections!$P$2/Sections!$M$2)/(1-Sections!$V$2*Sections!$N$2/Sections!$M$2)</f>
        <v>15.459349727578084</v>
      </c>
      <c r="CH106" s="149">
        <f t="shared" si="170"/>
        <v>8.1320324075752879</v>
      </c>
      <c r="CI106" s="149">
        <f t="shared" si="192"/>
        <v>24.075679469999997</v>
      </c>
      <c r="CJ106" s="149">
        <f>MAX(0, (BV106^2 - BU$17^2)/(2*Sections!CH106))</f>
        <v>0</v>
      </c>
      <c r="CK106" s="149">
        <f t="shared" si="193"/>
        <v>0</v>
      </c>
      <c r="CL106" s="149">
        <f t="shared" si="194"/>
        <v>4.7104625432718503</v>
      </c>
      <c r="EX106" s="129">
        <f>INDEX($B$29:$B$34, MATCH($FB106, $A$29:$A$34, 0))</f>
        <v>288.49501037177833</v>
      </c>
      <c r="EY106" s="129">
        <f t="shared" si="230"/>
        <v>80</v>
      </c>
      <c r="EZ106" s="129">
        <f t="shared" si="231"/>
        <v>46.594914746348934</v>
      </c>
      <c r="FA106" s="129">
        <f t="shared" si="232"/>
        <v>167.74169308685617</v>
      </c>
      <c r="FB106" s="149">
        <f>IF(FO106=0,
IF(EZ106&lt;$E$29,1,
IF(EZ106&lt;$E$30,2,
IF(EZ106&lt;$E$31,3,
IF(EZ106&lt;$E$32,4,
IF(EZ106&lt;$E$33,5,
IF(EZ106&lt;$E$34,6)))))),
IF(EZ106&gt;$F$29,1,
IF(EZ106&gt;$F$30,2,
IF(EZ106&gt;$F$31,3,
IF(EZ106&gt;$F$32,4,
IF(EZ106&gt;$F$33,5,
IF(EZ106&gt;$F$34,6)))))))</f>
        <v>3</v>
      </c>
      <c r="FC106" s="149" cm="1">
        <f t="array" ref="FC106">INDEX(Sections!$A$37:$F$67, MATCH(EZ106, Acceleration!$H$6:$H$36, 1), Sections!FB106)</f>
        <v>6.8582415088433493</v>
      </c>
      <c r="FD106" s="129">
        <f>(BikeData!$G$5/EX106)*BikeData!$N$2*(Sections!$O$2/Sections!$N$2)-Sections!FI106/Sections!EX106</f>
        <v>8.6440289876073457</v>
      </c>
      <c r="FE106" s="129">
        <f>(Sections!$V$2*Sections!$L$2*BikeData!$N$2*((Sections!$P$2)/Sections!$M$2)/(1-Sections!$V$2*Sections!$N$2/Sections!$M$2))/Sections!EX106-Sections!FI106/Sections!EX106</f>
        <v>12.792154806716596</v>
      </c>
      <c r="FF106" s="129">
        <f t="shared" si="233"/>
        <v>6.8582415088433493</v>
      </c>
      <c r="FG106" s="129">
        <f t="shared" si="234"/>
        <v>46.741871627452106</v>
      </c>
      <c r="FH106" s="129">
        <f t="shared" si="183"/>
        <v>2.142777866799802E-2</v>
      </c>
      <c r="FI106" s="149">
        <f>0.5*Sections!$U$2*Sections!$T$2*Sections!EZ106^2</f>
        <v>390.79549443951453</v>
      </c>
      <c r="FJ106" s="149">
        <f>BikeData!$N$2*((Sections!$P$2)/Sections!$N$2)-(0.5*Sections!$U$2*Sections!$T$2*Sections!EZ106^2)/BikeData!$G$5</f>
        <v>8.9540340604582234</v>
      </c>
      <c r="FK106" s="149">
        <f>Sections!$V$2*BikeData!$N$2*(Sections!$P$2/Sections!$M$2)/(1-Sections!$V$2*Sections!$N$2/Sections!$M$2)</f>
        <v>15.459349727578084</v>
      </c>
      <c r="FL106" s="149">
        <f t="shared" si="235"/>
        <v>8.9540340604582234</v>
      </c>
      <c r="FM106" s="149">
        <f t="shared" si="236"/>
        <v>173.62828163</v>
      </c>
      <c r="FN106" s="149">
        <f t="shared" si="184"/>
        <v>80.695362229309936</v>
      </c>
      <c r="FO106" s="149">
        <f t="shared" si="237"/>
        <v>0</v>
      </c>
      <c r="FP106" s="149">
        <f t="shared" si="238"/>
        <v>6.8582415088433493</v>
      </c>
      <c r="FR106" s="149">
        <f>INDEX($B$29:$B$34, MATCH($FV106, $A$29:$A$34, 0))</f>
        <v>288.49501037177833</v>
      </c>
      <c r="FS106" s="129">
        <f t="shared" si="199"/>
        <v>80</v>
      </c>
      <c r="FT106" s="129">
        <f t="shared" si="200"/>
        <v>45.264695080028247</v>
      </c>
      <c r="FU106" s="129">
        <f t="shared" si="201"/>
        <v>162.95290228810168</v>
      </c>
      <c r="FV106" s="149">
        <f>IF(GI106=0,
IF(FT106&lt;$E$29,1,
IF(FT106&lt;$E$30,2,
IF(FT106&lt;$E$31,3,
IF(FT106&lt;$E$32,4,
IF(FT106&lt;$E$33,5,
IF(FT106&lt;$E$34,6)))))),
IF(FT106&gt;$F$29,1,
IF(FT106&gt;$F$30,2,
IF(FT106&gt;$F$31,3,
IF(FT106&gt;$F$32,4,
IF(FT106&gt;$F$33,5,
IF(FT106&gt;$F$34,6)))))))</f>
        <v>3</v>
      </c>
      <c r="FW106" s="149" cm="1">
        <f t="array" ref="FW106">INDEX(Sections!$A$37:$F$67, MATCH(FT106, Acceleration!$H$6:$H$36, 1), Sections!FV106)</f>
        <v>6.8582415088433493</v>
      </c>
      <c r="FX106" s="129">
        <f>(BikeData!$G$5/FR106)*BikeData!$N$2*(Sections!$O$2/Sections!$N$2)-Sections!GC106/Sections!FR106</f>
        <v>8.7202688597886429</v>
      </c>
      <c r="FY106" s="129">
        <f>(Sections!$V$2*Sections!$L$2*BikeData!$N$2*((Sections!$P$2)/Sections!$M$2)/(1-Sections!$V$2*Sections!$N$2/Sections!$M$2))/Sections!FR106-Sections!GC106/Sections!FR106</f>
        <v>12.868394678897895</v>
      </c>
      <c r="FZ106" s="129">
        <f t="shared" si="202"/>
        <v>6.8582415088433493</v>
      </c>
      <c r="GA106" s="129">
        <f t="shared" si="203"/>
        <v>45.415956487842685</v>
      </c>
      <c r="GB106" s="129">
        <f t="shared" si="185"/>
        <v>2.2055421585751141E-2</v>
      </c>
      <c r="GC106" s="149">
        <f>0.5*Sections!$U$2*Sections!$T$2*Sections!FT106^2</f>
        <v>368.80067172382797</v>
      </c>
      <c r="GD106" s="149">
        <f>BikeData!$N$2*((Sections!$P$2)/Sections!$N$2)-(0.5*Sections!$U$2*Sections!$T$2*Sections!FT106^2)/BikeData!$G$5</f>
        <v>9.0373477828661262</v>
      </c>
      <c r="GE106" s="149">
        <f>Sections!$V$2*BikeData!$N$2*(Sections!$P$2/Sections!$M$2)/(1-Sections!$V$2*Sections!$N$2/Sections!$M$2)</f>
        <v>15.459349727578084</v>
      </c>
      <c r="GF106" s="149">
        <f t="shared" si="204"/>
        <v>9.0373477828661262</v>
      </c>
      <c r="GG106" s="149">
        <f t="shared" si="205"/>
        <v>434.54111422000005</v>
      </c>
      <c r="GH106" s="149">
        <f>MAX(0, (FT106^2 - CX$6^2)/(2*Sections!GF106))</f>
        <v>113.35696433927336</v>
      </c>
      <c r="GI106" s="149">
        <f t="shared" si="206"/>
        <v>0</v>
      </c>
      <c r="GJ106" s="149">
        <f t="shared" si="207"/>
        <v>6.8582415088433493</v>
      </c>
      <c r="GM106" s="106">
        <f>INDEX($B$29:$B$34, MATCH(GQ106, $A$29:$A$34, 0))</f>
        <v>300.69501336586995</v>
      </c>
      <c r="GN106" s="106">
        <f t="shared" si="208"/>
        <v>80</v>
      </c>
      <c r="GO106" s="106">
        <f t="shared" si="209"/>
        <v>41.874040532306978</v>
      </c>
      <c r="GP106" s="106">
        <f t="shared" si="210"/>
        <v>150.74654591630514</v>
      </c>
      <c r="GQ106" s="106">
        <f>IF(HD106=0,
IF(GO106&lt;$E$29,1,
IF(GO106&lt;$E$30,2,
IF(GO106&lt;$E$31,3,
IF(GO106&lt;$E$32,4,
IF(GO106&lt;$E$33,5,
IF(GO106&lt;$E$34,6)))))),
IF(GO106&gt;$F$29,1,
IF(GO106&gt;$F$30,2,
IF(GO106&gt;$F$31,3,
IF(GO106&gt;$F$32,4,
IF(GO106&gt;$F$33,5,
IF(GO106&gt;$F$34,6)))))))</f>
        <v>2</v>
      </c>
      <c r="GR106" s="106" cm="1">
        <f t="array" ref="GR106">INDEX(Sections!$A$37:$F$67, MATCH(GO106, Acceleration!$H$6:$H$36, 1), Sections!GQ106)</f>
        <v>9.4901727706756382</v>
      </c>
      <c r="GS106" s="106">
        <f>(BikeData!$G$5/GM106)*BikeData!$N$2*(Sections!$O$2/Sections!$N$2)-Sections!GX106/Sections!GM106</f>
        <v>8.5433288348459211</v>
      </c>
      <c r="GT106" s="106">
        <f>(Sections!$V$2*Sections!$L$2*BikeData!$N$2*((Sections!$P$2)/Sections!$M$2)/(1-Sections!$V$2*Sections!$N$2/Sections!$M$2))/Sections!GM106-Sections!GX106/Sections!GM106</f>
        <v>12.523154066437861</v>
      </c>
      <c r="GU106" s="106">
        <f t="shared" si="211"/>
        <v>8.5433288348459211</v>
      </c>
      <c r="GV106" s="106">
        <f t="shared" si="212"/>
        <v>42.07757036915249</v>
      </c>
      <c r="GW106" s="106">
        <f t="shared" si="186"/>
        <v>2.3823247446050376E-2</v>
      </c>
      <c r="GX106" s="106">
        <f>0.5*Sections!$U$2*Sections!$T$2*Sections!GO106^2</f>
        <v>315.61834869023176</v>
      </c>
      <c r="GY106" s="106">
        <f>BikeData!$N$2*((Sections!$P$2)/Sections!$N$2)-(0.5*Sections!$U$2*Sections!$T$2*Sections!GO106^2)/BikeData!$G$5</f>
        <v>9.2387959761752043</v>
      </c>
      <c r="GZ106" s="106">
        <f>Sections!$V$2*BikeData!$N$2*(Sections!$P$2/Sections!$M$2)/(1-Sections!$V$2*Sections!$N$2/Sections!$M$2)</f>
        <v>15.459349727578084</v>
      </c>
      <c r="HA106" s="106">
        <f t="shared" si="213"/>
        <v>9.2387959761752043</v>
      </c>
      <c r="HB106" s="106">
        <f t="shared" si="214"/>
        <v>303.21187875999999</v>
      </c>
      <c r="HC106" s="106">
        <f>MAX(0, (GO106^2 - DY$9^2)/(2*Sections!HA106))</f>
        <v>94.895226338096791</v>
      </c>
      <c r="HD106" s="106">
        <f t="shared" si="215"/>
        <v>0</v>
      </c>
      <c r="HE106" s="106">
        <f t="shared" si="216"/>
        <v>8.5433288348459211</v>
      </c>
      <c r="HH106" s="82">
        <f>INDEX($B$29:$B$34, MATCH(HL106, $A$29:$A$34, 0))</f>
        <v>300.69501336586995</v>
      </c>
      <c r="HI106" s="82">
        <f t="shared" si="217"/>
        <v>80</v>
      </c>
      <c r="HJ106" s="82">
        <f t="shared" si="218"/>
        <v>40.371104528163329</v>
      </c>
      <c r="HK106" s="82">
        <f t="shared" si="219"/>
        <v>145.335976301388</v>
      </c>
      <c r="HL106" s="106">
        <f>IF(HY106=0,
IF(HJ106&lt;$E$29,1,
IF(HJ106&lt;$E$30,2,
IF(HJ106&lt;$E$31,3,
IF(HJ106&lt;$E$32,4,
IF(HJ106&lt;$E$33,5,
IF(HJ106&lt;$E$34,6)))))),
IF(HJ106&gt;$F$29,1,
IF(HJ106&gt;$F$30,2,
IF(HJ106&gt;$F$31,3,
IF(HJ106&gt;$F$32,4,
IF(HJ106&gt;$F$33,5,
IF(HJ106&gt;$F$34,6)))))))</f>
        <v>2</v>
      </c>
      <c r="HM106" s="106" cm="1">
        <f t="array" ref="HM106">INDEX(Sections!$A$37:$F$67, MATCH(HJ106, Acceleration!$H$6:$H$36, 1), Sections!HL106)</f>
        <v>9.4901727706756382</v>
      </c>
      <c r="HN106" s="82">
        <f>(BikeData!$G$5/HH106)*BikeData!$N$2*(Sections!$O$2/Sections!$N$2)-Sections!HS106/Sections!HH106</f>
        <v>8.6173229257118678</v>
      </c>
      <c r="HO106" s="82">
        <f>(Sections!$V$2*Sections!$L$2*BikeData!$N$2*((Sections!$P$2)/Sections!$M$2)/(1-Sections!$V$2*Sections!$N$2/Sections!$M$2))/Sections!HH106-Sections!HS106/Sections!HH106</f>
        <v>12.59714815730381</v>
      </c>
      <c r="HP106" s="82">
        <f t="shared" si="220"/>
        <v>8.6173229257118678</v>
      </c>
      <c r="HQ106" s="82">
        <f t="shared" si="221"/>
        <v>40.583995942678108</v>
      </c>
      <c r="HR106" s="106">
        <f t="shared" si="172"/>
        <v>2.4705052410136083E-2</v>
      </c>
      <c r="HS106" s="104">
        <f>0.5*Sections!$U$2*Sections!$T$2*Sections!HJ106^2</f>
        <v>293.36869454830014</v>
      </c>
      <c r="HT106" s="104">
        <f>BikeData!$N$2*((Sections!$P$2)/Sections!$N$2)-(0.5*Sections!$U$2*Sections!$T$2*Sections!HJ106^2)/BikeData!$G$5</f>
        <v>9.3230749691370658</v>
      </c>
      <c r="HU106" s="104">
        <f>Sections!$V$2*BikeData!$N$2*(Sections!$P$2/Sections!$M$2)/(1-Sections!$V$2*Sections!$N$2/Sections!$M$2)</f>
        <v>15.459349727578084</v>
      </c>
      <c r="HV106" s="106">
        <f t="shared" si="222"/>
        <v>9.3230749691370658</v>
      </c>
      <c r="HW106" s="106">
        <f t="shared" si="223"/>
        <v>241.42191860000003</v>
      </c>
      <c r="HX106" s="106">
        <f t="shared" si="187"/>
        <v>70.178592954611346</v>
      </c>
      <c r="HY106" s="106">
        <f t="shared" si="224"/>
        <v>0</v>
      </c>
      <c r="HZ106" s="106">
        <f t="shared" si="225"/>
        <v>8.6173229257118678</v>
      </c>
    </row>
    <row r="107" spans="2:234">
      <c r="B107" s="65"/>
      <c r="C107" s="65"/>
      <c r="D107" s="65"/>
      <c r="E107" s="111"/>
      <c r="F107" s="111"/>
      <c r="L107" s="149">
        <f>INDEX($B$29:$B$34, MATCH($P107, $A$29:$A$34, 0))</f>
        <v>300.69501336586995</v>
      </c>
      <c r="M107" s="149">
        <f t="shared" si="173"/>
        <v>81</v>
      </c>
      <c r="N107" s="149">
        <f t="shared" si="188"/>
        <v>41.479689746471081</v>
      </c>
      <c r="O107" s="149">
        <f t="shared" si="174"/>
        <v>149.3268830872959</v>
      </c>
      <c r="P107" s="149">
        <f>IF(AC107=0,
IF(N107&lt;$E$29,1,
IF(N107&lt;$E$30,2,
IF(N107&lt;$E$31,3,
IF(N107&lt;$E$32,4,
IF(N107&lt;$E$33,5,
IF(N107&lt;$E$34,6)))))),
IF(N107&gt;$F$29,1,
IF(N107&gt;$F$30,2,
IF(N107&gt;$F$31,3,
IF(N107&gt;$F$32,4,
IF(N107&gt;$F$33,5,
IF(N107&gt;$F$34,6)))))))</f>
        <v>2</v>
      </c>
      <c r="Q107" s="149" cm="1">
        <f t="array" ref="Q107">INDEX(Sections!$A$37:$F$67, MATCH(N107, Acceleration!$H$6:$H$36, 1), Sections!P107)</f>
        <v>9.4901727706756382</v>
      </c>
      <c r="R107" s="149">
        <f>(BikeData!$G$5/L107)*BikeData!$N$2*(Sections!$O$2/Sections!$N$2)-Sections!W107/Sections!L107</f>
        <v>8.5630056148515905</v>
      </c>
      <c r="S107" s="149">
        <f>(Sections!$V$2*Sections!$L$2*BikeData!$N$2*((Sections!$P$2)/Sections!$M$2)/(1-Sections!$V$2*Sections!$N$2/Sections!$M$2))/Sections!L107-Sections!W107/Sections!L107</f>
        <v>12.542830846443531</v>
      </c>
      <c r="T107" s="149">
        <f t="shared" si="168"/>
        <v>8.6376490575826992</v>
      </c>
      <c r="U107" s="149">
        <f t="shared" si="169"/>
        <v>41.6874076859987</v>
      </c>
      <c r="V107" s="149">
        <f t="shared" si="175"/>
        <v>2.4047971634743648E-2</v>
      </c>
      <c r="W107" s="149">
        <f>0.5*Sections!$U$2*Sections!$T$2*Sections!N107^2</f>
        <v>309.70163906342964</v>
      </c>
      <c r="X107" s="149">
        <f>BikeData!$N$2*((Sections!$P$2)/Sections!$N$2)-(0.5*Sections!$U$2*Sections!$T$2*Sections!N107^2)/BikeData!$G$5</f>
        <v>9.2612077550646053</v>
      </c>
      <c r="Y107" s="149">
        <f>Sections!$V$2*BikeData!$N$2*(Sections!$P$2/Sections!$M$2)/(1-Sections!$V$2*Sections!$N$2/Sections!$M$2)</f>
        <v>15.459349727578084</v>
      </c>
      <c r="Z107" s="149">
        <f t="shared" si="176"/>
        <v>9.2612077550646053</v>
      </c>
      <c r="AA107" s="149">
        <f>$D$2-M107</f>
        <v>422.2</v>
      </c>
      <c r="AB107" s="149">
        <f>MAX(0, (N107^2 - M$17^2)/(2*Sections!Z107))</f>
        <v>44.471601264124367</v>
      </c>
      <c r="AC107" s="149">
        <f t="shared" si="189"/>
        <v>0</v>
      </c>
      <c r="AD107" s="149">
        <f t="shared" si="177"/>
        <v>8.6376490575826992</v>
      </c>
      <c r="BT107" s="129">
        <f>INDEX($B$29:$B$34, MATCH($BX107, $A$29:$A$34, 0))</f>
        <v>281.54523308547459</v>
      </c>
      <c r="BU107" s="129">
        <f t="shared" si="190"/>
        <v>81</v>
      </c>
      <c r="BV107" s="129">
        <f t="shared" si="191"/>
        <v>58.190286384708358</v>
      </c>
      <c r="BW107" s="129">
        <f t="shared" si="178"/>
        <v>209.4850309849501</v>
      </c>
      <c r="BX107" s="129">
        <f>IF(CK107=0,
IF(BV107&lt;$E$29,1,
IF(BV107&lt;$E$30,2,
IF(BV107&lt;$E$31,3,
IF(BV107&lt;$E$32,4,
IF(BV107&lt;$E$33,5,
IF(BV107&lt;$E$34,6)))))),
IF(BV107&gt;$F$29,1,
IF(BV107&gt;$F$30,2,
IF(BV107&gt;$F$31,3,
IF(BV107&gt;$F$32,4,
IF(BV107&gt;$F$33,5,
IF(BV107&gt;$F$34,6)))))))</f>
        <v>4</v>
      </c>
      <c r="BY107" s="129" cm="1">
        <f t="array" ref="BY107">INDEX(Sections!$A$37:$F$67, MATCH(BV107, Acceleration!$H$6:$H$36, 1), Sections!BX107)</f>
        <v>4.7104625432718503</v>
      </c>
      <c r="BZ107" s="129">
        <f>(BikeData!$G$5/BT107)*BikeData!$N$2*(Sections!$O$2/Sections!$N$2)-Sections!CE107/Sections!BT107</f>
        <v>8.0806021988884957</v>
      </c>
      <c r="CA107" s="129">
        <f>(Sections!$V$2*Sections!$L$2*BikeData!$N$2*((Sections!$P$2)/Sections!$M$2)/(1-Sections!$V$2*Sections!$N$2/Sections!$M$2))/Sections!BT107-Sections!CE107/Sections!BT107</f>
        <v>12.331122046418837</v>
      </c>
      <c r="CB107" s="129">
        <f t="shared" si="179"/>
        <v>4.7104625432718503</v>
      </c>
      <c r="CC107" s="129">
        <f t="shared" si="180"/>
        <v>58.271179451088159</v>
      </c>
      <c r="CD107" s="129">
        <f t="shared" si="181"/>
        <v>1.7173062228324862E-2</v>
      </c>
      <c r="CE107" s="149">
        <f>0.5*Sections!$U$2*Sections!$T$2*Sections!BV107^2</f>
        <v>609.49969731618751</v>
      </c>
      <c r="CF107" s="149">
        <f>BikeData!$N$2*((Sections!$P$2)/Sections!$N$2)-(0.5*Sections!$U$2*Sections!$T$2*Sections!BV107^2)/BikeData!$G$5</f>
        <v>8.125609049561735</v>
      </c>
      <c r="CG107" s="149">
        <f>Sections!$V$2*BikeData!$N$2*(Sections!$P$2/Sections!$M$2)/(1-Sections!$V$2*Sections!$N$2/Sections!$M$2)</f>
        <v>15.459349727578084</v>
      </c>
      <c r="CH107" s="149">
        <f t="shared" si="170"/>
        <v>8.125609049561735</v>
      </c>
      <c r="CI107" s="149">
        <f t="shared" si="192"/>
        <v>23.075679469999997</v>
      </c>
      <c r="CJ107" s="149">
        <f>MAX(0, (BV107^2 - BU$17^2)/(2*Sections!CH107))</f>
        <v>0</v>
      </c>
      <c r="CK107" s="149">
        <f t="shared" si="193"/>
        <v>0</v>
      </c>
      <c r="CL107" s="149">
        <f t="shared" si="194"/>
        <v>4.7104625432718503</v>
      </c>
      <c r="EX107" s="129">
        <f>INDEX($B$29:$B$34, MATCH($FB107, $A$29:$A$34, 0))</f>
        <v>288.49501037177833</v>
      </c>
      <c r="EY107" s="129">
        <f t="shared" si="230"/>
        <v>81</v>
      </c>
      <c r="EZ107" s="129">
        <f t="shared" si="231"/>
        <v>46.741871627452106</v>
      </c>
      <c r="FA107" s="129">
        <f t="shared" si="232"/>
        <v>168.27073785882757</v>
      </c>
      <c r="FB107" s="149">
        <f>IF(FO107=0,
IF(EZ107&lt;$E$29,1,
IF(EZ107&lt;$E$30,2,
IF(EZ107&lt;$E$31,3,
IF(EZ107&lt;$E$32,4,
IF(EZ107&lt;$E$33,5,
IF(EZ107&lt;$E$34,6)))))),
IF(EZ107&gt;$F$29,1,
IF(EZ107&gt;$F$30,2,
IF(EZ107&gt;$F$31,3,
IF(EZ107&gt;$F$32,4,
IF(EZ107&gt;$F$33,5,
IF(EZ107&gt;$F$34,6)))))))</f>
        <v>3</v>
      </c>
      <c r="FC107" s="149" cm="1">
        <f t="array" ref="FC107">INDEX(Sections!$A$37:$F$67, MATCH(EZ107, Acceleration!$H$6:$H$36, 1), Sections!FB107)</f>
        <v>6.8582415088433493</v>
      </c>
      <c r="FD107" s="129">
        <f>(BikeData!$G$5/EX107)*BikeData!$N$2*(Sections!$O$2/Sections!$N$2)-Sections!FI107/Sections!EX107</f>
        <v>8.635470895250732</v>
      </c>
      <c r="FE107" s="129">
        <f>(Sections!$V$2*Sections!$L$2*BikeData!$N$2*((Sections!$P$2)/Sections!$M$2)/(1-Sections!$V$2*Sections!$N$2/Sections!$M$2))/Sections!EX107-Sections!FI107/Sections!EX107</f>
        <v>12.783596714359984</v>
      </c>
      <c r="FF107" s="129">
        <f t="shared" si="233"/>
        <v>6.8582415088433493</v>
      </c>
      <c r="FG107" s="129">
        <f t="shared" si="234"/>
        <v>46.888367920571717</v>
      </c>
      <c r="FH107" s="129">
        <f t="shared" si="183"/>
        <v>2.1360620347170886E-2</v>
      </c>
      <c r="FI107" s="149">
        <f>0.5*Sections!$U$2*Sections!$T$2*Sections!EZ107^2</f>
        <v>393.26446138269819</v>
      </c>
      <c r="FJ107" s="149">
        <f>BikeData!$N$2*((Sections!$P$2)/Sections!$N$2)-(0.5*Sections!$U$2*Sections!$T$2*Sections!EZ107^2)/BikeData!$G$5</f>
        <v>8.9446819129461641</v>
      </c>
      <c r="FK107" s="149">
        <f>Sections!$V$2*BikeData!$N$2*(Sections!$P$2/Sections!$M$2)/(1-Sections!$V$2*Sections!$N$2/Sections!$M$2)</f>
        <v>15.459349727578084</v>
      </c>
      <c r="FL107" s="149">
        <f t="shared" si="235"/>
        <v>8.9446819129461641</v>
      </c>
      <c r="FM107" s="149">
        <f t="shared" si="236"/>
        <v>172.62828163</v>
      </c>
      <c r="FN107" s="149">
        <f t="shared" si="184"/>
        <v>81.546473147958977</v>
      </c>
      <c r="FO107" s="149">
        <f t="shared" si="237"/>
        <v>0</v>
      </c>
      <c r="FP107" s="149">
        <f t="shared" si="238"/>
        <v>6.8582415088433493</v>
      </c>
      <c r="FR107" s="149">
        <f>INDEX($B$29:$B$34, MATCH($FV107, $A$29:$A$34, 0))</f>
        <v>288.49501037177833</v>
      </c>
      <c r="FS107" s="129">
        <f t="shared" si="199"/>
        <v>81</v>
      </c>
      <c r="FT107" s="129">
        <f t="shared" si="200"/>
        <v>45.415956487842685</v>
      </c>
      <c r="FU107" s="129">
        <f t="shared" si="201"/>
        <v>163.49744335623367</v>
      </c>
      <c r="FV107" s="149">
        <f>IF(GI107=0,
IF(FT107&lt;$E$29,1,
IF(FT107&lt;$E$30,2,
IF(FT107&lt;$E$31,3,
IF(FT107&lt;$E$32,4,
IF(FT107&lt;$E$33,5,
IF(FT107&lt;$E$34,6)))))),
IF(FT107&gt;$F$29,1,
IF(FT107&gt;$F$30,2,
IF(FT107&gt;$F$31,3,
IF(FT107&gt;$F$32,4,
IF(FT107&gt;$F$33,5,
IF(FT107&gt;$F$34,6)))))))</f>
        <v>3</v>
      </c>
      <c r="FW107" s="149" cm="1">
        <f t="array" ref="FW107">INDEX(Sections!$A$37:$F$67, MATCH(FT107, Acceleration!$H$6:$H$36, 1), Sections!FV107)</f>
        <v>6.8582415088433493</v>
      </c>
      <c r="FX107" s="129">
        <f>(BikeData!$G$5/FR107)*BikeData!$N$2*(Sections!$O$2/Sections!$N$2)-Sections!GC107/Sections!FR107</f>
        <v>8.7117107674320309</v>
      </c>
      <c r="FY107" s="129">
        <f>(Sections!$V$2*Sections!$L$2*BikeData!$N$2*((Sections!$P$2)/Sections!$M$2)/(1-Sections!$V$2*Sections!$N$2/Sections!$M$2))/Sections!FR107-Sections!GC107/Sections!FR107</f>
        <v>12.859836586541281</v>
      </c>
      <c r="FZ107" s="129">
        <f t="shared" si="202"/>
        <v>6.8582415088433493</v>
      </c>
      <c r="GA107" s="129">
        <f t="shared" si="203"/>
        <v>45.566715777234883</v>
      </c>
      <c r="GB107" s="129">
        <f t="shared" si="185"/>
        <v>2.1982207712837428E-2</v>
      </c>
      <c r="GC107" s="149">
        <f>0.5*Sections!$U$2*Sections!$T$2*Sections!FT107^2</f>
        <v>371.26963866701158</v>
      </c>
      <c r="GD107" s="149">
        <f>BikeData!$N$2*((Sections!$P$2)/Sections!$N$2)-(0.5*Sections!$U$2*Sections!$T$2*Sections!FT107^2)/BikeData!$G$5</f>
        <v>9.0279956353540669</v>
      </c>
      <c r="GE107" s="149">
        <f>Sections!$V$2*BikeData!$N$2*(Sections!$P$2/Sections!$M$2)/(1-Sections!$V$2*Sections!$N$2/Sections!$M$2)</f>
        <v>15.459349727578084</v>
      </c>
      <c r="GF107" s="149">
        <f t="shared" si="204"/>
        <v>9.0279956353540669</v>
      </c>
      <c r="GG107" s="149">
        <f t="shared" si="205"/>
        <v>433.54111422000005</v>
      </c>
      <c r="GH107" s="149">
        <f>MAX(0, (FT107^2 - CX$6^2)/(2*Sections!GF107))</f>
        <v>114.23405521090102</v>
      </c>
      <c r="GI107" s="149">
        <f t="shared" si="206"/>
        <v>0</v>
      </c>
      <c r="GJ107" s="149">
        <f t="shared" si="207"/>
        <v>6.8582415088433493</v>
      </c>
      <c r="GM107" s="106">
        <f>INDEX($B$29:$B$34, MATCH(GQ107, $A$29:$A$34, 0))</f>
        <v>300.69501336586995</v>
      </c>
      <c r="GN107" s="106">
        <f t="shared" si="208"/>
        <v>81</v>
      </c>
      <c r="GO107" s="106">
        <f t="shared" si="209"/>
        <v>42.07757036915249</v>
      </c>
      <c r="GP107" s="106">
        <f t="shared" si="210"/>
        <v>151.47925332894897</v>
      </c>
      <c r="GQ107" s="106">
        <f>IF(HD107=0,
IF(GO107&lt;$E$29,1,
IF(GO107&lt;$E$30,2,
IF(GO107&lt;$E$31,3,
IF(GO107&lt;$E$32,4,
IF(GO107&lt;$E$33,5,
IF(GO107&lt;$E$34,6)))))),
IF(GO107&gt;$F$29,1,
IF(GO107&gt;$F$30,2,
IF(GO107&gt;$F$31,3,
IF(GO107&gt;$F$32,4,
IF(GO107&gt;$F$33,5,
IF(GO107&gt;$F$34,6)))))))</f>
        <v>2</v>
      </c>
      <c r="GR107" s="106" cm="1">
        <f t="array" ref="GR107">INDEX(Sections!$A$37:$F$67, MATCH(GO107, Acceleration!$H$6:$H$36, 1), Sections!GQ107)</f>
        <v>9.4901727706756382</v>
      </c>
      <c r="GS107" s="106">
        <f>(BikeData!$G$5/GM107)*BikeData!$N$2*(Sections!$O$2/Sections!$N$2)-Sections!GX107/Sections!GM107</f>
        <v>8.5331005362581998</v>
      </c>
      <c r="GT107" s="106">
        <f>(Sections!$V$2*Sections!$L$2*BikeData!$N$2*((Sections!$P$2)/Sections!$M$2)/(1-Sections!$V$2*Sections!$N$2/Sections!$M$2))/Sections!GM107-Sections!GX107/Sections!GM107</f>
        <v>12.512925767850142</v>
      </c>
      <c r="GU107" s="106">
        <f t="shared" si="211"/>
        <v>8.5331005362581998</v>
      </c>
      <c r="GV107" s="106">
        <f t="shared" si="212"/>
        <v>42.2798785386559</v>
      </c>
      <c r="GW107" s="106">
        <f t="shared" si="186"/>
        <v>2.3708635406764322E-2</v>
      </c>
      <c r="GX107" s="106">
        <f>0.5*Sections!$U$2*Sections!$T$2*Sections!GO107^2</f>
        <v>318.69394707077635</v>
      </c>
      <c r="GY107" s="106">
        <f>BikeData!$N$2*((Sections!$P$2)/Sections!$N$2)-(0.5*Sections!$U$2*Sections!$T$2*Sections!GO107^2)/BikeData!$G$5</f>
        <v>9.227145982309505</v>
      </c>
      <c r="GZ107" s="106">
        <f>Sections!$V$2*BikeData!$N$2*(Sections!$P$2/Sections!$M$2)/(1-Sections!$V$2*Sections!$N$2/Sections!$M$2)</f>
        <v>15.459349727578084</v>
      </c>
      <c r="HA107" s="106">
        <f t="shared" si="213"/>
        <v>9.227145982309505</v>
      </c>
      <c r="HB107" s="106">
        <f t="shared" si="214"/>
        <v>302.21187875999999</v>
      </c>
      <c r="HC107" s="106">
        <f>MAX(0, (GO107^2 - DY$9^2)/(2*Sections!HA107))</f>
        <v>95.940929707054849</v>
      </c>
      <c r="HD107" s="106">
        <f t="shared" si="215"/>
        <v>0</v>
      </c>
      <c r="HE107" s="106">
        <f t="shared" si="216"/>
        <v>8.5331005362581998</v>
      </c>
      <c r="HH107" s="82">
        <f>INDEX($B$29:$B$34, MATCH(HL107, $A$29:$A$34, 0))</f>
        <v>300.69501336586995</v>
      </c>
      <c r="HI107" s="82">
        <f t="shared" si="217"/>
        <v>81</v>
      </c>
      <c r="HJ107" s="82">
        <f t="shared" si="218"/>
        <v>40.583995942678108</v>
      </c>
      <c r="HK107" s="82">
        <f t="shared" si="219"/>
        <v>146.10238539364119</v>
      </c>
      <c r="HL107" s="106">
        <f>IF(HY107=0,
IF(HJ107&lt;$E$29,1,
IF(HJ107&lt;$E$30,2,
IF(HJ107&lt;$E$31,3,
IF(HJ107&lt;$E$32,4,
IF(HJ107&lt;$E$33,5,
IF(HJ107&lt;$E$34,6)))))),
IF(HJ107&gt;$F$29,1,
IF(HJ107&gt;$F$30,2,
IF(HJ107&gt;$F$31,3,
IF(HJ107&gt;$F$32,4,
IF(HJ107&gt;$F$33,5,
IF(HJ107&gt;$F$34,6)))))))</f>
        <v>2</v>
      </c>
      <c r="HM107" s="106" cm="1">
        <f t="array" ref="HM107">INDEX(Sections!$A$37:$F$67, MATCH(HJ107, Acceleration!$H$6:$H$36, 1), Sections!HL107)</f>
        <v>9.4901727706756382</v>
      </c>
      <c r="HN107" s="82">
        <f>(BikeData!$G$5/HH107)*BikeData!$N$2*(Sections!$O$2/Sections!$N$2)-Sections!HS107/Sections!HH107</f>
        <v>8.6070060394471746</v>
      </c>
      <c r="HO107" s="82">
        <f>(Sections!$V$2*Sections!$L$2*BikeData!$N$2*((Sections!$P$2)/Sections!$M$2)/(1-Sections!$V$2*Sections!$N$2/Sections!$M$2))/Sections!HH107-Sections!HS107/Sections!HH107</f>
        <v>12.586831271039115</v>
      </c>
      <c r="HP107" s="82">
        <f t="shared" si="220"/>
        <v>8.6070060394471746</v>
      </c>
      <c r="HQ107" s="82">
        <f t="shared" si="221"/>
        <v>40.795523513667618</v>
      </c>
      <c r="HR107" s="106">
        <f t="shared" si="172"/>
        <v>2.4576208035645399E-2</v>
      </c>
      <c r="HS107" s="104">
        <f>0.5*Sections!$U$2*Sections!$T$2*Sections!HJ107^2</f>
        <v>296.47093080155634</v>
      </c>
      <c r="HT107" s="104">
        <f>BikeData!$N$2*((Sections!$P$2)/Sections!$N$2)-(0.5*Sections!$U$2*Sections!$T$2*Sections!HJ107^2)/BikeData!$G$5</f>
        <v>9.3113240742383674</v>
      </c>
      <c r="HU107" s="104">
        <f>Sections!$V$2*BikeData!$N$2*(Sections!$P$2/Sections!$M$2)/(1-Sections!$V$2*Sections!$N$2/Sections!$M$2)</f>
        <v>15.459349727578084</v>
      </c>
      <c r="HV107" s="106">
        <f t="shared" si="222"/>
        <v>9.3113240742383674</v>
      </c>
      <c r="HW107" s="106">
        <f t="shared" si="223"/>
        <v>240.42191860000003</v>
      </c>
      <c r="HX107" s="106">
        <f t="shared" si="187"/>
        <v>71.192625343601335</v>
      </c>
      <c r="HY107" s="106">
        <f t="shared" si="224"/>
        <v>0</v>
      </c>
      <c r="HZ107" s="106">
        <f t="shared" si="225"/>
        <v>8.6070060394471746</v>
      </c>
    </row>
    <row r="108" spans="2:234">
      <c r="B108" s="65"/>
      <c r="C108" s="65"/>
      <c r="D108" s="65"/>
      <c r="E108" s="111"/>
      <c r="F108" s="111"/>
      <c r="L108" s="149">
        <f>INDEX($B$29:$B$34, MATCH($P108, $A$29:$A$34, 0))</f>
        <v>300.69501336586995</v>
      </c>
      <c r="M108" s="149">
        <f t="shared" si="173"/>
        <v>82</v>
      </c>
      <c r="N108" s="149">
        <f t="shared" si="188"/>
        <v>41.6874076859987</v>
      </c>
      <c r="O108" s="149">
        <f t="shared" si="174"/>
        <v>150.07466766959533</v>
      </c>
      <c r="P108" s="149">
        <f>IF(AC108=0,
IF(N108&lt;$E$29,1,
IF(N108&lt;$E$30,2,
IF(N108&lt;$E$31,3,
IF(N108&lt;$E$32,4,
IF(N108&lt;$E$33,5,
IF(N108&lt;$E$34,6)))))),
IF(N108&gt;$F$29,1,
IF(N108&gt;$F$30,2,
IF(N108&gt;$F$31,3,
IF(N108&gt;$F$32,4,
IF(N108&gt;$F$33,5,
IF(N108&gt;$F$34,6)))))))</f>
        <v>2</v>
      </c>
      <c r="Q108" s="149" cm="1">
        <f t="array" ref="Q108">INDEX(Sections!$A$37:$F$67, MATCH(N108, Acceleration!$H$6:$H$36, 1), Sections!P108)</f>
        <v>9.4901727706756382</v>
      </c>
      <c r="R108" s="149">
        <f>(BikeData!$G$5/L108)*BikeData!$N$2*(Sections!$O$2/Sections!$N$2)-Sections!W108/Sections!L108</f>
        <v>8.5526643936057756</v>
      </c>
      <c r="S108" s="149">
        <f>(Sections!$V$2*Sections!$L$2*BikeData!$N$2*((Sections!$P$2)/Sections!$M$2)/(1-Sections!$V$2*Sections!$N$2/Sections!$M$2))/Sections!L108-Sections!W108/Sections!L108</f>
        <v>12.532489625197716</v>
      </c>
      <c r="T108" s="149">
        <f t="shared" si="168"/>
        <v>8.6376490575826992</v>
      </c>
      <c r="U108" s="149">
        <f t="shared" si="169"/>
        <v>41.894095737870138</v>
      </c>
      <c r="V108" s="149">
        <f t="shared" si="175"/>
        <v>2.3928739231422469E-2</v>
      </c>
      <c r="W108" s="149">
        <f>0.5*Sections!$U$2*Sections!$T$2*Sections!N108^2</f>
        <v>312.81119272415941</v>
      </c>
      <c r="X108" s="149">
        <f>BikeData!$N$2*((Sections!$P$2)/Sections!$N$2)-(0.5*Sections!$U$2*Sections!$T$2*Sections!N108^2)/BikeData!$G$5</f>
        <v>9.2494291427133568</v>
      </c>
      <c r="Y108" s="149">
        <f>Sections!$V$2*BikeData!$N$2*(Sections!$P$2/Sections!$M$2)/(1-Sections!$V$2*Sections!$N$2/Sections!$M$2)</f>
        <v>15.459349727578084</v>
      </c>
      <c r="Z108" s="149">
        <f t="shared" si="176"/>
        <v>9.2494291427133568</v>
      </c>
      <c r="AA108" s="149">
        <f>$D$2-M108</f>
        <v>421.2</v>
      </c>
      <c r="AB108" s="149">
        <f>MAX(0, (N108^2 - M$17^2)/(2*Sections!Z108))</f>
        <v>45.462090803333318</v>
      </c>
      <c r="AC108" s="149">
        <f t="shared" si="189"/>
        <v>0</v>
      </c>
      <c r="AD108" s="149">
        <f t="shared" si="177"/>
        <v>8.6376490575826992</v>
      </c>
      <c r="BT108" s="129">
        <f>INDEX($B$29:$B$34, MATCH($BX108, $A$29:$A$34, 0))</f>
        <v>281.54523308547459</v>
      </c>
      <c r="BU108" s="129">
        <f t="shared" si="190"/>
        <v>82</v>
      </c>
      <c r="BV108" s="129">
        <f t="shared" si="191"/>
        <v>58.271179451088159</v>
      </c>
      <c r="BW108" s="129">
        <f t="shared" si="178"/>
        <v>209.77624602391737</v>
      </c>
      <c r="BX108" s="129">
        <f>IF(CK108=0,
IF(BV108&lt;$E$29,1,
IF(BV108&lt;$E$30,2,
IF(BV108&lt;$E$31,3,
IF(BV108&lt;$E$32,4,
IF(BV108&lt;$E$33,5,
IF(BV108&lt;$E$34,6)))))),
IF(BV108&gt;$F$29,1,
IF(BV108&gt;$F$30,2,
IF(BV108&gt;$F$31,3,
IF(BV108&gt;$F$32,4,
IF(BV108&gt;$F$33,5,
IF(BV108&gt;$F$34,6)))))))</f>
        <v>4</v>
      </c>
      <c r="BY108" s="129" cm="1">
        <f t="array" ref="BY108">INDEX(Sections!$A$37:$F$67, MATCH(BV108, Acceleration!$H$6:$H$36, 1), Sections!BX108)</f>
        <v>4.7104625432718503</v>
      </c>
      <c r="BZ108" s="129">
        <f>(BikeData!$G$5/BT108)*BikeData!$N$2*(Sections!$O$2/Sections!$N$2)-Sections!CE108/Sections!BT108</f>
        <v>8.0745791293554277</v>
      </c>
      <c r="CA108" s="129">
        <f>(Sections!$V$2*Sections!$L$2*BikeData!$N$2*((Sections!$P$2)/Sections!$M$2)/(1-Sections!$V$2*Sections!$N$2/Sections!$M$2))/Sections!BT108-Sections!CE108/Sections!BT108</f>
        <v>12.325098976885767</v>
      </c>
      <c r="CB108" s="129">
        <f t="shared" si="179"/>
        <v>4.7104625432718503</v>
      </c>
      <c r="CC108" s="129">
        <f t="shared" si="180"/>
        <v>58.351960375873084</v>
      </c>
      <c r="CD108" s="129">
        <f t="shared" si="181"/>
        <v>1.7149255310459414E-2</v>
      </c>
      <c r="CE108" s="149">
        <f>0.5*Sections!$U$2*Sections!$T$2*Sections!BV108^2</f>
        <v>611.19546383176532</v>
      </c>
      <c r="CF108" s="149">
        <f>BikeData!$N$2*((Sections!$P$2)/Sections!$N$2)-(0.5*Sections!$U$2*Sections!$T$2*Sections!BV108^2)/BikeData!$G$5</f>
        <v>8.1191856915481821</v>
      </c>
      <c r="CG108" s="149">
        <f>Sections!$V$2*BikeData!$N$2*(Sections!$P$2/Sections!$M$2)/(1-Sections!$V$2*Sections!$N$2/Sections!$M$2)</f>
        <v>15.459349727578084</v>
      </c>
      <c r="CH108" s="149">
        <f t="shared" si="170"/>
        <v>8.1191856915481821</v>
      </c>
      <c r="CI108" s="149">
        <f t="shared" si="192"/>
        <v>22.075679469999997</v>
      </c>
      <c r="CJ108" s="149">
        <f>MAX(0, (BV108^2 - BU$17^2)/(2*Sections!CH108))</f>
        <v>0</v>
      </c>
      <c r="CK108" s="149">
        <f t="shared" si="193"/>
        <v>0</v>
      </c>
      <c r="CL108" s="149">
        <f t="shared" si="194"/>
        <v>4.7104625432718503</v>
      </c>
      <c r="EX108" s="129">
        <f>INDEX($B$29:$B$34, MATCH($FB108, $A$29:$A$34, 0))</f>
        <v>288.49501037177833</v>
      </c>
      <c r="EY108" s="129">
        <f t="shared" si="230"/>
        <v>82</v>
      </c>
      <c r="EZ108" s="129">
        <f t="shared" si="231"/>
        <v>46.888367920571717</v>
      </c>
      <c r="FA108" s="129">
        <f t="shared" si="232"/>
        <v>168.79812451405817</v>
      </c>
      <c r="FB108" s="149">
        <f>IF(FO108=0,
IF(EZ108&lt;$E$29,1,
IF(EZ108&lt;$E$30,2,
IF(EZ108&lt;$E$31,3,
IF(EZ108&lt;$E$32,4,
IF(EZ108&lt;$E$33,5,
IF(EZ108&lt;$E$34,6)))))),
IF(EZ108&gt;$F$29,1,
IF(EZ108&gt;$F$30,2,
IF(EZ108&gt;$F$31,3,
IF(EZ108&gt;$F$32,4,
IF(EZ108&gt;$F$33,5,
IF(EZ108&gt;$F$34,6)))))))</f>
        <v>3</v>
      </c>
      <c r="FC108" s="149" cm="1">
        <f t="array" ref="FC108">INDEX(Sections!$A$37:$F$67, MATCH(EZ108, Acceleration!$H$6:$H$36, 1), Sections!FB108)</f>
        <v>6.8582415088433493</v>
      </c>
      <c r="FD108" s="129">
        <f>(BikeData!$G$5/EX108)*BikeData!$N$2*(Sections!$O$2/Sections!$N$2)-Sections!FI108/Sections!EX108</f>
        <v>8.62691280289412</v>
      </c>
      <c r="FE108" s="129">
        <f>(Sections!$V$2*Sections!$L$2*BikeData!$N$2*((Sections!$P$2)/Sections!$M$2)/(1-Sections!$V$2*Sections!$N$2/Sections!$M$2))/Sections!EX108-Sections!FI108/Sections!EX108</f>
        <v>12.775038622003372</v>
      </c>
      <c r="FF108" s="129">
        <f t="shared" si="233"/>
        <v>6.8582415088433493</v>
      </c>
      <c r="FG108" s="129">
        <f t="shared" si="234"/>
        <v>47.034407929435929</v>
      </c>
      <c r="FH108" s="129">
        <f t="shared" si="183"/>
        <v>2.1294089552824975E-2</v>
      </c>
      <c r="FI108" s="149">
        <f>0.5*Sections!$U$2*Sections!$T$2*Sections!EZ108^2</f>
        <v>395.73342832588179</v>
      </c>
      <c r="FJ108" s="149">
        <f>BikeData!$N$2*((Sections!$P$2)/Sections!$N$2)-(0.5*Sections!$U$2*Sections!$T$2*Sections!EZ108^2)/BikeData!$G$5</f>
        <v>8.9353297654341048</v>
      </c>
      <c r="FK108" s="149">
        <f>Sections!$V$2*BikeData!$N$2*(Sections!$P$2/Sections!$M$2)/(1-Sections!$V$2*Sections!$N$2/Sections!$M$2)</f>
        <v>15.459349727578084</v>
      </c>
      <c r="FL108" s="149">
        <f t="shared" si="235"/>
        <v>8.9353297654341048</v>
      </c>
      <c r="FM108" s="149">
        <f t="shared" si="236"/>
        <v>171.62828163</v>
      </c>
      <c r="FN108" s="149">
        <f t="shared" si="184"/>
        <v>82.399365694162725</v>
      </c>
      <c r="FO108" s="149">
        <f t="shared" si="237"/>
        <v>0</v>
      </c>
      <c r="FP108" s="149">
        <f t="shared" si="238"/>
        <v>6.8582415088433493</v>
      </c>
      <c r="FR108" s="149">
        <f>INDEX($B$29:$B$34, MATCH($FV108, $A$29:$A$34, 0))</f>
        <v>288.49501037177833</v>
      </c>
      <c r="FS108" s="129">
        <f t="shared" si="199"/>
        <v>82</v>
      </c>
      <c r="FT108" s="129">
        <f t="shared" si="200"/>
        <v>45.566715777234883</v>
      </c>
      <c r="FU108" s="129">
        <f t="shared" si="201"/>
        <v>164.04017679804559</v>
      </c>
      <c r="FV108" s="149">
        <f>IF(GI108=0,
IF(FT108&lt;$E$29,1,
IF(FT108&lt;$E$30,2,
IF(FT108&lt;$E$31,3,
IF(FT108&lt;$E$32,4,
IF(FT108&lt;$E$33,5,
IF(FT108&lt;$E$34,6)))))),
IF(FT108&gt;$F$29,1,
IF(FT108&gt;$F$30,2,
IF(FT108&gt;$F$31,3,
IF(FT108&gt;$F$32,4,
IF(FT108&gt;$F$33,5,
IF(FT108&gt;$F$34,6)))))))</f>
        <v>3</v>
      </c>
      <c r="FW108" s="149" cm="1">
        <f t="array" ref="FW108">INDEX(Sections!$A$37:$F$67, MATCH(FT108, Acceleration!$H$6:$H$36, 1), Sections!FV108)</f>
        <v>6.8582415088433493</v>
      </c>
      <c r="FX108" s="129">
        <f>(BikeData!$G$5/FR108)*BikeData!$N$2*(Sections!$O$2/Sections!$N$2)-Sections!GC108/Sections!FR108</f>
        <v>8.7031526750754171</v>
      </c>
      <c r="FY108" s="129">
        <f>(Sections!$V$2*Sections!$L$2*BikeData!$N$2*((Sections!$P$2)/Sections!$M$2)/(1-Sections!$V$2*Sections!$N$2/Sections!$M$2))/Sections!FR108-Sections!GC108/Sections!FR108</f>
        <v>12.851278494184669</v>
      </c>
      <c r="FZ108" s="129">
        <f t="shared" si="202"/>
        <v>6.8582415088433493</v>
      </c>
      <c r="GA108" s="129">
        <f t="shared" si="203"/>
        <v>45.716977915660536</v>
      </c>
      <c r="GB108" s="129">
        <f t="shared" si="185"/>
        <v>2.1909718144497763E-2</v>
      </c>
      <c r="GC108" s="149">
        <f>0.5*Sections!$U$2*Sections!$T$2*Sections!FT108^2</f>
        <v>373.73860561019518</v>
      </c>
      <c r="GD108" s="149">
        <f>BikeData!$N$2*((Sections!$P$2)/Sections!$N$2)-(0.5*Sections!$U$2*Sections!$T$2*Sections!FT108^2)/BikeData!$G$5</f>
        <v>9.0186434878420094</v>
      </c>
      <c r="GE108" s="149">
        <f>Sections!$V$2*BikeData!$N$2*(Sections!$P$2/Sections!$M$2)/(1-Sections!$V$2*Sections!$N$2/Sections!$M$2)</f>
        <v>15.459349727578084</v>
      </c>
      <c r="GF108" s="149">
        <f t="shared" si="204"/>
        <v>9.0186434878420094</v>
      </c>
      <c r="GG108" s="149">
        <f t="shared" si="205"/>
        <v>432.54111422000005</v>
      </c>
      <c r="GH108" s="149">
        <f>MAX(0, (FT108^2 - CX$6^2)/(2*Sections!GF108))</f>
        <v>115.11296513286013</v>
      </c>
      <c r="GI108" s="149">
        <f t="shared" si="206"/>
        <v>0</v>
      </c>
      <c r="GJ108" s="149">
        <f t="shared" si="207"/>
        <v>6.8582415088433493</v>
      </c>
      <c r="GM108" s="106">
        <f>INDEX($B$29:$B$34, MATCH(GQ108, $A$29:$A$34, 0))</f>
        <v>300.69501336586995</v>
      </c>
      <c r="GN108" s="106">
        <f t="shared" si="208"/>
        <v>82</v>
      </c>
      <c r="GO108" s="106">
        <f t="shared" si="209"/>
        <v>42.2798785386559</v>
      </c>
      <c r="GP108" s="106">
        <f t="shared" si="210"/>
        <v>152.20756273916123</v>
      </c>
      <c r="GQ108" s="106">
        <f>IF(HD108=0,
IF(GO108&lt;$E$29,1,
IF(GO108&lt;$E$30,2,
IF(GO108&lt;$E$31,3,
IF(GO108&lt;$E$32,4,
IF(GO108&lt;$E$33,5,
IF(GO108&lt;$E$34,6)))))),
IF(GO108&gt;$F$29,1,
IF(GO108&gt;$F$30,2,
IF(GO108&gt;$F$31,3,
IF(GO108&gt;$F$32,4,
IF(GO108&gt;$F$33,5,
IF(GO108&gt;$F$34,6)))))))</f>
        <v>2</v>
      </c>
      <c r="GR108" s="106" cm="1">
        <f t="array" ref="GR108">INDEX(Sections!$A$37:$F$67, MATCH(GO108, Acceleration!$H$6:$H$36, 1), Sections!GQ108)</f>
        <v>9.4901727706756382</v>
      </c>
      <c r="GS108" s="106">
        <f>(BikeData!$G$5/GM108)*BikeData!$N$2*(Sections!$O$2/Sections!$N$2)-Sections!GX108/Sections!GM108</f>
        <v>8.5228844832592934</v>
      </c>
      <c r="GT108" s="106">
        <f>(Sections!$V$2*Sections!$L$2*BikeData!$N$2*((Sections!$P$2)/Sections!$M$2)/(1-Sections!$V$2*Sections!$N$2/Sections!$M$2))/Sections!GM108-Sections!GX108/Sections!GM108</f>
        <v>12.502709714851234</v>
      </c>
      <c r="GU108" s="106">
        <f t="shared" si="211"/>
        <v>8.5228844832592934</v>
      </c>
      <c r="GV108" s="106">
        <f t="shared" si="212"/>
        <v>42.480982783005558</v>
      </c>
      <c r="GW108" s="106">
        <f t="shared" si="186"/>
        <v>2.3595796088128156E-2</v>
      </c>
      <c r="GX108" s="106">
        <f>0.5*Sections!$U$2*Sections!$T$2*Sections!GO108^2</f>
        <v>321.76586326382926</v>
      </c>
      <c r="GY108" s="106">
        <f>BikeData!$N$2*((Sections!$P$2)/Sections!$N$2)-(0.5*Sections!$U$2*Sections!$T$2*Sections!GO108^2)/BikeData!$G$5</f>
        <v>9.2155099361236985</v>
      </c>
      <c r="GZ108" s="106">
        <f>Sections!$V$2*BikeData!$N$2*(Sections!$P$2/Sections!$M$2)/(1-Sections!$V$2*Sections!$N$2/Sections!$M$2)</f>
        <v>15.459349727578084</v>
      </c>
      <c r="HA108" s="106">
        <f t="shared" si="213"/>
        <v>9.2155099361236985</v>
      </c>
      <c r="HB108" s="106">
        <f t="shared" si="214"/>
        <v>301.21187875999999</v>
      </c>
      <c r="HC108" s="106">
        <f>MAX(0, (GO108^2 - DY$9^2)/(2*Sections!HA108))</f>
        <v>96.988020285039454</v>
      </c>
      <c r="HD108" s="106">
        <f t="shared" si="215"/>
        <v>0</v>
      </c>
      <c r="HE108" s="106">
        <f t="shared" si="216"/>
        <v>8.5228844832592934</v>
      </c>
      <c r="HH108" s="82">
        <f>INDEX($B$29:$B$34, MATCH(HL108, $A$29:$A$34, 0))</f>
        <v>300.69501336586995</v>
      </c>
      <c r="HI108" s="82">
        <f t="shared" si="217"/>
        <v>82</v>
      </c>
      <c r="HJ108" s="82">
        <f t="shared" si="218"/>
        <v>40.795523513667618</v>
      </c>
      <c r="HK108" s="82">
        <f t="shared" si="219"/>
        <v>146.86388464920344</v>
      </c>
      <c r="HL108" s="106">
        <f>IF(HY108=0,
IF(HJ108&lt;$E$29,1,
IF(HJ108&lt;$E$30,2,
IF(HJ108&lt;$E$31,3,
IF(HJ108&lt;$E$32,4,
IF(HJ108&lt;$E$33,5,
IF(HJ108&lt;$E$34,6)))))),
IF(HJ108&gt;$F$29,1,
IF(HJ108&gt;$F$30,2,
IF(HJ108&gt;$F$31,3,
IF(HJ108&gt;$F$32,4,
IF(HJ108&gt;$F$33,5,
IF(HJ108&gt;$F$34,6)))))))</f>
        <v>2</v>
      </c>
      <c r="HM108" s="106" cm="1">
        <f t="array" ref="HM108">INDEX(Sections!$A$37:$F$67, MATCH(HJ108, Acceleration!$H$6:$H$36, 1), Sections!HL108)</f>
        <v>9.4901727706756382</v>
      </c>
      <c r="HN108" s="82">
        <f>(BikeData!$G$5/HH108)*BikeData!$N$2*(Sections!$O$2/Sections!$N$2)-Sections!HS108/Sections!HH108</f>
        <v>8.5967015048307971</v>
      </c>
      <c r="HO108" s="82">
        <f>(Sections!$V$2*Sections!$L$2*BikeData!$N$2*((Sections!$P$2)/Sections!$M$2)/(1-Sections!$V$2*Sections!$N$2/Sections!$M$2))/Sections!HH108-Sections!HS108/Sections!HH108</f>
        <v>12.576526736422737</v>
      </c>
      <c r="HP108" s="82">
        <f t="shared" si="220"/>
        <v>8.5967015048307971</v>
      </c>
      <c r="HQ108" s="82">
        <f t="shared" si="221"/>
        <v>41.00570864847807</v>
      </c>
      <c r="HR108" s="106">
        <f t="shared" si="172"/>
        <v>2.4449509465036229E-2</v>
      </c>
      <c r="HS108" s="104">
        <f>0.5*Sections!$U$2*Sections!$T$2*Sections!HJ108^2</f>
        <v>299.56945297575732</v>
      </c>
      <c r="HT108" s="104">
        <f>BikeData!$N$2*((Sections!$P$2)/Sections!$N$2)-(0.5*Sections!$U$2*Sections!$T$2*Sections!HJ108^2)/BikeData!$G$5</f>
        <v>9.2995872478209396</v>
      </c>
      <c r="HU108" s="104">
        <f>Sections!$V$2*BikeData!$N$2*(Sections!$P$2/Sections!$M$2)/(1-Sections!$V$2*Sections!$N$2/Sections!$M$2)</f>
        <v>15.459349727578084</v>
      </c>
      <c r="HV108" s="106">
        <f t="shared" si="222"/>
        <v>9.2995872478209396</v>
      </c>
      <c r="HW108" s="106">
        <f t="shared" si="223"/>
        <v>239.42191860000003</v>
      </c>
      <c r="HX108" s="106">
        <f t="shared" si="187"/>
        <v>72.208001754798332</v>
      </c>
      <c r="HY108" s="106">
        <f t="shared" si="224"/>
        <v>0</v>
      </c>
      <c r="HZ108" s="106">
        <f t="shared" si="225"/>
        <v>8.5967015048307971</v>
      </c>
    </row>
    <row r="109" spans="2:234">
      <c r="B109" s="65"/>
      <c r="C109" s="65"/>
      <c r="D109" s="65"/>
      <c r="E109" s="111"/>
      <c r="F109" s="111"/>
      <c r="L109" s="149">
        <f>INDEX($B$29:$B$34, MATCH($P109, $A$29:$A$34, 0))</f>
        <v>300.69501336586995</v>
      </c>
      <c r="M109" s="149">
        <f t="shared" si="173"/>
        <v>83</v>
      </c>
      <c r="N109" s="149">
        <f t="shared" si="188"/>
        <v>41.894095737870138</v>
      </c>
      <c r="O109" s="149">
        <f t="shared" si="174"/>
        <v>150.81874465633251</v>
      </c>
      <c r="P109" s="149">
        <f>IF(AC109=0,
IF(N109&lt;$E$29,1,
IF(N109&lt;$E$30,2,
IF(N109&lt;$E$31,3,
IF(N109&lt;$E$32,4,
IF(N109&lt;$E$33,5,
IF(N109&lt;$E$34,6)))))),
IF(N109&gt;$F$29,1,
IF(N109&gt;$F$30,2,
IF(N109&gt;$F$31,3,
IF(N109&gt;$F$32,4,
IF(N109&gt;$F$33,5,
IF(N109&gt;$F$34,6)))))))</f>
        <v>2</v>
      </c>
      <c r="Q109" s="149" cm="1">
        <f t="array" ref="Q109">INDEX(Sections!$A$37:$F$67, MATCH(N109, Acceleration!$H$6:$H$36, 1), Sections!P109)</f>
        <v>9.4901727706756382</v>
      </c>
      <c r="R109" s="149">
        <f>(BikeData!$G$5/L109)*BikeData!$N$2*(Sections!$O$2/Sections!$N$2)-Sections!W109/Sections!L109</f>
        <v>8.5423231723599606</v>
      </c>
      <c r="S109" s="149">
        <f>(Sections!$V$2*Sections!$L$2*BikeData!$N$2*((Sections!$P$2)/Sections!$M$2)/(1-Sections!$V$2*Sections!$N$2/Sections!$M$2))/Sections!L109-Sections!W109/Sections!L109</f>
        <v>12.522148403951901</v>
      </c>
      <c r="T109" s="149">
        <f t="shared" si="168"/>
        <v>8.6376490575826992</v>
      </c>
      <c r="U109" s="149">
        <f t="shared" si="169"/>
        <v>42.099769070732378</v>
      </c>
      <c r="V109" s="149">
        <f t="shared" si="175"/>
        <v>2.3811262936375765E-2</v>
      </c>
      <c r="W109" s="149">
        <f>0.5*Sections!$U$2*Sections!$T$2*Sections!N109^2</f>
        <v>315.92074638488918</v>
      </c>
      <c r="X109" s="149">
        <f>BikeData!$N$2*((Sections!$P$2)/Sections!$N$2)-(0.5*Sections!$U$2*Sections!$T$2*Sections!N109^2)/BikeData!$G$5</f>
        <v>9.2376505303621066</v>
      </c>
      <c r="Y109" s="149">
        <f>Sections!$V$2*BikeData!$N$2*(Sections!$P$2/Sections!$M$2)/(1-Sections!$V$2*Sections!$N$2/Sections!$M$2)</f>
        <v>15.459349727578084</v>
      </c>
      <c r="Z109" s="149">
        <f t="shared" si="176"/>
        <v>9.2376505303621066</v>
      </c>
      <c r="AA109" s="149">
        <f>$D$2-M109</f>
        <v>420.2</v>
      </c>
      <c r="AB109" s="149">
        <f>MAX(0, (N109^2 - M$17^2)/(2*Sections!Z109))</f>
        <v>46.455106221234495</v>
      </c>
      <c r="AC109" s="149">
        <f t="shared" si="189"/>
        <v>0</v>
      </c>
      <c r="AD109" s="149">
        <f t="shared" si="177"/>
        <v>8.6376490575826992</v>
      </c>
      <c r="BT109" s="129">
        <f>INDEX($B$29:$B$34, MATCH($BX109, $A$29:$A$34, 0))</f>
        <v>281.54523308547459</v>
      </c>
      <c r="BU109" s="129">
        <f t="shared" si="190"/>
        <v>83</v>
      </c>
      <c r="BV109" s="129">
        <f t="shared" si="191"/>
        <v>58.351960375873084</v>
      </c>
      <c r="BW109" s="129">
        <f t="shared" si="178"/>
        <v>210.0670573531431</v>
      </c>
      <c r="BX109" s="129">
        <f>IF(CK109=0,
IF(BV109&lt;$E$29,1,
IF(BV109&lt;$E$30,2,
IF(BV109&lt;$E$31,3,
IF(BV109&lt;$E$32,4,
IF(BV109&lt;$E$33,5,
IF(BV109&lt;$E$34,6)))))),
IF(BV109&gt;$F$29,1,
IF(BV109&gt;$F$30,2,
IF(BV109&gt;$F$31,3,
IF(BV109&gt;$F$32,4,
IF(BV109&gt;$F$33,5,
IF(BV109&gt;$F$34,6)))))))</f>
        <v>4</v>
      </c>
      <c r="BY109" s="129" cm="1">
        <f t="array" ref="BY109">INDEX(Sections!$A$37:$F$67, MATCH(BV109, Acceleration!$H$6:$H$36, 1), Sections!BX109)</f>
        <v>4.7104625432718503</v>
      </c>
      <c r="BZ109" s="129">
        <f>(BikeData!$G$5/BT109)*BikeData!$N$2*(Sections!$O$2/Sections!$N$2)-Sections!CE109/Sections!BT109</f>
        <v>8.0685560598223596</v>
      </c>
      <c r="CA109" s="129">
        <f>(Sections!$V$2*Sections!$L$2*BikeData!$N$2*((Sections!$P$2)/Sections!$M$2)/(1-Sections!$V$2*Sections!$N$2/Sections!$M$2))/Sections!BT109-Sections!CE109/Sections!BT109</f>
        <v>12.319075907352699</v>
      </c>
      <c r="CB109" s="129">
        <f t="shared" si="179"/>
        <v>4.7104625432718503</v>
      </c>
      <c r="CC109" s="129">
        <f t="shared" si="180"/>
        <v>58.432629624157826</v>
      </c>
      <c r="CD109" s="129">
        <f t="shared" si="181"/>
        <v>1.7125547129117007E-2</v>
      </c>
      <c r="CE109" s="149">
        <f>0.5*Sections!$U$2*Sections!$T$2*Sections!BV109^2</f>
        <v>612.89123034734325</v>
      </c>
      <c r="CF109" s="149">
        <f>BikeData!$N$2*((Sections!$P$2)/Sections!$N$2)-(0.5*Sections!$U$2*Sections!$T$2*Sections!BV109^2)/BikeData!$G$5</f>
        <v>8.1127623335346293</v>
      </c>
      <c r="CG109" s="149">
        <f>Sections!$V$2*BikeData!$N$2*(Sections!$P$2/Sections!$M$2)/(1-Sections!$V$2*Sections!$N$2/Sections!$M$2)</f>
        <v>15.459349727578084</v>
      </c>
      <c r="CH109" s="149">
        <f t="shared" si="170"/>
        <v>8.1127623335346293</v>
      </c>
      <c r="CI109" s="149">
        <f t="shared" si="192"/>
        <v>21.075679469999997</v>
      </c>
      <c r="CJ109" s="149">
        <f>MAX(0, (BV109^2 - BU$17^2)/(2*Sections!CH109))</f>
        <v>0</v>
      </c>
      <c r="CK109" s="149">
        <f t="shared" si="193"/>
        <v>0</v>
      </c>
      <c r="CL109" s="149">
        <f t="shared" si="194"/>
        <v>4.7104625432718503</v>
      </c>
      <c r="EX109" s="129">
        <f>INDEX($B$29:$B$34, MATCH($FB109, $A$29:$A$34, 0))</f>
        <v>288.49501037177833</v>
      </c>
      <c r="EY109" s="129">
        <f t="shared" si="230"/>
        <v>83</v>
      </c>
      <c r="EZ109" s="129">
        <f t="shared" si="231"/>
        <v>47.034407929435929</v>
      </c>
      <c r="FA109" s="129">
        <f t="shared" si="232"/>
        <v>169.32386854596936</v>
      </c>
      <c r="FB109" s="149">
        <f>IF(FO109=0,
IF(EZ109&lt;$E$29,1,
IF(EZ109&lt;$E$30,2,
IF(EZ109&lt;$E$31,3,
IF(EZ109&lt;$E$32,4,
IF(EZ109&lt;$E$33,5,
IF(EZ109&lt;$E$34,6)))))),
IF(EZ109&gt;$F$29,1,
IF(EZ109&gt;$F$30,2,
IF(EZ109&gt;$F$31,3,
IF(EZ109&gt;$F$32,4,
IF(EZ109&gt;$F$33,5,
IF(EZ109&gt;$F$34,6)))))))</f>
        <v>3</v>
      </c>
      <c r="FC109" s="149" cm="1">
        <f t="array" ref="FC109">INDEX(Sections!$A$37:$F$67, MATCH(EZ109, Acceleration!$H$6:$H$36, 1), Sections!FB109)</f>
        <v>6.8582415088433493</v>
      </c>
      <c r="FD109" s="129">
        <f>(BikeData!$G$5/EX109)*BikeData!$N$2*(Sections!$O$2/Sections!$N$2)-Sections!FI109/Sections!EX109</f>
        <v>8.6183547105375062</v>
      </c>
      <c r="FE109" s="129">
        <f>(Sections!$V$2*Sections!$L$2*BikeData!$N$2*((Sections!$P$2)/Sections!$M$2)/(1-Sections!$V$2*Sections!$N$2/Sections!$M$2))/Sections!EX109-Sections!FI109/Sections!EX109</f>
        <v>12.766480529646758</v>
      </c>
      <c r="FF109" s="129">
        <f t="shared" si="233"/>
        <v>6.8582415088433493</v>
      </c>
      <c r="FG109" s="129">
        <f t="shared" si="234"/>
        <v>47.179995891164218</v>
      </c>
      <c r="FH109" s="129">
        <f t="shared" si="183"/>
        <v>2.1228176572749842E-2</v>
      </c>
      <c r="FI109" s="149">
        <f>0.5*Sections!$U$2*Sections!$T$2*Sections!EZ109^2</f>
        <v>398.20239526906539</v>
      </c>
      <c r="FJ109" s="149">
        <f>BikeData!$N$2*((Sections!$P$2)/Sections!$N$2)-(0.5*Sections!$U$2*Sections!$T$2*Sections!EZ109^2)/BikeData!$G$5</f>
        <v>8.9259776179220456</v>
      </c>
      <c r="FK109" s="149">
        <f>Sections!$V$2*BikeData!$N$2*(Sections!$P$2/Sections!$M$2)/(1-Sections!$V$2*Sections!$N$2/Sections!$M$2)</f>
        <v>15.459349727578084</v>
      </c>
      <c r="FL109" s="149">
        <f t="shared" si="235"/>
        <v>8.9259776179220456</v>
      </c>
      <c r="FM109" s="149">
        <f t="shared" si="236"/>
        <v>170.62828163</v>
      </c>
      <c r="FN109" s="149">
        <f t="shared" si="184"/>
        <v>83.254045467994743</v>
      </c>
      <c r="FO109" s="149">
        <f t="shared" si="237"/>
        <v>0</v>
      </c>
      <c r="FP109" s="149">
        <f t="shared" si="238"/>
        <v>6.8582415088433493</v>
      </c>
      <c r="FR109" s="149">
        <f>INDEX($B$29:$B$34, MATCH($FV109, $A$29:$A$34, 0))</f>
        <v>288.49501037177833</v>
      </c>
      <c r="FS109" s="129">
        <f t="shared" si="199"/>
        <v>83</v>
      </c>
      <c r="FT109" s="129">
        <f t="shared" si="200"/>
        <v>45.716977915660536</v>
      </c>
      <c r="FU109" s="129">
        <f t="shared" si="201"/>
        <v>164.58112049637793</v>
      </c>
      <c r="FV109" s="149">
        <f>IF(GI109=0,
IF(FT109&lt;$E$29,1,
IF(FT109&lt;$E$30,2,
IF(FT109&lt;$E$31,3,
IF(FT109&lt;$E$32,4,
IF(FT109&lt;$E$33,5,
IF(FT109&lt;$E$34,6)))))),
IF(FT109&gt;$F$29,1,
IF(FT109&gt;$F$30,2,
IF(FT109&gt;$F$31,3,
IF(FT109&gt;$F$32,4,
IF(FT109&gt;$F$33,5,
IF(FT109&gt;$F$34,6)))))))</f>
        <v>3</v>
      </c>
      <c r="FW109" s="149" cm="1">
        <f t="array" ref="FW109">INDEX(Sections!$A$37:$F$67, MATCH(FT109, Acceleration!$H$6:$H$36, 1), Sections!FV109)</f>
        <v>6.8582415088433493</v>
      </c>
      <c r="FX109" s="129">
        <f>(BikeData!$G$5/FR109)*BikeData!$N$2*(Sections!$O$2/Sections!$N$2)-Sections!GC109/Sections!FR109</f>
        <v>8.6945945827188051</v>
      </c>
      <c r="FY109" s="129">
        <f>(Sections!$V$2*Sections!$L$2*BikeData!$N$2*((Sections!$P$2)/Sections!$M$2)/(1-Sections!$V$2*Sections!$N$2/Sections!$M$2))/Sections!FR109-Sections!GC109/Sections!FR109</f>
        <v>12.842720401828057</v>
      </c>
      <c r="FZ109" s="129">
        <f t="shared" si="202"/>
        <v>6.8582415088433493</v>
      </c>
      <c r="GA109" s="129">
        <f t="shared" si="203"/>
        <v>45.866747789206507</v>
      </c>
      <c r="GB109" s="129">
        <f t="shared" si="185"/>
        <v>2.1837941016345105E-2</v>
      </c>
      <c r="GC109" s="149">
        <f>0.5*Sections!$U$2*Sections!$T$2*Sections!FT109^2</f>
        <v>376.20757255337878</v>
      </c>
      <c r="GD109" s="149">
        <f>BikeData!$N$2*((Sections!$P$2)/Sections!$N$2)-(0.5*Sections!$U$2*Sections!$T$2*Sections!FT109^2)/BikeData!$G$5</f>
        <v>9.0092913403299502</v>
      </c>
      <c r="GE109" s="149">
        <f>Sections!$V$2*BikeData!$N$2*(Sections!$P$2/Sections!$M$2)/(1-Sections!$V$2*Sections!$N$2/Sections!$M$2)</f>
        <v>15.459349727578084</v>
      </c>
      <c r="GF109" s="149">
        <f t="shared" si="204"/>
        <v>9.0092913403299502</v>
      </c>
      <c r="GG109" s="149">
        <f t="shared" si="205"/>
        <v>431.54111422000005</v>
      </c>
      <c r="GH109" s="149">
        <f>MAX(0, (FT109^2 - CX$6^2)/(2*Sections!GF109))</f>
        <v>115.99369976997818</v>
      </c>
      <c r="GI109" s="149">
        <f t="shared" si="206"/>
        <v>0</v>
      </c>
      <c r="GJ109" s="149">
        <f t="shared" si="207"/>
        <v>6.8582415088433493</v>
      </c>
      <c r="GM109" s="106">
        <f>INDEX($B$29:$B$34, MATCH(GQ109, $A$29:$A$34, 0))</f>
        <v>300.69501336586995</v>
      </c>
      <c r="GN109" s="106">
        <f t="shared" si="208"/>
        <v>83</v>
      </c>
      <c r="GO109" s="106">
        <f t="shared" si="209"/>
        <v>42.480982783005558</v>
      </c>
      <c r="GP109" s="106">
        <f t="shared" si="210"/>
        <v>152.93153801882002</v>
      </c>
      <c r="GQ109" s="106">
        <f>IF(HD109=0,
IF(GO109&lt;$E$29,1,
IF(GO109&lt;$E$30,2,
IF(GO109&lt;$E$31,3,
IF(GO109&lt;$E$32,4,
IF(GO109&lt;$E$33,5,
IF(GO109&lt;$E$34,6)))))),
IF(GO109&gt;$F$29,1,
IF(GO109&gt;$F$30,2,
IF(GO109&gt;$F$31,3,
IF(GO109&gt;$F$32,4,
IF(GO109&gt;$F$33,5,
IF(GO109&gt;$F$34,6)))))))</f>
        <v>2</v>
      </c>
      <c r="GR109" s="106" cm="1">
        <f t="array" ref="GR109">INDEX(Sections!$A$37:$F$67, MATCH(GO109, Acceleration!$H$6:$H$36, 1), Sections!GQ109)</f>
        <v>9.4901727706756382</v>
      </c>
      <c r="GS109" s="106">
        <f>(BikeData!$G$5/GM109)*BikeData!$N$2*(Sections!$O$2/Sections!$N$2)-Sections!GX109/Sections!GM109</f>
        <v>8.5126806611884565</v>
      </c>
      <c r="GT109" s="106">
        <f>(Sections!$V$2*Sections!$L$2*BikeData!$N$2*((Sections!$P$2)/Sections!$M$2)/(1-Sections!$V$2*Sections!$N$2/Sections!$M$2))/Sections!GM109-Sections!GX109/Sections!GM109</f>
        <v>12.492505892780397</v>
      </c>
      <c r="GU109" s="106">
        <f t="shared" si="211"/>
        <v>8.5126806611884565</v>
      </c>
      <c r="GV109" s="106">
        <f t="shared" si="212"/>
        <v>42.680900406767329</v>
      </c>
      <c r="GW109" s="106">
        <f t="shared" si="186"/>
        <v>2.3484684991561734E-2</v>
      </c>
      <c r="GX109" s="106">
        <f>0.5*Sections!$U$2*Sections!$T$2*Sections!GO109^2</f>
        <v>324.83410167780261</v>
      </c>
      <c r="GY109" s="106">
        <f>BikeData!$N$2*((Sections!$P$2)/Sections!$N$2)-(0.5*Sections!$U$2*Sections!$T$2*Sections!GO109^2)/BikeData!$G$5</f>
        <v>9.2038878209192525</v>
      </c>
      <c r="GZ109" s="106">
        <f>Sections!$V$2*BikeData!$N$2*(Sections!$P$2/Sections!$M$2)/(1-Sections!$V$2*Sections!$N$2/Sections!$M$2)</f>
        <v>15.459349727578084</v>
      </c>
      <c r="HA109" s="106">
        <f t="shared" si="213"/>
        <v>9.2038878209192525</v>
      </c>
      <c r="HB109" s="106">
        <f t="shared" si="214"/>
        <v>300.21187875999999</v>
      </c>
      <c r="HC109" s="106">
        <f>MAX(0, (GO109^2 - DY$9^2)/(2*Sections!HA109))</f>
        <v>98.036500081428315</v>
      </c>
      <c r="HD109" s="106">
        <f t="shared" si="215"/>
        <v>0</v>
      </c>
      <c r="HE109" s="106">
        <f t="shared" si="216"/>
        <v>8.5126806611884565</v>
      </c>
      <c r="HH109" s="82">
        <f>INDEX($B$29:$B$34, MATCH(HL109, $A$29:$A$34, 0))</f>
        <v>300.69501336586995</v>
      </c>
      <c r="HI109" s="82">
        <f t="shared" si="217"/>
        <v>83</v>
      </c>
      <c r="HJ109" s="82">
        <f t="shared" si="218"/>
        <v>41.00570864847807</v>
      </c>
      <c r="HK109" s="82">
        <f t="shared" si="219"/>
        <v>147.62055113452107</v>
      </c>
      <c r="HL109" s="106">
        <f>IF(HY109=0,
IF(HJ109&lt;$E$29,1,
IF(HJ109&lt;$E$30,2,
IF(HJ109&lt;$E$31,3,
IF(HJ109&lt;$E$32,4,
IF(HJ109&lt;$E$33,5,
IF(HJ109&lt;$E$34,6)))))),
IF(HJ109&gt;$F$29,1,
IF(HJ109&gt;$F$30,2,
IF(HJ109&gt;$F$31,3,
IF(HJ109&gt;$F$32,4,
IF(HJ109&gt;$F$33,5,
IF(HJ109&gt;$F$34,6)))))))</f>
        <v>2</v>
      </c>
      <c r="HM109" s="106" cm="1">
        <f t="array" ref="HM109">INDEX(Sections!$A$37:$F$67, MATCH(HJ109, Acceleration!$H$6:$H$36, 1), Sections!HL109)</f>
        <v>9.4901727706756382</v>
      </c>
      <c r="HN109" s="82">
        <f>(BikeData!$G$5/HH109)*BikeData!$N$2*(Sections!$O$2/Sections!$N$2)-Sections!HS109/Sections!HH109</f>
        <v>8.586409307075014</v>
      </c>
      <c r="HO109" s="82">
        <f>(Sections!$V$2*Sections!$L$2*BikeData!$N$2*((Sections!$P$2)/Sections!$M$2)/(1-Sections!$V$2*Sections!$N$2/Sections!$M$2))/Sections!HH109-Sections!HS109/Sections!HH109</f>
        <v>12.566234538666954</v>
      </c>
      <c r="HP109" s="82">
        <f t="shared" si="220"/>
        <v>8.586409307075014</v>
      </c>
      <c r="HQ109" s="82">
        <f t="shared" si="221"/>
        <v>41.214572184823403</v>
      </c>
      <c r="HR109" s="106">
        <f t="shared" si="172"/>
        <v>2.4324898671349675E-2</v>
      </c>
      <c r="HS109" s="104">
        <f>0.5*Sections!$U$2*Sections!$T$2*Sections!HJ109^2</f>
        <v>302.66426551749646</v>
      </c>
      <c r="HT109" s="104">
        <f>BikeData!$N$2*((Sections!$P$2)/Sections!$N$2)-(0.5*Sections!$U$2*Sections!$T$2*Sections!HJ109^2)/BikeData!$G$5</f>
        <v>9.2878644730416244</v>
      </c>
      <c r="HU109" s="104">
        <f>Sections!$V$2*BikeData!$N$2*(Sections!$P$2/Sections!$M$2)/(1-Sections!$V$2*Sections!$N$2/Sections!$M$2)</f>
        <v>15.459349727578084</v>
      </c>
      <c r="HV109" s="106">
        <f t="shared" si="222"/>
        <v>9.2878644730416244</v>
      </c>
      <c r="HW109" s="106">
        <f t="shared" si="223"/>
        <v>238.42191860000003</v>
      </c>
      <c r="HX109" s="106">
        <f t="shared" si="187"/>
        <v>73.224724132054803</v>
      </c>
      <c r="HY109" s="106">
        <f t="shared" si="224"/>
        <v>0</v>
      </c>
      <c r="HZ109" s="106">
        <f t="shared" si="225"/>
        <v>8.586409307075014</v>
      </c>
    </row>
    <row r="110" spans="2:234">
      <c r="B110" s="65"/>
      <c r="C110" s="65"/>
      <c r="D110" s="65"/>
      <c r="E110" s="111"/>
      <c r="F110" s="111"/>
      <c r="L110" s="149">
        <f>INDEX($B$29:$B$34, MATCH($P110, $A$29:$A$34, 0))</f>
        <v>300.69501336586995</v>
      </c>
      <c r="M110" s="149">
        <f t="shared" si="173"/>
        <v>84</v>
      </c>
      <c r="N110" s="149">
        <f t="shared" si="188"/>
        <v>42.099769070732378</v>
      </c>
      <c r="O110" s="149">
        <f t="shared" si="174"/>
        <v>151.55916865463658</v>
      </c>
      <c r="P110" s="149">
        <f>IF(AC110=0,
IF(N110&lt;$E$29,1,
IF(N110&lt;$E$30,2,
IF(N110&lt;$E$31,3,
IF(N110&lt;$E$32,4,
IF(N110&lt;$E$33,5,
IF(N110&lt;$E$34,6)))))),
IF(N110&gt;$F$29,1,
IF(N110&gt;$F$30,2,
IF(N110&gt;$F$31,3,
IF(N110&gt;$F$32,4,
IF(N110&gt;$F$33,5,
IF(N110&gt;$F$34,6)))))))</f>
        <v>2</v>
      </c>
      <c r="Q110" s="149" cm="1">
        <f t="array" ref="Q110">INDEX(Sections!$A$37:$F$67, MATCH(N110, Acceleration!$H$6:$H$36, 1), Sections!P110)</f>
        <v>9.4901727706756382</v>
      </c>
      <c r="R110" s="149">
        <f>(BikeData!$G$5/L110)*BikeData!$N$2*(Sections!$O$2/Sections!$N$2)-Sections!W110/Sections!L110</f>
        <v>8.5319819511141457</v>
      </c>
      <c r="S110" s="149">
        <f>(Sections!$V$2*Sections!$L$2*BikeData!$N$2*((Sections!$P$2)/Sections!$M$2)/(1-Sections!$V$2*Sections!$N$2/Sections!$M$2))/Sections!L110-Sections!W110/Sections!L110</f>
        <v>12.511807182706086</v>
      </c>
      <c r="T110" s="149">
        <f t="shared" si="168"/>
        <v>8.6376490575826992</v>
      </c>
      <c r="U110" s="149">
        <f t="shared" si="169"/>
        <v>42.304442484497535</v>
      </c>
      <c r="V110" s="149">
        <f t="shared" si="175"/>
        <v>2.3695500060341195E-2</v>
      </c>
      <c r="W110" s="149">
        <f>0.5*Sections!$U$2*Sections!$T$2*Sections!N110^2</f>
        <v>319.03030004561901</v>
      </c>
      <c r="X110" s="149">
        <f>BikeData!$N$2*((Sections!$P$2)/Sections!$N$2)-(0.5*Sections!$U$2*Sections!$T$2*Sections!N110^2)/BikeData!$G$5</f>
        <v>9.2258719180108582</v>
      </c>
      <c r="Y110" s="149">
        <f>Sections!$V$2*BikeData!$N$2*(Sections!$P$2/Sections!$M$2)/(1-Sections!$V$2*Sections!$N$2/Sections!$M$2)</f>
        <v>15.459349727578084</v>
      </c>
      <c r="Z110" s="149">
        <f t="shared" si="176"/>
        <v>9.2258719180108582</v>
      </c>
      <c r="AA110" s="149">
        <f>$D$2-M110</f>
        <v>419.2</v>
      </c>
      <c r="AB110" s="149">
        <f>MAX(0, (N110^2 - M$17^2)/(2*Sections!Z110))</f>
        <v>47.450657192147943</v>
      </c>
      <c r="AC110" s="149">
        <f t="shared" si="189"/>
        <v>0</v>
      </c>
      <c r="AD110" s="149">
        <f t="shared" si="177"/>
        <v>8.6376490575826992</v>
      </c>
      <c r="BT110" s="129">
        <f>INDEX($B$29:$B$34, MATCH($BX110, $A$29:$A$34, 0))</f>
        <v>281.54523308547459</v>
      </c>
      <c r="BU110" s="129">
        <f t="shared" si="190"/>
        <v>84</v>
      </c>
      <c r="BV110" s="129">
        <f t="shared" si="191"/>
        <v>58.432629624157826</v>
      </c>
      <c r="BW110" s="129">
        <f t="shared" si="178"/>
        <v>210.35746664696819</v>
      </c>
      <c r="BX110" s="129">
        <f>IF(CK110=0,
IF(BV110&lt;$E$29,1,
IF(BV110&lt;$E$30,2,
IF(BV110&lt;$E$31,3,
IF(BV110&lt;$E$32,4,
IF(BV110&lt;$E$33,5,
IF(BV110&lt;$E$34,6)))))),
IF(BV110&gt;$F$29,1,
IF(BV110&gt;$F$30,2,
IF(BV110&gt;$F$31,3,
IF(BV110&gt;$F$32,4,
IF(BV110&gt;$F$33,5,
IF(BV110&gt;$F$34,6)))))))</f>
        <v>4</v>
      </c>
      <c r="BY110" s="129" cm="1">
        <f t="array" ref="BY110">INDEX(Sections!$A$37:$F$67, MATCH(BV110, Acceleration!$H$6:$H$36, 1), Sections!BX110)</f>
        <v>4.7104625432718503</v>
      </c>
      <c r="BZ110" s="129">
        <f>(BikeData!$G$5/BT110)*BikeData!$N$2*(Sections!$O$2/Sections!$N$2)-Sections!CE110/Sections!BT110</f>
        <v>8.0625329902892897</v>
      </c>
      <c r="CA110" s="129">
        <f>(Sections!$V$2*Sections!$L$2*BikeData!$N$2*((Sections!$P$2)/Sections!$M$2)/(1-Sections!$V$2*Sections!$N$2/Sections!$M$2))/Sections!BT110-Sections!CE110/Sections!BT110</f>
        <v>12.31305283781963</v>
      </c>
      <c r="CB110" s="129">
        <f t="shared" si="179"/>
        <v>4.7104625432718503</v>
      </c>
      <c r="CC110" s="129">
        <f t="shared" si="180"/>
        <v>58.51318765783104</v>
      </c>
      <c r="CD110" s="129">
        <f t="shared" si="181"/>
        <v>1.7101937003676602E-2</v>
      </c>
      <c r="CE110" s="149">
        <f>0.5*Sections!$U$2*Sections!$T$2*Sections!BV110^2</f>
        <v>614.58699686292118</v>
      </c>
      <c r="CF110" s="149">
        <f>BikeData!$N$2*((Sections!$P$2)/Sections!$N$2)-(0.5*Sections!$U$2*Sections!$T$2*Sections!BV110^2)/BikeData!$G$5</f>
        <v>8.1063389755210764</v>
      </c>
      <c r="CG110" s="149">
        <f>Sections!$V$2*BikeData!$N$2*(Sections!$P$2/Sections!$M$2)/(1-Sections!$V$2*Sections!$N$2/Sections!$M$2)</f>
        <v>15.459349727578084</v>
      </c>
      <c r="CH110" s="149">
        <f t="shared" si="170"/>
        <v>8.1063389755210764</v>
      </c>
      <c r="CI110" s="149">
        <f t="shared" si="192"/>
        <v>20.075679469999997</v>
      </c>
      <c r="CJ110" s="149">
        <f>MAX(0, (BV110^2 - BU$17^2)/(2*Sections!CH110))</f>
        <v>0</v>
      </c>
      <c r="CK110" s="149">
        <f t="shared" si="193"/>
        <v>0</v>
      </c>
      <c r="CL110" s="149">
        <f t="shared" si="194"/>
        <v>4.7104625432718503</v>
      </c>
      <c r="EX110" s="129">
        <f>INDEX($B$29:$B$34, MATCH($FB110, $A$29:$A$34, 0))</f>
        <v>288.49501037177833</v>
      </c>
      <c r="EY110" s="129">
        <f t="shared" si="230"/>
        <v>84</v>
      </c>
      <c r="EZ110" s="129">
        <f t="shared" si="231"/>
        <v>47.179995891164218</v>
      </c>
      <c r="FA110" s="129">
        <f t="shared" si="232"/>
        <v>169.84798520819118</v>
      </c>
      <c r="FB110" s="149">
        <f>IF(FO110=0,
IF(EZ110&lt;$E$29,1,
IF(EZ110&lt;$E$30,2,
IF(EZ110&lt;$E$31,3,
IF(EZ110&lt;$E$32,4,
IF(EZ110&lt;$E$33,5,
IF(EZ110&lt;$E$34,6)))))),
IF(EZ110&gt;$F$29,1,
IF(EZ110&gt;$F$30,2,
IF(EZ110&gt;$F$31,3,
IF(EZ110&gt;$F$32,4,
IF(EZ110&gt;$F$33,5,
IF(EZ110&gt;$F$34,6)))))))</f>
        <v>3</v>
      </c>
      <c r="FC110" s="149" cm="1">
        <f t="array" ref="FC110">INDEX(Sections!$A$37:$F$67, MATCH(EZ110, Acceleration!$H$6:$H$36, 1), Sections!FB110)</f>
        <v>6.8582415088433493</v>
      </c>
      <c r="FD110" s="129">
        <f>(BikeData!$G$5/EX110)*BikeData!$N$2*(Sections!$O$2/Sections!$N$2)-Sections!FI110/Sections!EX110</f>
        <v>8.6097966181808943</v>
      </c>
      <c r="FE110" s="129">
        <f>(Sections!$V$2*Sections!$L$2*BikeData!$N$2*((Sections!$P$2)/Sections!$M$2)/(1-Sections!$V$2*Sections!$N$2/Sections!$M$2))/Sections!EX110-Sections!FI110/Sections!EX110</f>
        <v>12.757922437290146</v>
      </c>
      <c r="FF110" s="129">
        <f t="shared" si="233"/>
        <v>6.8582415088433493</v>
      </c>
      <c r="FG110" s="129">
        <f t="shared" si="234"/>
        <v>47.325135977701734</v>
      </c>
      <c r="FH110" s="129">
        <f t="shared" si="183"/>
        <v>2.1162871903878808E-2</v>
      </c>
      <c r="FI110" s="149">
        <f>0.5*Sections!$U$2*Sections!$T$2*Sections!EZ110^2</f>
        <v>400.67136221224905</v>
      </c>
      <c r="FJ110" s="149">
        <f>BikeData!$N$2*((Sections!$P$2)/Sections!$N$2)-(0.5*Sections!$U$2*Sections!$T$2*Sections!EZ110^2)/BikeData!$G$5</f>
        <v>8.9166254704099863</v>
      </c>
      <c r="FK110" s="149">
        <f>Sections!$V$2*BikeData!$N$2*(Sections!$P$2/Sections!$M$2)/(1-Sections!$V$2*Sections!$N$2/Sections!$M$2)</f>
        <v>15.459349727578084</v>
      </c>
      <c r="FL110" s="149">
        <f t="shared" si="235"/>
        <v>8.9166254704099863</v>
      </c>
      <c r="FM110" s="149">
        <f t="shared" si="236"/>
        <v>169.62828163</v>
      </c>
      <c r="FN110" s="149">
        <f t="shared" si="184"/>
        <v>84.110518093023003</v>
      </c>
      <c r="FO110" s="149">
        <f t="shared" si="237"/>
        <v>0</v>
      </c>
      <c r="FP110" s="149">
        <f t="shared" si="238"/>
        <v>6.8582415088433493</v>
      </c>
      <c r="FR110" s="149">
        <f>INDEX($B$29:$B$34, MATCH($FV110, $A$29:$A$34, 0))</f>
        <v>288.49501037177833</v>
      </c>
      <c r="FS110" s="129">
        <f t="shared" si="199"/>
        <v>84</v>
      </c>
      <c r="FT110" s="129">
        <f t="shared" si="200"/>
        <v>45.866747789206507</v>
      </c>
      <c r="FU110" s="129">
        <f t="shared" si="201"/>
        <v>165.12029204114341</v>
      </c>
      <c r="FV110" s="149">
        <f>IF(GI110=0,
IF(FT110&lt;$E$29,1,
IF(FT110&lt;$E$30,2,
IF(FT110&lt;$E$31,3,
IF(FT110&lt;$E$32,4,
IF(FT110&lt;$E$33,5,
IF(FT110&lt;$E$34,6)))))),
IF(FT110&gt;$F$29,1,
IF(FT110&gt;$F$30,2,
IF(FT110&gt;$F$31,3,
IF(FT110&gt;$F$32,4,
IF(FT110&gt;$F$33,5,
IF(FT110&gt;$F$34,6)))))))</f>
        <v>3</v>
      </c>
      <c r="FW110" s="149" cm="1">
        <f t="array" ref="FW110">INDEX(Sections!$A$37:$F$67, MATCH(FT110, Acceleration!$H$6:$H$36, 1), Sections!FV110)</f>
        <v>6.8582415088433493</v>
      </c>
      <c r="FX110" s="129">
        <f>(BikeData!$G$5/FR110)*BikeData!$N$2*(Sections!$O$2/Sections!$N$2)-Sections!GC110/Sections!FR110</f>
        <v>8.6860364903621914</v>
      </c>
      <c r="FY110" s="129">
        <f>(Sections!$V$2*Sections!$L$2*BikeData!$N$2*((Sections!$P$2)/Sections!$M$2)/(1-Sections!$V$2*Sections!$N$2/Sections!$M$2))/Sections!FR110-Sections!GC110/Sections!FR110</f>
        <v>12.834162309471445</v>
      </c>
      <c r="FZ110" s="129">
        <f t="shared" si="202"/>
        <v>6.8582415088433493</v>
      </c>
      <c r="GA110" s="129">
        <f t="shared" si="203"/>
        <v>46.016030204444696</v>
      </c>
      <c r="GB110" s="129">
        <f t="shared" si="185"/>
        <v>2.1766864734305138E-2</v>
      </c>
      <c r="GC110" s="149">
        <f>0.5*Sections!$U$2*Sections!$T$2*Sections!FT110^2</f>
        <v>378.67653949656233</v>
      </c>
      <c r="GD110" s="149">
        <f>BikeData!$N$2*((Sections!$P$2)/Sections!$N$2)-(0.5*Sections!$U$2*Sections!$T$2*Sections!FT110^2)/BikeData!$G$5</f>
        <v>8.9999391928178909</v>
      </c>
      <c r="GE110" s="149">
        <f>Sections!$V$2*BikeData!$N$2*(Sections!$P$2/Sections!$M$2)/(1-Sections!$V$2*Sections!$N$2/Sections!$M$2)</f>
        <v>15.459349727578084</v>
      </c>
      <c r="GF110" s="149">
        <f t="shared" si="204"/>
        <v>8.9999391928178909</v>
      </c>
      <c r="GG110" s="149">
        <f t="shared" si="205"/>
        <v>430.54111422000005</v>
      </c>
      <c r="GH110" s="149">
        <f>MAX(0, (FT110^2 - CX$6^2)/(2*Sections!GF110))</f>
        <v>116.87626481062873</v>
      </c>
      <c r="GI110" s="149">
        <f t="shared" si="206"/>
        <v>0</v>
      </c>
      <c r="GJ110" s="149">
        <f t="shared" si="207"/>
        <v>6.8582415088433493</v>
      </c>
      <c r="GM110" s="106">
        <f>INDEX($B$29:$B$34, MATCH(GQ110, $A$29:$A$34, 0))</f>
        <v>300.69501336586995</v>
      </c>
      <c r="GN110" s="106">
        <f t="shared" si="208"/>
        <v>84</v>
      </c>
      <c r="GO110" s="106">
        <f t="shared" si="209"/>
        <v>42.680900406767329</v>
      </c>
      <c r="GP110" s="106">
        <f t="shared" si="210"/>
        <v>153.65124146436239</v>
      </c>
      <c r="GQ110" s="106">
        <f>IF(HD110=0,
IF(GO110&lt;$E$29,1,
IF(GO110&lt;$E$30,2,
IF(GO110&lt;$E$31,3,
IF(GO110&lt;$E$32,4,
IF(GO110&lt;$E$33,5,
IF(GO110&lt;$E$34,6)))))),
IF(GO110&gt;$F$29,1,
IF(GO110&gt;$F$30,2,
IF(GO110&gt;$F$31,3,
IF(GO110&gt;$F$32,4,
IF(GO110&gt;$F$33,5,
IF(GO110&gt;$F$34,6)))))))</f>
        <v>2</v>
      </c>
      <c r="GR110" s="106" cm="1">
        <f t="array" ref="GR110">INDEX(Sections!$A$37:$F$67, MATCH(GO110, Acceleration!$H$6:$H$36, 1), Sections!GQ110)</f>
        <v>9.4901727706756382</v>
      </c>
      <c r="GS110" s="106">
        <f>(BikeData!$G$5/GM110)*BikeData!$N$2*(Sections!$O$2/Sections!$N$2)-Sections!GX110/Sections!GM110</f>
        <v>8.5024890554024992</v>
      </c>
      <c r="GT110" s="106">
        <f>(Sections!$V$2*Sections!$L$2*BikeData!$N$2*((Sections!$P$2)/Sections!$M$2)/(1-Sections!$V$2*Sections!$N$2/Sections!$M$2))/Sections!GM110-Sections!GX110/Sections!GM110</f>
        <v>12.482314286994439</v>
      </c>
      <c r="GU110" s="106">
        <f t="shared" si="211"/>
        <v>8.5024890554024992</v>
      </c>
      <c r="GV110" s="106">
        <f t="shared" si="212"/>
        <v>42.879648291971762</v>
      </c>
      <c r="GW110" s="106">
        <f t="shared" si="186"/>
        <v>2.3375259163450318E-2</v>
      </c>
      <c r="GX110" s="106">
        <f>0.5*Sections!$U$2*Sections!$T$2*Sections!GO110^2</f>
        <v>327.89866671583047</v>
      </c>
      <c r="GY110" s="106">
        <f>BikeData!$N$2*((Sections!$P$2)/Sections!$N$2)-(0.5*Sections!$U$2*Sections!$T$2*Sections!GO110^2)/BikeData!$G$5</f>
        <v>9.1922796200176329</v>
      </c>
      <c r="GZ110" s="106">
        <f>Sections!$V$2*BikeData!$N$2*(Sections!$P$2/Sections!$M$2)/(1-Sections!$V$2*Sections!$N$2/Sections!$M$2)</f>
        <v>15.459349727578084</v>
      </c>
      <c r="HA110" s="106">
        <f t="shared" si="213"/>
        <v>9.1922796200176329</v>
      </c>
      <c r="HB110" s="106">
        <f t="shared" si="214"/>
        <v>299.21187875999999</v>
      </c>
      <c r="HC110" s="106">
        <f>MAX(0, (GO110^2 - DY$9^2)/(2*Sections!HA110))</f>
        <v>99.08637110893811</v>
      </c>
      <c r="HD110" s="106">
        <f t="shared" si="215"/>
        <v>0</v>
      </c>
      <c r="HE110" s="106">
        <f t="shared" si="216"/>
        <v>8.5024890554024992</v>
      </c>
      <c r="HH110" s="82">
        <f>INDEX($B$29:$B$34, MATCH(HL110, $A$29:$A$34, 0))</f>
        <v>300.69501336586995</v>
      </c>
      <c r="HI110" s="82">
        <f t="shared" si="217"/>
        <v>84</v>
      </c>
      <c r="HJ110" s="82">
        <f t="shared" si="218"/>
        <v>41.214572184823403</v>
      </c>
      <c r="HK110" s="82">
        <f t="shared" si="219"/>
        <v>148.37245986536425</v>
      </c>
      <c r="HL110" s="106">
        <f>IF(HY110=0,
IF(HJ110&lt;$E$29,1,
IF(HJ110&lt;$E$30,2,
IF(HJ110&lt;$E$31,3,
IF(HJ110&lt;$E$32,4,
IF(HJ110&lt;$E$33,5,
IF(HJ110&lt;$E$34,6)))))),
IF(HJ110&gt;$F$29,1,
IF(HJ110&gt;$F$30,2,
IF(HJ110&gt;$F$31,3,
IF(HJ110&gt;$F$32,4,
IF(HJ110&gt;$F$33,5,
IF(HJ110&gt;$F$34,6)))))))</f>
        <v>2</v>
      </c>
      <c r="HM110" s="106" cm="1">
        <f t="array" ref="HM110">INDEX(Sections!$A$37:$F$67, MATCH(HJ110, Acceleration!$H$6:$H$36, 1), Sections!HL110)</f>
        <v>9.4901727706756382</v>
      </c>
      <c r="HN110" s="82">
        <f>(BikeData!$G$5/HH110)*BikeData!$N$2*(Sections!$O$2/Sections!$N$2)-Sections!HS110/Sections!HH110</f>
        <v>8.5761294314098144</v>
      </c>
      <c r="HO110" s="82">
        <f>(Sections!$V$2*Sections!$L$2*BikeData!$N$2*((Sections!$P$2)/Sections!$M$2)/(1-Sections!$V$2*Sections!$N$2/Sections!$M$2))/Sections!HH110-Sections!HS110/Sections!HH110</f>
        <v>12.555954663001755</v>
      </c>
      <c r="HP110" s="82">
        <f t="shared" si="220"/>
        <v>8.5761294314098144</v>
      </c>
      <c r="HQ110" s="82">
        <f t="shared" si="221"/>
        <v>41.422134411940178</v>
      </c>
      <c r="HR110" s="106">
        <f t="shared" si="172"/>
        <v>2.4202319796688718E-2</v>
      </c>
      <c r="HS110" s="104">
        <f>0.5*Sections!$U$2*Sections!$T$2*Sections!HJ110^2</f>
        <v>305.75537286804337</v>
      </c>
      <c r="HT110" s="104">
        <f>BikeData!$N$2*((Sections!$P$2)/Sections!$N$2)-(0.5*Sections!$U$2*Sections!$T$2*Sections!HJ110^2)/BikeData!$G$5</f>
        <v>9.2761557330774327</v>
      </c>
      <c r="HU110" s="104">
        <f>Sections!$V$2*BikeData!$N$2*(Sections!$P$2/Sections!$M$2)/(1-Sections!$V$2*Sections!$N$2/Sections!$M$2)</f>
        <v>15.459349727578084</v>
      </c>
      <c r="HV110" s="106">
        <f t="shared" si="222"/>
        <v>9.2761557330774327</v>
      </c>
      <c r="HW110" s="106">
        <f t="shared" si="223"/>
        <v>237.42191860000003</v>
      </c>
      <c r="HX110" s="106">
        <f t="shared" si="187"/>
        <v>74.242794422445868</v>
      </c>
      <c r="HY110" s="106">
        <f t="shared" si="224"/>
        <v>0</v>
      </c>
      <c r="HZ110" s="106">
        <f t="shared" si="225"/>
        <v>8.5761294314098144</v>
      </c>
    </row>
    <row r="111" spans="2:234">
      <c r="B111" s="65"/>
      <c r="C111" s="65"/>
      <c r="D111" s="65"/>
      <c r="E111" s="111"/>
      <c r="F111" s="111"/>
      <c r="L111" s="149">
        <f>INDEX($B$29:$B$34, MATCH($P111, $A$29:$A$34, 0))</f>
        <v>300.69501336586995</v>
      </c>
      <c r="M111" s="149">
        <f t="shared" si="173"/>
        <v>85</v>
      </c>
      <c r="N111" s="149">
        <f t="shared" si="188"/>
        <v>42.304442484497535</v>
      </c>
      <c r="O111" s="149">
        <f t="shared" si="174"/>
        <v>152.29599294419114</v>
      </c>
      <c r="P111" s="149">
        <f>IF(AC111=0,
IF(N111&lt;$E$29,1,
IF(N111&lt;$E$30,2,
IF(N111&lt;$E$31,3,
IF(N111&lt;$E$32,4,
IF(N111&lt;$E$33,5,
IF(N111&lt;$E$34,6)))))),
IF(N111&gt;$F$29,1,
IF(N111&gt;$F$30,2,
IF(N111&gt;$F$31,3,
IF(N111&gt;$F$32,4,
IF(N111&gt;$F$33,5,
IF(N111&gt;$F$34,6)))))))</f>
        <v>2</v>
      </c>
      <c r="Q111" s="149" cm="1">
        <f t="array" ref="Q111">INDEX(Sections!$A$37:$F$67, MATCH(N111, Acceleration!$H$6:$H$36, 1), Sections!P111)</f>
        <v>9.4901727706756382</v>
      </c>
      <c r="R111" s="149">
        <f>(BikeData!$G$5/L111)*BikeData!$N$2*(Sections!$O$2/Sections!$N$2)-Sections!W111/Sections!L111</f>
        <v>8.5216407298683308</v>
      </c>
      <c r="S111" s="149">
        <f>(Sections!$V$2*Sections!$L$2*BikeData!$N$2*((Sections!$P$2)/Sections!$M$2)/(1-Sections!$V$2*Sections!$N$2/Sections!$M$2))/Sections!L111-Sections!W111/Sections!L111</f>
        <v>12.501465961460271</v>
      </c>
      <c r="T111" s="149">
        <f t="shared" si="168"/>
        <v>8.6376490575826992</v>
      </c>
      <c r="U111" s="149">
        <f t="shared" si="169"/>
        <v>42.508130422771188</v>
      </c>
      <c r="V111" s="149">
        <f t="shared" si="175"/>
        <v>2.358140935291209E-2</v>
      </c>
      <c r="W111" s="149">
        <f>0.5*Sections!$U$2*Sections!$T$2*Sections!N111^2</f>
        <v>322.13985370634879</v>
      </c>
      <c r="X111" s="149">
        <f>BikeData!$N$2*((Sections!$P$2)/Sections!$N$2)-(0.5*Sections!$U$2*Sections!$T$2*Sections!N111^2)/BikeData!$G$5</f>
        <v>9.2140933056596079</v>
      </c>
      <c r="Y111" s="149">
        <f>Sections!$V$2*BikeData!$N$2*(Sections!$P$2/Sections!$M$2)/(1-Sections!$V$2*Sections!$N$2/Sections!$M$2)</f>
        <v>15.459349727578084</v>
      </c>
      <c r="Z111" s="149">
        <f t="shared" si="176"/>
        <v>9.2140933056596079</v>
      </c>
      <c r="AA111" s="149">
        <f>$D$2-M111</f>
        <v>418.2</v>
      </c>
      <c r="AB111" s="149">
        <f>MAX(0, (N111^2 - M$17^2)/(2*Sections!Z111))</f>
        <v>48.448753439861463</v>
      </c>
      <c r="AC111" s="149">
        <f t="shared" si="189"/>
        <v>0</v>
      </c>
      <c r="AD111" s="149">
        <f t="shared" si="177"/>
        <v>8.6376490575826992</v>
      </c>
      <c r="BT111" s="129">
        <f>INDEX($B$29:$B$34, MATCH($BX111, $A$29:$A$34, 0))</f>
        <v>281.54523308547459</v>
      </c>
      <c r="BU111" s="129">
        <f t="shared" si="190"/>
        <v>85</v>
      </c>
      <c r="BV111" s="129">
        <f t="shared" si="191"/>
        <v>58.51318765783104</v>
      </c>
      <c r="BW111" s="129">
        <f t="shared" si="178"/>
        <v>210.64747556819174</v>
      </c>
      <c r="BX111" s="129">
        <f>IF(CK111=0,
IF(BV111&lt;$E$29,1,
IF(BV111&lt;$E$30,2,
IF(BV111&lt;$E$31,3,
IF(BV111&lt;$E$32,4,
IF(BV111&lt;$E$33,5,
IF(BV111&lt;$E$34,6)))))),
IF(BV111&gt;$F$29,1,
IF(BV111&gt;$F$30,2,
IF(BV111&gt;$F$31,3,
IF(BV111&gt;$F$32,4,
IF(BV111&gt;$F$33,5,
IF(BV111&gt;$F$34,6)))))))</f>
        <v>4</v>
      </c>
      <c r="BY111" s="129" cm="1">
        <f t="array" ref="BY111">INDEX(Sections!$A$37:$F$67, MATCH(BV111, Acceleration!$H$6:$H$36, 1), Sections!BX111)</f>
        <v>4.7104625432718503</v>
      </c>
      <c r="BZ111" s="129">
        <f>(BikeData!$G$5/BT111)*BikeData!$N$2*(Sections!$O$2/Sections!$N$2)-Sections!CE111/Sections!BT111</f>
        <v>8.0565099207562216</v>
      </c>
      <c r="CA111" s="129">
        <f>(Sections!$V$2*Sections!$L$2*BikeData!$N$2*((Sections!$P$2)/Sections!$M$2)/(1-Sections!$V$2*Sections!$N$2/Sections!$M$2))/Sections!BT111-Sections!CE111/Sections!BT111</f>
        <v>12.307029768286561</v>
      </c>
      <c r="CB111" s="129">
        <f t="shared" si="179"/>
        <v>4.7104625432718503</v>
      </c>
      <c r="CC111" s="129">
        <f t="shared" si="180"/>
        <v>58.593634935606225</v>
      </c>
      <c r="CD111" s="129">
        <f t="shared" si="181"/>
        <v>1.7078424260074342E-2</v>
      </c>
      <c r="CE111" s="149">
        <f>0.5*Sections!$U$2*Sections!$T$2*Sections!BV111^2</f>
        <v>616.28276337849911</v>
      </c>
      <c r="CF111" s="149">
        <f>BikeData!$N$2*((Sections!$P$2)/Sections!$N$2)-(0.5*Sections!$U$2*Sections!$T$2*Sections!BV111^2)/BikeData!$G$5</f>
        <v>8.0999156175075235</v>
      </c>
      <c r="CG111" s="149">
        <f>Sections!$V$2*BikeData!$N$2*(Sections!$P$2/Sections!$M$2)/(1-Sections!$V$2*Sections!$N$2/Sections!$M$2)</f>
        <v>15.459349727578084</v>
      </c>
      <c r="CH111" s="149">
        <f t="shared" si="170"/>
        <v>8.0999156175075235</v>
      </c>
      <c r="CI111" s="149">
        <f t="shared" si="192"/>
        <v>19.075679469999997</v>
      </c>
      <c r="CJ111" s="149">
        <f>MAX(0, (BV111^2 - BU$17^2)/(2*Sections!CH111))</f>
        <v>0</v>
      </c>
      <c r="CK111" s="149">
        <f t="shared" si="193"/>
        <v>0</v>
      </c>
      <c r="CL111" s="149">
        <f t="shared" si="194"/>
        <v>4.7104625432718503</v>
      </c>
      <c r="EX111" s="129">
        <f>INDEX($B$29:$B$34, MATCH($FB111, $A$29:$A$34, 0))</f>
        <v>288.49501037177833</v>
      </c>
      <c r="EY111" s="129">
        <f t="shared" si="230"/>
        <v>85</v>
      </c>
      <c r="EZ111" s="129">
        <f t="shared" si="231"/>
        <v>47.325135977701734</v>
      </c>
      <c r="FA111" s="129">
        <f t="shared" si="232"/>
        <v>170.37048951972625</v>
      </c>
      <c r="FB111" s="149">
        <f>IF(FO111=0,
IF(EZ111&lt;$E$29,1,
IF(EZ111&lt;$E$30,2,
IF(EZ111&lt;$E$31,3,
IF(EZ111&lt;$E$32,4,
IF(EZ111&lt;$E$33,5,
IF(EZ111&lt;$E$34,6)))))),
IF(EZ111&gt;$F$29,1,
IF(EZ111&gt;$F$30,2,
IF(EZ111&gt;$F$31,3,
IF(EZ111&gt;$F$32,4,
IF(EZ111&gt;$F$33,5,
IF(EZ111&gt;$F$34,6)))))))</f>
        <v>3</v>
      </c>
      <c r="FC111" s="149" cm="1">
        <f t="array" ref="FC111">INDEX(Sections!$A$37:$F$67, MATCH(EZ111, Acceleration!$H$6:$H$36, 1), Sections!FB111)</f>
        <v>6.8582415088433493</v>
      </c>
      <c r="FD111" s="129">
        <f>(BikeData!$G$5/EX111)*BikeData!$N$2*(Sections!$O$2/Sections!$N$2)-Sections!FI111/Sections!EX111</f>
        <v>8.6012385258242823</v>
      </c>
      <c r="FE111" s="129">
        <f>(Sections!$V$2*Sections!$L$2*BikeData!$N$2*((Sections!$P$2)/Sections!$M$2)/(1-Sections!$V$2*Sections!$N$2/Sections!$M$2))/Sections!EX111-Sections!FI111/Sections!EX111</f>
        <v>12.749364344933534</v>
      </c>
      <c r="FF111" s="129">
        <f t="shared" si="233"/>
        <v>6.8582415088433493</v>
      </c>
      <c r="FG111" s="129">
        <f t="shared" si="234"/>
        <v>47.469832297214253</v>
      </c>
      <c r="FH111" s="129">
        <f t="shared" si="183"/>
        <v>2.1098166246543055E-2</v>
      </c>
      <c r="FI111" s="149">
        <f>0.5*Sections!$U$2*Sections!$T$2*Sections!EZ111^2</f>
        <v>403.1403291554326</v>
      </c>
      <c r="FJ111" s="149">
        <f>BikeData!$N$2*((Sections!$P$2)/Sections!$N$2)-(0.5*Sections!$U$2*Sections!$T$2*Sections!EZ111^2)/BikeData!$G$5</f>
        <v>8.9072733228979271</v>
      </c>
      <c r="FK111" s="149">
        <f>Sections!$V$2*BikeData!$N$2*(Sections!$P$2/Sections!$M$2)/(1-Sections!$V$2*Sections!$N$2/Sections!$M$2)</f>
        <v>15.459349727578084</v>
      </c>
      <c r="FL111" s="149">
        <f t="shared" si="235"/>
        <v>8.9072733228979271</v>
      </c>
      <c r="FM111" s="149">
        <f t="shared" si="236"/>
        <v>168.62828163</v>
      </c>
      <c r="FN111" s="149">
        <f t="shared" si="184"/>
        <v>84.968789216433152</v>
      </c>
      <c r="FO111" s="149">
        <f t="shared" si="237"/>
        <v>0</v>
      </c>
      <c r="FP111" s="149">
        <f t="shared" si="238"/>
        <v>6.8582415088433493</v>
      </c>
      <c r="FR111" s="149">
        <f>INDEX($B$29:$B$34, MATCH($FV111, $A$29:$A$34, 0))</f>
        <v>288.49501037177833</v>
      </c>
      <c r="FS111" s="129">
        <f t="shared" si="199"/>
        <v>85</v>
      </c>
      <c r="FT111" s="129">
        <f t="shared" si="200"/>
        <v>46.016030204444696</v>
      </c>
      <c r="FU111" s="129">
        <f t="shared" si="201"/>
        <v>165.6577087360009</v>
      </c>
      <c r="FV111" s="149">
        <f>IF(GI111=0,
IF(FT111&lt;$E$29,1,
IF(FT111&lt;$E$30,2,
IF(FT111&lt;$E$31,3,
IF(FT111&lt;$E$32,4,
IF(FT111&lt;$E$33,5,
IF(FT111&lt;$E$34,6)))))),
IF(FT111&gt;$F$29,1,
IF(FT111&gt;$F$30,2,
IF(FT111&gt;$F$31,3,
IF(FT111&gt;$F$32,4,
IF(FT111&gt;$F$33,5,
IF(FT111&gt;$F$34,6)))))))</f>
        <v>3</v>
      </c>
      <c r="FW111" s="149" cm="1">
        <f t="array" ref="FW111">INDEX(Sections!$A$37:$F$67, MATCH(FT111, Acceleration!$H$6:$H$36, 1), Sections!FV111)</f>
        <v>6.8582415088433493</v>
      </c>
      <c r="FX111" s="129">
        <f>(BikeData!$G$5/FR111)*BikeData!$N$2*(Sections!$O$2/Sections!$N$2)-Sections!GC111/Sections!FR111</f>
        <v>8.6774783980055794</v>
      </c>
      <c r="FY111" s="129">
        <f>(Sections!$V$2*Sections!$L$2*BikeData!$N$2*((Sections!$P$2)/Sections!$M$2)/(1-Sections!$V$2*Sections!$N$2/Sections!$M$2))/Sections!FR111-Sections!GC111/Sections!FR111</f>
        <v>12.825604217114831</v>
      </c>
      <c r="FZ111" s="129">
        <f t="shared" si="202"/>
        <v>6.8582415088433493</v>
      </c>
      <c r="GA111" s="129">
        <f t="shared" si="203"/>
        <v>46.16482989023195</v>
      </c>
      <c r="GB111" s="129">
        <f t="shared" si="185"/>
        <v>2.1696477966747538E-2</v>
      </c>
      <c r="GC111" s="149">
        <f>0.5*Sections!$U$2*Sections!$T$2*Sections!FT111^2</f>
        <v>381.14550643974593</v>
      </c>
      <c r="GD111" s="149">
        <f>BikeData!$N$2*((Sections!$P$2)/Sections!$N$2)-(0.5*Sections!$U$2*Sections!$T$2*Sections!FT111^2)/BikeData!$G$5</f>
        <v>8.9905870453058316</v>
      </c>
      <c r="GE111" s="149">
        <f>Sections!$V$2*BikeData!$N$2*(Sections!$P$2/Sections!$M$2)/(1-Sections!$V$2*Sections!$N$2/Sections!$M$2)</f>
        <v>15.459349727578084</v>
      </c>
      <c r="GF111" s="149">
        <f t="shared" si="204"/>
        <v>8.9905870453058316</v>
      </c>
      <c r="GG111" s="149">
        <f t="shared" si="205"/>
        <v>429.54111422000005</v>
      </c>
      <c r="GH111" s="149">
        <f>MAX(0, (FT111^2 - CX$6^2)/(2*Sections!GF111))</f>
        <v>117.76066596685381</v>
      </c>
      <c r="GI111" s="149">
        <f t="shared" si="206"/>
        <v>0</v>
      </c>
      <c r="GJ111" s="149">
        <f t="shared" si="207"/>
        <v>6.8582415088433493</v>
      </c>
      <c r="GM111" s="106">
        <f>INDEX($B$29:$B$34, MATCH(GQ111, $A$29:$A$34, 0))</f>
        <v>300.69501336586995</v>
      </c>
      <c r="GN111" s="106">
        <f t="shared" si="208"/>
        <v>85</v>
      </c>
      <c r="GO111" s="106">
        <f t="shared" si="209"/>
        <v>42.879648291971762</v>
      </c>
      <c r="GP111" s="106">
        <f t="shared" si="210"/>
        <v>154.36673385109836</v>
      </c>
      <c r="GQ111" s="106">
        <f>IF(HD111=0,
IF(GO111&lt;$E$29,1,
IF(GO111&lt;$E$30,2,
IF(GO111&lt;$E$31,3,
IF(GO111&lt;$E$32,4,
IF(GO111&lt;$E$33,5,
IF(GO111&lt;$E$34,6)))))),
IF(GO111&gt;$F$29,1,
IF(GO111&gt;$F$30,2,
IF(GO111&gt;$F$31,3,
IF(GO111&gt;$F$32,4,
IF(GO111&gt;$F$33,5,
IF(GO111&gt;$F$34,6)))))))</f>
        <v>2</v>
      </c>
      <c r="GR111" s="106" cm="1">
        <f t="array" ref="GR111">INDEX(Sections!$A$37:$F$67, MATCH(GO111, Acceleration!$H$6:$H$36, 1), Sections!GQ111)</f>
        <v>9.4901727706756382</v>
      </c>
      <c r="GS111" s="106">
        <f>(BikeData!$G$5/GM111)*BikeData!$N$2*(Sections!$O$2/Sections!$N$2)-Sections!GX111/Sections!GM111</f>
        <v>8.4923096512757645</v>
      </c>
      <c r="GT111" s="106">
        <f>(Sections!$V$2*Sections!$L$2*BikeData!$N$2*((Sections!$P$2)/Sections!$M$2)/(1-Sections!$V$2*Sections!$N$2/Sections!$M$2))/Sections!GM111-Sections!GX111/Sections!GM111</f>
        <v>12.472134882867705</v>
      </c>
      <c r="GU111" s="106">
        <f t="shared" si="211"/>
        <v>8.4923096512757645</v>
      </c>
      <c r="GV111" s="106">
        <f t="shared" si="212"/>
        <v>43.077242912537336</v>
      </c>
      <c r="GW111" s="106">
        <f t="shared" si="186"/>
        <v>2.3267477126895711E-2</v>
      </c>
      <c r="GX111" s="106">
        <f>0.5*Sections!$U$2*Sections!$T$2*Sections!GO111^2</f>
        <v>330.95956277577545</v>
      </c>
      <c r="GY111" s="106">
        <f>BikeData!$N$2*((Sections!$P$2)/Sections!$N$2)-(0.5*Sections!$U$2*Sections!$T$2*Sections!GO111^2)/BikeData!$G$5</f>
        <v>9.1806853167602647</v>
      </c>
      <c r="GZ111" s="106">
        <f>Sections!$V$2*BikeData!$N$2*(Sections!$P$2/Sections!$M$2)/(1-Sections!$V$2*Sections!$N$2/Sections!$M$2)</f>
        <v>15.459349727578084</v>
      </c>
      <c r="HA111" s="106">
        <f t="shared" si="213"/>
        <v>9.1806853167602647</v>
      </c>
      <c r="HB111" s="106">
        <f t="shared" si="214"/>
        <v>298.21187875999999</v>
      </c>
      <c r="HC111" s="106">
        <f>MAX(0, (GO111^2 - DY$9^2)/(2*Sections!HA111))</f>
        <v>100.13763538363146</v>
      </c>
      <c r="HD111" s="106">
        <f t="shared" si="215"/>
        <v>0</v>
      </c>
      <c r="HE111" s="106">
        <f t="shared" si="216"/>
        <v>8.4923096512757645</v>
      </c>
      <c r="HH111" s="82">
        <f>INDEX($B$29:$B$34, MATCH(HL111, $A$29:$A$34, 0))</f>
        <v>300.69501336586995</v>
      </c>
      <c r="HI111" s="82">
        <f t="shared" si="217"/>
        <v>85</v>
      </c>
      <c r="HJ111" s="82">
        <f t="shared" si="218"/>
        <v>41.422134411940178</v>
      </c>
      <c r="HK111" s="82">
        <f t="shared" si="219"/>
        <v>149.11968388298465</v>
      </c>
      <c r="HL111" s="106">
        <f>IF(HY111=0,
IF(HJ111&lt;$E$29,1,
IF(HJ111&lt;$E$30,2,
IF(HJ111&lt;$E$31,3,
IF(HJ111&lt;$E$32,4,
IF(HJ111&lt;$E$33,5,
IF(HJ111&lt;$E$34,6)))))),
IF(HJ111&gt;$F$29,1,
IF(HJ111&gt;$F$30,2,
IF(HJ111&gt;$F$31,3,
IF(HJ111&gt;$F$32,4,
IF(HJ111&gt;$F$33,5,
IF(HJ111&gt;$F$34,6)))))))</f>
        <v>2</v>
      </c>
      <c r="HM111" s="106" cm="1">
        <f t="array" ref="HM111">INDEX(Sections!$A$37:$F$67, MATCH(HJ111, Acceleration!$H$6:$H$36, 1), Sections!HL111)</f>
        <v>9.4901727706756382</v>
      </c>
      <c r="HN111" s="82">
        <f>(BikeData!$G$5/HH111)*BikeData!$N$2*(Sections!$O$2/Sections!$N$2)-Sections!HS111/Sections!HH111</f>
        <v>8.565861863082862</v>
      </c>
      <c r="HO111" s="82">
        <f>(Sections!$V$2*Sections!$L$2*BikeData!$N$2*((Sections!$P$2)/Sections!$M$2)/(1-Sections!$V$2*Sections!$N$2/Sections!$M$2))/Sections!HH111-Sections!HS111/Sections!HH111</f>
        <v>12.545687094674802</v>
      </c>
      <c r="HP111" s="82">
        <f t="shared" si="220"/>
        <v>8.565861863082862</v>
      </c>
      <c r="HQ111" s="82">
        <f t="shared" si="221"/>
        <v>41.62841509074066</v>
      </c>
      <c r="HR111" s="106">
        <f t="shared" si="172"/>
        <v>2.408171904913739E-2</v>
      </c>
      <c r="HS111" s="104">
        <f>0.5*Sections!$U$2*Sections!$T$2*Sections!HJ111^2</f>
        <v>308.84277946335095</v>
      </c>
      <c r="HT111" s="104">
        <f>BikeData!$N$2*((Sections!$P$2)/Sections!$N$2)-(0.5*Sections!$U$2*Sections!$T$2*Sections!HJ111^2)/BikeData!$G$5</f>
        <v>9.2644610111255101</v>
      </c>
      <c r="HU111" s="104">
        <f>Sections!$V$2*BikeData!$N$2*(Sections!$P$2/Sections!$M$2)/(1-Sections!$V$2*Sections!$N$2/Sections!$M$2)</f>
        <v>15.459349727578084</v>
      </c>
      <c r="HV111" s="106">
        <f t="shared" si="222"/>
        <v>9.2644610111255101</v>
      </c>
      <c r="HW111" s="106">
        <f t="shared" si="223"/>
        <v>236.42191860000003</v>
      </c>
      <c r="HX111" s="106">
        <f t="shared" si="187"/>
        <v>75.262214576275909</v>
      </c>
      <c r="HY111" s="106">
        <f t="shared" si="224"/>
        <v>0</v>
      </c>
      <c r="HZ111" s="106">
        <f t="shared" si="225"/>
        <v>8.565861863082862</v>
      </c>
    </row>
    <row r="112" spans="2:234">
      <c r="B112" s="65"/>
      <c r="C112" s="65"/>
      <c r="D112" s="65"/>
      <c r="E112" s="111"/>
      <c r="F112" s="111"/>
      <c r="L112" s="149">
        <f>INDEX($B$29:$B$34, MATCH($P112, $A$29:$A$34, 0))</f>
        <v>300.69501336586995</v>
      </c>
      <c r="M112" s="149">
        <f t="shared" si="173"/>
        <v>86</v>
      </c>
      <c r="N112" s="149">
        <f t="shared" si="188"/>
        <v>42.508130422771188</v>
      </c>
      <c r="O112" s="149">
        <f t="shared" si="174"/>
        <v>153.02926952197629</v>
      </c>
      <c r="P112" s="149">
        <f>IF(AC112=0,
IF(N112&lt;$E$29,1,
IF(N112&lt;$E$30,2,
IF(N112&lt;$E$31,3,
IF(N112&lt;$E$32,4,
IF(N112&lt;$E$33,5,
IF(N112&lt;$E$34,6)))))),
IF(N112&gt;$F$29,1,
IF(N112&gt;$F$30,2,
IF(N112&gt;$F$31,3,
IF(N112&gt;$F$32,4,
IF(N112&gt;$F$33,5,
IF(N112&gt;$F$34,6)))))))</f>
        <v>2</v>
      </c>
      <c r="Q112" s="149" cm="1">
        <f t="array" ref="Q112">INDEX(Sections!$A$37:$F$67, MATCH(N112, Acceleration!$H$6:$H$36, 1), Sections!P112)</f>
        <v>9.4901727706756382</v>
      </c>
      <c r="R112" s="149">
        <f>(BikeData!$G$5/L112)*BikeData!$N$2*(Sections!$O$2/Sections!$N$2)-Sections!W112/Sections!L112</f>
        <v>8.5112995086225141</v>
      </c>
      <c r="S112" s="149">
        <f>(Sections!$V$2*Sections!$L$2*BikeData!$N$2*((Sections!$P$2)/Sections!$M$2)/(1-Sections!$V$2*Sections!$N$2/Sections!$M$2))/Sections!L112-Sections!W112/Sections!L112</f>
        <v>12.491124740214456</v>
      </c>
      <c r="T112" s="149">
        <f t="shared" si="168"/>
        <v>8.6376490575826992</v>
      </c>
      <c r="U112" s="149">
        <f t="shared" si="169"/>
        <v>42.710846984747221</v>
      </c>
      <c r="V112" s="149">
        <f t="shared" si="175"/>
        <v>2.3468950940774155E-2</v>
      </c>
      <c r="W112" s="149">
        <f>0.5*Sections!$U$2*Sections!$T$2*Sections!N112^2</f>
        <v>325.24940736707856</v>
      </c>
      <c r="X112" s="149">
        <f>BikeData!$N$2*((Sections!$P$2)/Sections!$N$2)-(0.5*Sections!$U$2*Sections!$T$2*Sections!N112^2)/BikeData!$G$5</f>
        <v>9.2023146933083595</v>
      </c>
      <c r="Y112" s="149">
        <f>Sections!$V$2*BikeData!$N$2*(Sections!$P$2/Sections!$M$2)/(1-Sections!$V$2*Sections!$N$2/Sections!$M$2)</f>
        <v>15.459349727578084</v>
      </c>
      <c r="Z112" s="149">
        <f t="shared" si="176"/>
        <v>9.2023146933083595</v>
      </c>
      <c r="AA112" s="149">
        <f>$D$2-M112</f>
        <v>417.2</v>
      </c>
      <c r="AB112" s="149">
        <f>MAX(0, (N112^2 - M$17^2)/(2*Sections!Z112))</f>
        <v>49.449404737947155</v>
      </c>
      <c r="AC112" s="149">
        <f t="shared" si="189"/>
        <v>0</v>
      </c>
      <c r="AD112" s="149">
        <f t="shared" si="177"/>
        <v>8.6376490575826992</v>
      </c>
      <c r="BT112" s="129">
        <f>INDEX($B$29:$B$34, MATCH($BX112, $A$29:$A$34, 0))</f>
        <v>281.54523308547459</v>
      </c>
      <c r="BU112" s="129">
        <f t="shared" si="190"/>
        <v>86</v>
      </c>
      <c r="BV112" s="129">
        <f t="shared" si="191"/>
        <v>58.593634935606225</v>
      </c>
      <c r="BW112" s="129">
        <f t="shared" si="178"/>
        <v>210.93708576818241</v>
      </c>
      <c r="BX112" s="129">
        <f>IF(CK112=0,
IF(BV112&lt;$E$29,1,
IF(BV112&lt;$E$30,2,
IF(BV112&lt;$E$31,3,
IF(BV112&lt;$E$32,4,
IF(BV112&lt;$E$33,5,
IF(BV112&lt;$E$34,6)))))),
IF(BV112&gt;$F$29,1,
IF(BV112&gt;$F$30,2,
IF(BV112&gt;$F$31,3,
IF(BV112&gt;$F$32,4,
IF(BV112&gt;$F$33,5,
IF(BV112&gt;$F$34,6)))))))</f>
        <v>4</v>
      </c>
      <c r="BY112" s="129" cm="1">
        <f t="array" ref="BY112">INDEX(Sections!$A$37:$F$67, MATCH(BV112, Acceleration!$H$6:$H$36, 1), Sections!BX112)</f>
        <v>4.7104625432718503</v>
      </c>
      <c r="BZ112" s="129">
        <f>(BikeData!$G$5/BT112)*BikeData!$N$2*(Sections!$O$2/Sections!$N$2)-Sections!CE112/Sections!BT112</f>
        <v>8.0504868512231518</v>
      </c>
      <c r="CA112" s="129">
        <f>(Sections!$V$2*Sections!$L$2*BikeData!$N$2*((Sections!$P$2)/Sections!$M$2)/(1-Sections!$V$2*Sections!$N$2/Sections!$M$2))/Sections!BT112-Sections!CE112/Sections!BT112</f>
        <v>12.301006698753493</v>
      </c>
      <c r="CB112" s="129">
        <f t="shared" si="179"/>
        <v>4.7104625432718503</v>
      </c>
      <c r="CC112" s="129">
        <f t="shared" si="180"/>
        <v>58.673971913052199</v>
      </c>
      <c r="CD112" s="129">
        <f t="shared" si="181"/>
        <v>1.7055008230714527E-2</v>
      </c>
      <c r="CE112" s="149">
        <f>0.5*Sections!$U$2*Sections!$T$2*Sections!BV112^2</f>
        <v>617.97852989407693</v>
      </c>
      <c r="CF112" s="149">
        <f>BikeData!$N$2*((Sections!$P$2)/Sections!$N$2)-(0.5*Sections!$U$2*Sections!$T$2*Sections!BV112^2)/BikeData!$G$5</f>
        <v>8.0934922594939707</v>
      </c>
      <c r="CG112" s="149">
        <f>Sections!$V$2*BikeData!$N$2*(Sections!$P$2/Sections!$M$2)/(1-Sections!$V$2*Sections!$N$2/Sections!$M$2)</f>
        <v>15.459349727578084</v>
      </c>
      <c r="CH112" s="149">
        <f t="shared" si="170"/>
        <v>8.0934922594939707</v>
      </c>
      <c r="CI112" s="149">
        <f t="shared" si="192"/>
        <v>18.075679469999997</v>
      </c>
      <c r="CJ112" s="149">
        <f>MAX(0, (BV112^2 - BU$17^2)/(2*Sections!CH112))</f>
        <v>0</v>
      </c>
      <c r="CK112" s="149">
        <f t="shared" si="193"/>
        <v>0</v>
      </c>
      <c r="CL112" s="149">
        <f t="shared" si="194"/>
        <v>4.7104625432718503</v>
      </c>
      <c r="EX112" s="129">
        <f>INDEX($B$29:$B$34, MATCH($FB112, $A$29:$A$34, 0))</f>
        <v>288.49501037177833</v>
      </c>
      <c r="EY112" s="129">
        <f t="shared" si="230"/>
        <v>86</v>
      </c>
      <c r="EZ112" s="129">
        <f t="shared" si="231"/>
        <v>47.469832297214253</v>
      </c>
      <c r="FA112" s="129">
        <f t="shared" si="232"/>
        <v>170.89139626997132</v>
      </c>
      <c r="FB112" s="149">
        <f>IF(FO112=0,
IF(EZ112&lt;$E$29,1,
IF(EZ112&lt;$E$30,2,
IF(EZ112&lt;$E$31,3,
IF(EZ112&lt;$E$32,4,
IF(EZ112&lt;$E$33,5,
IF(EZ112&lt;$E$34,6)))))),
IF(EZ112&gt;$F$29,1,
IF(EZ112&gt;$F$30,2,
IF(EZ112&gt;$F$31,3,
IF(EZ112&gt;$F$32,4,
IF(EZ112&gt;$F$33,5,
IF(EZ112&gt;$F$34,6)))))))</f>
        <v>3</v>
      </c>
      <c r="FC112" s="149" cm="1">
        <f t="array" ref="FC112">INDEX(Sections!$A$37:$F$67, MATCH(EZ112, Acceleration!$H$6:$H$36, 1), Sections!FB112)</f>
        <v>6.8582415088433493</v>
      </c>
      <c r="FD112" s="129">
        <f>(BikeData!$G$5/EX112)*BikeData!$N$2*(Sections!$O$2/Sections!$N$2)-Sections!FI112/Sections!EX112</f>
        <v>8.5926804334676685</v>
      </c>
      <c r="FE112" s="129">
        <f>(Sections!$V$2*Sections!$L$2*BikeData!$N$2*((Sections!$P$2)/Sections!$M$2)/(1-Sections!$V$2*Sections!$N$2/Sections!$M$2))/Sections!EX112-Sections!FI112/Sections!EX112</f>
        <v>12.74080625257692</v>
      </c>
      <c r="FF112" s="129">
        <f t="shared" si="233"/>
        <v>6.8582415088433493</v>
      </c>
      <c r="FG112" s="129">
        <f t="shared" si="234"/>
        <v>47.61408889544493</v>
      </c>
      <c r="FH112" s="129">
        <f t="shared" si="183"/>
        <v>2.1034050498901884E-2</v>
      </c>
      <c r="FI112" s="149">
        <f>0.5*Sections!$U$2*Sections!$T$2*Sections!EZ112^2</f>
        <v>405.6092960986162</v>
      </c>
      <c r="FJ112" s="149">
        <f>BikeData!$N$2*((Sections!$P$2)/Sections!$N$2)-(0.5*Sections!$U$2*Sections!$T$2*Sections!EZ112^2)/BikeData!$G$5</f>
        <v>8.8979211753858678</v>
      </c>
      <c r="FK112" s="149">
        <f>Sections!$V$2*BikeData!$N$2*(Sections!$P$2/Sections!$M$2)/(1-Sections!$V$2*Sections!$N$2/Sections!$M$2)</f>
        <v>15.459349727578084</v>
      </c>
      <c r="FL112" s="149">
        <f t="shared" si="235"/>
        <v>8.8979211753858678</v>
      </c>
      <c r="FM112" s="149">
        <f t="shared" si="236"/>
        <v>167.62828163</v>
      </c>
      <c r="FN112" s="149">
        <f t="shared" si="184"/>
        <v>85.828864509152808</v>
      </c>
      <c r="FO112" s="149">
        <f t="shared" si="237"/>
        <v>0</v>
      </c>
      <c r="FP112" s="149">
        <f t="shared" si="238"/>
        <v>6.8582415088433493</v>
      </c>
      <c r="FR112" s="149">
        <f>INDEX($B$29:$B$34, MATCH($FV112, $A$29:$A$34, 0))</f>
        <v>288.49501037177833</v>
      </c>
      <c r="FS112" s="129">
        <f t="shared" si="199"/>
        <v>86</v>
      </c>
      <c r="FT112" s="129">
        <f t="shared" si="200"/>
        <v>46.16482989023195</v>
      </c>
      <c r="FU112" s="129">
        <f t="shared" si="201"/>
        <v>166.19338760483501</v>
      </c>
      <c r="FV112" s="149">
        <f>IF(GI112=0,
IF(FT112&lt;$E$29,1,
IF(FT112&lt;$E$30,2,
IF(FT112&lt;$E$31,3,
IF(FT112&lt;$E$32,4,
IF(FT112&lt;$E$33,5,
IF(FT112&lt;$E$34,6)))))),
IF(FT112&gt;$F$29,1,
IF(FT112&gt;$F$30,2,
IF(FT112&gt;$F$31,3,
IF(FT112&gt;$F$32,4,
IF(FT112&gt;$F$33,5,
IF(FT112&gt;$F$34,6)))))))</f>
        <v>3</v>
      </c>
      <c r="FW112" s="149" cm="1">
        <f t="array" ref="FW112">INDEX(Sections!$A$37:$F$67, MATCH(FT112, Acceleration!$H$6:$H$36, 1), Sections!FV112)</f>
        <v>6.8582415088433493</v>
      </c>
      <c r="FX112" s="129">
        <f>(BikeData!$G$5/FR112)*BikeData!$N$2*(Sections!$O$2/Sections!$N$2)-Sections!GC112/Sections!FR112</f>
        <v>8.6689203056489674</v>
      </c>
      <c r="FY112" s="129">
        <f>(Sections!$V$2*Sections!$L$2*BikeData!$N$2*((Sections!$P$2)/Sections!$M$2)/(1-Sections!$V$2*Sections!$N$2/Sections!$M$2))/Sections!FR112-Sections!GC112/Sections!FR112</f>
        <v>12.817046124758219</v>
      </c>
      <c r="FZ112" s="129">
        <f t="shared" si="202"/>
        <v>6.8582415088433493</v>
      </c>
      <c r="GA112" s="129">
        <f t="shared" si="203"/>
        <v>46.313151499457902</v>
      </c>
      <c r="GB112" s="129">
        <f t="shared" si="185"/>
        <v>2.1626769636895905E-2</v>
      </c>
      <c r="GC112" s="149">
        <f>0.5*Sections!$U$2*Sections!$T$2*Sections!FT112^2</f>
        <v>383.61447338292953</v>
      </c>
      <c r="GD112" s="149">
        <f>BikeData!$N$2*((Sections!$P$2)/Sections!$N$2)-(0.5*Sections!$U$2*Sections!$T$2*Sections!FT112^2)/BikeData!$G$5</f>
        <v>8.9812348977937724</v>
      </c>
      <c r="GE112" s="149">
        <f>Sections!$V$2*BikeData!$N$2*(Sections!$P$2/Sections!$M$2)/(1-Sections!$V$2*Sections!$N$2/Sections!$M$2)</f>
        <v>15.459349727578084</v>
      </c>
      <c r="GF112" s="149">
        <f t="shared" si="204"/>
        <v>8.9812348977937724</v>
      </c>
      <c r="GG112" s="149">
        <f t="shared" si="205"/>
        <v>428.54111422000005</v>
      </c>
      <c r="GH112" s="149">
        <f>MAX(0, (FT112^2 - CX$6^2)/(2*Sections!GF112))</f>
        <v>118.6469089744873</v>
      </c>
      <c r="GI112" s="149">
        <f t="shared" si="206"/>
        <v>0</v>
      </c>
      <c r="GJ112" s="149">
        <f t="shared" si="207"/>
        <v>6.8582415088433493</v>
      </c>
      <c r="GM112" s="106">
        <f>INDEX($B$29:$B$34, MATCH(GQ112, $A$29:$A$34, 0))</f>
        <v>288.49501037177833</v>
      </c>
      <c r="GN112" s="106">
        <f t="shared" si="208"/>
        <v>86</v>
      </c>
      <c r="GO112" s="106">
        <f t="shared" si="209"/>
        <v>43.077242912537336</v>
      </c>
      <c r="GP112" s="106">
        <f t="shared" si="210"/>
        <v>155.07807448513441</v>
      </c>
      <c r="GQ112" s="106">
        <f>IF(HD112=0,
IF(GO112&lt;$E$29,1,
IF(GO112&lt;$E$30,2,
IF(GO112&lt;$E$31,3,
IF(GO112&lt;$E$32,4,
IF(GO112&lt;$E$33,5,
IF(GO112&lt;$E$34,6)))))),
IF(GO112&gt;$F$29,1,
IF(GO112&gt;$F$30,2,
IF(GO112&gt;$F$31,3,
IF(GO112&gt;$F$32,4,
IF(GO112&gt;$F$33,5,
IF(GO112&gt;$F$34,6)))))))</f>
        <v>3</v>
      </c>
      <c r="GR112" s="106" cm="1">
        <f t="array" ref="GR112">INDEX(Sections!$A$37:$F$67, MATCH(GO112, Acceleration!$H$6:$H$36, 1), Sections!GQ112)</f>
        <v>6.8582415088433493</v>
      </c>
      <c r="GS112" s="106">
        <f>(BikeData!$G$5/GM112)*BikeData!$N$2*(Sections!$O$2/Sections!$N$2)-Sections!GX112/Sections!GM112</f>
        <v>8.8408389778949079</v>
      </c>
      <c r="GT112" s="106">
        <f>(Sections!$V$2*Sections!$L$2*BikeData!$N$2*((Sections!$P$2)/Sections!$M$2)/(1-Sections!$V$2*Sections!$N$2/Sections!$M$2))/Sections!GM112-Sections!GX112/Sections!GM112</f>
        <v>12.98896479700416</v>
      </c>
      <c r="GU112" s="106">
        <f t="shared" si="211"/>
        <v>6.8582415088433493</v>
      </c>
      <c r="GV112" s="106">
        <f t="shared" si="212"/>
        <v>43.236157784468254</v>
      </c>
      <c r="GW112" s="106">
        <f t="shared" si="186"/>
        <v>2.3171372971629151E-2</v>
      </c>
      <c r="GX112" s="106">
        <f>0.5*Sections!$U$2*Sections!$T$2*Sections!GO112^2</f>
        <v>334.01679425023462</v>
      </c>
      <c r="GY112" s="106">
        <f>BikeData!$N$2*((Sections!$P$2)/Sections!$N$2)-(0.5*Sections!$U$2*Sections!$T$2*Sections!GO112^2)/BikeData!$G$5</f>
        <v>9.1691048945085249</v>
      </c>
      <c r="GZ112" s="106">
        <f>Sections!$V$2*BikeData!$N$2*(Sections!$P$2/Sections!$M$2)/(1-Sections!$V$2*Sections!$N$2/Sections!$M$2)</f>
        <v>15.459349727578084</v>
      </c>
      <c r="HA112" s="106">
        <f t="shared" si="213"/>
        <v>9.1691048945085249</v>
      </c>
      <c r="HB112" s="106">
        <f t="shared" si="214"/>
        <v>297.21187875999999</v>
      </c>
      <c r="HC112" s="106">
        <f>MAX(0, (GO112^2 - DY$9^2)/(2*Sections!HA112))</f>
        <v>101.19029492492315</v>
      </c>
      <c r="HD112" s="106">
        <f t="shared" si="215"/>
        <v>0</v>
      </c>
      <c r="HE112" s="106">
        <f t="shared" si="216"/>
        <v>6.8582415088433493</v>
      </c>
      <c r="HH112" s="82">
        <f>INDEX($B$29:$B$34, MATCH(HL112, $A$29:$A$34, 0))</f>
        <v>300.69501336586995</v>
      </c>
      <c r="HI112" s="82">
        <f t="shared" si="217"/>
        <v>86</v>
      </c>
      <c r="HJ112" s="82">
        <f t="shared" si="218"/>
        <v>41.62841509074066</v>
      </c>
      <c r="HK112" s="82">
        <f t="shared" si="219"/>
        <v>149.86229432666639</v>
      </c>
      <c r="HL112" s="106">
        <f>IF(HY112=0,
IF(HJ112&lt;$E$29,1,
IF(HJ112&lt;$E$30,2,
IF(HJ112&lt;$E$31,3,
IF(HJ112&lt;$E$32,4,
IF(HJ112&lt;$E$33,5,
IF(HJ112&lt;$E$34,6)))))),
IF(HJ112&gt;$F$29,1,
IF(HJ112&gt;$F$30,2,
IF(HJ112&gt;$F$31,3,
IF(HJ112&gt;$F$32,4,
IF(HJ112&gt;$F$33,5,
IF(HJ112&gt;$F$34,6)))))))</f>
        <v>2</v>
      </c>
      <c r="HM112" s="106" cm="1">
        <f t="array" ref="HM112">INDEX(Sections!$A$37:$F$67, MATCH(HJ112, Acceleration!$H$6:$H$36, 1), Sections!HL112)</f>
        <v>9.4901727706756382</v>
      </c>
      <c r="HN112" s="82">
        <f>(BikeData!$G$5/HH112)*BikeData!$N$2*(Sections!$O$2/Sections!$N$2)-Sections!HS112/Sections!HH112</f>
        <v>8.5556065873594918</v>
      </c>
      <c r="HO112" s="82">
        <f>(Sections!$V$2*Sections!$L$2*BikeData!$N$2*((Sections!$P$2)/Sections!$M$2)/(1-Sections!$V$2*Sections!$N$2/Sections!$M$2))/Sections!HH112-Sections!HS112/Sections!HH112</f>
        <v>12.535431818951432</v>
      </c>
      <c r="HP112" s="82">
        <f t="shared" si="220"/>
        <v>8.5556065873594918</v>
      </c>
      <c r="HQ112" s="82">
        <f t="shared" si="221"/>
        <v>41.833433473021593</v>
      </c>
      <c r="HR112" s="106">
        <f t="shared" si="172"/>
        <v>2.3963044605608459E-2</v>
      </c>
      <c r="HS112" s="104">
        <f>0.5*Sections!$U$2*Sections!$T$2*Sections!HJ112^2</f>
        <v>311.92648973406085</v>
      </c>
      <c r="HT112" s="104">
        <f>BikeData!$N$2*((Sections!$P$2)/Sections!$N$2)-(0.5*Sections!$U$2*Sections!$T$2*Sections!HJ112^2)/BikeData!$G$5</f>
        <v>9.2527802904031233</v>
      </c>
      <c r="HU112" s="104">
        <f>Sections!$V$2*BikeData!$N$2*(Sections!$P$2/Sections!$M$2)/(1-Sections!$V$2*Sections!$N$2/Sections!$M$2)</f>
        <v>15.459349727578084</v>
      </c>
      <c r="HV112" s="106">
        <f t="shared" si="222"/>
        <v>9.2527802904031233</v>
      </c>
      <c r="HW112" s="106">
        <f t="shared" si="223"/>
        <v>235.42191860000003</v>
      </c>
      <c r="HX112" s="106">
        <f t="shared" si="187"/>
        <v>76.282986547084846</v>
      </c>
      <c r="HY112" s="106">
        <f t="shared" si="224"/>
        <v>0</v>
      </c>
      <c r="HZ112" s="106">
        <f t="shared" si="225"/>
        <v>8.5556065873594918</v>
      </c>
    </row>
    <row r="113" spans="2:234">
      <c r="B113" s="65"/>
      <c r="C113" s="65"/>
      <c r="D113" s="65"/>
      <c r="E113" s="111"/>
      <c r="F113" s="111"/>
      <c r="L113" s="149">
        <f>INDEX($B$29:$B$34, MATCH($P113, $A$29:$A$34, 0))</f>
        <v>300.69501336586995</v>
      </c>
      <c r="M113" s="149">
        <f t="shared" si="173"/>
        <v>87</v>
      </c>
      <c r="N113" s="149">
        <f t="shared" si="188"/>
        <v>42.710846984747221</v>
      </c>
      <c r="O113" s="149">
        <f t="shared" si="174"/>
        <v>153.75904914508999</v>
      </c>
      <c r="P113" s="149">
        <f>IF(AC113=0,
IF(N113&lt;$E$29,1,
IF(N113&lt;$E$30,2,
IF(N113&lt;$E$31,3,
IF(N113&lt;$E$32,4,
IF(N113&lt;$E$33,5,
IF(N113&lt;$E$34,6)))))),
IF(N113&gt;$F$29,1,
IF(N113&gt;$F$30,2,
IF(N113&gt;$F$31,3,
IF(N113&gt;$F$32,4,
IF(N113&gt;$F$33,5,
IF(N113&gt;$F$34,6)))))))</f>
        <v>2</v>
      </c>
      <c r="Q113" s="149" cm="1">
        <f t="array" ref="Q113">INDEX(Sections!$A$37:$F$67, MATCH(N113, Acceleration!$H$6:$H$36, 1), Sections!P113)</f>
        <v>9.4901727706756382</v>
      </c>
      <c r="R113" s="149">
        <f>(BikeData!$G$5/L113)*BikeData!$N$2*(Sections!$O$2/Sections!$N$2)-Sections!W113/Sections!L113</f>
        <v>8.5009582873767009</v>
      </c>
      <c r="S113" s="149">
        <f>(Sections!$V$2*Sections!$L$2*BikeData!$N$2*((Sections!$P$2)/Sections!$M$2)/(1-Sections!$V$2*Sections!$N$2/Sections!$M$2))/Sections!L113-Sections!W113/Sections!L113</f>
        <v>12.480783518968639</v>
      </c>
      <c r="T113" s="149">
        <f t="shared" si="168"/>
        <v>8.6376490575826992</v>
      </c>
      <c r="U113" s="149">
        <f t="shared" si="169"/>
        <v>42.912605936596954</v>
      </c>
      <c r="V113" s="149">
        <f t="shared" si="175"/>
        <v>2.3358086269158595E-2</v>
      </c>
      <c r="W113" s="149">
        <f>0.5*Sections!$U$2*Sections!$T$2*Sections!N113^2</f>
        <v>328.35896102780833</v>
      </c>
      <c r="X113" s="149">
        <f>BikeData!$N$2*((Sections!$P$2)/Sections!$N$2)-(0.5*Sections!$U$2*Sections!$T$2*Sections!N113^2)/BikeData!$G$5</f>
        <v>9.1905360809571111</v>
      </c>
      <c r="Y113" s="149">
        <f>Sections!$V$2*BikeData!$N$2*(Sections!$P$2/Sections!$M$2)/(1-Sections!$V$2*Sections!$N$2/Sections!$M$2)</f>
        <v>15.459349727578084</v>
      </c>
      <c r="Z113" s="149">
        <f t="shared" si="176"/>
        <v>9.1905360809571111</v>
      </c>
      <c r="AA113" s="149">
        <f>$D$2-M113</f>
        <v>416.2</v>
      </c>
      <c r="AB113" s="149">
        <f>MAX(0, (N113^2 - M$17^2)/(2*Sections!Z113))</f>
        <v>50.452620910080469</v>
      </c>
      <c r="AC113" s="149">
        <f t="shared" si="189"/>
        <v>0</v>
      </c>
      <c r="AD113" s="149">
        <f t="shared" si="177"/>
        <v>8.6376490575826992</v>
      </c>
      <c r="BT113" s="129">
        <f>INDEX($B$29:$B$34, MATCH($BX113, $A$29:$A$34, 0))</f>
        <v>281.54523308547459</v>
      </c>
      <c r="BU113" s="129">
        <f t="shared" si="190"/>
        <v>87</v>
      </c>
      <c r="BV113" s="129">
        <f t="shared" si="191"/>
        <v>58.673971913052199</v>
      </c>
      <c r="BW113" s="129">
        <f t="shared" si="178"/>
        <v>211.22629888698793</v>
      </c>
      <c r="BX113" s="129">
        <f>IF(CK113=0,
IF(BV113&lt;$E$29,1,
IF(BV113&lt;$E$30,2,
IF(BV113&lt;$E$31,3,
IF(BV113&lt;$E$32,4,
IF(BV113&lt;$E$33,5,
IF(BV113&lt;$E$34,6)))))),
IF(BV113&gt;$F$29,1,
IF(BV113&gt;$F$30,2,
IF(BV113&gt;$F$31,3,
IF(BV113&gt;$F$32,4,
IF(BV113&gt;$F$33,5,
IF(BV113&gt;$F$34,6)))))))</f>
        <v>4</v>
      </c>
      <c r="BY113" s="129" cm="1">
        <f t="array" ref="BY113">INDEX(Sections!$A$37:$F$67, MATCH(BV113, Acceleration!$H$6:$H$36, 1), Sections!BX113)</f>
        <v>4.7104625432718503</v>
      </c>
      <c r="BZ113" s="129">
        <f>(BikeData!$G$5/BT113)*BikeData!$N$2*(Sections!$O$2/Sections!$N$2)-Sections!CE113/Sections!BT113</f>
        <v>8.0444637816900837</v>
      </c>
      <c r="CA113" s="129">
        <f>(Sections!$V$2*Sections!$L$2*BikeData!$N$2*((Sections!$P$2)/Sections!$M$2)/(1-Sections!$V$2*Sections!$N$2/Sections!$M$2))/Sections!BT113-Sections!CE113/Sections!BT113</f>
        <v>12.294983629220424</v>
      </c>
      <c r="CB113" s="129">
        <f t="shared" si="179"/>
        <v>4.7104625432718503</v>
      </c>
      <c r="CC113" s="129">
        <f t="shared" si="180"/>
        <v>58.754199042623178</v>
      </c>
      <c r="CD113" s="129">
        <f t="shared" si="181"/>
        <v>1.7031688254388184E-2</v>
      </c>
      <c r="CE113" s="149">
        <f>0.5*Sections!$U$2*Sections!$T$2*Sections!BV113^2</f>
        <v>619.67429640965486</v>
      </c>
      <c r="CF113" s="149">
        <f>BikeData!$N$2*((Sections!$P$2)/Sections!$N$2)-(0.5*Sections!$U$2*Sections!$T$2*Sections!BV113^2)/BikeData!$G$5</f>
        <v>8.0870689014804196</v>
      </c>
      <c r="CG113" s="149">
        <f>Sections!$V$2*BikeData!$N$2*(Sections!$P$2/Sections!$M$2)/(1-Sections!$V$2*Sections!$N$2/Sections!$M$2)</f>
        <v>15.459349727578084</v>
      </c>
      <c r="CH113" s="149">
        <f t="shared" si="170"/>
        <v>8.0870689014804196</v>
      </c>
      <c r="CI113" s="149">
        <f t="shared" si="192"/>
        <v>17.075679469999997</v>
      </c>
      <c r="CJ113" s="149">
        <f>MAX(0, (BV113^2 - BU$17^2)/(2*Sections!CH113))</f>
        <v>0</v>
      </c>
      <c r="CK113" s="149">
        <f t="shared" si="193"/>
        <v>0</v>
      </c>
      <c r="CL113" s="149">
        <f t="shared" si="194"/>
        <v>4.7104625432718503</v>
      </c>
      <c r="EX113" s="129">
        <f>INDEX($B$29:$B$34, MATCH($FB113, $A$29:$A$34, 0))</f>
        <v>288.49501037177833</v>
      </c>
      <c r="EY113" s="129">
        <f t="shared" si="230"/>
        <v>87</v>
      </c>
      <c r="EZ113" s="129">
        <f t="shared" si="231"/>
        <v>47.61408889544493</v>
      </c>
      <c r="FA113" s="129">
        <f t="shared" si="232"/>
        <v>171.41072002360175</v>
      </c>
      <c r="FB113" s="149">
        <f>IF(FO113=0,
IF(EZ113&lt;$E$29,1,
IF(EZ113&lt;$E$30,2,
IF(EZ113&lt;$E$31,3,
IF(EZ113&lt;$E$32,4,
IF(EZ113&lt;$E$33,5,
IF(EZ113&lt;$E$34,6)))))),
IF(EZ113&gt;$F$29,1,
IF(EZ113&gt;$F$30,2,
IF(EZ113&gt;$F$31,3,
IF(EZ113&gt;$F$32,4,
IF(EZ113&gt;$F$33,5,
IF(EZ113&gt;$F$34,6)))))))</f>
        <v>3</v>
      </c>
      <c r="FC113" s="149" cm="1">
        <f t="array" ref="FC113">INDEX(Sections!$A$37:$F$67, MATCH(EZ113, Acceleration!$H$6:$H$36, 1), Sections!FB113)</f>
        <v>6.8582415088433493</v>
      </c>
      <c r="FD113" s="129">
        <f>(BikeData!$G$5/EX113)*BikeData!$N$2*(Sections!$O$2/Sections!$N$2)-Sections!FI113/Sections!EX113</f>
        <v>8.5841223411110565</v>
      </c>
      <c r="FE113" s="129">
        <f>(Sections!$V$2*Sections!$L$2*BikeData!$N$2*((Sections!$P$2)/Sections!$M$2)/(1-Sections!$V$2*Sections!$N$2/Sections!$M$2))/Sections!EX113-Sections!FI113/Sections!EX113</f>
        <v>12.732248160220308</v>
      </c>
      <c r="FF113" s="129">
        <f t="shared" si="233"/>
        <v>6.8582415088433493</v>
      </c>
      <c r="FG113" s="129">
        <f t="shared" si="234"/>
        <v>47.757909757034163</v>
      </c>
      <c r="FH113" s="129">
        <f t="shared" si="183"/>
        <v>2.0970515751564594E-2</v>
      </c>
      <c r="FI113" s="149">
        <f>0.5*Sections!$U$2*Sections!$T$2*Sections!EZ113^2</f>
        <v>408.0782630417998</v>
      </c>
      <c r="FJ113" s="149">
        <f>BikeData!$N$2*((Sections!$P$2)/Sections!$N$2)-(0.5*Sections!$U$2*Sections!$T$2*Sections!EZ113^2)/BikeData!$G$5</f>
        <v>8.8885690278738085</v>
      </c>
      <c r="FK113" s="149">
        <f>Sections!$V$2*BikeData!$N$2*(Sections!$P$2/Sections!$M$2)/(1-Sections!$V$2*Sections!$N$2/Sections!$M$2)</f>
        <v>15.459349727578084</v>
      </c>
      <c r="FL113" s="149">
        <f t="shared" si="235"/>
        <v>8.8885690278738085</v>
      </c>
      <c r="FM113" s="149">
        <f t="shared" si="236"/>
        <v>166.62828163</v>
      </c>
      <c r="FN113" s="149">
        <f t="shared" si="184"/>
        <v>86.690749665976298</v>
      </c>
      <c r="FO113" s="149">
        <f t="shared" si="237"/>
        <v>0</v>
      </c>
      <c r="FP113" s="149">
        <f t="shared" si="238"/>
        <v>6.8582415088433493</v>
      </c>
      <c r="FR113" s="149">
        <f>INDEX($B$29:$B$34, MATCH($FV113, $A$29:$A$34, 0))</f>
        <v>288.49501037177833</v>
      </c>
      <c r="FS113" s="129">
        <f t="shared" si="199"/>
        <v>87</v>
      </c>
      <c r="FT113" s="129">
        <f t="shared" si="200"/>
        <v>46.313151499457902</v>
      </c>
      <c r="FU113" s="129">
        <f t="shared" si="201"/>
        <v>166.72734539804844</v>
      </c>
      <c r="FV113" s="149">
        <f>IF(GI113=0,
IF(FT113&lt;$E$29,1,
IF(FT113&lt;$E$30,2,
IF(FT113&lt;$E$31,3,
IF(FT113&lt;$E$32,4,
IF(FT113&lt;$E$33,5,
IF(FT113&lt;$E$34,6)))))),
IF(FT113&gt;$F$29,1,
IF(FT113&gt;$F$30,2,
IF(FT113&gt;$F$31,3,
IF(FT113&gt;$F$32,4,
IF(FT113&gt;$F$33,5,
IF(FT113&gt;$F$34,6)))))))</f>
        <v>3</v>
      </c>
      <c r="FW113" s="149" cm="1">
        <f t="array" ref="FW113">INDEX(Sections!$A$37:$F$67, MATCH(FT113, Acceleration!$H$6:$H$36, 1), Sections!FV113)</f>
        <v>6.8582415088433493</v>
      </c>
      <c r="FX113" s="129">
        <f>(BikeData!$G$5/FR113)*BikeData!$N$2*(Sections!$O$2/Sections!$N$2)-Sections!GC113/Sections!FR113</f>
        <v>8.6603622132923537</v>
      </c>
      <c r="FY113" s="129">
        <f>(Sections!$V$2*Sections!$L$2*BikeData!$N$2*((Sections!$P$2)/Sections!$M$2)/(1-Sections!$V$2*Sections!$N$2/Sections!$M$2))/Sections!FR113-Sections!GC113/Sections!FR113</f>
        <v>12.808488032401605</v>
      </c>
      <c r="FZ113" s="129">
        <f t="shared" si="202"/>
        <v>6.8582415088433493</v>
      </c>
      <c r="GA113" s="129">
        <f t="shared" si="203"/>
        <v>46.460999610742626</v>
      </c>
      <c r="GB113" s="129">
        <f t="shared" si="185"/>
        <v>2.1557728915507116E-2</v>
      </c>
      <c r="GC113" s="149">
        <f>0.5*Sections!$U$2*Sections!$T$2*Sections!FT113^2</f>
        <v>386.08344032611313</v>
      </c>
      <c r="GD113" s="149">
        <f>BikeData!$N$2*((Sections!$P$2)/Sections!$N$2)-(0.5*Sections!$U$2*Sections!$T$2*Sections!FT113^2)/BikeData!$G$5</f>
        <v>8.9718827502817131</v>
      </c>
      <c r="GE113" s="149">
        <f>Sections!$V$2*BikeData!$N$2*(Sections!$P$2/Sections!$M$2)/(1-Sections!$V$2*Sections!$N$2/Sections!$M$2)</f>
        <v>15.459349727578084</v>
      </c>
      <c r="GF113" s="149">
        <f t="shared" si="204"/>
        <v>8.9718827502817131</v>
      </c>
      <c r="GG113" s="149">
        <f t="shared" si="205"/>
        <v>427.54111422000005</v>
      </c>
      <c r="GH113" s="149">
        <f>MAX(0, (FT113^2 - CX$6^2)/(2*Sections!GF113))</f>
        <v>119.53499959327883</v>
      </c>
      <c r="GI113" s="149">
        <f t="shared" si="206"/>
        <v>0</v>
      </c>
      <c r="GJ113" s="149">
        <f t="shared" si="207"/>
        <v>6.8582415088433493</v>
      </c>
      <c r="GM113" s="106">
        <f>INDEX($B$29:$B$34, MATCH(GQ113, $A$29:$A$34, 0))</f>
        <v>288.49501037177833</v>
      </c>
      <c r="GN113" s="106">
        <f t="shared" si="208"/>
        <v>87</v>
      </c>
      <c r="GO113" s="106">
        <f t="shared" si="209"/>
        <v>43.236157784468254</v>
      </c>
      <c r="GP113" s="106">
        <f t="shared" si="210"/>
        <v>155.65016802408573</v>
      </c>
      <c r="GQ113" s="106">
        <f>IF(HD113=0,
IF(GO113&lt;$E$29,1,
IF(GO113&lt;$E$30,2,
IF(GO113&lt;$E$31,3,
IF(GO113&lt;$E$32,4,
IF(GO113&lt;$E$33,5,
IF(GO113&lt;$E$34,6)))))),
IF(GO113&gt;$F$29,1,
IF(GO113&gt;$F$30,2,
IF(GO113&gt;$F$31,3,
IF(GO113&gt;$F$32,4,
IF(GO113&gt;$F$33,5,
IF(GO113&gt;$F$34,6)))))))</f>
        <v>3</v>
      </c>
      <c r="GR113" s="106" cm="1">
        <f t="array" ref="GR113">INDEX(Sections!$A$37:$F$67, MATCH(GO113, Acceleration!$H$6:$H$36, 1), Sections!GQ113)</f>
        <v>6.8582415088433493</v>
      </c>
      <c r="GS113" s="106">
        <f>(BikeData!$G$5/GM113)*BikeData!$N$2*(Sections!$O$2/Sections!$N$2)-Sections!GX113/Sections!GM113</f>
        <v>8.8322808855382942</v>
      </c>
      <c r="GT113" s="106">
        <f>(Sections!$V$2*Sections!$L$2*BikeData!$N$2*((Sections!$P$2)/Sections!$M$2)/(1-Sections!$V$2*Sections!$N$2/Sections!$M$2))/Sections!GM113-Sections!GX113/Sections!GM113</f>
        <v>12.980406704647546</v>
      </c>
      <c r="GU113" s="106">
        <f t="shared" si="211"/>
        <v>6.8582415088433493</v>
      </c>
      <c r="GV113" s="106">
        <f t="shared" si="212"/>
        <v>43.394490698487537</v>
      </c>
      <c r="GW113" s="106">
        <f t="shared" si="186"/>
        <v>2.3086517705029917E-2</v>
      </c>
      <c r="GX113" s="106">
        <f>0.5*Sections!$U$2*Sections!$T$2*Sections!GO113^2</f>
        <v>336.48576119341823</v>
      </c>
      <c r="GY113" s="106">
        <f>BikeData!$N$2*((Sections!$P$2)/Sections!$N$2)-(0.5*Sections!$U$2*Sections!$T$2*Sections!GO113^2)/BikeData!$G$5</f>
        <v>9.1597527469964675</v>
      </c>
      <c r="GZ113" s="106">
        <f>Sections!$V$2*BikeData!$N$2*(Sections!$P$2/Sections!$M$2)/(1-Sections!$V$2*Sections!$N$2/Sections!$M$2)</f>
        <v>15.459349727578084</v>
      </c>
      <c r="HA113" s="106">
        <f t="shared" si="213"/>
        <v>9.1597527469964675</v>
      </c>
      <c r="HB113" s="106">
        <f t="shared" si="214"/>
        <v>296.21187875999999</v>
      </c>
      <c r="HC113" s="106">
        <f>MAX(0, (GO113^2 - DY$9^2)/(2*Sections!HA113))</f>
        <v>102.04234718979777</v>
      </c>
      <c r="HD113" s="106">
        <f t="shared" si="215"/>
        <v>0</v>
      </c>
      <c r="HE113" s="106">
        <f t="shared" si="216"/>
        <v>6.8582415088433493</v>
      </c>
      <c r="HH113" s="82">
        <f>INDEX($B$29:$B$34, MATCH(HL113, $A$29:$A$34, 0))</f>
        <v>300.69501336586995</v>
      </c>
      <c r="HI113" s="82">
        <f t="shared" si="217"/>
        <v>87</v>
      </c>
      <c r="HJ113" s="82">
        <f t="shared" si="218"/>
        <v>41.833433473021593</v>
      </c>
      <c r="HK113" s="82">
        <f t="shared" si="219"/>
        <v>150.60036050287775</v>
      </c>
      <c r="HL113" s="106">
        <f>IF(HY113=0,
IF(HJ113&lt;$E$29,1,
IF(HJ113&lt;$E$30,2,
IF(HJ113&lt;$E$31,3,
IF(HJ113&lt;$E$32,4,
IF(HJ113&lt;$E$33,5,
IF(HJ113&lt;$E$34,6)))))),
IF(HJ113&gt;$F$29,1,
IF(HJ113&gt;$F$30,2,
IF(HJ113&gt;$F$31,3,
IF(HJ113&gt;$F$32,4,
IF(HJ113&gt;$F$33,5,
IF(HJ113&gt;$F$34,6)))))))</f>
        <v>2</v>
      </c>
      <c r="HM113" s="106" cm="1">
        <f t="array" ref="HM113">INDEX(Sections!$A$37:$F$67, MATCH(HJ113, Acceleration!$H$6:$H$36, 1), Sections!HL113)</f>
        <v>9.4901727706756382</v>
      </c>
      <c r="HN113" s="82">
        <f>(BikeData!$G$5/HH113)*BikeData!$N$2*(Sections!$O$2/Sections!$N$2)-Sections!HS113/Sections!HH113</f>
        <v>8.5453635895226707</v>
      </c>
      <c r="HO113" s="82">
        <f>(Sections!$V$2*Sections!$L$2*BikeData!$N$2*((Sections!$P$2)/Sections!$M$2)/(1-Sections!$V$2*Sections!$N$2/Sections!$M$2))/Sections!HH113-Sections!HS113/Sections!HH113</f>
        <v>12.525188821114611</v>
      </c>
      <c r="HP113" s="82">
        <f t="shared" si="220"/>
        <v>8.5453635895226707</v>
      </c>
      <c r="HQ113" s="82">
        <f t="shared" si="221"/>
        <v>42.037208319782238</v>
      </c>
      <c r="HR113" s="106">
        <f t="shared" si="172"/>
        <v>2.3846246520217093E-2</v>
      </c>
      <c r="HS113" s="104">
        <f>0.5*Sections!$U$2*Sections!$T$2*Sections!HJ113^2</f>
        <v>315.00650810551019</v>
      </c>
      <c r="HT113" s="104">
        <f>BikeData!$N$2*((Sections!$P$2)/Sections!$N$2)-(0.5*Sections!$U$2*Sections!$T$2*Sections!HJ113^2)/BikeData!$G$5</f>
        <v>9.241113554147633</v>
      </c>
      <c r="HU113" s="104">
        <f>Sections!$V$2*BikeData!$N$2*(Sections!$P$2/Sections!$M$2)/(1-Sections!$V$2*Sections!$N$2/Sections!$M$2)</f>
        <v>15.459349727578084</v>
      </c>
      <c r="HV113" s="106">
        <f t="shared" si="222"/>
        <v>9.241113554147633</v>
      </c>
      <c r="HW113" s="106">
        <f t="shared" si="223"/>
        <v>234.42191860000003</v>
      </c>
      <c r="HX113" s="106">
        <f t="shared" si="187"/>
        <v>77.305112291654453</v>
      </c>
      <c r="HY113" s="106">
        <f t="shared" si="224"/>
        <v>0</v>
      </c>
      <c r="HZ113" s="106">
        <f t="shared" si="225"/>
        <v>8.5453635895226707</v>
      </c>
    </row>
    <row r="114" spans="2:234">
      <c r="B114" s="65"/>
      <c r="C114" s="65"/>
      <c r="D114" s="65"/>
      <c r="E114" s="111"/>
      <c r="F114" s="111"/>
      <c r="L114" s="149">
        <f>INDEX($B$29:$B$34, MATCH($P114, $A$29:$A$34, 0))</f>
        <v>288.49501037177833</v>
      </c>
      <c r="M114" s="149">
        <f t="shared" si="173"/>
        <v>88</v>
      </c>
      <c r="N114" s="149">
        <f t="shared" si="188"/>
        <v>42.912605936596954</v>
      </c>
      <c r="O114" s="149">
        <f t="shared" si="174"/>
        <v>154.48538137174904</v>
      </c>
      <c r="P114" s="149">
        <f>IF(AC114=0,
IF(N114&lt;$E$29,1,
IF(N114&lt;$E$30,2,
IF(N114&lt;$E$31,3,
IF(N114&lt;$E$32,4,
IF(N114&lt;$E$33,5,
IF(N114&lt;$E$34,6)))))),
IF(N114&gt;$F$29,1,
IF(N114&gt;$F$30,2,
IF(N114&gt;$F$31,3,
IF(N114&gt;$F$32,4,
IF(N114&gt;$F$33,5,
IF(N114&gt;$F$34,6)))))))</f>
        <v>3</v>
      </c>
      <c r="Q114" s="149" cm="1">
        <f t="array" ref="Q114">INDEX(Sections!$A$37:$F$67, MATCH(N114, Acceleration!$H$6:$H$36, 1), Sections!P114)</f>
        <v>6.8582415088433493</v>
      </c>
      <c r="R114" s="149">
        <f>(BikeData!$G$5/L114)*BikeData!$N$2*(Sections!$O$2/Sections!$N$2)-Sections!W114/Sections!L114</f>
        <v>8.8496719887619335</v>
      </c>
      <c r="S114" s="149">
        <f>(Sections!$V$2*Sections!$L$2*BikeData!$N$2*((Sections!$P$2)/Sections!$M$2)/(1-Sections!$V$2*Sections!$N$2/Sections!$M$2))/Sections!L114-Sections!W114/Sections!L114</f>
        <v>12.997797807871184</v>
      </c>
      <c r="T114" s="149">
        <f t="shared" si="168"/>
        <v>6.8582415088433493</v>
      </c>
      <c r="U114" s="149">
        <f t="shared" si="169"/>
        <v>43.072128241907699</v>
      </c>
      <c r="V114" s="149">
        <f t="shared" si="175"/>
        <v>2.3259942815523314E-2</v>
      </c>
      <c r="W114" s="149">
        <f>0.5*Sections!$U$2*Sections!$T$2*Sections!N114^2</f>
        <v>331.46851468853811</v>
      </c>
      <c r="X114" s="149">
        <f>BikeData!$N$2*((Sections!$P$2)/Sections!$N$2)-(0.5*Sections!$U$2*Sections!$T$2*Sections!N114^2)/BikeData!$G$5</f>
        <v>9.1787574686058608</v>
      </c>
      <c r="Y114" s="149">
        <f>Sections!$V$2*BikeData!$N$2*(Sections!$P$2/Sections!$M$2)/(1-Sections!$V$2*Sections!$N$2/Sections!$M$2)</f>
        <v>15.459349727578084</v>
      </c>
      <c r="Z114" s="149">
        <f t="shared" si="176"/>
        <v>9.1787574686058608</v>
      </c>
      <c r="AA114" s="149">
        <f>$D$2-M114</f>
        <v>415.2</v>
      </c>
      <c r="AB114" s="149">
        <f>MAX(0, (N114^2 - M$17^2)/(2*Sections!Z114))</f>
        <v>51.458411830361683</v>
      </c>
      <c r="AC114" s="149">
        <f t="shared" si="189"/>
        <v>0</v>
      </c>
      <c r="AD114" s="149">
        <f t="shared" si="177"/>
        <v>6.8582415088433493</v>
      </c>
      <c r="BT114" s="129">
        <f>INDEX($B$29:$B$34, MATCH($BX114, $A$29:$A$34, 0))</f>
        <v>281.54523308547459</v>
      </c>
      <c r="BU114" s="129">
        <f t="shared" si="190"/>
        <v>88</v>
      </c>
      <c r="BV114" s="129">
        <f t="shared" si="191"/>
        <v>58.754199042623178</v>
      </c>
      <c r="BW114" s="129">
        <f t="shared" si="178"/>
        <v>211.51511655344345</v>
      </c>
      <c r="BX114" s="129">
        <f>IF(CK114=0,
IF(BV114&lt;$E$29,1,
IF(BV114&lt;$E$30,2,
IF(BV114&lt;$E$31,3,
IF(BV114&lt;$E$32,4,
IF(BV114&lt;$E$33,5,
IF(BV114&lt;$E$34,6)))))),
IF(BV114&gt;$F$29,1,
IF(BV114&gt;$F$30,2,
IF(BV114&gt;$F$31,3,
IF(BV114&gt;$F$32,4,
IF(BV114&gt;$F$33,5,
IF(BV114&gt;$F$34,6)))))))</f>
        <v>4</v>
      </c>
      <c r="BY114" s="129" cm="1">
        <f t="array" ref="BY114">INDEX(Sections!$A$37:$F$67, MATCH(BV114, Acceleration!$H$6:$H$36, 1), Sections!BX114)</f>
        <v>4.7104625432718503</v>
      </c>
      <c r="BZ114" s="129">
        <f>(BikeData!$G$5/BT114)*BikeData!$N$2*(Sections!$O$2/Sections!$N$2)-Sections!CE114/Sections!BT114</f>
        <v>8.0384407121570156</v>
      </c>
      <c r="CA114" s="129">
        <f>(Sections!$V$2*Sections!$L$2*BikeData!$N$2*((Sections!$P$2)/Sections!$M$2)/(1-Sections!$V$2*Sections!$N$2/Sections!$M$2))/Sections!BT114-Sections!CE114/Sections!BT114</f>
        <v>12.288960559687354</v>
      </c>
      <c r="CB114" s="129">
        <f t="shared" si="179"/>
        <v>4.7104625432718503</v>
      </c>
      <c r="CC114" s="129">
        <f t="shared" si="180"/>
        <v>58.834316773688521</v>
      </c>
      <c r="CD114" s="129">
        <f t="shared" si="181"/>
        <v>1.7008463676200635E-2</v>
      </c>
      <c r="CE114" s="149">
        <f>0.5*Sections!$U$2*Sections!$T$2*Sections!BV114^2</f>
        <v>621.37006292523279</v>
      </c>
      <c r="CF114" s="149">
        <f>BikeData!$N$2*((Sections!$P$2)/Sections!$N$2)-(0.5*Sections!$U$2*Sections!$T$2*Sections!BV114^2)/BikeData!$G$5</f>
        <v>8.0806455434668667</v>
      </c>
      <c r="CG114" s="149">
        <f>Sections!$V$2*BikeData!$N$2*(Sections!$P$2/Sections!$M$2)/(1-Sections!$V$2*Sections!$N$2/Sections!$M$2)</f>
        <v>15.459349727578084</v>
      </c>
      <c r="CH114" s="149">
        <f t="shared" si="170"/>
        <v>8.0806455434668667</v>
      </c>
      <c r="CI114" s="149">
        <f t="shared" si="192"/>
        <v>16.075679469999997</v>
      </c>
      <c r="CJ114" s="149">
        <f>MAX(0, (BV114^2 - BU$17^2)/(2*Sections!CH114))</f>
        <v>0</v>
      </c>
      <c r="CK114" s="149">
        <f t="shared" si="193"/>
        <v>0</v>
      </c>
      <c r="CL114" s="149">
        <f t="shared" si="194"/>
        <v>4.7104625432718503</v>
      </c>
      <c r="EX114" s="129">
        <f>INDEX($B$29:$B$34, MATCH($FB114, $A$29:$A$34, 0))</f>
        <v>288.49501037177833</v>
      </c>
      <c r="EY114" s="129">
        <f t="shared" si="230"/>
        <v>88</v>
      </c>
      <c r="EZ114" s="129">
        <f t="shared" si="231"/>
        <v>47.757909757034163</v>
      </c>
      <c r="FA114" s="129">
        <f t="shared" si="232"/>
        <v>171.92847512532299</v>
      </c>
      <c r="FB114" s="149">
        <f>IF(FO114=0,
IF(EZ114&lt;$E$29,1,
IF(EZ114&lt;$E$30,2,
IF(EZ114&lt;$E$31,3,
IF(EZ114&lt;$E$32,4,
IF(EZ114&lt;$E$33,5,
IF(EZ114&lt;$E$34,6)))))),
IF(EZ114&gt;$F$29,1,
IF(EZ114&gt;$F$30,2,
IF(EZ114&gt;$F$31,3,
IF(EZ114&gt;$F$32,4,
IF(EZ114&gt;$F$33,5,
IF(EZ114&gt;$F$34,6)))))))</f>
        <v>3</v>
      </c>
      <c r="FC114" s="149" cm="1">
        <f t="array" ref="FC114">INDEX(Sections!$A$37:$F$67, MATCH(EZ114, Acceleration!$H$6:$H$36, 1), Sections!FB114)</f>
        <v>6.8582415088433493</v>
      </c>
      <c r="FD114" s="129">
        <f>(BikeData!$G$5/EX114)*BikeData!$N$2*(Sections!$O$2/Sections!$N$2)-Sections!FI114/Sections!EX114</f>
        <v>8.5755642487544428</v>
      </c>
      <c r="FE114" s="129">
        <f>(Sections!$V$2*Sections!$L$2*BikeData!$N$2*((Sections!$P$2)/Sections!$M$2)/(1-Sections!$V$2*Sections!$N$2/Sections!$M$2))/Sections!EX114-Sections!FI114/Sections!EX114</f>
        <v>12.723690067863696</v>
      </c>
      <c r="FF114" s="129">
        <f t="shared" si="233"/>
        <v>6.8582415088433493</v>
      </c>
      <c r="FG114" s="129">
        <f t="shared" si="234"/>
        <v>47.901298806803823</v>
      </c>
      <c r="FH114" s="129">
        <f t="shared" si="183"/>
        <v>2.0907553282392681E-2</v>
      </c>
      <c r="FI114" s="149">
        <f>0.5*Sections!$U$2*Sections!$T$2*Sections!EZ114^2</f>
        <v>410.54722998498335</v>
      </c>
      <c r="FJ114" s="149">
        <f>BikeData!$N$2*((Sections!$P$2)/Sections!$N$2)-(0.5*Sections!$U$2*Sections!$T$2*Sections!EZ114^2)/BikeData!$G$5</f>
        <v>8.8792168803617511</v>
      </c>
      <c r="FK114" s="149">
        <f>Sections!$V$2*BikeData!$N$2*(Sections!$P$2/Sections!$M$2)/(1-Sections!$V$2*Sections!$N$2/Sections!$M$2)</f>
        <v>15.459349727578084</v>
      </c>
      <c r="FL114" s="149">
        <f t="shared" si="235"/>
        <v>8.8792168803617511</v>
      </c>
      <c r="FM114" s="149">
        <f t="shared" si="236"/>
        <v>165.62828163</v>
      </c>
      <c r="FN114" s="149">
        <f t="shared" si="184"/>
        <v>87.554450405690403</v>
      </c>
      <c r="FO114" s="149">
        <f t="shared" si="237"/>
        <v>0</v>
      </c>
      <c r="FP114" s="149">
        <f t="shared" si="238"/>
        <v>6.8582415088433493</v>
      </c>
      <c r="FR114" s="149">
        <f>INDEX($B$29:$B$34, MATCH($FV114, $A$29:$A$34, 0))</f>
        <v>288.49501037177833</v>
      </c>
      <c r="FS114" s="129">
        <f t="shared" si="199"/>
        <v>88</v>
      </c>
      <c r="FT114" s="129">
        <f t="shared" si="200"/>
        <v>46.460999610742626</v>
      </c>
      <c r="FU114" s="129">
        <f t="shared" si="201"/>
        <v>167.25959859867345</v>
      </c>
      <c r="FV114" s="149">
        <f>IF(GI114=0,
IF(FT114&lt;$E$29,1,
IF(FT114&lt;$E$30,2,
IF(FT114&lt;$E$31,3,
IF(FT114&lt;$E$32,4,
IF(FT114&lt;$E$33,5,
IF(FT114&lt;$E$34,6)))))),
IF(FT114&gt;$F$29,1,
IF(FT114&gt;$F$30,2,
IF(FT114&gt;$F$31,3,
IF(FT114&gt;$F$32,4,
IF(FT114&gt;$F$33,5,
IF(FT114&gt;$F$34,6)))))))</f>
        <v>3</v>
      </c>
      <c r="FW114" s="149" cm="1">
        <f t="array" ref="FW114">INDEX(Sections!$A$37:$F$67, MATCH(FT114, Acceleration!$H$6:$H$36, 1), Sections!FV114)</f>
        <v>6.8582415088433493</v>
      </c>
      <c r="FX114" s="129">
        <f>(BikeData!$G$5/FR114)*BikeData!$N$2*(Sections!$O$2/Sections!$N$2)-Sections!GC114/Sections!FR114</f>
        <v>8.6518041209357417</v>
      </c>
      <c r="FY114" s="129">
        <f>(Sections!$V$2*Sections!$L$2*BikeData!$N$2*((Sections!$P$2)/Sections!$M$2)/(1-Sections!$V$2*Sections!$N$2/Sections!$M$2))/Sections!FR114-Sections!GC114/Sections!FR114</f>
        <v>12.799929940044994</v>
      </c>
      <c r="FZ114" s="129">
        <f t="shared" si="202"/>
        <v>6.8582415088433493</v>
      </c>
      <c r="GA114" s="129">
        <f t="shared" si="203"/>
        <v>46.608378730085782</v>
      </c>
      <c r="GB114" s="129">
        <f t="shared" si="185"/>
        <v>2.1489345213801355E-2</v>
      </c>
      <c r="GC114" s="149">
        <f>0.5*Sections!$U$2*Sections!$T$2*Sections!FT114^2</f>
        <v>388.55240726929674</v>
      </c>
      <c r="GD114" s="149">
        <f>BikeData!$N$2*((Sections!$P$2)/Sections!$N$2)-(0.5*Sections!$U$2*Sections!$T$2*Sections!FT114^2)/BikeData!$G$5</f>
        <v>8.9625306027696539</v>
      </c>
      <c r="GE114" s="149">
        <f>Sections!$V$2*BikeData!$N$2*(Sections!$P$2/Sections!$M$2)/(1-Sections!$V$2*Sections!$N$2/Sections!$M$2)</f>
        <v>15.459349727578084</v>
      </c>
      <c r="GF114" s="149">
        <f t="shared" si="204"/>
        <v>8.9625306027696539</v>
      </c>
      <c r="GG114" s="149">
        <f t="shared" si="205"/>
        <v>426.54111422000005</v>
      </c>
      <c r="GH114" s="149">
        <f>MAX(0, (FT114^2 - CX$6^2)/(2*Sections!GF114))</f>
        <v>120.42494360701851</v>
      </c>
      <c r="GI114" s="149">
        <f t="shared" si="206"/>
        <v>0</v>
      </c>
      <c r="GJ114" s="149">
        <f t="shared" si="207"/>
        <v>6.8582415088433493</v>
      </c>
      <c r="GM114" s="106">
        <f>INDEX($B$29:$B$34, MATCH(GQ114, $A$29:$A$34, 0))</f>
        <v>288.49501037177833</v>
      </c>
      <c r="GN114" s="106">
        <f t="shared" si="208"/>
        <v>88</v>
      </c>
      <c r="GO114" s="106">
        <f t="shared" si="209"/>
        <v>43.394490698487537</v>
      </c>
      <c r="GP114" s="106">
        <f t="shared" si="210"/>
        <v>156.22016651455513</v>
      </c>
      <c r="GQ114" s="106">
        <f>IF(HD114=0,
IF(GO114&lt;$E$29,1,
IF(GO114&lt;$E$30,2,
IF(GO114&lt;$E$31,3,
IF(GO114&lt;$E$32,4,
IF(GO114&lt;$E$33,5,
IF(GO114&lt;$E$34,6)))))),
IF(GO114&gt;$F$29,1,
IF(GO114&gt;$F$30,2,
IF(GO114&gt;$F$31,3,
IF(GO114&gt;$F$32,4,
IF(GO114&gt;$F$33,5,
IF(GO114&gt;$F$34,6)))))))</f>
        <v>3</v>
      </c>
      <c r="GR114" s="106" cm="1">
        <f t="array" ref="GR114">INDEX(Sections!$A$37:$F$67, MATCH(GO114, Acceleration!$H$6:$H$36, 1), Sections!GQ114)</f>
        <v>6.8582415088433493</v>
      </c>
      <c r="GS114" s="106">
        <f>(BikeData!$G$5/GM114)*BikeData!$N$2*(Sections!$O$2/Sections!$N$2)-Sections!GX114/Sections!GM114</f>
        <v>8.8237227931816822</v>
      </c>
      <c r="GT114" s="106">
        <f>(Sections!$V$2*Sections!$L$2*BikeData!$N$2*((Sections!$P$2)/Sections!$M$2)/(1-Sections!$V$2*Sections!$N$2/Sections!$M$2))/Sections!GM114-Sections!GX114/Sections!GM114</f>
        <v>12.971848612290934</v>
      </c>
      <c r="GU114" s="106">
        <f t="shared" si="211"/>
        <v>6.8582415088433493</v>
      </c>
      <c r="GV114" s="106">
        <f t="shared" si="212"/>
        <v>43.552248001668154</v>
      </c>
      <c r="GW114" s="106">
        <f t="shared" si="186"/>
        <v>2.300258790496031E-2</v>
      </c>
      <c r="GX114" s="106">
        <f>0.5*Sections!$U$2*Sections!$T$2*Sections!GO114^2</f>
        <v>338.95472813660183</v>
      </c>
      <c r="GY114" s="106">
        <f>BikeData!$N$2*((Sections!$P$2)/Sections!$N$2)-(0.5*Sections!$U$2*Sections!$T$2*Sections!GO114^2)/BikeData!$G$5</f>
        <v>9.1504005994844082</v>
      </c>
      <c r="GZ114" s="106">
        <f>Sections!$V$2*BikeData!$N$2*(Sections!$P$2/Sections!$M$2)/(1-Sections!$V$2*Sections!$N$2/Sections!$M$2)</f>
        <v>15.459349727578084</v>
      </c>
      <c r="HA114" s="106">
        <f t="shared" si="213"/>
        <v>9.1504005994844082</v>
      </c>
      <c r="HB114" s="106">
        <f t="shared" si="214"/>
        <v>295.21187875999999</v>
      </c>
      <c r="HC114" s="106">
        <f>MAX(0, (GO114^2 - DY$9^2)/(2*Sections!HA114))</f>
        <v>102.89614113109027</v>
      </c>
      <c r="HD114" s="106">
        <f t="shared" si="215"/>
        <v>0</v>
      </c>
      <c r="HE114" s="106">
        <f t="shared" si="216"/>
        <v>6.8582415088433493</v>
      </c>
      <c r="HH114" s="82">
        <f>INDEX($B$29:$B$34, MATCH(HL114, $A$29:$A$34, 0))</f>
        <v>300.69501336586995</v>
      </c>
      <c r="HI114" s="82">
        <f t="shared" si="217"/>
        <v>88</v>
      </c>
      <c r="HJ114" s="82">
        <f t="shared" si="218"/>
        <v>42.037208319782238</v>
      </c>
      <c r="HK114" s="82">
        <f t="shared" si="219"/>
        <v>151.33394995121606</v>
      </c>
      <c r="HL114" s="106">
        <f>IF(HY114=0,
IF(HJ114&lt;$E$29,1,
IF(HJ114&lt;$E$30,2,
IF(HJ114&lt;$E$31,3,
IF(HJ114&lt;$E$32,4,
IF(HJ114&lt;$E$33,5,
IF(HJ114&lt;$E$34,6)))))),
IF(HJ114&gt;$F$29,1,
IF(HJ114&gt;$F$30,2,
IF(HJ114&gt;$F$31,3,
IF(HJ114&gt;$F$32,4,
IF(HJ114&gt;$F$33,5,
IF(HJ114&gt;$F$34,6)))))))</f>
        <v>2</v>
      </c>
      <c r="HM114" s="106" cm="1">
        <f t="array" ref="HM114">INDEX(Sections!$A$37:$F$67, MATCH(HJ114, Acceleration!$H$6:$H$36, 1), Sections!HL114)</f>
        <v>9.4901727706756382</v>
      </c>
      <c r="HN114" s="82">
        <f>(BikeData!$G$5/HH114)*BikeData!$N$2*(Sections!$O$2/Sections!$N$2)-Sections!HS114/Sections!HH114</f>
        <v>8.535132854872991</v>
      </c>
      <c r="HO114" s="82">
        <f>(Sections!$V$2*Sections!$L$2*BikeData!$N$2*((Sections!$P$2)/Sections!$M$2)/(1-Sections!$V$2*Sections!$N$2/Sections!$M$2))/Sections!HH114-Sections!HS114/Sections!HH114</f>
        <v>12.514958086464931</v>
      </c>
      <c r="HP114" s="82">
        <f t="shared" si="220"/>
        <v>8.535132854872991</v>
      </c>
      <c r="HQ114" s="82">
        <f t="shared" si="221"/>
        <v>42.239757918701606</v>
      </c>
      <c r="HR114" s="106">
        <f t="shared" si="172"/>
        <v>2.3731276637800235E-2</v>
      </c>
      <c r="HS114" s="104">
        <f>0.5*Sections!$U$2*Sections!$T$2*Sections!HJ114^2</f>
        <v>318.08283899773841</v>
      </c>
      <c r="HT114" s="104">
        <f>BikeData!$N$2*((Sections!$P$2)/Sections!$N$2)-(0.5*Sections!$U$2*Sections!$T$2*Sections!HJ114^2)/BikeData!$G$5</f>
        <v>9.2294607856164657</v>
      </c>
      <c r="HU114" s="104">
        <f>Sections!$V$2*BikeData!$N$2*(Sections!$P$2/Sections!$M$2)/(1-Sections!$V$2*Sections!$N$2/Sections!$M$2)</f>
        <v>15.459349727578084</v>
      </c>
      <c r="HV114" s="106">
        <f t="shared" si="222"/>
        <v>9.2294607856164657</v>
      </c>
      <c r="HW114" s="106">
        <f t="shared" si="223"/>
        <v>233.42191860000003</v>
      </c>
      <c r="HX114" s="106">
        <f t="shared" si="187"/>
        <v>78.328593770014976</v>
      </c>
      <c r="HY114" s="106">
        <f t="shared" si="224"/>
        <v>0</v>
      </c>
      <c r="HZ114" s="106">
        <f t="shared" si="225"/>
        <v>8.535132854872991</v>
      </c>
    </row>
    <row r="115" spans="2:234">
      <c r="B115" s="65"/>
      <c r="C115" s="65"/>
      <c r="D115" s="65"/>
      <c r="E115" s="111"/>
      <c r="F115" s="111"/>
      <c r="L115" s="149">
        <f>INDEX($B$29:$B$34, MATCH($P115, $A$29:$A$34, 0))</f>
        <v>288.49501037177833</v>
      </c>
      <c r="M115" s="149">
        <f t="shared" si="173"/>
        <v>89</v>
      </c>
      <c r="N115" s="149">
        <f t="shared" si="188"/>
        <v>43.072128241907699</v>
      </c>
      <c r="O115" s="149">
        <f t="shared" si="174"/>
        <v>155.05966167086771</v>
      </c>
      <c r="P115" s="149">
        <f>IF(AC115=0,
IF(N115&lt;$E$29,1,
IF(N115&lt;$E$30,2,
IF(N115&lt;$E$31,3,
IF(N115&lt;$E$32,4,
IF(N115&lt;$E$33,5,
IF(N115&lt;$E$34,6)))))),
IF(N115&gt;$F$29,1,
IF(N115&gt;$F$30,2,
IF(N115&gt;$F$31,3,
IF(N115&gt;$F$32,4,
IF(N115&gt;$F$33,5,
IF(N115&gt;$F$34,6)))))))</f>
        <v>3</v>
      </c>
      <c r="Q115" s="149" cm="1">
        <f t="array" ref="Q115">INDEX(Sections!$A$37:$F$67, MATCH(N115, Acceleration!$H$6:$H$36, 1), Sections!P115)</f>
        <v>6.8582415088433493</v>
      </c>
      <c r="R115" s="149">
        <f>(BikeData!$G$5/L115)*BikeData!$N$2*(Sections!$O$2/Sections!$N$2)-Sections!W115/Sections!L115</f>
        <v>8.8411138964053197</v>
      </c>
      <c r="S115" s="149">
        <f>(Sections!$V$2*Sections!$L$2*BikeData!$N$2*((Sections!$P$2)/Sections!$M$2)/(1-Sections!$V$2*Sections!$N$2/Sections!$M$2))/Sections!L115-Sections!W115/Sections!L115</f>
        <v>12.989239715514572</v>
      </c>
      <c r="T115" s="149">
        <f t="shared" si="168"/>
        <v>6.8582415088433493</v>
      </c>
      <c r="U115" s="149">
        <f t="shared" si="169"/>
        <v>43.231061915074783</v>
      </c>
      <c r="V115" s="149">
        <f t="shared" si="175"/>
        <v>2.3174114379341595E-2</v>
      </c>
      <c r="W115" s="149">
        <f>0.5*Sections!$U$2*Sections!$T$2*Sections!N115^2</f>
        <v>333.93748163172171</v>
      </c>
      <c r="X115" s="149">
        <f>BikeData!$N$2*((Sections!$P$2)/Sections!$N$2)-(0.5*Sections!$U$2*Sections!$T$2*Sections!N115^2)/BikeData!$G$5</f>
        <v>9.1694053210938016</v>
      </c>
      <c r="Y115" s="149">
        <f>Sections!$V$2*BikeData!$N$2*(Sections!$P$2/Sections!$M$2)/(1-Sections!$V$2*Sections!$N$2/Sections!$M$2)</f>
        <v>15.459349727578084</v>
      </c>
      <c r="Z115" s="149">
        <f t="shared" si="176"/>
        <v>9.1694053210938016</v>
      </c>
      <c r="AA115" s="149">
        <f>$D$2-M115</f>
        <v>414.2</v>
      </c>
      <c r="AB115" s="149">
        <f>MAX(0, (N115^2 - M$17^2)/(2*Sections!Z115))</f>
        <v>52.258844127768477</v>
      </c>
      <c r="AC115" s="149">
        <f t="shared" si="189"/>
        <v>0</v>
      </c>
      <c r="AD115" s="149">
        <f t="shared" si="177"/>
        <v>6.8582415088433493</v>
      </c>
      <c r="BT115" s="129">
        <f>INDEX($B$29:$B$34, MATCH($BX115, $A$29:$A$34, 0))</f>
        <v>281.54523308547459</v>
      </c>
      <c r="BU115" s="129">
        <f>BU114+BU$15</f>
        <v>89</v>
      </c>
      <c r="BV115" s="129">
        <f t="shared" si="191"/>
        <v>58.834316773688521</v>
      </c>
      <c r="BW115" s="129">
        <f t="shared" si="178"/>
        <v>211.80354038527867</v>
      </c>
      <c r="BX115" s="129">
        <f>IF(CK115=0,
IF(BV115&lt;$E$29,1,
IF(BV115&lt;$E$30,2,
IF(BV115&lt;$E$31,3,
IF(BV115&lt;$E$32,4,
IF(BV115&lt;$E$33,5,
IF(BV115&lt;$E$34,6)))))),
IF(BV115&gt;$F$29,1,
IF(BV115&gt;$F$30,2,
IF(BV115&gt;$F$31,3,
IF(BV115&gt;$F$32,4,
IF(BV115&gt;$F$33,5,
IF(BV115&gt;$F$34,6)))))))</f>
        <v>4</v>
      </c>
      <c r="BY115" s="129" cm="1">
        <f t="array" ref="BY115">INDEX(Sections!$A$37:$F$67, MATCH(BV115, Acceleration!$H$6:$H$36, 1), Sections!BX115)</f>
        <v>4.7104625432718503</v>
      </c>
      <c r="BZ115" s="129">
        <f>(BikeData!$G$5/BT115)*BikeData!$N$2*(Sections!$O$2/Sections!$N$2)-Sections!CE115/Sections!BT115</f>
        <v>8.0324176426239458</v>
      </c>
      <c r="CA115" s="129">
        <f>(Sections!$V$2*Sections!$L$2*BikeData!$N$2*((Sections!$P$2)/Sections!$M$2)/(1-Sections!$V$2*Sections!$N$2/Sections!$M$2))/Sections!BT115-Sections!CE115/Sections!BT115</f>
        <v>12.282937490154286</v>
      </c>
      <c r="CB115" s="129">
        <f t="shared" si="179"/>
        <v>4.7104625432718503</v>
      </c>
      <c r="CC115" s="129">
        <f t="shared" si="180"/>
        <v>58.91432555256209</v>
      </c>
      <c r="CD115" s="129">
        <f t="shared" si="181"/>
        <v>1.6985333847490066E-2</v>
      </c>
      <c r="CE115" s="149">
        <f>0.5*Sections!$U$2*Sections!$T$2*Sections!BV115^2</f>
        <v>623.06582944081072</v>
      </c>
      <c r="CF115" s="149">
        <f>BikeData!$N$2*((Sections!$P$2)/Sections!$N$2)-(0.5*Sections!$U$2*Sections!$T$2*Sections!BV115^2)/BikeData!$G$5</f>
        <v>8.0742221854533138</v>
      </c>
      <c r="CG115" s="149">
        <f>Sections!$V$2*BikeData!$N$2*(Sections!$P$2/Sections!$M$2)/(1-Sections!$V$2*Sections!$N$2/Sections!$M$2)</f>
        <v>15.459349727578084</v>
      </c>
      <c r="CH115" s="149">
        <f t="shared" si="170"/>
        <v>8.0742221854533138</v>
      </c>
      <c r="CI115" s="149">
        <f t="shared" si="192"/>
        <v>15.075679469999997</v>
      </c>
      <c r="CJ115" s="149">
        <f>MAX(0, (BV115^2 - BU$17^2)/(2*Sections!CH115))</f>
        <v>0</v>
      </c>
      <c r="CK115" s="149">
        <f t="shared" si="193"/>
        <v>0</v>
      </c>
      <c r="CL115" s="149">
        <f t="shared" si="194"/>
        <v>4.7104625432718503</v>
      </c>
      <c r="EX115" s="129">
        <f>INDEX($B$29:$B$34, MATCH($FB115, $A$29:$A$34, 0))</f>
        <v>288.49501037177833</v>
      </c>
      <c r="EY115" s="129">
        <f t="shared" si="230"/>
        <v>89</v>
      </c>
      <c r="EZ115" s="129">
        <f t="shared" si="231"/>
        <v>47.901298806803823</v>
      </c>
      <c r="FA115" s="129">
        <f t="shared" si="232"/>
        <v>172.44467570449376</v>
      </c>
      <c r="FB115" s="149">
        <f>IF(FO115=0,
IF(EZ115&lt;$E$29,1,
IF(EZ115&lt;$E$30,2,
IF(EZ115&lt;$E$31,3,
IF(EZ115&lt;$E$32,4,
IF(EZ115&lt;$E$33,5,
IF(EZ115&lt;$E$34,6)))))),
IF(EZ115&gt;$F$29,1,
IF(EZ115&gt;$F$30,2,
IF(EZ115&gt;$F$31,3,
IF(EZ115&gt;$F$32,4,
IF(EZ115&gt;$F$33,5,
IF(EZ115&gt;$F$34,6)))))))</f>
        <v>3</v>
      </c>
      <c r="FC115" s="149" cm="1">
        <f t="array" ref="FC115">INDEX(Sections!$A$37:$F$67, MATCH(EZ115, Acceleration!$H$6:$H$36, 1), Sections!FB115)</f>
        <v>6.8582415088433493</v>
      </c>
      <c r="FD115" s="129">
        <f>(BikeData!$G$5/EX115)*BikeData!$N$2*(Sections!$O$2/Sections!$N$2)-Sections!FI115/Sections!EX115</f>
        <v>8.5670061563978308</v>
      </c>
      <c r="FE115" s="129">
        <f>(Sections!$V$2*Sections!$L$2*BikeData!$N$2*((Sections!$P$2)/Sections!$M$2)/(1-Sections!$V$2*Sections!$N$2/Sections!$M$2))/Sections!EX115-Sections!FI115/Sections!EX115</f>
        <v>12.715131975507083</v>
      </c>
      <c r="FF115" s="129">
        <f t="shared" si="233"/>
        <v>6.8582415088433493</v>
      </c>
      <c r="FG115" s="129">
        <f t="shared" si="234"/>
        <v>48.044259911006975</v>
      </c>
      <c r="FH115" s="129">
        <f t="shared" si="183"/>
        <v>2.0845154551470877E-2</v>
      </c>
      <c r="FI115" s="149">
        <f>0.5*Sections!$U$2*Sections!$T$2*Sections!EZ115^2</f>
        <v>413.01619692816695</v>
      </c>
      <c r="FJ115" s="149">
        <f>BikeData!$N$2*((Sections!$P$2)/Sections!$N$2)-(0.5*Sections!$U$2*Sections!$T$2*Sections!EZ115^2)/BikeData!$G$5</f>
        <v>8.8698647328496918</v>
      </c>
      <c r="FK115" s="149">
        <f>Sections!$V$2*BikeData!$N$2*(Sections!$P$2/Sections!$M$2)/(1-Sections!$V$2*Sections!$N$2/Sections!$M$2)</f>
        <v>15.459349727578084</v>
      </c>
      <c r="FL115" s="149">
        <f t="shared" si="235"/>
        <v>8.8698647328496918</v>
      </c>
      <c r="FM115" s="149">
        <f t="shared" si="236"/>
        <v>164.62828163</v>
      </c>
      <c r="FN115" s="149">
        <f t="shared" si="184"/>
        <v>88.419972471200879</v>
      </c>
      <c r="FO115" s="149">
        <f t="shared" si="237"/>
        <v>0</v>
      </c>
      <c r="FP115" s="149">
        <f t="shared" si="238"/>
        <v>6.8582415088433493</v>
      </c>
      <c r="FR115" s="149">
        <f>INDEX($B$29:$B$34, MATCH($FV115, $A$29:$A$34, 0))</f>
        <v>288.49501037177833</v>
      </c>
      <c r="FS115" s="129">
        <f t="shared" si="199"/>
        <v>89</v>
      </c>
      <c r="FT115" s="129">
        <f t="shared" si="200"/>
        <v>46.608378730085782</v>
      </c>
      <c r="FU115" s="129">
        <f t="shared" si="201"/>
        <v>167.79016342830883</v>
      </c>
      <c r="FV115" s="149">
        <f>IF(GI115=0,
IF(FT115&lt;$E$29,1,
IF(FT115&lt;$E$30,2,
IF(FT115&lt;$E$31,3,
IF(FT115&lt;$E$32,4,
IF(FT115&lt;$E$33,5,
IF(FT115&lt;$E$34,6)))))),
IF(FT115&gt;$F$29,1,
IF(FT115&gt;$F$30,2,
IF(FT115&gt;$F$31,3,
IF(FT115&gt;$F$32,4,
IF(FT115&gt;$F$33,5,
IF(FT115&gt;$F$34,6)))))))</f>
        <v>3</v>
      </c>
      <c r="FW115" s="149" cm="1">
        <f t="array" ref="FW115">INDEX(Sections!$A$37:$F$67, MATCH(FT115, Acceleration!$H$6:$H$36, 1), Sections!FV115)</f>
        <v>6.8582415088433493</v>
      </c>
      <c r="FX115" s="129">
        <f>(BikeData!$G$5/FR115)*BikeData!$N$2*(Sections!$O$2/Sections!$N$2)-Sections!GC115/Sections!FR115</f>
        <v>8.6432460285791297</v>
      </c>
      <c r="FY115" s="129">
        <f>(Sections!$V$2*Sections!$L$2*BikeData!$N$2*((Sections!$P$2)/Sections!$M$2)/(1-Sections!$V$2*Sections!$N$2/Sections!$M$2))/Sections!FR115-Sections!GC115/Sections!FR115</f>
        <v>12.791371847688382</v>
      </c>
      <c r="FZ115" s="129">
        <f t="shared" si="202"/>
        <v>6.8582415088433493</v>
      </c>
      <c r="GA115" s="129">
        <f t="shared" si="203"/>
        <v>46.755293292469027</v>
      </c>
      <c r="GB115" s="129">
        <f t="shared" si="185"/>
        <v>2.1421608176644971E-2</v>
      </c>
      <c r="GC115" s="149">
        <f>0.5*Sections!$U$2*Sections!$T$2*Sections!FT115^2</f>
        <v>391.02137421248023</v>
      </c>
      <c r="GD115" s="149">
        <f>BikeData!$N$2*((Sections!$P$2)/Sections!$N$2)-(0.5*Sections!$U$2*Sections!$T$2*Sections!FT115^2)/BikeData!$G$5</f>
        <v>8.9531784552575964</v>
      </c>
      <c r="GE115" s="149">
        <f>Sections!$V$2*BikeData!$N$2*(Sections!$P$2/Sections!$M$2)/(1-Sections!$V$2*Sections!$N$2/Sections!$M$2)</f>
        <v>15.459349727578084</v>
      </c>
      <c r="GF115" s="149">
        <f t="shared" si="204"/>
        <v>8.9531784552575964</v>
      </c>
      <c r="GG115" s="149">
        <f t="shared" si="205"/>
        <v>425.54111422000005</v>
      </c>
      <c r="GH115" s="149">
        <f>MAX(0, (FT115^2 - CX$6^2)/(2*Sections!GF115))</f>
        <v>121.31674682366258</v>
      </c>
      <c r="GI115" s="149">
        <f t="shared" si="206"/>
        <v>0</v>
      </c>
      <c r="GJ115" s="149">
        <f t="shared" si="207"/>
        <v>6.8582415088433493</v>
      </c>
      <c r="GM115" s="106">
        <f>INDEX($B$29:$B$34, MATCH(GQ115, $A$29:$A$34, 0))</f>
        <v>288.49501037177833</v>
      </c>
      <c r="GN115" s="106">
        <f t="shared" si="208"/>
        <v>89</v>
      </c>
      <c r="GO115" s="106">
        <f t="shared" si="209"/>
        <v>43.552248001668154</v>
      </c>
      <c r="GP115" s="106">
        <f t="shared" si="210"/>
        <v>156.78809280600535</v>
      </c>
      <c r="GQ115" s="106">
        <f>IF(HD115=0,
IF(GO115&lt;$E$29,1,
IF(GO115&lt;$E$30,2,
IF(GO115&lt;$E$31,3,
IF(GO115&lt;$E$32,4,
IF(GO115&lt;$E$33,5,
IF(GO115&lt;$E$34,6)))))),
IF(GO115&gt;$F$29,1,
IF(GO115&gt;$F$30,2,
IF(GO115&gt;$F$31,3,
IF(GO115&gt;$F$32,4,
IF(GO115&gt;$F$33,5,
IF(GO115&gt;$F$34,6)))))))</f>
        <v>3</v>
      </c>
      <c r="GR115" s="106" cm="1">
        <f t="array" ref="GR115">INDEX(Sections!$A$37:$F$67, MATCH(GO115, Acceleration!$H$6:$H$36, 1), Sections!GQ115)</f>
        <v>6.8582415088433493</v>
      </c>
      <c r="GS115" s="106">
        <f>(BikeData!$G$5/GM115)*BikeData!$N$2*(Sections!$O$2/Sections!$N$2)-Sections!GX115/Sections!GM115</f>
        <v>8.8151647008250702</v>
      </c>
      <c r="GT115" s="106">
        <f>(Sections!$V$2*Sections!$L$2*BikeData!$N$2*((Sections!$P$2)/Sections!$M$2)/(1-Sections!$V$2*Sections!$N$2/Sections!$M$2))/Sections!GM115-Sections!GX115/Sections!GM115</f>
        <v>12.963290519934322</v>
      </c>
      <c r="GU115" s="106">
        <f t="shared" si="211"/>
        <v>6.8582415088433493</v>
      </c>
      <c r="GV115" s="106">
        <f t="shared" si="212"/>
        <v>43.709435926542156</v>
      </c>
      <c r="GW115" s="106">
        <f t="shared" si="186"/>
        <v>2.2919566870212439E-2</v>
      </c>
      <c r="GX115" s="106">
        <f>0.5*Sections!$U$2*Sections!$T$2*Sections!GO115^2</f>
        <v>341.42369507978538</v>
      </c>
      <c r="GY115" s="106">
        <f>BikeData!$N$2*((Sections!$P$2)/Sections!$N$2)-(0.5*Sections!$U$2*Sections!$T$2*Sections!GO115^2)/BikeData!$G$5</f>
        <v>9.1410484519723489</v>
      </c>
      <c r="GZ115" s="106">
        <f>Sections!$V$2*BikeData!$N$2*(Sections!$P$2/Sections!$M$2)/(1-Sections!$V$2*Sections!$N$2/Sections!$M$2)</f>
        <v>15.459349727578084</v>
      </c>
      <c r="HA115" s="106">
        <f t="shared" si="213"/>
        <v>9.1410484519723489</v>
      </c>
      <c r="HB115" s="106">
        <f t="shared" si="214"/>
        <v>294.21187875999999</v>
      </c>
      <c r="HC115" s="106">
        <f>MAX(0, (GO115^2 - DY$9^2)/(2*Sections!HA115))</f>
        <v>103.75168209449424</v>
      </c>
      <c r="HD115" s="106">
        <f t="shared" si="215"/>
        <v>0</v>
      </c>
      <c r="HE115" s="106">
        <f t="shared" si="216"/>
        <v>6.8582415088433493</v>
      </c>
      <c r="HH115" s="82">
        <f>INDEX($B$29:$B$34, MATCH(HL115, $A$29:$A$34, 0))</f>
        <v>300.69501336586995</v>
      </c>
      <c r="HI115" s="82">
        <f t="shared" si="217"/>
        <v>89</v>
      </c>
      <c r="HJ115" s="82">
        <f t="shared" si="218"/>
        <v>42.239757918701606</v>
      </c>
      <c r="HK115" s="82">
        <f t="shared" si="219"/>
        <v>152.06312850732579</v>
      </c>
      <c r="HL115" s="106">
        <f>IF(HY115=0,
IF(HJ115&lt;$E$29,1,
IF(HJ115&lt;$E$30,2,
IF(HJ115&lt;$E$31,3,
IF(HJ115&lt;$E$32,4,
IF(HJ115&lt;$E$33,5,
IF(HJ115&lt;$E$34,6)))))),
IF(HJ115&gt;$F$29,1,
IF(HJ115&gt;$F$30,2,
IF(HJ115&gt;$F$31,3,
IF(HJ115&gt;$F$32,4,
IF(HJ115&gt;$F$33,5,
IF(HJ115&gt;$F$34,6)))))))</f>
        <v>2</v>
      </c>
      <c r="HM115" s="106" cm="1">
        <f t="array" ref="HM115">INDEX(Sections!$A$37:$F$67, MATCH(HJ115, Acceleration!$H$6:$H$36, 1), Sections!HL115)</f>
        <v>9.4901727706756382</v>
      </c>
      <c r="HN115" s="82">
        <f>(BikeData!$G$5/HH115)*BikeData!$N$2*(Sections!$O$2/Sections!$N$2)-Sections!HS115/Sections!HH115</f>
        <v>8.5249143687286413</v>
      </c>
      <c r="HO115" s="82">
        <f>(Sections!$V$2*Sections!$L$2*BikeData!$N$2*((Sections!$P$2)/Sections!$M$2)/(1-Sections!$V$2*Sections!$N$2/Sections!$M$2))/Sections!HH115-Sections!HS115/Sections!HH115</f>
        <v>12.504739600320582</v>
      </c>
      <c r="HP115" s="82">
        <f t="shared" si="220"/>
        <v>8.5249143687286413</v>
      </c>
      <c r="HQ115" s="82">
        <f t="shared" si="221"/>
        <v>42.441100100821757</v>
      </c>
      <c r="HR115" s="106">
        <f t="shared" si="172"/>
        <v>2.361808851226942E-2</v>
      </c>
      <c r="HS115" s="104">
        <f>0.5*Sections!$U$2*Sections!$T$2*Sections!HJ115^2</f>
        <v>321.15548682549269</v>
      </c>
      <c r="HT115" s="104">
        <f>BikeData!$N$2*((Sections!$P$2)/Sections!$N$2)-(0.5*Sections!$U$2*Sections!$T$2*Sections!HJ115^2)/BikeData!$G$5</f>
        <v>9.2178219680870939</v>
      </c>
      <c r="HU115" s="104">
        <f>Sections!$V$2*BikeData!$N$2*(Sections!$P$2/Sections!$M$2)/(1-Sections!$V$2*Sections!$N$2/Sections!$M$2)</f>
        <v>15.459349727578084</v>
      </c>
      <c r="HV115" s="106">
        <f t="shared" si="222"/>
        <v>9.2178219680870939</v>
      </c>
      <c r="HW115" s="106">
        <f t="shared" si="223"/>
        <v>232.42191860000003</v>
      </c>
      <c r="HX115" s="106">
        <f t="shared" si="187"/>
        <v>79.353432945451459</v>
      </c>
      <c r="HY115" s="106">
        <f t="shared" si="224"/>
        <v>0</v>
      </c>
      <c r="HZ115" s="106">
        <f t="shared" si="225"/>
        <v>8.5249143687286413</v>
      </c>
    </row>
    <row r="116" spans="2:234">
      <c r="B116" s="65"/>
      <c r="C116" s="65"/>
      <c r="D116" s="65"/>
      <c r="E116" s="111"/>
      <c r="F116" s="111"/>
      <c r="L116" s="149">
        <f>INDEX($B$29:$B$34, MATCH($P116, $A$29:$A$34, 0))</f>
        <v>288.49501037177833</v>
      </c>
      <c r="M116" s="149">
        <f t="shared" si="173"/>
        <v>90</v>
      </c>
      <c r="N116" s="149">
        <f t="shared" si="188"/>
        <v>43.231061915074783</v>
      </c>
      <c r="O116" s="149">
        <f t="shared" si="174"/>
        <v>155.63182289426922</v>
      </c>
      <c r="P116" s="149">
        <f>IF(AC116=0,
IF(N116&lt;$E$29,1,
IF(N116&lt;$E$30,2,
IF(N116&lt;$E$31,3,
IF(N116&lt;$E$32,4,
IF(N116&lt;$E$33,5,
IF(N116&lt;$E$34,6)))))),
IF(N116&gt;$F$29,1,
IF(N116&gt;$F$30,2,
IF(N116&gt;$F$31,3,
IF(N116&gt;$F$32,4,
IF(N116&gt;$F$33,5,
IF(N116&gt;$F$34,6)))))))</f>
        <v>3</v>
      </c>
      <c r="Q116" s="149" cm="1">
        <f t="array" ref="Q116">INDEX(Sections!$A$37:$F$67, MATCH(N116, Acceleration!$H$6:$H$36, 1), Sections!P116)</f>
        <v>6.8582415088433493</v>
      </c>
      <c r="R116" s="149">
        <f>(BikeData!$G$5/L116)*BikeData!$N$2*(Sections!$O$2/Sections!$N$2)-Sections!W116/Sections!L116</f>
        <v>8.8325558040487078</v>
      </c>
      <c r="S116" s="149">
        <f>(Sections!$V$2*Sections!$L$2*BikeData!$N$2*((Sections!$P$2)/Sections!$M$2)/(1-Sections!$V$2*Sections!$N$2/Sections!$M$2))/Sections!L116-Sections!W116/Sections!L116</f>
        <v>12.98068162315796</v>
      </c>
      <c r="T116" s="149">
        <f t="shared" si="168"/>
        <v>6.8582415088433493</v>
      </c>
      <c r="U116" s="149">
        <f t="shared" si="169"/>
        <v>43.389413424506166</v>
      </c>
      <c r="V116" s="149">
        <f t="shared" si="175"/>
        <v>2.3089229101541226E-2</v>
      </c>
      <c r="W116" s="149">
        <f>0.5*Sections!$U$2*Sections!$T$2*Sections!N116^2</f>
        <v>336.40644857490526</v>
      </c>
      <c r="X116" s="149">
        <f>BikeData!$N$2*((Sections!$P$2)/Sections!$N$2)-(0.5*Sections!$U$2*Sections!$T$2*Sections!N116^2)/BikeData!$G$5</f>
        <v>9.1600531735817441</v>
      </c>
      <c r="Y116" s="149">
        <f>Sections!$V$2*BikeData!$N$2*(Sections!$P$2/Sections!$M$2)/(1-Sections!$V$2*Sections!$N$2/Sections!$M$2)</f>
        <v>15.459349727578084</v>
      </c>
      <c r="Z116" s="149">
        <f t="shared" si="176"/>
        <v>9.1600531735817441</v>
      </c>
      <c r="AA116" s="149">
        <f>$D$2-M116</f>
        <v>413.2</v>
      </c>
      <c r="AB116" s="149">
        <f>MAX(0, (N116^2 - M$17^2)/(2*Sections!Z116))</f>
        <v>53.06091086130283</v>
      </c>
      <c r="AC116" s="149">
        <f t="shared" si="189"/>
        <v>0</v>
      </c>
      <c r="AD116" s="149">
        <f t="shared" si="177"/>
        <v>6.8582415088433493</v>
      </c>
      <c r="BT116" s="129">
        <f>INDEX($B$29:$B$34, MATCH($BX116, $A$29:$A$34, 0))</f>
        <v>281.54523308547459</v>
      </c>
      <c r="BU116" s="129">
        <f t="shared" ref="BU116:BU130" si="239">BU115+BU$15</f>
        <v>90</v>
      </c>
      <c r="BV116" s="129">
        <f t="shared" si="191"/>
        <v>58.91432555256209</v>
      </c>
      <c r="BW116" s="129">
        <f t="shared" si="178"/>
        <v>212.09157198922352</v>
      </c>
      <c r="BX116" s="129">
        <f>IF(CK116=0,
IF(BV116&lt;$E$29,1,
IF(BV116&lt;$E$30,2,
IF(BV116&lt;$E$31,3,
IF(BV116&lt;$E$32,4,
IF(BV116&lt;$E$33,5,
IF(BV116&lt;$E$34,6)))))),
IF(BV116&gt;$F$29,1,
IF(BV116&gt;$F$30,2,
IF(BV116&gt;$F$31,3,
IF(BV116&gt;$F$32,4,
IF(BV116&gt;$F$33,5,
IF(BV116&gt;$F$34,6)))))))</f>
        <v>4</v>
      </c>
      <c r="BY116" s="129" cm="1">
        <f t="array" ref="BY116">INDEX(Sections!$A$37:$F$67, MATCH(BV116, Acceleration!$H$6:$H$36, 1), Sections!BX116)</f>
        <v>4.7104625432718503</v>
      </c>
      <c r="BZ116" s="129">
        <f>(BikeData!$G$5/BT116)*BikeData!$N$2*(Sections!$O$2/Sections!$N$2)-Sections!CE116/Sections!BT116</f>
        <v>8.0263945730908759</v>
      </c>
      <c r="CA116" s="129">
        <f>(Sections!$V$2*Sections!$L$2*BikeData!$N$2*((Sections!$P$2)/Sections!$M$2)/(1-Sections!$V$2*Sections!$N$2/Sections!$M$2))/Sections!BT116-Sections!CE116/Sections!BT116</f>
        <v>12.276914420621218</v>
      </c>
      <c r="CB116" s="129">
        <f t="shared" si="179"/>
        <v>4.7104625432718503</v>
      </c>
      <c r="CC116" s="129">
        <f t="shared" si="180"/>
        <v>58.994225822531263</v>
      </c>
      <c r="CD116" s="129">
        <f t="shared" si="181"/>
        <v>1.6962298125753603E-2</v>
      </c>
      <c r="CE116" s="149">
        <f>0.5*Sections!$U$2*Sections!$T$2*Sections!BV116^2</f>
        <v>624.76159595638865</v>
      </c>
      <c r="CF116" s="149">
        <f>BikeData!$N$2*((Sections!$P$2)/Sections!$N$2)-(0.5*Sections!$U$2*Sections!$T$2*Sections!BV116^2)/BikeData!$G$5</f>
        <v>8.067798827439761</v>
      </c>
      <c r="CG116" s="149">
        <f>Sections!$V$2*BikeData!$N$2*(Sections!$P$2/Sections!$M$2)/(1-Sections!$V$2*Sections!$N$2/Sections!$M$2)</f>
        <v>15.459349727578084</v>
      </c>
      <c r="CH116" s="149">
        <f t="shared" si="170"/>
        <v>8.067798827439761</v>
      </c>
      <c r="CI116" s="149">
        <f t="shared" si="192"/>
        <v>14.075679469999997</v>
      </c>
      <c r="CJ116" s="149">
        <f>MAX(0, (BV116^2 - BU$17^2)/(2*Sections!CH116))</f>
        <v>0</v>
      </c>
      <c r="CK116" s="149">
        <f t="shared" si="193"/>
        <v>0</v>
      </c>
      <c r="CL116" s="149">
        <f t="shared" si="194"/>
        <v>4.7104625432718503</v>
      </c>
      <c r="EX116" s="129">
        <f>INDEX($B$29:$B$34, MATCH($FB116, $A$29:$A$34, 0))</f>
        <v>288.49501037177833</v>
      </c>
      <c r="EY116" s="129">
        <f t="shared" si="230"/>
        <v>90</v>
      </c>
      <c r="EZ116" s="129">
        <f t="shared" si="231"/>
        <v>48.044259911006975</v>
      </c>
      <c r="FA116" s="129">
        <f t="shared" si="232"/>
        <v>172.95933567962513</v>
      </c>
      <c r="FB116" s="149">
        <f>IF(FO116=0,
IF(EZ116&lt;$E$29,1,
IF(EZ116&lt;$E$30,2,
IF(EZ116&lt;$E$31,3,
IF(EZ116&lt;$E$32,4,
IF(EZ116&lt;$E$33,5,
IF(EZ116&lt;$E$34,6)))))),
IF(EZ116&gt;$F$29,1,
IF(EZ116&gt;$F$30,2,
IF(EZ116&gt;$F$31,3,
IF(EZ116&gt;$F$32,4,
IF(EZ116&gt;$F$33,5,
IF(EZ116&gt;$F$34,6)))))))</f>
        <v>3</v>
      </c>
      <c r="FC116" s="149" cm="1">
        <f t="array" ref="FC116">INDEX(Sections!$A$37:$F$67, MATCH(EZ116, Acceleration!$H$6:$H$36, 1), Sections!FB116)</f>
        <v>6.8582415088433493</v>
      </c>
      <c r="FD116" s="129">
        <f>(BikeData!$G$5/EX116)*BikeData!$N$2*(Sections!$O$2/Sections!$N$2)-Sections!FI116/Sections!EX116</f>
        <v>8.5584480640412188</v>
      </c>
      <c r="FE116" s="129">
        <f>(Sections!$V$2*Sections!$L$2*BikeData!$N$2*((Sections!$P$2)/Sections!$M$2)/(1-Sections!$V$2*Sections!$N$2/Sections!$M$2))/Sections!EX116-Sections!FI116/Sections!EX116</f>
        <v>12.706573883150471</v>
      </c>
      <c r="FF116" s="129">
        <f t="shared" si="233"/>
        <v>6.8582415088433493</v>
      </c>
      <c r="FG116" s="129">
        <f t="shared" si="234"/>
        <v>48.186796878544214</v>
      </c>
      <c r="FH116" s="129">
        <f t="shared" si="183"/>
        <v>2.0783311196236727E-2</v>
      </c>
      <c r="FI116" s="149">
        <f>0.5*Sections!$U$2*Sections!$T$2*Sections!EZ116^2</f>
        <v>415.48516387135055</v>
      </c>
      <c r="FJ116" s="149">
        <f>BikeData!$N$2*((Sections!$P$2)/Sections!$N$2)-(0.5*Sections!$U$2*Sections!$T$2*Sections!EZ116^2)/BikeData!$G$5</f>
        <v>8.8605125853376325</v>
      </c>
      <c r="FK116" s="149">
        <f>Sections!$V$2*BikeData!$N$2*(Sections!$P$2/Sections!$M$2)/(1-Sections!$V$2*Sections!$N$2/Sections!$M$2)</f>
        <v>15.459349727578084</v>
      </c>
      <c r="FL116" s="149">
        <f t="shared" si="235"/>
        <v>8.8605125853376325</v>
      </c>
      <c r="FM116" s="149">
        <f t="shared" si="236"/>
        <v>163.62828163</v>
      </c>
      <c r="FN116" s="149">
        <f t="shared" si="184"/>
        <v>89.287321629659687</v>
      </c>
      <c r="FO116" s="149">
        <f t="shared" si="237"/>
        <v>0</v>
      </c>
      <c r="FP116" s="149">
        <f t="shared" si="238"/>
        <v>6.8582415088433493</v>
      </c>
      <c r="FR116" s="149">
        <f>INDEX($B$29:$B$34, MATCH($FV116, $A$29:$A$34, 0))</f>
        <v>288.49501037177833</v>
      </c>
      <c r="FS116" s="129">
        <f t="shared" si="199"/>
        <v>90</v>
      </c>
      <c r="FT116" s="129">
        <f t="shared" si="200"/>
        <v>46.755293292469027</v>
      </c>
      <c r="FU116" s="129">
        <f t="shared" si="201"/>
        <v>168.31905585288851</v>
      </c>
      <c r="FV116" s="149">
        <f>IF(GI116=0,
IF(FT116&lt;$E$29,1,
IF(FT116&lt;$E$30,2,
IF(FT116&lt;$E$31,3,
IF(FT116&lt;$E$32,4,
IF(FT116&lt;$E$33,5,
IF(FT116&lt;$E$34,6)))))),
IF(FT116&gt;$F$29,1,
IF(FT116&gt;$F$30,2,
IF(FT116&gt;$F$31,3,
IF(FT116&gt;$F$32,4,
IF(FT116&gt;$F$33,5,
IF(FT116&gt;$F$34,6)))))))</f>
        <v>3</v>
      </c>
      <c r="FW116" s="149" cm="1">
        <f t="array" ref="FW116">INDEX(Sections!$A$37:$F$67, MATCH(FT116, Acceleration!$H$6:$H$36, 1), Sections!FV116)</f>
        <v>6.8582415088433493</v>
      </c>
      <c r="FX116" s="129">
        <f>(BikeData!$G$5/FR116)*BikeData!$N$2*(Sections!$O$2/Sections!$N$2)-Sections!GC116/Sections!FR116</f>
        <v>8.634687936222516</v>
      </c>
      <c r="FY116" s="129">
        <f>(Sections!$V$2*Sections!$L$2*BikeData!$N$2*((Sections!$P$2)/Sections!$M$2)/(1-Sections!$V$2*Sections!$N$2/Sections!$M$2))/Sections!FR116-Sections!GC116/Sections!FR116</f>
        <v>12.78281375533177</v>
      </c>
      <c r="FZ116" s="129">
        <f t="shared" si="202"/>
        <v>6.8582415088433493</v>
      </c>
      <c r="GA116" s="129">
        <f t="shared" si="203"/>
        <v>46.901747663413204</v>
      </c>
      <c r="GB116" s="129">
        <f t="shared" si="185"/>
        <v>2.1354507675959158E-2</v>
      </c>
      <c r="GC116" s="149">
        <f>0.5*Sections!$U$2*Sections!$T$2*Sections!FT116^2</f>
        <v>393.49034115566383</v>
      </c>
      <c r="GD116" s="149">
        <f>BikeData!$N$2*((Sections!$P$2)/Sections!$N$2)-(0.5*Sections!$U$2*Sections!$T$2*Sections!FT116^2)/BikeData!$G$5</f>
        <v>8.9438263077455371</v>
      </c>
      <c r="GE116" s="149">
        <f>Sections!$V$2*BikeData!$N$2*(Sections!$P$2/Sections!$M$2)/(1-Sections!$V$2*Sections!$N$2/Sections!$M$2)</f>
        <v>15.459349727578084</v>
      </c>
      <c r="GF116" s="149">
        <f t="shared" si="204"/>
        <v>8.9438263077455371</v>
      </c>
      <c r="GG116" s="149">
        <f t="shared" si="205"/>
        <v>424.54111422000005</v>
      </c>
      <c r="GH116" s="149">
        <f>MAX(0, (FT116^2 - CX$6^2)/(2*Sections!GF116))</f>
        <v>122.21041507545985</v>
      </c>
      <c r="GI116" s="149">
        <f t="shared" si="206"/>
        <v>0</v>
      </c>
      <c r="GJ116" s="149">
        <f t="shared" si="207"/>
        <v>6.8582415088433493</v>
      </c>
      <c r="GM116" s="106">
        <f>INDEX($B$29:$B$34, MATCH(GQ116, $A$29:$A$34, 0))</f>
        <v>288.49501037177833</v>
      </c>
      <c r="GN116" s="106">
        <f t="shared" si="208"/>
        <v>90</v>
      </c>
      <c r="GO116" s="106">
        <f t="shared" si="209"/>
        <v>43.709435926542156</v>
      </c>
      <c r="GP116" s="106">
        <f t="shared" si="210"/>
        <v>157.35396933555177</v>
      </c>
      <c r="GQ116" s="106">
        <f>IF(HD116=0,
IF(GO116&lt;$E$29,1,
IF(GO116&lt;$E$30,2,
IF(GO116&lt;$E$31,3,
IF(GO116&lt;$E$32,4,
IF(GO116&lt;$E$33,5,
IF(GO116&lt;$E$34,6)))))),
IF(GO116&gt;$F$29,1,
IF(GO116&gt;$F$30,2,
IF(GO116&gt;$F$31,3,
IF(GO116&gt;$F$32,4,
IF(GO116&gt;$F$33,5,
IF(GO116&gt;$F$34,6)))))))</f>
        <v>3</v>
      </c>
      <c r="GR116" s="106" cm="1">
        <f t="array" ref="GR116">INDEX(Sections!$A$37:$F$67, MATCH(GO116, Acceleration!$H$6:$H$36, 1), Sections!GQ116)</f>
        <v>6.8582415088433493</v>
      </c>
      <c r="GS116" s="106">
        <f>(BikeData!$G$5/GM116)*BikeData!$N$2*(Sections!$O$2/Sections!$N$2)-Sections!GX116/Sections!GM116</f>
        <v>8.8066066084684564</v>
      </c>
      <c r="GT116" s="106">
        <f>(Sections!$V$2*Sections!$L$2*BikeData!$N$2*((Sections!$P$2)/Sections!$M$2)/(1-Sections!$V$2*Sections!$N$2/Sections!$M$2))/Sections!GM116-Sections!GX116/Sections!GM116</f>
        <v>12.954732427577708</v>
      </c>
      <c r="GU116" s="106">
        <f t="shared" si="211"/>
        <v>6.8582415088433493</v>
      </c>
      <c r="GV116" s="106">
        <f t="shared" si="212"/>
        <v>43.866060593973799</v>
      </c>
      <c r="GW116" s="106">
        <f t="shared" si="186"/>
        <v>2.283743831850828E-2</v>
      </c>
      <c r="GX116" s="106">
        <f>0.5*Sections!$U$2*Sections!$T$2*Sections!GO116^2</f>
        <v>343.89266202296892</v>
      </c>
      <c r="GY116" s="106">
        <f>BikeData!$N$2*((Sections!$P$2)/Sections!$N$2)-(0.5*Sections!$U$2*Sections!$T$2*Sections!GO116^2)/BikeData!$G$5</f>
        <v>9.1316963044602897</v>
      </c>
      <c r="GZ116" s="106">
        <f>Sections!$V$2*BikeData!$N$2*(Sections!$P$2/Sections!$M$2)/(1-Sections!$V$2*Sections!$N$2/Sections!$M$2)</f>
        <v>15.459349727578084</v>
      </c>
      <c r="HA116" s="106">
        <f t="shared" si="213"/>
        <v>9.1316963044602897</v>
      </c>
      <c r="HB116" s="106">
        <f t="shared" si="214"/>
        <v>293.21187875999999</v>
      </c>
      <c r="HC116" s="106">
        <f>MAX(0, (GO116^2 - DY$9^2)/(2*Sections!HA116))</f>
        <v>104.6089754476023</v>
      </c>
      <c r="HD116" s="106">
        <f t="shared" si="215"/>
        <v>0</v>
      </c>
      <c r="HE116" s="106">
        <f t="shared" si="216"/>
        <v>6.8582415088433493</v>
      </c>
      <c r="HH116" s="82">
        <f>INDEX($B$29:$B$34, MATCH(HL116, $A$29:$A$34, 0))</f>
        <v>300.69501336586995</v>
      </c>
      <c r="HI116" s="82">
        <f t="shared" si="217"/>
        <v>90</v>
      </c>
      <c r="HJ116" s="82">
        <f t="shared" si="218"/>
        <v>42.441100100821757</v>
      </c>
      <c r="HK116" s="82">
        <f t="shared" si="219"/>
        <v>152.78796036295833</v>
      </c>
      <c r="HL116" s="106">
        <f>IF(HY116=0,
IF(HJ116&lt;$E$29,1,
IF(HJ116&lt;$E$30,2,
IF(HJ116&lt;$E$31,3,
IF(HJ116&lt;$E$32,4,
IF(HJ116&lt;$E$33,5,
IF(HJ116&lt;$E$34,6)))))),
IF(HJ116&gt;$F$29,1,
IF(HJ116&gt;$F$30,2,
IF(HJ116&gt;$F$31,3,
IF(HJ116&gt;$F$32,4,
IF(HJ116&gt;$F$33,5,
IF(HJ116&gt;$F$34,6)))))))</f>
        <v>2</v>
      </c>
      <c r="HM116" s="106" cm="1">
        <f t="array" ref="HM116">INDEX(Sections!$A$37:$F$67, MATCH(HJ116, Acceleration!$H$6:$H$36, 1), Sections!HL116)</f>
        <v>9.4901727706756382</v>
      </c>
      <c r="HN116" s="82">
        <f>(BikeData!$G$5/HH116)*BikeData!$N$2*(Sections!$O$2/Sections!$N$2)-Sections!HS116/Sections!HH116</f>
        <v>8.5147081164253873</v>
      </c>
      <c r="HO116" s="82">
        <f>(Sections!$V$2*Sections!$L$2*BikeData!$N$2*((Sections!$P$2)/Sections!$M$2)/(1-Sections!$V$2*Sections!$N$2/Sections!$M$2))/Sections!HH116-Sections!HS116/Sections!HH116</f>
        <v>12.494533348017328</v>
      </c>
      <c r="HP116" s="82">
        <f t="shared" si="220"/>
        <v>8.5147081164253873</v>
      </c>
      <c r="HQ116" s="82">
        <f t="shared" si="221"/>
        <v>42.641252256480733</v>
      </c>
      <c r="HR116" s="106">
        <f t="shared" si="172"/>
        <v>2.3506637329454766E-2</v>
      </c>
      <c r="HS116" s="104">
        <f>0.5*Sections!$U$2*Sections!$T$2*Sections!HJ116^2</f>
        <v>324.22445599823504</v>
      </c>
      <c r="HT116" s="104">
        <f>BikeData!$N$2*((Sections!$P$2)/Sections!$N$2)-(0.5*Sections!$U$2*Sections!$T$2*Sections!HJ116^2)/BikeData!$G$5</f>
        <v>9.2061970848570098</v>
      </c>
      <c r="HU116" s="104">
        <f>Sections!$V$2*BikeData!$N$2*(Sections!$P$2/Sections!$M$2)/(1-Sections!$V$2*Sections!$N$2/Sections!$M$2)</f>
        <v>15.459349727578084</v>
      </c>
      <c r="HV116" s="106">
        <f t="shared" si="222"/>
        <v>9.2061970848570098</v>
      </c>
      <c r="HW116" s="106">
        <f t="shared" si="223"/>
        <v>231.42191860000003</v>
      </c>
      <c r="HX116" s="106">
        <f t="shared" si="187"/>
        <v>80.379631784510167</v>
      </c>
      <c r="HY116" s="106">
        <f t="shared" si="224"/>
        <v>0</v>
      </c>
      <c r="HZ116" s="106">
        <f t="shared" si="225"/>
        <v>8.5147081164253873</v>
      </c>
    </row>
    <row r="117" spans="2:234">
      <c r="B117" s="65"/>
      <c r="C117" s="65"/>
      <c r="D117" s="65"/>
      <c r="E117" s="111"/>
      <c r="F117" s="111"/>
      <c r="L117" s="149">
        <f>INDEX($B$29:$B$34, MATCH($P117, $A$29:$A$34, 0))</f>
        <v>288.49501037177833</v>
      </c>
      <c r="M117" s="149">
        <f t="shared" si="173"/>
        <v>91</v>
      </c>
      <c r="N117" s="149">
        <f t="shared" si="188"/>
        <v>43.389413424506166</v>
      </c>
      <c r="O117" s="149">
        <f t="shared" si="174"/>
        <v>156.2018883282222</v>
      </c>
      <c r="P117" s="149">
        <f>IF(AC117=0,
IF(N117&lt;$E$29,1,
IF(N117&lt;$E$30,2,
IF(N117&lt;$E$31,3,
IF(N117&lt;$E$32,4,
IF(N117&lt;$E$33,5,
IF(N117&lt;$E$34,6)))))),
IF(N117&gt;$F$29,1,
IF(N117&gt;$F$30,2,
IF(N117&gt;$F$31,3,
IF(N117&gt;$F$32,4,
IF(N117&gt;$F$33,5,
IF(N117&gt;$F$34,6)))))))</f>
        <v>3</v>
      </c>
      <c r="Q117" s="149" cm="1">
        <f t="array" ref="Q117">INDEX(Sections!$A$37:$F$67, MATCH(N117, Acceleration!$H$6:$H$36, 1), Sections!P117)</f>
        <v>6.8582415088433493</v>
      </c>
      <c r="R117" s="149">
        <f>(BikeData!$G$5/L117)*BikeData!$N$2*(Sections!$O$2/Sections!$N$2)-Sections!W117/Sections!L117</f>
        <v>8.823997711692094</v>
      </c>
      <c r="S117" s="149">
        <f>(Sections!$V$2*Sections!$L$2*BikeData!$N$2*((Sections!$P$2)/Sections!$M$2)/(1-Sections!$V$2*Sections!$N$2/Sections!$M$2))/Sections!L117-Sections!W117/Sections!L117</f>
        <v>12.972123530801348</v>
      </c>
      <c r="T117" s="149">
        <f t="shared" si="168"/>
        <v>6.8582415088433493</v>
      </c>
      <c r="U117" s="149">
        <f t="shared" si="169"/>
        <v>43.547189121003008</v>
      </c>
      <c r="V117" s="149">
        <f t="shared" si="175"/>
        <v>2.3005269833877663E-2</v>
      </c>
      <c r="W117" s="149">
        <f>0.5*Sections!$U$2*Sections!$T$2*Sections!N117^2</f>
        <v>338.87541551808886</v>
      </c>
      <c r="X117" s="149">
        <f>BikeData!$N$2*((Sections!$P$2)/Sections!$N$2)-(0.5*Sections!$U$2*Sections!$T$2*Sections!N117^2)/BikeData!$G$5</f>
        <v>9.1507010260696848</v>
      </c>
      <c r="Y117" s="149">
        <f>Sections!$V$2*BikeData!$N$2*(Sections!$P$2/Sections!$M$2)/(1-Sections!$V$2*Sections!$N$2/Sections!$M$2)</f>
        <v>15.459349727578084</v>
      </c>
      <c r="Z117" s="149">
        <f t="shared" si="176"/>
        <v>9.1507010260696848</v>
      </c>
      <c r="AA117" s="149">
        <f>$D$2-M117</f>
        <v>412.2</v>
      </c>
      <c r="AB117" s="149">
        <f>MAX(0, (N117^2 - M$17^2)/(2*Sections!Z117))</f>
        <v>53.864617042216196</v>
      </c>
      <c r="AC117" s="149">
        <f t="shared" si="189"/>
        <v>0</v>
      </c>
      <c r="AD117" s="149">
        <f t="shared" si="177"/>
        <v>6.8582415088433493</v>
      </c>
      <c r="BT117" s="129">
        <f>INDEX($B$29:$B$34, MATCH($BX117, $A$29:$A$34, 0))</f>
        <v>281.54523308547459</v>
      </c>
      <c r="BU117" s="129">
        <f t="shared" si="239"/>
        <v>91</v>
      </c>
      <c r="BV117" s="129">
        <f t="shared" si="191"/>
        <v>58.994225822531263</v>
      </c>
      <c r="BW117" s="129">
        <f t="shared" si="178"/>
        <v>212.37921296111256</v>
      </c>
      <c r="BX117" s="129">
        <f>IF(CK117=0,
IF(BV117&lt;$E$29,1,
IF(BV117&lt;$E$30,2,
IF(BV117&lt;$E$31,3,
IF(BV117&lt;$E$32,4,
IF(BV117&lt;$E$33,5,
IF(BV117&lt;$E$34,6)))))),
IF(BV117&gt;$F$29,1,
IF(BV117&gt;$F$30,2,
IF(BV117&gt;$F$31,3,
IF(BV117&gt;$F$32,4,
IF(BV117&gt;$F$33,5,
IF(BV117&gt;$F$34,6)))))))</f>
        <v>4</v>
      </c>
      <c r="BY117" s="129" cm="1">
        <f t="array" ref="BY117">INDEX(Sections!$A$37:$F$67, MATCH(BV117, Acceleration!$H$6:$H$36, 1), Sections!BX117)</f>
        <v>4.7104625432718503</v>
      </c>
      <c r="BZ117" s="129">
        <f>(BikeData!$G$5/BT117)*BikeData!$N$2*(Sections!$O$2/Sections!$N$2)-Sections!CE117/Sections!BT117</f>
        <v>8.0203715035578078</v>
      </c>
      <c r="CA117" s="129">
        <f>(Sections!$V$2*Sections!$L$2*BikeData!$N$2*((Sections!$P$2)/Sections!$M$2)/(1-Sections!$V$2*Sections!$N$2/Sections!$M$2))/Sections!BT117-Sections!CE117/Sections!BT117</f>
        <v>12.270891351088148</v>
      </c>
      <c r="CB117" s="129">
        <f t="shared" si="179"/>
        <v>4.7104625432718503</v>
      </c>
      <c r="CC117" s="129">
        <f t="shared" si="180"/>
        <v>59.074018023885579</v>
      </c>
      <c r="CD117" s="129">
        <f t="shared" si="181"/>
        <v>1.6939355874570381E-2</v>
      </c>
      <c r="CE117" s="149">
        <f>0.5*Sections!$U$2*Sections!$T$2*Sections!BV117^2</f>
        <v>626.45736247196658</v>
      </c>
      <c r="CF117" s="149">
        <f>BikeData!$N$2*((Sections!$P$2)/Sections!$N$2)-(0.5*Sections!$U$2*Sections!$T$2*Sections!BV117^2)/BikeData!$G$5</f>
        <v>8.0613754694262081</v>
      </c>
      <c r="CG117" s="149">
        <f>Sections!$V$2*BikeData!$N$2*(Sections!$P$2/Sections!$M$2)/(1-Sections!$V$2*Sections!$N$2/Sections!$M$2)</f>
        <v>15.459349727578084</v>
      </c>
      <c r="CH117" s="149">
        <f t="shared" si="170"/>
        <v>8.0613754694262081</v>
      </c>
      <c r="CI117" s="149">
        <f t="shared" si="192"/>
        <v>13.075679469999997</v>
      </c>
      <c r="CJ117" s="149">
        <f>MAX(0, (BV117^2 - BU$17^2)/(2*Sections!CH117))</f>
        <v>0</v>
      </c>
      <c r="CK117" s="149">
        <f t="shared" si="193"/>
        <v>0</v>
      </c>
      <c r="CL117" s="149">
        <f t="shared" si="194"/>
        <v>4.7104625432718503</v>
      </c>
      <c r="EX117" s="129">
        <f>INDEX($B$29:$B$34, MATCH($FB117, $A$29:$A$34, 0))</f>
        <v>288.49501037177833</v>
      </c>
      <c r="EY117" s="129">
        <f t="shared" si="230"/>
        <v>91</v>
      </c>
      <c r="EZ117" s="129">
        <f t="shared" si="231"/>
        <v>48.186796878544214</v>
      </c>
      <c r="FA117" s="129">
        <f t="shared" si="232"/>
        <v>173.47246876275918</v>
      </c>
      <c r="FB117" s="149">
        <f>IF(FO117=0,
IF(EZ117&lt;$E$29,1,
IF(EZ117&lt;$E$30,2,
IF(EZ117&lt;$E$31,3,
IF(EZ117&lt;$E$32,4,
IF(EZ117&lt;$E$33,5,
IF(EZ117&lt;$E$34,6)))))),
IF(EZ117&gt;$F$29,1,
IF(EZ117&gt;$F$30,2,
IF(EZ117&gt;$F$31,3,
IF(EZ117&gt;$F$32,4,
IF(EZ117&gt;$F$33,5,
IF(EZ117&gt;$F$34,6)))))))</f>
        <v>3</v>
      </c>
      <c r="FC117" s="149" cm="1">
        <f t="array" ref="FC117">INDEX(Sections!$A$37:$F$67, MATCH(EZ117, Acceleration!$H$6:$H$36, 1), Sections!FB117)</f>
        <v>6.8582415088433493</v>
      </c>
      <c r="FD117" s="129">
        <f>(BikeData!$G$5/EX117)*BikeData!$N$2*(Sections!$O$2/Sections!$N$2)-Sections!FI117/Sections!EX117</f>
        <v>8.5498899716846068</v>
      </c>
      <c r="FE117" s="129">
        <f>(Sections!$V$2*Sections!$L$2*BikeData!$N$2*((Sections!$P$2)/Sections!$M$2)/(1-Sections!$V$2*Sections!$N$2/Sections!$M$2))/Sections!EX117-Sections!FI117/Sections!EX117</f>
        <v>12.698015790793857</v>
      </c>
      <c r="FF117" s="129">
        <f t="shared" si="233"/>
        <v>6.8582415088433493</v>
      </c>
      <c r="FG117" s="129">
        <f t="shared" si="234"/>
        <v>48.328913462147739</v>
      </c>
      <c r="FH117" s="129">
        <f t="shared" si="183"/>
        <v>2.0722015026777972E-2</v>
      </c>
      <c r="FI117" s="149">
        <f>0.5*Sections!$U$2*Sections!$T$2*Sections!EZ117^2</f>
        <v>417.9541308145341</v>
      </c>
      <c r="FJ117" s="149">
        <f>BikeData!$N$2*((Sections!$P$2)/Sections!$N$2)-(0.5*Sections!$U$2*Sections!$T$2*Sections!EZ117^2)/BikeData!$G$5</f>
        <v>8.8511604378255733</v>
      </c>
      <c r="FK117" s="149">
        <f>Sections!$V$2*BikeData!$N$2*(Sections!$P$2/Sections!$M$2)/(1-Sections!$V$2*Sections!$N$2/Sections!$M$2)</f>
        <v>15.459349727578084</v>
      </c>
      <c r="FL117" s="149">
        <f t="shared" si="235"/>
        <v>8.8511604378255733</v>
      </c>
      <c r="FM117" s="149">
        <f t="shared" si="236"/>
        <v>162.62828163</v>
      </c>
      <c r="FN117" s="149">
        <f t="shared" si="184"/>
        <v>90.156503672593061</v>
      </c>
      <c r="FO117" s="149">
        <f t="shared" si="237"/>
        <v>0</v>
      </c>
      <c r="FP117" s="149">
        <f t="shared" si="238"/>
        <v>6.8582415088433493</v>
      </c>
      <c r="FR117" s="149">
        <f>INDEX($B$29:$B$34, MATCH($FV117, $A$29:$A$34, 0))</f>
        <v>288.49501037177833</v>
      </c>
      <c r="FS117" s="129">
        <f t="shared" si="199"/>
        <v>91</v>
      </c>
      <c r="FT117" s="129">
        <f t="shared" si="200"/>
        <v>46.901747663413204</v>
      </c>
      <c r="FU117" s="129">
        <f t="shared" si="201"/>
        <v>168.84629158828753</v>
      </c>
      <c r="FV117" s="149">
        <f>IF(GI117=0,
IF(FT117&lt;$E$29,1,
IF(FT117&lt;$E$30,2,
IF(FT117&lt;$E$31,3,
IF(FT117&lt;$E$32,4,
IF(FT117&lt;$E$33,5,
IF(FT117&lt;$E$34,6)))))),
IF(FT117&gt;$F$29,1,
IF(FT117&gt;$F$30,2,
IF(FT117&gt;$F$31,3,
IF(FT117&gt;$F$32,4,
IF(FT117&gt;$F$33,5,
IF(FT117&gt;$F$34,6)))))))</f>
        <v>3</v>
      </c>
      <c r="FW117" s="149" cm="1">
        <f t="array" ref="FW117">INDEX(Sections!$A$37:$F$67, MATCH(FT117, Acceleration!$H$6:$H$36, 1), Sections!FV117)</f>
        <v>6.8582415088433493</v>
      </c>
      <c r="FX117" s="129">
        <f>(BikeData!$G$5/FR117)*BikeData!$N$2*(Sections!$O$2/Sections!$N$2)-Sections!GC117/Sections!FR117</f>
        <v>8.626129843865904</v>
      </c>
      <c r="FY117" s="129">
        <f>(Sections!$V$2*Sections!$L$2*BikeData!$N$2*((Sections!$P$2)/Sections!$M$2)/(1-Sections!$V$2*Sections!$N$2/Sections!$M$2))/Sections!FR117-Sections!GC117/Sections!FR117</f>
        <v>12.774255662975156</v>
      </c>
      <c r="FZ117" s="129">
        <f t="shared" si="202"/>
        <v>6.8582415088433493</v>
      </c>
      <c r="GA117" s="129">
        <f t="shared" si="203"/>
        <v>47.047746140491924</v>
      </c>
      <c r="GB117" s="129">
        <f t="shared" si="185"/>
        <v>2.1288033804359709E-2</v>
      </c>
      <c r="GC117" s="149">
        <f>0.5*Sections!$U$2*Sections!$T$2*Sections!FT117^2</f>
        <v>395.95930809884743</v>
      </c>
      <c r="GD117" s="149">
        <f>BikeData!$N$2*((Sections!$P$2)/Sections!$N$2)-(0.5*Sections!$U$2*Sections!$T$2*Sections!FT117^2)/BikeData!$G$5</f>
        <v>8.9344741602334778</v>
      </c>
      <c r="GE117" s="149">
        <f>Sections!$V$2*BikeData!$N$2*(Sections!$P$2/Sections!$M$2)/(1-Sections!$V$2*Sections!$N$2/Sections!$M$2)</f>
        <v>15.459349727578084</v>
      </c>
      <c r="GF117" s="149">
        <f t="shared" si="204"/>
        <v>8.9344741602334778</v>
      </c>
      <c r="GG117" s="149">
        <f t="shared" si="205"/>
        <v>423.54111422000005</v>
      </c>
      <c r="GH117" s="149">
        <f>MAX(0, (FT117^2 - CX$6^2)/(2*Sections!GF117))</f>
        <v>123.10595421907857</v>
      </c>
      <c r="GI117" s="149">
        <f t="shared" si="206"/>
        <v>0</v>
      </c>
      <c r="GJ117" s="149">
        <f t="shared" si="207"/>
        <v>6.8582415088433493</v>
      </c>
      <c r="GM117" s="106">
        <f>INDEX($B$29:$B$34, MATCH(GQ117, $A$29:$A$34, 0))</f>
        <v>288.49501037177833</v>
      </c>
      <c r="GN117" s="106">
        <f t="shared" si="208"/>
        <v>91</v>
      </c>
      <c r="GO117" s="106">
        <f t="shared" si="209"/>
        <v>43.866060593973799</v>
      </c>
      <c r="GP117" s="106">
        <f t="shared" si="210"/>
        <v>157.91781813830568</v>
      </c>
      <c r="GQ117" s="106">
        <f>IF(HD117=0,
IF(GO117&lt;$E$29,1,
IF(GO117&lt;$E$30,2,
IF(GO117&lt;$E$31,3,
IF(GO117&lt;$E$32,4,
IF(GO117&lt;$E$33,5,
IF(GO117&lt;$E$34,6)))))),
IF(GO117&gt;$F$29,1,
IF(GO117&gt;$F$30,2,
IF(GO117&gt;$F$31,3,
IF(GO117&gt;$F$32,4,
IF(GO117&gt;$F$33,5,
IF(GO117&gt;$F$34,6)))))))</f>
        <v>3</v>
      </c>
      <c r="GR117" s="106" cm="1">
        <f t="array" ref="GR117">INDEX(Sections!$A$37:$F$67, MATCH(GO117, Acceleration!$H$6:$H$36, 1), Sections!GQ117)</f>
        <v>6.8582415088433493</v>
      </c>
      <c r="GS117" s="106">
        <f>(BikeData!$G$5/GM117)*BikeData!$N$2*(Sections!$O$2/Sections!$N$2)-Sections!GX117/Sections!GM117</f>
        <v>8.7980485161118445</v>
      </c>
      <c r="GT117" s="106">
        <f>(Sections!$V$2*Sections!$L$2*BikeData!$N$2*((Sections!$P$2)/Sections!$M$2)/(1-Sections!$V$2*Sections!$N$2/Sections!$M$2))/Sections!GM117-Sections!GX117/Sections!GM117</f>
        <v>12.946174335221096</v>
      </c>
      <c r="GU117" s="106">
        <f t="shared" si="211"/>
        <v>6.8582415088433493</v>
      </c>
      <c r="GV117" s="106">
        <f t="shared" si="212"/>
        <v>44.022128015940659</v>
      </c>
      <c r="GW117" s="106">
        <f t="shared" si="186"/>
        <v>2.2756186373083968E-2</v>
      </c>
      <c r="GX117" s="106">
        <f>0.5*Sections!$U$2*Sections!$T$2*Sections!GO117^2</f>
        <v>346.36162896615258</v>
      </c>
      <c r="GY117" s="106">
        <f>BikeData!$N$2*((Sections!$P$2)/Sections!$N$2)-(0.5*Sections!$U$2*Sections!$T$2*Sections!GO117^2)/BikeData!$G$5</f>
        <v>9.1223441569482304</v>
      </c>
      <c r="GZ117" s="106">
        <f>Sections!$V$2*BikeData!$N$2*(Sections!$P$2/Sections!$M$2)/(1-Sections!$V$2*Sections!$N$2/Sections!$M$2)</f>
        <v>15.459349727578084</v>
      </c>
      <c r="HA117" s="106">
        <f t="shared" si="213"/>
        <v>9.1223441569482304</v>
      </c>
      <c r="HB117" s="106">
        <f t="shared" si="214"/>
        <v>292.21187875999999</v>
      </c>
      <c r="HC117" s="106">
        <f>MAX(0, (GO117^2 - DY$9^2)/(2*Sections!HA117))</f>
        <v>105.46802658001829</v>
      </c>
      <c r="HD117" s="106">
        <f t="shared" si="215"/>
        <v>0</v>
      </c>
      <c r="HE117" s="106">
        <f t="shared" si="216"/>
        <v>6.8582415088433493</v>
      </c>
      <c r="HH117" s="82">
        <f>INDEX($B$29:$B$34, MATCH(HL117, $A$29:$A$34, 0))</f>
        <v>300.69501336586995</v>
      </c>
      <c r="HI117" s="82">
        <f t="shared" si="217"/>
        <v>91</v>
      </c>
      <c r="HJ117" s="82">
        <f t="shared" si="218"/>
        <v>42.641252256480733</v>
      </c>
      <c r="HK117" s="82">
        <f t="shared" si="219"/>
        <v>153.50850812333064</v>
      </c>
      <c r="HL117" s="106">
        <f>IF(HY117=0,
IF(HJ117&lt;$E$29,1,
IF(HJ117&lt;$E$30,2,
IF(HJ117&lt;$E$31,3,
IF(HJ117&lt;$E$32,4,
IF(HJ117&lt;$E$33,5,
IF(HJ117&lt;$E$34,6)))))),
IF(HJ117&gt;$F$29,1,
IF(HJ117&gt;$F$30,2,
IF(HJ117&gt;$F$31,3,
IF(HJ117&gt;$F$32,4,
IF(HJ117&gt;$F$33,5,
IF(HJ117&gt;$F$34,6)))))))</f>
        <v>2</v>
      </c>
      <c r="HM117" s="106" cm="1">
        <f t="array" ref="HM117">INDEX(Sections!$A$37:$F$67, MATCH(HJ117, Acceleration!$H$6:$H$36, 1), Sections!HL117)</f>
        <v>9.4901727706756382</v>
      </c>
      <c r="HN117" s="82">
        <f>(BikeData!$G$5/HH117)*BikeData!$N$2*(Sections!$O$2/Sections!$N$2)-Sections!HS117/Sections!HH117</f>
        <v>8.5045140833165522</v>
      </c>
      <c r="HO117" s="82">
        <f>(Sections!$V$2*Sections!$L$2*BikeData!$N$2*((Sections!$P$2)/Sections!$M$2)/(1-Sections!$V$2*Sections!$N$2/Sections!$M$2))/Sections!HH117-Sections!HS117/Sections!HH117</f>
        <v>12.484339314908492</v>
      </c>
      <c r="HP117" s="82">
        <f t="shared" si="220"/>
        <v>8.5045140833165522</v>
      </c>
      <c r="HQ117" s="82">
        <f t="shared" si="221"/>
        <v>42.840231350536101</v>
      </c>
      <c r="HR117" s="106">
        <f t="shared" si="172"/>
        <v>2.3396879834170436E-2</v>
      </c>
      <c r="HS117" s="104">
        <f>0.5*Sections!$U$2*Sections!$T$2*Sections!HJ117^2</f>
        <v>327.28975092014821</v>
      </c>
      <c r="HT117" s="104">
        <f>BikeData!$N$2*((Sections!$P$2)/Sections!$N$2)-(0.5*Sections!$U$2*Sections!$T$2*Sections!HJ117^2)/BikeData!$G$5</f>
        <v>9.1945861192437022</v>
      </c>
      <c r="HU117" s="104">
        <f>Sections!$V$2*BikeData!$N$2*(Sections!$P$2/Sections!$M$2)/(1-Sections!$V$2*Sections!$N$2/Sections!$M$2)</f>
        <v>15.459349727578084</v>
      </c>
      <c r="HV117" s="106">
        <f t="shared" si="222"/>
        <v>9.1945861192437022</v>
      </c>
      <c r="HW117" s="106">
        <f t="shared" si="223"/>
        <v>230.42191860000003</v>
      </c>
      <c r="HX117" s="106">
        <f t="shared" si="187"/>
        <v>81.407192257005107</v>
      </c>
      <c r="HY117" s="106">
        <f t="shared" si="224"/>
        <v>0</v>
      </c>
      <c r="HZ117" s="106">
        <f t="shared" si="225"/>
        <v>8.5045140833165522</v>
      </c>
    </row>
    <row r="118" spans="2:234">
      <c r="B118" s="65"/>
      <c r="C118" s="65"/>
      <c r="D118" s="65"/>
      <c r="E118" s="111"/>
      <c r="F118" s="111"/>
      <c r="L118" s="149">
        <f>INDEX($B$29:$B$34, MATCH($P118, $A$29:$A$34, 0))</f>
        <v>288.49501037177833</v>
      </c>
      <c r="M118" s="149">
        <f t="shared" si="173"/>
        <v>92</v>
      </c>
      <c r="N118" s="149">
        <f t="shared" si="188"/>
        <v>43.547189121003008</v>
      </c>
      <c r="O118" s="149">
        <f t="shared" si="174"/>
        <v>156.76988083561082</v>
      </c>
      <c r="P118" s="149">
        <f>IF(AC118=0,
IF(N118&lt;$E$29,1,
IF(N118&lt;$E$30,2,
IF(N118&lt;$E$31,3,
IF(N118&lt;$E$32,4,
IF(N118&lt;$E$33,5,
IF(N118&lt;$E$34,6)))))),
IF(N118&gt;$F$29,1,
IF(N118&gt;$F$30,2,
IF(N118&gt;$F$31,3,
IF(N118&gt;$F$32,4,
IF(N118&gt;$F$33,5,
IF(N118&gt;$F$34,6)))))))</f>
        <v>3</v>
      </c>
      <c r="Q118" s="149" cm="1">
        <f t="array" ref="Q118">INDEX(Sections!$A$37:$F$67, MATCH(N118, Acceleration!$H$6:$H$36, 1), Sections!P118)</f>
        <v>6.8582415088433493</v>
      </c>
      <c r="R118" s="149">
        <f>(BikeData!$G$5/L118)*BikeData!$N$2*(Sections!$O$2/Sections!$N$2)-Sections!W118/Sections!L118</f>
        <v>8.815439619335482</v>
      </c>
      <c r="S118" s="149">
        <f>(Sections!$V$2*Sections!$L$2*BikeData!$N$2*((Sections!$P$2)/Sections!$M$2)/(1-Sections!$V$2*Sections!$N$2/Sections!$M$2))/Sections!L118-Sections!W118/Sections!L118</f>
        <v>12.963565438444734</v>
      </c>
      <c r="T118" s="149">
        <f t="shared" si="168"/>
        <v>6.8582415088433493</v>
      </c>
      <c r="U118" s="149">
        <f t="shared" si="169"/>
        <v>43.704395240731671</v>
      </c>
      <c r="V118" s="149">
        <f t="shared" si="175"/>
        <v>2.2922219861454828E-2</v>
      </c>
      <c r="W118" s="149">
        <f>0.5*Sections!$U$2*Sections!$T$2*Sections!N118^2</f>
        <v>341.34438246127252</v>
      </c>
      <c r="X118" s="149">
        <f>BikeData!$N$2*((Sections!$P$2)/Sections!$N$2)-(0.5*Sections!$U$2*Sections!$T$2*Sections!N118^2)/BikeData!$G$5</f>
        <v>9.1413488785576256</v>
      </c>
      <c r="Y118" s="149">
        <f>Sections!$V$2*BikeData!$N$2*(Sections!$P$2/Sections!$M$2)/(1-Sections!$V$2*Sections!$N$2/Sections!$M$2)</f>
        <v>15.459349727578084</v>
      </c>
      <c r="Z118" s="149">
        <f t="shared" si="176"/>
        <v>9.1413488785576256</v>
      </c>
      <c r="AA118" s="149">
        <f>$D$2-M118</f>
        <v>411.2</v>
      </c>
      <c r="AB118" s="149">
        <f>MAX(0, (N118^2 - M$17^2)/(2*Sections!Z118))</f>
        <v>54.669967702267186</v>
      </c>
      <c r="AC118" s="149">
        <f t="shared" si="189"/>
        <v>0</v>
      </c>
      <c r="AD118" s="149">
        <f t="shared" si="177"/>
        <v>6.8582415088433493</v>
      </c>
      <c r="BT118" s="129">
        <f>INDEX($B$29:$B$34, MATCH($BX118, $A$29:$A$34, 0))</f>
        <v>281.54523308547459</v>
      </c>
      <c r="BU118" s="129">
        <f t="shared" si="239"/>
        <v>92</v>
      </c>
      <c r="BV118" s="129">
        <f t="shared" si="191"/>
        <v>59.074018023885579</v>
      </c>
      <c r="BW118" s="129">
        <f t="shared" si="178"/>
        <v>212.66646488598809</v>
      </c>
      <c r="BX118" s="129">
        <f>IF(CK118=0,
IF(BV118&lt;$E$29,1,
IF(BV118&lt;$E$30,2,
IF(BV118&lt;$E$31,3,
IF(BV118&lt;$E$32,4,
IF(BV118&lt;$E$33,5,
IF(BV118&lt;$E$34,6)))))),
IF(BV118&gt;$F$29,1,
IF(BV118&gt;$F$30,2,
IF(BV118&gt;$F$31,3,
IF(BV118&gt;$F$32,4,
IF(BV118&gt;$F$33,5,
IF(BV118&gt;$F$34,6)))))))</f>
        <v>4</v>
      </c>
      <c r="BY118" s="129" cm="1">
        <f t="array" ref="BY118">INDEX(Sections!$A$37:$F$67, MATCH(BV118, Acceleration!$H$6:$H$36, 1), Sections!BX118)</f>
        <v>4.7104625432718503</v>
      </c>
      <c r="BZ118" s="129">
        <f>(BikeData!$G$5/BT118)*BikeData!$N$2*(Sections!$O$2/Sections!$N$2)-Sections!CE118/Sections!BT118</f>
        <v>8.0143484340247397</v>
      </c>
      <c r="CA118" s="129">
        <f>(Sections!$V$2*Sections!$L$2*BikeData!$N$2*((Sections!$P$2)/Sections!$M$2)/(1-Sections!$V$2*Sections!$N$2/Sections!$M$2))/Sections!BT118-Sections!CE118/Sections!BT118</f>
        <v>12.264868281555078</v>
      </c>
      <c r="CB118" s="129">
        <f t="shared" si="179"/>
        <v>4.7104625432718503</v>
      </c>
      <c r="CC118" s="129">
        <f t="shared" si="180"/>
        <v>59.153702593945056</v>
      </c>
      <c r="CD118" s="129">
        <f t="shared" si="181"/>
        <v>1.6916506463530646E-2</v>
      </c>
      <c r="CE118" s="149">
        <f>0.5*Sections!$U$2*Sections!$T$2*Sections!BV118^2</f>
        <v>628.15312898754451</v>
      </c>
      <c r="CF118" s="149">
        <f>BikeData!$N$2*((Sections!$P$2)/Sections!$N$2)-(0.5*Sections!$U$2*Sections!$T$2*Sections!BV118^2)/BikeData!$G$5</f>
        <v>8.0549521114126552</v>
      </c>
      <c r="CG118" s="149">
        <f>Sections!$V$2*BikeData!$N$2*(Sections!$P$2/Sections!$M$2)/(1-Sections!$V$2*Sections!$N$2/Sections!$M$2)</f>
        <v>15.459349727578084</v>
      </c>
      <c r="CH118" s="149">
        <f t="shared" si="170"/>
        <v>8.0549521114126552</v>
      </c>
      <c r="CI118" s="149">
        <f t="shared" si="192"/>
        <v>12.075679469999997</v>
      </c>
      <c r="CJ118" s="149">
        <f>MAX(0, (BV118^2 - BU$17^2)/(2*Sections!CH118))</f>
        <v>0</v>
      </c>
      <c r="CK118" s="149">
        <f t="shared" si="193"/>
        <v>0</v>
      </c>
      <c r="CL118" s="149">
        <f t="shared" si="194"/>
        <v>4.7104625432718503</v>
      </c>
      <c r="EX118" s="129">
        <f>INDEX($B$29:$B$34, MATCH($FB118, $A$29:$A$34, 0))</f>
        <v>288.49501037177833</v>
      </c>
      <c r="EY118" s="129">
        <f t="shared" si="230"/>
        <v>92</v>
      </c>
      <c r="EZ118" s="129">
        <f t="shared" si="231"/>
        <v>48.328913462147739</v>
      </c>
      <c r="FA118" s="129">
        <f t="shared" si="232"/>
        <v>173.98408846373187</v>
      </c>
      <c r="FB118" s="149">
        <f>IF(FO118=0,
IF(EZ118&lt;$E$29,1,
IF(EZ118&lt;$E$30,2,
IF(EZ118&lt;$E$31,3,
IF(EZ118&lt;$E$32,4,
IF(EZ118&lt;$E$33,5,
IF(EZ118&lt;$E$34,6)))))),
IF(EZ118&gt;$F$29,1,
IF(EZ118&gt;$F$30,2,
IF(EZ118&gt;$F$31,3,
IF(EZ118&gt;$F$32,4,
IF(EZ118&gt;$F$33,5,
IF(EZ118&gt;$F$34,6)))))))</f>
        <v>3</v>
      </c>
      <c r="FC118" s="149" cm="1">
        <f t="array" ref="FC118">INDEX(Sections!$A$37:$F$67, MATCH(EZ118, Acceleration!$H$6:$H$36, 1), Sections!FB118)</f>
        <v>6.8582415088433493</v>
      </c>
      <c r="FD118" s="129">
        <f>(BikeData!$G$5/EX118)*BikeData!$N$2*(Sections!$O$2/Sections!$N$2)-Sections!FI118/Sections!EX118</f>
        <v>8.5413318793279931</v>
      </c>
      <c r="FE118" s="129">
        <f>(Sections!$V$2*Sections!$L$2*BikeData!$N$2*((Sections!$P$2)/Sections!$M$2)/(1-Sections!$V$2*Sections!$N$2/Sections!$M$2))/Sections!EX118-Sections!FI118/Sections!EX118</f>
        <v>12.689457698437245</v>
      </c>
      <c r="FF118" s="129">
        <f t="shared" si="233"/>
        <v>6.8582415088433493</v>
      </c>
      <c r="FG118" s="129">
        <f t="shared" si="234"/>
        <v>48.470613359534163</v>
      </c>
      <c r="FH118" s="129">
        <f t="shared" si="183"/>
        <v>2.0661258021273988E-2</v>
      </c>
      <c r="FI118" s="149">
        <f>0.5*Sections!$U$2*Sections!$T$2*Sections!EZ118^2</f>
        <v>420.4230977577177</v>
      </c>
      <c r="FJ118" s="149">
        <f>BikeData!$N$2*((Sections!$P$2)/Sections!$N$2)-(0.5*Sections!$U$2*Sections!$T$2*Sections!EZ118^2)/BikeData!$G$5</f>
        <v>8.841808290313514</v>
      </c>
      <c r="FK118" s="149">
        <f>Sections!$V$2*BikeData!$N$2*(Sections!$P$2/Sections!$M$2)/(1-Sections!$V$2*Sections!$N$2/Sections!$M$2)</f>
        <v>15.459349727578084</v>
      </c>
      <c r="FL118" s="149">
        <f t="shared" si="235"/>
        <v>8.841808290313514</v>
      </c>
      <c r="FM118" s="149">
        <f t="shared" si="236"/>
        <v>161.62828163</v>
      </c>
      <c r="FN118" s="149">
        <f t="shared" si="184"/>
        <v>91.027524416030587</v>
      </c>
      <c r="FO118" s="149">
        <f t="shared" si="237"/>
        <v>0</v>
      </c>
      <c r="FP118" s="149">
        <f t="shared" si="238"/>
        <v>6.8582415088433493</v>
      </c>
      <c r="FR118" s="149">
        <f>INDEX($B$29:$B$34, MATCH($FV118, $A$29:$A$34, 0))</f>
        <v>288.49501037177833</v>
      </c>
      <c r="FS118" s="129">
        <f t="shared" si="199"/>
        <v>92</v>
      </c>
      <c r="FT118" s="129">
        <f t="shared" si="200"/>
        <v>47.047746140491924</v>
      </c>
      <c r="FU118" s="129">
        <f t="shared" si="201"/>
        <v>169.37188610577093</v>
      </c>
      <c r="FV118" s="149">
        <f>IF(GI118=0,
IF(FT118&lt;$E$29,1,
IF(FT118&lt;$E$30,2,
IF(FT118&lt;$E$31,3,
IF(FT118&lt;$E$32,4,
IF(FT118&lt;$E$33,5,
IF(FT118&lt;$E$34,6)))))),
IF(FT118&gt;$F$29,1,
IF(FT118&gt;$F$30,2,
IF(FT118&gt;$F$31,3,
IF(FT118&gt;$F$32,4,
IF(FT118&gt;$F$33,5,
IF(FT118&gt;$F$34,6)))))))</f>
        <v>3</v>
      </c>
      <c r="FW118" s="149" cm="1">
        <f t="array" ref="FW118">INDEX(Sections!$A$37:$F$67, MATCH(FT118, Acceleration!$H$6:$H$36, 1), Sections!FV118)</f>
        <v>6.8582415088433493</v>
      </c>
      <c r="FX118" s="129">
        <f>(BikeData!$G$5/FR118)*BikeData!$N$2*(Sections!$O$2/Sections!$N$2)-Sections!GC118/Sections!FR118</f>
        <v>8.617571751509292</v>
      </c>
      <c r="FY118" s="129">
        <f>(Sections!$V$2*Sections!$L$2*BikeData!$N$2*((Sections!$P$2)/Sections!$M$2)/(1-Sections!$V$2*Sections!$N$2/Sections!$M$2))/Sections!FR118-Sections!GC118/Sections!FR118</f>
        <v>12.765697570618544</v>
      </c>
      <c r="FZ118" s="129">
        <f t="shared" si="202"/>
        <v>6.8582415088433493</v>
      </c>
      <c r="GA118" s="129">
        <f t="shared" si="203"/>
        <v>47.193292954803013</v>
      </c>
      <c r="GB118" s="129">
        <f t="shared" si="185"/>
        <v>2.1222176869014318E-2</v>
      </c>
      <c r="GC118" s="149">
        <f>0.5*Sections!$U$2*Sections!$T$2*Sections!FT118^2</f>
        <v>398.42827504203109</v>
      </c>
      <c r="GD118" s="149">
        <f>BikeData!$N$2*((Sections!$P$2)/Sections!$N$2)-(0.5*Sections!$U$2*Sections!$T$2*Sections!FT118^2)/BikeData!$G$5</f>
        <v>8.9251220127214186</v>
      </c>
      <c r="GE118" s="149">
        <f>Sections!$V$2*BikeData!$N$2*(Sections!$P$2/Sections!$M$2)/(1-Sections!$V$2*Sections!$N$2/Sections!$M$2)</f>
        <v>15.459349727578084</v>
      </c>
      <c r="GF118" s="149">
        <f t="shared" si="204"/>
        <v>8.9251220127214186</v>
      </c>
      <c r="GG118" s="149">
        <f t="shared" si="205"/>
        <v>422.54111422000005</v>
      </c>
      <c r="GH118" s="149">
        <f>MAX(0, (FT118^2 - CX$6^2)/(2*Sections!GF118))</f>
        <v>124.00337013573458</v>
      </c>
      <c r="GI118" s="149">
        <f t="shared" si="206"/>
        <v>0</v>
      </c>
      <c r="GJ118" s="149">
        <f t="shared" si="207"/>
        <v>6.8582415088433493</v>
      </c>
      <c r="GM118" s="106">
        <f>INDEX($B$29:$B$34, MATCH(GQ118, $A$29:$A$34, 0))</f>
        <v>288.49501037177833</v>
      </c>
      <c r="GN118" s="106">
        <f t="shared" si="208"/>
        <v>92</v>
      </c>
      <c r="GO118" s="106">
        <f t="shared" si="209"/>
        <v>44.022128015940659</v>
      </c>
      <c r="GP118" s="106">
        <f t="shared" si="210"/>
        <v>158.47966085738636</v>
      </c>
      <c r="GQ118" s="106">
        <f>IF(HD118=0,
IF(GO118&lt;$E$29,1,
IF(GO118&lt;$E$30,2,
IF(GO118&lt;$E$31,3,
IF(GO118&lt;$E$32,4,
IF(GO118&lt;$E$33,5,
IF(GO118&lt;$E$34,6)))))),
IF(GO118&gt;$F$29,1,
IF(GO118&gt;$F$30,2,
IF(GO118&gt;$F$31,3,
IF(GO118&gt;$F$32,4,
IF(GO118&gt;$F$33,5,
IF(GO118&gt;$F$34,6)))))))</f>
        <v>3</v>
      </c>
      <c r="GR118" s="106" cm="1">
        <f t="array" ref="GR118">INDEX(Sections!$A$37:$F$67, MATCH(GO118, Acceleration!$H$6:$H$36, 1), Sections!GQ118)</f>
        <v>6.8582415088433493</v>
      </c>
      <c r="GS118" s="106">
        <f>(BikeData!$G$5/GM118)*BikeData!$N$2*(Sections!$O$2/Sections!$N$2)-Sections!GX118/Sections!GM118</f>
        <v>8.7894904237552325</v>
      </c>
      <c r="GT118" s="106">
        <f>(Sections!$V$2*Sections!$L$2*BikeData!$N$2*((Sections!$P$2)/Sections!$M$2)/(1-Sections!$V$2*Sections!$N$2/Sections!$M$2))/Sections!GM118-Sections!GX118/Sections!GM118</f>
        <v>12.937616242864484</v>
      </c>
      <c r="GU118" s="106">
        <f t="shared" si="211"/>
        <v>6.8582415088433493</v>
      </c>
      <c r="GV118" s="106">
        <f t="shared" si="212"/>
        <v>44.177644098226359</v>
      </c>
      <c r="GW118" s="106">
        <f t="shared" si="186"/>
        <v>2.2675795549802452E-2</v>
      </c>
      <c r="GX118" s="106">
        <f>0.5*Sections!$U$2*Sections!$T$2*Sections!GO118^2</f>
        <v>348.83059590933613</v>
      </c>
      <c r="GY118" s="106">
        <f>BikeData!$N$2*((Sections!$P$2)/Sections!$N$2)-(0.5*Sections!$U$2*Sections!$T$2*Sections!GO118^2)/BikeData!$G$5</f>
        <v>9.1129920094361712</v>
      </c>
      <c r="GZ118" s="106">
        <f>Sections!$V$2*BikeData!$N$2*(Sections!$P$2/Sections!$M$2)/(1-Sections!$V$2*Sections!$N$2/Sections!$M$2)</f>
        <v>15.459349727578084</v>
      </c>
      <c r="HA118" s="106">
        <f t="shared" si="213"/>
        <v>9.1129920094361712</v>
      </c>
      <c r="HB118" s="106">
        <f t="shared" si="214"/>
        <v>291.21187875999999</v>
      </c>
      <c r="HC118" s="106">
        <f>MAX(0, (GO118^2 - DY$9^2)/(2*Sections!HA118))</f>
        <v>106.32884090347019</v>
      </c>
      <c r="HD118" s="106">
        <f t="shared" si="215"/>
        <v>0</v>
      </c>
      <c r="HE118" s="106">
        <f t="shared" si="216"/>
        <v>6.8582415088433493</v>
      </c>
      <c r="HH118" s="82">
        <f>INDEX($B$29:$B$34, MATCH(HL118, $A$29:$A$34, 0))</f>
        <v>300.69501336586995</v>
      </c>
      <c r="HI118" s="82">
        <f t="shared" si="217"/>
        <v>92</v>
      </c>
      <c r="HJ118" s="82">
        <f t="shared" si="218"/>
        <v>42.840231350536101</v>
      </c>
      <c r="HK118" s="82">
        <f t="shared" si="219"/>
        <v>154.22483286192997</v>
      </c>
      <c r="HL118" s="106">
        <f>IF(HY118=0,
IF(HJ118&lt;$E$29,1,
IF(HJ118&lt;$E$30,2,
IF(HJ118&lt;$E$31,3,
IF(HJ118&lt;$E$32,4,
IF(HJ118&lt;$E$33,5,
IF(HJ118&lt;$E$34,6)))))),
IF(HJ118&gt;$F$29,1,
IF(HJ118&gt;$F$30,2,
IF(HJ118&gt;$F$31,3,
IF(HJ118&gt;$F$32,4,
IF(HJ118&gt;$F$33,5,
IF(HJ118&gt;$F$34,6)))))))</f>
        <v>2</v>
      </c>
      <c r="HM118" s="106" cm="1">
        <f t="array" ref="HM118">INDEX(Sections!$A$37:$F$67, MATCH(HJ118, Acceleration!$H$6:$H$36, 1), Sections!HL118)</f>
        <v>9.4901727706756382</v>
      </c>
      <c r="HN118" s="82">
        <f>(BikeData!$G$5/HH118)*BikeData!$N$2*(Sections!$O$2/Sections!$N$2)-Sections!HS118/Sections!HH118</f>
        <v>8.4943322547729956</v>
      </c>
      <c r="HO118" s="82">
        <f>(Sections!$V$2*Sections!$L$2*BikeData!$N$2*((Sections!$P$2)/Sections!$M$2)/(1-Sections!$V$2*Sections!$N$2/Sections!$M$2))/Sections!HH118-Sections!HS118/Sections!HH118</f>
        <v>12.474157486364936</v>
      </c>
      <c r="HP118" s="82">
        <f t="shared" si="220"/>
        <v>8.4943322547729956</v>
      </c>
      <c r="HQ118" s="82">
        <f t="shared" si="221"/>
        <v>43.038053936917294</v>
      </c>
      <c r="HR118" s="106">
        <f t="shared" si="172"/>
        <v>2.3288774261218198E-2</v>
      </c>
      <c r="HS118" s="104">
        <f>0.5*Sections!$U$2*Sections!$T$2*Sections!HJ118^2</f>
        <v>330.35137599014206</v>
      </c>
      <c r="HT118" s="104">
        <f>BikeData!$N$2*((Sections!$P$2)/Sections!$N$2)-(0.5*Sections!$U$2*Sections!$T$2*Sections!HJ118^2)/BikeData!$G$5</f>
        <v>9.1829890545846347</v>
      </c>
      <c r="HU118" s="104">
        <f>Sections!$V$2*BikeData!$N$2*(Sections!$P$2/Sections!$M$2)/(1-Sections!$V$2*Sections!$N$2/Sections!$M$2)</f>
        <v>15.459349727578084</v>
      </c>
      <c r="HV118" s="106">
        <f t="shared" si="222"/>
        <v>9.1829890545846347</v>
      </c>
      <c r="HW118" s="106">
        <f t="shared" si="223"/>
        <v>229.42191860000003</v>
      </c>
      <c r="HX118" s="106">
        <f t="shared" si="187"/>
        <v>82.436116336024554</v>
      </c>
      <c r="HY118" s="106">
        <f t="shared" si="224"/>
        <v>0</v>
      </c>
      <c r="HZ118" s="106">
        <f t="shared" si="225"/>
        <v>8.4943322547729956</v>
      </c>
    </row>
    <row r="119" spans="2:234">
      <c r="B119" s="65"/>
      <c r="C119" s="65"/>
      <c r="D119" s="65"/>
      <c r="E119" s="111"/>
      <c r="F119" s="111"/>
      <c r="L119" s="149">
        <f>INDEX($B$29:$B$34, MATCH($P119, $A$29:$A$34, 0))</f>
        <v>288.49501037177833</v>
      </c>
      <c r="M119" s="149">
        <f t="shared" si="173"/>
        <v>93</v>
      </c>
      <c r="N119" s="149">
        <f t="shared" si="188"/>
        <v>43.704395240731671</v>
      </c>
      <c r="O119" s="149">
        <f t="shared" si="174"/>
        <v>157.33582286663403</v>
      </c>
      <c r="P119" s="149">
        <f>IF(AC119=0,
IF(N119&lt;$E$29,1,
IF(N119&lt;$E$30,2,
IF(N119&lt;$E$31,3,
IF(N119&lt;$E$32,4,
IF(N119&lt;$E$33,5,
IF(N119&lt;$E$34,6)))))),
IF(N119&gt;$F$29,1,
IF(N119&gt;$F$30,2,
IF(N119&gt;$F$31,3,
IF(N119&gt;$F$32,4,
IF(N119&gt;$F$33,5,
IF(N119&gt;$F$34,6)))))))</f>
        <v>3</v>
      </c>
      <c r="Q119" s="149" cm="1">
        <f t="array" ref="Q119">INDEX(Sections!$A$37:$F$67, MATCH(N119, Acceleration!$H$6:$H$36, 1), Sections!P119)</f>
        <v>6.8582415088433493</v>
      </c>
      <c r="R119" s="149">
        <f>(BikeData!$G$5/L119)*BikeData!$N$2*(Sections!$O$2/Sections!$N$2)-Sections!W119/Sections!L119</f>
        <v>8.8068815269788701</v>
      </c>
      <c r="S119" s="149">
        <f>(Sections!$V$2*Sections!$L$2*BikeData!$N$2*((Sections!$P$2)/Sections!$M$2)/(1-Sections!$V$2*Sections!$N$2/Sections!$M$2))/Sections!L119-Sections!W119/Sections!L119</f>
        <v>12.955007346088122</v>
      </c>
      <c r="T119" s="149">
        <f t="shared" si="168"/>
        <v>6.8582415088433493</v>
      </c>
      <c r="U119" s="149">
        <f t="shared" si="169"/>
        <v>43.861037908099895</v>
      </c>
      <c r="V119" s="149">
        <f t="shared" si="175"/>
        <v>2.2840062888750966E-2</v>
      </c>
      <c r="W119" s="149">
        <f>0.5*Sections!$U$2*Sections!$T$2*Sections!N119^2</f>
        <v>343.81334940445606</v>
      </c>
      <c r="X119" s="149">
        <f>BikeData!$N$2*((Sections!$P$2)/Sections!$N$2)-(0.5*Sections!$U$2*Sections!$T$2*Sections!N119^2)/BikeData!$G$5</f>
        <v>9.1319967310455663</v>
      </c>
      <c r="Y119" s="149">
        <f>Sections!$V$2*BikeData!$N$2*(Sections!$P$2/Sections!$M$2)/(1-Sections!$V$2*Sections!$N$2/Sections!$M$2)</f>
        <v>15.459349727578084</v>
      </c>
      <c r="Z119" s="149">
        <f t="shared" si="176"/>
        <v>9.1319967310455663</v>
      </c>
      <c r="AA119" s="149">
        <f>$D$2-M119</f>
        <v>410.2</v>
      </c>
      <c r="AB119" s="149">
        <f>MAX(0, (N119^2 - M$17^2)/(2*Sections!Z119))</f>
        <v>55.476967893826668</v>
      </c>
      <c r="AC119" s="149">
        <f t="shared" si="189"/>
        <v>0</v>
      </c>
      <c r="AD119" s="149">
        <f t="shared" si="177"/>
        <v>6.8582415088433493</v>
      </c>
      <c r="BT119" s="129">
        <f>INDEX($B$29:$B$34, MATCH($BX119, $A$29:$A$34, 0))</f>
        <v>281.54523308547459</v>
      </c>
      <c r="BU119" s="129">
        <f t="shared" si="239"/>
        <v>93</v>
      </c>
      <c r="BV119" s="129">
        <f t="shared" si="191"/>
        <v>59.153702593945056</v>
      </c>
      <c r="BW119" s="129">
        <f t="shared" si="178"/>
        <v>212.9533293382022</v>
      </c>
      <c r="BX119" s="129">
        <f>IF(CK119=0,
IF(BV119&lt;$E$29,1,
IF(BV119&lt;$E$30,2,
IF(BV119&lt;$E$31,3,
IF(BV119&lt;$E$32,4,
IF(BV119&lt;$E$33,5,
IF(BV119&lt;$E$34,6)))))),
IF(BV119&gt;$F$29,1,
IF(BV119&gt;$F$30,2,
IF(BV119&gt;$F$31,3,
IF(BV119&gt;$F$32,4,
IF(BV119&gt;$F$33,5,
IF(BV119&gt;$F$34,6)))))))</f>
        <v>4</v>
      </c>
      <c r="BY119" s="129" cm="1">
        <f t="array" ref="BY119">INDEX(Sections!$A$37:$F$67, MATCH(BV119, Acceleration!$H$6:$H$36, 1), Sections!BX119)</f>
        <v>4.7104625432718503</v>
      </c>
      <c r="BZ119" s="129">
        <f>(BikeData!$G$5/BT119)*BikeData!$N$2*(Sections!$O$2/Sections!$N$2)-Sections!CE119/Sections!BT119</f>
        <v>8.0083253644916699</v>
      </c>
      <c r="CA119" s="129">
        <f>(Sections!$V$2*Sections!$L$2*BikeData!$N$2*((Sections!$P$2)/Sections!$M$2)/(1-Sections!$V$2*Sections!$N$2/Sections!$M$2))/Sections!BT119-Sections!CE119/Sections!BT119</f>
        <v>12.25884521202201</v>
      </c>
      <c r="CB119" s="129">
        <f t="shared" si="179"/>
        <v>4.7104625432718503</v>
      </c>
      <c r="CC119" s="129">
        <f t="shared" si="180"/>
        <v>59.233279967088144</v>
      </c>
      <c r="CD119" s="129">
        <f t="shared" si="181"/>
        <v>1.6893749268158838E-2</v>
      </c>
      <c r="CE119" s="149">
        <f>0.5*Sections!$U$2*Sections!$T$2*Sections!BV119^2</f>
        <v>629.84889550312232</v>
      </c>
      <c r="CF119" s="149">
        <f>BikeData!$N$2*((Sections!$P$2)/Sections!$N$2)-(0.5*Sections!$U$2*Sections!$T$2*Sections!BV119^2)/BikeData!$G$5</f>
        <v>8.0485287533991023</v>
      </c>
      <c r="CG119" s="149">
        <f>Sections!$V$2*BikeData!$N$2*(Sections!$P$2/Sections!$M$2)/(1-Sections!$V$2*Sections!$N$2/Sections!$M$2)</f>
        <v>15.459349727578084</v>
      </c>
      <c r="CH119" s="149">
        <f t="shared" si="170"/>
        <v>8.0485287533991023</v>
      </c>
      <c r="CI119" s="149">
        <f t="shared" si="192"/>
        <v>11.075679469999997</v>
      </c>
      <c r="CJ119" s="149">
        <f>MAX(0, (BV119^2 - BU$17^2)/(2*Sections!CH119))</f>
        <v>0</v>
      </c>
      <c r="CK119" s="149">
        <f t="shared" si="193"/>
        <v>0</v>
      </c>
      <c r="CL119" s="149">
        <f t="shared" si="194"/>
        <v>4.7104625432718503</v>
      </c>
      <c r="EX119" s="129">
        <f>INDEX($B$29:$B$34, MATCH($FB119, $A$29:$A$34, 0))</f>
        <v>288.49501037177833</v>
      </c>
      <c r="EY119" s="129">
        <f t="shared" si="230"/>
        <v>93</v>
      </c>
      <c r="EZ119" s="129">
        <f t="shared" si="231"/>
        <v>48.470613359534163</v>
      </c>
      <c r="FA119" s="129">
        <f t="shared" si="232"/>
        <v>174.494208094323</v>
      </c>
      <c r="FB119" s="149">
        <f>IF(FO119=0,
IF(EZ119&lt;$E$29,1,
IF(EZ119&lt;$E$30,2,
IF(EZ119&lt;$E$31,3,
IF(EZ119&lt;$E$32,4,
IF(EZ119&lt;$E$33,5,
IF(EZ119&lt;$E$34,6)))))),
IF(EZ119&gt;$F$29,1,
IF(EZ119&gt;$F$30,2,
IF(EZ119&gt;$F$31,3,
IF(EZ119&gt;$F$32,4,
IF(EZ119&gt;$F$33,5,
IF(EZ119&gt;$F$34,6)))))))</f>
        <v>3</v>
      </c>
      <c r="FC119" s="149" cm="1">
        <f t="array" ref="FC119">INDEX(Sections!$A$37:$F$67, MATCH(EZ119, Acceleration!$H$6:$H$36, 1), Sections!FB119)</f>
        <v>6.8582415088433493</v>
      </c>
      <c r="FD119" s="129">
        <f>(BikeData!$G$5/EX119)*BikeData!$N$2*(Sections!$O$2/Sections!$N$2)-Sections!FI119/Sections!EX119</f>
        <v>8.5327737869713811</v>
      </c>
      <c r="FE119" s="129">
        <f>(Sections!$V$2*Sections!$L$2*BikeData!$N$2*((Sections!$P$2)/Sections!$M$2)/(1-Sections!$V$2*Sections!$N$2/Sections!$M$2))/Sections!EX119-Sections!FI119/Sections!EX119</f>
        <v>12.680899606080633</v>
      </c>
      <c r="FF119" s="129">
        <f t="shared" si="233"/>
        <v>6.8582415088433493</v>
      </c>
      <c r="FG119" s="129">
        <f t="shared" si="234"/>
        <v>48.611900214527083</v>
      </c>
      <c r="FH119" s="129">
        <f t="shared" si="183"/>
        <v>2.060103232158534E-2</v>
      </c>
      <c r="FI119" s="149">
        <f>0.5*Sections!$U$2*Sections!$T$2*Sections!EZ119^2</f>
        <v>422.89206470090124</v>
      </c>
      <c r="FJ119" s="149">
        <f>BikeData!$N$2*((Sections!$P$2)/Sections!$N$2)-(0.5*Sections!$U$2*Sections!$T$2*Sections!EZ119^2)/BikeData!$G$5</f>
        <v>8.8324561428014547</v>
      </c>
      <c r="FK119" s="149">
        <f>Sections!$V$2*BikeData!$N$2*(Sections!$P$2/Sections!$M$2)/(1-Sections!$V$2*Sections!$N$2/Sections!$M$2)</f>
        <v>15.459349727578084</v>
      </c>
      <c r="FL119" s="149">
        <f t="shared" si="235"/>
        <v>8.8324561428014547</v>
      </c>
      <c r="FM119" s="149">
        <f t="shared" si="236"/>
        <v>160.62828163</v>
      </c>
      <c r="FN119" s="149">
        <f t="shared" si="184"/>
        <v>91.900389700634676</v>
      </c>
      <c r="FO119" s="149">
        <f t="shared" si="237"/>
        <v>0</v>
      </c>
      <c r="FP119" s="149">
        <f t="shared" si="238"/>
        <v>6.8582415088433493</v>
      </c>
      <c r="FR119" s="149">
        <f>INDEX($B$29:$B$34, MATCH($FV119, $A$29:$A$34, 0))</f>
        <v>288.49501037177833</v>
      </c>
      <c r="FS119" s="129">
        <f t="shared" si="199"/>
        <v>93</v>
      </c>
      <c r="FT119" s="129">
        <f t="shared" si="200"/>
        <v>47.193292954803013</v>
      </c>
      <c r="FU119" s="129">
        <f t="shared" si="201"/>
        <v>169.89585463729085</v>
      </c>
      <c r="FV119" s="149">
        <f>IF(GI119=0,
IF(FT119&lt;$E$29,1,
IF(FT119&lt;$E$30,2,
IF(FT119&lt;$E$31,3,
IF(FT119&lt;$E$32,4,
IF(FT119&lt;$E$33,5,
IF(FT119&lt;$E$34,6)))))),
IF(FT119&gt;$F$29,1,
IF(FT119&gt;$F$30,2,
IF(FT119&gt;$F$31,3,
IF(FT119&gt;$F$32,4,
IF(FT119&gt;$F$33,5,
IF(FT119&gt;$F$34,6)))))))</f>
        <v>3</v>
      </c>
      <c r="FW119" s="149" cm="1">
        <f t="array" ref="FW119">INDEX(Sections!$A$37:$F$67, MATCH(FT119, Acceleration!$H$6:$H$36, 1), Sections!FV119)</f>
        <v>6.8582415088433493</v>
      </c>
      <c r="FX119" s="129">
        <f>(BikeData!$G$5/FR119)*BikeData!$N$2*(Sections!$O$2/Sections!$N$2)-Sections!GC119/Sections!FR119</f>
        <v>8.6090136591526782</v>
      </c>
      <c r="FY119" s="129">
        <f>(Sections!$V$2*Sections!$L$2*BikeData!$N$2*((Sections!$P$2)/Sections!$M$2)/(1-Sections!$V$2*Sections!$N$2/Sections!$M$2))/Sections!FR119-Sections!GC119/Sections!FR119</f>
        <v>12.75713947826193</v>
      </c>
      <c r="FZ119" s="129">
        <f t="shared" si="202"/>
        <v>6.8582415088433493</v>
      </c>
      <c r="GA119" s="129">
        <f t="shared" si="203"/>
        <v>47.338392272399219</v>
      </c>
      <c r="GB119" s="129">
        <f t="shared" si="185"/>
        <v>2.1156927385701907E-2</v>
      </c>
      <c r="GC119" s="149">
        <f>0.5*Sections!$U$2*Sections!$T$2*Sections!FT119^2</f>
        <v>400.89724198521469</v>
      </c>
      <c r="GD119" s="149">
        <f>BikeData!$N$2*((Sections!$P$2)/Sections!$N$2)-(0.5*Sections!$U$2*Sections!$T$2*Sections!FT119^2)/BikeData!$G$5</f>
        <v>8.9157698652093593</v>
      </c>
      <c r="GE119" s="149">
        <f>Sections!$V$2*BikeData!$N$2*(Sections!$P$2/Sections!$M$2)/(1-Sections!$V$2*Sections!$N$2/Sections!$M$2)</f>
        <v>15.459349727578084</v>
      </c>
      <c r="GF119" s="149">
        <f t="shared" si="204"/>
        <v>8.9157698652093593</v>
      </c>
      <c r="GG119" s="149">
        <f t="shared" si="205"/>
        <v>421.54111422000005</v>
      </c>
      <c r="GH119" s="149">
        <f>MAX(0, (FT119^2 - CX$6^2)/(2*Sections!GF119))</f>
        <v>124.90266873131996</v>
      </c>
      <c r="GI119" s="149">
        <f t="shared" si="206"/>
        <v>0</v>
      </c>
      <c r="GJ119" s="149">
        <f t="shared" si="207"/>
        <v>6.8582415088433493</v>
      </c>
      <c r="GM119" s="106">
        <f>INDEX($B$29:$B$34, MATCH(GQ119, $A$29:$A$34, 0))</f>
        <v>288.49501037177833</v>
      </c>
      <c r="GN119" s="106">
        <f t="shared" si="208"/>
        <v>93</v>
      </c>
      <c r="GO119" s="106">
        <f t="shared" si="209"/>
        <v>44.177644098226359</v>
      </c>
      <c r="GP119" s="106">
        <f t="shared" si="210"/>
        <v>159.03951875361489</v>
      </c>
      <c r="GQ119" s="106">
        <f>IF(HD119=0,
IF(GO119&lt;$E$29,1,
IF(GO119&lt;$E$30,2,
IF(GO119&lt;$E$31,3,
IF(GO119&lt;$E$32,4,
IF(GO119&lt;$E$33,5,
IF(GO119&lt;$E$34,6)))))),
IF(GO119&gt;$F$29,1,
IF(GO119&gt;$F$30,2,
IF(GO119&gt;$F$31,3,
IF(GO119&gt;$F$32,4,
IF(GO119&gt;$F$33,5,
IF(GO119&gt;$F$34,6)))))))</f>
        <v>3</v>
      </c>
      <c r="GR119" s="106" cm="1">
        <f t="array" ref="GR119">INDEX(Sections!$A$37:$F$67, MATCH(GO119, Acceleration!$H$6:$H$36, 1), Sections!GQ119)</f>
        <v>6.8582415088433493</v>
      </c>
      <c r="GS119" s="106">
        <f>(BikeData!$G$5/GM119)*BikeData!$N$2*(Sections!$O$2/Sections!$N$2)-Sections!GX119/Sections!GM119</f>
        <v>8.7809323313986187</v>
      </c>
      <c r="GT119" s="106">
        <f>(Sections!$V$2*Sections!$L$2*BikeData!$N$2*((Sections!$P$2)/Sections!$M$2)/(1-Sections!$V$2*Sections!$N$2/Sections!$M$2))/Sections!GM119-Sections!GX119/Sections!GM119</f>
        <v>12.929058150507871</v>
      </c>
      <c r="GU119" s="106">
        <f t="shared" si="211"/>
        <v>6.8582415088433493</v>
      </c>
      <c r="GV119" s="106">
        <f t="shared" si="212"/>
        <v>44.332614643028229</v>
      </c>
      <c r="GW119" s="106">
        <f t="shared" si="186"/>
        <v>2.259625074474898E-2</v>
      </c>
      <c r="GX119" s="106">
        <f>0.5*Sections!$U$2*Sections!$T$2*Sections!GO119^2</f>
        <v>351.29956285251978</v>
      </c>
      <c r="GY119" s="106">
        <f>BikeData!$N$2*((Sections!$P$2)/Sections!$N$2)-(0.5*Sections!$U$2*Sections!$T$2*Sections!GO119^2)/BikeData!$G$5</f>
        <v>9.1036398619241119</v>
      </c>
      <c r="GZ119" s="106">
        <f>Sections!$V$2*BikeData!$N$2*(Sections!$P$2/Sections!$M$2)/(1-Sections!$V$2*Sections!$N$2/Sections!$M$2)</f>
        <v>15.459349727578084</v>
      </c>
      <c r="HA119" s="106">
        <f t="shared" si="213"/>
        <v>9.1036398619241119</v>
      </c>
      <c r="HB119" s="106">
        <f t="shared" si="214"/>
        <v>290.21187875999999</v>
      </c>
      <c r="HC119" s="106">
        <f>MAX(0, (GO119^2 - DY$9^2)/(2*Sections!HA119))</f>
        <v>107.19142385192387</v>
      </c>
      <c r="HD119" s="106">
        <f t="shared" si="215"/>
        <v>0</v>
      </c>
      <c r="HE119" s="106">
        <f t="shared" si="216"/>
        <v>6.8582415088433493</v>
      </c>
      <c r="HH119" s="82">
        <f>INDEX($B$29:$B$34, MATCH(HL119, $A$29:$A$34, 0))</f>
        <v>288.49501037177833</v>
      </c>
      <c r="HI119" s="82">
        <f t="shared" si="217"/>
        <v>93</v>
      </c>
      <c r="HJ119" s="82">
        <f t="shared" si="218"/>
        <v>43.038053936917294</v>
      </c>
      <c r="HK119" s="82">
        <f t="shared" si="219"/>
        <v>154.93699417290227</v>
      </c>
      <c r="HL119" s="106">
        <f>IF(HY119=0,
IF(HJ119&lt;$E$29,1,
IF(HJ119&lt;$E$30,2,
IF(HJ119&lt;$E$31,3,
IF(HJ119&lt;$E$32,4,
IF(HJ119&lt;$E$33,5,
IF(HJ119&lt;$E$34,6)))))),
IF(HJ119&gt;$F$29,1,
IF(HJ119&gt;$F$30,2,
IF(HJ119&gt;$F$31,3,
IF(HJ119&gt;$F$32,4,
IF(HJ119&gt;$F$33,5,
IF(HJ119&gt;$F$34,6)))))))</f>
        <v>3</v>
      </c>
      <c r="HM119" s="106" cm="1">
        <f t="array" ref="HM119">INDEX(Sections!$A$37:$F$67, MATCH(HJ119, Acceleration!$H$6:$H$36, 1), Sections!HL119)</f>
        <v>6.8582415088433493</v>
      </c>
      <c r="HN119" s="82">
        <f>(BikeData!$G$5/HH119)*BikeData!$N$2*(Sections!$O$2/Sections!$N$2)-Sections!HS119/Sections!HH119</f>
        <v>8.8429445902158665</v>
      </c>
      <c r="HO119" s="82">
        <f>(Sections!$V$2*Sections!$L$2*BikeData!$N$2*((Sections!$P$2)/Sections!$M$2)/(1-Sections!$V$2*Sections!$N$2/Sections!$M$2))/Sections!HH119-Sections!HS119/Sections!HH119</f>
        <v>12.991070409325118</v>
      </c>
      <c r="HP119" s="82">
        <f t="shared" si="220"/>
        <v>6.8582415088433493</v>
      </c>
      <c r="HQ119" s="82">
        <f t="shared" si="221"/>
        <v>43.197112978701348</v>
      </c>
      <c r="HR119" s="106">
        <f t="shared" si="172"/>
        <v>2.3192394373828341E-2</v>
      </c>
      <c r="HS119" s="104">
        <f>0.5*Sections!$U$2*Sections!$T$2*Sections!HJ119^2</f>
        <v>333.40933560186033</v>
      </c>
      <c r="HT119" s="104">
        <f>BikeData!$N$2*((Sections!$P$2)/Sections!$N$2)-(0.5*Sections!$U$2*Sections!$T$2*Sections!HJ119^2)/BikeData!$G$5</f>
        <v>9.171405874237216</v>
      </c>
      <c r="HU119" s="104">
        <f>Sections!$V$2*BikeData!$N$2*(Sections!$P$2/Sections!$M$2)/(1-Sections!$V$2*Sections!$N$2/Sections!$M$2)</f>
        <v>15.459349727578084</v>
      </c>
      <c r="HV119" s="106">
        <f t="shared" si="222"/>
        <v>9.171405874237216</v>
      </c>
      <c r="HW119" s="106">
        <f t="shared" si="223"/>
        <v>228.42191860000003</v>
      </c>
      <c r="HX119" s="106">
        <f t="shared" si="187"/>
        <v>83.466405997937457</v>
      </c>
      <c r="HY119" s="106">
        <f t="shared" si="224"/>
        <v>0</v>
      </c>
      <c r="HZ119" s="106">
        <f t="shared" si="225"/>
        <v>6.8582415088433493</v>
      </c>
    </row>
    <row r="120" spans="2:234">
      <c r="B120" s="65"/>
      <c r="C120" s="65"/>
      <c r="D120" s="65"/>
      <c r="E120" s="111"/>
      <c r="F120" s="111"/>
      <c r="L120" s="149">
        <f>INDEX($B$29:$B$34, MATCH($P120, $A$29:$A$34, 0))</f>
        <v>288.49501037177833</v>
      </c>
      <c r="M120" s="149">
        <f t="shared" si="173"/>
        <v>94</v>
      </c>
      <c r="N120" s="149">
        <f t="shared" si="188"/>
        <v>43.861037908099895</v>
      </c>
      <c r="O120" s="149">
        <f t="shared" si="174"/>
        <v>157.89973646915962</v>
      </c>
      <c r="P120" s="149">
        <f>IF(AC120=0,
IF(N120&lt;$E$29,1,
IF(N120&lt;$E$30,2,
IF(N120&lt;$E$31,3,
IF(N120&lt;$E$32,4,
IF(N120&lt;$E$33,5,
IF(N120&lt;$E$34,6)))))),
IF(N120&gt;$F$29,1,
IF(N120&gt;$F$30,2,
IF(N120&gt;$F$31,3,
IF(N120&gt;$F$32,4,
IF(N120&gt;$F$33,5,
IF(N120&gt;$F$34,6)))))))</f>
        <v>3</v>
      </c>
      <c r="Q120" s="149" cm="1">
        <f t="array" ref="Q120">INDEX(Sections!$A$37:$F$67, MATCH(N120, Acceleration!$H$6:$H$36, 1), Sections!P120)</f>
        <v>6.8582415088433493</v>
      </c>
      <c r="R120" s="149">
        <f>(BikeData!$G$5/L120)*BikeData!$N$2*(Sections!$O$2/Sections!$N$2)-Sections!W120/Sections!L120</f>
        <v>8.7983234346222563</v>
      </c>
      <c r="S120" s="149">
        <f>(Sections!$V$2*Sections!$L$2*BikeData!$N$2*((Sections!$P$2)/Sections!$M$2)/(1-Sections!$V$2*Sections!$N$2/Sections!$M$2))/Sections!L120-Sections!W120/Sections!L120</f>
        <v>12.946449253731508</v>
      </c>
      <c r="T120" s="149">
        <f t="shared" si="168"/>
        <v>6.8582415088433493</v>
      </c>
      <c r="U120" s="149">
        <f t="shared" si="169"/>
        <v>44.017123138540789</v>
      </c>
      <c r="V120" s="149">
        <f t="shared" si="175"/>
        <v>2.2758783026178078E-2</v>
      </c>
      <c r="W120" s="149">
        <f>0.5*Sections!$U$2*Sections!$T$2*Sections!N120^2</f>
        <v>346.28231634763966</v>
      </c>
      <c r="X120" s="149">
        <f>BikeData!$N$2*((Sections!$P$2)/Sections!$N$2)-(0.5*Sections!$U$2*Sections!$T$2*Sections!N120^2)/BikeData!$G$5</f>
        <v>9.122644583533507</v>
      </c>
      <c r="Y120" s="149">
        <f>Sections!$V$2*BikeData!$N$2*(Sections!$P$2/Sections!$M$2)/(1-Sections!$V$2*Sections!$N$2/Sections!$M$2)</f>
        <v>15.459349727578084</v>
      </c>
      <c r="Z120" s="149">
        <f t="shared" si="176"/>
        <v>9.122644583533507</v>
      </c>
      <c r="AA120" s="149">
        <f>$D$2-M120</f>
        <v>409.2</v>
      </c>
      <c r="AB120" s="149">
        <f>MAX(0, (N120^2 - M$17^2)/(2*Sections!Z120))</f>
        <v>56.285622689983477</v>
      </c>
      <c r="AC120" s="149">
        <f t="shared" si="189"/>
        <v>0</v>
      </c>
      <c r="AD120" s="149">
        <f t="shared" si="177"/>
        <v>6.8582415088433493</v>
      </c>
      <c r="BT120" s="129">
        <f>INDEX($B$29:$B$34, MATCH($BX120, $A$29:$A$34, 0))</f>
        <v>281.54523308547459</v>
      </c>
      <c r="BU120" s="129">
        <f t="shared" si="239"/>
        <v>94</v>
      </c>
      <c r="BV120" s="129">
        <f t="shared" si="191"/>
        <v>59.233279967088144</v>
      </c>
      <c r="BW120" s="129">
        <f t="shared" si="178"/>
        <v>213.23980788151732</v>
      </c>
      <c r="BX120" s="129">
        <f>IF(CK120=0,
IF(BV120&lt;$E$29,1,
IF(BV120&lt;$E$30,2,
IF(BV120&lt;$E$31,3,
IF(BV120&lt;$E$32,4,
IF(BV120&lt;$E$33,5,
IF(BV120&lt;$E$34,6)))))),
IF(BV120&gt;$F$29,1,
IF(BV120&gt;$F$30,2,
IF(BV120&gt;$F$31,3,
IF(BV120&gt;$F$32,4,
IF(BV120&gt;$F$33,5,
IF(BV120&gt;$F$34,6)))))))</f>
        <v>4</v>
      </c>
      <c r="BY120" s="129" cm="1">
        <f t="array" ref="BY120">INDEX(Sections!$A$37:$F$67, MATCH(BV120, Acceleration!$H$6:$H$36, 1), Sections!BX120)</f>
        <v>4.7104625432718503</v>
      </c>
      <c r="BZ120" s="129">
        <f>(BikeData!$G$5/BT120)*BikeData!$N$2*(Sections!$O$2/Sections!$N$2)-Sections!CE120/Sections!BT120</f>
        <v>8.0023022949586018</v>
      </c>
      <c r="CA120" s="129">
        <f>(Sections!$V$2*Sections!$L$2*BikeData!$N$2*((Sections!$P$2)/Sections!$M$2)/(1-Sections!$V$2*Sections!$N$2/Sections!$M$2))/Sections!BT120-Sections!CE120/Sections!BT120</f>
        <v>12.252822142488942</v>
      </c>
      <c r="CB120" s="129">
        <f t="shared" si="179"/>
        <v>4.7104625432718503</v>
      </c>
      <c r="CC120" s="129">
        <f t="shared" si="180"/>
        <v>59.312750574779358</v>
      </c>
      <c r="CD120" s="129">
        <f t="shared" si="181"/>
        <v>1.6871083669845688E-2</v>
      </c>
      <c r="CE120" s="149">
        <f>0.5*Sections!$U$2*Sections!$T$2*Sections!BV120^2</f>
        <v>631.54466201870014</v>
      </c>
      <c r="CF120" s="149">
        <f>BikeData!$N$2*((Sections!$P$2)/Sections!$N$2)-(0.5*Sections!$U$2*Sections!$T$2*Sections!BV120^2)/BikeData!$G$5</f>
        <v>8.0421053953855512</v>
      </c>
      <c r="CG120" s="149">
        <f>Sections!$V$2*BikeData!$N$2*(Sections!$P$2/Sections!$M$2)/(1-Sections!$V$2*Sections!$N$2/Sections!$M$2)</f>
        <v>15.459349727578084</v>
      </c>
      <c r="CH120" s="149">
        <f t="shared" si="170"/>
        <v>8.0421053953855512</v>
      </c>
      <c r="CI120" s="149">
        <f t="shared" si="192"/>
        <v>10.075679469999997</v>
      </c>
      <c r="CJ120" s="149">
        <f>MAX(0, (BV120^2 - BU$17^2)/(2*Sections!CH120))</f>
        <v>0</v>
      </c>
      <c r="CK120" s="149">
        <f t="shared" si="193"/>
        <v>0</v>
      </c>
      <c r="CL120" s="149">
        <f t="shared" si="194"/>
        <v>4.7104625432718503</v>
      </c>
      <c r="EX120" s="129">
        <f>INDEX($B$29:$B$34, MATCH($FB120, $A$29:$A$34, 0))</f>
        <v>288.49501037177833</v>
      </c>
      <c r="EY120" s="129">
        <f t="shared" si="230"/>
        <v>94</v>
      </c>
      <c r="EZ120" s="129">
        <f t="shared" si="231"/>
        <v>48.611900214527083</v>
      </c>
      <c r="FA120" s="129">
        <f t="shared" si="232"/>
        <v>175.0028407722975</v>
      </c>
      <c r="FB120" s="149">
        <f>IF(FO120=0,
IF(EZ120&lt;$E$29,1,
IF(EZ120&lt;$E$30,2,
IF(EZ120&lt;$E$31,3,
IF(EZ120&lt;$E$32,4,
IF(EZ120&lt;$E$33,5,
IF(EZ120&lt;$E$34,6)))))),
IF(EZ120&gt;$F$29,1,
IF(EZ120&gt;$F$30,2,
IF(EZ120&gt;$F$31,3,
IF(EZ120&gt;$F$32,4,
IF(EZ120&gt;$F$33,5,
IF(EZ120&gt;$F$34,6)))))))</f>
        <v>3</v>
      </c>
      <c r="FC120" s="149" cm="1">
        <f t="array" ref="FC120">INDEX(Sections!$A$37:$F$67, MATCH(EZ120, Acceleration!$H$6:$H$36, 1), Sections!FB120)</f>
        <v>6.8582415088433493</v>
      </c>
      <c r="FD120" s="129">
        <f>(BikeData!$G$5/EX120)*BikeData!$N$2*(Sections!$O$2/Sections!$N$2)-Sections!FI120/Sections!EX120</f>
        <v>8.5242156946147674</v>
      </c>
      <c r="FE120" s="129">
        <f>(Sections!$V$2*Sections!$L$2*BikeData!$N$2*((Sections!$P$2)/Sections!$M$2)/(1-Sections!$V$2*Sections!$N$2/Sections!$M$2))/Sections!EX120-Sections!FI120/Sections!EX120</f>
        <v>12.672341513724021</v>
      </c>
      <c r="FF120" s="129">
        <f t="shared" si="233"/>
        <v>6.8582415088433493</v>
      </c>
      <c r="FG120" s="129">
        <f t="shared" si="234"/>
        <v>48.752777618150382</v>
      </c>
      <c r="FH120" s="129">
        <f t="shared" si="183"/>
        <v>2.0541330228987367E-2</v>
      </c>
      <c r="FI120" s="149">
        <f>0.5*Sections!$U$2*Sections!$T$2*Sections!EZ120^2</f>
        <v>425.36103164408485</v>
      </c>
      <c r="FJ120" s="149">
        <f>BikeData!$N$2*((Sections!$P$2)/Sections!$N$2)-(0.5*Sections!$U$2*Sections!$T$2*Sections!EZ120^2)/BikeData!$G$5</f>
        <v>8.8231039952893955</v>
      </c>
      <c r="FK120" s="149">
        <f>Sections!$V$2*BikeData!$N$2*(Sections!$P$2/Sections!$M$2)/(1-Sections!$V$2*Sections!$N$2/Sections!$M$2)</f>
        <v>15.459349727578084</v>
      </c>
      <c r="FL120" s="149">
        <f t="shared" si="235"/>
        <v>8.8231039952893955</v>
      </c>
      <c r="FM120" s="149">
        <f t="shared" si="236"/>
        <v>159.62828163</v>
      </c>
      <c r="FN120" s="149">
        <f t="shared" si="184"/>
        <v>92.775105391831318</v>
      </c>
      <c r="FO120" s="149">
        <f t="shared" si="237"/>
        <v>0</v>
      </c>
      <c r="FP120" s="149">
        <f t="shared" si="238"/>
        <v>6.8582415088433493</v>
      </c>
      <c r="FR120" s="149">
        <f>INDEX($B$29:$B$34, MATCH($FV120, $A$29:$A$34, 0))</f>
        <v>288.49501037177833</v>
      </c>
      <c r="FS120" s="129">
        <f t="shared" si="199"/>
        <v>94</v>
      </c>
      <c r="FT120" s="129">
        <f t="shared" si="200"/>
        <v>47.338392272399219</v>
      </c>
      <c r="FU120" s="129">
        <f t="shared" si="201"/>
        <v>170.4182121806372</v>
      </c>
      <c r="FV120" s="149">
        <f>IF(GI120=0,
IF(FT120&lt;$E$29,1,
IF(FT120&lt;$E$30,2,
IF(FT120&lt;$E$31,3,
IF(FT120&lt;$E$32,4,
IF(FT120&lt;$E$33,5,
IF(FT120&lt;$E$34,6)))))),
IF(FT120&gt;$F$29,1,
IF(FT120&gt;$F$30,2,
IF(FT120&gt;$F$31,3,
IF(FT120&gt;$F$32,4,
IF(FT120&gt;$F$33,5,
IF(FT120&gt;$F$34,6)))))))</f>
        <v>3</v>
      </c>
      <c r="FW120" s="149" cm="1">
        <f t="array" ref="FW120">INDEX(Sections!$A$37:$F$67, MATCH(FT120, Acceleration!$H$6:$H$36, 1), Sections!FV120)</f>
        <v>6.8582415088433493</v>
      </c>
      <c r="FX120" s="129">
        <f>(BikeData!$G$5/FR120)*BikeData!$N$2*(Sections!$O$2/Sections!$N$2)-Sections!GC120/Sections!FR120</f>
        <v>8.6004555667960663</v>
      </c>
      <c r="FY120" s="129">
        <f>(Sections!$V$2*Sections!$L$2*BikeData!$N$2*((Sections!$P$2)/Sections!$M$2)/(1-Sections!$V$2*Sections!$N$2/Sections!$M$2))/Sections!FR120-Sections!GC120/Sections!FR120</f>
        <v>12.748581385905318</v>
      </c>
      <c r="FZ120" s="129">
        <f t="shared" si="202"/>
        <v>6.8582415088433493</v>
      </c>
      <c r="GA120" s="129">
        <f t="shared" si="203"/>
        <v>47.483048195679615</v>
      </c>
      <c r="GB120" s="129">
        <f t="shared" si="185"/>
        <v>2.1092276073082287E-2</v>
      </c>
      <c r="GC120" s="149">
        <f>0.5*Sections!$U$2*Sections!$T$2*Sections!FT120^2</f>
        <v>403.36620892839829</v>
      </c>
      <c r="GD120" s="149">
        <f>BikeData!$N$2*((Sections!$P$2)/Sections!$N$2)-(0.5*Sections!$U$2*Sections!$T$2*Sections!FT120^2)/BikeData!$G$5</f>
        <v>8.9064177176973001</v>
      </c>
      <c r="GE120" s="149">
        <f>Sections!$V$2*BikeData!$N$2*(Sections!$P$2/Sections!$M$2)/(1-Sections!$V$2*Sections!$N$2/Sections!$M$2)</f>
        <v>15.459349727578084</v>
      </c>
      <c r="GF120" s="149">
        <f t="shared" si="204"/>
        <v>8.9064177176973001</v>
      </c>
      <c r="GG120" s="149">
        <f t="shared" si="205"/>
        <v>420.54111422000005</v>
      </c>
      <c r="GH120" s="149">
        <f>MAX(0, (FT120^2 - CX$6^2)/(2*Sections!GF120))</f>
        <v>125.80385593653266</v>
      </c>
      <c r="GI120" s="149">
        <f t="shared" si="206"/>
        <v>0</v>
      </c>
      <c r="GJ120" s="149">
        <f t="shared" si="207"/>
        <v>6.8582415088433493</v>
      </c>
      <c r="GM120" s="106">
        <f>INDEX($B$29:$B$34, MATCH(GQ120, $A$29:$A$34, 0))</f>
        <v>288.49501037177833</v>
      </c>
      <c r="GN120" s="106">
        <f t="shared" si="208"/>
        <v>94</v>
      </c>
      <c r="GO120" s="106">
        <f t="shared" si="209"/>
        <v>44.332614643028229</v>
      </c>
      <c r="GP120" s="106">
        <f t="shared" si="210"/>
        <v>159.59741271490162</v>
      </c>
      <c r="GQ120" s="106">
        <f>IF(HD120=0,
IF(GO120&lt;$E$29,1,
IF(GO120&lt;$E$30,2,
IF(GO120&lt;$E$31,3,
IF(GO120&lt;$E$32,4,
IF(GO120&lt;$E$33,5,
IF(GO120&lt;$E$34,6)))))),
IF(GO120&gt;$F$29,1,
IF(GO120&gt;$F$30,2,
IF(GO120&gt;$F$31,3,
IF(GO120&gt;$F$32,4,
IF(GO120&gt;$F$33,5,
IF(GO120&gt;$F$34,6)))))))</f>
        <v>3</v>
      </c>
      <c r="GR120" s="106" cm="1">
        <f t="array" ref="GR120">INDEX(Sections!$A$37:$F$67, MATCH(GO120, Acceleration!$H$6:$H$36, 1), Sections!GQ120)</f>
        <v>6.8582415088433493</v>
      </c>
      <c r="GS120" s="106">
        <f>(BikeData!$G$5/GM120)*BikeData!$N$2*(Sections!$O$2/Sections!$N$2)-Sections!GX120/Sections!GM120</f>
        <v>8.7723742390420067</v>
      </c>
      <c r="GT120" s="106">
        <f>(Sections!$V$2*Sections!$L$2*BikeData!$N$2*((Sections!$P$2)/Sections!$M$2)/(1-Sections!$V$2*Sections!$N$2/Sections!$M$2))/Sections!GM120-Sections!GX120/Sections!GM120</f>
        <v>12.920500058151259</v>
      </c>
      <c r="GU120" s="106">
        <f t="shared" si="211"/>
        <v>6.8582415088433493</v>
      </c>
      <c r="GV120" s="106">
        <f t="shared" si="212"/>
        <v>44.487045351483253</v>
      </c>
      <c r="GW120" s="106">
        <f t="shared" si="186"/>
        <v>2.2517537222317644E-2</v>
      </c>
      <c r="GX120" s="106">
        <f>0.5*Sections!$U$2*Sections!$T$2*Sections!GO120^2</f>
        <v>353.76852979570339</v>
      </c>
      <c r="GY120" s="106">
        <f>BikeData!$N$2*((Sections!$P$2)/Sections!$N$2)-(0.5*Sections!$U$2*Sections!$T$2*Sections!GO120^2)/BikeData!$G$5</f>
        <v>9.0942877144120526</v>
      </c>
      <c r="GZ120" s="106">
        <f>Sections!$V$2*BikeData!$N$2*(Sections!$P$2/Sections!$M$2)/(1-Sections!$V$2*Sections!$N$2/Sections!$M$2)</f>
        <v>15.459349727578084</v>
      </c>
      <c r="HA120" s="106">
        <f t="shared" si="213"/>
        <v>9.0942877144120526</v>
      </c>
      <c r="HB120" s="106">
        <f t="shared" si="214"/>
        <v>289.21187875999999</v>
      </c>
      <c r="HC120" s="106">
        <f>MAX(0, (GO120^2 - DY$9^2)/(2*Sections!HA120))</f>
        <v>108.0557808816973</v>
      </c>
      <c r="HD120" s="106">
        <f t="shared" si="215"/>
        <v>0</v>
      </c>
      <c r="HE120" s="106">
        <f t="shared" si="216"/>
        <v>6.8582415088433493</v>
      </c>
      <c r="HH120" s="82">
        <f>INDEX($B$29:$B$34, MATCH(HL120, $A$29:$A$34, 0))</f>
        <v>288.49501037177833</v>
      </c>
      <c r="HI120" s="82">
        <f t="shared" si="217"/>
        <v>94</v>
      </c>
      <c r="HJ120" s="82">
        <f t="shared" si="218"/>
        <v>43.197112978701348</v>
      </c>
      <c r="HK120" s="82">
        <f t="shared" si="219"/>
        <v>155.50960672332485</v>
      </c>
      <c r="HL120" s="106">
        <f>IF(HY120=0,
IF(HJ120&lt;$E$29,1,
IF(HJ120&lt;$E$30,2,
IF(HJ120&lt;$E$31,3,
IF(HJ120&lt;$E$32,4,
IF(HJ120&lt;$E$33,5,
IF(HJ120&lt;$E$34,6)))))),
IF(HJ120&gt;$F$29,1,
IF(HJ120&gt;$F$30,2,
IF(HJ120&gt;$F$31,3,
IF(HJ120&gt;$F$32,4,
IF(HJ120&gt;$F$33,5,
IF(HJ120&gt;$F$34,6)))))))</f>
        <v>3</v>
      </c>
      <c r="HM120" s="106" cm="1">
        <f t="array" ref="HM120">INDEX(Sections!$A$37:$F$67, MATCH(HJ120, Acceleration!$H$6:$H$36, 1), Sections!HL120)</f>
        <v>6.8582415088433493</v>
      </c>
      <c r="HN120" s="82">
        <f>(BikeData!$G$5/HH120)*BikeData!$N$2*(Sections!$O$2/Sections!$N$2)-Sections!HS120/Sections!HH120</f>
        <v>8.8343864978592546</v>
      </c>
      <c r="HO120" s="82">
        <f>(Sections!$V$2*Sections!$L$2*BikeData!$N$2*((Sections!$P$2)/Sections!$M$2)/(1-Sections!$V$2*Sections!$N$2/Sections!$M$2))/Sections!HH120-Sections!HS120/Sections!HH120</f>
        <v>12.982512316968506</v>
      </c>
      <c r="HP120" s="82">
        <f t="shared" si="220"/>
        <v>6.8582415088433493</v>
      </c>
      <c r="HQ120" s="82">
        <f t="shared" si="221"/>
        <v>43.355588483059194</v>
      </c>
      <c r="HR120" s="106">
        <f t="shared" si="172"/>
        <v>2.310730879825381E-2</v>
      </c>
      <c r="HS120" s="104">
        <f>0.5*Sections!$U$2*Sections!$T$2*Sections!HJ120^2</f>
        <v>335.87830254504394</v>
      </c>
      <c r="HT120" s="104">
        <f>BikeData!$N$2*((Sections!$P$2)/Sections!$N$2)-(0.5*Sections!$U$2*Sections!$T$2*Sections!HJ120^2)/BikeData!$G$5</f>
        <v>9.1620537267251567</v>
      </c>
      <c r="HU120" s="104">
        <f>Sections!$V$2*BikeData!$N$2*(Sections!$P$2/Sections!$M$2)/(1-Sections!$V$2*Sections!$N$2/Sections!$M$2)</f>
        <v>15.459349727578084</v>
      </c>
      <c r="HV120" s="106">
        <f t="shared" si="222"/>
        <v>9.1620537267251567</v>
      </c>
      <c r="HW120" s="106">
        <f t="shared" si="223"/>
        <v>227.42191860000003</v>
      </c>
      <c r="HX120" s="106">
        <f t="shared" si="187"/>
        <v>84.300152653204876</v>
      </c>
      <c r="HY120" s="106">
        <f t="shared" si="224"/>
        <v>0</v>
      </c>
      <c r="HZ120" s="106">
        <f t="shared" si="225"/>
        <v>6.8582415088433493</v>
      </c>
    </row>
    <row r="121" spans="2:234">
      <c r="B121" s="65"/>
      <c r="C121" s="65"/>
      <c r="D121" s="65"/>
      <c r="E121" s="111"/>
      <c r="F121" s="111"/>
      <c r="L121" s="149">
        <f>INDEX($B$29:$B$34, MATCH($P121, $A$29:$A$34, 0))</f>
        <v>288.49501037177833</v>
      </c>
      <c r="M121" s="149">
        <f t="shared" si="173"/>
        <v>95</v>
      </c>
      <c r="N121" s="149">
        <f t="shared" si="188"/>
        <v>44.017123138540789</v>
      </c>
      <c r="O121" s="149">
        <f t="shared" si="174"/>
        <v>158.46164329874685</v>
      </c>
      <c r="P121" s="149">
        <f>IF(AC121=0,
IF(N121&lt;$E$29,1,
IF(N121&lt;$E$30,2,
IF(N121&lt;$E$31,3,
IF(N121&lt;$E$32,4,
IF(N121&lt;$E$33,5,
IF(N121&lt;$E$34,6)))))),
IF(N121&gt;$F$29,1,
IF(N121&gt;$F$30,2,
IF(N121&gt;$F$31,3,
IF(N121&gt;$F$32,4,
IF(N121&gt;$F$33,5,
IF(N121&gt;$F$34,6)))))))</f>
        <v>3</v>
      </c>
      <c r="Q121" s="149" cm="1">
        <f t="array" ref="Q121">INDEX(Sections!$A$37:$F$67, MATCH(N121, Acceleration!$H$6:$H$36, 1), Sections!P121)</f>
        <v>6.8582415088433493</v>
      </c>
      <c r="R121" s="149">
        <f>(BikeData!$G$5/L121)*BikeData!$N$2*(Sections!$O$2/Sections!$N$2)-Sections!W121/Sections!L121</f>
        <v>8.7897653422656443</v>
      </c>
      <c r="S121" s="149">
        <f>(Sections!$V$2*Sections!$L$2*BikeData!$N$2*((Sections!$P$2)/Sections!$M$2)/(1-Sections!$V$2*Sections!$N$2/Sections!$M$2))/Sections!L121-Sections!W121/Sections!L121</f>
        <v>12.937891161374896</v>
      </c>
      <c r="T121" s="149">
        <f t="shared" si="168"/>
        <v>6.8582415088433493</v>
      </c>
      <c r="U121" s="149">
        <f t="shared" si="169"/>
        <v>44.172656841208337</v>
      </c>
      <c r="V121" s="149">
        <f t="shared" si="175"/>
        <v>2.2678364777180084E-2</v>
      </c>
      <c r="W121" s="149">
        <f>0.5*Sections!$U$2*Sections!$T$2*Sections!N121^2</f>
        <v>348.75128329082332</v>
      </c>
      <c r="X121" s="149">
        <f>BikeData!$N$2*((Sections!$P$2)/Sections!$N$2)-(0.5*Sections!$U$2*Sections!$T$2*Sections!N121^2)/BikeData!$G$5</f>
        <v>9.1132924360214478</v>
      </c>
      <c r="Y121" s="149">
        <f>Sections!$V$2*BikeData!$N$2*(Sections!$P$2/Sections!$M$2)/(1-Sections!$V$2*Sections!$N$2/Sections!$M$2)</f>
        <v>15.459349727578084</v>
      </c>
      <c r="Z121" s="149">
        <f t="shared" si="176"/>
        <v>9.1132924360214478</v>
      </c>
      <c r="AA121" s="149">
        <f>$D$2-M121</f>
        <v>408.2</v>
      </c>
      <c r="AB121" s="149">
        <f>MAX(0, (N121^2 - M$17^2)/(2*Sections!Z121))</f>
        <v>57.09593718465058</v>
      </c>
      <c r="AC121" s="149">
        <f t="shared" si="189"/>
        <v>0</v>
      </c>
      <c r="AD121" s="149">
        <f t="shared" si="177"/>
        <v>6.8582415088433493</v>
      </c>
      <c r="BT121" s="129">
        <f>INDEX($B$29:$B$34, MATCH($BX121, $A$29:$A$34, 0))</f>
        <v>281.54523308547459</v>
      </c>
      <c r="BU121" s="129">
        <f t="shared" si="239"/>
        <v>95</v>
      </c>
      <c r="BV121" s="129">
        <f t="shared" si="191"/>
        <v>59.312750574779358</v>
      </c>
      <c r="BW121" s="129">
        <f t="shared" si="178"/>
        <v>213.5259020692057</v>
      </c>
      <c r="BX121" s="129">
        <f>IF(CK121=0,
IF(BV121&lt;$E$29,1,
IF(BV121&lt;$E$30,2,
IF(BV121&lt;$E$31,3,
IF(BV121&lt;$E$32,4,
IF(BV121&lt;$E$33,5,
IF(BV121&lt;$E$34,6)))))),
IF(BV121&gt;$F$29,1,
IF(BV121&gt;$F$30,2,
IF(BV121&gt;$F$31,3,
IF(BV121&gt;$F$32,4,
IF(BV121&gt;$F$33,5,
IF(BV121&gt;$F$34,6)))))))</f>
        <v>4</v>
      </c>
      <c r="BY121" s="129" cm="1">
        <f t="array" ref="BY121">INDEX(Sections!$A$37:$F$67, MATCH(BV121, Acceleration!$H$6:$H$36, 1), Sections!BX121)</f>
        <v>4.7104625432718503</v>
      </c>
      <c r="BZ121" s="129">
        <f>(BikeData!$G$5/BT121)*BikeData!$N$2*(Sections!$O$2/Sections!$N$2)-Sections!CE121/Sections!BT121</f>
        <v>7.9962792254255328</v>
      </c>
      <c r="CA121" s="129">
        <f>(Sections!$V$2*Sections!$L$2*BikeData!$N$2*((Sections!$P$2)/Sections!$M$2)/(1-Sections!$V$2*Sections!$N$2/Sections!$M$2))/Sections!BT121-Sections!CE121/Sections!BT121</f>
        <v>12.246799072955874</v>
      </c>
      <c r="CB121" s="129">
        <f t="shared" si="179"/>
        <v>4.7104625432718503</v>
      </c>
      <c r="CC121" s="129">
        <f t="shared" si="180"/>
        <v>59.392114845596574</v>
      </c>
      <c r="CD121" s="129">
        <f t="shared" si="181"/>
        <v>1.6848509055777346E-2</v>
      </c>
      <c r="CE121" s="149">
        <f>0.5*Sections!$U$2*Sections!$T$2*Sections!BV121^2</f>
        <v>633.24042853427795</v>
      </c>
      <c r="CF121" s="149">
        <f>BikeData!$N$2*((Sections!$P$2)/Sections!$N$2)-(0.5*Sections!$U$2*Sections!$T$2*Sections!BV121^2)/BikeData!$G$5</f>
        <v>8.0356820373719984</v>
      </c>
      <c r="CG121" s="149">
        <f>Sections!$V$2*BikeData!$N$2*(Sections!$P$2/Sections!$M$2)/(1-Sections!$V$2*Sections!$N$2/Sections!$M$2)</f>
        <v>15.459349727578084</v>
      </c>
      <c r="CH121" s="149">
        <f t="shared" si="170"/>
        <v>8.0356820373719984</v>
      </c>
      <c r="CI121" s="149">
        <f t="shared" si="192"/>
        <v>9.0756794699999972</v>
      </c>
      <c r="CJ121" s="149">
        <f>MAX(0, (BV121^2 - BU$17^2)/(2*Sections!CH121))</f>
        <v>0</v>
      </c>
      <c r="CK121" s="149">
        <f t="shared" si="193"/>
        <v>0</v>
      </c>
      <c r="CL121" s="149">
        <f t="shared" si="194"/>
        <v>4.7104625432718503</v>
      </c>
      <c r="EX121" s="129">
        <f>INDEX($B$29:$B$34, MATCH($FB121, $A$29:$A$34, 0))</f>
        <v>288.49501037177833</v>
      </c>
      <c r="EY121" s="129">
        <f t="shared" si="230"/>
        <v>95</v>
      </c>
      <c r="EZ121" s="129">
        <f t="shared" si="231"/>
        <v>48.752777618150382</v>
      </c>
      <c r="FA121" s="129">
        <f t="shared" si="232"/>
        <v>175.50999942534139</v>
      </c>
      <c r="FB121" s="149">
        <f>IF(FO121=0,
IF(EZ121&lt;$E$29,1,
IF(EZ121&lt;$E$30,2,
IF(EZ121&lt;$E$31,3,
IF(EZ121&lt;$E$32,4,
IF(EZ121&lt;$E$33,5,
IF(EZ121&lt;$E$34,6)))))),
IF(EZ121&gt;$F$29,1,
IF(EZ121&gt;$F$30,2,
IF(EZ121&gt;$F$31,3,
IF(EZ121&gt;$F$32,4,
IF(EZ121&gt;$F$33,5,
IF(EZ121&gt;$F$34,6)))))))</f>
        <v>3</v>
      </c>
      <c r="FC121" s="149" cm="1">
        <f t="array" ref="FC121">INDEX(Sections!$A$37:$F$67, MATCH(EZ121, Acceleration!$H$6:$H$36, 1), Sections!FB121)</f>
        <v>6.8582415088433493</v>
      </c>
      <c r="FD121" s="129">
        <f>(BikeData!$G$5/EX121)*BikeData!$N$2*(Sections!$O$2/Sections!$N$2)-Sections!FI121/Sections!EX121</f>
        <v>8.5156576022581554</v>
      </c>
      <c r="FE121" s="129">
        <f>(Sections!$V$2*Sections!$L$2*BikeData!$N$2*((Sections!$P$2)/Sections!$M$2)/(1-Sections!$V$2*Sections!$N$2/Sections!$M$2))/Sections!EX121-Sections!FI121/Sections!EX121</f>
        <v>12.663783421367407</v>
      </c>
      <c r="FF121" s="129">
        <f t="shared" si="233"/>
        <v>6.8582415088433493</v>
      </c>
      <c r="FG121" s="129">
        <f t="shared" si="234"/>
        <v>48.893249109693166</v>
      </c>
      <c r="FH121" s="129">
        <f t="shared" si="183"/>
        <v>2.0482144200033258E-2</v>
      </c>
      <c r="FI121" s="149">
        <f>0.5*Sections!$U$2*Sections!$T$2*Sections!EZ121^2</f>
        <v>427.82999858726845</v>
      </c>
      <c r="FJ121" s="149">
        <f>BikeData!$N$2*((Sections!$P$2)/Sections!$N$2)-(0.5*Sections!$U$2*Sections!$T$2*Sections!EZ121^2)/BikeData!$G$5</f>
        <v>8.8137518477773362</v>
      </c>
      <c r="FK121" s="149">
        <f>Sections!$V$2*BikeData!$N$2*(Sections!$P$2/Sections!$M$2)/(1-Sections!$V$2*Sections!$N$2/Sections!$M$2)</f>
        <v>15.459349727578084</v>
      </c>
      <c r="FL121" s="149">
        <f t="shared" si="235"/>
        <v>8.8137518477773362</v>
      </c>
      <c r="FM121" s="149">
        <f t="shared" si="236"/>
        <v>158.62828163</v>
      </c>
      <c r="FN121" s="149">
        <f t="shared" si="184"/>
        <v>93.651677379941347</v>
      </c>
      <c r="FO121" s="149">
        <f t="shared" si="237"/>
        <v>0</v>
      </c>
      <c r="FP121" s="149">
        <f t="shared" si="238"/>
        <v>6.8582415088433493</v>
      </c>
      <c r="FR121" s="149">
        <f>INDEX($B$29:$B$34, MATCH($FV121, $A$29:$A$34, 0))</f>
        <v>288.49501037177833</v>
      </c>
      <c r="FS121" s="129">
        <f t="shared" si="199"/>
        <v>95</v>
      </c>
      <c r="FT121" s="129">
        <f t="shared" si="200"/>
        <v>47.483048195679615</v>
      </c>
      <c r="FU121" s="129">
        <f t="shared" si="201"/>
        <v>170.93897350444661</v>
      </c>
      <c r="FV121" s="149">
        <f>IF(GI121=0,
IF(FT121&lt;$E$29,1,
IF(FT121&lt;$E$30,2,
IF(FT121&lt;$E$31,3,
IF(FT121&lt;$E$32,4,
IF(FT121&lt;$E$33,5,
IF(FT121&lt;$E$34,6)))))),
IF(FT121&gt;$F$29,1,
IF(FT121&gt;$F$30,2,
IF(FT121&gt;$F$31,3,
IF(FT121&gt;$F$32,4,
IF(FT121&gt;$F$33,5,
IF(FT121&gt;$F$34,6)))))))</f>
        <v>3</v>
      </c>
      <c r="FW121" s="149" cm="1">
        <f t="array" ref="FW121">INDEX(Sections!$A$37:$F$67, MATCH(FT121, Acceleration!$H$6:$H$36, 1), Sections!FV121)</f>
        <v>6.8582415088433493</v>
      </c>
      <c r="FX121" s="129">
        <f>(BikeData!$G$5/FR121)*BikeData!$N$2*(Sections!$O$2/Sections!$N$2)-Sections!GC121/Sections!FR121</f>
        <v>8.5918974744394525</v>
      </c>
      <c r="FY121" s="129">
        <f>(Sections!$V$2*Sections!$L$2*BikeData!$N$2*((Sections!$P$2)/Sections!$M$2)/(1-Sections!$V$2*Sections!$N$2/Sections!$M$2))/Sections!FR121-Sections!GC121/Sections!FR121</f>
        <v>12.740023293548704</v>
      </c>
      <c r="FZ121" s="129">
        <f t="shared" si="202"/>
        <v>6.8582415088433493</v>
      </c>
      <c r="GA121" s="129">
        <f t="shared" si="203"/>
        <v>47.627264764742897</v>
      </c>
      <c r="GB121" s="129">
        <f t="shared" si="185"/>
        <v>2.1028213847138821E-2</v>
      </c>
      <c r="GC121" s="149">
        <f>0.5*Sections!$U$2*Sections!$T$2*Sections!FT121^2</f>
        <v>405.83517587158195</v>
      </c>
      <c r="GD121" s="149">
        <f>BikeData!$N$2*((Sections!$P$2)/Sections!$N$2)-(0.5*Sections!$U$2*Sections!$T$2*Sections!FT121^2)/BikeData!$G$5</f>
        <v>8.8970655701852408</v>
      </c>
      <c r="GE121" s="149">
        <f>Sections!$V$2*BikeData!$N$2*(Sections!$P$2/Sections!$M$2)/(1-Sections!$V$2*Sections!$N$2/Sections!$M$2)</f>
        <v>15.459349727578084</v>
      </c>
      <c r="GF121" s="149">
        <f t="shared" si="204"/>
        <v>8.8970655701852408</v>
      </c>
      <c r="GG121" s="149">
        <f t="shared" si="205"/>
        <v>419.54111422000005</v>
      </c>
      <c r="GH121" s="149">
        <f>MAX(0, (FT121^2 - CX$6^2)/(2*Sections!GF121))</f>
        <v>126.70693770700684</v>
      </c>
      <c r="GI121" s="149">
        <f t="shared" si="206"/>
        <v>0</v>
      </c>
      <c r="GJ121" s="149">
        <f t="shared" si="207"/>
        <v>6.8582415088433493</v>
      </c>
      <c r="GM121" s="106">
        <f>INDEX($B$29:$B$34, MATCH(GQ121, $A$29:$A$34, 0))</f>
        <v>288.49501037177833</v>
      </c>
      <c r="GN121" s="106">
        <f t="shared" si="208"/>
        <v>95</v>
      </c>
      <c r="GO121" s="106">
        <f t="shared" si="209"/>
        <v>44.487045351483253</v>
      </c>
      <c r="GP121" s="106">
        <f t="shared" si="210"/>
        <v>160.15336326533972</v>
      </c>
      <c r="GQ121" s="106">
        <f>IF(HD121=0,
IF(GO121&lt;$E$29,1,
IF(GO121&lt;$E$30,2,
IF(GO121&lt;$E$31,3,
IF(GO121&lt;$E$32,4,
IF(GO121&lt;$E$33,5,
IF(GO121&lt;$E$34,6)))))),
IF(GO121&gt;$F$29,1,
IF(GO121&gt;$F$30,2,
IF(GO121&gt;$F$31,3,
IF(GO121&gt;$F$32,4,
IF(GO121&gt;$F$33,5,
IF(GO121&gt;$F$34,6)))))))</f>
        <v>3</v>
      </c>
      <c r="GR121" s="106" cm="1">
        <f t="array" ref="GR121">INDEX(Sections!$A$37:$F$67, MATCH(GO121, Acceleration!$H$6:$H$36, 1), Sections!GQ121)</f>
        <v>6.8582415088433493</v>
      </c>
      <c r="GS121" s="106">
        <f>(BikeData!$G$5/GM121)*BikeData!$N$2*(Sections!$O$2/Sections!$N$2)-Sections!GX121/Sections!GM121</f>
        <v>8.763816146685393</v>
      </c>
      <c r="GT121" s="106">
        <f>(Sections!$V$2*Sections!$L$2*BikeData!$N$2*((Sections!$P$2)/Sections!$M$2)/(1-Sections!$V$2*Sections!$N$2/Sections!$M$2))/Sections!GM121-Sections!GX121/Sections!GM121</f>
        <v>12.911941965794645</v>
      </c>
      <c r="GU121" s="106">
        <f t="shared" si="211"/>
        <v>6.8582415088433493</v>
      </c>
      <c r="GV121" s="106">
        <f t="shared" si="212"/>
        <v>44.640941826115345</v>
      </c>
      <c r="GW121" s="106">
        <f t="shared" si="186"/>
        <v>2.2439640603739291E-2</v>
      </c>
      <c r="GX121" s="106">
        <f>0.5*Sections!$U$2*Sections!$T$2*Sections!GO121^2</f>
        <v>356.23749673888699</v>
      </c>
      <c r="GY121" s="106">
        <f>BikeData!$N$2*((Sections!$P$2)/Sections!$N$2)-(0.5*Sections!$U$2*Sections!$T$2*Sections!GO121^2)/BikeData!$G$5</f>
        <v>9.0849355668999934</v>
      </c>
      <c r="GZ121" s="106">
        <f>Sections!$V$2*BikeData!$N$2*(Sections!$P$2/Sections!$M$2)/(1-Sections!$V$2*Sections!$N$2/Sections!$M$2)</f>
        <v>15.459349727578084</v>
      </c>
      <c r="HA121" s="106">
        <f t="shared" si="213"/>
        <v>9.0849355668999934</v>
      </c>
      <c r="HB121" s="106">
        <f t="shared" si="214"/>
        <v>288.21187875999999</v>
      </c>
      <c r="HC121" s="106">
        <f>MAX(0, (GO121^2 - DY$9^2)/(2*Sections!HA121))</f>
        <v>108.9219174715757</v>
      </c>
      <c r="HD121" s="106">
        <f t="shared" si="215"/>
        <v>0</v>
      </c>
      <c r="HE121" s="106">
        <f t="shared" si="216"/>
        <v>6.8582415088433493</v>
      </c>
      <c r="HH121" s="82">
        <f>INDEX($B$29:$B$34, MATCH(HL121, $A$29:$A$34, 0))</f>
        <v>288.49501037177833</v>
      </c>
      <c r="HI121" s="82">
        <f t="shared" si="217"/>
        <v>95</v>
      </c>
      <c r="HJ121" s="82">
        <f t="shared" si="218"/>
        <v>43.355588483059194</v>
      </c>
      <c r="HK121" s="82">
        <f t="shared" si="219"/>
        <v>156.08011853901311</v>
      </c>
      <c r="HL121" s="106">
        <f>IF(HY121=0,
IF(HJ121&lt;$E$29,1,
IF(HJ121&lt;$E$30,2,
IF(HJ121&lt;$E$31,3,
IF(HJ121&lt;$E$32,4,
IF(HJ121&lt;$E$33,5,
IF(HJ121&lt;$E$34,6)))))),
IF(HJ121&gt;$F$29,1,
IF(HJ121&gt;$F$30,2,
IF(HJ121&gt;$F$31,3,
IF(HJ121&gt;$F$32,4,
IF(HJ121&gt;$F$33,5,
IF(HJ121&gt;$F$34,6)))))))</f>
        <v>3</v>
      </c>
      <c r="HM121" s="106" cm="1">
        <f t="array" ref="HM121">INDEX(Sections!$A$37:$F$67, MATCH(HJ121, Acceleration!$H$6:$H$36, 1), Sections!HL121)</f>
        <v>6.8582415088433493</v>
      </c>
      <c r="HN121" s="82">
        <f>(BikeData!$G$5/HH121)*BikeData!$N$2*(Sections!$O$2/Sections!$N$2)-Sections!HS121/Sections!HH121</f>
        <v>8.8258284055026426</v>
      </c>
      <c r="HO121" s="82">
        <f>(Sections!$V$2*Sections!$L$2*BikeData!$N$2*((Sections!$P$2)/Sections!$M$2)/(1-Sections!$V$2*Sections!$N$2/Sections!$M$2))/Sections!HH121-Sections!HS121/Sections!HH121</f>
        <v>12.973954224611894</v>
      </c>
      <c r="HP121" s="82">
        <f t="shared" si="220"/>
        <v>6.8582415088433493</v>
      </c>
      <c r="HQ121" s="82">
        <f t="shared" si="221"/>
        <v>43.513486825696482</v>
      </c>
      <c r="HR121" s="106">
        <f t="shared" si="172"/>
        <v>2.3023152864139716E-2</v>
      </c>
      <c r="HS121" s="104">
        <f>0.5*Sections!$U$2*Sections!$T$2*Sections!HJ121^2</f>
        <v>338.34726948822748</v>
      </c>
      <c r="HT121" s="104">
        <f>BikeData!$N$2*((Sections!$P$2)/Sections!$N$2)-(0.5*Sections!$U$2*Sections!$T$2*Sections!HJ121^2)/BikeData!$G$5</f>
        <v>9.1527015792130975</v>
      </c>
      <c r="HU121" s="104">
        <f>Sections!$V$2*BikeData!$N$2*(Sections!$P$2/Sections!$M$2)/(1-Sections!$V$2*Sections!$N$2/Sections!$M$2)</f>
        <v>15.459349727578084</v>
      </c>
      <c r="HV121" s="106">
        <f t="shared" si="222"/>
        <v>9.1527015792130975</v>
      </c>
      <c r="HW121" s="106">
        <f t="shared" si="223"/>
        <v>226.42191860000003</v>
      </c>
      <c r="HX121" s="106">
        <f t="shared" si="187"/>
        <v>85.135603138022532</v>
      </c>
      <c r="HY121" s="106">
        <f t="shared" si="224"/>
        <v>0</v>
      </c>
      <c r="HZ121" s="106">
        <f t="shared" si="225"/>
        <v>6.8582415088433493</v>
      </c>
    </row>
    <row r="122" spans="2:234">
      <c r="B122" s="65"/>
      <c r="C122" s="65"/>
      <c r="D122" s="65"/>
      <c r="E122" s="111"/>
      <c r="F122" s="111"/>
      <c r="L122" s="149">
        <f>INDEX($B$29:$B$34, MATCH($P122, $A$29:$A$34, 0))</f>
        <v>288.49501037177833</v>
      </c>
      <c r="M122" s="149">
        <f t="shared" si="173"/>
        <v>96</v>
      </c>
      <c r="N122" s="149">
        <f t="shared" si="188"/>
        <v>44.172656841208337</v>
      </c>
      <c r="O122" s="149">
        <f t="shared" si="174"/>
        <v>159.02156462835001</v>
      </c>
      <c r="P122" s="149">
        <f>IF(AC122=0,
IF(N122&lt;$E$29,1,
IF(N122&lt;$E$30,2,
IF(N122&lt;$E$31,3,
IF(N122&lt;$E$32,4,
IF(N122&lt;$E$33,5,
IF(N122&lt;$E$34,6)))))),
IF(N122&gt;$F$29,1,
IF(N122&gt;$F$30,2,
IF(N122&gt;$F$31,3,
IF(N122&gt;$F$32,4,
IF(N122&gt;$F$33,5,
IF(N122&gt;$F$34,6)))))))</f>
        <v>3</v>
      </c>
      <c r="Q122" s="149" cm="1">
        <f t="array" ref="Q122">INDEX(Sections!$A$37:$F$67, MATCH(N122, Acceleration!$H$6:$H$36, 1), Sections!P122)</f>
        <v>6.8582415088433493</v>
      </c>
      <c r="R122" s="149">
        <f>(BikeData!$G$5/L122)*BikeData!$N$2*(Sections!$O$2/Sections!$N$2)-Sections!W122/Sections!L122</f>
        <v>8.7812072499090306</v>
      </c>
      <c r="S122" s="149">
        <f>(Sections!$V$2*Sections!$L$2*BikeData!$N$2*((Sections!$P$2)/Sections!$M$2)/(1-Sections!$V$2*Sections!$N$2/Sections!$M$2))/Sections!L122-Sections!W122/Sections!L122</f>
        <v>12.929333069018284</v>
      </c>
      <c r="T122" s="149">
        <f t="shared" si="168"/>
        <v>6.8582415088433493</v>
      </c>
      <c r="U122" s="149">
        <f t="shared" si="169"/>
        <v>44.327644821587761</v>
      </c>
      <c r="V122" s="149">
        <f t="shared" si="175"/>
        <v>2.2598793025817923E-2</v>
      </c>
      <c r="W122" s="149">
        <f>0.5*Sections!$U$2*Sections!$T$2*Sections!N122^2</f>
        <v>351.22025023400693</v>
      </c>
      <c r="X122" s="149">
        <f>BikeData!$N$2*((Sections!$P$2)/Sections!$N$2)-(0.5*Sections!$U$2*Sections!$T$2*Sections!N122^2)/BikeData!$G$5</f>
        <v>9.1039402885093885</v>
      </c>
      <c r="Y122" s="149">
        <f>Sections!$V$2*BikeData!$N$2*(Sections!$P$2/Sections!$M$2)/(1-Sections!$V$2*Sections!$N$2/Sections!$M$2)</f>
        <v>15.459349727578084</v>
      </c>
      <c r="Z122" s="149">
        <f t="shared" si="176"/>
        <v>9.1039402885093885</v>
      </c>
      <c r="AA122" s="149">
        <f>$D$2-M122</f>
        <v>407.2</v>
      </c>
      <c r="AB122" s="149">
        <f>MAX(0, (N122^2 - M$17^2)/(2*Sections!Z122))</f>
        <v>57.907916492672143</v>
      </c>
      <c r="AC122" s="149">
        <f t="shared" si="189"/>
        <v>0</v>
      </c>
      <c r="AD122" s="149">
        <f t="shared" si="177"/>
        <v>6.8582415088433493</v>
      </c>
      <c r="BT122" s="129">
        <f>INDEX($B$29:$B$34, MATCH($BX122, $A$29:$A$34, 0))</f>
        <v>281.54523308547459</v>
      </c>
      <c r="BU122" s="129">
        <f t="shared" si="239"/>
        <v>96</v>
      </c>
      <c r="BV122" s="129">
        <f t="shared" si="191"/>
        <v>59.392114845596574</v>
      </c>
      <c r="BW122" s="129">
        <f t="shared" si="178"/>
        <v>213.81161344414767</v>
      </c>
      <c r="BX122" s="129">
        <f>IF(CK122=0,
IF(BV122&lt;$E$29,1,
IF(BV122&lt;$E$30,2,
IF(BV122&lt;$E$31,3,
IF(BV122&lt;$E$32,4,
IF(BV122&lt;$E$33,5,
IF(BV122&lt;$E$34,6)))))),
IF(BV122&gt;$F$29,1,
IF(BV122&gt;$F$30,2,
IF(BV122&gt;$F$31,3,
IF(BV122&gt;$F$32,4,
IF(BV122&gt;$F$33,5,
IF(BV122&gt;$F$34,6)))))))</f>
        <v>4</v>
      </c>
      <c r="BY122" s="129" cm="1">
        <f t="array" ref="BY122">INDEX(Sections!$A$37:$F$67, MATCH(BV122, Acceleration!$H$6:$H$36, 1), Sections!BX122)</f>
        <v>4.7104625432718503</v>
      </c>
      <c r="BZ122" s="129">
        <f>(BikeData!$G$5/BT122)*BikeData!$N$2*(Sections!$O$2/Sections!$N$2)-Sections!CE122/Sections!BT122</f>
        <v>7.9902561558924639</v>
      </c>
      <c r="CA122" s="129">
        <f>(Sections!$V$2*Sections!$L$2*BikeData!$N$2*((Sections!$P$2)/Sections!$M$2)/(1-Sections!$V$2*Sections!$N$2/Sections!$M$2))/Sections!BT122-Sections!CE122/Sections!BT122</f>
        <v>12.240776003422804</v>
      </c>
      <c r="CB122" s="129">
        <f t="shared" si="179"/>
        <v>4.7104625432718503</v>
      </c>
      <c r="CC122" s="129">
        <f t="shared" si="180"/>
        <v>59.471373205257983</v>
      </c>
      <c r="CD122" s="129">
        <f t="shared" si="181"/>
        <v>1.6826024818861449E-2</v>
      </c>
      <c r="CE122" s="149">
        <f>0.5*Sections!$U$2*Sections!$T$2*Sections!BV122^2</f>
        <v>634.93619504985588</v>
      </c>
      <c r="CF122" s="149">
        <f>BikeData!$N$2*((Sections!$P$2)/Sections!$N$2)-(0.5*Sections!$U$2*Sections!$T$2*Sections!BV122^2)/BikeData!$G$5</f>
        <v>8.0292586793584455</v>
      </c>
      <c r="CG122" s="149">
        <f>Sections!$V$2*BikeData!$N$2*(Sections!$P$2/Sections!$M$2)/(1-Sections!$V$2*Sections!$N$2/Sections!$M$2)</f>
        <v>15.459349727578084</v>
      </c>
      <c r="CH122" s="149">
        <f t="shared" si="170"/>
        <v>8.0292586793584455</v>
      </c>
      <c r="CI122" s="149">
        <f t="shared" si="192"/>
        <v>8.0756794699999972</v>
      </c>
      <c r="CJ122" s="149">
        <f>MAX(0, (BV122^2 - BU$17^2)/(2*Sections!CH122))</f>
        <v>0</v>
      </c>
      <c r="CK122" s="149">
        <f t="shared" si="193"/>
        <v>0</v>
      </c>
      <c r="CL122" s="149">
        <f t="shared" si="194"/>
        <v>4.7104625432718503</v>
      </c>
      <c r="EX122" s="129">
        <f>INDEX($B$29:$B$34, MATCH($FB122, $A$29:$A$34, 0))</f>
        <v>288.49501037177833</v>
      </c>
      <c r="EY122" s="129">
        <f t="shared" si="230"/>
        <v>96</v>
      </c>
      <c r="EZ122" s="129">
        <f t="shared" si="231"/>
        <v>48.893249109693166</v>
      </c>
      <c r="FA122" s="129">
        <f t="shared" si="232"/>
        <v>176.0156967948954</v>
      </c>
      <c r="FB122" s="149">
        <f>IF(FO122=0,
IF(EZ122&lt;$E$29,1,
IF(EZ122&lt;$E$30,2,
IF(EZ122&lt;$E$31,3,
IF(EZ122&lt;$E$32,4,
IF(EZ122&lt;$E$33,5,
IF(EZ122&lt;$E$34,6)))))),
IF(EZ122&gt;$F$29,1,
IF(EZ122&gt;$F$30,2,
IF(EZ122&gt;$F$31,3,
IF(EZ122&gt;$F$32,4,
IF(EZ122&gt;$F$33,5,
IF(EZ122&gt;$F$34,6)))))))</f>
        <v>3</v>
      </c>
      <c r="FC122" s="149" cm="1">
        <f t="array" ref="FC122">INDEX(Sections!$A$37:$F$67, MATCH(EZ122, Acceleration!$H$6:$H$36, 1), Sections!FB122)</f>
        <v>6.8582415088433493</v>
      </c>
      <c r="FD122" s="129">
        <f>(BikeData!$G$5/EX122)*BikeData!$N$2*(Sections!$O$2/Sections!$N$2)-Sections!FI122/Sections!EX122</f>
        <v>8.5070995099015434</v>
      </c>
      <c r="FE122" s="129">
        <f>(Sections!$V$2*Sections!$L$2*BikeData!$N$2*((Sections!$P$2)/Sections!$M$2)/(1-Sections!$V$2*Sections!$N$2/Sections!$M$2))/Sections!EX122-Sections!FI122/Sections!EX122</f>
        <v>12.655225329010795</v>
      </c>
      <c r="FF122" s="129">
        <f t="shared" si="233"/>
        <v>6.8582415088433493</v>
      </c>
      <c r="FG122" s="129">
        <f t="shared" si="234"/>
        <v>49.03331817774724</v>
      </c>
      <c r="FH122" s="129">
        <f t="shared" si="183"/>
        <v>2.0423466842551835E-2</v>
      </c>
      <c r="FI122" s="149">
        <f>0.5*Sections!$U$2*Sections!$T$2*Sections!EZ122^2</f>
        <v>430.29896553045205</v>
      </c>
      <c r="FJ122" s="149">
        <f>BikeData!$N$2*((Sections!$P$2)/Sections!$N$2)-(0.5*Sections!$U$2*Sections!$T$2*Sections!EZ122^2)/BikeData!$G$5</f>
        <v>8.8043997002652787</v>
      </c>
      <c r="FK122" s="149">
        <f>Sections!$V$2*BikeData!$N$2*(Sections!$P$2/Sections!$M$2)/(1-Sections!$V$2*Sections!$N$2/Sections!$M$2)</f>
        <v>15.459349727578084</v>
      </c>
      <c r="FL122" s="149">
        <f t="shared" si="235"/>
        <v>8.8043997002652787</v>
      </c>
      <c r="FM122" s="149">
        <f t="shared" si="236"/>
        <v>157.62828163</v>
      </c>
      <c r="FN122" s="149">
        <f t="shared" si="184"/>
        <v>94.530111580312678</v>
      </c>
      <c r="FO122" s="149">
        <f t="shared" si="237"/>
        <v>0</v>
      </c>
      <c r="FP122" s="149">
        <f t="shared" si="238"/>
        <v>6.8582415088433493</v>
      </c>
      <c r="FR122" s="149">
        <f>INDEX($B$29:$B$34, MATCH($FV122, $A$29:$A$34, 0))</f>
        <v>288.49501037177833</v>
      </c>
      <c r="FS122" s="129">
        <f t="shared" si="199"/>
        <v>96</v>
      </c>
      <c r="FT122" s="129">
        <f t="shared" si="200"/>
        <v>47.627264764742897</v>
      </c>
      <c r="FU122" s="129">
        <f t="shared" si="201"/>
        <v>171.45815315307442</v>
      </c>
      <c r="FV122" s="149">
        <f>IF(GI122=0,
IF(FT122&lt;$E$29,1,
IF(FT122&lt;$E$30,2,
IF(FT122&lt;$E$31,3,
IF(FT122&lt;$E$32,4,
IF(FT122&lt;$E$33,5,
IF(FT122&lt;$E$34,6)))))),
IF(FT122&gt;$F$29,1,
IF(FT122&gt;$F$30,2,
IF(FT122&gt;$F$31,3,
IF(FT122&gt;$F$32,4,
IF(FT122&gt;$F$33,5,
IF(FT122&gt;$F$34,6)))))))</f>
        <v>3</v>
      </c>
      <c r="FW122" s="149" cm="1">
        <f t="array" ref="FW122">INDEX(Sections!$A$37:$F$67, MATCH(FT122, Acceleration!$H$6:$H$36, 1), Sections!FV122)</f>
        <v>6.8582415088433493</v>
      </c>
      <c r="FX122" s="129">
        <f>(BikeData!$G$5/FR122)*BikeData!$N$2*(Sections!$O$2/Sections!$N$2)-Sections!GC122/Sections!FR122</f>
        <v>8.5833393820828405</v>
      </c>
      <c r="FY122" s="129">
        <f>(Sections!$V$2*Sections!$L$2*BikeData!$N$2*((Sections!$P$2)/Sections!$M$2)/(1-Sections!$V$2*Sections!$N$2/Sections!$M$2))/Sections!FR122-Sections!GC122/Sections!FR122</f>
        <v>12.731465201192092</v>
      </c>
      <c r="FZ122" s="129">
        <f t="shared" si="202"/>
        <v>6.8582415088433493</v>
      </c>
      <c r="GA122" s="129">
        <f t="shared" si="203"/>
        <v>47.771045958703972</v>
      </c>
      <c r="GB122" s="129">
        <f t="shared" si="185"/>
        <v>2.0964731815827267E-2</v>
      </c>
      <c r="GC122" s="149">
        <f>0.5*Sections!$U$2*Sections!$T$2*Sections!FT122^2</f>
        <v>408.30414281476567</v>
      </c>
      <c r="GD122" s="149">
        <f>BikeData!$N$2*((Sections!$P$2)/Sections!$N$2)-(0.5*Sections!$U$2*Sections!$T$2*Sections!FT122^2)/BikeData!$G$5</f>
        <v>8.8877134226731815</v>
      </c>
      <c r="GE122" s="149">
        <f>Sections!$V$2*BikeData!$N$2*(Sections!$P$2/Sections!$M$2)/(1-Sections!$V$2*Sections!$N$2/Sections!$M$2)</f>
        <v>15.459349727578084</v>
      </c>
      <c r="GF122" s="149">
        <f t="shared" si="204"/>
        <v>8.8877134226731815</v>
      </c>
      <c r="GG122" s="149">
        <f t="shared" si="205"/>
        <v>418.54111422000005</v>
      </c>
      <c r="GH122" s="149">
        <f>MAX(0, (FT122^2 - CX$6^2)/(2*Sections!GF122))</f>
        <v>127.61192002344404</v>
      </c>
      <c r="GI122" s="149">
        <f t="shared" si="206"/>
        <v>0</v>
      </c>
      <c r="GJ122" s="149">
        <f t="shared" si="207"/>
        <v>6.8582415088433493</v>
      </c>
      <c r="GM122" s="106">
        <f>INDEX($B$29:$B$34, MATCH(GQ122, $A$29:$A$34, 0))</f>
        <v>288.49501037177833</v>
      </c>
      <c r="GN122" s="106">
        <f t="shared" si="208"/>
        <v>96</v>
      </c>
      <c r="GO122" s="106">
        <f t="shared" si="209"/>
        <v>44.640941826115345</v>
      </c>
      <c r="GP122" s="106">
        <f t="shared" si="210"/>
        <v>160.70739057401525</v>
      </c>
      <c r="GQ122" s="106">
        <f>IF(HD122=0,
IF(GO122&lt;$E$29,1,
IF(GO122&lt;$E$30,2,
IF(GO122&lt;$E$31,3,
IF(GO122&lt;$E$32,4,
IF(GO122&lt;$E$33,5,
IF(GO122&lt;$E$34,6)))))),
IF(GO122&gt;$F$29,1,
IF(GO122&gt;$F$30,2,
IF(GO122&gt;$F$31,3,
IF(GO122&gt;$F$32,4,
IF(GO122&gt;$F$33,5,
IF(GO122&gt;$F$34,6)))))))</f>
        <v>3</v>
      </c>
      <c r="GR122" s="106" cm="1">
        <f t="array" ref="GR122">INDEX(Sections!$A$37:$F$67, MATCH(GO122, Acceleration!$H$6:$H$36, 1), Sections!GQ122)</f>
        <v>6.8582415088433493</v>
      </c>
      <c r="GS122" s="106">
        <f>(BikeData!$G$5/GM122)*BikeData!$N$2*(Sections!$O$2/Sections!$N$2)-Sections!GX122/Sections!GM122</f>
        <v>8.755258054328781</v>
      </c>
      <c r="GT122" s="106">
        <f>(Sections!$V$2*Sections!$L$2*BikeData!$N$2*((Sections!$P$2)/Sections!$M$2)/(1-Sections!$V$2*Sections!$N$2/Sections!$M$2))/Sections!GM122-Sections!GX122/Sections!GM122</f>
        <v>12.903383873438033</v>
      </c>
      <c r="GU122" s="106">
        <f t="shared" si="211"/>
        <v>6.8582415088433493</v>
      </c>
      <c r="GV122" s="106">
        <f t="shared" si="212"/>
        <v>44.794309573206966</v>
      </c>
      <c r="GW122" s="106">
        <f t="shared" si="186"/>
        <v>2.2362546856050766E-2</v>
      </c>
      <c r="GX122" s="106">
        <f>0.5*Sections!$U$2*Sections!$T$2*Sections!GO122^2</f>
        <v>358.70646368207059</v>
      </c>
      <c r="GY122" s="106">
        <f>BikeData!$N$2*((Sections!$P$2)/Sections!$N$2)-(0.5*Sections!$U$2*Sections!$T$2*Sections!GO122^2)/BikeData!$G$5</f>
        <v>9.0755834193879359</v>
      </c>
      <c r="GZ122" s="106">
        <f>Sections!$V$2*BikeData!$N$2*(Sections!$P$2/Sections!$M$2)/(1-Sections!$V$2*Sections!$N$2/Sections!$M$2)</f>
        <v>15.459349727578084</v>
      </c>
      <c r="HA122" s="106">
        <f t="shared" si="213"/>
        <v>9.0755834193879359</v>
      </c>
      <c r="HB122" s="106">
        <f t="shared" si="214"/>
        <v>287.21187875999999</v>
      </c>
      <c r="HC122" s="106">
        <f>MAX(0, (GO122^2 - DY$9^2)/(2*Sections!HA122))</f>
        <v>109.78983912292722</v>
      </c>
      <c r="HD122" s="106">
        <f t="shared" si="215"/>
        <v>0</v>
      </c>
      <c r="HE122" s="106">
        <f t="shared" si="216"/>
        <v>6.8582415088433493</v>
      </c>
      <c r="HH122" s="82">
        <f>INDEX($B$29:$B$34, MATCH(HL122, $A$29:$A$34, 0))</f>
        <v>288.49501037177833</v>
      </c>
      <c r="HI122" s="82">
        <f t="shared" si="217"/>
        <v>96</v>
      </c>
      <c r="HJ122" s="82">
        <f t="shared" si="218"/>
        <v>43.513486825696482</v>
      </c>
      <c r="HK122" s="82">
        <f t="shared" si="219"/>
        <v>156.64855257250733</v>
      </c>
      <c r="HL122" s="106">
        <f>IF(HY122=0,
IF(HJ122&lt;$E$29,1,
IF(HJ122&lt;$E$30,2,
IF(HJ122&lt;$E$31,3,
IF(HJ122&lt;$E$32,4,
IF(HJ122&lt;$E$33,5,
IF(HJ122&lt;$E$34,6)))))),
IF(HJ122&gt;$F$29,1,
IF(HJ122&gt;$F$30,2,
IF(HJ122&gt;$F$31,3,
IF(HJ122&gt;$F$32,4,
IF(HJ122&gt;$F$33,5,
IF(HJ122&gt;$F$34,6)))))))</f>
        <v>3</v>
      </c>
      <c r="HM122" s="106" cm="1">
        <f t="array" ref="HM122">INDEX(Sections!$A$37:$F$67, MATCH(HJ122, Acceleration!$H$6:$H$36, 1), Sections!HL122)</f>
        <v>6.8582415088433493</v>
      </c>
      <c r="HN122" s="82">
        <f>(BikeData!$G$5/HH122)*BikeData!$N$2*(Sections!$O$2/Sections!$N$2)-Sections!HS122/Sections!HH122</f>
        <v>8.8172703131460288</v>
      </c>
      <c r="HO122" s="82">
        <f>(Sections!$V$2*Sections!$L$2*BikeData!$N$2*((Sections!$P$2)/Sections!$M$2)/(1-Sections!$V$2*Sections!$N$2/Sections!$M$2))/Sections!HH122-Sections!HS122/Sections!HH122</f>
        <v>12.965396132255282</v>
      </c>
      <c r="HP122" s="82">
        <f t="shared" si="220"/>
        <v>6.8582415088433493</v>
      </c>
      <c r="HQ122" s="82">
        <f t="shared" si="221"/>
        <v>43.670814267056528</v>
      </c>
      <c r="HR122" s="106">
        <f t="shared" si="172"/>
        <v>2.2939909765087772E-2</v>
      </c>
      <c r="HS122" s="104">
        <f>0.5*Sections!$U$2*Sections!$T$2*Sections!HJ122^2</f>
        <v>340.81623643141103</v>
      </c>
      <c r="HT122" s="104">
        <f>BikeData!$N$2*((Sections!$P$2)/Sections!$N$2)-(0.5*Sections!$U$2*Sections!$T$2*Sections!HJ122^2)/BikeData!$G$5</f>
        <v>9.14334943170104</v>
      </c>
      <c r="HU122" s="104">
        <f>Sections!$V$2*BikeData!$N$2*(Sections!$P$2/Sections!$M$2)/(1-Sections!$V$2*Sections!$N$2/Sections!$M$2)</f>
        <v>15.459349727578084</v>
      </c>
      <c r="HV122" s="106">
        <f t="shared" si="222"/>
        <v>9.14334943170104</v>
      </c>
      <c r="HW122" s="106">
        <f t="shared" si="223"/>
        <v>225.42191860000003</v>
      </c>
      <c r="HX122" s="106">
        <f t="shared" si="187"/>
        <v>85.972762680605399</v>
      </c>
      <c r="HY122" s="106">
        <f t="shared" si="224"/>
        <v>0</v>
      </c>
      <c r="HZ122" s="106">
        <f t="shared" si="225"/>
        <v>6.8582415088433493</v>
      </c>
    </row>
    <row r="123" spans="2:234">
      <c r="B123" s="65"/>
      <c r="C123" s="65"/>
      <c r="D123" s="65"/>
      <c r="E123" s="111"/>
      <c r="F123" s="111"/>
      <c r="L123" s="149">
        <f>INDEX($B$29:$B$34, MATCH($P123, $A$29:$A$34, 0))</f>
        <v>288.49501037177833</v>
      </c>
      <c r="M123" s="149">
        <f t="shared" si="173"/>
        <v>97</v>
      </c>
      <c r="N123" s="149">
        <f t="shared" si="188"/>
        <v>44.327644821587761</v>
      </c>
      <c r="O123" s="149">
        <f t="shared" si="174"/>
        <v>159.57952135771595</v>
      </c>
      <c r="P123" s="149">
        <f>IF(AC123=0,
IF(N123&lt;$E$29,1,
IF(N123&lt;$E$30,2,
IF(N123&lt;$E$31,3,
IF(N123&lt;$E$32,4,
IF(N123&lt;$E$33,5,
IF(N123&lt;$E$34,6)))))),
IF(N123&gt;$F$29,1,
IF(N123&gt;$F$30,2,
IF(N123&gt;$F$31,3,
IF(N123&gt;$F$32,4,
IF(N123&gt;$F$33,5,
IF(N123&gt;$F$34,6)))))))</f>
        <v>3</v>
      </c>
      <c r="Q123" s="149" cm="1">
        <f t="array" ref="Q123">INDEX(Sections!$A$37:$F$67, MATCH(N123, Acceleration!$H$6:$H$36, 1), Sections!P123)</f>
        <v>6.8582415088433493</v>
      </c>
      <c r="R123" s="149">
        <f>(BikeData!$G$5/L123)*BikeData!$N$2*(Sections!$O$2/Sections!$N$2)-Sections!W123/Sections!L123</f>
        <v>8.7726491575524186</v>
      </c>
      <c r="S123" s="149">
        <f>(Sections!$V$2*Sections!$L$2*BikeData!$N$2*((Sections!$P$2)/Sections!$M$2)/(1-Sections!$V$2*Sections!$N$2/Sections!$M$2))/Sections!L123-Sections!W123/Sections!L123</f>
        <v>12.92077497666167</v>
      </c>
      <c r="T123" s="149">
        <f t="shared" si="168"/>
        <v>6.8582415088433493</v>
      </c>
      <c r="U123" s="149">
        <f t="shared" si="169"/>
        <v>44.482092784024033</v>
      </c>
      <c r="V123" s="149">
        <f t="shared" si="175"/>
        <v>2.2520053024834362E-2</v>
      </c>
      <c r="W123" s="149">
        <f>0.5*Sections!$U$2*Sections!$T$2*Sections!N123^2</f>
        <v>353.68921717719053</v>
      </c>
      <c r="X123" s="149">
        <f>BikeData!$N$2*((Sections!$P$2)/Sections!$N$2)-(0.5*Sections!$U$2*Sections!$T$2*Sections!N123^2)/BikeData!$G$5</f>
        <v>9.0945881409973293</v>
      </c>
      <c r="Y123" s="149">
        <f>Sections!$V$2*BikeData!$N$2*(Sections!$P$2/Sections!$M$2)/(1-Sections!$V$2*Sections!$N$2/Sections!$M$2)</f>
        <v>15.459349727578084</v>
      </c>
      <c r="Z123" s="149">
        <f t="shared" si="176"/>
        <v>9.0945881409973293</v>
      </c>
      <c r="AA123" s="149">
        <f>$D$2-M123</f>
        <v>406.2</v>
      </c>
      <c r="AB123" s="149">
        <f>MAX(0, (N123^2 - M$17^2)/(2*Sections!Z123))</f>
        <v>58.721565749931116</v>
      </c>
      <c r="AC123" s="149">
        <f t="shared" si="189"/>
        <v>0</v>
      </c>
      <c r="AD123" s="149">
        <f t="shared" si="177"/>
        <v>6.8582415088433493</v>
      </c>
      <c r="BT123" s="129">
        <f>INDEX($B$29:$B$34, MATCH($BX123, $A$29:$A$34, 0))</f>
        <v>281.54523308547459</v>
      </c>
      <c r="BU123" s="129">
        <f t="shared" si="239"/>
        <v>97</v>
      </c>
      <c r="BV123" s="129">
        <f t="shared" si="191"/>
        <v>59.471373205257983</v>
      </c>
      <c r="BW123" s="129">
        <f t="shared" si="178"/>
        <v>214.09694353892874</v>
      </c>
      <c r="BX123" s="129">
        <f>IF(CK123=0,
IF(BV123&lt;$E$29,1,
IF(BV123&lt;$E$30,2,
IF(BV123&lt;$E$31,3,
IF(BV123&lt;$E$32,4,
IF(BV123&lt;$E$33,5,
IF(BV123&lt;$E$34,6)))))),
IF(BV123&gt;$F$29,1,
IF(BV123&gt;$F$30,2,
IF(BV123&gt;$F$31,3,
IF(BV123&gt;$F$32,4,
IF(BV123&gt;$F$33,5,
IF(BV123&gt;$F$34,6)))))))</f>
        <v>4</v>
      </c>
      <c r="BY123" s="129" cm="1">
        <f t="array" ref="BY123">INDEX(Sections!$A$37:$F$67, MATCH(BV123, Acceleration!$H$6:$H$36, 1), Sections!BX123)</f>
        <v>4.7104625432718503</v>
      </c>
      <c r="BZ123" s="129">
        <f>(BikeData!$G$5/BT123)*BikeData!$N$2*(Sections!$O$2/Sections!$N$2)-Sections!CE123/Sections!BT123</f>
        <v>7.984233086359394</v>
      </c>
      <c r="CA123" s="129">
        <f>(Sections!$V$2*Sections!$L$2*BikeData!$N$2*((Sections!$P$2)/Sections!$M$2)/(1-Sections!$V$2*Sections!$N$2/Sections!$M$2))/Sections!BT123-Sections!CE123/Sections!BT123</f>
        <v>12.234752933889734</v>
      </c>
      <c r="CB123" s="129">
        <f t="shared" si="179"/>
        <v>4.7104625432718503</v>
      </c>
      <c r="CC123" s="129">
        <f t="shared" si="180"/>
        <v>59.550526076648737</v>
      </c>
      <c r="CD123" s="129">
        <f t="shared" si="181"/>
        <v>1.6803630357662271E-2</v>
      </c>
      <c r="CE123" s="149">
        <f>0.5*Sections!$U$2*Sections!$T$2*Sections!BV123^2</f>
        <v>636.63196156543393</v>
      </c>
      <c r="CF123" s="149">
        <f>BikeData!$N$2*((Sections!$P$2)/Sections!$N$2)-(0.5*Sections!$U$2*Sections!$T$2*Sections!BV123^2)/BikeData!$G$5</f>
        <v>8.0228353213448926</v>
      </c>
      <c r="CG123" s="149">
        <f>Sections!$V$2*BikeData!$N$2*(Sections!$P$2/Sections!$M$2)/(1-Sections!$V$2*Sections!$N$2/Sections!$M$2)</f>
        <v>15.459349727578084</v>
      </c>
      <c r="CH123" s="149">
        <f t="shared" si="170"/>
        <v>8.0228353213448926</v>
      </c>
      <c r="CI123" s="149">
        <f t="shared" si="192"/>
        <v>7.0756794699999972</v>
      </c>
      <c r="CJ123" s="149">
        <f>MAX(0, (BV123^2 - BU$17^2)/(2*Sections!CH123))</f>
        <v>0</v>
      </c>
      <c r="CK123" s="149">
        <f t="shared" si="193"/>
        <v>0</v>
      </c>
      <c r="CL123" s="149">
        <f t="shared" si="194"/>
        <v>4.7104625432718503</v>
      </c>
      <c r="EX123" s="129">
        <f>INDEX($B$29:$B$34, MATCH($FB123, $A$29:$A$34, 0))</f>
        <v>288.49501037177833</v>
      </c>
      <c r="EY123" s="129">
        <f t="shared" si="230"/>
        <v>97</v>
      </c>
      <c r="EZ123" s="129">
        <f t="shared" si="231"/>
        <v>49.03331817774724</v>
      </c>
      <c r="FA123" s="129">
        <f t="shared" si="232"/>
        <v>176.51994543989008</v>
      </c>
      <c r="FB123" s="149">
        <f>IF(FO123=0,
IF(EZ123&lt;$E$29,1,
IF(EZ123&lt;$E$30,2,
IF(EZ123&lt;$E$31,3,
IF(EZ123&lt;$E$32,4,
IF(EZ123&lt;$E$33,5,
IF(EZ123&lt;$E$34,6)))))),
IF(EZ123&gt;$F$29,1,
IF(EZ123&gt;$F$30,2,
IF(EZ123&gt;$F$31,3,
IF(EZ123&gt;$F$32,4,
IF(EZ123&gt;$F$33,5,
IF(EZ123&gt;$F$34,6)))))))</f>
        <v>3</v>
      </c>
      <c r="FC123" s="149" cm="1">
        <f t="array" ref="FC123">INDEX(Sections!$A$37:$F$67, MATCH(EZ123, Acceleration!$H$6:$H$36, 1), Sections!FB123)</f>
        <v>6.8582415088433493</v>
      </c>
      <c r="FD123" s="129">
        <f>(BikeData!$G$5/EX123)*BikeData!$N$2*(Sections!$O$2/Sections!$N$2)-Sections!FI123/Sections!EX123</f>
        <v>8.4985414175449296</v>
      </c>
      <c r="FE123" s="129">
        <f>(Sections!$V$2*Sections!$L$2*BikeData!$N$2*((Sections!$P$2)/Sections!$M$2)/(1-Sections!$V$2*Sections!$N$2/Sections!$M$2))/Sections!EX123-Sections!FI123/Sections!EX123</f>
        <v>12.646667236654181</v>
      </c>
      <c r="FF123" s="129">
        <f t="shared" si="233"/>
        <v>6.8582415088433493</v>
      </c>
      <c r="FG123" s="129">
        <f t="shared" si="234"/>
        <v>49.172988261218016</v>
      </c>
      <c r="FH123" s="129">
        <f t="shared" si="183"/>
        <v>2.0365290911770667E-2</v>
      </c>
      <c r="FI123" s="149">
        <f>0.5*Sections!$U$2*Sections!$T$2*Sections!EZ123^2</f>
        <v>432.76793247363565</v>
      </c>
      <c r="FJ123" s="149">
        <f>BikeData!$N$2*((Sections!$P$2)/Sections!$N$2)-(0.5*Sections!$U$2*Sections!$T$2*Sections!EZ123^2)/BikeData!$G$5</f>
        <v>8.7950475527532195</v>
      </c>
      <c r="FK123" s="149">
        <f>Sections!$V$2*BikeData!$N$2*(Sections!$P$2/Sections!$M$2)/(1-Sections!$V$2*Sections!$N$2/Sections!$M$2)</f>
        <v>15.459349727578084</v>
      </c>
      <c r="FL123" s="149">
        <f t="shared" si="235"/>
        <v>8.7950475527532195</v>
      </c>
      <c r="FM123" s="149">
        <f t="shared" si="236"/>
        <v>156.62828163</v>
      </c>
      <c r="FN123" s="149">
        <f t="shared" si="184"/>
        <v>95.410413933453469</v>
      </c>
      <c r="FO123" s="149">
        <f t="shared" si="237"/>
        <v>0</v>
      </c>
      <c r="FP123" s="149">
        <f t="shared" si="238"/>
        <v>6.8582415088433493</v>
      </c>
      <c r="FR123" s="149">
        <f>INDEX($B$29:$B$34, MATCH($FV123, $A$29:$A$34, 0))</f>
        <v>288.49501037177833</v>
      </c>
      <c r="FS123" s="129">
        <f t="shared" si="199"/>
        <v>97</v>
      </c>
      <c r="FT123" s="129">
        <f t="shared" si="200"/>
        <v>47.771045958703972</v>
      </c>
      <c r="FU123" s="129">
        <f t="shared" si="201"/>
        <v>171.9757654513343</v>
      </c>
      <c r="FV123" s="149">
        <f>IF(GI123=0,
IF(FT123&lt;$E$29,1,
IF(FT123&lt;$E$30,2,
IF(FT123&lt;$E$31,3,
IF(FT123&lt;$E$32,4,
IF(FT123&lt;$E$33,5,
IF(FT123&lt;$E$34,6)))))),
IF(FT123&gt;$F$29,1,
IF(FT123&gt;$F$30,2,
IF(FT123&gt;$F$31,3,
IF(FT123&gt;$F$32,4,
IF(FT123&gt;$F$33,5,
IF(FT123&gt;$F$34,6)))))))</f>
        <v>3</v>
      </c>
      <c r="FW123" s="149" cm="1">
        <f t="array" ref="FW123">INDEX(Sections!$A$37:$F$67, MATCH(FT123, Acceleration!$H$6:$H$36, 1), Sections!FV123)</f>
        <v>6.8582415088433493</v>
      </c>
      <c r="FX123" s="129">
        <f>(BikeData!$G$5/FR123)*BikeData!$N$2*(Sections!$O$2/Sections!$N$2)-Sections!GC123/Sections!FR123</f>
        <v>8.5747812897262268</v>
      </c>
      <c r="FY123" s="129">
        <f>(Sections!$V$2*Sections!$L$2*BikeData!$N$2*((Sections!$P$2)/Sections!$M$2)/(1-Sections!$V$2*Sections!$N$2/Sections!$M$2))/Sections!FR123-Sections!GC123/Sections!FR123</f>
        <v>12.722907108835479</v>
      </c>
      <c r="FZ123" s="129">
        <f t="shared" si="202"/>
        <v>6.8582415088433493</v>
      </c>
      <c r="GA123" s="129">
        <f t="shared" si="203"/>
        <v>47.914395696974971</v>
      </c>
      <c r="GB123" s="129">
        <f t="shared" si="185"/>
        <v>2.0901821273887282E-2</v>
      </c>
      <c r="GC123" s="149">
        <f>0.5*Sections!$U$2*Sections!$T$2*Sections!FT123^2</f>
        <v>410.77310975794927</v>
      </c>
      <c r="GD123" s="149">
        <f>BikeData!$N$2*((Sections!$P$2)/Sections!$N$2)-(0.5*Sections!$U$2*Sections!$T$2*Sections!FT123^2)/BikeData!$G$5</f>
        <v>8.8783612751611223</v>
      </c>
      <c r="GE123" s="149">
        <f>Sections!$V$2*BikeData!$N$2*(Sections!$P$2/Sections!$M$2)/(1-Sections!$V$2*Sections!$N$2/Sections!$M$2)</f>
        <v>15.459349727578084</v>
      </c>
      <c r="GF123" s="149">
        <f t="shared" si="204"/>
        <v>8.8783612751611223</v>
      </c>
      <c r="GG123" s="149">
        <f t="shared" si="205"/>
        <v>417.54111422000005</v>
      </c>
      <c r="GH123" s="149">
        <f>MAX(0, (FT123^2 - CX$6^2)/(2*Sections!GF123))</f>
        <v>128.51880889174521</v>
      </c>
      <c r="GI123" s="149">
        <f t="shared" si="206"/>
        <v>0</v>
      </c>
      <c r="GJ123" s="149">
        <f t="shared" si="207"/>
        <v>6.8582415088433493</v>
      </c>
      <c r="GM123" s="106">
        <f>INDEX($B$29:$B$34, MATCH(GQ123, $A$29:$A$34, 0))</f>
        <v>288.49501037177833</v>
      </c>
      <c r="GN123" s="106">
        <f t="shared" si="208"/>
        <v>97</v>
      </c>
      <c r="GO123" s="106">
        <f t="shared" si="209"/>
        <v>44.794309573206966</v>
      </c>
      <c r="GP123" s="106">
        <f t="shared" si="210"/>
        <v>161.25951446354509</v>
      </c>
      <c r="GQ123" s="106">
        <f>IF(HD123=0,
IF(GO123&lt;$E$29,1,
IF(GO123&lt;$E$30,2,
IF(GO123&lt;$E$31,3,
IF(GO123&lt;$E$32,4,
IF(GO123&lt;$E$33,5,
IF(GO123&lt;$E$34,6)))))),
IF(GO123&gt;$F$29,1,
IF(GO123&gt;$F$30,2,
IF(GO123&gt;$F$31,3,
IF(GO123&gt;$F$32,4,
IF(GO123&gt;$F$33,5,
IF(GO123&gt;$F$34,6)))))))</f>
        <v>3</v>
      </c>
      <c r="GR123" s="106" cm="1">
        <f t="array" ref="GR123">INDEX(Sections!$A$37:$F$67, MATCH(GO123, Acceleration!$H$6:$H$36, 1), Sections!GQ123)</f>
        <v>6.8582415088433493</v>
      </c>
      <c r="GS123" s="106">
        <f>(BikeData!$G$5/GM123)*BikeData!$N$2*(Sections!$O$2/Sections!$N$2)-Sections!GX123/Sections!GM123</f>
        <v>8.746699961972169</v>
      </c>
      <c r="GT123" s="106">
        <f>(Sections!$V$2*Sections!$L$2*BikeData!$N$2*((Sections!$P$2)/Sections!$M$2)/(1-Sections!$V$2*Sections!$N$2/Sections!$M$2))/Sections!GM123-Sections!GX123/Sections!GM123</f>
        <v>12.894825781081419</v>
      </c>
      <c r="GU123" s="106">
        <f t="shared" si="211"/>
        <v>6.8582415088433493</v>
      </c>
      <c r="GV123" s="106">
        <f t="shared" si="212"/>
        <v>44.9471540050979</v>
      </c>
      <c r="GW123" s="106">
        <f t="shared" si="186"/>
        <v>2.2286242281472392E-2</v>
      </c>
      <c r="GX123" s="106">
        <f>0.5*Sections!$U$2*Sections!$T$2*Sections!GO123^2</f>
        <v>361.17543062525425</v>
      </c>
      <c r="GY123" s="106">
        <f>BikeData!$N$2*((Sections!$P$2)/Sections!$N$2)-(0.5*Sections!$U$2*Sections!$T$2*Sections!GO123^2)/BikeData!$G$5</f>
        <v>9.0662312718758749</v>
      </c>
      <c r="GZ123" s="106">
        <f>Sections!$V$2*BikeData!$N$2*(Sections!$P$2/Sections!$M$2)/(1-Sections!$V$2*Sections!$N$2/Sections!$M$2)</f>
        <v>15.459349727578084</v>
      </c>
      <c r="HA123" s="106">
        <f t="shared" si="213"/>
        <v>9.0662312718758749</v>
      </c>
      <c r="HB123" s="106">
        <f t="shared" si="214"/>
        <v>286.21187875999999</v>
      </c>
      <c r="HC123" s="106">
        <f>MAX(0, (GO123^2 - DY$9^2)/(2*Sections!HA123))</f>
        <v>110.65955135981957</v>
      </c>
      <c r="HD123" s="106">
        <f t="shared" si="215"/>
        <v>0</v>
      </c>
      <c r="HE123" s="106">
        <f t="shared" si="216"/>
        <v>6.8582415088433493</v>
      </c>
      <c r="HH123" s="82">
        <f>INDEX($B$29:$B$34, MATCH(HL123, $A$29:$A$34, 0))</f>
        <v>288.49501037177833</v>
      </c>
      <c r="HI123" s="82">
        <f t="shared" si="217"/>
        <v>97</v>
      </c>
      <c r="HJ123" s="82">
        <f t="shared" si="218"/>
        <v>43.670814267056528</v>
      </c>
      <c r="HK123" s="82">
        <f t="shared" si="219"/>
        <v>157.2149313614035</v>
      </c>
      <c r="HL123" s="106">
        <f>IF(HY123=0,
IF(HJ123&lt;$E$29,1,
IF(HJ123&lt;$E$30,2,
IF(HJ123&lt;$E$31,3,
IF(HJ123&lt;$E$32,4,
IF(HJ123&lt;$E$33,5,
IF(HJ123&lt;$E$34,6)))))),
IF(HJ123&gt;$F$29,1,
IF(HJ123&gt;$F$30,2,
IF(HJ123&gt;$F$31,3,
IF(HJ123&gt;$F$32,4,
IF(HJ123&gt;$F$33,5,
IF(HJ123&gt;$F$34,6)))))))</f>
        <v>3</v>
      </c>
      <c r="HM123" s="106" cm="1">
        <f t="array" ref="HM123">INDEX(Sections!$A$37:$F$67, MATCH(HJ123, Acceleration!$H$6:$H$36, 1), Sections!HL123)</f>
        <v>6.8582415088433493</v>
      </c>
      <c r="HN123" s="82">
        <f>(BikeData!$G$5/HH123)*BikeData!$N$2*(Sections!$O$2/Sections!$N$2)-Sections!HS123/Sections!HH123</f>
        <v>8.8087122207894168</v>
      </c>
      <c r="HO123" s="82">
        <f>(Sections!$V$2*Sections!$L$2*BikeData!$N$2*((Sections!$P$2)/Sections!$M$2)/(1-Sections!$V$2*Sections!$N$2/Sections!$M$2))/Sections!HH123-Sections!HS123/Sections!HH123</f>
        <v>12.956838039898669</v>
      </c>
      <c r="HP123" s="82">
        <f t="shared" si="220"/>
        <v>6.8582415088433493</v>
      </c>
      <c r="HQ123" s="82">
        <f t="shared" si="221"/>
        <v>43.827576955216614</v>
      </c>
      <c r="HR123" s="106">
        <f t="shared" si="172"/>
        <v>2.2857563117010163E-2</v>
      </c>
      <c r="HS123" s="104">
        <f>0.5*Sections!$U$2*Sections!$T$2*Sections!HJ123^2</f>
        <v>343.28520337459463</v>
      </c>
      <c r="HT123" s="104">
        <f>BikeData!$N$2*((Sections!$P$2)/Sections!$N$2)-(0.5*Sections!$U$2*Sections!$T$2*Sections!HJ123^2)/BikeData!$G$5</f>
        <v>9.1339972841889807</v>
      </c>
      <c r="HU123" s="104">
        <f>Sections!$V$2*BikeData!$N$2*(Sections!$P$2/Sections!$M$2)/(1-Sections!$V$2*Sections!$N$2/Sections!$M$2)</f>
        <v>15.459349727578084</v>
      </c>
      <c r="HV123" s="106">
        <f t="shared" si="222"/>
        <v>9.1339972841889807</v>
      </c>
      <c r="HW123" s="106">
        <f t="shared" si="223"/>
        <v>224.42191860000003</v>
      </c>
      <c r="HX123" s="106">
        <f t="shared" si="187"/>
        <v>86.811636530580699</v>
      </c>
      <c r="HY123" s="106">
        <f t="shared" si="224"/>
        <v>0</v>
      </c>
      <c r="HZ123" s="106">
        <f t="shared" si="225"/>
        <v>6.8582415088433493</v>
      </c>
    </row>
    <row r="124" spans="2:234">
      <c r="B124" s="65"/>
      <c r="C124" s="65"/>
      <c r="D124" s="65"/>
      <c r="E124" s="111"/>
      <c r="F124" s="111"/>
      <c r="L124" s="149">
        <f>INDEX($B$29:$B$34, MATCH($P124, $A$29:$A$34, 0))</f>
        <v>288.49501037177833</v>
      </c>
      <c r="M124" s="149">
        <f t="shared" si="173"/>
        <v>98</v>
      </c>
      <c r="N124" s="149">
        <f t="shared" si="188"/>
        <v>44.482092784024033</v>
      </c>
      <c r="O124" s="149">
        <f t="shared" si="174"/>
        <v>160.13553402248652</v>
      </c>
      <c r="P124" s="149">
        <f>IF(AC124=0,
IF(N124&lt;$E$29,1,
IF(N124&lt;$E$30,2,
IF(N124&lt;$E$31,3,
IF(N124&lt;$E$32,4,
IF(N124&lt;$E$33,5,
IF(N124&lt;$E$34,6)))))),
IF(N124&gt;$F$29,1,
IF(N124&gt;$F$30,2,
IF(N124&gt;$F$31,3,
IF(N124&gt;$F$32,4,
IF(N124&gt;$F$33,5,
IF(N124&gt;$F$34,6)))))))</f>
        <v>3</v>
      </c>
      <c r="Q124" s="149" cm="1">
        <f t="array" ref="Q124">INDEX(Sections!$A$37:$F$67, MATCH(N124, Acceleration!$H$6:$H$36, 1), Sections!P124)</f>
        <v>6.8582415088433493</v>
      </c>
      <c r="R124" s="149">
        <f>(BikeData!$G$5/L124)*BikeData!$N$2*(Sections!$O$2/Sections!$N$2)-Sections!W124/Sections!L124</f>
        <v>8.7640910651958066</v>
      </c>
      <c r="S124" s="149">
        <f>(Sections!$V$2*Sections!$L$2*BikeData!$N$2*((Sections!$P$2)/Sections!$M$2)/(1-Sections!$V$2*Sections!$N$2/Sections!$M$2))/Sections!L124-Sections!W124/Sections!L124</f>
        <v>12.912216884305058</v>
      </c>
      <c r="T124" s="149">
        <f t="shared" si="168"/>
        <v>6.8582415088433493</v>
      </c>
      <c r="U124" s="149">
        <f t="shared" si="169"/>
        <v>44.636006334171626</v>
      </c>
      <c r="V124" s="149">
        <f t="shared" si="175"/>
        <v>2.2442130384170485E-2</v>
      </c>
      <c r="W124" s="149">
        <f>0.5*Sections!$U$2*Sections!$T$2*Sections!N124^2</f>
        <v>356.15818412037413</v>
      </c>
      <c r="X124" s="149">
        <f>BikeData!$N$2*((Sections!$P$2)/Sections!$N$2)-(0.5*Sections!$U$2*Sections!$T$2*Sections!N124^2)/BikeData!$G$5</f>
        <v>9.08523599348527</v>
      </c>
      <c r="Y124" s="149">
        <f>Sections!$V$2*BikeData!$N$2*(Sections!$P$2/Sections!$M$2)/(1-Sections!$V$2*Sections!$N$2/Sections!$M$2)</f>
        <v>15.459349727578084</v>
      </c>
      <c r="Z124" s="149">
        <f t="shared" si="176"/>
        <v>9.08523599348527</v>
      </c>
      <c r="AA124" s="149">
        <f>$D$2-M124</f>
        <v>405.2</v>
      </c>
      <c r="AB124" s="149">
        <f>MAX(0, (N124^2 - M$17^2)/(2*Sections!Z124))</f>
        <v>59.536890113457545</v>
      </c>
      <c r="AC124" s="149">
        <f t="shared" si="189"/>
        <v>0</v>
      </c>
      <c r="AD124" s="149">
        <f t="shared" si="177"/>
        <v>6.8582415088433493</v>
      </c>
      <c r="BT124" s="129">
        <f>INDEX($B$29:$B$34, MATCH($BX124, $A$29:$A$34, 0))</f>
        <v>281.54523308547459</v>
      </c>
      <c r="BU124" s="129">
        <f t="shared" si="239"/>
        <v>98</v>
      </c>
      <c r="BV124" s="129">
        <f t="shared" si="191"/>
        <v>59.550526076648737</v>
      </c>
      <c r="BW124" s="129">
        <f t="shared" si="178"/>
        <v>214.38189387593545</v>
      </c>
      <c r="BX124" s="129">
        <f>IF(CK124=0,
IF(BV124&lt;$E$29,1,
IF(BV124&lt;$E$30,2,
IF(BV124&lt;$E$31,3,
IF(BV124&lt;$E$32,4,
IF(BV124&lt;$E$33,5,
IF(BV124&lt;$E$34,6)))))),
IF(BV124&gt;$F$29,1,
IF(BV124&gt;$F$30,2,
IF(BV124&gt;$F$31,3,
IF(BV124&gt;$F$32,4,
IF(BV124&gt;$F$33,5,
IF(BV124&gt;$F$34,6)))))))</f>
        <v>4</v>
      </c>
      <c r="BY124" s="129" cm="1">
        <f t="array" ref="BY124">INDEX(Sections!$A$37:$F$67, MATCH(BV124, Acceleration!$H$6:$H$36, 1), Sections!BX124)</f>
        <v>4.7104625432718503</v>
      </c>
      <c r="BZ124" s="129">
        <f>(BikeData!$G$5/BT124)*BikeData!$N$2*(Sections!$O$2/Sections!$N$2)-Sections!CE124/Sections!BT124</f>
        <v>7.9782100168263259</v>
      </c>
      <c r="CA124" s="129">
        <f>(Sections!$V$2*Sections!$L$2*BikeData!$N$2*((Sections!$P$2)/Sections!$M$2)/(1-Sections!$V$2*Sections!$N$2/Sections!$M$2))/Sections!BT124-Sections!CE124/Sections!BT124</f>
        <v>12.228729864356666</v>
      </c>
      <c r="CB124" s="129">
        <f t="shared" si="179"/>
        <v>4.7104625432718503</v>
      </c>
      <c r="CC124" s="129">
        <f t="shared" si="180"/>
        <v>59.629573879847278</v>
      </c>
      <c r="CD124" s="129">
        <f t="shared" si="181"/>
        <v>1.6781325076334341E-2</v>
      </c>
      <c r="CE124" s="149">
        <f>0.5*Sections!$U$2*Sections!$T$2*Sections!BV124^2</f>
        <v>638.32772808101174</v>
      </c>
      <c r="CF124" s="149">
        <f>BikeData!$N$2*((Sections!$P$2)/Sections!$N$2)-(0.5*Sections!$U$2*Sections!$T$2*Sections!BV124^2)/BikeData!$G$5</f>
        <v>8.0164119633313398</v>
      </c>
      <c r="CG124" s="149">
        <f>Sections!$V$2*BikeData!$N$2*(Sections!$P$2/Sections!$M$2)/(1-Sections!$V$2*Sections!$N$2/Sections!$M$2)</f>
        <v>15.459349727578084</v>
      </c>
      <c r="CH124" s="149">
        <f t="shared" si="170"/>
        <v>8.0164119633313398</v>
      </c>
      <c r="CI124" s="149">
        <f t="shared" si="192"/>
        <v>6.0756794699999972</v>
      </c>
      <c r="CJ124" s="149">
        <f>MAX(0, (BV124^2 - BU$17^2)/(2*Sections!CH124))</f>
        <v>0</v>
      </c>
      <c r="CK124" s="149">
        <f t="shared" si="193"/>
        <v>0</v>
      </c>
      <c r="CL124" s="149">
        <f t="shared" si="194"/>
        <v>4.7104625432718503</v>
      </c>
      <c r="EX124" s="129">
        <f>INDEX($B$29:$B$34, MATCH($FB124, $A$29:$A$34, 0))</f>
        <v>288.49501037177833</v>
      </c>
      <c r="EY124" s="129">
        <f t="shared" si="230"/>
        <v>98</v>
      </c>
      <c r="EZ124" s="129">
        <f t="shared" si="231"/>
        <v>49.172988261218016</v>
      </c>
      <c r="FA124" s="129">
        <f t="shared" si="232"/>
        <v>177.02275774038486</v>
      </c>
      <c r="FB124" s="149">
        <f>IF(FO124=0,
IF(EZ124&lt;$E$29,1,
IF(EZ124&lt;$E$30,2,
IF(EZ124&lt;$E$31,3,
IF(EZ124&lt;$E$32,4,
IF(EZ124&lt;$E$33,5,
IF(EZ124&lt;$E$34,6)))))),
IF(EZ124&gt;$F$29,1,
IF(EZ124&gt;$F$30,2,
IF(EZ124&gt;$F$31,3,
IF(EZ124&gt;$F$32,4,
IF(EZ124&gt;$F$33,5,
IF(EZ124&gt;$F$34,6)))))))</f>
        <v>3</v>
      </c>
      <c r="FC124" s="149" cm="1">
        <f t="array" ref="FC124">INDEX(Sections!$A$37:$F$67, MATCH(EZ124, Acceleration!$H$6:$H$36, 1), Sections!FB124)</f>
        <v>6.8582415088433493</v>
      </c>
      <c r="FD124" s="129">
        <f>(BikeData!$G$5/EX124)*BikeData!$N$2*(Sections!$O$2/Sections!$N$2)-Sections!FI124/Sections!EX124</f>
        <v>8.4899833251883177</v>
      </c>
      <c r="FE124" s="129">
        <f>(Sections!$V$2*Sections!$L$2*BikeData!$N$2*((Sections!$P$2)/Sections!$M$2)/(1-Sections!$V$2*Sections!$N$2/Sections!$M$2))/Sections!EX124-Sections!FI124/Sections!EX124</f>
        <v>12.638109144297569</v>
      </c>
      <c r="FF124" s="129">
        <f t="shared" si="233"/>
        <v>6.8582415088433493</v>
      </c>
      <c r="FG124" s="129">
        <f t="shared" si="234"/>
        <v>49.3122627503096</v>
      </c>
      <c r="FH124" s="129">
        <f t="shared" si="183"/>
        <v>2.030760930655421E-2</v>
      </c>
      <c r="FI124" s="149">
        <f>0.5*Sections!$U$2*Sections!$T$2*Sections!EZ124^2</f>
        <v>435.23689941681926</v>
      </c>
      <c r="FJ124" s="149">
        <f>BikeData!$N$2*((Sections!$P$2)/Sections!$N$2)-(0.5*Sections!$U$2*Sections!$T$2*Sections!EZ124^2)/BikeData!$G$5</f>
        <v>8.7856954052411602</v>
      </c>
      <c r="FK124" s="149">
        <f>Sections!$V$2*BikeData!$N$2*(Sections!$P$2/Sections!$M$2)/(1-Sections!$V$2*Sections!$N$2/Sections!$M$2)</f>
        <v>15.459349727578084</v>
      </c>
      <c r="FL124" s="149">
        <f t="shared" si="235"/>
        <v>8.7856954052411602</v>
      </c>
      <c r="FM124" s="149">
        <f t="shared" si="236"/>
        <v>155.62828163</v>
      </c>
      <c r="FN124" s="149">
        <f t="shared" si="184"/>
        <v>96.292590405165882</v>
      </c>
      <c r="FO124" s="149">
        <f t="shared" si="237"/>
        <v>0</v>
      </c>
      <c r="FP124" s="149">
        <f t="shared" si="238"/>
        <v>6.8582415088433493</v>
      </c>
      <c r="FR124" s="149">
        <f>INDEX($B$29:$B$34, MATCH($FV124, $A$29:$A$34, 0))</f>
        <v>288.49501037177833</v>
      </c>
      <c r="FS124" s="129">
        <f t="shared" si="199"/>
        <v>98</v>
      </c>
      <c r="FT124" s="129">
        <f t="shared" si="200"/>
        <v>47.914395696974971</v>
      </c>
      <c r="FU124" s="129">
        <f t="shared" si="201"/>
        <v>172.4918245091099</v>
      </c>
      <c r="FV124" s="149">
        <f>IF(GI124=0,
IF(FT124&lt;$E$29,1,
IF(FT124&lt;$E$30,2,
IF(FT124&lt;$E$31,3,
IF(FT124&lt;$E$32,4,
IF(FT124&lt;$E$33,5,
IF(FT124&lt;$E$34,6)))))),
IF(FT124&gt;$F$29,1,
IF(FT124&gt;$F$30,2,
IF(FT124&gt;$F$31,3,
IF(FT124&gt;$F$32,4,
IF(FT124&gt;$F$33,5,
IF(FT124&gt;$F$34,6)))))))</f>
        <v>3</v>
      </c>
      <c r="FW124" s="149" cm="1">
        <f t="array" ref="FW124">INDEX(Sections!$A$37:$F$67, MATCH(FT124, Acceleration!$H$6:$H$36, 1), Sections!FV124)</f>
        <v>6.8582415088433493</v>
      </c>
      <c r="FX124" s="129">
        <f>(BikeData!$G$5/FR124)*BikeData!$N$2*(Sections!$O$2/Sections!$N$2)-Sections!GC124/Sections!FR124</f>
        <v>8.5662231973696148</v>
      </c>
      <c r="FY124" s="129">
        <f>(Sections!$V$2*Sections!$L$2*BikeData!$N$2*((Sections!$P$2)/Sections!$M$2)/(1-Sections!$V$2*Sections!$N$2/Sections!$M$2))/Sections!FR124-Sections!GC124/Sections!FR124</f>
        <v>12.714349016478867</v>
      </c>
      <c r="FZ124" s="129">
        <f t="shared" si="202"/>
        <v>6.8582415088433493</v>
      </c>
      <c r="GA124" s="129">
        <f t="shared" si="203"/>
        <v>48.057317840511871</v>
      </c>
      <c r="GB124" s="129">
        <f t="shared" si="185"/>
        <v>2.0839473697829014E-2</v>
      </c>
      <c r="GC124" s="149">
        <f>0.5*Sections!$U$2*Sections!$T$2*Sections!FT124^2</f>
        <v>413.24207670113287</v>
      </c>
      <c r="GD124" s="149">
        <f>BikeData!$N$2*((Sections!$P$2)/Sections!$N$2)-(0.5*Sections!$U$2*Sections!$T$2*Sections!FT124^2)/BikeData!$G$5</f>
        <v>8.869009127649063</v>
      </c>
      <c r="GE124" s="149">
        <f>Sections!$V$2*BikeData!$N$2*(Sections!$P$2/Sections!$M$2)/(1-Sections!$V$2*Sections!$N$2/Sections!$M$2)</f>
        <v>15.459349727578084</v>
      </c>
      <c r="GF124" s="149">
        <f t="shared" si="204"/>
        <v>8.869009127649063</v>
      </c>
      <c r="GG124" s="149">
        <f t="shared" si="205"/>
        <v>416.54111422000005</v>
      </c>
      <c r="GH124" s="149">
        <f>MAX(0, (FT124^2 - CX$6^2)/(2*Sections!GF124))</f>
        <v>129.42761034314358</v>
      </c>
      <c r="GI124" s="149">
        <f t="shared" si="206"/>
        <v>0</v>
      </c>
      <c r="GJ124" s="149">
        <f t="shared" si="207"/>
        <v>6.8582415088433493</v>
      </c>
      <c r="GM124" s="106">
        <f>INDEX($B$29:$B$34, MATCH(GQ124, $A$29:$A$34, 0))</f>
        <v>288.49501037177833</v>
      </c>
      <c r="GN124" s="106">
        <f t="shared" si="208"/>
        <v>98</v>
      </c>
      <c r="GO124" s="106">
        <f t="shared" si="209"/>
        <v>44.9471540050979</v>
      </c>
      <c r="GP124" s="106">
        <f t="shared" si="210"/>
        <v>161.80975441835244</v>
      </c>
      <c r="GQ124" s="106">
        <f>IF(HD124=0,
IF(GO124&lt;$E$29,1,
IF(GO124&lt;$E$30,2,
IF(GO124&lt;$E$31,3,
IF(GO124&lt;$E$32,4,
IF(GO124&lt;$E$33,5,
IF(GO124&lt;$E$34,6)))))),
IF(GO124&gt;$F$29,1,
IF(GO124&gt;$F$30,2,
IF(GO124&gt;$F$31,3,
IF(GO124&gt;$F$32,4,
IF(GO124&gt;$F$33,5,
IF(GO124&gt;$F$34,6)))))))</f>
        <v>3</v>
      </c>
      <c r="GR124" s="106" cm="1">
        <f t="array" ref="GR124">INDEX(Sections!$A$37:$F$67, MATCH(GO124, Acceleration!$H$6:$H$36, 1), Sections!GQ124)</f>
        <v>6.8582415088433493</v>
      </c>
      <c r="GS124" s="106">
        <f>(BikeData!$G$5/GM124)*BikeData!$N$2*(Sections!$O$2/Sections!$N$2)-Sections!GX124/Sections!GM124</f>
        <v>8.7381418696155553</v>
      </c>
      <c r="GT124" s="106">
        <f>(Sections!$V$2*Sections!$L$2*BikeData!$N$2*((Sections!$P$2)/Sections!$M$2)/(1-Sections!$V$2*Sections!$N$2/Sections!$M$2))/Sections!GM124-Sections!GX124/Sections!GM124</f>
        <v>12.886267688724807</v>
      </c>
      <c r="GU124" s="106">
        <f t="shared" si="211"/>
        <v>6.8582415088433493</v>
      </c>
      <c r="GV124" s="106">
        <f t="shared" si="212"/>
        <v>45.099480442413913</v>
      </c>
      <c r="GW124" s="106">
        <f t="shared" si="186"/>
        <v>2.2210713507186359E-2</v>
      </c>
      <c r="GX124" s="106">
        <f>0.5*Sections!$U$2*Sections!$T$2*Sections!GO124^2</f>
        <v>363.64439756843785</v>
      </c>
      <c r="GY124" s="106">
        <f>BikeData!$N$2*((Sections!$P$2)/Sections!$N$2)-(0.5*Sections!$U$2*Sections!$T$2*Sections!GO124^2)/BikeData!$G$5</f>
        <v>9.0568791243638174</v>
      </c>
      <c r="GZ124" s="106">
        <f>Sections!$V$2*BikeData!$N$2*(Sections!$P$2/Sections!$M$2)/(1-Sections!$V$2*Sections!$N$2/Sections!$M$2)</f>
        <v>15.459349727578084</v>
      </c>
      <c r="HA124" s="106">
        <f t="shared" si="213"/>
        <v>9.0568791243638174</v>
      </c>
      <c r="HB124" s="106">
        <f t="shared" si="214"/>
        <v>285.21187875999999</v>
      </c>
      <c r="HC124" s="106">
        <f>MAX(0, (GO124^2 - DY$9^2)/(2*Sections!HA124))</f>
        <v>111.53105972913691</v>
      </c>
      <c r="HD124" s="106">
        <f t="shared" si="215"/>
        <v>0</v>
      </c>
      <c r="HE124" s="106">
        <f t="shared" si="216"/>
        <v>6.8582415088433493</v>
      </c>
      <c r="HH124" s="82">
        <f>INDEX($B$29:$B$34, MATCH(HL124, $A$29:$A$34, 0))</f>
        <v>288.49501037177833</v>
      </c>
      <c r="HI124" s="82">
        <f t="shared" si="217"/>
        <v>98</v>
      </c>
      <c r="HJ124" s="82">
        <f t="shared" si="218"/>
        <v>43.827576955216614</v>
      </c>
      <c r="HK124" s="82">
        <f t="shared" si="219"/>
        <v>157.77927703877981</v>
      </c>
      <c r="HL124" s="106">
        <f>IF(HY124=0,
IF(HJ124&lt;$E$29,1,
IF(HJ124&lt;$E$30,2,
IF(HJ124&lt;$E$31,3,
IF(HJ124&lt;$E$32,4,
IF(HJ124&lt;$E$33,5,
IF(HJ124&lt;$E$34,6)))))),
IF(HJ124&gt;$F$29,1,
IF(HJ124&gt;$F$30,2,
IF(HJ124&gt;$F$31,3,
IF(HJ124&gt;$F$32,4,
IF(HJ124&gt;$F$33,5,
IF(HJ124&gt;$F$34,6)))))))</f>
        <v>3</v>
      </c>
      <c r="HM124" s="106" cm="1">
        <f t="array" ref="HM124">INDEX(Sections!$A$37:$F$67, MATCH(HJ124, Acceleration!$H$6:$H$36, 1), Sections!HL124)</f>
        <v>6.8582415088433493</v>
      </c>
      <c r="HN124" s="82">
        <f>(BikeData!$G$5/HH124)*BikeData!$N$2*(Sections!$O$2/Sections!$N$2)-Sections!HS124/Sections!HH124</f>
        <v>8.8001541284328049</v>
      </c>
      <c r="HO124" s="82">
        <f>(Sections!$V$2*Sections!$L$2*BikeData!$N$2*((Sections!$P$2)/Sections!$M$2)/(1-Sections!$V$2*Sections!$N$2/Sections!$M$2))/Sections!HH124-Sections!HS124/Sections!HH124</f>
        <v>12.948279947542057</v>
      </c>
      <c r="HP124" s="82">
        <f t="shared" si="220"/>
        <v>6.8582415088433493</v>
      </c>
      <c r="HQ124" s="82">
        <f t="shared" si="221"/>
        <v>43.983780928691445</v>
      </c>
      <c r="HR124" s="106">
        <f t="shared" si="172"/>
        <v>2.2776096944590544E-2</v>
      </c>
      <c r="HS124" s="104">
        <f>0.5*Sections!$U$2*Sections!$T$2*Sections!HJ124^2</f>
        <v>345.75417031777818</v>
      </c>
      <c r="HT124" s="104">
        <f>BikeData!$N$2*((Sections!$P$2)/Sections!$N$2)-(0.5*Sections!$U$2*Sections!$T$2*Sections!HJ124^2)/BikeData!$G$5</f>
        <v>9.1246451366769215</v>
      </c>
      <c r="HU124" s="104">
        <f>Sections!$V$2*BikeData!$N$2*(Sections!$P$2/Sections!$M$2)/(1-Sections!$V$2*Sections!$N$2/Sections!$M$2)</f>
        <v>15.459349727578084</v>
      </c>
      <c r="HV124" s="106">
        <f t="shared" si="222"/>
        <v>9.1246451366769215</v>
      </c>
      <c r="HW124" s="106">
        <f t="shared" si="223"/>
        <v>223.42191860000003</v>
      </c>
      <c r="HX124" s="106">
        <f t="shared" si="187"/>
        <v>87.65222995909771</v>
      </c>
      <c r="HY124" s="106">
        <f t="shared" si="224"/>
        <v>0</v>
      </c>
      <c r="HZ124" s="106">
        <f t="shared" si="225"/>
        <v>6.8582415088433493</v>
      </c>
    </row>
    <row r="125" spans="2:234">
      <c r="B125" s="65"/>
      <c r="C125" s="65"/>
      <c r="D125" s="65"/>
      <c r="E125" s="111"/>
      <c r="F125" s="111"/>
      <c r="L125" s="149">
        <f>INDEX($B$29:$B$34, MATCH($P125, $A$29:$A$34, 0))</f>
        <v>288.49501037177833</v>
      </c>
      <c r="M125" s="149">
        <f t="shared" si="173"/>
        <v>99</v>
      </c>
      <c r="N125" s="149">
        <f t="shared" si="188"/>
        <v>44.636006334171626</v>
      </c>
      <c r="O125" s="149">
        <f t="shared" si="174"/>
        <v>160.68962280301787</v>
      </c>
      <c r="P125" s="149">
        <f>IF(AC125=0,
IF(N125&lt;$E$29,1,
IF(N125&lt;$E$30,2,
IF(N125&lt;$E$31,3,
IF(N125&lt;$E$32,4,
IF(N125&lt;$E$33,5,
IF(N125&lt;$E$34,6)))))),
IF(N125&gt;$F$29,1,
IF(N125&gt;$F$30,2,
IF(N125&gt;$F$31,3,
IF(N125&gt;$F$32,4,
IF(N125&gt;$F$33,5,
IF(N125&gt;$F$34,6)))))))</f>
        <v>3</v>
      </c>
      <c r="Q125" s="149" cm="1">
        <f t="array" ref="Q125">INDEX(Sections!$A$37:$F$67, MATCH(N125, Acceleration!$H$6:$H$36, 1), Sections!P125)</f>
        <v>6.8582415088433493</v>
      </c>
      <c r="R125" s="149">
        <f>(BikeData!$G$5/L125)*BikeData!$N$2*(Sections!$O$2/Sections!$N$2)-Sections!W125/Sections!L125</f>
        <v>8.7555329728391946</v>
      </c>
      <c r="S125" s="149">
        <f>(Sections!$V$2*Sections!$L$2*BikeData!$N$2*((Sections!$P$2)/Sections!$M$2)/(1-Sections!$V$2*Sections!$N$2/Sections!$M$2))/Sections!L125-Sections!W125/Sections!L125</f>
        <v>12.903658791948445</v>
      </c>
      <c r="T125" s="149">
        <f t="shared" si="168"/>
        <v>6.8582415088433493</v>
      </c>
      <c r="U125" s="149">
        <f t="shared" si="169"/>
        <v>44.789390981368527</v>
      </c>
      <c r="V125" s="149">
        <f t="shared" si="175"/>
        <v>2.2365011059922543E-2</v>
      </c>
      <c r="W125" s="149">
        <f>0.5*Sections!$U$2*Sections!$T$2*Sections!N125^2</f>
        <v>358.62715106355768</v>
      </c>
      <c r="X125" s="149">
        <f>BikeData!$N$2*((Sections!$P$2)/Sections!$N$2)-(0.5*Sections!$U$2*Sections!$T$2*Sections!N125^2)/BikeData!$G$5</f>
        <v>9.0758838459732107</v>
      </c>
      <c r="Y125" s="149">
        <f>Sections!$V$2*BikeData!$N$2*(Sections!$P$2/Sections!$M$2)/(1-Sections!$V$2*Sections!$N$2/Sections!$M$2)</f>
        <v>15.459349727578084</v>
      </c>
      <c r="Z125" s="149">
        <f t="shared" si="176"/>
        <v>9.0758838459732107</v>
      </c>
      <c r="AA125" s="149">
        <f>$D$2-M125</f>
        <v>404.2</v>
      </c>
      <c r="AB125" s="149">
        <f>MAX(0, (N125^2 - M$17^2)/(2*Sections!Z125))</f>
        <v>60.353894761537475</v>
      </c>
      <c r="AC125" s="149">
        <f t="shared" si="189"/>
        <v>0</v>
      </c>
      <c r="AD125" s="149">
        <f t="shared" si="177"/>
        <v>6.8582415088433493</v>
      </c>
      <c r="BT125" s="129">
        <f>INDEX($B$29:$B$34, MATCH($BX125, $A$29:$A$34, 0))</f>
        <v>281.54523308547459</v>
      </c>
      <c r="BU125" s="129">
        <f t="shared" si="239"/>
        <v>99</v>
      </c>
      <c r="BV125" s="129">
        <f t="shared" si="191"/>
        <v>59.629573879847278</v>
      </c>
      <c r="BW125" s="129">
        <f t="shared" si="178"/>
        <v>214.66646596745019</v>
      </c>
      <c r="BX125" s="129">
        <f>IF(CK125=0,
IF(BV125&lt;$E$29,1,
IF(BV125&lt;$E$30,2,
IF(BV125&lt;$E$31,3,
IF(BV125&lt;$E$32,4,
IF(BV125&lt;$E$33,5,
IF(BV125&lt;$E$34,6)))))),
IF(BV125&gt;$F$29,1,
IF(BV125&gt;$F$30,2,
IF(BV125&gt;$F$31,3,
IF(BV125&gt;$F$32,4,
IF(BV125&gt;$F$33,5,
IF(BV125&gt;$F$34,6)))))))</f>
        <v>4</v>
      </c>
      <c r="BY125" s="129" cm="1">
        <f t="array" ref="BY125">INDEX(Sections!$A$37:$F$67, MATCH(BV125, Acceleration!$H$6:$H$36, 1), Sections!BX125)</f>
        <v>4.7104625432718503</v>
      </c>
      <c r="BZ125" s="129">
        <f>(BikeData!$G$5/BT125)*BikeData!$N$2*(Sections!$O$2/Sections!$N$2)-Sections!CE125/Sections!BT125</f>
        <v>7.9721869472932569</v>
      </c>
      <c r="CA125" s="129">
        <f>(Sections!$V$2*Sections!$L$2*BikeData!$N$2*((Sections!$P$2)/Sections!$M$2)/(1-Sections!$V$2*Sections!$N$2/Sections!$M$2))/Sections!BT125-Sections!CE125/Sections!BT125</f>
        <v>12.222706794823598</v>
      </c>
      <c r="CB125" s="129">
        <f t="shared" si="179"/>
        <v>4.7104625432718503</v>
      </c>
      <c r="CC125" s="129">
        <f t="shared" si="180"/>
        <v>59.708517032151356</v>
      </c>
      <c r="CD125" s="129">
        <f t="shared" si="181"/>
        <v>1.6759108384554581E-2</v>
      </c>
      <c r="CE125" s="149">
        <f>0.5*Sections!$U$2*Sections!$T$2*Sections!BV125^2</f>
        <v>640.02349459658967</v>
      </c>
      <c r="CF125" s="149">
        <f>BikeData!$N$2*((Sections!$P$2)/Sections!$N$2)-(0.5*Sections!$U$2*Sections!$T$2*Sections!BV125^2)/BikeData!$G$5</f>
        <v>8.0099886053177869</v>
      </c>
      <c r="CG125" s="149">
        <f>Sections!$V$2*BikeData!$N$2*(Sections!$P$2/Sections!$M$2)/(1-Sections!$V$2*Sections!$N$2/Sections!$M$2)</f>
        <v>15.459349727578084</v>
      </c>
      <c r="CH125" s="149">
        <f t="shared" si="170"/>
        <v>8.0099886053177869</v>
      </c>
      <c r="CI125" s="149">
        <f t="shared" si="192"/>
        <v>5.0756794699999972</v>
      </c>
      <c r="CJ125" s="149">
        <f>MAX(0, (BV125^2 - BU$17^2)/(2*Sections!CH125))</f>
        <v>0</v>
      </c>
      <c r="CK125" s="149">
        <f t="shared" si="193"/>
        <v>0</v>
      </c>
      <c r="CL125" s="149">
        <f t="shared" si="194"/>
        <v>4.7104625432718503</v>
      </c>
      <c r="EX125" s="129">
        <f>INDEX($B$29:$B$34, MATCH($FB125, $A$29:$A$34, 0))</f>
        <v>288.49501037177833</v>
      </c>
      <c r="EY125" s="129">
        <f t="shared" si="230"/>
        <v>99</v>
      </c>
      <c r="EZ125" s="129">
        <f t="shared" si="231"/>
        <v>49.3122627503096</v>
      </c>
      <c r="FA125" s="129">
        <f t="shared" si="232"/>
        <v>177.52414590111457</v>
      </c>
      <c r="FB125" s="149">
        <f>IF(FO125=0,
IF(EZ125&lt;$E$29,1,
IF(EZ125&lt;$E$30,2,
IF(EZ125&lt;$E$31,3,
IF(EZ125&lt;$E$32,4,
IF(EZ125&lt;$E$33,5,
IF(EZ125&lt;$E$34,6)))))),
IF(EZ125&gt;$F$29,1,
IF(EZ125&gt;$F$30,2,
IF(EZ125&gt;$F$31,3,
IF(EZ125&gt;$F$32,4,
IF(EZ125&gt;$F$33,5,
IF(EZ125&gt;$F$34,6)))))))</f>
        <v>3</v>
      </c>
      <c r="FC125" s="149" cm="1">
        <f t="array" ref="FC125">INDEX(Sections!$A$37:$F$67, MATCH(EZ125, Acceleration!$H$6:$H$36, 1), Sections!FB125)</f>
        <v>6.8582415088433493</v>
      </c>
      <c r="FD125" s="129">
        <f>(BikeData!$G$5/EX125)*BikeData!$N$2*(Sections!$O$2/Sections!$N$2)-Sections!FI125/Sections!EX125</f>
        <v>8.4814252328317039</v>
      </c>
      <c r="FE125" s="129">
        <f>(Sections!$V$2*Sections!$L$2*BikeData!$N$2*((Sections!$P$2)/Sections!$M$2)/(1-Sections!$V$2*Sections!$N$2/Sections!$M$2))/Sections!EX125-Sections!FI125/Sections!EX125</f>
        <v>12.629551051940958</v>
      </c>
      <c r="FF125" s="129">
        <f t="shared" si="233"/>
        <v>6.8582415088433493</v>
      </c>
      <c r="FG125" s="129">
        <f t="shared" si="234"/>
        <v>49.451144987484959</v>
      </c>
      <c r="FH125" s="129">
        <f t="shared" si="183"/>
        <v>2.0250415065768329E-2</v>
      </c>
      <c r="FI125" s="149">
        <f>0.5*Sections!$U$2*Sections!$T$2*Sections!EZ125^2</f>
        <v>437.70586636000291</v>
      </c>
      <c r="FJ125" s="149">
        <f>BikeData!$N$2*((Sections!$P$2)/Sections!$N$2)-(0.5*Sections!$U$2*Sections!$T$2*Sections!EZ125^2)/BikeData!$G$5</f>
        <v>8.776343257729101</v>
      </c>
      <c r="FK125" s="149">
        <f>Sections!$V$2*BikeData!$N$2*(Sections!$P$2/Sections!$M$2)/(1-Sections!$V$2*Sections!$N$2/Sections!$M$2)</f>
        <v>15.459349727578084</v>
      </c>
      <c r="FL125" s="149">
        <f t="shared" si="235"/>
        <v>8.776343257729101</v>
      </c>
      <c r="FM125" s="149">
        <f t="shared" si="236"/>
        <v>154.62828163</v>
      </c>
      <c r="FN125" s="149">
        <f t="shared" si="184"/>
        <v>97.176646986680979</v>
      </c>
      <c r="FO125" s="149">
        <f t="shared" si="237"/>
        <v>0</v>
      </c>
      <c r="FP125" s="149">
        <f t="shared" si="238"/>
        <v>6.8582415088433493</v>
      </c>
      <c r="FR125" s="149">
        <f>INDEX($B$29:$B$34, MATCH($FV125, $A$29:$A$34, 0))</f>
        <v>288.49501037177833</v>
      </c>
      <c r="FS125" s="129">
        <f t="shared" si="199"/>
        <v>99</v>
      </c>
      <c r="FT125" s="129">
        <f t="shared" si="200"/>
        <v>48.057317840511871</v>
      </c>
      <c r="FU125" s="129">
        <f t="shared" si="201"/>
        <v>173.00634422584275</v>
      </c>
      <c r="FV125" s="149">
        <f>IF(GI125=0,
IF(FT125&lt;$E$29,1,
IF(FT125&lt;$E$30,2,
IF(FT125&lt;$E$31,3,
IF(FT125&lt;$E$32,4,
IF(FT125&lt;$E$33,5,
IF(FT125&lt;$E$34,6)))))),
IF(FT125&gt;$F$29,1,
IF(FT125&gt;$F$30,2,
IF(FT125&gt;$F$31,3,
IF(FT125&gt;$F$32,4,
IF(FT125&gt;$F$33,5,
IF(FT125&gt;$F$34,6)))))))</f>
        <v>3</v>
      </c>
      <c r="FW125" s="149" cm="1">
        <f t="array" ref="FW125">INDEX(Sections!$A$37:$F$67, MATCH(FT125, Acceleration!$H$6:$H$36, 1), Sections!FV125)</f>
        <v>6.8582415088433493</v>
      </c>
      <c r="FX125" s="129">
        <f>(BikeData!$G$5/FR125)*BikeData!$N$2*(Sections!$O$2/Sections!$N$2)-Sections!GC125/Sections!FR125</f>
        <v>8.557665105013001</v>
      </c>
      <c r="FY125" s="129">
        <f>(Sections!$V$2*Sections!$L$2*BikeData!$N$2*((Sections!$P$2)/Sections!$M$2)/(1-Sections!$V$2*Sections!$N$2/Sections!$M$2))/Sections!FR125-Sections!GC125/Sections!FR125</f>
        <v>12.705790924122255</v>
      </c>
      <c r="FZ125" s="129">
        <f t="shared" si="202"/>
        <v>6.8582415088433493</v>
      </c>
      <c r="GA125" s="129">
        <f t="shared" si="203"/>
        <v>48.199816193027829</v>
      </c>
      <c r="GB125" s="129">
        <f t="shared" si="185"/>
        <v>2.0777680741078199E-2</v>
      </c>
      <c r="GC125" s="149">
        <f>0.5*Sections!$U$2*Sections!$T$2*Sections!FT125^2</f>
        <v>415.71104364431653</v>
      </c>
      <c r="GD125" s="149">
        <f>BikeData!$N$2*((Sections!$P$2)/Sections!$N$2)-(0.5*Sections!$U$2*Sections!$T$2*Sections!FT125^2)/BikeData!$G$5</f>
        <v>8.8596569801370038</v>
      </c>
      <c r="GE125" s="149">
        <f>Sections!$V$2*BikeData!$N$2*(Sections!$P$2/Sections!$M$2)/(1-Sections!$V$2*Sections!$N$2/Sections!$M$2)</f>
        <v>15.459349727578084</v>
      </c>
      <c r="GF125" s="149">
        <f t="shared" si="204"/>
        <v>8.8596569801370038</v>
      </c>
      <c r="GG125" s="149">
        <f t="shared" si="205"/>
        <v>415.54111422000005</v>
      </c>
      <c r="GH125" s="149">
        <f>MAX(0, (FT125^2 - CX$6^2)/(2*Sections!GF125))</f>
        <v>130.3383304343385</v>
      </c>
      <c r="GI125" s="149">
        <f t="shared" si="206"/>
        <v>0</v>
      </c>
      <c r="GJ125" s="149">
        <f t="shared" si="207"/>
        <v>6.8582415088433493</v>
      </c>
      <c r="GM125" s="106">
        <f>INDEX($B$29:$B$34, MATCH(GQ125, $A$29:$A$34, 0))</f>
        <v>288.49501037177833</v>
      </c>
      <c r="GN125" s="106">
        <f t="shared" si="208"/>
        <v>99</v>
      </c>
      <c r="GO125" s="106">
        <f t="shared" si="209"/>
        <v>45.099480442413913</v>
      </c>
      <c r="GP125" s="106">
        <f t="shared" si="210"/>
        <v>162.35812959269009</v>
      </c>
      <c r="GQ125" s="106">
        <f>IF(HD125=0,
IF(GO125&lt;$E$29,1,
IF(GO125&lt;$E$30,2,
IF(GO125&lt;$E$31,3,
IF(GO125&lt;$E$32,4,
IF(GO125&lt;$E$33,5,
IF(GO125&lt;$E$34,6)))))),
IF(GO125&gt;$F$29,1,
IF(GO125&gt;$F$30,2,
IF(GO125&gt;$F$31,3,
IF(GO125&gt;$F$32,4,
IF(GO125&gt;$F$33,5,
IF(GO125&gt;$F$34,6)))))))</f>
        <v>3</v>
      </c>
      <c r="GR125" s="106" cm="1">
        <f t="array" ref="GR125">INDEX(Sections!$A$37:$F$67, MATCH(GO125, Acceleration!$H$6:$H$36, 1), Sections!GQ125)</f>
        <v>6.8582415088433493</v>
      </c>
      <c r="GS125" s="106">
        <f>(BikeData!$G$5/GM125)*BikeData!$N$2*(Sections!$O$2/Sections!$N$2)-Sections!GX125/Sections!GM125</f>
        <v>8.7295837772589433</v>
      </c>
      <c r="GT125" s="106">
        <f>(Sections!$V$2*Sections!$L$2*BikeData!$N$2*((Sections!$P$2)/Sections!$M$2)/(1-Sections!$V$2*Sections!$N$2/Sections!$M$2))/Sections!GM125-Sections!GX125/Sections!GM125</f>
        <v>12.877709596368195</v>
      </c>
      <c r="GU125" s="106">
        <f t="shared" si="211"/>
        <v>6.8582415088433493</v>
      </c>
      <c r="GV125" s="106">
        <f t="shared" si="212"/>
        <v>45.251294116227903</v>
      </c>
      <c r="GW125" s="106">
        <f t="shared" si="186"/>
        <v>2.2135947475491236E-2</v>
      </c>
      <c r="GX125" s="106">
        <f>0.5*Sections!$U$2*Sections!$T$2*Sections!GO125^2</f>
        <v>366.11336451162151</v>
      </c>
      <c r="GY125" s="106">
        <f>BikeData!$N$2*((Sections!$P$2)/Sections!$N$2)-(0.5*Sections!$U$2*Sections!$T$2*Sections!GO125^2)/BikeData!$G$5</f>
        <v>9.0475269768517581</v>
      </c>
      <c r="GZ125" s="106">
        <f>Sections!$V$2*BikeData!$N$2*(Sections!$P$2/Sections!$M$2)/(1-Sections!$V$2*Sections!$N$2/Sections!$M$2)</f>
        <v>15.459349727578084</v>
      </c>
      <c r="HA125" s="106">
        <f t="shared" si="213"/>
        <v>9.0475269768517581</v>
      </c>
      <c r="HB125" s="106">
        <f t="shared" si="214"/>
        <v>284.21187875999999</v>
      </c>
      <c r="HC125" s="106">
        <f>MAX(0, (GO125^2 - DY$9^2)/(2*Sections!HA125))</f>
        <v>112.40436980069815</v>
      </c>
      <c r="HD125" s="106">
        <f t="shared" si="215"/>
        <v>0</v>
      </c>
      <c r="HE125" s="106">
        <f t="shared" si="216"/>
        <v>6.8582415088433493</v>
      </c>
      <c r="HH125" s="82">
        <f>INDEX($B$29:$B$34, MATCH(HL125, $A$29:$A$34, 0))</f>
        <v>288.49501037177833</v>
      </c>
      <c r="HI125" s="82">
        <f t="shared" si="217"/>
        <v>99</v>
      </c>
      <c r="HJ125" s="82">
        <f t="shared" si="218"/>
        <v>43.983780928691445</v>
      </c>
      <c r="HK125" s="82">
        <f t="shared" si="219"/>
        <v>158.3416113432892</v>
      </c>
      <c r="HL125" s="106">
        <f>IF(HY125=0,
IF(HJ125&lt;$E$29,1,
IF(HJ125&lt;$E$30,2,
IF(HJ125&lt;$E$31,3,
IF(HJ125&lt;$E$32,4,
IF(HJ125&lt;$E$33,5,
IF(HJ125&lt;$E$34,6)))))),
IF(HJ125&gt;$F$29,1,
IF(HJ125&gt;$F$30,2,
IF(HJ125&gt;$F$31,3,
IF(HJ125&gt;$F$32,4,
IF(HJ125&gt;$F$33,5,
IF(HJ125&gt;$F$34,6)))))))</f>
        <v>3</v>
      </c>
      <c r="HM125" s="106" cm="1">
        <f t="array" ref="HM125">INDEX(Sections!$A$37:$F$67, MATCH(HJ125, Acceleration!$H$6:$H$36, 1), Sections!HL125)</f>
        <v>6.8582415088433493</v>
      </c>
      <c r="HN125" s="82">
        <f>(BikeData!$G$5/HH125)*BikeData!$N$2*(Sections!$O$2/Sections!$N$2)-Sections!HS125/Sections!HH125</f>
        <v>8.7915960360761911</v>
      </c>
      <c r="HO125" s="82">
        <f>(Sections!$V$2*Sections!$L$2*BikeData!$N$2*((Sections!$P$2)/Sections!$M$2)/(1-Sections!$V$2*Sections!$N$2/Sections!$M$2))/Sections!HH125-Sections!HS125/Sections!HH125</f>
        <v>12.939721855185443</v>
      </c>
      <c r="HP125" s="82">
        <f t="shared" si="220"/>
        <v>6.8582415088433493</v>
      </c>
      <c r="HQ125" s="82">
        <f t="shared" si="221"/>
        <v>44.139432119147251</v>
      </c>
      <c r="HR125" s="106">
        <f t="shared" si="172"/>
        <v>2.2695495668255811E-2</v>
      </c>
      <c r="HS125" s="104">
        <f>0.5*Sections!$U$2*Sections!$T$2*Sections!HJ125^2</f>
        <v>348.22313726096183</v>
      </c>
      <c r="HT125" s="104">
        <f>BikeData!$N$2*((Sections!$P$2)/Sections!$N$2)-(0.5*Sections!$U$2*Sections!$T$2*Sections!HJ125^2)/BikeData!$G$5</f>
        <v>9.1152929891648622</v>
      </c>
      <c r="HU125" s="104">
        <f>Sections!$V$2*BikeData!$N$2*(Sections!$P$2/Sections!$M$2)/(1-Sections!$V$2*Sections!$N$2/Sections!$M$2)</f>
        <v>15.459349727578084</v>
      </c>
      <c r="HV125" s="106">
        <f t="shared" si="222"/>
        <v>9.1152929891648622</v>
      </c>
      <c r="HW125" s="106">
        <f t="shared" si="223"/>
        <v>222.42191860000003</v>
      </c>
      <c r="HX125" s="106">
        <f t="shared" si="187"/>
        <v>88.494548258938281</v>
      </c>
      <c r="HY125" s="106">
        <f t="shared" si="224"/>
        <v>0</v>
      </c>
      <c r="HZ125" s="106">
        <f t="shared" si="225"/>
        <v>6.8582415088433493</v>
      </c>
    </row>
    <row r="126" spans="2:234">
      <c r="B126" s="65"/>
      <c r="C126" s="65"/>
      <c r="D126" s="65"/>
      <c r="E126" s="111"/>
      <c r="F126" s="111"/>
      <c r="L126" s="149">
        <f>INDEX($B$29:$B$34, MATCH($P126, $A$29:$A$34, 0))</f>
        <v>288.49501037177833</v>
      </c>
      <c r="M126" s="149">
        <f t="shared" si="173"/>
        <v>100</v>
      </c>
      <c r="N126" s="149">
        <f t="shared" si="188"/>
        <v>44.789390981368527</v>
      </c>
      <c r="O126" s="149">
        <f t="shared" si="174"/>
        <v>161.24180753292671</v>
      </c>
      <c r="P126" s="149">
        <f>IF(AC126=0,
IF(N126&lt;$E$29,1,
IF(N126&lt;$E$30,2,
IF(N126&lt;$E$31,3,
IF(N126&lt;$E$32,4,
IF(N126&lt;$E$33,5,
IF(N126&lt;$E$34,6)))))),
IF(N126&gt;$F$29,1,
IF(N126&gt;$F$30,2,
IF(N126&gt;$F$31,3,
IF(N126&gt;$F$32,4,
IF(N126&gt;$F$33,5,
IF(N126&gt;$F$34,6)))))))</f>
        <v>3</v>
      </c>
      <c r="Q126" s="149" cm="1">
        <f t="array" ref="Q126">INDEX(Sections!$A$37:$F$67, MATCH(N126, Acceleration!$H$6:$H$36, 1), Sections!P126)</f>
        <v>6.8582415088433493</v>
      </c>
      <c r="R126" s="149">
        <f>(BikeData!$G$5/L126)*BikeData!$N$2*(Sections!$O$2/Sections!$N$2)-Sections!W126/Sections!L126</f>
        <v>8.7469748804825809</v>
      </c>
      <c r="S126" s="149">
        <f>(Sections!$V$2*Sections!$L$2*BikeData!$N$2*((Sections!$P$2)/Sections!$M$2)/(1-Sections!$V$2*Sections!$N$2/Sections!$M$2))/Sections!L126-Sections!W126/Sections!L126</f>
        <v>12.895100699591833</v>
      </c>
      <c r="T126" s="149">
        <f t="shared" si="168"/>
        <v>6.8582415088433493</v>
      </c>
      <c r="U126" s="149">
        <f t="shared" si="169"/>
        <v>44.942252140937299</v>
      </c>
      <c r="V126" s="149">
        <f t="shared" si="175"/>
        <v>2.2288681343703851E-2</v>
      </c>
      <c r="W126" s="149">
        <f>0.5*Sections!$U$2*Sections!$T$2*Sections!N126^2</f>
        <v>361.09611800674134</v>
      </c>
      <c r="X126" s="149">
        <f>BikeData!$N$2*((Sections!$P$2)/Sections!$N$2)-(0.5*Sections!$U$2*Sections!$T$2*Sections!N126^2)/BikeData!$G$5</f>
        <v>9.0665316984611515</v>
      </c>
      <c r="Y126" s="149">
        <f>Sections!$V$2*BikeData!$N$2*(Sections!$P$2/Sections!$M$2)/(1-Sections!$V$2*Sections!$N$2/Sections!$M$2)</f>
        <v>15.459349727578084</v>
      </c>
      <c r="Z126" s="149">
        <f t="shared" si="176"/>
        <v>9.0665316984611515</v>
      </c>
      <c r="AA126" s="149">
        <f>$D$2-M126</f>
        <v>403.2</v>
      </c>
      <c r="AB126" s="149">
        <f>MAX(0, (N126^2 - M$17^2)/(2*Sections!Z126))</f>
        <v>61.172584893822616</v>
      </c>
      <c r="AC126" s="149">
        <f t="shared" si="189"/>
        <v>0</v>
      </c>
      <c r="AD126" s="149">
        <f t="shared" si="177"/>
        <v>6.8582415088433493</v>
      </c>
      <c r="BT126" s="129">
        <f>INDEX($B$29:$B$34, MATCH($BX126, $A$29:$A$34, 0))</f>
        <v>281.54523308547459</v>
      </c>
      <c r="BU126" s="129">
        <f t="shared" si="239"/>
        <v>100</v>
      </c>
      <c r="BV126" s="129">
        <f t="shared" si="191"/>
        <v>59.708517032151356</v>
      </c>
      <c r="BW126" s="129">
        <f t="shared" si="178"/>
        <v>214.9506613157449</v>
      </c>
      <c r="BX126" s="129">
        <f>IF(CK126=0,
IF(BV126&lt;$E$29,1,
IF(BV126&lt;$E$30,2,
IF(BV126&lt;$E$31,3,
IF(BV126&lt;$E$32,4,
IF(BV126&lt;$E$33,5,
IF(BV126&lt;$E$34,6)))))),
IF(BV126&gt;$F$29,1,
IF(BV126&gt;$F$30,2,
IF(BV126&gt;$F$31,3,
IF(BV126&gt;$F$32,4,
IF(BV126&gt;$F$33,5,
IF(BV126&gt;$F$34,6)))))))</f>
        <v>4</v>
      </c>
      <c r="BY126" s="129" cm="1">
        <f t="array" ref="BY126">INDEX(Sections!$A$37:$F$67, MATCH(BV126, Acceleration!$H$6:$H$36, 1), Sections!BX126)</f>
        <v>4.7104625432718503</v>
      </c>
      <c r="BZ126" s="129">
        <f>(BikeData!$G$5/BT126)*BikeData!$N$2*(Sections!$O$2/Sections!$N$2)-Sections!CE126/Sections!BT126</f>
        <v>7.966163877760188</v>
      </c>
      <c r="CA126" s="129">
        <f>(Sections!$V$2*Sections!$L$2*BikeData!$N$2*((Sections!$P$2)/Sections!$M$2)/(1-Sections!$V$2*Sections!$N$2/Sections!$M$2))/Sections!BT126-Sections!CE126/Sections!BT126</f>
        <v>12.216683725290528</v>
      </c>
      <c r="CB126" s="129">
        <f t="shared" si="179"/>
        <v>4.7104625432718503</v>
      </c>
      <c r="CC126" s="129">
        <f t="shared" si="180"/>
        <v>59.787355948103709</v>
      </c>
      <c r="CD126" s="129">
        <f t="shared" si="181"/>
        <v>1.673697969745289E-2</v>
      </c>
      <c r="CE126" s="149">
        <f>0.5*Sections!$U$2*Sections!$T$2*Sections!BV126^2</f>
        <v>641.71926111216749</v>
      </c>
      <c r="CF126" s="149">
        <f>BikeData!$N$2*((Sections!$P$2)/Sections!$N$2)-(0.5*Sections!$U$2*Sections!$T$2*Sections!BV126^2)/BikeData!$G$5</f>
        <v>8.003565247304234</v>
      </c>
      <c r="CG126" s="149">
        <f>Sections!$V$2*BikeData!$N$2*(Sections!$P$2/Sections!$M$2)/(1-Sections!$V$2*Sections!$N$2/Sections!$M$2)</f>
        <v>15.459349727578084</v>
      </c>
      <c r="CH126" s="149">
        <f t="shared" si="170"/>
        <v>8.003565247304234</v>
      </c>
      <c r="CI126" s="149">
        <f t="shared" si="192"/>
        <v>4.0756794699999972</v>
      </c>
      <c r="CJ126" s="149">
        <f>MAX(0, (BV126^2 - BU$17^2)/(2*Sections!CH126))</f>
        <v>0</v>
      </c>
      <c r="CK126" s="149">
        <f t="shared" si="193"/>
        <v>0</v>
      </c>
      <c r="CL126" s="149">
        <f t="shared" si="194"/>
        <v>4.7104625432718503</v>
      </c>
      <c r="EX126" s="129">
        <f>INDEX($B$29:$B$34, MATCH($FB126, $A$29:$A$34, 0))</f>
        <v>288.49501037177833</v>
      </c>
      <c r="EY126" s="129">
        <f t="shared" si="230"/>
        <v>100</v>
      </c>
      <c r="EZ126" s="129">
        <f t="shared" si="231"/>
        <v>49.451144987484959</v>
      </c>
      <c r="FA126" s="129">
        <f t="shared" si="232"/>
        <v>178.02412195494585</v>
      </c>
      <c r="FB126" s="149">
        <f>IF(FO126=0,
IF(EZ126&lt;$E$29,1,
IF(EZ126&lt;$E$30,2,
IF(EZ126&lt;$E$31,3,
IF(EZ126&lt;$E$32,4,
IF(EZ126&lt;$E$33,5,
IF(EZ126&lt;$E$34,6)))))),
IF(EZ126&gt;$F$29,1,
IF(EZ126&gt;$F$30,2,
IF(EZ126&gt;$F$31,3,
IF(EZ126&gt;$F$32,4,
IF(EZ126&gt;$F$33,5,
IF(EZ126&gt;$F$34,6)))))))</f>
        <v>3</v>
      </c>
      <c r="FC126" s="149" cm="1">
        <f t="array" ref="FC126">INDEX(Sections!$A$37:$F$67, MATCH(EZ126, Acceleration!$H$6:$H$36, 1), Sections!FB126)</f>
        <v>6.8582415088433493</v>
      </c>
      <c r="FD126" s="129">
        <f>(BikeData!$G$5/EX126)*BikeData!$N$2*(Sections!$O$2/Sections!$N$2)-Sections!FI126/Sections!EX126</f>
        <v>8.4728671404750919</v>
      </c>
      <c r="FE126" s="129">
        <f>(Sections!$V$2*Sections!$L$2*BikeData!$N$2*((Sections!$P$2)/Sections!$M$2)/(1-Sections!$V$2*Sections!$N$2/Sections!$M$2))/Sections!EX126-Sections!FI126/Sections!EX126</f>
        <v>12.620992959584344</v>
      </c>
      <c r="FF126" s="129">
        <f t="shared" si="233"/>
        <v>6.8582415088433493</v>
      </c>
      <c r="FG126" s="129">
        <f t="shared" si="234"/>
        <v>49.589638268401856</v>
      </c>
      <c r="FH126" s="129">
        <f t="shared" si="183"/>
        <v>2.0193701364747411E-2</v>
      </c>
      <c r="FI126" s="149">
        <f>0.5*Sections!$U$2*Sections!$T$2*Sections!EZ126^2</f>
        <v>440.17483330318657</v>
      </c>
      <c r="FJ126" s="149">
        <f>BikeData!$N$2*((Sections!$P$2)/Sections!$N$2)-(0.5*Sections!$U$2*Sections!$T$2*Sections!EZ126^2)/BikeData!$G$5</f>
        <v>8.7669911102170417</v>
      </c>
      <c r="FK126" s="149">
        <f>Sections!$V$2*BikeData!$N$2*(Sections!$P$2/Sections!$M$2)/(1-Sections!$V$2*Sections!$N$2/Sections!$M$2)</f>
        <v>15.459349727578084</v>
      </c>
      <c r="FL126" s="149">
        <f t="shared" si="235"/>
        <v>8.7669911102170417</v>
      </c>
      <c r="FM126" s="149">
        <f t="shared" si="236"/>
        <v>153.62828163</v>
      </c>
      <c r="FN126" s="149">
        <f t="shared" si="184"/>
        <v>98.062589694794198</v>
      </c>
      <c r="FO126" s="149">
        <f t="shared" si="237"/>
        <v>0</v>
      </c>
      <c r="FP126" s="149">
        <f t="shared" si="238"/>
        <v>6.8582415088433493</v>
      </c>
      <c r="FR126" s="149">
        <f>INDEX($B$29:$B$34, MATCH($FV126, $A$29:$A$34, 0))</f>
        <v>288.49501037177833</v>
      </c>
      <c r="FS126" s="129">
        <f t="shared" si="199"/>
        <v>100</v>
      </c>
      <c r="FT126" s="129">
        <f t="shared" si="200"/>
        <v>48.199816193027829</v>
      </c>
      <c r="FU126" s="129">
        <f t="shared" si="201"/>
        <v>173.51933829490019</v>
      </c>
      <c r="FV126" s="149">
        <f>IF(GI126=0,
IF(FT126&lt;$E$29,1,
IF(FT126&lt;$E$30,2,
IF(FT126&lt;$E$31,3,
IF(FT126&lt;$E$32,4,
IF(FT126&lt;$E$33,5,
IF(FT126&lt;$E$34,6)))))),
IF(FT126&gt;$F$29,1,
IF(FT126&gt;$F$30,2,
IF(FT126&gt;$F$31,3,
IF(FT126&gt;$F$32,4,
IF(FT126&gt;$F$33,5,
IF(FT126&gt;$F$34,6)))))))</f>
        <v>3</v>
      </c>
      <c r="FW126" s="149" cm="1">
        <f t="array" ref="FW126">INDEX(Sections!$A$37:$F$67, MATCH(FT126, Acceleration!$H$6:$H$36, 1), Sections!FV126)</f>
        <v>6.8582415088433493</v>
      </c>
      <c r="FX126" s="129">
        <f>(BikeData!$G$5/FR126)*BikeData!$N$2*(Sections!$O$2/Sections!$N$2)-Sections!GC126/Sections!FR126</f>
        <v>8.5491070126563891</v>
      </c>
      <c r="FY126" s="129">
        <f>(Sections!$V$2*Sections!$L$2*BikeData!$N$2*((Sections!$P$2)/Sections!$M$2)/(1-Sections!$V$2*Sections!$N$2/Sections!$M$2))/Sections!FR126-Sections!GC126/Sections!FR126</f>
        <v>12.697232831765641</v>
      </c>
      <c r="FZ126" s="129">
        <f t="shared" si="202"/>
        <v>6.8582415088433493</v>
      </c>
      <c r="GA126" s="129">
        <f t="shared" si="203"/>
        <v>48.341894502174348</v>
      </c>
      <c r="GB126" s="129">
        <f t="shared" si="185"/>
        <v>2.0716434229287053E-2</v>
      </c>
      <c r="GC126" s="149">
        <f>0.5*Sections!$U$2*Sections!$T$2*Sections!FT126^2</f>
        <v>418.18001058750019</v>
      </c>
      <c r="GD126" s="149">
        <f>BikeData!$N$2*((Sections!$P$2)/Sections!$N$2)-(0.5*Sections!$U$2*Sections!$T$2*Sections!FT126^2)/BikeData!$G$5</f>
        <v>8.8503048326249445</v>
      </c>
      <c r="GE126" s="149">
        <f>Sections!$V$2*BikeData!$N$2*(Sections!$P$2/Sections!$M$2)/(1-Sections!$V$2*Sections!$N$2/Sections!$M$2)</f>
        <v>15.459349727578084</v>
      </c>
      <c r="GF126" s="149">
        <f t="shared" si="204"/>
        <v>8.8503048326249445</v>
      </c>
      <c r="GG126" s="149">
        <f t="shared" si="205"/>
        <v>414.54111422000005</v>
      </c>
      <c r="GH126" s="149">
        <f>MAX(0, (FT126^2 - CX$6^2)/(2*Sections!GF126))</f>
        <v>131.25097524762967</v>
      </c>
      <c r="GI126" s="149">
        <f t="shared" si="206"/>
        <v>0</v>
      </c>
      <c r="GJ126" s="149">
        <f t="shared" si="207"/>
        <v>6.8582415088433493</v>
      </c>
      <c r="GM126" s="106">
        <f>INDEX($B$29:$B$34, MATCH(GQ126, $A$29:$A$34, 0))</f>
        <v>288.49501037177833</v>
      </c>
      <c r="GN126" s="106">
        <f t="shared" si="208"/>
        <v>100</v>
      </c>
      <c r="GO126" s="106">
        <f t="shared" si="209"/>
        <v>45.251294116227903</v>
      </c>
      <c r="GP126" s="106">
        <f t="shared" si="210"/>
        <v>162.90465881842044</v>
      </c>
      <c r="GQ126" s="106">
        <f>IF(HD126=0,
IF(GO126&lt;$E$29,1,
IF(GO126&lt;$E$30,2,
IF(GO126&lt;$E$31,3,
IF(GO126&lt;$E$32,4,
IF(GO126&lt;$E$33,5,
IF(GO126&lt;$E$34,6)))))),
IF(GO126&gt;$F$29,1,
IF(GO126&gt;$F$30,2,
IF(GO126&gt;$F$31,3,
IF(GO126&gt;$F$32,4,
IF(GO126&gt;$F$33,5,
IF(GO126&gt;$F$34,6)))))))</f>
        <v>3</v>
      </c>
      <c r="GR126" s="106" cm="1">
        <f t="array" ref="GR126">INDEX(Sections!$A$37:$F$67, MATCH(GO126, Acceleration!$H$6:$H$36, 1), Sections!GQ126)</f>
        <v>6.8582415088433493</v>
      </c>
      <c r="GS126" s="106">
        <f>(BikeData!$G$5/GM126)*BikeData!$N$2*(Sections!$O$2/Sections!$N$2)-Sections!GX126/Sections!GM126</f>
        <v>8.7210256849023295</v>
      </c>
      <c r="GT126" s="106">
        <f>(Sections!$V$2*Sections!$L$2*BikeData!$N$2*((Sections!$P$2)/Sections!$M$2)/(1-Sections!$V$2*Sections!$N$2/Sections!$M$2))/Sections!GM126-Sections!GX126/Sections!GM126</f>
        <v>12.869151504011581</v>
      </c>
      <c r="GU126" s="106">
        <f t="shared" si="211"/>
        <v>6.8582415088433493</v>
      </c>
      <c r="GV126" s="106">
        <f t="shared" si="212"/>
        <v>45.402600170155992</v>
      </c>
      <c r="GW126" s="106">
        <f t="shared" si="186"/>
        <v>2.2061931434316982E-2</v>
      </c>
      <c r="GX126" s="106">
        <f>0.5*Sections!$U$2*Sections!$T$2*Sections!GO126^2</f>
        <v>368.58233145480517</v>
      </c>
      <c r="GY126" s="106">
        <f>BikeData!$N$2*((Sections!$P$2)/Sections!$N$2)-(0.5*Sections!$U$2*Sections!$T$2*Sections!GO126^2)/BikeData!$G$5</f>
        <v>9.0381748293396988</v>
      </c>
      <c r="GZ126" s="106">
        <f>Sections!$V$2*BikeData!$N$2*(Sections!$P$2/Sections!$M$2)/(1-Sections!$V$2*Sections!$N$2/Sections!$M$2)</f>
        <v>15.459349727578084</v>
      </c>
      <c r="HA126" s="106">
        <f t="shared" si="213"/>
        <v>9.0381748293396988</v>
      </c>
      <c r="HB126" s="106">
        <f t="shared" si="214"/>
        <v>283.21187875999999</v>
      </c>
      <c r="HC126" s="106">
        <f>MAX(0, (GO126^2 - DY$9^2)/(2*Sections!HA126))</f>
        <v>113.27948716737532</v>
      </c>
      <c r="HD126" s="106">
        <f t="shared" si="215"/>
        <v>0</v>
      </c>
      <c r="HE126" s="106">
        <f t="shared" si="216"/>
        <v>6.8582415088433493</v>
      </c>
      <c r="HH126" s="82">
        <f>INDEX($B$29:$B$34, MATCH(HL126, $A$29:$A$34, 0))</f>
        <v>288.49501037177833</v>
      </c>
      <c r="HI126" s="82">
        <f t="shared" si="217"/>
        <v>100</v>
      </c>
      <c r="HJ126" s="82">
        <f t="shared" si="218"/>
        <v>44.139432119147251</v>
      </c>
      <c r="HK126" s="82">
        <f t="shared" si="219"/>
        <v>158.9019556289301</v>
      </c>
      <c r="HL126" s="106">
        <f>IF(HY126=0,
IF(HJ126&lt;$E$29,1,
IF(HJ126&lt;$E$30,2,
IF(HJ126&lt;$E$31,3,
IF(HJ126&lt;$E$32,4,
IF(HJ126&lt;$E$33,5,
IF(HJ126&lt;$E$34,6)))))),
IF(HJ126&gt;$F$29,1,
IF(HJ126&gt;$F$30,2,
IF(HJ126&gt;$F$31,3,
IF(HJ126&gt;$F$32,4,
IF(HJ126&gt;$F$33,5,
IF(HJ126&gt;$F$34,6)))))))</f>
        <v>3</v>
      </c>
      <c r="HM126" s="106" cm="1">
        <f t="array" ref="HM126">INDEX(Sections!$A$37:$F$67, MATCH(HJ126, Acceleration!$H$6:$H$36, 1), Sections!HL126)</f>
        <v>6.8582415088433493</v>
      </c>
      <c r="HN126" s="82">
        <f>(BikeData!$G$5/HH126)*BikeData!$N$2*(Sections!$O$2/Sections!$N$2)-Sections!HS126/Sections!HH126</f>
        <v>8.7830379437195791</v>
      </c>
      <c r="HO126" s="82">
        <f>(Sections!$V$2*Sections!$L$2*BikeData!$N$2*((Sections!$P$2)/Sections!$M$2)/(1-Sections!$V$2*Sections!$N$2/Sections!$M$2))/Sections!HH126-Sections!HS126/Sections!HH126</f>
        <v>12.931163762828831</v>
      </c>
      <c r="HP126" s="82">
        <f t="shared" si="220"/>
        <v>6.8582415088433493</v>
      </c>
      <c r="HQ126" s="82">
        <f t="shared" si="221"/>
        <v>44.294536354030107</v>
      </c>
      <c r="HR126" s="106">
        <f t="shared" si="172"/>
        <v>2.2615744091667965E-2</v>
      </c>
      <c r="HS126" s="104">
        <f>0.5*Sections!$U$2*Sections!$T$2*Sections!HJ126^2</f>
        <v>350.69210420414544</v>
      </c>
      <c r="HT126" s="104">
        <f>BikeData!$N$2*((Sections!$P$2)/Sections!$N$2)-(0.5*Sections!$U$2*Sections!$T$2*Sections!HJ126^2)/BikeData!$G$5</f>
        <v>9.1059408416528029</v>
      </c>
      <c r="HU126" s="104">
        <f>Sections!$V$2*BikeData!$N$2*(Sections!$P$2/Sections!$M$2)/(1-Sections!$V$2*Sections!$N$2/Sections!$M$2)</f>
        <v>15.459349727578084</v>
      </c>
      <c r="HV126" s="106">
        <f t="shared" si="222"/>
        <v>9.1059408416528029</v>
      </c>
      <c r="HW126" s="106">
        <f t="shared" si="223"/>
        <v>221.42191860000003</v>
      </c>
      <c r="HX126" s="106">
        <f t="shared" si="187"/>
        <v>89.338596744627637</v>
      </c>
      <c r="HY126" s="106">
        <f t="shared" si="224"/>
        <v>0</v>
      </c>
      <c r="HZ126" s="106">
        <f t="shared" si="225"/>
        <v>6.8582415088433493</v>
      </c>
    </row>
    <row r="127" spans="2:234">
      <c r="B127" s="65"/>
      <c r="C127" s="65"/>
      <c r="D127" s="65"/>
      <c r="E127" s="111"/>
      <c r="F127" s="111"/>
      <c r="L127" s="149">
        <f>INDEX($B$29:$B$34, MATCH($P127, $A$29:$A$34, 0))</f>
        <v>288.49501037177833</v>
      </c>
      <c r="M127" s="149">
        <f t="shared" si="173"/>
        <v>101</v>
      </c>
      <c r="N127" s="149">
        <f t="shared" si="188"/>
        <v>44.942252140937299</v>
      </c>
      <c r="O127" s="149">
        <f t="shared" si="174"/>
        <v>161.79210770737427</v>
      </c>
      <c r="P127" s="149">
        <f>IF(AC127=0,
IF(N127&lt;$E$29,1,
IF(N127&lt;$E$30,2,
IF(N127&lt;$E$31,3,
IF(N127&lt;$E$32,4,
IF(N127&lt;$E$33,5,
IF(N127&lt;$E$34,6)))))),
IF(N127&gt;$F$29,1,
IF(N127&gt;$F$30,2,
IF(N127&gt;$F$31,3,
IF(N127&gt;$F$32,4,
IF(N127&gt;$F$33,5,
IF(N127&gt;$F$34,6)))))))</f>
        <v>3</v>
      </c>
      <c r="Q127" s="149" cm="1">
        <f t="array" ref="Q127">INDEX(Sections!$A$37:$F$67, MATCH(N127, Acceleration!$H$6:$H$36, 1), Sections!P127)</f>
        <v>6.8582415088433493</v>
      </c>
      <c r="R127" s="149">
        <f>(BikeData!$G$5/L127)*BikeData!$N$2*(Sections!$O$2/Sections!$N$2)-Sections!W127/Sections!L127</f>
        <v>8.7384167881259671</v>
      </c>
      <c r="S127" s="149">
        <f>(Sections!$V$2*Sections!$L$2*BikeData!$N$2*((Sections!$P$2)/Sections!$M$2)/(1-Sections!$V$2*Sections!$N$2/Sections!$M$2))/Sections!L127-Sections!W127/Sections!L127</f>
        <v>12.886542607235221</v>
      </c>
      <c r="T127" s="149">
        <f t="shared" si="168"/>
        <v>6.8582415088433493</v>
      </c>
      <c r="U127" s="149">
        <f t="shared" si="169"/>
        <v>45.094595136415961</v>
      </c>
      <c r="V127" s="149">
        <f t="shared" si="175"/>
        <v>2.2213127852412851E-2</v>
      </c>
      <c r="W127" s="149">
        <f>0.5*Sections!$U$2*Sections!$T$2*Sections!N127^2</f>
        <v>363.56508494992499</v>
      </c>
      <c r="X127" s="149">
        <f>BikeData!$N$2*((Sections!$P$2)/Sections!$N$2)-(0.5*Sections!$U$2*Sections!$T$2*Sections!N127^2)/BikeData!$G$5</f>
        <v>9.0571795509490922</v>
      </c>
      <c r="Y127" s="149">
        <f>Sections!$V$2*BikeData!$N$2*(Sections!$P$2/Sections!$M$2)/(1-Sections!$V$2*Sections!$N$2/Sections!$M$2)</f>
        <v>15.459349727578084</v>
      </c>
      <c r="Z127" s="149">
        <f t="shared" si="176"/>
        <v>9.0571795509490922</v>
      </c>
      <c r="AA127" s="149">
        <f>$D$2-M127</f>
        <v>402.2</v>
      </c>
      <c r="AB127" s="149">
        <f>MAX(0, (N127^2 - M$17^2)/(2*Sections!Z127))</f>
        <v>61.992965731440641</v>
      </c>
      <c r="AC127" s="149">
        <f t="shared" si="189"/>
        <v>0</v>
      </c>
      <c r="AD127" s="149">
        <f t="shared" si="177"/>
        <v>6.8582415088433493</v>
      </c>
      <c r="BT127" s="129">
        <f>INDEX($B$29:$B$34, MATCH($BX127, $A$29:$A$34, 0))</f>
        <v>281.54523308547459</v>
      </c>
      <c r="BU127" s="129">
        <f t="shared" si="239"/>
        <v>101</v>
      </c>
      <c r="BV127" s="129">
        <f t="shared" si="191"/>
        <v>59.787355948103709</v>
      </c>
      <c r="BW127" s="129">
        <f t="shared" si="178"/>
        <v>215.23448141317337</v>
      </c>
      <c r="BX127" s="129">
        <f>IF(CK127=0,
IF(BV127&lt;$E$29,1,
IF(BV127&lt;$E$30,2,
IF(BV127&lt;$E$31,3,
IF(BV127&lt;$E$32,4,
IF(BV127&lt;$E$33,5,
IF(BV127&lt;$E$34,6)))))),
IF(BV127&gt;$F$29,1,
IF(BV127&gt;$F$30,2,
IF(BV127&gt;$F$31,3,
IF(BV127&gt;$F$32,4,
IF(BV127&gt;$F$33,5,
IF(BV127&gt;$F$34,6)))))))</f>
        <v>4</v>
      </c>
      <c r="BY127" s="129" cm="1">
        <f t="array" ref="BY127">INDEX(Sections!$A$37:$F$67, MATCH(BV127, Acceleration!$H$6:$H$36, 1), Sections!BX127)</f>
        <v>4.7104625432718503</v>
      </c>
      <c r="BZ127" s="129">
        <f>(BikeData!$G$5/BT127)*BikeData!$N$2*(Sections!$O$2/Sections!$N$2)-Sections!CE127/Sections!BT127</f>
        <v>7.9601408082271199</v>
      </c>
      <c r="CA127" s="129">
        <f>(Sections!$V$2*Sections!$L$2*BikeData!$N$2*((Sections!$P$2)/Sections!$M$2)/(1-Sections!$V$2*Sections!$N$2/Sections!$M$2))/Sections!BT127-Sections!CE127/Sections!BT127</f>
        <v>12.21066065575746</v>
      </c>
      <c r="CB127" s="129">
        <f t="shared" si="179"/>
        <v>4.7104625432718503</v>
      </c>
      <c r="CC127" s="129">
        <f t="shared" si="180"/>
        <v>59.866091039517485</v>
      </c>
      <c r="CD127" s="129">
        <f t="shared" si="181"/>
        <v>1.6714938435554851E-2</v>
      </c>
      <c r="CE127" s="149">
        <f>0.5*Sections!$U$2*Sections!$T$2*Sections!BV127^2</f>
        <v>643.4150276277453</v>
      </c>
      <c r="CF127" s="149">
        <f>BikeData!$N$2*((Sections!$P$2)/Sections!$N$2)-(0.5*Sections!$U$2*Sections!$T$2*Sections!BV127^2)/BikeData!$G$5</f>
        <v>7.9971418892906829</v>
      </c>
      <c r="CG127" s="149">
        <f>Sections!$V$2*BikeData!$N$2*(Sections!$P$2/Sections!$M$2)/(1-Sections!$V$2*Sections!$N$2/Sections!$M$2)</f>
        <v>15.459349727578084</v>
      </c>
      <c r="CH127" s="149">
        <f t="shared" si="170"/>
        <v>7.9971418892906829</v>
      </c>
      <c r="CI127" s="149">
        <f t="shared" si="192"/>
        <v>3.0756794699999972</v>
      </c>
      <c r="CJ127" s="149">
        <f>MAX(0, (BV127^2 - BU$17^2)/(2*Sections!CH127))</f>
        <v>0</v>
      </c>
      <c r="CK127" s="149">
        <f t="shared" si="193"/>
        <v>0</v>
      </c>
      <c r="CL127" s="149">
        <f t="shared" si="194"/>
        <v>4.7104625432718503</v>
      </c>
      <c r="EX127" s="129">
        <f>INDEX($B$29:$B$34, MATCH($FB127, $A$29:$A$34, 0))</f>
        <v>288.49501037177833</v>
      </c>
      <c r="EY127" s="129">
        <f t="shared" si="230"/>
        <v>101</v>
      </c>
      <c r="EZ127" s="129">
        <f t="shared" si="231"/>
        <v>49.589638268401856</v>
      </c>
      <c r="FA127" s="129">
        <f t="shared" si="232"/>
        <v>178.52269776624669</v>
      </c>
      <c r="FB127" s="149">
        <f>IF(FO127=0,
IF(EZ127&lt;$E$29,1,
IF(EZ127&lt;$E$30,2,
IF(EZ127&lt;$E$31,3,
IF(EZ127&lt;$E$32,4,
IF(EZ127&lt;$E$33,5,
IF(EZ127&lt;$E$34,6)))))),
IF(EZ127&gt;$F$29,1,
IF(EZ127&gt;$F$30,2,
IF(EZ127&gt;$F$31,3,
IF(EZ127&gt;$F$32,4,
IF(EZ127&gt;$F$33,5,
IF(EZ127&gt;$F$34,6)))))))</f>
        <v>3</v>
      </c>
      <c r="FC127" s="149" cm="1">
        <f t="array" ref="FC127">INDEX(Sections!$A$37:$F$67, MATCH(EZ127, Acceleration!$H$6:$H$36, 1), Sections!FB127)</f>
        <v>6.8582415088433493</v>
      </c>
      <c r="FD127" s="129">
        <f>(BikeData!$G$5/EX127)*BikeData!$N$2*(Sections!$O$2/Sections!$N$2)-Sections!FI127/Sections!EX127</f>
        <v>8.46430904811848</v>
      </c>
      <c r="FE127" s="129">
        <f>(Sections!$V$2*Sections!$L$2*BikeData!$N$2*((Sections!$P$2)/Sections!$M$2)/(1-Sections!$V$2*Sections!$N$2/Sections!$M$2))/Sections!EX127-Sections!FI127/Sections!EX127</f>
        <v>12.61243486722773</v>
      </c>
      <c r="FF127" s="129">
        <f t="shared" si="233"/>
        <v>6.8582415088433493</v>
      </c>
      <c r="FG127" s="129">
        <f t="shared" si="234"/>
        <v>49.727745842825335</v>
      </c>
      <c r="FH127" s="129">
        <f t="shared" si="183"/>
        <v>2.0137461511875399E-2</v>
      </c>
      <c r="FI127" s="149">
        <f>0.5*Sections!$U$2*Sections!$T$2*Sections!EZ127^2</f>
        <v>442.64380024637029</v>
      </c>
      <c r="FJ127" s="149">
        <f>BikeData!$N$2*((Sections!$P$2)/Sections!$N$2)-(0.5*Sections!$U$2*Sections!$T$2*Sections!EZ127^2)/BikeData!$G$5</f>
        <v>8.7576389627049824</v>
      </c>
      <c r="FK127" s="149">
        <f>Sections!$V$2*BikeData!$N$2*(Sections!$P$2/Sections!$M$2)/(1-Sections!$V$2*Sections!$N$2/Sections!$M$2)</f>
        <v>15.459349727578084</v>
      </c>
      <c r="FL127" s="149">
        <f t="shared" si="235"/>
        <v>8.7576389627049824</v>
      </c>
      <c r="FM127" s="149">
        <f t="shared" si="236"/>
        <v>152.62828163</v>
      </c>
      <c r="FN127" s="149">
        <f t="shared" si="184"/>
        <v>98.950424572002049</v>
      </c>
      <c r="FO127" s="149">
        <f t="shared" si="237"/>
        <v>0</v>
      </c>
      <c r="FP127" s="149">
        <f t="shared" si="238"/>
        <v>6.8582415088433493</v>
      </c>
      <c r="FR127" s="149">
        <f>INDEX($B$29:$B$34, MATCH($FV127, $A$29:$A$34, 0))</f>
        <v>288.49501037177833</v>
      </c>
      <c r="FS127" s="129">
        <f t="shared" si="199"/>
        <v>101</v>
      </c>
      <c r="FT127" s="129">
        <f t="shared" si="200"/>
        <v>48.341894502174348</v>
      </c>
      <c r="FU127" s="129">
        <f t="shared" si="201"/>
        <v>174.03082020782765</v>
      </c>
      <c r="FV127" s="149">
        <f>IF(GI127=0,
IF(FT127&lt;$E$29,1,
IF(FT127&lt;$E$30,2,
IF(FT127&lt;$E$31,3,
IF(FT127&lt;$E$32,4,
IF(FT127&lt;$E$33,5,
IF(FT127&lt;$E$34,6)))))),
IF(FT127&gt;$F$29,1,
IF(FT127&gt;$F$30,2,
IF(FT127&gt;$F$31,3,
IF(FT127&gt;$F$32,4,
IF(FT127&gt;$F$33,5,
IF(FT127&gt;$F$34,6)))))))</f>
        <v>3</v>
      </c>
      <c r="FW127" s="149" cm="1">
        <f t="array" ref="FW127">INDEX(Sections!$A$37:$F$67, MATCH(FT127, Acceleration!$H$6:$H$36, 1), Sections!FV127)</f>
        <v>6.8582415088433493</v>
      </c>
      <c r="FX127" s="129">
        <f>(BikeData!$G$5/FR127)*BikeData!$N$2*(Sections!$O$2/Sections!$N$2)-Sections!GC127/Sections!FR127</f>
        <v>8.5405489202997771</v>
      </c>
      <c r="FY127" s="129">
        <f>(Sections!$V$2*Sections!$L$2*BikeData!$N$2*((Sections!$P$2)/Sections!$M$2)/(1-Sections!$V$2*Sections!$N$2/Sections!$M$2))/Sections!FR127-Sections!GC127/Sections!FR127</f>
        <v>12.688674739409029</v>
      </c>
      <c r="FZ127" s="129">
        <f t="shared" si="202"/>
        <v>6.8582415088433493</v>
      </c>
      <c r="GA127" s="129">
        <f t="shared" si="203"/>
        <v>48.483556460691304</v>
      </c>
      <c r="GB127" s="129">
        <f t="shared" si="185"/>
        <v>2.0655726155792243E-2</v>
      </c>
      <c r="GC127" s="149">
        <f>0.5*Sections!$U$2*Sections!$T$2*Sections!FT127^2</f>
        <v>420.64897753068379</v>
      </c>
      <c r="GD127" s="149">
        <f>BikeData!$N$2*((Sections!$P$2)/Sections!$N$2)-(0.5*Sections!$U$2*Sections!$T$2*Sections!FT127^2)/BikeData!$G$5</f>
        <v>8.8409526851128852</v>
      </c>
      <c r="GE127" s="149">
        <f>Sections!$V$2*BikeData!$N$2*(Sections!$P$2/Sections!$M$2)/(1-Sections!$V$2*Sections!$N$2/Sections!$M$2)</f>
        <v>15.459349727578084</v>
      </c>
      <c r="GF127" s="149">
        <f t="shared" si="204"/>
        <v>8.8409526851128852</v>
      </c>
      <c r="GG127" s="149">
        <f t="shared" si="205"/>
        <v>413.54111422000005</v>
      </c>
      <c r="GH127" s="149">
        <f>MAX(0, (FT127^2 - CX$6^2)/(2*Sections!GF127))</f>
        <v>132.16555089105285</v>
      </c>
      <c r="GI127" s="149">
        <f t="shared" si="206"/>
        <v>0</v>
      </c>
      <c r="GJ127" s="149">
        <f t="shared" si="207"/>
        <v>6.8582415088433493</v>
      </c>
      <c r="GM127" s="106">
        <f>INDEX($B$29:$B$34, MATCH(GQ127, $A$29:$A$34, 0))</f>
        <v>288.49501037177833</v>
      </c>
      <c r="GN127" s="106">
        <f t="shared" si="208"/>
        <v>101</v>
      </c>
      <c r="GO127" s="106">
        <f t="shared" si="209"/>
        <v>45.402600170155992</v>
      </c>
      <c r="GP127" s="106">
        <f t="shared" si="210"/>
        <v>163.44936061256158</v>
      </c>
      <c r="GQ127" s="106">
        <f>IF(HD127=0,
IF(GO127&lt;$E$29,1,
IF(GO127&lt;$E$30,2,
IF(GO127&lt;$E$31,3,
IF(GO127&lt;$E$32,4,
IF(GO127&lt;$E$33,5,
IF(GO127&lt;$E$34,6)))))),
IF(GO127&gt;$F$29,1,
IF(GO127&gt;$F$30,2,
IF(GO127&gt;$F$31,3,
IF(GO127&gt;$F$32,4,
IF(GO127&gt;$F$33,5,
IF(GO127&gt;$F$34,6)))))))</f>
        <v>3</v>
      </c>
      <c r="GR127" s="106" cm="1">
        <f t="array" ref="GR127">INDEX(Sections!$A$37:$F$67, MATCH(GO127, Acceleration!$H$6:$H$36, 1), Sections!GQ127)</f>
        <v>6.8582415088433493</v>
      </c>
      <c r="GS127" s="106">
        <f>(BikeData!$G$5/GM127)*BikeData!$N$2*(Sections!$O$2/Sections!$N$2)-Sections!GX127/Sections!GM127</f>
        <v>8.7124675925457176</v>
      </c>
      <c r="GT127" s="106">
        <f>(Sections!$V$2*Sections!$L$2*BikeData!$N$2*((Sections!$P$2)/Sections!$M$2)/(1-Sections!$V$2*Sections!$N$2/Sections!$M$2))/Sections!GM127-Sections!GX127/Sections!GM127</f>
        <v>12.860593411654969</v>
      </c>
      <c r="GU127" s="106">
        <f t="shared" si="211"/>
        <v>6.8582415088433493</v>
      </c>
      <c r="GV127" s="106">
        <f t="shared" si="212"/>
        <v>45.553403662390977</v>
      </c>
      <c r="GW127" s="106">
        <f t="shared" si="186"/>
        <v>2.1988652928091212E-2</v>
      </c>
      <c r="GX127" s="106">
        <f>0.5*Sections!$U$2*Sections!$T$2*Sections!GO127^2</f>
        <v>371.05129839798877</v>
      </c>
      <c r="GY127" s="106">
        <f>BikeData!$N$2*((Sections!$P$2)/Sections!$N$2)-(0.5*Sections!$U$2*Sections!$T$2*Sections!GO127^2)/BikeData!$G$5</f>
        <v>9.0288226818276396</v>
      </c>
      <c r="GZ127" s="106">
        <f>Sections!$V$2*BikeData!$N$2*(Sections!$P$2/Sections!$M$2)/(1-Sections!$V$2*Sections!$N$2/Sections!$M$2)</f>
        <v>15.459349727578084</v>
      </c>
      <c r="HA127" s="106">
        <f t="shared" si="213"/>
        <v>9.0288226818276396</v>
      </c>
      <c r="HB127" s="106">
        <f t="shared" si="214"/>
        <v>282.21187875999999</v>
      </c>
      <c r="HC127" s="106">
        <f>MAX(0, (GO127^2 - DY$9^2)/(2*Sections!HA127))</f>
        <v>114.15641744521309</v>
      </c>
      <c r="HD127" s="106">
        <f t="shared" si="215"/>
        <v>0</v>
      </c>
      <c r="HE127" s="106">
        <f t="shared" si="216"/>
        <v>6.8582415088433493</v>
      </c>
      <c r="HH127" s="82">
        <f>INDEX($B$29:$B$34, MATCH(HL127, $A$29:$A$34, 0))</f>
        <v>288.49501037177833</v>
      </c>
      <c r="HI127" s="82">
        <f t="shared" si="217"/>
        <v>101</v>
      </c>
      <c r="HJ127" s="82">
        <f t="shared" si="218"/>
        <v>44.294536354030107</v>
      </c>
      <c r="HK127" s="82">
        <f t="shared" si="219"/>
        <v>159.4603308745084</v>
      </c>
      <c r="HL127" s="106">
        <f>IF(HY127=0,
IF(HJ127&lt;$E$29,1,
IF(HJ127&lt;$E$30,2,
IF(HJ127&lt;$E$31,3,
IF(HJ127&lt;$E$32,4,
IF(HJ127&lt;$E$33,5,
IF(HJ127&lt;$E$34,6)))))),
IF(HJ127&gt;$F$29,1,
IF(HJ127&gt;$F$30,2,
IF(HJ127&gt;$F$31,3,
IF(HJ127&gt;$F$32,4,
IF(HJ127&gt;$F$33,5,
IF(HJ127&gt;$F$34,6)))))))</f>
        <v>3</v>
      </c>
      <c r="HM127" s="106" cm="1">
        <f t="array" ref="HM127">INDEX(Sections!$A$37:$F$67, MATCH(HJ127, Acceleration!$H$6:$H$36, 1), Sections!HL127)</f>
        <v>6.8582415088433493</v>
      </c>
      <c r="HN127" s="82">
        <f>(BikeData!$G$5/HH127)*BikeData!$N$2*(Sections!$O$2/Sections!$N$2)-Sections!HS127/Sections!HH127</f>
        <v>8.7744798513629672</v>
      </c>
      <c r="HO127" s="82">
        <f>(Sections!$V$2*Sections!$L$2*BikeData!$N$2*((Sections!$P$2)/Sections!$M$2)/(1-Sections!$V$2*Sections!$N$2/Sections!$M$2))/Sections!HH127-Sections!HS127/Sections!HH127</f>
        <v>12.922605670472219</v>
      </c>
      <c r="HP127" s="82">
        <f t="shared" si="220"/>
        <v>6.8582415088433493</v>
      </c>
      <c r="HQ127" s="82">
        <f t="shared" si="221"/>
        <v>44.449099359111671</v>
      </c>
      <c r="HR127" s="106">
        <f t="shared" si="172"/>
        <v>2.2536827389683222E-2</v>
      </c>
      <c r="HS127" s="104">
        <f>0.5*Sections!$U$2*Sections!$T$2*Sections!HJ127^2</f>
        <v>353.16107114732904</v>
      </c>
      <c r="HT127" s="104">
        <f>BikeData!$N$2*((Sections!$P$2)/Sections!$N$2)-(0.5*Sections!$U$2*Sections!$T$2*Sections!HJ127^2)/BikeData!$G$5</f>
        <v>9.0965886941407437</v>
      </c>
      <c r="HU127" s="104">
        <f>Sections!$V$2*BikeData!$N$2*(Sections!$P$2/Sections!$M$2)/(1-Sections!$V$2*Sections!$N$2/Sections!$M$2)</f>
        <v>15.459349727578084</v>
      </c>
      <c r="HV127" s="106">
        <f t="shared" si="222"/>
        <v>9.0965886941407437</v>
      </c>
      <c r="HW127" s="106">
        <f t="shared" si="223"/>
        <v>220.42191860000003</v>
      </c>
      <c r="HX127" s="106">
        <f t="shared" si="187"/>
        <v>90.184380752546474</v>
      </c>
      <c r="HY127" s="106">
        <f t="shared" si="224"/>
        <v>0</v>
      </c>
      <c r="HZ127" s="106">
        <f t="shared" si="225"/>
        <v>6.8582415088433493</v>
      </c>
    </row>
    <row r="128" spans="2:234">
      <c r="B128" s="65"/>
      <c r="C128" s="65"/>
      <c r="D128" s="65"/>
      <c r="E128" s="111"/>
      <c r="F128" s="111"/>
      <c r="L128" s="149">
        <f>INDEX($B$29:$B$34, MATCH($P128, $A$29:$A$34, 0))</f>
        <v>288.49501037177833</v>
      </c>
      <c r="M128" s="149">
        <f t="shared" si="173"/>
        <v>102</v>
      </c>
      <c r="N128" s="149">
        <f t="shared" si="188"/>
        <v>45.094595136415961</v>
      </c>
      <c r="O128" s="149">
        <f t="shared" si="174"/>
        <v>162.34054249109747</v>
      </c>
      <c r="P128" s="149">
        <f>IF(AC128=0,
IF(N128&lt;$E$29,1,
IF(N128&lt;$E$30,2,
IF(N128&lt;$E$31,3,
IF(N128&lt;$E$32,4,
IF(N128&lt;$E$33,5,
IF(N128&lt;$E$34,6)))))),
IF(N128&gt;$F$29,1,
IF(N128&gt;$F$30,2,
IF(N128&gt;$F$31,3,
IF(N128&gt;$F$32,4,
IF(N128&gt;$F$33,5,
IF(N128&gt;$F$34,6)))))))</f>
        <v>3</v>
      </c>
      <c r="Q128" s="149" cm="1">
        <f t="array" ref="Q128">INDEX(Sections!$A$37:$F$67, MATCH(N128, Acceleration!$H$6:$H$36, 1), Sections!P128)</f>
        <v>6.8582415088433493</v>
      </c>
      <c r="R128" s="149">
        <f>(BikeData!$G$5/L128)*BikeData!$N$2*(Sections!$O$2/Sections!$N$2)-Sections!W128/Sections!L128</f>
        <v>8.7298586957693551</v>
      </c>
      <c r="S128" s="149">
        <f>(Sections!$V$2*Sections!$L$2*BikeData!$N$2*((Sections!$P$2)/Sections!$M$2)/(1-Sections!$V$2*Sections!$N$2/Sections!$M$2))/Sections!L128-Sections!W128/Sections!L128</f>
        <v>12.877984514878607</v>
      </c>
      <c r="T128" s="149">
        <f t="shared" si="168"/>
        <v>6.8582415088433493</v>
      </c>
      <c r="U128" s="149">
        <f t="shared" si="169"/>
        <v>45.246425201721259</v>
      </c>
      <c r="V128" s="149">
        <f t="shared" si="175"/>
        <v>2.2138337518374129E-2</v>
      </c>
      <c r="W128" s="149">
        <f>0.5*Sections!$U$2*Sections!$T$2*Sections!N128^2</f>
        <v>366.0340518931086</v>
      </c>
      <c r="X128" s="149">
        <f>BikeData!$N$2*((Sections!$P$2)/Sections!$N$2)-(0.5*Sections!$U$2*Sections!$T$2*Sections!N128^2)/BikeData!$G$5</f>
        <v>9.047827403437033</v>
      </c>
      <c r="Y128" s="149">
        <f>Sections!$V$2*BikeData!$N$2*(Sections!$P$2/Sections!$M$2)/(1-Sections!$V$2*Sections!$N$2/Sections!$M$2)</f>
        <v>15.459349727578084</v>
      </c>
      <c r="Z128" s="149">
        <f t="shared" si="176"/>
        <v>9.047827403437033</v>
      </c>
      <c r="AA128" s="149">
        <f>$D$2-M128</f>
        <v>401.2</v>
      </c>
      <c r="AB128" s="149">
        <f>MAX(0, (N128^2 - M$17^2)/(2*Sections!Z128))</f>
        <v>62.815042517106157</v>
      </c>
      <c r="AC128" s="149">
        <f t="shared" si="189"/>
        <v>0</v>
      </c>
      <c r="AD128" s="149">
        <f t="shared" si="177"/>
        <v>6.8582415088433493</v>
      </c>
      <c r="BT128" s="129">
        <f>INDEX($B$29:$B$34, MATCH($BX128, $A$29:$A$34, 0))</f>
        <v>281.54523308547459</v>
      </c>
      <c r="BU128" s="129">
        <f t="shared" si="239"/>
        <v>102</v>
      </c>
      <c r="BV128" s="129">
        <f t="shared" si="191"/>
        <v>59.866091039517485</v>
      </c>
      <c r="BW128" s="129">
        <f t="shared" si="178"/>
        <v>215.51792774226294</v>
      </c>
      <c r="BX128" s="129">
        <f>IF(CK128=0,
IF(BV128&lt;$E$29,1,
IF(BV128&lt;$E$30,2,
IF(BV128&lt;$E$31,3,
IF(BV128&lt;$E$32,4,
IF(BV128&lt;$E$33,5,
IF(BV128&lt;$E$34,6)))))),
IF(BV128&gt;$F$29,1,
IF(BV128&gt;$F$30,2,
IF(BV128&gt;$F$31,3,
IF(BV128&gt;$F$32,4,
IF(BV128&gt;$F$33,5,
IF(BV128&gt;$F$34,6)))))))</f>
        <v>4</v>
      </c>
      <c r="BY128" s="129" cm="1">
        <f t="array" ref="BY128">INDEX(Sections!$A$37:$F$67, MATCH(BV128, Acceleration!$H$6:$H$36, 1), Sections!BX128)</f>
        <v>4.7104625432718503</v>
      </c>
      <c r="BZ128" s="129">
        <f>(BikeData!$G$5/BT128)*BikeData!$N$2*(Sections!$O$2/Sections!$N$2)-Sections!CE128/Sections!BT128</f>
        <v>7.9541177386940509</v>
      </c>
      <c r="CA128" s="129">
        <f>(Sections!$V$2*Sections!$L$2*BikeData!$N$2*((Sections!$P$2)/Sections!$M$2)/(1-Sections!$V$2*Sections!$N$2/Sections!$M$2))/Sections!BT128-Sections!CE128/Sections!BT128</f>
        <v>12.20463758622439</v>
      </c>
      <c r="CB128" s="129">
        <f t="shared" si="179"/>
        <v>4.7104625432718503</v>
      </c>
      <c r="CC128" s="129">
        <f t="shared" si="180"/>
        <v>59.944722715501314</v>
      </c>
      <c r="CD128" s="129">
        <f t="shared" si="181"/>
        <v>1.6692984024709312E-2</v>
      </c>
      <c r="CE128" s="149">
        <f>0.5*Sections!$U$2*Sections!$T$2*Sections!BV128^2</f>
        <v>645.11079414332323</v>
      </c>
      <c r="CF128" s="149">
        <f>BikeData!$N$2*((Sections!$P$2)/Sections!$N$2)-(0.5*Sections!$U$2*Sections!$T$2*Sections!BV128^2)/BikeData!$G$5</f>
        <v>7.9907185312771301</v>
      </c>
      <c r="CG128" s="149">
        <f>Sections!$V$2*BikeData!$N$2*(Sections!$P$2/Sections!$M$2)/(1-Sections!$V$2*Sections!$N$2/Sections!$M$2)</f>
        <v>15.459349727578084</v>
      </c>
      <c r="CH128" s="149">
        <f t="shared" si="170"/>
        <v>7.9907185312771301</v>
      </c>
      <c r="CI128" s="149">
        <f t="shared" si="192"/>
        <v>2.0756794699999972</v>
      </c>
      <c r="CJ128" s="149">
        <f>MAX(0, (BV128^2 - BU$17^2)/(2*Sections!CH128))</f>
        <v>0</v>
      </c>
      <c r="CK128" s="149">
        <f t="shared" si="193"/>
        <v>0</v>
      </c>
      <c r="CL128" s="149">
        <f t="shared" si="194"/>
        <v>4.7104625432718503</v>
      </c>
      <c r="EX128" s="129">
        <f>INDEX($B$29:$B$34, MATCH($FB128, $A$29:$A$34, 0))</f>
        <v>288.49501037177833</v>
      </c>
      <c r="EY128" s="129">
        <f t="shared" si="230"/>
        <v>102</v>
      </c>
      <c r="EZ128" s="129">
        <f t="shared" si="231"/>
        <v>49.727745842825335</v>
      </c>
      <c r="FA128" s="129">
        <f t="shared" si="232"/>
        <v>179.01988503417121</v>
      </c>
      <c r="FB128" s="149">
        <f>IF(FO128=0,
IF(EZ128&lt;$E$29,1,
IF(EZ128&lt;$E$30,2,
IF(EZ128&lt;$E$31,3,
IF(EZ128&lt;$E$32,4,
IF(EZ128&lt;$E$33,5,
IF(EZ128&lt;$E$34,6)))))),
IF(EZ128&gt;$F$29,1,
IF(EZ128&gt;$F$30,2,
IF(EZ128&gt;$F$31,3,
IF(EZ128&gt;$F$32,4,
IF(EZ128&gt;$F$33,5,
IF(EZ128&gt;$F$34,6)))))))</f>
        <v>3</v>
      </c>
      <c r="FC128" s="149" cm="1">
        <f t="array" ref="FC128">INDEX(Sections!$A$37:$F$67, MATCH(EZ128, Acceleration!$H$6:$H$36, 1), Sections!FB128)</f>
        <v>6.8582415088433493</v>
      </c>
      <c r="FD128" s="129">
        <f>(BikeData!$G$5/EX128)*BikeData!$N$2*(Sections!$O$2/Sections!$N$2)-Sections!FI128/Sections!EX128</f>
        <v>8.4557509557618662</v>
      </c>
      <c r="FE128" s="129">
        <f>(Sections!$V$2*Sections!$L$2*BikeData!$N$2*((Sections!$P$2)/Sections!$M$2)/(1-Sections!$V$2*Sections!$N$2/Sections!$M$2))/Sections!EX128-Sections!FI128/Sections!EX128</f>
        <v>12.603876774871118</v>
      </c>
      <c r="FF128" s="129">
        <f t="shared" si="233"/>
        <v>6.8582415088433493</v>
      </c>
      <c r="FG128" s="129">
        <f t="shared" si="234"/>
        <v>49.86547091551747</v>
      </c>
      <c r="FH128" s="129">
        <f t="shared" si="183"/>
        <v>2.008168894527048E-2</v>
      </c>
      <c r="FI128" s="149">
        <f>0.5*Sections!$U$2*Sections!$T$2*Sections!EZ128^2</f>
        <v>445.11276718955378</v>
      </c>
      <c r="FJ128" s="149">
        <f>BikeData!$N$2*((Sections!$P$2)/Sections!$N$2)-(0.5*Sections!$U$2*Sections!$T$2*Sections!EZ128^2)/BikeData!$G$5</f>
        <v>8.7482868151929232</v>
      </c>
      <c r="FK128" s="149">
        <f>Sections!$V$2*BikeData!$N$2*(Sections!$P$2/Sections!$M$2)/(1-Sections!$V$2*Sections!$N$2/Sections!$M$2)</f>
        <v>15.459349727578084</v>
      </c>
      <c r="FL128" s="149">
        <f t="shared" si="235"/>
        <v>8.7482868151929232</v>
      </c>
      <c r="FM128" s="149">
        <f t="shared" si="236"/>
        <v>151.62828163</v>
      </c>
      <c r="FN128" s="149">
        <f t="shared" si="184"/>
        <v>99.840157686639273</v>
      </c>
      <c r="FO128" s="149">
        <f t="shared" si="237"/>
        <v>0</v>
      </c>
      <c r="FP128" s="149">
        <f t="shared" si="238"/>
        <v>6.8582415088433493</v>
      </c>
      <c r="FR128" s="149">
        <f>INDEX($B$29:$B$34, MATCH($FV128, $A$29:$A$34, 0))</f>
        <v>288.49501037177833</v>
      </c>
      <c r="FS128" s="129">
        <f t="shared" si="199"/>
        <v>102</v>
      </c>
      <c r="FT128" s="129">
        <f t="shared" si="200"/>
        <v>48.483556460691304</v>
      </c>
      <c r="FU128" s="129">
        <f t="shared" si="201"/>
        <v>174.54080325848869</v>
      </c>
      <c r="FV128" s="149">
        <f>IF(GI128=0,
IF(FT128&lt;$E$29,1,
IF(FT128&lt;$E$30,2,
IF(FT128&lt;$E$31,3,
IF(FT128&lt;$E$32,4,
IF(FT128&lt;$E$33,5,
IF(FT128&lt;$E$34,6)))))),
IF(FT128&gt;$F$29,1,
IF(FT128&gt;$F$30,2,
IF(FT128&gt;$F$31,3,
IF(FT128&gt;$F$32,4,
IF(FT128&gt;$F$33,5,
IF(FT128&gt;$F$34,6)))))))</f>
        <v>3</v>
      </c>
      <c r="FW128" s="149" cm="1">
        <f t="array" ref="FW128">INDEX(Sections!$A$37:$F$67, MATCH(FT128, Acceleration!$H$6:$H$36, 1), Sections!FV128)</f>
        <v>6.8582415088433493</v>
      </c>
      <c r="FX128" s="129">
        <f>(BikeData!$G$5/FR128)*BikeData!$N$2*(Sections!$O$2/Sections!$N$2)-Sections!GC128/Sections!FR128</f>
        <v>8.5319908279431633</v>
      </c>
      <c r="FY128" s="129">
        <f>(Sections!$V$2*Sections!$L$2*BikeData!$N$2*((Sections!$P$2)/Sections!$M$2)/(1-Sections!$V$2*Sections!$N$2/Sections!$M$2))/Sections!FR128-Sections!GC128/Sections!FR128</f>
        <v>12.680116647052415</v>
      </c>
      <c r="FZ128" s="129">
        <f t="shared" si="202"/>
        <v>6.8582415088433493</v>
      </c>
      <c r="GA128" s="129">
        <f t="shared" si="203"/>
        <v>48.624805707526775</v>
      </c>
      <c r="GB128" s="129">
        <f t="shared" si="185"/>
        <v>2.059554867721379E-2</v>
      </c>
      <c r="GC128" s="149">
        <f>0.5*Sections!$U$2*Sections!$T$2*Sections!FT128^2</f>
        <v>423.11794447386745</v>
      </c>
      <c r="GD128" s="149">
        <f>BikeData!$N$2*((Sections!$P$2)/Sections!$N$2)-(0.5*Sections!$U$2*Sections!$T$2*Sections!FT128^2)/BikeData!$G$5</f>
        <v>8.831600537600826</v>
      </c>
      <c r="GE128" s="149">
        <f>Sections!$V$2*BikeData!$N$2*(Sections!$P$2/Sections!$M$2)/(1-Sections!$V$2*Sections!$N$2/Sections!$M$2)</f>
        <v>15.459349727578084</v>
      </c>
      <c r="GF128" s="149">
        <f t="shared" si="204"/>
        <v>8.831600537600826</v>
      </c>
      <c r="GG128" s="149">
        <f t="shared" si="205"/>
        <v>412.54111422000005</v>
      </c>
      <c r="GH128" s="149">
        <f>MAX(0, (FT128^2 - CX$6^2)/(2*Sections!GF128))</f>
        <v>133.08206349851596</v>
      </c>
      <c r="GI128" s="149">
        <f t="shared" si="206"/>
        <v>0</v>
      </c>
      <c r="GJ128" s="149">
        <f t="shared" si="207"/>
        <v>6.8582415088433493</v>
      </c>
      <c r="GM128" s="106">
        <f>INDEX($B$29:$B$34, MATCH(GQ128, $A$29:$A$34, 0))</f>
        <v>288.49501037177833</v>
      </c>
      <c r="GN128" s="106">
        <f t="shared" si="208"/>
        <v>102</v>
      </c>
      <c r="GO128" s="106">
        <f t="shared" si="209"/>
        <v>45.553403662390977</v>
      </c>
      <c r="GP128" s="106">
        <f t="shared" si="210"/>
        <v>163.99225318460753</v>
      </c>
      <c r="GQ128" s="106">
        <f>IF(HD128=0,
IF(GO128&lt;$E$29,1,
IF(GO128&lt;$E$30,2,
IF(GO128&lt;$E$31,3,
IF(GO128&lt;$E$32,4,
IF(GO128&lt;$E$33,5,
IF(GO128&lt;$E$34,6)))))),
IF(GO128&gt;$F$29,1,
IF(GO128&gt;$F$30,2,
IF(GO128&gt;$F$31,3,
IF(GO128&gt;$F$32,4,
IF(GO128&gt;$F$33,5,
IF(GO128&gt;$F$34,6)))))))</f>
        <v>3</v>
      </c>
      <c r="GR128" s="106" cm="1">
        <f t="array" ref="GR128">INDEX(Sections!$A$37:$F$67, MATCH(GO128, Acceleration!$H$6:$H$36, 1), Sections!GQ128)</f>
        <v>6.8582415088433493</v>
      </c>
      <c r="GS128" s="106">
        <f>(BikeData!$G$5/GM128)*BikeData!$N$2*(Sections!$O$2/Sections!$N$2)-Sections!GX128/Sections!GM128</f>
        <v>8.7039095001891038</v>
      </c>
      <c r="GT128" s="106">
        <f>(Sections!$V$2*Sections!$L$2*BikeData!$N$2*((Sections!$P$2)/Sections!$M$2)/(1-Sections!$V$2*Sections!$N$2/Sections!$M$2))/Sections!GM128-Sections!GX128/Sections!GM128</f>
        <v>12.852035319298356</v>
      </c>
      <c r="GU128" s="106">
        <f t="shared" si="211"/>
        <v>6.8582415088433493</v>
      </c>
      <c r="GV128" s="106">
        <f t="shared" si="212"/>
        <v>45.703709567675382</v>
      </c>
      <c r="GW128" s="106">
        <f t="shared" si="186"/>
        <v>2.1916099788931814E-2</v>
      </c>
      <c r="GX128" s="106">
        <f>0.5*Sections!$U$2*Sections!$T$2*Sections!GO128^2</f>
        <v>373.52026534117238</v>
      </c>
      <c r="GY128" s="106">
        <f>BikeData!$N$2*((Sections!$P$2)/Sections!$N$2)-(0.5*Sections!$U$2*Sections!$T$2*Sections!GO128^2)/BikeData!$G$5</f>
        <v>9.0194705343155803</v>
      </c>
      <c r="GZ128" s="106">
        <f>Sections!$V$2*BikeData!$N$2*(Sections!$P$2/Sections!$M$2)/(1-Sections!$V$2*Sections!$N$2/Sections!$M$2)</f>
        <v>15.459349727578084</v>
      </c>
      <c r="HA128" s="106">
        <f t="shared" si="213"/>
        <v>9.0194705343155803</v>
      </c>
      <c r="HB128" s="106">
        <f t="shared" si="214"/>
        <v>281.21187875999999</v>
      </c>
      <c r="HC128" s="106">
        <f>MAX(0, (GO128^2 - DY$9^2)/(2*Sections!HA128))</f>
        <v>115.03516627354891</v>
      </c>
      <c r="HD128" s="106">
        <f t="shared" si="215"/>
        <v>0</v>
      </c>
      <c r="HE128" s="106">
        <f t="shared" si="216"/>
        <v>6.8582415088433493</v>
      </c>
      <c r="HH128" s="82">
        <f>INDEX($B$29:$B$34, MATCH(HL128, $A$29:$A$34, 0))</f>
        <v>288.49501037177833</v>
      </c>
      <c r="HI128" s="82">
        <f t="shared" si="217"/>
        <v>102</v>
      </c>
      <c r="HJ128" s="82">
        <f t="shared" si="218"/>
        <v>44.449099359111671</v>
      </c>
      <c r="HK128" s="82">
        <f t="shared" si="219"/>
        <v>160.01675769280203</v>
      </c>
      <c r="HL128" s="106">
        <f>IF(HY128=0,
IF(HJ128&lt;$E$29,1,
IF(HJ128&lt;$E$30,2,
IF(HJ128&lt;$E$31,3,
IF(HJ128&lt;$E$32,4,
IF(HJ128&lt;$E$33,5,
IF(HJ128&lt;$E$34,6)))))),
IF(HJ128&gt;$F$29,1,
IF(HJ128&gt;$F$30,2,
IF(HJ128&gt;$F$31,3,
IF(HJ128&gt;$F$32,4,
IF(HJ128&gt;$F$33,5,
IF(HJ128&gt;$F$34,6)))))))</f>
        <v>3</v>
      </c>
      <c r="HM128" s="106" cm="1">
        <f t="array" ref="HM128">INDEX(Sections!$A$37:$F$67, MATCH(HJ128, Acceleration!$H$6:$H$36, 1), Sections!HL128)</f>
        <v>6.8582415088433493</v>
      </c>
      <c r="HN128" s="82">
        <f>(BikeData!$G$5/HH128)*BikeData!$N$2*(Sections!$O$2/Sections!$N$2)-Sections!HS128/Sections!HH128</f>
        <v>8.7659217590063534</v>
      </c>
      <c r="HO128" s="82">
        <f>(Sections!$V$2*Sections!$L$2*BikeData!$N$2*((Sections!$P$2)/Sections!$M$2)/(1-Sections!$V$2*Sections!$N$2/Sections!$M$2))/Sections!HH128-Sections!HS128/Sections!HH128</f>
        <v>12.914047578115605</v>
      </c>
      <c r="HP128" s="82">
        <f t="shared" si="220"/>
        <v>6.8582415088433493</v>
      </c>
      <c r="HQ128" s="82">
        <f t="shared" si="221"/>
        <v>44.60312676095554</v>
      </c>
      <c r="HR128" s="106">
        <f t="shared" si="172"/>
        <v>2.2458731096777363E-2</v>
      </c>
      <c r="HS128" s="104">
        <f>0.5*Sections!$U$2*Sections!$T$2*Sections!HJ128^2</f>
        <v>355.6300380905127</v>
      </c>
      <c r="HT128" s="104">
        <f>BikeData!$N$2*((Sections!$P$2)/Sections!$N$2)-(0.5*Sections!$U$2*Sections!$T$2*Sections!HJ128^2)/BikeData!$G$5</f>
        <v>9.0872365466286844</v>
      </c>
      <c r="HU128" s="104">
        <f>Sections!$V$2*BikeData!$N$2*(Sections!$P$2/Sections!$M$2)/(1-Sections!$V$2*Sections!$N$2/Sections!$M$2)</f>
        <v>15.459349727578084</v>
      </c>
      <c r="HV128" s="106">
        <f t="shared" si="222"/>
        <v>9.0872365466286844</v>
      </c>
      <c r="HW128" s="106">
        <f t="shared" si="223"/>
        <v>219.42191860000003</v>
      </c>
      <c r="HX128" s="106">
        <f t="shared" si="187"/>
        <v>91.031905641043224</v>
      </c>
      <c r="HY128" s="106">
        <f t="shared" si="224"/>
        <v>0</v>
      </c>
      <c r="HZ128" s="106">
        <f t="shared" si="225"/>
        <v>6.8582415088433493</v>
      </c>
    </row>
    <row r="129" spans="2:234">
      <c r="B129" s="65"/>
      <c r="C129" s="65"/>
      <c r="D129" s="65"/>
      <c r="E129" s="111"/>
      <c r="F129" s="111"/>
      <c r="L129" s="149">
        <f>INDEX($B$29:$B$34, MATCH($P129, $A$29:$A$34, 0))</f>
        <v>288.49501037177833</v>
      </c>
      <c r="M129" s="149">
        <f t="shared" si="173"/>
        <v>103</v>
      </c>
      <c r="N129" s="149">
        <f t="shared" si="188"/>
        <v>45.246425201721259</v>
      </c>
      <c r="O129" s="149">
        <f t="shared" si="174"/>
        <v>162.88713072619655</v>
      </c>
      <c r="P129" s="149">
        <f>IF(AC129=0,
IF(N129&lt;$E$29,1,
IF(N129&lt;$E$30,2,
IF(N129&lt;$E$31,3,
IF(N129&lt;$E$32,4,
IF(N129&lt;$E$33,5,
IF(N129&lt;$E$34,6)))))),
IF(N129&gt;$F$29,1,
IF(N129&gt;$F$30,2,
IF(N129&gt;$F$31,3,
IF(N129&gt;$F$32,4,
IF(N129&gt;$F$33,5,
IF(N129&gt;$F$34,6)))))))</f>
        <v>3</v>
      </c>
      <c r="Q129" s="149" cm="1">
        <f t="array" ref="Q129">INDEX(Sections!$A$37:$F$67, MATCH(N129, Acceleration!$H$6:$H$36, 1), Sections!P129)</f>
        <v>6.8582415088433493</v>
      </c>
      <c r="R129" s="149">
        <f>(BikeData!$G$5/L129)*BikeData!$N$2*(Sections!$O$2/Sections!$N$2)-Sections!W129/Sections!L129</f>
        <v>8.7213006034127432</v>
      </c>
      <c r="S129" s="149">
        <f>(Sections!$V$2*Sections!$L$2*BikeData!$N$2*((Sections!$P$2)/Sections!$M$2)/(1-Sections!$V$2*Sections!$N$2/Sections!$M$2))/Sections!L129-Sections!W129/Sections!L129</f>
        <v>12.869426422521995</v>
      </c>
      <c r="T129" s="149">
        <f t="shared" si="168"/>
        <v>6.8582415088433493</v>
      </c>
      <c r="U129" s="149">
        <f t="shared" si="169"/>
        <v>45.397747483246825</v>
      </c>
      <c r="V129" s="149">
        <f t="shared" si="175"/>
        <v>2.2064297579845158E-2</v>
      </c>
      <c r="W129" s="149">
        <f>0.5*Sections!$U$2*Sections!$T$2*Sections!N129^2</f>
        <v>368.50301883629214</v>
      </c>
      <c r="X129" s="149">
        <f>BikeData!$N$2*((Sections!$P$2)/Sections!$N$2)-(0.5*Sections!$U$2*Sections!$T$2*Sections!N129^2)/BikeData!$G$5</f>
        <v>9.0384752559249755</v>
      </c>
      <c r="Y129" s="149">
        <f>Sections!$V$2*BikeData!$N$2*(Sections!$P$2/Sections!$M$2)/(1-Sections!$V$2*Sections!$N$2/Sections!$M$2)</f>
        <v>15.459349727578084</v>
      </c>
      <c r="Z129" s="149">
        <f t="shared" si="176"/>
        <v>9.0384752559249755</v>
      </c>
      <c r="AA129" s="149">
        <f>$D$2-M129</f>
        <v>400.2</v>
      </c>
      <c r="AB129" s="149">
        <f>MAX(0, (N129^2 - M$17^2)/(2*Sections!Z129))</f>
        <v>63.638820515232389</v>
      </c>
      <c r="AC129" s="149">
        <f t="shared" si="189"/>
        <v>0</v>
      </c>
      <c r="AD129" s="149">
        <f t="shared" si="177"/>
        <v>6.8582415088433493</v>
      </c>
      <c r="BT129" s="129">
        <f>INDEX($B$29:$B$34, MATCH($BX129, $A$29:$A$34, 0))</f>
        <v>281.54523308547459</v>
      </c>
      <c r="BU129" s="129">
        <f t="shared" si="239"/>
        <v>103</v>
      </c>
      <c r="BV129" s="129">
        <f t="shared" si="191"/>
        <v>59.944722715501314</v>
      </c>
      <c r="BW129" s="129">
        <f t="shared" si="178"/>
        <v>215.80100177580474</v>
      </c>
      <c r="BX129" s="129">
        <f>IF(CK129=0,
IF(BV129&lt;$E$29,1,
IF(BV129&lt;$E$30,2,
IF(BV129&lt;$E$31,3,
IF(BV129&lt;$E$32,4,
IF(BV129&lt;$E$33,5,
IF(BV129&lt;$E$34,6)))))),
IF(BV129&gt;$F$29,1,
IF(BV129&gt;$F$30,2,
IF(BV129&gt;$F$31,3,
IF(BV129&gt;$F$32,4,
IF(BV129&gt;$F$33,5,
IF(BV129&gt;$F$34,6)))))))</f>
        <v>4</v>
      </c>
      <c r="BY129" s="129" cm="1">
        <f t="array" ref="BY129">INDEX(Sections!$A$37:$F$67, MATCH(BV129, Acceleration!$H$6:$H$36, 1), Sections!BX129)</f>
        <v>4.7104625432718503</v>
      </c>
      <c r="BZ129" s="129">
        <f>(BikeData!$G$5/BT129)*BikeData!$N$2*(Sections!$O$2/Sections!$N$2)-Sections!CE129/Sections!BT129</f>
        <v>7.948094669160982</v>
      </c>
      <c r="CA129" s="129">
        <f>(Sections!$V$2*Sections!$L$2*BikeData!$N$2*((Sections!$P$2)/Sections!$M$2)/(1-Sections!$V$2*Sections!$N$2/Sections!$M$2))/Sections!BT129-Sections!CE129/Sections!BT129</f>
        <v>12.198614516691322</v>
      </c>
      <c r="CB129" s="129">
        <f t="shared" si="179"/>
        <v>4.7104625432718503</v>
      </c>
      <c r="CC129" s="129">
        <f t="shared" si="180"/>
        <v>60.023251382484126</v>
      </c>
      <c r="CD129" s="129">
        <f t="shared" si="181"/>
        <v>1.6671115896034081E-2</v>
      </c>
      <c r="CE129" s="149">
        <f>0.5*Sections!$U$2*Sections!$T$2*Sections!BV129^2</f>
        <v>646.80656065890105</v>
      </c>
      <c r="CF129" s="149">
        <f>BikeData!$N$2*((Sections!$P$2)/Sections!$N$2)-(0.5*Sections!$U$2*Sections!$T$2*Sections!BV129^2)/BikeData!$G$5</f>
        <v>7.9842951732635772</v>
      </c>
      <c r="CG129" s="149">
        <f>Sections!$V$2*BikeData!$N$2*(Sections!$P$2/Sections!$M$2)/(1-Sections!$V$2*Sections!$N$2/Sections!$M$2)</f>
        <v>15.459349727578084</v>
      </c>
      <c r="CH129" s="149">
        <f t="shared" si="170"/>
        <v>7.9842951732635772</v>
      </c>
      <c r="CI129" s="149">
        <f t="shared" si="192"/>
        <v>1.0756794699999972</v>
      </c>
      <c r="CJ129" s="149">
        <f>MAX(0, (BV129^2 - BU$17^2)/(2*Sections!CH129))</f>
        <v>0</v>
      </c>
      <c r="CK129" s="149">
        <f t="shared" si="193"/>
        <v>0</v>
      </c>
      <c r="CL129" s="149">
        <f t="shared" si="194"/>
        <v>4.7104625432718503</v>
      </c>
      <c r="EX129" s="129">
        <f>INDEX($B$29:$B$34, MATCH($FB129, $A$29:$A$34, 0))</f>
        <v>288.49501037177833</v>
      </c>
      <c r="EY129" s="129">
        <f t="shared" si="230"/>
        <v>103</v>
      </c>
      <c r="EZ129" s="129">
        <f t="shared" si="231"/>
        <v>49.86547091551747</v>
      </c>
      <c r="FA129" s="129">
        <f t="shared" si="232"/>
        <v>179.51569529586288</v>
      </c>
      <c r="FB129" s="149">
        <f>IF(FO129=0,
IF(EZ129&lt;$E$29,1,
IF(EZ129&lt;$E$30,2,
IF(EZ129&lt;$E$31,3,
IF(EZ129&lt;$E$32,4,
IF(EZ129&lt;$E$33,5,
IF(EZ129&lt;$E$34,6)))))),
IF(EZ129&gt;$F$29,1,
IF(EZ129&gt;$F$30,2,
IF(EZ129&gt;$F$31,3,
IF(EZ129&gt;$F$32,4,
IF(EZ129&gt;$F$33,5,
IF(EZ129&gt;$F$34,6)))))))</f>
        <v>3</v>
      </c>
      <c r="FC129" s="149" cm="1">
        <f t="array" ref="FC129">INDEX(Sections!$A$37:$F$67, MATCH(EZ129, Acceleration!$H$6:$H$36, 1), Sections!FB129)</f>
        <v>6.8582415088433493</v>
      </c>
      <c r="FD129" s="129">
        <f>(BikeData!$G$5/EX129)*BikeData!$N$2*(Sections!$O$2/Sections!$N$2)-Sections!FI129/Sections!EX129</f>
        <v>8.4471928634052542</v>
      </c>
      <c r="FE129" s="129">
        <f>(Sections!$V$2*Sections!$L$2*BikeData!$N$2*((Sections!$P$2)/Sections!$M$2)/(1-Sections!$V$2*Sections!$N$2/Sections!$M$2))/Sections!EX129-Sections!FI129/Sections!EX129</f>
        <v>12.595318682514506</v>
      </c>
      <c r="FF129" s="129">
        <f t="shared" si="233"/>
        <v>6.8582415088433493</v>
      </c>
      <c r="FG129" s="129">
        <f t="shared" si="234"/>
        <v>50.00281664710505</v>
      </c>
      <c r="FH129" s="129">
        <f t="shared" si="183"/>
        <v>2.0026377229568168E-2</v>
      </c>
      <c r="FI129" s="149">
        <f>0.5*Sections!$U$2*Sections!$T$2*Sections!EZ129^2</f>
        <v>447.58173413273738</v>
      </c>
      <c r="FJ129" s="149">
        <f>BikeData!$N$2*((Sections!$P$2)/Sections!$N$2)-(0.5*Sections!$U$2*Sections!$T$2*Sections!EZ129^2)/BikeData!$G$5</f>
        <v>8.7389346676808639</v>
      </c>
      <c r="FK129" s="149">
        <f>Sections!$V$2*BikeData!$N$2*(Sections!$P$2/Sections!$M$2)/(1-Sections!$V$2*Sections!$N$2/Sections!$M$2)</f>
        <v>15.459349727578084</v>
      </c>
      <c r="FL129" s="149">
        <f t="shared" si="235"/>
        <v>8.7389346676808639</v>
      </c>
      <c r="FM129" s="149">
        <f t="shared" si="236"/>
        <v>150.62828163</v>
      </c>
      <c r="FN129" s="149">
        <f t="shared" si="184"/>
        <v>100.73179513301737</v>
      </c>
      <c r="FO129" s="149">
        <f t="shared" si="237"/>
        <v>0</v>
      </c>
      <c r="FP129" s="149">
        <f t="shared" si="238"/>
        <v>6.8582415088433493</v>
      </c>
      <c r="FR129" s="149">
        <f>INDEX($B$29:$B$34, MATCH($FV129, $A$29:$A$34, 0))</f>
        <v>288.49501037177833</v>
      </c>
      <c r="FS129" s="129">
        <f t="shared" si="199"/>
        <v>103</v>
      </c>
      <c r="FT129" s="129">
        <f t="shared" si="200"/>
        <v>48.624805707526775</v>
      </c>
      <c r="FU129" s="129">
        <f t="shared" si="201"/>
        <v>175.04930054709641</v>
      </c>
      <c r="FV129" s="149">
        <f>IF(GI129=0,
IF(FT129&lt;$E$29,1,
IF(FT129&lt;$E$30,2,
IF(FT129&lt;$E$31,3,
IF(FT129&lt;$E$32,4,
IF(FT129&lt;$E$33,5,
IF(FT129&lt;$E$34,6)))))),
IF(FT129&gt;$F$29,1,
IF(FT129&gt;$F$30,2,
IF(FT129&gt;$F$31,3,
IF(FT129&gt;$F$32,4,
IF(FT129&gt;$F$33,5,
IF(FT129&gt;$F$34,6)))))))</f>
        <v>3</v>
      </c>
      <c r="FW129" s="149" cm="1">
        <f t="array" ref="FW129">INDEX(Sections!$A$37:$F$67, MATCH(FT129, Acceleration!$H$6:$H$36, 1), Sections!FV129)</f>
        <v>6.8582415088433493</v>
      </c>
      <c r="FX129" s="129">
        <f>(BikeData!$G$5/FR129)*BikeData!$N$2*(Sections!$O$2/Sections!$N$2)-Sections!GC129/Sections!FR129</f>
        <v>8.5234327355865513</v>
      </c>
      <c r="FY129" s="129">
        <f>(Sections!$V$2*Sections!$L$2*BikeData!$N$2*((Sections!$P$2)/Sections!$M$2)/(1-Sections!$V$2*Sections!$N$2/Sections!$M$2))/Sections!FR129-Sections!GC129/Sections!FR129</f>
        <v>12.671558554695803</v>
      </c>
      <c r="FZ129" s="129">
        <f t="shared" si="202"/>
        <v>6.8582415088433493</v>
      </c>
      <c r="GA129" s="129">
        <f t="shared" si="203"/>
        <v>48.765645828927717</v>
      </c>
      <c r="GB129" s="129">
        <f t="shared" si="185"/>
        <v>2.0535894109202122E-2</v>
      </c>
      <c r="GC129" s="149">
        <f>0.5*Sections!$U$2*Sections!$T$2*Sections!FT129^2</f>
        <v>425.58691141705106</v>
      </c>
      <c r="GD129" s="149">
        <f>BikeData!$N$2*((Sections!$P$2)/Sections!$N$2)-(0.5*Sections!$U$2*Sections!$T$2*Sections!FT129^2)/BikeData!$G$5</f>
        <v>8.8222483900887667</v>
      </c>
      <c r="GE129" s="149">
        <f>Sections!$V$2*BikeData!$N$2*(Sections!$P$2/Sections!$M$2)/(1-Sections!$V$2*Sections!$N$2/Sections!$M$2)</f>
        <v>15.459349727578084</v>
      </c>
      <c r="GF129" s="149">
        <f t="shared" si="204"/>
        <v>8.8222483900887667</v>
      </c>
      <c r="GG129" s="149">
        <f t="shared" si="205"/>
        <v>411.54111422000005</v>
      </c>
      <c r="GH129" s="149">
        <f>MAX(0, (FT129^2 - CX$6^2)/(2*Sections!GF129))</f>
        <v>134.00051922993629</v>
      </c>
      <c r="GI129" s="149">
        <f t="shared" si="206"/>
        <v>0</v>
      </c>
      <c r="GJ129" s="149">
        <f t="shared" si="207"/>
        <v>6.8582415088433493</v>
      </c>
      <c r="GM129" s="106">
        <f>INDEX($B$29:$B$34, MATCH(GQ129, $A$29:$A$34, 0))</f>
        <v>288.49501037177833</v>
      </c>
      <c r="GN129" s="106">
        <f t="shared" si="208"/>
        <v>103</v>
      </c>
      <c r="GO129" s="106">
        <f t="shared" si="209"/>
        <v>45.703709567675382</v>
      </c>
      <c r="GP129" s="106">
        <f t="shared" si="210"/>
        <v>164.53335444363137</v>
      </c>
      <c r="GQ129" s="106">
        <f>IF(HD129=0,
IF(GO129&lt;$E$29,1,
IF(GO129&lt;$E$30,2,
IF(GO129&lt;$E$31,3,
IF(GO129&lt;$E$32,4,
IF(GO129&lt;$E$33,5,
IF(GO129&lt;$E$34,6)))))),
IF(GO129&gt;$F$29,1,
IF(GO129&gt;$F$30,2,
IF(GO129&gt;$F$31,3,
IF(GO129&gt;$F$32,4,
IF(GO129&gt;$F$33,5,
IF(GO129&gt;$F$34,6)))))))</f>
        <v>3</v>
      </c>
      <c r="GR129" s="106" cm="1">
        <f t="array" ref="GR129">INDEX(Sections!$A$37:$F$67, MATCH(GO129, Acceleration!$H$6:$H$36, 1), Sections!GQ129)</f>
        <v>6.8582415088433493</v>
      </c>
      <c r="GS129" s="106">
        <f>(BikeData!$G$5/GM129)*BikeData!$N$2*(Sections!$O$2/Sections!$N$2)-Sections!GX129/Sections!GM129</f>
        <v>8.6953514078324918</v>
      </c>
      <c r="GT129" s="106">
        <f>(Sections!$V$2*Sections!$L$2*BikeData!$N$2*((Sections!$P$2)/Sections!$M$2)/(1-Sections!$V$2*Sections!$N$2/Sections!$M$2))/Sections!GM129-Sections!GX129/Sections!GM129</f>
        <v>12.843477226941744</v>
      </c>
      <c r="GU129" s="106">
        <f t="shared" si="211"/>
        <v>6.8582415088433493</v>
      </c>
      <c r="GV129" s="106">
        <f t="shared" si="212"/>
        <v>45.853522779216306</v>
      </c>
      <c r="GW129" s="106">
        <f t="shared" si="186"/>
        <v>2.1844260128160695E-2</v>
      </c>
      <c r="GX129" s="106">
        <f>0.5*Sections!$U$2*Sections!$T$2*Sections!GO129^2</f>
        <v>375.98923228435598</v>
      </c>
      <c r="GY129" s="106">
        <f>BikeData!$N$2*((Sections!$P$2)/Sections!$N$2)-(0.5*Sections!$U$2*Sections!$T$2*Sections!GO129^2)/BikeData!$G$5</f>
        <v>9.0101183868035211</v>
      </c>
      <c r="GZ129" s="106">
        <f>Sections!$V$2*BikeData!$N$2*(Sections!$P$2/Sections!$M$2)/(1-Sections!$V$2*Sections!$N$2/Sections!$M$2)</f>
        <v>15.459349727578084</v>
      </c>
      <c r="HA129" s="106">
        <f t="shared" si="213"/>
        <v>9.0101183868035211</v>
      </c>
      <c r="HB129" s="106">
        <f t="shared" si="214"/>
        <v>280.21187875999999</v>
      </c>
      <c r="HC129" s="106">
        <f>MAX(0, (GO129^2 - DY$9^2)/(2*Sections!HA129))</f>
        <v>115.91573931513382</v>
      </c>
      <c r="HD129" s="106">
        <f t="shared" si="215"/>
        <v>0</v>
      </c>
      <c r="HE129" s="106">
        <f t="shared" si="216"/>
        <v>6.8582415088433493</v>
      </c>
      <c r="HH129" s="82">
        <f>INDEX($B$29:$B$34, MATCH(HL129, $A$29:$A$34, 0))</f>
        <v>288.49501037177833</v>
      </c>
      <c r="HI129" s="82">
        <f t="shared" si="217"/>
        <v>103</v>
      </c>
      <c r="HJ129" s="82">
        <f t="shared" si="218"/>
        <v>44.60312676095554</v>
      </c>
      <c r="HK129" s="82">
        <f t="shared" si="219"/>
        <v>160.57125633943994</v>
      </c>
      <c r="HL129" s="106">
        <f>IF(HY129=0,
IF(HJ129&lt;$E$29,1,
IF(HJ129&lt;$E$30,2,
IF(HJ129&lt;$E$31,3,
IF(HJ129&lt;$E$32,4,
IF(HJ129&lt;$E$33,5,
IF(HJ129&lt;$E$34,6)))))),
IF(HJ129&gt;$F$29,1,
IF(HJ129&gt;$F$30,2,
IF(HJ129&gt;$F$31,3,
IF(HJ129&gt;$F$32,4,
IF(HJ129&gt;$F$33,5,
IF(HJ129&gt;$F$34,6)))))))</f>
        <v>3</v>
      </c>
      <c r="HM129" s="106" cm="1">
        <f t="array" ref="HM129">INDEX(Sections!$A$37:$F$67, MATCH(HJ129, Acceleration!$H$6:$H$36, 1), Sections!HL129)</f>
        <v>6.8582415088433493</v>
      </c>
      <c r="HN129" s="82">
        <f>(BikeData!$G$5/HH129)*BikeData!$N$2*(Sections!$O$2/Sections!$N$2)-Sections!HS129/Sections!HH129</f>
        <v>8.7573636666497414</v>
      </c>
      <c r="HO129" s="82">
        <f>(Sections!$V$2*Sections!$L$2*BikeData!$N$2*((Sections!$P$2)/Sections!$M$2)/(1-Sections!$V$2*Sections!$N$2/Sections!$M$2))/Sections!HH129-Sections!HS129/Sections!HH129</f>
        <v>12.905489485758993</v>
      </c>
      <c r="HP129" s="82">
        <f t="shared" si="220"/>
        <v>6.8582415088433493</v>
      </c>
      <c r="HQ129" s="82">
        <f t="shared" si="221"/>
        <v>44.756624089307216</v>
      </c>
      <c r="HR129" s="106">
        <f t="shared" si="172"/>
        <v>2.2381441095906202E-2</v>
      </c>
      <c r="HS129" s="104">
        <f>0.5*Sections!$U$2*Sections!$T$2*Sections!HJ129^2</f>
        <v>358.09900503369624</v>
      </c>
      <c r="HT129" s="104">
        <f>BikeData!$N$2*((Sections!$P$2)/Sections!$N$2)-(0.5*Sections!$U$2*Sections!$T$2*Sections!HJ129^2)/BikeData!$G$5</f>
        <v>9.0778843991166251</v>
      </c>
      <c r="HU129" s="104">
        <f>Sections!$V$2*BikeData!$N$2*(Sections!$P$2/Sections!$M$2)/(1-Sections!$V$2*Sections!$N$2/Sections!$M$2)</f>
        <v>15.459349727578084</v>
      </c>
      <c r="HV129" s="106">
        <f t="shared" si="222"/>
        <v>9.0778843991166251</v>
      </c>
      <c r="HW129" s="106">
        <f t="shared" si="223"/>
        <v>218.42191860000003</v>
      </c>
      <c r="HX129" s="106">
        <f t="shared" si="187"/>
        <v>91.881176790547229</v>
      </c>
      <c r="HY129" s="106">
        <f t="shared" si="224"/>
        <v>0</v>
      </c>
      <c r="HZ129" s="106">
        <f t="shared" si="225"/>
        <v>6.8582415088433493</v>
      </c>
    </row>
    <row r="130" spans="2:234">
      <c r="B130" s="65"/>
      <c r="C130" s="65"/>
      <c r="D130" s="65"/>
      <c r="E130" s="111"/>
      <c r="F130" s="111"/>
      <c r="L130" s="149">
        <f>INDEX($B$29:$B$34, MATCH($P130, $A$29:$A$34, 0))</f>
        <v>288.49501037177833</v>
      </c>
      <c r="M130" s="149">
        <f t="shared" si="173"/>
        <v>104</v>
      </c>
      <c r="N130" s="149">
        <f t="shared" si="188"/>
        <v>45.397747483246825</v>
      </c>
      <c r="O130" s="149">
        <f t="shared" si="174"/>
        <v>163.43189093968857</v>
      </c>
      <c r="P130" s="149">
        <f>IF(AC130=0,
IF(N130&lt;$E$29,1,
IF(N130&lt;$E$30,2,
IF(N130&lt;$E$31,3,
IF(N130&lt;$E$32,4,
IF(N130&lt;$E$33,5,
IF(N130&lt;$E$34,6)))))),
IF(N130&gt;$F$29,1,
IF(N130&gt;$F$30,2,
IF(N130&gt;$F$31,3,
IF(N130&gt;$F$32,4,
IF(N130&gt;$F$33,5,
IF(N130&gt;$F$34,6)))))))</f>
        <v>3</v>
      </c>
      <c r="Q130" s="149" cm="1">
        <f t="array" ref="Q130">INDEX(Sections!$A$37:$F$67, MATCH(N130, Acceleration!$H$6:$H$36, 1), Sections!P130)</f>
        <v>6.8582415088433493</v>
      </c>
      <c r="R130" s="149">
        <f>(BikeData!$G$5/L130)*BikeData!$N$2*(Sections!$O$2/Sections!$N$2)-Sections!W130/Sections!L130</f>
        <v>8.7127425110561312</v>
      </c>
      <c r="S130" s="149">
        <f>(Sections!$V$2*Sections!$L$2*BikeData!$N$2*((Sections!$P$2)/Sections!$M$2)/(1-Sections!$V$2*Sections!$N$2/Sections!$M$2))/Sections!L130-Sections!W130/Sections!L130</f>
        <v>12.860868330165381</v>
      </c>
      <c r="T130" s="149">
        <f t="shared" si="168"/>
        <v>6.8582415088433493</v>
      </c>
      <c r="U130" s="149">
        <f t="shared" si="169"/>
        <v>45.548567041898586</v>
      </c>
      <c r="V130" s="149">
        <f t="shared" si="175"/>
        <v>2.1990995571865981E-2</v>
      </c>
      <c r="W130" s="149">
        <f>0.5*Sections!$U$2*Sections!$T$2*Sections!N130^2</f>
        <v>370.97198577947574</v>
      </c>
      <c r="X130" s="149">
        <f>BikeData!$N$2*((Sections!$P$2)/Sections!$N$2)-(0.5*Sections!$U$2*Sections!$T$2*Sections!N130^2)/BikeData!$G$5</f>
        <v>9.0291231084129162</v>
      </c>
      <c r="Y130" s="149">
        <f>Sections!$V$2*BikeData!$N$2*(Sections!$P$2/Sections!$M$2)/(1-Sections!$V$2*Sections!$N$2/Sections!$M$2)</f>
        <v>15.459349727578084</v>
      </c>
      <c r="Z130" s="149">
        <f t="shared" si="176"/>
        <v>9.0291231084129162</v>
      </c>
      <c r="AA130" s="149">
        <f>$D$2-M130</f>
        <v>399.2</v>
      </c>
      <c r="AB130" s="149">
        <f>MAX(0, (N130^2 - M$17^2)/(2*Sections!Z130))</f>
        <v>64.464305012043653</v>
      </c>
      <c r="AC130" s="149">
        <f t="shared" si="189"/>
        <v>0</v>
      </c>
      <c r="AD130" s="149">
        <f t="shared" si="177"/>
        <v>6.8582415088433493</v>
      </c>
      <c r="BT130" s="129">
        <f>INDEX($B$29:$B$34, MATCH($BX130, $A$29:$A$34, 0))</f>
        <v>281.54523308547459</v>
      </c>
      <c r="BU130" s="129">
        <f t="shared" si="239"/>
        <v>104</v>
      </c>
      <c r="BV130" s="129">
        <f t="shared" si="191"/>
        <v>60.023251382484126</v>
      </c>
      <c r="BW130" s="129">
        <f t="shared" si="178"/>
        <v>216.08370497694287</v>
      </c>
      <c r="BX130" s="129">
        <f>IF(CK130=0,
IF(BV130&lt;$E$29,1,
IF(BV130&lt;$E$30,2,
IF(BV130&lt;$E$31,3,
IF(BV130&lt;$E$32,4,
IF(BV130&lt;$E$33,5,
IF(BV130&lt;$E$34,6)))))),
IF(BV130&gt;$F$29,1,
IF(BV130&gt;$F$30,2,
IF(BV130&gt;$F$31,3,
IF(BV130&gt;$F$32,4,
IF(BV130&gt;$F$33,5,
IF(BV130&gt;$F$34,6)))))))</f>
        <v>4</v>
      </c>
      <c r="BY130" s="129" cm="1">
        <f t="array" ref="BY130">INDEX(Sections!$A$37:$F$67, MATCH(BV130, Acceleration!$H$6:$H$36, 1), Sections!BX130)</f>
        <v>4.7104625432718503</v>
      </c>
      <c r="BZ130" s="129">
        <f>(BikeData!$G$5/BT130)*BikeData!$N$2*(Sections!$O$2/Sections!$N$2)-Sections!CE130/Sections!BT130</f>
        <v>7.9420715996279139</v>
      </c>
      <c r="CA130" s="129">
        <f>(Sections!$V$2*Sections!$L$2*BikeData!$N$2*((Sections!$P$2)/Sections!$M$2)/(1-Sections!$V$2*Sections!$N$2/Sections!$M$2))/Sections!BT130-Sections!CE130/Sections!BT130</f>
        <v>12.192591447158254</v>
      </c>
      <c r="CB130" s="129">
        <f t="shared" si="179"/>
        <v>4.7104625432718503</v>
      </c>
      <c r="CC130" s="129">
        <f t="shared" si="180"/>
        <v>60.101677444239655</v>
      </c>
      <c r="CD130" s="129">
        <f t="shared" si="181"/>
        <v>1.6649333485848059E-2</v>
      </c>
      <c r="CE130" s="149">
        <f>0.5*Sections!$U$2*Sections!$T$2*Sections!BV130^2</f>
        <v>648.50232717447875</v>
      </c>
      <c r="CF130" s="149">
        <f>BikeData!$N$2*((Sections!$P$2)/Sections!$N$2)-(0.5*Sections!$U$2*Sections!$T$2*Sections!BV130^2)/BikeData!$G$5</f>
        <v>7.9778718152500252</v>
      </c>
      <c r="CG130" s="149">
        <f>Sections!$V$2*BikeData!$N$2*(Sections!$P$2/Sections!$M$2)/(1-Sections!$V$2*Sections!$N$2/Sections!$M$2)</f>
        <v>15.459349727578084</v>
      </c>
      <c r="CH130" s="149">
        <f t="shared" si="170"/>
        <v>7.9778718152500252</v>
      </c>
      <c r="CI130" s="149">
        <f t="shared" si="192"/>
        <v>7.5679469999997195E-2</v>
      </c>
      <c r="CJ130" s="149">
        <f>MAX(0, (BV130^2 - BU$17^2)/(2*Sections!CH130))</f>
        <v>0</v>
      </c>
      <c r="CK130" s="149">
        <f t="shared" si="193"/>
        <v>0</v>
      </c>
      <c r="CL130" s="149">
        <f t="shared" si="194"/>
        <v>4.7104625432718503</v>
      </c>
      <c r="EX130" s="129">
        <f>INDEX($B$29:$B$34, MATCH($FB130, $A$29:$A$34, 0))</f>
        <v>288.49501037177833</v>
      </c>
      <c r="EY130" s="129">
        <f t="shared" si="230"/>
        <v>104</v>
      </c>
      <c r="EZ130" s="129">
        <f t="shared" si="231"/>
        <v>50.00281664710505</v>
      </c>
      <c r="FA130" s="129">
        <f t="shared" si="232"/>
        <v>180.01013992957817</v>
      </c>
      <c r="FB130" s="149">
        <f>IF(FO130=0,
IF(EZ130&lt;$E$29,1,
IF(EZ130&lt;$E$30,2,
IF(EZ130&lt;$E$31,3,
IF(EZ130&lt;$E$32,4,
IF(EZ130&lt;$E$33,5,
IF(EZ130&lt;$E$34,6)))))),
IF(EZ130&gt;$F$29,1,
IF(EZ130&gt;$F$30,2,
IF(EZ130&gt;$F$31,3,
IF(EZ130&gt;$F$32,4,
IF(EZ130&gt;$F$33,5,
IF(EZ130&gt;$F$34,6)))))))</f>
        <v>3</v>
      </c>
      <c r="FC130" s="149" cm="1">
        <f t="array" ref="FC130">INDEX(Sections!$A$37:$F$67, MATCH(EZ130, Acceleration!$H$6:$H$36, 1), Sections!FB130)</f>
        <v>6.8582415088433493</v>
      </c>
      <c r="FD130" s="129">
        <f>(BikeData!$G$5/EX130)*BikeData!$N$2*(Sections!$O$2/Sections!$N$2)-Sections!FI130/Sections!EX130</f>
        <v>8.4386347710486405</v>
      </c>
      <c r="FE130" s="129">
        <f>(Sections!$V$2*Sections!$L$2*BikeData!$N$2*((Sections!$P$2)/Sections!$M$2)/(1-Sections!$V$2*Sections!$N$2/Sections!$M$2))/Sections!EX130-Sections!FI130/Sections!EX130</f>
        <v>12.586760590157892</v>
      </c>
      <c r="FF130" s="129">
        <f t="shared" si="233"/>
        <v>6.8582415088433493</v>
      </c>
      <c r="FG130" s="129">
        <f t="shared" si="234"/>
        <v>50.139786154925837</v>
      </c>
      <c r="FH130" s="129">
        <f t="shared" si="183"/>
        <v>1.9971520052796586E-2</v>
      </c>
      <c r="FI130" s="149">
        <f>0.5*Sections!$U$2*Sections!$T$2*Sections!EZ130^2</f>
        <v>450.05070107592104</v>
      </c>
      <c r="FJ130" s="149">
        <f>BikeData!$N$2*((Sections!$P$2)/Sections!$N$2)-(0.5*Sections!$U$2*Sections!$T$2*Sections!EZ130^2)/BikeData!$G$5</f>
        <v>8.7295825201688046</v>
      </c>
      <c r="FK130" s="149">
        <f>Sections!$V$2*BikeData!$N$2*(Sections!$P$2/Sections!$M$2)/(1-Sections!$V$2*Sections!$N$2/Sections!$M$2)</f>
        <v>15.459349727578084</v>
      </c>
      <c r="FL130" s="149">
        <f t="shared" si="235"/>
        <v>8.7295825201688046</v>
      </c>
      <c r="FM130" s="149">
        <f t="shared" si="236"/>
        <v>149.62828163</v>
      </c>
      <c r="FN130" s="149">
        <f t="shared" si="184"/>
        <v>101.62534303156352</v>
      </c>
      <c r="FO130" s="149">
        <f t="shared" si="237"/>
        <v>0</v>
      </c>
      <c r="FP130" s="149">
        <f t="shared" si="238"/>
        <v>6.8582415088433493</v>
      </c>
      <c r="FR130" s="149">
        <f>INDEX($B$29:$B$34, MATCH($FV130, $A$29:$A$34, 0))</f>
        <v>288.49501037177833</v>
      </c>
      <c r="FS130" s="129">
        <f t="shared" si="199"/>
        <v>104</v>
      </c>
      <c r="FT130" s="129">
        <f t="shared" si="200"/>
        <v>48.765645828927717</v>
      </c>
      <c r="FU130" s="129">
        <f t="shared" si="201"/>
        <v>175.55632498413979</v>
      </c>
      <c r="FV130" s="149">
        <f>IF(GI130=0,
IF(FT130&lt;$E$29,1,
IF(FT130&lt;$E$30,2,
IF(FT130&lt;$E$31,3,
IF(FT130&lt;$E$32,4,
IF(FT130&lt;$E$33,5,
IF(FT130&lt;$E$34,6)))))),
IF(FT130&gt;$F$29,1,
IF(FT130&gt;$F$30,2,
IF(FT130&gt;$F$31,3,
IF(FT130&gt;$F$32,4,
IF(FT130&gt;$F$33,5,
IF(FT130&gt;$F$34,6)))))))</f>
        <v>3</v>
      </c>
      <c r="FW130" s="149" cm="1">
        <f t="array" ref="FW130">INDEX(Sections!$A$37:$F$67, MATCH(FT130, Acceleration!$H$6:$H$36, 1), Sections!FV130)</f>
        <v>6.8582415088433493</v>
      </c>
      <c r="FX130" s="129">
        <f>(BikeData!$G$5/FR130)*BikeData!$N$2*(Sections!$O$2/Sections!$N$2)-Sections!GC130/Sections!FR130</f>
        <v>8.5148746432299376</v>
      </c>
      <c r="FY130" s="129">
        <f>(Sections!$V$2*Sections!$L$2*BikeData!$N$2*((Sections!$P$2)/Sections!$M$2)/(1-Sections!$V$2*Sections!$N$2/Sections!$M$2))/Sections!FR130-Sections!GC130/Sections!FR130</f>
        <v>12.663000462339189</v>
      </c>
      <c r="FZ130" s="129">
        <f t="shared" si="202"/>
        <v>6.8582415088433493</v>
      </c>
      <c r="GA130" s="129">
        <f t="shared" si="203"/>
        <v>48.906080359502354</v>
      </c>
      <c r="GB130" s="129">
        <f t="shared" si="185"/>
        <v>2.047675492231564E-2</v>
      </c>
      <c r="GC130" s="149">
        <f>0.5*Sections!$U$2*Sections!$T$2*Sections!FT130^2</f>
        <v>428.05587836023477</v>
      </c>
      <c r="GD130" s="149">
        <f>BikeData!$N$2*((Sections!$P$2)/Sections!$N$2)-(0.5*Sections!$U$2*Sections!$T$2*Sections!FT130^2)/BikeData!$G$5</f>
        <v>8.8128962425767075</v>
      </c>
      <c r="GE130" s="149">
        <f>Sections!$V$2*BikeData!$N$2*(Sections!$P$2/Sections!$M$2)/(1-Sections!$V$2*Sections!$N$2/Sections!$M$2)</f>
        <v>15.459349727578084</v>
      </c>
      <c r="GF130" s="149">
        <f t="shared" si="204"/>
        <v>8.8128962425767075</v>
      </c>
      <c r="GG130" s="149">
        <f t="shared" si="205"/>
        <v>410.54111422000005</v>
      </c>
      <c r="GH130" s="149">
        <f>MAX(0, (FT130^2 - CX$6^2)/(2*Sections!GF130))</f>
        <v>134.92092427137845</v>
      </c>
      <c r="GI130" s="149">
        <f t="shared" si="206"/>
        <v>0</v>
      </c>
      <c r="GJ130" s="149">
        <f t="shared" si="207"/>
        <v>6.8582415088433493</v>
      </c>
      <c r="GM130" s="106">
        <f>INDEX($B$29:$B$34, MATCH(GQ130, $A$29:$A$34, 0))</f>
        <v>288.49501037177833</v>
      </c>
      <c r="GN130" s="106">
        <f t="shared" si="208"/>
        <v>104</v>
      </c>
      <c r="GO130" s="106">
        <f t="shared" si="209"/>
        <v>45.853522779216306</v>
      </c>
      <c r="GP130" s="106">
        <f t="shared" si="210"/>
        <v>165.07268200517871</v>
      </c>
      <c r="GQ130" s="106">
        <f>IF(HD130=0,
IF(GO130&lt;$E$29,1,
IF(GO130&lt;$E$30,2,
IF(GO130&lt;$E$31,3,
IF(GO130&lt;$E$32,4,
IF(GO130&lt;$E$33,5,
IF(GO130&lt;$E$34,6)))))),
IF(GO130&gt;$F$29,1,
IF(GO130&gt;$F$30,2,
IF(GO130&gt;$F$31,3,
IF(GO130&gt;$F$32,4,
IF(GO130&gt;$F$33,5,
IF(GO130&gt;$F$34,6)))))))</f>
        <v>3</v>
      </c>
      <c r="GR130" s="106" cm="1">
        <f t="array" ref="GR130">INDEX(Sections!$A$37:$F$67, MATCH(GO130, Acceleration!$H$6:$H$36, 1), Sections!GQ130)</f>
        <v>6.8582415088433493</v>
      </c>
      <c r="GS130" s="106">
        <f>(BikeData!$G$5/GM130)*BikeData!$N$2*(Sections!$O$2/Sections!$N$2)-Sections!GX130/Sections!GM130</f>
        <v>8.6867933154758799</v>
      </c>
      <c r="GT130" s="106">
        <f>(Sections!$V$2*Sections!$L$2*BikeData!$N$2*((Sections!$P$2)/Sections!$M$2)/(1-Sections!$V$2*Sections!$N$2/Sections!$M$2))/Sections!GM130-Sections!GX130/Sections!GM130</f>
        <v>12.834919134585132</v>
      </c>
      <c r="GU130" s="106">
        <f t="shared" si="211"/>
        <v>6.8582415088433493</v>
      </c>
      <c r="GV130" s="106">
        <f t="shared" si="212"/>
        <v>46.00284811054415</v>
      </c>
      <c r="GW130" s="106">
        <f t="shared" si="186"/>
        <v>2.1773122328121151E-2</v>
      </c>
      <c r="GX130" s="106">
        <f>0.5*Sections!$U$2*Sections!$T$2*Sections!GO130^2</f>
        <v>378.45819922753958</v>
      </c>
      <c r="GY130" s="106">
        <f>BikeData!$N$2*((Sections!$P$2)/Sections!$N$2)-(0.5*Sections!$U$2*Sections!$T$2*Sections!GO130^2)/BikeData!$G$5</f>
        <v>9.0007662392914618</v>
      </c>
      <c r="GZ130" s="106">
        <f>Sections!$V$2*BikeData!$N$2*(Sections!$P$2/Sections!$M$2)/(1-Sections!$V$2*Sections!$N$2/Sections!$M$2)</f>
        <v>15.459349727578084</v>
      </c>
      <c r="HA130" s="106">
        <f t="shared" si="213"/>
        <v>9.0007662392914618</v>
      </c>
      <c r="HB130" s="106">
        <f t="shared" si="214"/>
        <v>279.21187875999999</v>
      </c>
      <c r="HC130" s="106">
        <f>MAX(0, (GO130^2 - DY$9^2)/(2*Sections!HA130))</f>
        <v>116.79814225625421</v>
      </c>
      <c r="HD130" s="106">
        <f t="shared" si="215"/>
        <v>0</v>
      </c>
      <c r="HE130" s="106">
        <f t="shared" si="216"/>
        <v>6.8582415088433493</v>
      </c>
      <c r="HH130" s="82">
        <f>INDEX($B$29:$B$34, MATCH(HL130, $A$29:$A$34, 0))</f>
        <v>288.49501037177833</v>
      </c>
      <c r="HI130" s="82">
        <f t="shared" si="217"/>
        <v>104</v>
      </c>
      <c r="HJ130" s="82">
        <f t="shared" si="218"/>
        <v>44.756624089307216</v>
      </c>
      <c r="HK130" s="82">
        <f t="shared" si="219"/>
        <v>161.12384672150597</v>
      </c>
      <c r="HL130" s="106">
        <f>IF(HY130=0,
IF(HJ130&lt;$E$29,1,
IF(HJ130&lt;$E$30,2,
IF(HJ130&lt;$E$31,3,
IF(HJ130&lt;$E$32,4,
IF(HJ130&lt;$E$33,5,
IF(HJ130&lt;$E$34,6)))))),
IF(HJ130&gt;$F$29,1,
IF(HJ130&gt;$F$30,2,
IF(HJ130&gt;$F$31,3,
IF(HJ130&gt;$F$32,4,
IF(HJ130&gt;$F$33,5,
IF(HJ130&gt;$F$34,6)))))))</f>
        <v>3</v>
      </c>
      <c r="HM130" s="106" cm="1">
        <f t="array" ref="HM130">INDEX(Sections!$A$37:$F$67, MATCH(HJ130, Acceleration!$H$6:$H$36, 1), Sections!HL130)</f>
        <v>6.8582415088433493</v>
      </c>
      <c r="HN130" s="82">
        <f>(BikeData!$G$5/HH130)*BikeData!$N$2*(Sections!$O$2/Sections!$N$2)-Sections!HS130/Sections!HH130</f>
        <v>8.7488055742931294</v>
      </c>
      <c r="HO130" s="82">
        <f>(Sections!$V$2*Sections!$L$2*BikeData!$N$2*((Sections!$P$2)/Sections!$M$2)/(1-Sections!$V$2*Sections!$N$2/Sections!$M$2))/Sections!HH130-Sections!HS130/Sections!HH130</f>
        <v>12.896931393402379</v>
      </c>
      <c r="HP130" s="82">
        <f t="shared" si="220"/>
        <v>6.8582415088433493</v>
      </c>
      <c r="HQ130" s="82">
        <f t="shared" si="221"/>
        <v>44.909596779410542</v>
      </c>
      <c r="HR130" s="106">
        <f t="shared" si="172"/>
        <v>2.2304943607785656E-2</v>
      </c>
      <c r="HS130" s="104">
        <f>0.5*Sections!$U$2*Sections!$T$2*Sections!HJ130^2</f>
        <v>360.56797197687985</v>
      </c>
      <c r="HT130" s="104">
        <f>BikeData!$N$2*((Sections!$P$2)/Sections!$N$2)-(0.5*Sections!$U$2*Sections!$T$2*Sections!HJ130^2)/BikeData!$G$5</f>
        <v>9.0685322516045659</v>
      </c>
      <c r="HU130" s="104">
        <f>Sections!$V$2*BikeData!$N$2*(Sections!$P$2/Sections!$M$2)/(1-Sections!$V$2*Sections!$N$2/Sections!$M$2)</f>
        <v>15.459349727578084</v>
      </c>
      <c r="HV130" s="106">
        <f t="shared" si="222"/>
        <v>9.0685322516045659</v>
      </c>
      <c r="HW130" s="106">
        <f t="shared" si="223"/>
        <v>217.42191860000003</v>
      </c>
      <c r="HX130" s="106">
        <f t="shared" si="187"/>
        <v>92.732199603682673</v>
      </c>
      <c r="HY130" s="106">
        <f t="shared" si="224"/>
        <v>0</v>
      </c>
      <c r="HZ130" s="106">
        <f t="shared" si="225"/>
        <v>6.8582415088433493</v>
      </c>
    </row>
    <row r="131" spans="2:234" ht="14.65" thickBot="1">
      <c r="B131" s="65"/>
      <c r="C131" s="65"/>
      <c r="D131" s="65"/>
      <c r="E131" s="111"/>
      <c r="F131" s="111"/>
      <c r="L131" s="149">
        <f>INDEX($B$29:$B$34, MATCH($P131, $A$29:$A$34, 0))</f>
        <v>288.49501037177833</v>
      </c>
      <c r="M131" s="149">
        <f t="shared" si="173"/>
        <v>105</v>
      </c>
      <c r="N131" s="149">
        <f t="shared" si="188"/>
        <v>45.548567041898586</v>
      </c>
      <c r="O131" s="149">
        <f t="shared" si="174"/>
        <v>163.97484135083491</v>
      </c>
      <c r="P131" s="149">
        <f>IF(AC131=0,
IF(N131&lt;$E$29,1,
IF(N131&lt;$E$30,2,
IF(N131&lt;$E$31,3,
IF(N131&lt;$E$32,4,
IF(N131&lt;$E$33,5,
IF(N131&lt;$E$34,6)))))),
IF(N131&gt;$F$29,1,
IF(N131&gt;$F$30,2,
IF(N131&gt;$F$31,3,
IF(N131&gt;$F$32,4,
IF(N131&gt;$F$33,5,
IF(N131&gt;$F$34,6)))))))</f>
        <v>3</v>
      </c>
      <c r="Q131" s="149" cm="1">
        <f t="array" ref="Q131">INDEX(Sections!$A$37:$F$67, MATCH(N131, Acceleration!$H$6:$H$36, 1), Sections!P131)</f>
        <v>6.8582415088433493</v>
      </c>
      <c r="R131" s="149">
        <f>(BikeData!$G$5/L131)*BikeData!$N$2*(Sections!$O$2/Sections!$N$2)-Sections!W131/Sections!L131</f>
        <v>8.7041844186995174</v>
      </c>
      <c r="S131" s="149">
        <f>(Sections!$V$2*Sections!$L$2*BikeData!$N$2*((Sections!$P$2)/Sections!$M$2)/(1-Sections!$V$2*Sections!$N$2/Sections!$M$2))/Sections!L131-Sections!W131/Sections!L131</f>
        <v>12.852310237808769</v>
      </c>
      <c r="T131" s="149">
        <f t="shared" si="168"/>
        <v>6.8582415088433493</v>
      </c>
      <c r="U131" s="149">
        <f t="shared" si="169"/>
        <v>45.698888855069733</v>
      </c>
      <c r="V131" s="149">
        <f t="shared" si="175"/>
        <v>2.1918419317446623E-2</v>
      </c>
      <c r="W131" s="149">
        <f>0.5*Sections!$U$2*Sections!$T$2*Sections!N131^2</f>
        <v>373.44095272265946</v>
      </c>
      <c r="X131" s="149">
        <f>BikeData!$N$2*((Sections!$P$2)/Sections!$N$2)-(0.5*Sections!$U$2*Sections!$T$2*Sections!N131^2)/BikeData!$G$5</f>
        <v>9.0197709609008569</v>
      </c>
      <c r="Y131" s="149">
        <f>Sections!$V$2*BikeData!$N$2*(Sections!$P$2/Sections!$M$2)/(1-Sections!$V$2*Sections!$N$2/Sections!$M$2)</f>
        <v>15.459349727578084</v>
      </c>
      <c r="Z131" s="149">
        <f t="shared" si="176"/>
        <v>9.0197709609008569</v>
      </c>
      <c r="AA131" s="149">
        <f>$D$2-M131</f>
        <v>398.2</v>
      </c>
      <c r="AB131" s="149">
        <f>MAX(0, (N131^2 - M$17^2)/(2*Sections!Z131))</f>
        <v>65.291501315688308</v>
      </c>
      <c r="AC131" s="149">
        <f t="shared" si="189"/>
        <v>0</v>
      </c>
      <c r="AD131" s="149">
        <f t="shared" si="177"/>
        <v>6.8582415088433493</v>
      </c>
      <c r="BT131" s="150">
        <f>INDEX($B$29:$B$34, MATCH($BX131, $A$29:$A$34, 0))</f>
        <v>281.54523308547459</v>
      </c>
      <c r="BU131" s="150">
        <f>BU$14</f>
        <v>104.07567947</v>
      </c>
      <c r="BV131" s="150">
        <f>CC130</f>
        <v>60.101677444239655</v>
      </c>
      <c r="BW131" s="150">
        <f t="shared" si="178"/>
        <v>216.36603879926275</v>
      </c>
      <c r="BX131" s="150">
        <f>IF(CK131=0,
IF(BV131&lt;$E$29,1,
IF(BV131&lt;$E$30,2,
IF(BV131&lt;$E$31,3,
IF(BV131&lt;$E$32,4,
IF(BV131&lt;$E$33,5,
IF(BV131&lt;$E$34,6)))))),
IF(BV131&gt;$F$29,1,
IF(BV131&gt;$F$30,2,
IF(BV131&gt;$F$31,3,
IF(BV131&gt;$F$32,4,
IF(BV131&gt;$F$33,5,
IF(BV131&gt;$F$34,6)))))))</f>
        <v>4</v>
      </c>
      <c r="BY131" s="150" cm="1">
        <f t="array" ref="BY131">INDEX(Sections!$A$37:$F$67, MATCH(BV131, Acceleration!$H$6:$H$36, 1), Sections!BX131)</f>
        <v>4.7104625432718503</v>
      </c>
      <c r="BZ131" s="150">
        <f>(BikeData!$G$5/BT131)*BikeData!$N$2*(Sections!$O$2/Sections!$N$2)-Sections!CE131/Sections!BT131</f>
        <v>7.9360485300948458</v>
      </c>
      <c r="CA131" s="150">
        <f>(Sections!$V$2*Sections!$L$2*BikeData!$N$2*((Sections!$P$2)/Sections!$M$2)/(1-Sections!$V$2*Sections!$N$2/Sections!$M$2))/Sections!BT131-Sections!CE131/Sections!BT131</f>
        <v>12.186568377625186</v>
      </c>
      <c r="CB131" s="150">
        <f t="shared" si="179"/>
        <v>4.7104625432718503</v>
      </c>
      <c r="CC131" s="150">
        <f t="shared" si="180"/>
        <v>60.180001301910664</v>
      </c>
      <c r="CD131" s="150">
        <f t="shared" si="181"/>
        <v>1.6627636235613898E-2</v>
      </c>
      <c r="CE131" s="151">
        <f>0.5*Sections!$U$2*Sections!$T$2*Sections!BV131^2</f>
        <v>650.19809369005657</v>
      </c>
      <c r="CF131" s="151">
        <f>BikeData!$N$2*((Sections!$P$2)/Sections!$N$2)-(0.5*Sections!$U$2*Sections!$T$2*Sections!BV131^2)/BikeData!$G$5</f>
        <v>7.9714484572364732</v>
      </c>
      <c r="CG131" s="151">
        <f>Sections!$V$2*BikeData!$N$2*(Sections!$P$2/Sections!$M$2)/(1-Sections!$V$2*Sections!$N$2/Sections!$M$2)</f>
        <v>15.459349727578084</v>
      </c>
      <c r="CH131" s="151">
        <f t="shared" si="170"/>
        <v>7.9714484572364732</v>
      </c>
      <c r="CI131" s="151">
        <f t="shared" si="192"/>
        <v>0</v>
      </c>
      <c r="CJ131" s="151">
        <f>MAX(0, (BV131^2 - BU$17^2)/(2*Sections!CH131))</f>
        <v>0</v>
      </c>
      <c r="CK131" s="151">
        <v>0</v>
      </c>
      <c r="CL131" s="151">
        <f t="shared" si="194"/>
        <v>4.7104625432718503</v>
      </c>
      <c r="EX131" s="129">
        <f>INDEX($B$29:$B$34, MATCH($FB131, $A$29:$A$34, 0))</f>
        <v>288.49501037177833</v>
      </c>
      <c r="EY131" s="129">
        <f t="shared" si="230"/>
        <v>105</v>
      </c>
      <c r="EZ131" s="129">
        <f t="shared" si="231"/>
        <v>50.139786154925837</v>
      </c>
      <c r="FA131" s="129">
        <f t="shared" si="232"/>
        <v>180.50323015773301</v>
      </c>
      <c r="FB131" s="149">
        <f>IF(FO131=0,
IF(EZ131&lt;$E$29,1,
IF(EZ131&lt;$E$30,2,
IF(EZ131&lt;$E$31,3,
IF(EZ131&lt;$E$32,4,
IF(EZ131&lt;$E$33,5,
IF(EZ131&lt;$E$34,6)))))),
IF(EZ131&gt;$F$29,1,
IF(EZ131&gt;$F$30,2,
IF(EZ131&gt;$F$31,3,
IF(EZ131&gt;$F$32,4,
IF(EZ131&gt;$F$33,5,
IF(EZ131&gt;$F$34,6)))))))</f>
        <v>3</v>
      </c>
      <c r="FC131" s="149" cm="1">
        <f t="array" ref="FC131">INDEX(Sections!$A$37:$F$67, MATCH(EZ131, Acceleration!$H$6:$H$36, 1), Sections!FB131)</f>
        <v>6.8582415088433493</v>
      </c>
      <c r="FD131" s="129">
        <f>(BikeData!$G$5/EX131)*BikeData!$N$2*(Sections!$O$2/Sections!$N$2)-Sections!FI131/Sections!EX131</f>
        <v>8.4300766786920285</v>
      </c>
      <c r="FE131" s="129">
        <f>(Sections!$V$2*Sections!$L$2*BikeData!$N$2*((Sections!$P$2)/Sections!$M$2)/(1-Sections!$V$2*Sections!$N$2/Sections!$M$2))/Sections!EX131-Sections!FI131/Sections!EX131</f>
        <v>12.57820249780128</v>
      </c>
      <c r="FF131" s="129">
        <f t="shared" si="233"/>
        <v>6.8582415088433493</v>
      </c>
      <c r="FG131" s="129">
        <f t="shared" si="234"/>
        <v>50.276382513854152</v>
      </c>
      <c r="FH131" s="129">
        <f t="shared" si="183"/>
        <v>1.9917111223362649E-2</v>
      </c>
      <c r="FI131" s="149">
        <f>0.5*Sections!$U$2*Sections!$T$2*Sections!EZ131^2</f>
        <v>452.51966801910464</v>
      </c>
      <c r="FJ131" s="149">
        <f>BikeData!$N$2*((Sections!$P$2)/Sections!$N$2)-(0.5*Sections!$U$2*Sections!$T$2*Sections!EZ131^2)/BikeData!$G$5</f>
        <v>8.7202303726567454</v>
      </c>
      <c r="FK131" s="149">
        <f>Sections!$V$2*BikeData!$N$2*(Sections!$P$2/Sections!$M$2)/(1-Sections!$V$2*Sections!$N$2/Sections!$M$2)</f>
        <v>15.459349727578084</v>
      </c>
      <c r="FL131" s="149">
        <f t="shared" si="235"/>
        <v>8.7202303726567454</v>
      </c>
      <c r="FM131" s="149">
        <f t="shared" si="236"/>
        <v>148.62828163</v>
      </c>
      <c r="FN131" s="149">
        <f t="shared" si="184"/>
        <v>102.52080752896063</v>
      </c>
      <c r="FO131" s="149">
        <f t="shared" si="237"/>
        <v>0</v>
      </c>
      <c r="FP131" s="149">
        <f t="shared" si="238"/>
        <v>6.8582415088433493</v>
      </c>
      <c r="FR131" s="149">
        <f>INDEX($B$29:$B$34, MATCH($FV131, $A$29:$A$34, 0))</f>
        <v>288.49501037177833</v>
      </c>
      <c r="FS131" s="129">
        <f t="shared" si="199"/>
        <v>105</v>
      </c>
      <c r="FT131" s="129">
        <f t="shared" si="200"/>
        <v>48.906080359502354</v>
      </c>
      <c r="FU131" s="129">
        <f t="shared" si="201"/>
        <v>176.06188929420847</v>
      </c>
      <c r="FV131" s="149">
        <f>IF(GI131=0,
IF(FT131&lt;$E$29,1,
IF(FT131&lt;$E$30,2,
IF(FT131&lt;$E$31,3,
IF(FT131&lt;$E$32,4,
IF(FT131&lt;$E$33,5,
IF(FT131&lt;$E$34,6)))))),
IF(FT131&gt;$F$29,1,
IF(FT131&gt;$F$30,2,
IF(FT131&gt;$F$31,3,
IF(FT131&gt;$F$32,4,
IF(FT131&gt;$F$33,5,
IF(FT131&gt;$F$34,6)))))))</f>
        <v>3</v>
      </c>
      <c r="FW131" s="149" cm="1">
        <f t="array" ref="FW131">INDEX(Sections!$A$37:$F$67, MATCH(FT131, Acceleration!$H$6:$H$36, 1), Sections!FV131)</f>
        <v>6.8582415088433493</v>
      </c>
      <c r="FX131" s="129">
        <f>(BikeData!$G$5/FR131)*BikeData!$N$2*(Sections!$O$2/Sections!$N$2)-Sections!GC131/Sections!FR131</f>
        <v>8.5063165508733256</v>
      </c>
      <c r="FY131" s="129">
        <f>(Sections!$V$2*Sections!$L$2*BikeData!$N$2*((Sections!$P$2)/Sections!$M$2)/(1-Sections!$V$2*Sections!$N$2/Sections!$M$2))/Sections!FR131-Sections!GC131/Sections!FR131</f>
        <v>12.654442369982577</v>
      </c>
      <c r="FZ131" s="129">
        <f t="shared" si="202"/>
        <v>6.8582415088433493</v>
      </c>
      <c r="GA131" s="129">
        <f t="shared" si="203"/>
        <v>49.046112783255197</v>
      </c>
      <c r="GB131" s="129">
        <f t="shared" si="185"/>
        <v>2.0418123738027847E-2</v>
      </c>
      <c r="GC131" s="149">
        <f>0.5*Sections!$U$2*Sections!$T$2*Sections!FT131^2</f>
        <v>430.52484530341832</v>
      </c>
      <c r="GD131" s="149">
        <f>BikeData!$N$2*((Sections!$P$2)/Sections!$N$2)-(0.5*Sections!$U$2*Sections!$T$2*Sections!FT131^2)/BikeData!$G$5</f>
        <v>8.8035440950646482</v>
      </c>
      <c r="GE131" s="149">
        <f>Sections!$V$2*BikeData!$N$2*(Sections!$P$2/Sections!$M$2)/(1-Sections!$V$2*Sections!$N$2/Sections!$M$2)</f>
        <v>15.459349727578084</v>
      </c>
      <c r="GF131" s="149">
        <f t="shared" si="204"/>
        <v>8.8035440950646482</v>
      </c>
      <c r="GG131" s="149">
        <f t="shared" si="205"/>
        <v>409.54111422000005</v>
      </c>
      <c r="GH131" s="149">
        <f>MAX(0, (FT131^2 - CX$6^2)/(2*Sections!GF131))</f>
        <v>135.84328483519329</v>
      </c>
      <c r="GI131" s="149">
        <f t="shared" si="206"/>
        <v>0</v>
      </c>
      <c r="GJ131" s="149">
        <f t="shared" si="207"/>
        <v>6.8582415088433493</v>
      </c>
      <c r="GM131" s="106">
        <f>INDEX($B$29:$B$34, MATCH(GQ131, $A$29:$A$34, 0))</f>
        <v>288.49501037177833</v>
      </c>
      <c r="GN131" s="106">
        <f t="shared" si="208"/>
        <v>105</v>
      </c>
      <c r="GO131" s="106">
        <f t="shared" si="209"/>
        <v>46.00284811054415</v>
      </c>
      <c r="GP131" s="106">
        <f t="shared" si="210"/>
        <v>165.61025319795894</v>
      </c>
      <c r="GQ131" s="106">
        <f>IF(HD131=0,
IF(GO131&lt;$E$29,1,
IF(GO131&lt;$E$30,2,
IF(GO131&lt;$E$31,3,
IF(GO131&lt;$E$32,4,
IF(GO131&lt;$E$33,5,
IF(GO131&lt;$E$34,6)))))),
IF(GO131&gt;$F$29,1,
IF(GO131&gt;$F$30,2,
IF(GO131&gt;$F$31,3,
IF(GO131&gt;$F$32,4,
IF(GO131&gt;$F$33,5,
IF(GO131&gt;$F$34,6)))))))</f>
        <v>3</v>
      </c>
      <c r="GR131" s="106" cm="1">
        <f t="array" ref="GR131">INDEX(Sections!$A$37:$F$67, MATCH(GO131, Acceleration!$H$6:$H$36, 1), Sections!GQ131)</f>
        <v>6.8582415088433493</v>
      </c>
      <c r="GS131" s="106">
        <f>(BikeData!$G$5/GM131)*BikeData!$N$2*(Sections!$O$2/Sections!$N$2)-Sections!GX131/Sections!GM131</f>
        <v>8.6782352231192661</v>
      </c>
      <c r="GT131" s="106">
        <f>(Sections!$V$2*Sections!$L$2*BikeData!$N$2*((Sections!$P$2)/Sections!$M$2)/(1-Sections!$V$2*Sections!$N$2/Sections!$M$2))/Sections!GM131-Sections!GX131/Sections!GM131</f>
        <v>12.826361042228518</v>
      </c>
      <c r="GU131" s="106">
        <f t="shared" si="211"/>
        <v>6.8582415088433493</v>
      </c>
      <c r="GV131" s="106">
        <f t="shared" si="212"/>
        <v>46.151690297317195</v>
      </c>
      <c r="GW131" s="106">
        <f t="shared" si="186"/>
        <v>2.1702675034281138E-2</v>
      </c>
      <c r="GX131" s="106">
        <f>0.5*Sections!$U$2*Sections!$T$2*Sections!GO131^2</f>
        <v>380.92716617072318</v>
      </c>
      <c r="GY131" s="106">
        <f>BikeData!$N$2*((Sections!$P$2)/Sections!$N$2)-(0.5*Sections!$U$2*Sections!$T$2*Sections!GO131^2)/BikeData!$G$5</f>
        <v>8.9914140917794025</v>
      </c>
      <c r="GZ131" s="106">
        <f>Sections!$V$2*BikeData!$N$2*(Sections!$P$2/Sections!$M$2)/(1-Sections!$V$2*Sections!$N$2/Sections!$M$2)</f>
        <v>15.459349727578084</v>
      </c>
      <c r="HA131" s="106">
        <f t="shared" si="213"/>
        <v>8.9914140917794025</v>
      </c>
      <c r="HB131" s="106">
        <f t="shared" si="214"/>
        <v>278.21187875999999</v>
      </c>
      <c r="HC131" s="106">
        <f>MAX(0, (GO131^2 - DY$9^2)/(2*Sections!HA131))</f>
        <v>117.68238080685408</v>
      </c>
      <c r="HD131" s="106">
        <f t="shared" si="215"/>
        <v>0</v>
      </c>
      <c r="HE131" s="106">
        <f t="shared" si="216"/>
        <v>6.8582415088433493</v>
      </c>
      <c r="HH131" s="82">
        <f>INDEX($B$29:$B$34, MATCH(HL131, $A$29:$A$34, 0))</f>
        <v>288.49501037177833</v>
      </c>
      <c r="HI131" s="82">
        <f t="shared" si="217"/>
        <v>105</v>
      </c>
      <c r="HJ131" s="82">
        <f t="shared" si="218"/>
        <v>44.909596779410542</v>
      </c>
      <c r="HK131" s="82">
        <f t="shared" si="219"/>
        <v>161.67454840587794</v>
      </c>
      <c r="HL131" s="106">
        <f>IF(HY131=0,
IF(HJ131&lt;$E$29,1,
IF(HJ131&lt;$E$30,2,
IF(HJ131&lt;$E$31,3,
IF(HJ131&lt;$E$32,4,
IF(HJ131&lt;$E$33,5,
IF(HJ131&lt;$E$34,6)))))),
IF(HJ131&gt;$F$29,1,
IF(HJ131&gt;$F$30,2,
IF(HJ131&gt;$F$31,3,
IF(HJ131&gt;$F$32,4,
IF(HJ131&gt;$F$33,5,
IF(HJ131&gt;$F$34,6)))))))</f>
        <v>3</v>
      </c>
      <c r="HM131" s="106" cm="1">
        <f t="array" ref="HM131">INDEX(Sections!$A$37:$F$67, MATCH(HJ131, Acceleration!$H$6:$H$36, 1), Sections!HL131)</f>
        <v>6.8582415088433493</v>
      </c>
      <c r="HN131" s="82">
        <f>(BikeData!$G$5/HH131)*BikeData!$N$2*(Sections!$O$2/Sections!$N$2)-Sections!HS131/Sections!HH131</f>
        <v>8.7402474819365157</v>
      </c>
      <c r="HO131" s="82">
        <f>(Sections!$V$2*Sections!$L$2*BikeData!$N$2*((Sections!$P$2)/Sections!$M$2)/(1-Sections!$V$2*Sections!$N$2/Sections!$M$2))/Sections!HH131-Sections!HS131/Sections!HH131</f>
        <v>12.888373301045768</v>
      </c>
      <c r="HP131" s="82">
        <f t="shared" si="220"/>
        <v>6.8582415088433493</v>
      </c>
      <c r="HQ131" s="82">
        <f t="shared" si="221"/>
        <v>45.062050174253372</v>
      </c>
      <c r="HR131" s="106">
        <f t="shared" si="172"/>
        <v>2.2229225180572767E-2</v>
      </c>
      <c r="HS131" s="104">
        <f>0.5*Sections!$U$2*Sections!$T$2*Sections!HJ131^2</f>
        <v>363.03693892006351</v>
      </c>
      <c r="HT131" s="104">
        <f>BikeData!$N$2*((Sections!$P$2)/Sections!$N$2)-(0.5*Sections!$U$2*Sections!$T$2*Sections!HJ131^2)/BikeData!$G$5</f>
        <v>9.0591801040925066</v>
      </c>
      <c r="HU131" s="104">
        <f>Sections!$V$2*BikeData!$N$2*(Sections!$P$2/Sections!$M$2)/(1-Sections!$V$2*Sections!$N$2/Sections!$M$2)</f>
        <v>15.459349727578084</v>
      </c>
      <c r="HV131" s="106">
        <f t="shared" si="222"/>
        <v>9.0591801040925066</v>
      </c>
      <c r="HW131" s="106">
        <f t="shared" si="223"/>
        <v>216.42191860000003</v>
      </c>
      <c r="HX131" s="106">
        <f t="shared" si="187"/>
        <v>93.584979505383131</v>
      </c>
      <c r="HY131" s="106">
        <f t="shared" si="224"/>
        <v>0</v>
      </c>
      <c r="HZ131" s="106">
        <f t="shared" si="225"/>
        <v>6.8582415088433493</v>
      </c>
    </row>
    <row r="132" spans="2:234">
      <c r="B132" s="65"/>
      <c r="C132" s="65"/>
      <c r="D132" s="65"/>
      <c r="E132" s="111"/>
      <c r="F132" s="111"/>
      <c r="L132" s="149">
        <f>INDEX($B$29:$B$34, MATCH($P132, $A$29:$A$34, 0))</f>
        <v>288.49501037177833</v>
      </c>
      <c r="M132" s="149">
        <f t="shared" si="173"/>
        <v>106</v>
      </c>
      <c r="N132" s="149">
        <f t="shared" si="188"/>
        <v>45.698888855069733</v>
      </c>
      <c r="O132" s="149">
        <f t="shared" si="174"/>
        <v>164.51599987825105</v>
      </c>
      <c r="P132" s="149">
        <f>IF(AC132=0,
IF(N132&lt;$E$29,1,
IF(N132&lt;$E$30,2,
IF(N132&lt;$E$31,3,
IF(N132&lt;$E$32,4,
IF(N132&lt;$E$33,5,
IF(N132&lt;$E$34,6)))))),
IF(N132&gt;$F$29,1,
IF(N132&gt;$F$30,2,
IF(N132&gt;$F$31,3,
IF(N132&gt;$F$32,4,
IF(N132&gt;$F$33,5,
IF(N132&gt;$F$34,6)))))))</f>
        <v>3</v>
      </c>
      <c r="Q132" s="149" cm="1">
        <f t="array" ref="Q132">INDEX(Sections!$A$37:$F$67, MATCH(N132, Acceleration!$H$6:$H$36, 1), Sections!P132)</f>
        <v>6.8582415088433493</v>
      </c>
      <c r="R132" s="149">
        <f>(BikeData!$G$5/L132)*BikeData!$N$2*(Sections!$O$2/Sections!$N$2)-Sections!W132/Sections!L132</f>
        <v>8.6956263263429054</v>
      </c>
      <c r="S132" s="149">
        <f>(Sections!$V$2*Sections!$L$2*BikeData!$N$2*((Sections!$P$2)/Sections!$M$2)/(1-Sections!$V$2*Sections!$N$2/Sections!$M$2))/Sections!L132-Sections!W132/Sections!L132</f>
        <v>12.843752145452157</v>
      </c>
      <c r="T132" s="149">
        <f t="shared" si="168"/>
        <v>6.8582415088433493</v>
      </c>
      <c r="U132" s="149">
        <f t="shared" si="169"/>
        <v>45.848717818557404</v>
      </c>
      <c r="V132" s="149">
        <f t="shared" si="175"/>
        <v>2.1846556919069494E-2</v>
      </c>
      <c r="W132" s="149">
        <f>0.5*Sections!$U$2*Sections!$T$2*Sections!N132^2</f>
        <v>375.90991966584295</v>
      </c>
      <c r="X132" s="149">
        <f>BikeData!$N$2*((Sections!$P$2)/Sections!$N$2)-(0.5*Sections!$U$2*Sections!$T$2*Sections!N132^2)/BikeData!$G$5</f>
        <v>9.0104188133887977</v>
      </c>
      <c r="Y132" s="149">
        <f>Sections!$V$2*BikeData!$N$2*(Sections!$P$2/Sections!$M$2)/(1-Sections!$V$2*Sections!$N$2/Sections!$M$2)</f>
        <v>15.459349727578084</v>
      </c>
      <c r="Z132" s="149">
        <f t="shared" si="176"/>
        <v>9.0104188133887977</v>
      </c>
      <c r="AA132" s="149">
        <f>$D$2-M132</f>
        <v>397.2</v>
      </c>
      <c r="AB132" s="149">
        <f>MAX(0, (N132^2 - M$17^2)/(2*Sections!Z132))</f>
        <v>66.120414756352474</v>
      </c>
      <c r="AC132" s="149">
        <f t="shared" si="189"/>
        <v>0</v>
      </c>
      <c r="AD132" s="149">
        <f t="shared" si="177"/>
        <v>6.8582415088433493</v>
      </c>
      <c r="EX132" s="129">
        <f>INDEX($B$29:$B$34, MATCH($FB132, $A$29:$A$34, 0))</f>
        <v>288.49501037177833</v>
      </c>
      <c r="EY132" s="129">
        <f t="shared" si="230"/>
        <v>106</v>
      </c>
      <c r="EZ132" s="129">
        <f t="shared" si="231"/>
        <v>50.276382513854152</v>
      </c>
      <c r="FA132" s="129">
        <f t="shared" si="232"/>
        <v>180.99497704987496</v>
      </c>
      <c r="FB132" s="149">
        <f>IF(FO132=0,
IF(EZ132&lt;$E$29,1,
IF(EZ132&lt;$E$30,2,
IF(EZ132&lt;$E$31,3,
IF(EZ132&lt;$E$32,4,
IF(EZ132&lt;$E$33,5,
IF(EZ132&lt;$E$34,6)))))),
IF(EZ132&gt;$F$29,1,
IF(EZ132&gt;$F$30,2,
IF(EZ132&gt;$F$31,3,
IF(EZ132&gt;$F$32,4,
IF(EZ132&gt;$F$33,5,
IF(EZ132&gt;$F$34,6)))))))</f>
        <v>3</v>
      </c>
      <c r="FC132" s="149" cm="1">
        <f t="array" ref="FC132">INDEX(Sections!$A$37:$F$67, MATCH(EZ132, Acceleration!$H$6:$H$36, 1), Sections!FB132)</f>
        <v>6.8582415088433493</v>
      </c>
      <c r="FD132" s="129">
        <f>(BikeData!$G$5/EX132)*BikeData!$N$2*(Sections!$O$2/Sections!$N$2)-Sections!FI132/Sections!EX132</f>
        <v>8.4215185863354165</v>
      </c>
      <c r="FE132" s="129">
        <f>(Sections!$V$2*Sections!$L$2*BikeData!$N$2*((Sections!$P$2)/Sections!$M$2)/(1-Sections!$V$2*Sections!$N$2/Sections!$M$2))/Sections!EX132-Sections!FI132/Sections!EX132</f>
        <v>12.569644405444667</v>
      </c>
      <c r="FF132" s="129">
        <f t="shared" si="233"/>
        <v>6.8582415088433493</v>
      </c>
      <c r="FG132" s="129">
        <f t="shared" si="234"/>
        <v>50.412608757106256</v>
      </c>
      <c r="FH132" s="129">
        <f t="shared" si="183"/>
        <v>1.9863144667105526E-2</v>
      </c>
      <c r="FI132" s="149">
        <f>0.5*Sections!$U$2*Sections!$T$2*Sections!EZ132^2</f>
        <v>454.98863496228836</v>
      </c>
      <c r="FJ132" s="149">
        <f>BikeData!$N$2*((Sections!$P$2)/Sections!$N$2)-(0.5*Sections!$U$2*Sections!$T$2*Sections!EZ132^2)/BikeData!$G$5</f>
        <v>8.7108782251446861</v>
      </c>
      <c r="FK132" s="149">
        <f>Sections!$V$2*BikeData!$N$2*(Sections!$P$2/Sections!$M$2)/(1-Sections!$V$2*Sections!$N$2/Sections!$M$2)</f>
        <v>15.459349727578084</v>
      </c>
      <c r="FL132" s="149">
        <f t="shared" si="235"/>
        <v>8.7108782251446861</v>
      </c>
      <c r="FM132" s="149">
        <f t="shared" si="236"/>
        <v>147.62828163</v>
      </c>
      <c r="FN132" s="149">
        <f t="shared" si="184"/>
        <v>103.41819479828847</v>
      </c>
      <c r="FO132" s="149">
        <f t="shared" si="237"/>
        <v>0</v>
      </c>
      <c r="FP132" s="149">
        <f t="shared" si="238"/>
        <v>6.8582415088433493</v>
      </c>
      <c r="FR132" s="149">
        <f>INDEX($B$29:$B$34, MATCH($FV132, $A$29:$A$34, 0))</f>
        <v>288.49501037177833</v>
      </c>
      <c r="FS132" s="129">
        <f t="shared" si="199"/>
        <v>106</v>
      </c>
      <c r="FT132" s="129">
        <f t="shared" si="200"/>
        <v>49.046112783255197</v>
      </c>
      <c r="FU132" s="129">
        <f t="shared" si="201"/>
        <v>176.56600601971871</v>
      </c>
      <c r="FV132" s="149">
        <f>IF(GI132=0,
IF(FT132&lt;$E$29,1,
IF(FT132&lt;$E$30,2,
IF(FT132&lt;$E$31,3,
IF(FT132&lt;$E$32,4,
IF(FT132&lt;$E$33,5,
IF(FT132&lt;$E$34,6)))))),
IF(FT132&gt;$F$29,1,
IF(FT132&gt;$F$30,2,
IF(FT132&gt;$F$31,3,
IF(FT132&gt;$F$32,4,
IF(FT132&gt;$F$33,5,
IF(FT132&gt;$F$34,6)))))))</f>
        <v>3</v>
      </c>
      <c r="FW132" s="149" cm="1">
        <f t="array" ref="FW132">INDEX(Sections!$A$37:$F$67, MATCH(FT132, Acceleration!$H$6:$H$36, 1), Sections!FV132)</f>
        <v>6.8582415088433493</v>
      </c>
      <c r="FX132" s="129">
        <f>(BikeData!$G$5/FR132)*BikeData!$N$2*(Sections!$O$2/Sections!$N$2)-Sections!GC132/Sections!FR132</f>
        <v>8.4977584585167136</v>
      </c>
      <c r="FY132" s="129">
        <f>(Sections!$V$2*Sections!$L$2*BikeData!$N$2*((Sections!$P$2)/Sections!$M$2)/(1-Sections!$V$2*Sections!$N$2/Sections!$M$2))/Sections!FR132-Sections!GC132/Sections!FR132</f>
        <v>12.645884277625965</v>
      </c>
      <c r="FZ132" s="129">
        <f t="shared" si="202"/>
        <v>6.8582415088433493</v>
      </c>
      <c r="GA132" s="129">
        <f t="shared" si="203"/>
        <v>49.185746534595523</v>
      </c>
      <c r="GB132" s="129">
        <f t="shared" si="185"/>
        <v>2.0359993324859764E-2</v>
      </c>
      <c r="GC132" s="149">
        <f>0.5*Sections!$U$2*Sections!$T$2*Sections!FT132^2</f>
        <v>432.99381224660192</v>
      </c>
      <c r="GD132" s="149">
        <f>BikeData!$N$2*((Sections!$P$2)/Sections!$N$2)-(0.5*Sections!$U$2*Sections!$T$2*Sections!FT132^2)/BikeData!$G$5</f>
        <v>8.7941919475525889</v>
      </c>
      <c r="GE132" s="149">
        <f>Sections!$V$2*BikeData!$N$2*(Sections!$P$2/Sections!$M$2)/(1-Sections!$V$2*Sections!$N$2/Sections!$M$2)</f>
        <v>15.459349727578084</v>
      </c>
      <c r="GF132" s="149">
        <f t="shared" si="204"/>
        <v>8.7941919475525889</v>
      </c>
      <c r="GG132" s="149">
        <f t="shared" si="205"/>
        <v>408.54111422000005</v>
      </c>
      <c r="GH132" s="149">
        <f>MAX(0, (FT132^2 - CX$6^2)/(2*Sections!GF132))</f>
        <v>136.76760716015767</v>
      </c>
      <c r="GI132" s="149">
        <f t="shared" si="206"/>
        <v>0</v>
      </c>
      <c r="GJ132" s="149">
        <f t="shared" si="207"/>
        <v>6.8582415088433493</v>
      </c>
      <c r="GM132" s="106">
        <f>INDEX($B$29:$B$34, MATCH(GQ132, $A$29:$A$34, 0))</f>
        <v>288.49501037177833</v>
      </c>
      <c r="GN132" s="106">
        <f t="shared" si="208"/>
        <v>106</v>
      </c>
      <c r="GO132" s="106">
        <f>GV131</f>
        <v>46.151690297317195</v>
      </c>
      <c r="GP132" s="106">
        <f t="shared" si="210"/>
        <v>166.14608507034191</v>
      </c>
      <c r="GQ132" s="106">
        <f>IF(HD132=0,
IF(GO132&lt;$E$29,1,
IF(GO132&lt;$E$30,2,
IF(GO132&lt;$E$31,3,
IF(GO132&lt;$E$32,4,
IF(GO132&lt;$E$33,5,
IF(GO132&lt;$E$34,6)))))),
IF(GO132&gt;$F$29,1,
IF(GO132&gt;$F$30,2,
IF(GO132&gt;$F$31,3,
IF(GO132&gt;$F$32,4,
IF(GO132&gt;$F$33,5,
IF(GO132&gt;$F$34,6)))))))</f>
        <v>3</v>
      </c>
      <c r="GR132" s="106" cm="1">
        <f t="array" ref="GR132">INDEX(Sections!$A$37:$F$67, MATCH(GO132, Acceleration!$H$6:$H$36, 1), Sections!GQ132)</f>
        <v>6.8582415088433493</v>
      </c>
      <c r="GS132" s="106">
        <f>(BikeData!$G$5/GM132)*BikeData!$N$2*(Sections!$O$2/Sections!$N$2)-Sections!GX132/Sections!GM132</f>
        <v>8.6696771307626541</v>
      </c>
      <c r="GT132" s="106">
        <f>(Sections!$V$2*Sections!$L$2*BikeData!$N$2*((Sections!$P$2)/Sections!$M$2)/(1-Sections!$V$2*Sections!$N$2/Sections!$M$2))/Sections!GM132-Sections!GX132/Sections!GM132</f>
        <v>12.817802949871906</v>
      </c>
      <c r="GU132" s="106">
        <f t="shared" si="211"/>
        <v>6.8582415088433493</v>
      </c>
      <c r="GV132" s="106">
        <f>SQRT(GO132^2 + 2*GU132*1)</f>
        <v>46.300053999074002</v>
      </c>
      <c r="GW132" s="106">
        <f t="shared" si="186"/>
        <v>2.1632907147626657E-2</v>
      </c>
      <c r="GX132" s="106">
        <f>0.5*Sections!$U$2*Sections!$T$2*Sections!GO132^2</f>
        <v>383.39613311390679</v>
      </c>
      <c r="GY132" s="106">
        <f>BikeData!$N$2*((Sections!$P$2)/Sections!$N$2)-(0.5*Sections!$U$2*Sections!$T$2*Sections!GO132^2)/BikeData!$G$5</f>
        <v>8.9820619442673433</v>
      </c>
      <c r="GZ132" s="106">
        <f>Sections!$V$2*BikeData!$N$2*(Sections!$P$2/Sections!$M$2)/(1-Sections!$V$2*Sections!$N$2/Sections!$M$2)</f>
        <v>15.459349727578084</v>
      </c>
      <c r="HA132" s="106">
        <f t="shared" si="213"/>
        <v>8.9820619442673433</v>
      </c>
      <c r="HB132" s="106">
        <f t="shared" si="214"/>
        <v>277.21187875999999</v>
      </c>
      <c r="HC132" s="106">
        <f>MAX(0, (GO132^2 - DY$9^2)/(2*Sections!HA132))</f>
        <v>118.56846070065831</v>
      </c>
      <c r="HD132" s="106">
        <f t="shared" si="215"/>
        <v>0</v>
      </c>
      <c r="HE132" s="106">
        <f t="shared" si="216"/>
        <v>6.8582415088433493</v>
      </c>
      <c r="HH132" s="82">
        <f>INDEX($B$29:$B$34, MATCH(HL132, $A$29:$A$34, 0))</f>
        <v>288.49501037177833</v>
      </c>
      <c r="HI132" s="82">
        <f t="shared" si="217"/>
        <v>106</v>
      </c>
      <c r="HJ132" s="82">
        <f>HQ131</f>
        <v>45.062050174253372</v>
      </c>
      <c r="HK132" s="82">
        <f t="shared" si="219"/>
        <v>162.22338062731214</v>
      </c>
      <c r="HL132" s="106">
        <f>IF(HY132=0,
IF(HJ132&lt;$E$29,1,
IF(HJ132&lt;$E$30,2,
IF(HJ132&lt;$E$31,3,
IF(HJ132&lt;$E$32,4,
IF(HJ132&lt;$E$33,5,
IF(HJ132&lt;$E$34,6)))))),
IF(HJ132&gt;$F$29,1,
IF(HJ132&gt;$F$30,2,
IF(HJ132&gt;$F$31,3,
IF(HJ132&gt;$F$32,4,
IF(HJ132&gt;$F$33,5,
IF(HJ132&gt;$F$34,6)))))))</f>
        <v>3</v>
      </c>
      <c r="HM132" s="106" cm="1">
        <f t="array" ref="HM132">INDEX(Sections!$A$37:$F$67, MATCH(HJ132, Acceleration!$H$6:$H$36, 1), Sections!HL132)</f>
        <v>6.8582415088433493</v>
      </c>
      <c r="HN132" s="82">
        <f>(BikeData!$G$5/HH132)*BikeData!$N$2*(Sections!$O$2/Sections!$N$2)-Sections!HS132/Sections!HH132</f>
        <v>8.7316893895799037</v>
      </c>
      <c r="HO132" s="82">
        <f>(Sections!$V$2*Sections!$L$2*BikeData!$N$2*((Sections!$P$2)/Sections!$M$2)/(1-Sections!$V$2*Sections!$N$2/Sections!$M$2))/Sections!HH132-Sections!HS132/Sections!HH132</f>
        <v>12.879815208689156</v>
      </c>
      <c r="HP132" s="82">
        <f t="shared" si="220"/>
        <v>6.8582415088433493</v>
      </c>
      <c r="HQ132" s="82">
        <f t="shared" si="221"/>
        <v>45.213989526745095</v>
      </c>
      <c r="HR132" s="106">
        <f t="shared" si="172"/>
        <v>2.2154272679929022E-2</v>
      </c>
      <c r="HS132" s="104">
        <f>0.5*Sections!$U$2*Sections!$T$2*Sections!HJ132^2</f>
        <v>365.50590586324711</v>
      </c>
      <c r="HT132" s="104">
        <f>BikeData!$N$2*((Sections!$P$2)/Sections!$N$2)-(0.5*Sections!$U$2*Sections!$T$2*Sections!HJ132^2)/BikeData!$G$5</f>
        <v>9.0498279565804474</v>
      </c>
      <c r="HU132" s="104">
        <f>Sections!$V$2*BikeData!$N$2*(Sections!$P$2/Sections!$M$2)/(1-Sections!$V$2*Sections!$N$2/Sections!$M$2)</f>
        <v>15.459349727578084</v>
      </c>
      <c r="HV132" s="106">
        <f t="shared" si="222"/>
        <v>9.0498279565804474</v>
      </c>
      <c r="HW132" s="106">
        <f t="shared" si="223"/>
        <v>215.42191860000003</v>
      </c>
      <c r="HX132" s="106">
        <f t="shared" si="187"/>
        <v>94.439521943006753</v>
      </c>
      <c r="HY132" s="106">
        <f t="shared" si="224"/>
        <v>0</v>
      </c>
      <c r="HZ132" s="106">
        <f t="shared" si="225"/>
        <v>6.8582415088433493</v>
      </c>
    </row>
    <row r="133" spans="2:234">
      <c r="B133" s="65"/>
      <c r="C133" s="65"/>
      <c r="D133" s="65"/>
      <c r="E133" s="111"/>
      <c r="F133" s="111"/>
      <c r="L133" s="149">
        <f>INDEX($B$29:$B$34, MATCH($P133, $A$29:$A$34, 0))</f>
        <v>288.49501037177833</v>
      </c>
      <c r="M133" s="149">
        <f t="shared" si="173"/>
        <v>107</v>
      </c>
      <c r="N133" s="149">
        <f t="shared" si="188"/>
        <v>45.848717818557404</v>
      </c>
      <c r="O133" s="149">
        <f t="shared" si="174"/>
        <v>165.05538414680666</v>
      </c>
      <c r="P133" s="149">
        <f>IF(AC133=0,
IF(N133&lt;$E$29,1,
IF(N133&lt;$E$30,2,
IF(N133&lt;$E$31,3,
IF(N133&lt;$E$32,4,
IF(N133&lt;$E$33,5,
IF(N133&lt;$E$34,6)))))),
IF(N133&gt;$F$29,1,
IF(N133&gt;$F$30,2,
IF(N133&gt;$F$31,3,
IF(N133&gt;$F$32,4,
IF(N133&gt;$F$33,5,
IF(N133&gt;$F$34,6)))))))</f>
        <v>3</v>
      </c>
      <c r="Q133" s="149" cm="1">
        <f t="array" ref="Q133">INDEX(Sections!$A$37:$F$67, MATCH(N133, Acceleration!$H$6:$H$36, 1), Sections!P133)</f>
        <v>6.8582415088433493</v>
      </c>
      <c r="R133" s="149">
        <f>(BikeData!$G$5/L133)*BikeData!$N$2*(Sections!$O$2/Sections!$N$2)-Sections!W133/Sections!L133</f>
        <v>8.6870682339862917</v>
      </c>
      <c r="S133" s="149">
        <f>(Sections!$V$2*Sections!$L$2*BikeData!$N$2*((Sections!$P$2)/Sections!$M$2)/(1-Sections!$V$2*Sections!$N$2/Sections!$M$2))/Sections!L133-Sections!W133/Sections!L133</f>
        <v>12.835194053095544</v>
      </c>
      <c r="T133" s="149">
        <f t="shared" si="168"/>
        <v>6.8582415088433493</v>
      </c>
      <c r="U133" s="149">
        <f t="shared" si="169"/>
        <v>45.998058748423176</v>
      </c>
      <c r="V133" s="149">
        <f t="shared" si="175"/>
        <v>2.1775396750494273E-2</v>
      </c>
      <c r="W133" s="149">
        <f>0.5*Sections!$U$2*Sections!$T$2*Sections!N133^2</f>
        <v>378.37888660902655</v>
      </c>
      <c r="X133" s="149">
        <f>BikeData!$N$2*((Sections!$P$2)/Sections!$N$2)-(0.5*Sections!$U$2*Sections!$T$2*Sections!N133^2)/BikeData!$G$5</f>
        <v>9.0010666658767384</v>
      </c>
      <c r="Y133" s="149">
        <f>Sections!$V$2*BikeData!$N$2*(Sections!$P$2/Sections!$M$2)/(1-Sections!$V$2*Sections!$N$2/Sections!$M$2)</f>
        <v>15.459349727578084</v>
      </c>
      <c r="Z133" s="149">
        <f t="shared" si="176"/>
        <v>9.0010666658767384</v>
      </c>
      <c r="AA133" s="149">
        <f>$D$2-M133</f>
        <v>396.2</v>
      </c>
      <c r="AB133" s="149">
        <f>MAX(0, (N133^2 - M$17^2)/(2*Sections!Z133))</f>
        <v>66.951050686374771</v>
      </c>
      <c r="AC133" s="149">
        <f t="shared" si="189"/>
        <v>0</v>
      </c>
      <c r="AD133" s="149">
        <f t="shared" si="177"/>
        <v>6.8582415088433493</v>
      </c>
      <c r="EX133" s="129">
        <f>INDEX($B$29:$B$34, MATCH($FB133, $A$29:$A$34, 0))</f>
        <v>288.49501037177833</v>
      </c>
      <c r="EY133" s="129">
        <f t="shared" si="230"/>
        <v>107</v>
      </c>
      <c r="EZ133" s="129">
        <f t="shared" si="231"/>
        <v>50.412608757106256</v>
      </c>
      <c r="FA133" s="129">
        <f t="shared" si="232"/>
        <v>181.48539152558251</v>
      </c>
      <c r="FB133" s="149">
        <f>IF(FO133=0,
IF(EZ133&lt;$E$29,1,
IF(EZ133&lt;$E$30,2,
IF(EZ133&lt;$E$31,3,
IF(EZ133&lt;$E$32,4,
IF(EZ133&lt;$E$33,5,
IF(EZ133&lt;$E$34,6)))))),
IF(EZ133&gt;$F$29,1,
IF(EZ133&gt;$F$30,2,
IF(EZ133&gt;$F$31,3,
IF(EZ133&gt;$F$32,4,
IF(EZ133&gt;$F$33,5,
IF(EZ133&gt;$F$34,6)))))))</f>
        <v>3</v>
      </c>
      <c r="FC133" s="149" cm="1">
        <f t="array" ref="FC133">INDEX(Sections!$A$37:$F$67, MATCH(EZ133, Acceleration!$H$6:$H$36, 1), Sections!FB133)</f>
        <v>6.8582415088433493</v>
      </c>
      <c r="FD133" s="129">
        <f>(BikeData!$G$5/EX133)*BikeData!$N$2*(Sections!$O$2/Sections!$N$2)-Sections!FI133/Sections!EX133</f>
        <v>8.4129604939788027</v>
      </c>
      <c r="FE133" s="129">
        <f>(Sections!$V$2*Sections!$L$2*BikeData!$N$2*((Sections!$P$2)/Sections!$M$2)/(1-Sections!$V$2*Sections!$N$2/Sections!$M$2))/Sections!EX133-Sections!FI133/Sections!EX133</f>
        <v>12.561086313088055</v>
      </c>
      <c r="FF133" s="129">
        <f t="shared" si="233"/>
        <v>6.8582415088433493</v>
      </c>
      <c r="FG133" s="129">
        <f t="shared" si="234"/>
        <v>50.548467877026233</v>
      </c>
      <c r="FH133" s="129">
        <f t="shared" si="183"/>
        <v>1.9809614424454804E-2</v>
      </c>
      <c r="FI133" s="149">
        <f>0.5*Sections!$U$2*Sections!$T$2*Sections!EZ133^2</f>
        <v>457.4576019054719</v>
      </c>
      <c r="FJ133" s="149">
        <f>BikeData!$N$2*((Sections!$P$2)/Sections!$N$2)-(0.5*Sections!$U$2*Sections!$T$2*Sections!EZ133^2)/BikeData!$G$5</f>
        <v>8.7015260776326269</v>
      </c>
      <c r="FK133" s="149">
        <f>Sections!$V$2*BikeData!$N$2*(Sections!$P$2/Sections!$M$2)/(1-Sections!$V$2*Sections!$N$2/Sections!$M$2)</f>
        <v>15.459349727578084</v>
      </c>
      <c r="FL133" s="149">
        <f t="shared" si="235"/>
        <v>8.7015260776326269</v>
      </c>
      <c r="FM133" s="149">
        <f t="shared" si="236"/>
        <v>146.62828163</v>
      </c>
      <c r="FN133" s="149">
        <f t="shared" si="184"/>
        <v>104.31751103916524</v>
      </c>
      <c r="FO133" s="149">
        <f t="shared" si="237"/>
        <v>0</v>
      </c>
      <c r="FP133" s="149">
        <f t="shared" si="238"/>
        <v>6.8582415088433493</v>
      </c>
      <c r="FR133" s="149">
        <f>INDEX($B$29:$B$34, MATCH($FV133, $A$29:$A$34, 0))</f>
        <v>288.49501037177833</v>
      </c>
      <c r="FS133" s="129">
        <f t="shared" si="199"/>
        <v>107</v>
      </c>
      <c r="FT133" s="129">
        <f t="shared" si="200"/>
        <v>49.185746534595523</v>
      </c>
      <c r="FU133" s="129">
        <f t="shared" si="201"/>
        <v>177.06868752454389</v>
      </c>
      <c r="FV133" s="149">
        <f>IF(GI133=0,
IF(FT133&lt;$E$29,1,
IF(FT133&lt;$E$30,2,
IF(FT133&lt;$E$31,3,
IF(FT133&lt;$E$32,4,
IF(FT133&lt;$E$33,5,
IF(FT133&lt;$E$34,6)))))),
IF(FT133&gt;$F$29,1,
IF(FT133&gt;$F$30,2,
IF(FT133&gt;$F$31,3,
IF(FT133&gt;$F$32,4,
IF(FT133&gt;$F$33,5,
IF(FT133&gt;$F$34,6)))))))</f>
        <v>3</v>
      </c>
      <c r="FW133" s="149" cm="1">
        <f t="array" ref="FW133">INDEX(Sections!$A$37:$F$67, MATCH(FT133, Acceleration!$H$6:$H$36, 1), Sections!FV133)</f>
        <v>6.8582415088433493</v>
      </c>
      <c r="FX133" s="129">
        <f>(BikeData!$G$5/FR133)*BikeData!$N$2*(Sections!$O$2/Sections!$N$2)-Sections!GC133/Sections!FR133</f>
        <v>8.4892003661600999</v>
      </c>
      <c r="FY133" s="129">
        <f>(Sections!$V$2*Sections!$L$2*BikeData!$N$2*((Sections!$P$2)/Sections!$M$2)/(1-Sections!$V$2*Sections!$N$2/Sections!$M$2))/Sections!FR133-Sections!GC133/Sections!FR133</f>
        <v>12.637326185269352</v>
      </c>
      <c r="FZ133" s="129">
        <f t="shared" si="202"/>
        <v>6.8582415088433493</v>
      </c>
      <c r="GA133" s="129">
        <f t="shared" si="203"/>
        <v>49.324984999320193</v>
      </c>
      <c r="GB133" s="129">
        <f t="shared" si="185"/>
        <v>2.0302356594635699E-2</v>
      </c>
      <c r="GC133" s="149">
        <f>0.5*Sections!$U$2*Sections!$T$2*Sections!FT133^2</f>
        <v>435.46277918978564</v>
      </c>
      <c r="GD133" s="149">
        <f>BikeData!$N$2*((Sections!$P$2)/Sections!$N$2)-(0.5*Sections!$U$2*Sections!$T$2*Sections!FT133^2)/BikeData!$G$5</f>
        <v>8.7848398000405297</v>
      </c>
      <c r="GE133" s="149">
        <f>Sections!$V$2*BikeData!$N$2*(Sections!$P$2/Sections!$M$2)/(1-Sections!$V$2*Sections!$N$2/Sections!$M$2)</f>
        <v>15.459349727578084</v>
      </c>
      <c r="GF133" s="149">
        <f t="shared" si="204"/>
        <v>8.7848398000405297</v>
      </c>
      <c r="GG133" s="149">
        <f t="shared" si="205"/>
        <v>407.54111422000005</v>
      </c>
      <c r="GH133" s="149">
        <f>MAX(0, (FT133^2 - CX$6^2)/(2*Sections!GF133))</f>
        <v>137.69389751161509</v>
      </c>
      <c r="GI133" s="149">
        <f t="shared" si="206"/>
        <v>0</v>
      </c>
      <c r="GJ133" s="149">
        <f t="shared" si="207"/>
        <v>6.8582415088433493</v>
      </c>
      <c r="GM133" s="106">
        <f>INDEX($B$29:$B$34, MATCH(GQ133, $A$29:$A$34, 0))</f>
        <v>288.49501037177833</v>
      </c>
      <c r="GN133" s="106">
        <f t="shared" si="208"/>
        <v>107</v>
      </c>
      <c r="GO133" s="106">
        <f t="shared" si="209"/>
        <v>46.300053999074002</v>
      </c>
      <c r="GP133" s="106">
        <f t="shared" si="210"/>
        <v>166.68019439666642</v>
      </c>
      <c r="GQ133" s="106">
        <f>IF(HD133=0,
IF(GO133&lt;$E$29,1,
IF(GO133&lt;$E$30,2,
IF(GO133&lt;$E$31,3,
IF(GO133&lt;$E$32,4,
IF(GO133&lt;$E$33,5,
IF(GO133&lt;$E$34,6)))))),
IF(GO133&gt;$F$29,1,
IF(GO133&gt;$F$30,2,
IF(GO133&gt;$F$31,3,
IF(GO133&gt;$F$32,4,
IF(GO133&gt;$F$33,5,
IF(GO133&gt;$F$34,6)))))))</f>
        <v>3</v>
      </c>
      <c r="GR133" s="106" cm="1">
        <f t="array" ref="GR133">INDEX(Sections!$A$37:$F$67, MATCH(GO133, Acceleration!$H$6:$H$36, 1), Sections!GQ133)</f>
        <v>6.8582415088433493</v>
      </c>
      <c r="GS133" s="106">
        <f>(BikeData!$G$5/GM133)*BikeData!$N$2*(Sections!$O$2/Sections!$N$2)-Sections!GX133/Sections!GM133</f>
        <v>8.6611190384060421</v>
      </c>
      <c r="GT133" s="106">
        <f>(Sections!$V$2*Sections!$L$2*BikeData!$N$2*((Sections!$P$2)/Sections!$M$2)/(1-Sections!$V$2*Sections!$N$2/Sections!$M$2))/Sections!GM133-Sections!GX133/Sections!GM133</f>
        <v>12.809244857515294</v>
      </c>
      <c r="GU133" s="106">
        <f t="shared" si="211"/>
        <v>6.8582415088433493</v>
      </c>
      <c r="GV133" s="106">
        <f t="shared" si="212"/>
        <v>46.44794380093542</v>
      </c>
      <c r="GW133" s="106">
        <f t="shared" si="186"/>
        <v>2.1563807817313103E-2</v>
      </c>
      <c r="GX133" s="106">
        <f>0.5*Sections!$U$2*Sections!$T$2*Sections!GO133^2</f>
        <v>385.86510005709033</v>
      </c>
      <c r="GY133" s="106">
        <f>BikeData!$N$2*((Sections!$P$2)/Sections!$N$2)-(0.5*Sections!$U$2*Sections!$T$2*Sections!GO133^2)/BikeData!$G$5</f>
        <v>8.972709796755284</v>
      </c>
      <c r="GZ133" s="106">
        <f>Sections!$V$2*BikeData!$N$2*(Sections!$P$2/Sections!$M$2)/(1-Sections!$V$2*Sections!$N$2/Sections!$M$2)</f>
        <v>15.459349727578084</v>
      </c>
      <c r="HA133" s="106">
        <f t="shared" si="213"/>
        <v>8.972709796755284</v>
      </c>
      <c r="HB133" s="106">
        <f t="shared" si="214"/>
        <v>276.21187875999999</v>
      </c>
      <c r="HC133" s="106">
        <f>MAX(0, (GO133^2 - DY$9^2)/(2*Sections!HA133))</f>
        <v>119.45638769529651</v>
      </c>
      <c r="HD133" s="106">
        <f t="shared" si="215"/>
        <v>0</v>
      </c>
      <c r="HE133" s="106">
        <f t="shared" si="216"/>
        <v>6.8582415088433493</v>
      </c>
      <c r="HH133" s="82">
        <f>INDEX($B$29:$B$34, MATCH(HL133, $A$29:$A$34, 0))</f>
        <v>288.49501037177833</v>
      </c>
      <c r="HI133" s="82">
        <f t="shared" si="217"/>
        <v>107</v>
      </c>
      <c r="HJ133" s="82">
        <f t="shared" si="218"/>
        <v>45.213989526745095</v>
      </c>
      <c r="HK133" s="82">
        <f t="shared" si="219"/>
        <v>162.77036229628234</v>
      </c>
      <c r="HL133" s="106">
        <f>IF(HY133=0,
IF(HJ133&lt;$E$29,1,
IF(HJ133&lt;$E$30,2,
IF(HJ133&lt;$E$31,3,
IF(HJ133&lt;$E$32,4,
IF(HJ133&lt;$E$33,5,
IF(HJ133&lt;$E$34,6)))))),
IF(HJ133&gt;$F$29,1,
IF(HJ133&gt;$F$30,2,
IF(HJ133&gt;$F$31,3,
IF(HJ133&gt;$F$32,4,
IF(HJ133&gt;$F$33,5,
IF(HJ133&gt;$F$34,6)))))))</f>
        <v>3</v>
      </c>
      <c r="HM133" s="106" cm="1">
        <f t="array" ref="HM133">INDEX(Sections!$A$37:$F$67, MATCH(HJ133, Acceleration!$H$6:$H$36, 1), Sections!HL133)</f>
        <v>6.8582415088433493</v>
      </c>
      <c r="HN133" s="82">
        <f>(BikeData!$G$5/HH133)*BikeData!$N$2*(Sections!$O$2/Sections!$N$2)-Sections!HS133/Sections!HH133</f>
        <v>8.7231312972232899</v>
      </c>
      <c r="HO133" s="82">
        <f>(Sections!$V$2*Sections!$L$2*BikeData!$N$2*((Sections!$P$2)/Sections!$M$2)/(1-Sections!$V$2*Sections!$N$2/Sections!$M$2))/Sections!HH133-Sections!HS133/Sections!HH133</f>
        <v>12.871257116332542</v>
      </c>
      <c r="HP133" s="82">
        <f t="shared" si="220"/>
        <v>6.8582415088433493</v>
      </c>
      <c r="HQ133" s="82">
        <f t="shared" si="221"/>
        <v>45.365420001828504</v>
      </c>
      <c r="HR133" s="106">
        <f t="shared" si="172"/>
        <v>2.2080073279447329E-2</v>
      </c>
      <c r="HS133" s="104">
        <f>0.5*Sections!$U$2*Sections!$T$2*Sections!HJ133^2</f>
        <v>367.97487280643071</v>
      </c>
      <c r="HT133" s="104">
        <f>BikeData!$N$2*((Sections!$P$2)/Sections!$N$2)-(0.5*Sections!$U$2*Sections!$T$2*Sections!HJ133^2)/BikeData!$G$5</f>
        <v>9.0404758090683899</v>
      </c>
      <c r="HU133" s="104">
        <f>Sections!$V$2*BikeData!$N$2*(Sections!$P$2/Sections!$M$2)/(1-Sections!$V$2*Sections!$N$2/Sections!$M$2)</f>
        <v>15.459349727578084</v>
      </c>
      <c r="HV133" s="106">
        <f t="shared" si="222"/>
        <v>9.0404758090683899</v>
      </c>
      <c r="HW133" s="106">
        <f t="shared" si="223"/>
        <v>214.42191860000003</v>
      </c>
      <c r="HX133" s="106">
        <f t="shared" si="187"/>
        <v>95.295832386452375</v>
      </c>
      <c r="HY133" s="106">
        <f t="shared" si="224"/>
        <v>0</v>
      </c>
      <c r="HZ133" s="106">
        <f t="shared" si="225"/>
        <v>6.8582415088433493</v>
      </c>
    </row>
    <row r="134" spans="2:234">
      <c r="B134" s="65"/>
      <c r="C134" s="65"/>
      <c r="D134" s="65"/>
      <c r="E134" s="111"/>
      <c r="F134" s="111"/>
      <c r="L134" s="149">
        <f>INDEX($B$29:$B$34, MATCH($P134, $A$29:$A$34, 0))</f>
        <v>288.49501037177833</v>
      </c>
      <c r="M134" s="149">
        <f t="shared" si="173"/>
        <v>108</v>
      </c>
      <c r="N134" s="149">
        <f t="shared" si="188"/>
        <v>45.998058748423176</v>
      </c>
      <c r="O134" s="149">
        <f t="shared" si="174"/>
        <v>165.59301149432343</v>
      </c>
      <c r="P134" s="149">
        <f>IF(AC134=0,
IF(N134&lt;$E$29,1,
IF(N134&lt;$E$30,2,
IF(N134&lt;$E$31,3,
IF(N134&lt;$E$32,4,
IF(N134&lt;$E$33,5,
IF(N134&lt;$E$34,6)))))),
IF(N134&gt;$F$29,1,
IF(N134&gt;$F$30,2,
IF(N134&gt;$F$31,3,
IF(N134&gt;$F$32,4,
IF(N134&gt;$F$33,5,
IF(N134&gt;$F$34,6)))))))</f>
        <v>3</v>
      </c>
      <c r="Q134" s="149" cm="1">
        <f t="array" ref="Q134">INDEX(Sections!$A$37:$F$67, MATCH(N134, Acceleration!$H$6:$H$36, 1), Sections!P134)</f>
        <v>6.8582415088433493</v>
      </c>
      <c r="R134" s="149">
        <f>(BikeData!$G$5/L134)*BikeData!$N$2*(Sections!$O$2/Sections!$N$2)-Sections!W134/Sections!L134</f>
        <v>8.6785101416296797</v>
      </c>
      <c r="S134" s="149">
        <f>(Sections!$V$2*Sections!$L$2*BikeData!$N$2*((Sections!$P$2)/Sections!$M$2)/(1-Sections!$V$2*Sections!$N$2/Sections!$M$2))/Sections!L134-Sections!W134/Sections!L134</f>
        <v>12.826635960738932</v>
      </c>
      <c r="T134" s="149">
        <f t="shared" si="168"/>
        <v>6.8582415088433493</v>
      </c>
      <c r="U134" s="149">
        <f t="shared" si="169"/>
        <v>46.146916382799361</v>
      </c>
      <c r="V134" s="149">
        <f t="shared" si="175"/>
        <v>2.1704927448857068E-2</v>
      </c>
      <c r="W134" s="149">
        <f>0.5*Sections!$U$2*Sections!$T$2*Sections!N134^2</f>
        <v>380.84785355221015</v>
      </c>
      <c r="X134" s="149">
        <f>BikeData!$N$2*((Sections!$P$2)/Sections!$N$2)-(0.5*Sections!$U$2*Sections!$T$2*Sections!N134^2)/BikeData!$G$5</f>
        <v>8.9917145183646792</v>
      </c>
      <c r="Y134" s="149">
        <f>Sections!$V$2*BikeData!$N$2*(Sections!$P$2/Sections!$M$2)/(1-Sections!$V$2*Sections!$N$2/Sections!$M$2)</f>
        <v>15.459349727578084</v>
      </c>
      <c r="Z134" s="149">
        <f t="shared" si="176"/>
        <v>8.9917145183646792</v>
      </c>
      <c r="AA134" s="149">
        <f>$D$2-M134</f>
        <v>395.2</v>
      </c>
      <c r="AB134" s="149">
        <f>MAX(0, (N134^2 - M$17^2)/(2*Sections!Z134))</f>
        <v>67.783414480361287</v>
      </c>
      <c r="AC134" s="149">
        <f t="shared" si="189"/>
        <v>0</v>
      </c>
      <c r="AD134" s="149">
        <f t="shared" si="177"/>
        <v>6.8582415088433493</v>
      </c>
      <c r="EX134" s="129">
        <f>INDEX($B$29:$B$34, MATCH($FB134, $A$29:$A$34, 0))</f>
        <v>288.49501037177833</v>
      </c>
      <c r="EY134" s="129">
        <f t="shared" si="230"/>
        <v>108</v>
      </c>
      <c r="EZ134" s="129">
        <f t="shared" si="231"/>
        <v>50.548467877026233</v>
      </c>
      <c r="FA134" s="129">
        <f t="shared" si="232"/>
        <v>181.97448435729444</v>
      </c>
      <c r="FB134" s="149">
        <f>IF(FO134=0,
IF(EZ134&lt;$E$29,1,
IF(EZ134&lt;$E$30,2,
IF(EZ134&lt;$E$31,3,
IF(EZ134&lt;$E$32,4,
IF(EZ134&lt;$E$33,5,
IF(EZ134&lt;$E$34,6)))))),
IF(EZ134&gt;$F$29,1,
IF(EZ134&gt;$F$30,2,
IF(EZ134&gt;$F$31,3,
IF(EZ134&gt;$F$32,4,
IF(EZ134&gt;$F$33,5,
IF(EZ134&gt;$F$34,6)))))))</f>
        <v>3</v>
      </c>
      <c r="FC134" s="149" cm="1">
        <f t="array" ref="FC134">INDEX(Sections!$A$37:$F$67, MATCH(EZ134, Acceleration!$H$6:$H$36, 1), Sections!FB134)</f>
        <v>6.8582415088433493</v>
      </c>
      <c r="FD134" s="129">
        <f>(BikeData!$G$5/EX134)*BikeData!$N$2*(Sections!$O$2/Sections!$N$2)-Sections!FI134/Sections!EX134</f>
        <v>8.4044024016221908</v>
      </c>
      <c r="FE134" s="129">
        <f>(Sections!$V$2*Sections!$L$2*BikeData!$N$2*((Sections!$P$2)/Sections!$M$2)/(1-Sections!$V$2*Sections!$N$2/Sections!$M$2))/Sections!EX134-Sections!FI134/Sections!EX134</f>
        <v>12.552528220731443</v>
      </c>
      <c r="FF134" s="129">
        <f t="shared" si="233"/>
        <v>6.8582415088433493</v>
      </c>
      <c r="FG134" s="129">
        <f t="shared" si="234"/>
        <v>50.683962825852909</v>
      </c>
      <c r="FH134" s="129">
        <f t="shared" si="183"/>
        <v>1.9756514647663207E-2</v>
      </c>
      <c r="FI134" s="149">
        <f>0.5*Sections!$U$2*Sections!$T$2*Sections!EZ134^2</f>
        <v>459.92656884865551</v>
      </c>
      <c r="FJ134" s="149">
        <f>BikeData!$N$2*((Sections!$P$2)/Sections!$N$2)-(0.5*Sections!$U$2*Sections!$T$2*Sections!EZ134^2)/BikeData!$G$5</f>
        <v>8.6921739301205676</v>
      </c>
      <c r="FK134" s="149">
        <f>Sections!$V$2*BikeData!$N$2*(Sections!$P$2/Sections!$M$2)/(1-Sections!$V$2*Sections!$N$2/Sections!$M$2)</f>
        <v>15.459349727578084</v>
      </c>
      <c r="FL134" s="149">
        <f t="shared" si="235"/>
        <v>8.6921739301205676</v>
      </c>
      <c r="FM134" s="149">
        <f t="shared" si="236"/>
        <v>145.62828163</v>
      </c>
      <c r="FN134" s="149">
        <f t="shared" si="184"/>
        <v>105.21876247789062</v>
      </c>
      <c r="FO134" s="149">
        <f t="shared" si="237"/>
        <v>0</v>
      </c>
      <c r="FP134" s="149">
        <f t="shared" si="238"/>
        <v>6.8582415088433493</v>
      </c>
      <c r="FR134" s="149">
        <f>INDEX($B$29:$B$34, MATCH($FV134, $A$29:$A$34, 0))</f>
        <v>288.49501037177833</v>
      </c>
      <c r="FS134" s="129">
        <f t="shared" si="199"/>
        <v>108</v>
      </c>
      <c r="FT134" s="129">
        <f t="shared" si="200"/>
        <v>49.324984999320193</v>
      </c>
      <c r="FU134" s="129">
        <f t="shared" si="201"/>
        <v>177.56994599755271</v>
      </c>
      <c r="FV134" s="149">
        <f>IF(GI134=0,
IF(FT134&lt;$E$29,1,
IF(FT134&lt;$E$30,2,
IF(FT134&lt;$E$31,3,
IF(FT134&lt;$E$32,4,
IF(FT134&lt;$E$33,5,
IF(FT134&lt;$E$34,6)))))),
IF(FT134&gt;$F$29,1,
IF(FT134&gt;$F$30,2,
IF(FT134&gt;$F$31,3,
IF(FT134&gt;$F$32,4,
IF(FT134&gt;$F$33,5,
IF(FT134&gt;$F$34,6)))))))</f>
        <v>3</v>
      </c>
      <c r="FW134" s="149" cm="1">
        <f t="array" ref="FW134">INDEX(Sections!$A$37:$F$67, MATCH(FT134, Acceleration!$H$6:$H$36, 1), Sections!FV134)</f>
        <v>6.8582415088433493</v>
      </c>
      <c r="FX134" s="129">
        <f>(BikeData!$G$5/FR134)*BikeData!$N$2*(Sections!$O$2/Sections!$N$2)-Sections!GC134/Sections!FR134</f>
        <v>8.4806422738034879</v>
      </c>
      <c r="FY134" s="129">
        <f>(Sections!$V$2*Sections!$L$2*BikeData!$N$2*((Sections!$P$2)/Sections!$M$2)/(1-Sections!$V$2*Sections!$N$2/Sections!$M$2))/Sections!FR134-Sections!GC134/Sections!FR134</f>
        <v>12.62876809291274</v>
      </c>
      <c r="FZ134" s="129">
        <f t="shared" si="202"/>
        <v>6.8582415088433493</v>
      </c>
      <c r="GA134" s="129">
        <f t="shared" si="203"/>
        <v>49.463831515571542</v>
      </c>
      <c r="GB134" s="129">
        <f t="shared" si="185"/>
        <v>2.0245206598850877E-2</v>
      </c>
      <c r="GC134" s="149">
        <f>0.5*Sections!$U$2*Sections!$T$2*Sections!FT134^2</f>
        <v>437.93174613296912</v>
      </c>
      <c r="GD134" s="149">
        <f>BikeData!$N$2*((Sections!$P$2)/Sections!$N$2)-(0.5*Sections!$U$2*Sections!$T$2*Sections!FT134^2)/BikeData!$G$5</f>
        <v>8.7754876525284704</v>
      </c>
      <c r="GE134" s="149">
        <f>Sections!$V$2*BikeData!$N$2*(Sections!$P$2/Sections!$M$2)/(1-Sections!$V$2*Sections!$N$2/Sections!$M$2)</f>
        <v>15.459349727578084</v>
      </c>
      <c r="GF134" s="149">
        <f t="shared" si="204"/>
        <v>8.7754876525284704</v>
      </c>
      <c r="GG134" s="149">
        <f t="shared" si="205"/>
        <v>406.54111422000005</v>
      </c>
      <c r="GH134" s="149">
        <f>MAX(0, (FT134^2 - CX$6^2)/(2*Sections!GF134))</f>
        <v>138.62216218161723</v>
      </c>
      <c r="GI134" s="149">
        <f t="shared" si="206"/>
        <v>0</v>
      </c>
      <c r="GJ134" s="149">
        <f t="shared" si="207"/>
        <v>6.8582415088433493</v>
      </c>
      <c r="GM134" s="106">
        <f>INDEX($B$29:$B$34, MATCH(GQ134, $A$29:$A$34, 0))</f>
        <v>288.49501037177833</v>
      </c>
      <c r="GN134" s="106">
        <f t="shared" si="208"/>
        <v>108</v>
      </c>
      <c r="GO134" s="106">
        <f t="shared" si="209"/>
        <v>46.44794380093542</v>
      </c>
      <c r="GP134" s="106">
        <f t="shared" si="210"/>
        <v>167.21259768336751</v>
      </c>
      <c r="GQ134" s="106">
        <f>IF(HD134=0,
IF(GO134&lt;$E$29,1,
IF(GO134&lt;$E$30,2,
IF(GO134&lt;$E$31,3,
IF(GO134&lt;$E$32,4,
IF(GO134&lt;$E$33,5,
IF(GO134&lt;$E$34,6)))))),
IF(GO134&gt;$F$29,1,
IF(GO134&gt;$F$30,2,
IF(GO134&gt;$F$31,3,
IF(GO134&gt;$F$32,4,
IF(GO134&gt;$F$33,5,
IF(GO134&gt;$F$34,6)))))))</f>
        <v>3</v>
      </c>
      <c r="GR134" s="106" cm="1">
        <f t="array" ref="GR134">INDEX(Sections!$A$37:$F$67, MATCH(GO134, Acceleration!$H$6:$H$36, 1), Sections!GQ134)</f>
        <v>6.8582415088433493</v>
      </c>
      <c r="GS134" s="106">
        <f>(BikeData!$G$5/GM134)*BikeData!$N$2*(Sections!$O$2/Sections!$N$2)-Sections!GX134/Sections!GM134</f>
        <v>8.6525609460494284</v>
      </c>
      <c r="GT134" s="106">
        <f>(Sections!$V$2*Sections!$L$2*BikeData!$N$2*((Sections!$P$2)/Sections!$M$2)/(1-Sections!$V$2*Sections!$N$2/Sections!$M$2))/Sections!GM134-Sections!GX134/Sections!GM134</f>
        <v>12.80068676515868</v>
      </c>
      <c r="GU134" s="106">
        <f t="shared" si="211"/>
        <v>6.8582415088433493</v>
      </c>
      <c r="GV134" s="106">
        <f t="shared" si="212"/>
        <v>46.595364215257952</v>
      </c>
      <c r="GW134" s="106">
        <f t="shared" si="186"/>
        <v>2.1495366433573554E-2</v>
      </c>
      <c r="GX134" s="106">
        <f>0.5*Sections!$U$2*Sections!$T$2*Sections!GO134^2</f>
        <v>388.33406700027388</v>
      </c>
      <c r="GY134" s="106">
        <f>BikeData!$N$2*((Sections!$P$2)/Sections!$N$2)-(0.5*Sections!$U$2*Sections!$T$2*Sections!GO134^2)/BikeData!$G$5</f>
        <v>8.9633576492432248</v>
      </c>
      <c r="GZ134" s="106">
        <f>Sections!$V$2*BikeData!$N$2*(Sections!$P$2/Sections!$M$2)/(1-Sections!$V$2*Sections!$N$2/Sections!$M$2)</f>
        <v>15.459349727578084</v>
      </c>
      <c r="HA134" s="106">
        <f t="shared" si="213"/>
        <v>8.9633576492432248</v>
      </c>
      <c r="HB134" s="106">
        <f t="shared" si="214"/>
        <v>275.21187875999999</v>
      </c>
      <c r="HC134" s="106">
        <f>MAX(0, (GO134^2 - DY$9^2)/(2*Sections!HA134))</f>
        <v>120.34616757242777</v>
      </c>
      <c r="HD134" s="106">
        <f t="shared" si="215"/>
        <v>0</v>
      </c>
      <c r="HE134" s="106">
        <f t="shared" si="216"/>
        <v>6.8582415088433493</v>
      </c>
      <c r="HH134" s="82">
        <f>INDEX($B$29:$B$34, MATCH(HL134, $A$29:$A$34, 0))</f>
        <v>288.49501037177833</v>
      </c>
      <c r="HI134" s="82">
        <f t="shared" si="217"/>
        <v>108</v>
      </c>
      <c r="HJ134" s="82">
        <f t="shared" si="218"/>
        <v>45.365420001828504</v>
      </c>
      <c r="HK134" s="82">
        <f t="shared" si="219"/>
        <v>163.31551200658262</v>
      </c>
      <c r="HL134" s="106">
        <f>IF(HY134=0,
IF(HJ134&lt;$E$29,1,
IF(HJ134&lt;$E$30,2,
IF(HJ134&lt;$E$31,3,
IF(HJ134&lt;$E$32,4,
IF(HJ134&lt;$E$33,5,
IF(HJ134&lt;$E$34,6)))))),
IF(HJ134&gt;$F$29,1,
IF(HJ134&gt;$F$30,2,
IF(HJ134&gt;$F$31,3,
IF(HJ134&gt;$F$32,4,
IF(HJ134&gt;$F$33,5,
IF(HJ134&gt;$F$34,6)))))))</f>
        <v>3</v>
      </c>
      <c r="HM134" s="106" cm="1">
        <f t="array" ref="HM134">INDEX(Sections!$A$37:$F$67, MATCH(HJ134, Acceleration!$H$6:$H$36, 1), Sections!HL134)</f>
        <v>6.8582415088433493</v>
      </c>
      <c r="HN134" s="82">
        <f>(BikeData!$G$5/HH134)*BikeData!$N$2*(Sections!$O$2/Sections!$N$2)-Sections!HS134/Sections!HH134</f>
        <v>8.714573204866678</v>
      </c>
      <c r="HO134" s="82">
        <f>(Sections!$V$2*Sections!$L$2*BikeData!$N$2*((Sections!$P$2)/Sections!$M$2)/(1-Sections!$V$2*Sections!$N$2/Sections!$M$2))/Sections!HH134-Sections!HS134/Sections!HH134</f>
        <v>12.86269902397593</v>
      </c>
      <c r="HP134" s="82">
        <f t="shared" si="220"/>
        <v>6.8582415088433493</v>
      </c>
      <c r="HQ134" s="82">
        <f t="shared" si="221"/>
        <v>45.516346678528457</v>
      </c>
      <c r="HR134" s="106">
        <f t="shared" si="172"/>
        <v>2.2006614451436406E-2</v>
      </c>
      <c r="HS134" s="104">
        <f>0.5*Sections!$U$2*Sections!$T$2*Sections!HJ134^2</f>
        <v>370.44383974961431</v>
      </c>
      <c r="HT134" s="104">
        <f>BikeData!$N$2*((Sections!$P$2)/Sections!$N$2)-(0.5*Sections!$U$2*Sections!$T$2*Sections!HJ134^2)/BikeData!$G$5</f>
        <v>9.0311236615563306</v>
      </c>
      <c r="HU134" s="104">
        <f>Sections!$V$2*BikeData!$N$2*(Sections!$P$2/Sections!$M$2)/(1-Sections!$V$2*Sections!$N$2/Sections!$M$2)</f>
        <v>15.459349727578084</v>
      </c>
      <c r="HV134" s="106">
        <f t="shared" si="222"/>
        <v>9.0311236615563306</v>
      </c>
      <c r="HW134" s="106">
        <f t="shared" si="223"/>
        <v>213.42191860000003</v>
      </c>
      <c r="HX134" s="106">
        <f t="shared" si="187"/>
        <v>96.153916328276111</v>
      </c>
      <c r="HY134" s="106">
        <f t="shared" si="224"/>
        <v>0</v>
      </c>
      <c r="HZ134" s="106">
        <f t="shared" si="225"/>
        <v>6.8582415088433493</v>
      </c>
    </row>
    <row r="135" spans="2:234">
      <c r="B135" s="65"/>
      <c r="C135" s="65"/>
      <c r="D135" s="65"/>
      <c r="E135" s="111"/>
      <c r="F135" s="111"/>
      <c r="L135" s="149">
        <f>INDEX($B$29:$B$34, MATCH($P135, $A$29:$A$34, 0))</f>
        <v>288.49501037177833</v>
      </c>
      <c r="M135" s="149">
        <f t="shared" si="173"/>
        <v>109</v>
      </c>
      <c r="N135" s="149">
        <f t="shared" si="188"/>
        <v>46.146916382799361</v>
      </c>
      <c r="O135" s="149">
        <f t="shared" si="174"/>
        <v>166.1288989780777</v>
      </c>
      <c r="P135" s="149">
        <f>IF(AC135=0,
IF(N135&lt;$E$29,1,
IF(N135&lt;$E$30,2,
IF(N135&lt;$E$31,3,
IF(N135&lt;$E$32,4,
IF(N135&lt;$E$33,5,
IF(N135&lt;$E$34,6)))))),
IF(N135&gt;$F$29,1,
IF(N135&gt;$F$30,2,
IF(N135&gt;$F$31,3,
IF(N135&gt;$F$32,4,
IF(N135&gt;$F$33,5,
IF(N135&gt;$F$34,6)))))))</f>
        <v>3</v>
      </c>
      <c r="Q135" s="149" cm="1">
        <f t="array" ref="Q135">INDEX(Sections!$A$37:$F$67, MATCH(N135, Acceleration!$H$6:$H$36, 1), Sections!P135)</f>
        <v>6.8582415088433493</v>
      </c>
      <c r="R135" s="149">
        <f>(BikeData!$G$5/L135)*BikeData!$N$2*(Sections!$O$2/Sections!$N$2)-Sections!W135/Sections!L135</f>
        <v>8.6699520492730677</v>
      </c>
      <c r="S135" s="149">
        <f>(Sections!$V$2*Sections!$L$2*BikeData!$N$2*((Sections!$P$2)/Sections!$M$2)/(1-Sections!$V$2*Sections!$N$2/Sections!$M$2))/Sections!L135-Sections!W135/Sections!L135</f>
        <v>12.81807786838232</v>
      </c>
      <c r="T135" s="149">
        <f t="shared" si="168"/>
        <v>6.8582415088433493</v>
      </c>
      <c r="U135" s="149">
        <f t="shared" si="169"/>
        <v>46.295295383643058</v>
      </c>
      <c r="V135" s="149">
        <f t="shared" si="175"/>
        <v>2.163513790705239E-2</v>
      </c>
      <c r="W135" s="149">
        <f>0.5*Sections!$U$2*Sections!$T$2*Sections!N135^2</f>
        <v>383.31682049539364</v>
      </c>
      <c r="X135" s="149">
        <f>BikeData!$N$2*((Sections!$P$2)/Sections!$N$2)-(0.5*Sections!$U$2*Sections!$T$2*Sections!N135^2)/BikeData!$G$5</f>
        <v>8.9823623708526199</v>
      </c>
      <c r="Y135" s="149">
        <f>Sections!$V$2*BikeData!$N$2*(Sections!$P$2/Sections!$M$2)/(1-Sections!$V$2*Sections!$N$2/Sections!$M$2)</f>
        <v>15.459349727578084</v>
      </c>
      <c r="Z135" s="149">
        <f t="shared" si="176"/>
        <v>8.9823623708526199</v>
      </c>
      <c r="AA135" s="149">
        <f>$D$2-M135</f>
        <v>394.2</v>
      </c>
      <c r="AB135" s="149">
        <f>MAX(0, (N135^2 - M$17^2)/(2*Sections!Z135))</f>
        <v>68.61751153530156</v>
      </c>
      <c r="AC135" s="149">
        <f t="shared" si="189"/>
        <v>0</v>
      </c>
      <c r="AD135" s="149">
        <f t="shared" si="177"/>
        <v>6.8582415088433493</v>
      </c>
      <c r="EX135" s="129">
        <f>INDEX($B$29:$B$34, MATCH($FB135, $A$29:$A$34, 0))</f>
        <v>288.49501037177833</v>
      </c>
      <c r="EY135" s="129">
        <f t="shared" si="230"/>
        <v>109</v>
      </c>
      <c r="EZ135" s="129">
        <f t="shared" si="231"/>
        <v>50.683962825852909</v>
      </c>
      <c r="FA135" s="129">
        <f t="shared" si="232"/>
        <v>182.46226617307047</v>
      </c>
      <c r="FB135" s="149">
        <f>IF(FO135=0,
IF(EZ135&lt;$E$29,1,
IF(EZ135&lt;$E$30,2,
IF(EZ135&lt;$E$31,3,
IF(EZ135&lt;$E$32,4,
IF(EZ135&lt;$E$33,5,
IF(EZ135&lt;$E$34,6)))))),
IF(EZ135&gt;$F$29,1,
IF(EZ135&gt;$F$30,2,
IF(EZ135&gt;$F$31,3,
IF(EZ135&gt;$F$32,4,
IF(EZ135&gt;$F$33,5,
IF(EZ135&gt;$F$34,6)))))))</f>
        <v>3</v>
      </c>
      <c r="FC135" s="149" cm="1">
        <f t="array" ref="FC135">INDEX(Sections!$A$37:$F$67, MATCH(EZ135, Acceleration!$H$6:$H$36, 1), Sections!FB135)</f>
        <v>6.8582415088433493</v>
      </c>
      <c r="FD135" s="129">
        <f>(BikeData!$G$5/EX135)*BikeData!$N$2*(Sections!$O$2/Sections!$N$2)-Sections!FI135/Sections!EX135</f>
        <v>8.395844309265577</v>
      </c>
      <c r="FE135" s="129">
        <f>(Sections!$V$2*Sections!$L$2*BikeData!$N$2*((Sections!$P$2)/Sections!$M$2)/(1-Sections!$V$2*Sections!$N$2/Sections!$M$2))/Sections!EX135-Sections!FI135/Sections!EX135</f>
        <v>12.543970128374831</v>
      </c>
      <c r="FF135" s="129">
        <f t="shared" si="233"/>
        <v>6.8582415088433493</v>
      </c>
      <c r="FG135" s="129">
        <f t="shared" si="234"/>
        <v>50.819096516468356</v>
      </c>
      <c r="FH135" s="129">
        <f t="shared" si="183"/>
        <v>1.9703839598124284E-2</v>
      </c>
      <c r="FI135" s="149">
        <f>0.5*Sections!$U$2*Sections!$T$2*Sections!EZ135^2</f>
        <v>462.39553579183911</v>
      </c>
      <c r="FJ135" s="149">
        <f>BikeData!$N$2*((Sections!$P$2)/Sections!$N$2)-(0.5*Sections!$U$2*Sections!$T$2*Sections!EZ135^2)/BikeData!$G$5</f>
        <v>8.6828217826085083</v>
      </c>
      <c r="FK135" s="149">
        <f>Sections!$V$2*BikeData!$N$2*(Sections!$P$2/Sections!$M$2)/(1-Sections!$V$2*Sections!$N$2/Sections!$M$2)</f>
        <v>15.459349727578084</v>
      </c>
      <c r="FL135" s="149">
        <f t="shared" si="235"/>
        <v>8.6828217826085083</v>
      </c>
      <c r="FM135" s="149">
        <f t="shared" si="236"/>
        <v>144.62828163</v>
      </c>
      <c r="FN135" s="149">
        <f t="shared" si="184"/>
        <v>106.12195536758931</v>
      </c>
      <c r="FO135" s="149">
        <f t="shared" si="237"/>
        <v>0</v>
      </c>
      <c r="FP135" s="149">
        <f t="shared" si="238"/>
        <v>6.8582415088433493</v>
      </c>
      <c r="FR135" s="149">
        <f>INDEX($B$29:$B$34, MATCH($FV135, $A$29:$A$34, 0))</f>
        <v>288.49501037177833</v>
      </c>
      <c r="FS135" s="129">
        <f t="shared" si="199"/>
        <v>109</v>
      </c>
      <c r="FT135" s="129">
        <f t="shared" si="200"/>
        <v>49.463831515571542</v>
      </c>
      <c r="FU135" s="129">
        <f t="shared" si="201"/>
        <v>178.06979345605757</v>
      </c>
      <c r="FV135" s="149">
        <f>IF(GI135=0,
IF(FT135&lt;$E$29,1,
IF(FT135&lt;$E$30,2,
IF(FT135&lt;$E$31,3,
IF(FT135&lt;$E$32,4,
IF(FT135&lt;$E$33,5,
IF(FT135&lt;$E$34,6)))))),
IF(FT135&gt;$F$29,1,
IF(FT135&gt;$F$30,2,
IF(FT135&gt;$F$31,3,
IF(FT135&gt;$F$32,4,
IF(FT135&gt;$F$33,5,
IF(FT135&gt;$F$34,6)))))))</f>
        <v>3</v>
      </c>
      <c r="FW135" s="149" cm="1">
        <f t="array" ref="FW135">INDEX(Sections!$A$37:$F$67, MATCH(FT135, Acceleration!$H$6:$H$36, 1), Sections!FV135)</f>
        <v>6.8582415088433493</v>
      </c>
      <c r="FX135" s="129">
        <f>(BikeData!$G$5/FR135)*BikeData!$N$2*(Sections!$O$2/Sections!$N$2)-Sections!GC135/Sections!FR135</f>
        <v>8.4720841814468741</v>
      </c>
      <c r="FY135" s="129">
        <f>(Sections!$V$2*Sections!$L$2*BikeData!$N$2*((Sections!$P$2)/Sections!$M$2)/(1-Sections!$V$2*Sections!$N$2/Sections!$M$2))/Sections!FR135-Sections!GC135/Sections!FR135</f>
        <v>12.620210000556128</v>
      </c>
      <c r="FZ135" s="129">
        <f t="shared" si="202"/>
        <v>6.8582415088433493</v>
      </c>
      <c r="GA135" s="129">
        <f t="shared" si="203"/>
        <v>49.602289374771154</v>
      </c>
      <c r="GB135" s="129">
        <f t="shared" si="185"/>
        <v>2.0188536525154073E-2</v>
      </c>
      <c r="GC135" s="149">
        <f>0.5*Sections!$U$2*Sections!$T$2*Sections!FT135^2</f>
        <v>440.40071307615273</v>
      </c>
      <c r="GD135" s="149">
        <f>BikeData!$N$2*((Sections!$P$2)/Sections!$N$2)-(0.5*Sections!$U$2*Sections!$T$2*Sections!FT135^2)/BikeData!$G$5</f>
        <v>8.7661355050164111</v>
      </c>
      <c r="GE135" s="149">
        <f>Sections!$V$2*BikeData!$N$2*(Sections!$P$2/Sections!$M$2)/(1-Sections!$V$2*Sections!$N$2/Sections!$M$2)</f>
        <v>15.459349727578084</v>
      </c>
      <c r="GF135" s="149">
        <f t="shared" si="204"/>
        <v>8.7661355050164111</v>
      </c>
      <c r="GG135" s="149">
        <f t="shared" si="205"/>
        <v>405.54111422000005</v>
      </c>
      <c r="GH135" s="149">
        <f>MAX(0, (FT135^2 - CX$6^2)/(2*Sections!GF135))</f>
        <v>139.55240748906652</v>
      </c>
      <c r="GI135" s="149">
        <f t="shared" si="206"/>
        <v>0</v>
      </c>
      <c r="GJ135" s="149">
        <f t="shared" si="207"/>
        <v>6.8582415088433493</v>
      </c>
      <c r="GM135" s="106">
        <f>INDEX($B$29:$B$34, MATCH(GQ135, $A$29:$A$34, 0))</f>
        <v>288.49501037177833</v>
      </c>
      <c r="GN135" s="106">
        <f t="shared" si="208"/>
        <v>109</v>
      </c>
      <c r="GO135" s="106">
        <f t="shared" si="209"/>
        <v>46.595364215257952</v>
      </c>
      <c r="GP135" s="106">
        <f t="shared" si="210"/>
        <v>167.74331117492864</v>
      </c>
      <c r="GQ135" s="106">
        <f>IF(HD135=0,
IF(GO135&lt;$E$29,1,
IF(GO135&lt;$E$30,2,
IF(GO135&lt;$E$31,3,
IF(GO135&lt;$E$32,4,
IF(GO135&lt;$E$33,5,
IF(GO135&lt;$E$34,6)))))),
IF(GO135&gt;$F$29,1,
IF(GO135&gt;$F$30,2,
IF(GO135&gt;$F$31,3,
IF(GO135&gt;$F$32,4,
IF(GO135&gt;$F$33,5,
IF(GO135&gt;$F$34,6)))))))</f>
        <v>3</v>
      </c>
      <c r="GR135" s="106" cm="1">
        <f t="array" ref="GR135">INDEX(Sections!$A$37:$F$67, MATCH(GO135, Acceleration!$H$6:$H$36, 1), Sections!GQ135)</f>
        <v>6.8582415088433493</v>
      </c>
      <c r="GS135" s="106">
        <f>(BikeData!$G$5/GM135)*BikeData!$N$2*(Sections!$O$2/Sections!$N$2)-Sections!GX135/Sections!GM135</f>
        <v>8.6440028536928164</v>
      </c>
      <c r="GT135" s="106">
        <f>(Sections!$V$2*Sections!$L$2*BikeData!$N$2*((Sections!$P$2)/Sections!$M$2)/(1-Sections!$V$2*Sections!$N$2/Sections!$M$2))/Sections!GM135-Sections!GX135/Sections!GM135</f>
        <v>12.792128672802068</v>
      </c>
      <c r="GU135" s="106">
        <f t="shared" si="211"/>
        <v>6.8582415088433493</v>
      </c>
      <c r="GV135" s="106">
        <f t="shared" si="212"/>
        <v>46.74231968324024</v>
      </c>
      <c r="GW135" s="106">
        <f t="shared" si="186"/>
        <v>2.1427572620881935E-2</v>
      </c>
      <c r="GX135" s="106">
        <f>0.5*Sections!$U$2*Sections!$T$2*Sections!GO135^2</f>
        <v>390.80303394345736</v>
      </c>
      <c r="GY135" s="106">
        <f>BikeData!$N$2*((Sections!$P$2)/Sections!$N$2)-(0.5*Sections!$U$2*Sections!$T$2*Sections!GO135^2)/BikeData!$G$5</f>
        <v>8.9540055017311673</v>
      </c>
      <c r="GZ135" s="106">
        <f>Sections!$V$2*BikeData!$N$2*(Sections!$P$2/Sections!$M$2)/(1-Sections!$V$2*Sections!$N$2/Sections!$M$2)</f>
        <v>15.459349727578084</v>
      </c>
      <c r="HA135" s="106">
        <f t="shared" si="213"/>
        <v>8.9540055017311673</v>
      </c>
      <c r="HB135" s="106">
        <f t="shared" si="214"/>
        <v>274.21187875999999</v>
      </c>
      <c r="HC135" s="106">
        <f>MAX(0, (GO135^2 - DY$9^2)/(2*Sections!HA135))</f>
        <v>121.23780613786619</v>
      </c>
      <c r="HD135" s="106">
        <f t="shared" si="215"/>
        <v>0</v>
      </c>
      <c r="HE135" s="106">
        <f t="shared" si="216"/>
        <v>6.8582415088433493</v>
      </c>
      <c r="HH135" s="82">
        <f>INDEX($B$29:$B$34, MATCH(HL135, $A$29:$A$34, 0))</f>
        <v>288.49501037177833</v>
      </c>
      <c r="HI135" s="82">
        <f t="shared" si="217"/>
        <v>109</v>
      </c>
      <c r="HJ135" s="82">
        <f t="shared" si="218"/>
        <v>45.516346678528457</v>
      </c>
      <c r="HK135" s="82">
        <f t="shared" si="219"/>
        <v>163.85884804270245</v>
      </c>
      <c r="HL135" s="106">
        <f>IF(HY135=0,
IF(HJ135&lt;$E$29,1,
IF(HJ135&lt;$E$30,2,
IF(HJ135&lt;$E$31,3,
IF(HJ135&lt;$E$32,4,
IF(HJ135&lt;$E$33,5,
IF(HJ135&lt;$E$34,6)))))),
IF(HJ135&gt;$F$29,1,
IF(HJ135&gt;$F$30,2,
IF(HJ135&gt;$F$31,3,
IF(HJ135&gt;$F$32,4,
IF(HJ135&gt;$F$33,5,
IF(HJ135&gt;$F$34,6)))))))</f>
        <v>3</v>
      </c>
      <c r="HM135" s="106" cm="1">
        <f t="array" ref="HM135">INDEX(Sections!$A$37:$F$67, MATCH(HJ135, Acceleration!$H$6:$H$36, 1), Sections!HL135)</f>
        <v>6.8582415088433493</v>
      </c>
      <c r="HN135" s="82">
        <f>(BikeData!$G$5/HH135)*BikeData!$N$2*(Sections!$O$2/Sections!$N$2)-Sections!HS135/Sections!HH135</f>
        <v>8.706015112510066</v>
      </c>
      <c r="HO135" s="82">
        <f>(Sections!$V$2*Sections!$L$2*BikeData!$N$2*((Sections!$P$2)/Sections!$M$2)/(1-Sections!$V$2*Sections!$N$2/Sections!$M$2))/Sections!HH135-Sections!HS135/Sections!HH135</f>
        <v>12.854140931619316</v>
      </c>
      <c r="HP135" s="82">
        <f t="shared" si="220"/>
        <v>6.8582415088433493</v>
      </c>
      <c r="HQ135" s="82">
        <f t="shared" si="221"/>
        <v>45.666774551939568</v>
      </c>
      <c r="HR135" s="106">
        <f t="shared" si="172"/>
        <v>2.1933883958029487E-2</v>
      </c>
      <c r="HS135" s="104">
        <f>0.5*Sections!$U$2*Sections!$T$2*Sections!HJ135^2</f>
        <v>372.91280669279791</v>
      </c>
      <c r="HT135" s="104">
        <f>BikeData!$N$2*((Sections!$P$2)/Sections!$N$2)-(0.5*Sections!$U$2*Sections!$T$2*Sections!HJ135^2)/BikeData!$G$5</f>
        <v>9.0217715140442714</v>
      </c>
      <c r="HU135" s="104">
        <f>Sections!$V$2*BikeData!$N$2*(Sections!$P$2/Sections!$M$2)/(1-Sections!$V$2*Sections!$N$2/Sections!$M$2)</f>
        <v>15.459349727578084</v>
      </c>
      <c r="HV135" s="106">
        <f t="shared" si="222"/>
        <v>9.0217715140442714</v>
      </c>
      <c r="HW135" s="106">
        <f t="shared" si="223"/>
        <v>212.42191860000003</v>
      </c>
      <c r="HX135" s="106">
        <f t="shared" si="187"/>
        <v>97.013779283808901</v>
      </c>
      <c r="HY135" s="106">
        <f t="shared" si="224"/>
        <v>0</v>
      </c>
      <c r="HZ135" s="106">
        <f t="shared" si="225"/>
        <v>6.8582415088433493</v>
      </c>
    </row>
    <row r="136" spans="2:234">
      <c r="B136" s="65"/>
      <c r="C136" s="65"/>
      <c r="D136" s="65"/>
      <c r="E136" s="111"/>
      <c r="F136" s="111"/>
      <c r="L136" s="149">
        <f>INDEX($B$29:$B$34, MATCH($P136, $A$29:$A$34, 0))</f>
        <v>288.49501037177833</v>
      </c>
      <c r="M136" s="149">
        <f t="shared" si="173"/>
        <v>110</v>
      </c>
      <c r="N136" s="149">
        <f t="shared" si="188"/>
        <v>46.295295383643058</v>
      </c>
      <c r="O136" s="149">
        <f t="shared" si="174"/>
        <v>166.66306338111502</v>
      </c>
      <c r="P136" s="149">
        <f>IF(AC136=0,
IF(N136&lt;$E$29,1,
IF(N136&lt;$E$30,2,
IF(N136&lt;$E$31,3,
IF(N136&lt;$E$32,4,
IF(N136&lt;$E$33,5,
IF(N136&lt;$E$34,6)))))),
IF(N136&gt;$F$29,1,
IF(N136&gt;$F$30,2,
IF(N136&gt;$F$31,3,
IF(N136&gt;$F$32,4,
IF(N136&gt;$F$33,5,
IF(N136&gt;$F$34,6)))))))</f>
        <v>3</v>
      </c>
      <c r="Q136" s="149" cm="1">
        <f t="array" ref="Q136">INDEX(Sections!$A$37:$F$67, MATCH(N136, Acceleration!$H$6:$H$36, 1), Sections!P136)</f>
        <v>6.8582415088433493</v>
      </c>
      <c r="R136" s="149">
        <f>(BikeData!$G$5/L136)*BikeData!$N$2*(Sections!$O$2/Sections!$N$2)-Sections!W136/Sections!L136</f>
        <v>8.6613939569164557</v>
      </c>
      <c r="S136" s="149">
        <f>(Sections!$V$2*Sections!$L$2*BikeData!$N$2*((Sections!$P$2)/Sections!$M$2)/(1-Sections!$V$2*Sections!$N$2/Sections!$M$2))/Sections!L136-Sections!W136/Sections!L136</f>
        <v>12.809519776025708</v>
      </c>
      <c r="T136" s="149">
        <f t="shared" si="168"/>
        <v>6.8582415088433493</v>
      </c>
      <c r="U136" s="149">
        <f t="shared" si="169"/>
        <v>46.443200338439738</v>
      </c>
      <c r="V136" s="149">
        <f t="shared" si="175"/>
        <v>2.1566017266374145E-2</v>
      </c>
      <c r="W136" s="149">
        <f>0.5*Sections!$U$2*Sections!$T$2*Sections!N136^2</f>
        <v>385.78578743857719</v>
      </c>
      <c r="X136" s="149">
        <f>BikeData!$N$2*((Sections!$P$2)/Sections!$N$2)-(0.5*Sections!$U$2*Sections!$T$2*Sections!N136^2)/BikeData!$G$5</f>
        <v>8.9730102233405624</v>
      </c>
      <c r="Y136" s="149">
        <f>Sections!$V$2*BikeData!$N$2*(Sections!$P$2/Sections!$M$2)/(1-Sections!$V$2*Sections!$N$2/Sections!$M$2)</f>
        <v>15.459349727578084</v>
      </c>
      <c r="Z136" s="149">
        <f t="shared" si="176"/>
        <v>8.9730102233405624</v>
      </c>
      <c r="AA136" s="149">
        <f>$D$2-M136</f>
        <v>393.2</v>
      </c>
      <c r="AB136" s="149">
        <f>MAX(0, (N136^2 - M$17^2)/(2*Sections!Z136))</f>
        <v>69.453347270685285</v>
      </c>
      <c r="AC136" s="149">
        <f t="shared" si="189"/>
        <v>0</v>
      </c>
      <c r="AD136" s="149">
        <f t="shared" si="177"/>
        <v>6.8582415088433493</v>
      </c>
      <c r="EX136" s="129">
        <f>INDEX($B$29:$B$34, MATCH($FB136, $A$29:$A$34, 0))</f>
        <v>288.49501037177833</v>
      </c>
      <c r="EY136" s="129">
        <f t="shared" si="230"/>
        <v>110</v>
      </c>
      <c r="EZ136" s="129">
        <f t="shared" si="231"/>
        <v>50.819096516468356</v>
      </c>
      <c r="FA136" s="129">
        <f t="shared" si="232"/>
        <v>182.9487474592861</v>
      </c>
      <c r="FB136" s="149">
        <f>IF(FO136=0,
IF(EZ136&lt;$E$29,1,
IF(EZ136&lt;$E$30,2,
IF(EZ136&lt;$E$31,3,
IF(EZ136&lt;$E$32,4,
IF(EZ136&lt;$E$33,5,
IF(EZ136&lt;$E$34,6)))))),
IF(EZ136&gt;$F$29,1,
IF(EZ136&gt;$F$30,2,
IF(EZ136&gt;$F$31,3,
IF(EZ136&gt;$F$32,4,
IF(EZ136&gt;$F$33,5,
IF(EZ136&gt;$F$34,6)))))))</f>
        <v>3</v>
      </c>
      <c r="FC136" s="149" cm="1">
        <f t="array" ref="FC136">INDEX(Sections!$A$37:$F$67, MATCH(EZ136, Acceleration!$H$6:$H$36, 1), Sections!FB136)</f>
        <v>6.8582415088433493</v>
      </c>
      <c r="FD136" s="129">
        <f>(BikeData!$G$5/EX136)*BikeData!$N$2*(Sections!$O$2/Sections!$N$2)-Sections!FI136/Sections!EX136</f>
        <v>8.387286216908965</v>
      </c>
      <c r="FE136" s="129">
        <f>(Sections!$V$2*Sections!$L$2*BikeData!$N$2*((Sections!$P$2)/Sections!$M$2)/(1-Sections!$V$2*Sections!$N$2/Sections!$M$2))/Sections!EX136-Sections!FI136/Sections!EX136</f>
        <v>12.535412036018217</v>
      </c>
      <c r="FF136" s="129">
        <f t="shared" si="233"/>
        <v>6.8582415088433493</v>
      </c>
      <c r="FG136" s="129">
        <f t="shared" si="234"/>
        <v>50.953871823128544</v>
      </c>
      <c r="FH136" s="129">
        <f t="shared" si="183"/>
        <v>1.9651583643766759E-2</v>
      </c>
      <c r="FI136" s="149">
        <f>0.5*Sections!$U$2*Sections!$T$2*Sections!EZ136^2</f>
        <v>464.86450273502271</v>
      </c>
      <c r="FJ136" s="149">
        <f>BikeData!$N$2*((Sections!$P$2)/Sections!$N$2)-(0.5*Sections!$U$2*Sections!$T$2*Sections!EZ136^2)/BikeData!$G$5</f>
        <v>8.6734696350964491</v>
      </c>
      <c r="FK136" s="149">
        <f>Sections!$V$2*BikeData!$N$2*(Sections!$P$2/Sections!$M$2)/(1-Sections!$V$2*Sections!$N$2/Sections!$M$2)</f>
        <v>15.459349727578084</v>
      </c>
      <c r="FL136" s="149">
        <f t="shared" si="235"/>
        <v>8.6734696350964491</v>
      </c>
      <c r="FM136" s="149">
        <f t="shared" si="236"/>
        <v>143.62828163</v>
      </c>
      <c r="FN136" s="149">
        <f t="shared" si="184"/>
        <v>107.02709598835565</v>
      </c>
      <c r="FO136" s="149">
        <f t="shared" si="237"/>
        <v>0</v>
      </c>
      <c r="FP136" s="149">
        <f t="shared" si="238"/>
        <v>6.8582415088433493</v>
      </c>
      <c r="FR136" s="149">
        <f>INDEX($B$29:$B$34, MATCH($FV136, $A$29:$A$34, 0))</f>
        <v>288.49501037177833</v>
      </c>
      <c r="FS136" s="129">
        <f t="shared" si="199"/>
        <v>110</v>
      </c>
      <c r="FT136" s="129">
        <f t="shared" si="200"/>
        <v>49.602289374771154</v>
      </c>
      <c r="FU136" s="129">
        <f t="shared" si="201"/>
        <v>178.56824174917617</v>
      </c>
      <c r="FV136" s="149">
        <f>IF(GI136=0,
IF(FT136&lt;$E$29,1,
IF(FT136&lt;$E$30,2,
IF(FT136&lt;$E$31,3,
IF(FT136&lt;$E$32,4,
IF(FT136&lt;$E$33,5,
IF(FT136&lt;$E$34,6)))))),
IF(FT136&gt;$F$29,1,
IF(FT136&gt;$F$30,2,
IF(FT136&gt;$F$31,3,
IF(FT136&gt;$F$32,4,
IF(FT136&gt;$F$33,5,
IF(FT136&gt;$F$34,6)))))))</f>
        <v>3</v>
      </c>
      <c r="FW136" s="149" cm="1">
        <f t="array" ref="FW136">INDEX(Sections!$A$37:$F$67, MATCH(FT136, Acceleration!$H$6:$H$36, 1), Sections!FV136)</f>
        <v>6.8582415088433493</v>
      </c>
      <c r="FX136" s="129">
        <f>(BikeData!$G$5/FR136)*BikeData!$N$2*(Sections!$O$2/Sections!$N$2)-Sections!GC136/Sections!FR136</f>
        <v>8.4635260890902622</v>
      </c>
      <c r="FY136" s="129">
        <f>(Sections!$V$2*Sections!$L$2*BikeData!$N$2*((Sections!$P$2)/Sections!$M$2)/(1-Sections!$V$2*Sections!$N$2/Sections!$M$2))/Sections!FR136-Sections!GC136/Sections!FR136</f>
        <v>12.611651908199514</v>
      </c>
      <c r="FZ136" s="129">
        <f t="shared" si="202"/>
        <v>6.8582415088433493</v>
      </c>
      <c r="GA136" s="129">
        <f t="shared" si="203"/>
        <v>49.740361822530218</v>
      </c>
      <c r="GB136" s="129">
        <f t="shared" si="185"/>
        <v>2.013233969393282E-2</v>
      </c>
      <c r="GC136" s="149">
        <f>0.5*Sections!$U$2*Sections!$T$2*Sections!FT136^2</f>
        <v>442.86968001933633</v>
      </c>
      <c r="GD136" s="149">
        <f>BikeData!$N$2*((Sections!$P$2)/Sections!$N$2)-(0.5*Sections!$U$2*Sections!$T$2*Sections!FT136^2)/BikeData!$G$5</f>
        <v>8.7567833575043537</v>
      </c>
      <c r="GE136" s="149">
        <f>Sections!$V$2*BikeData!$N$2*(Sections!$P$2/Sections!$M$2)/(1-Sections!$V$2*Sections!$N$2/Sections!$M$2)</f>
        <v>15.459349727578084</v>
      </c>
      <c r="GF136" s="149">
        <f t="shared" si="204"/>
        <v>8.7567833575043537</v>
      </c>
      <c r="GG136" s="149">
        <f t="shared" si="205"/>
        <v>404.54111422000005</v>
      </c>
      <c r="GH136" s="149">
        <f>MAX(0, (FT136^2 - CX$6^2)/(2*Sections!GF136))</f>
        <v>140.48463977985949</v>
      </c>
      <c r="GI136" s="149">
        <f t="shared" si="206"/>
        <v>0</v>
      </c>
      <c r="GJ136" s="149">
        <f t="shared" si="207"/>
        <v>6.8582415088433493</v>
      </c>
      <c r="GM136" s="106">
        <f>INDEX($B$29:$B$34, MATCH(GQ136, $A$29:$A$34, 0))</f>
        <v>288.49501037177833</v>
      </c>
      <c r="GN136" s="106">
        <f t="shared" si="208"/>
        <v>110</v>
      </c>
      <c r="GO136" s="106">
        <f t="shared" si="209"/>
        <v>46.74231968324024</v>
      </c>
      <c r="GP136" s="106">
        <f t="shared" si="210"/>
        <v>168.27235085966487</v>
      </c>
      <c r="GQ136" s="106">
        <f>IF(HD136=0,
IF(GO136&lt;$E$29,1,
IF(GO136&lt;$E$30,2,
IF(GO136&lt;$E$31,3,
IF(GO136&lt;$E$32,4,
IF(GO136&lt;$E$33,5,
IF(GO136&lt;$E$34,6)))))),
IF(GO136&gt;$F$29,1,
IF(GO136&gt;$F$30,2,
IF(GO136&gt;$F$31,3,
IF(GO136&gt;$F$32,4,
IF(GO136&gt;$F$33,5,
IF(GO136&gt;$F$34,6)))))))</f>
        <v>3</v>
      </c>
      <c r="GR136" s="106" cm="1">
        <f t="array" ref="GR136">INDEX(Sections!$A$37:$F$67, MATCH(GO136, Acceleration!$H$6:$H$36, 1), Sections!GQ136)</f>
        <v>6.8582415088433493</v>
      </c>
      <c r="GS136" s="106">
        <f>(BikeData!$G$5/GM136)*BikeData!$N$2*(Sections!$O$2/Sections!$N$2)-Sections!GX136/Sections!GM136</f>
        <v>8.6354447613362044</v>
      </c>
      <c r="GT136" s="106">
        <f>(Sections!$V$2*Sections!$L$2*BikeData!$N$2*((Sections!$P$2)/Sections!$M$2)/(1-Sections!$V$2*Sections!$N$2/Sections!$M$2))/Sections!GM136-Sections!GX136/Sections!GM136</f>
        <v>12.783570580445456</v>
      </c>
      <c r="GU136" s="106">
        <f t="shared" si="211"/>
        <v>6.8582415088433493</v>
      </c>
      <c r="GV136" s="106">
        <f t="shared" si="212"/>
        <v>46.888814576484172</v>
      </c>
      <c r="GW136" s="106">
        <f t="shared" si="186"/>
        <v>2.1360416231337886E-2</v>
      </c>
      <c r="GX136" s="106">
        <f>0.5*Sections!$U$2*Sections!$T$2*Sections!GO136^2</f>
        <v>393.27200088664097</v>
      </c>
      <c r="GY136" s="106">
        <f>BikeData!$N$2*((Sections!$P$2)/Sections!$N$2)-(0.5*Sections!$U$2*Sections!$T$2*Sections!GO136^2)/BikeData!$G$5</f>
        <v>8.944653354219108</v>
      </c>
      <c r="GZ136" s="106">
        <f>Sections!$V$2*BikeData!$N$2*(Sections!$P$2/Sections!$M$2)/(1-Sections!$V$2*Sections!$N$2/Sections!$M$2)</f>
        <v>15.459349727578084</v>
      </c>
      <c r="HA136" s="106">
        <f t="shared" si="213"/>
        <v>8.944653354219108</v>
      </c>
      <c r="HB136" s="106">
        <f t="shared" si="214"/>
        <v>273.21187875999999</v>
      </c>
      <c r="HC136" s="106">
        <f>MAX(0, (GO136^2 - DY$9^2)/(2*Sections!HA136))</f>
        <v>122.13130922170714</v>
      </c>
      <c r="HD136" s="106">
        <f t="shared" si="215"/>
        <v>0</v>
      </c>
      <c r="HE136" s="106">
        <f t="shared" si="216"/>
        <v>6.8582415088433493</v>
      </c>
      <c r="HH136" s="82">
        <f>INDEX($B$29:$B$34, MATCH(HL136, $A$29:$A$34, 0))</f>
        <v>288.49501037177833</v>
      </c>
      <c r="HI136" s="82">
        <f t="shared" si="217"/>
        <v>110</v>
      </c>
      <c r="HJ136" s="82">
        <f t="shared" si="218"/>
        <v>45.666774551939568</v>
      </c>
      <c r="HK136" s="82">
        <f t="shared" si="219"/>
        <v>164.40038838698246</v>
      </c>
      <c r="HL136" s="106">
        <f>IF(HY136=0,
IF(HJ136&lt;$E$29,1,
IF(HJ136&lt;$E$30,2,
IF(HJ136&lt;$E$31,3,
IF(HJ136&lt;$E$32,4,
IF(HJ136&lt;$E$33,5,
IF(HJ136&lt;$E$34,6)))))),
IF(HJ136&gt;$F$29,1,
IF(HJ136&gt;$F$30,2,
IF(HJ136&gt;$F$31,3,
IF(HJ136&gt;$F$32,4,
IF(HJ136&gt;$F$33,5,
IF(HJ136&gt;$F$34,6)))))))</f>
        <v>3</v>
      </c>
      <c r="HM136" s="106" cm="1">
        <f t="array" ref="HM136">INDEX(Sections!$A$37:$F$67, MATCH(HJ136, Acceleration!$H$6:$H$36, 1), Sections!HL136)</f>
        <v>6.8582415088433493</v>
      </c>
      <c r="HN136" s="82">
        <f>(BikeData!$G$5/HH136)*BikeData!$N$2*(Sections!$O$2/Sections!$N$2)-Sections!HS136/Sections!HH136</f>
        <v>8.6974570201534522</v>
      </c>
      <c r="HO136" s="82">
        <f>(Sections!$V$2*Sections!$L$2*BikeData!$N$2*((Sections!$P$2)/Sections!$M$2)/(1-Sections!$V$2*Sections!$N$2/Sections!$M$2))/Sections!HH136-Sections!HS136/Sections!HH136</f>
        <v>12.845582839262704</v>
      </c>
      <c r="HP136" s="82">
        <f t="shared" si="220"/>
        <v>6.8582415088433493</v>
      </c>
      <c r="HQ136" s="82">
        <f t="shared" si="221"/>
        <v>45.816708535155186</v>
      </c>
      <c r="HR136" s="106">
        <f t="shared" si="172"/>
        <v>2.1861869842624525E-2</v>
      </c>
      <c r="HS136" s="104">
        <f>0.5*Sections!$U$2*Sections!$T$2*Sections!HJ136^2</f>
        <v>375.38177363598152</v>
      </c>
      <c r="HT136" s="104">
        <f>BikeData!$N$2*((Sections!$P$2)/Sections!$N$2)-(0.5*Sections!$U$2*Sections!$T$2*Sections!HJ136^2)/BikeData!$G$5</f>
        <v>9.0124193665322121</v>
      </c>
      <c r="HU136" s="104">
        <f>Sections!$V$2*BikeData!$N$2*(Sections!$P$2/Sections!$M$2)/(1-Sections!$V$2*Sections!$N$2/Sections!$M$2)</f>
        <v>15.459349727578084</v>
      </c>
      <c r="HV136" s="106">
        <f t="shared" si="222"/>
        <v>9.0124193665322121</v>
      </c>
      <c r="HW136" s="106">
        <f t="shared" si="223"/>
        <v>211.42191860000003</v>
      </c>
      <c r="HX136" s="106">
        <f t="shared" si="187"/>
        <v>97.875426791274563</v>
      </c>
      <c r="HY136" s="106">
        <f t="shared" si="224"/>
        <v>0</v>
      </c>
      <c r="HZ136" s="106">
        <f t="shared" si="225"/>
        <v>6.8582415088433493</v>
      </c>
    </row>
    <row r="137" spans="2:234">
      <c r="B137" s="65"/>
      <c r="C137" s="65"/>
      <c r="D137" s="65"/>
      <c r="E137" s="111"/>
      <c r="F137" s="111"/>
      <c r="L137" s="149">
        <f>INDEX($B$29:$B$34, MATCH($P137, $A$29:$A$34, 0))</f>
        <v>288.49501037177833</v>
      </c>
      <c r="M137" s="149">
        <f t="shared" si="173"/>
        <v>111</v>
      </c>
      <c r="N137" s="149">
        <f t="shared" si="188"/>
        <v>46.443200338439738</v>
      </c>
      <c r="O137" s="149">
        <f t="shared" si="174"/>
        <v>167.19552121838305</v>
      </c>
      <c r="P137" s="149">
        <f>IF(AC137=0,
IF(N137&lt;$E$29,1,
IF(N137&lt;$E$30,2,
IF(N137&lt;$E$31,3,
IF(N137&lt;$E$32,4,
IF(N137&lt;$E$33,5,
IF(N137&lt;$E$34,6)))))),
IF(N137&gt;$F$29,1,
IF(N137&gt;$F$30,2,
IF(N137&gt;$F$31,3,
IF(N137&gt;$F$32,4,
IF(N137&gt;$F$33,5,
IF(N137&gt;$F$34,6)))))))</f>
        <v>3</v>
      </c>
      <c r="Q137" s="149" cm="1">
        <f t="array" ref="Q137">INDEX(Sections!$A$37:$F$67, MATCH(N137, Acceleration!$H$6:$H$36, 1), Sections!P137)</f>
        <v>6.8582415088433493</v>
      </c>
      <c r="R137" s="149">
        <f>(BikeData!$G$5/L137)*BikeData!$N$2*(Sections!$O$2/Sections!$N$2)-Sections!W137/Sections!L137</f>
        <v>8.652835864559842</v>
      </c>
      <c r="S137" s="149">
        <f>(Sections!$V$2*Sections!$L$2*BikeData!$N$2*((Sections!$P$2)/Sections!$M$2)/(1-Sections!$V$2*Sections!$N$2/Sections!$M$2))/Sections!L137-Sections!W137/Sections!L137</f>
        <v>12.800961683669094</v>
      </c>
      <c r="T137" s="149">
        <f t="shared" si="168"/>
        <v>6.8582415088433493</v>
      </c>
      <c r="U137" s="149">
        <f t="shared" si="169"/>
        <v>46.590635761858145</v>
      </c>
      <c r="V137" s="149">
        <f t="shared" si="175"/>
        <v>2.1497554909417706E-2</v>
      </c>
      <c r="W137" s="149">
        <f>0.5*Sections!$U$2*Sections!$T$2*Sections!N137^2</f>
        <v>388.25475438176079</v>
      </c>
      <c r="X137" s="149">
        <f>BikeData!$N$2*((Sections!$P$2)/Sections!$N$2)-(0.5*Sections!$U$2*Sections!$T$2*Sections!N137^2)/BikeData!$G$5</f>
        <v>8.9636580758285032</v>
      </c>
      <c r="Y137" s="149">
        <f>Sections!$V$2*BikeData!$N$2*(Sections!$P$2/Sections!$M$2)/(1-Sections!$V$2*Sections!$N$2/Sections!$M$2)</f>
        <v>15.459349727578084</v>
      </c>
      <c r="Z137" s="149">
        <f t="shared" si="176"/>
        <v>8.9636580758285032</v>
      </c>
      <c r="AA137" s="149">
        <f>$D$2-M137</f>
        <v>392.2</v>
      </c>
      <c r="AB137" s="149">
        <f>MAX(0, (N137^2 - M$17^2)/(2*Sections!Z137))</f>
        <v>70.2909271286197</v>
      </c>
      <c r="AC137" s="149">
        <f t="shared" si="189"/>
        <v>0</v>
      </c>
      <c r="AD137" s="149">
        <f t="shared" si="177"/>
        <v>6.8582415088433493</v>
      </c>
      <c r="EX137" s="129">
        <f>INDEX($B$29:$B$34, MATCH($FB137, $A$29:$A$34, 0))</f>
        <v>288.49501037177833</v>
      </c>
      <c r="EY137" s="129">
        <f t="shared" si="230"/>
        <v>111</v>
      </c>
      <c r="EZ137" s="129">
        <f t="shared" si="231"/>
        <v>50.953871823128544</v>
      </c>
      <c r="FA137" s="129">
        <f t="shared" si="232"/>
        <v>183.43393856326276</v>
      </c>
      <c r="FB137" s="149">
        <f>IF(FO137=0,
IF(EZ137&lt;$E$29,1,
IF(EZ137&lt;$E$30,2,
IF(EZ137&lt;$E$31,3,
IF(EZ137&lt;$E$32,4,
IF(EZ137&lt;$E$33,5,
IF(EZ137&lt;$E$34,6)))))),
IF(EZ137&gt;$F$29,1,
IF(EZ137&gt;$F$30,2,
IF(EZ137&gt;$F$31,3,
IF(EZ137&gt;$F$32,4,
IF(EZ137&gt;$F$33,5,
IF(EZ137&gt;$F$34,6)))))))</f>
        <v>3</v>
      </c>
      <c r="FC137" s="149" cm="1">
        <f t="array" ref="FC137">INDEX(Sections!$A$37:$F$67, MATCH(EZ137, Acceleration!$H$6:$H$36, 1), Sections!FB137)</f>
        <v>6.8582415088433493</v>
      </c>
      <c r="FD137" s="129">
        <f>(BikeData!$G$5/EX137)*BikeData!$N$2*(Sections!$O$2/Sections!$N$2)-Sections!FI137/Sections!EX137</f>
        <v>8.3787281245523531</v>
      </c>
      <c r="FE137" s="129">
        <f>(Sections!$V$2*Sections!$L$2*BikeData!$N$2*((Sections!$P$2)/Sections!$M$2)/(1-Sections!$V$2*Sections!$N$2/Sections!$M$2))/Sections!EX137-Sections!FI137/Sections!EX137</f>
        <v>12.526853943661605</v>
      </c>
      <c r="FF137" s="129">
        <f t="shared" si="233"/>
        <v>6.8582415088433493</v>
      </c>
      <c r="FG137" s="129">
        <f t="shared" si="234"/>
        <v>51.08829158217663</v>
      </c>
      <c r="FH137" s="129">
        <f t="shared" si="183"/>
        <v>1.9599741256524524E-2</v>
      </c>
      <c r="FI137" s="149">
        <f>0.5*Sections!$U$2*Sections!$T$2*Sections!EZ137^2</f>
        <v>467.33346967820631</v>
      </c>
      <c r="FJ137" s="149">
        <f>BikeData!$N$2*((Sections!$P$2)/Sections!$N$2)-(0.5*Sections!$U$2*Sections!$T$2*Sections!EZ137^2)/BikeData!$G$5</f>
        <v>8.6641174875843916</v>
      </c>
      <c r="FK137" s="149">
        <f>Sections!$V$2*BikeData!$N$2*(Sections!$P$2/Sections!$M$2)/(1-Sections!$V$2*Sections!$N$2/Sections!$M$2)</f>
        <v>15.459349727578084</v>
      </c>
      <c r="FL137" s="149">
        <f t="shared" si="235"/>
        <v>8.6641174875843916</v>
      </c>
      <c r="FM137" s="149">
        <f t="shared" si="236"/>
        <v>142.62828163</v>
      </c>
      <c r="FN137" s="149">
        <f t="shared" si="184"/>
        <v>107.93419064739919</v>
      </c>
      <c r="FO137" s="149">
        <f t="shared" si="237"/>
        <v>0</v>
      </c>
      <c r="FP137" s="149">
        <f t="shared" si="238"/>
        <v>6.8582415088433493</v>
      </c>
      <c r="FR137" s="149">
        <f>INDEX($B$29:$B$34, MATCH($FV137, $A$29:$A$34, 0))</f>
        <v>288.49501037177833</v>
      </c>
      <c r="FS137" s="129">
        <f t="shared" si="199"/>
        <v>111</v>
      </c>
      <c r="FT137" s="129">
        <f t="shared" si="200"/>
        <v>49.740361822530218</v>
      </c>
      <c r="FU137" s="129">
        <f t="shared" si="201"/>
        <v>179.06530256110878</v>
      </c>
      <c r="FV137" s="149">
        <f>IF(GI137=0,
IF(FT137&lt;$E$29,1,
IF(FT137&lt;$E$30,2,
IF(FT137&lt;$E$31,3,
IF(FT137&lt;$E$32,4,
IF(FT137&lt;$E$33,5,
IF(FT137&lt;$E$34,6)))))),
IF(FT137&gt;$F$29,1,
IF(FT137&gt;$F$30,2,
IF(FT137&gt;$F$31,3,
IF(FT137&gt;$F$32,4,
IF(FT137&gt;$F$33,5,
IF(FT137&gt;$F$34,6)))))))</f>
        <v>3</v>
      </c>
      <c r="FW137" s="149" cm="1">
        <f t="array" ref="FW137">INDEX(Sections!$A$37:$F$67, MATCH(FT137, Acceleration!$H$6:$H$36, 1), Sections!FV137)</f>
        <v>6.8582415088433493</v>
      </c>
      <c r="FX137" s="129">
        <f>(BikeData!$G$5/FR137)*BikeData!$N$2*(Sections!$O$2/Sections!$N$2)-Sections!GC137/Sections!FR137</f>
        <v>8.4549679967336502</v>
      </c>
      <c r="FY137" s="129">
        <f>(Sections!$V$2*Sections!$L$2*BikeData!$N$2*((Sections!$P$2)/Sections!$M$2)/(1-Sections!$V$2*Sections!$N$2/Sections!$M$2))/Sections!FR137-Sections!GC137/Sections!FR137</f>
        <v>12.603093815842902</v>
      </c>
      <c r="FZ137" s="129">
        <f t="shared" si="202"/>
        <v>6.8582415088433493</v>
      </c>
      <c r="GA137" s="129">
        <f t="shared" si="203"/>
        <v>49.878052059537254</v>
      </c>
      <c r="GB137" s="129">
        <f t="shared" si="185"/>
        <v>2.0076609555013621E-2</v>
      </c>
      <c r="GC137" s="149">
        <f>0.5*Sections!$U$2*Sections!$T$2*Sections!FT137^2</f>
        <v>445.33864696251993</v>
      </c>
      <c r="GD137" s="149">
        <f>BikeData!$N$2*((Sections!$P$2)/Sections!$N$2)-(0.5*Sections!$U$2*Sections!$T$2*Sections!FT137^2)/BikeData!$G$5</f>
        <v>8.7474312099922944</v>
      </c>
      <c r="GE137" s="149">
        <f>Sections!$V$2*BikeData!$N$2*(Sections!$P$2/Sections!$M$2)/(1-Sections!$V$2*Sections!$N$2/Sections!$M$2)</f>
        <v>15.459349727578084</v>
      </c>
      <c r="GF137" s="149">
        <f t="shared" si="204"/>
        <v>8.7474312099922944</v>
      </c>
      <c r="GG137" s="149">
        <f t="shared" si="205"/>
        <v>403.54111422000005</v>
      </c>
      <c r="GH137" s="149">
        <f>MAX(0, (FT137^2 - CX$6^2)/(2*Sections!GF137))</f>
        <v>141.41886542703097</v>
      </c>
      <c r="GI137" s="149">
        <f t="shared" si="206"/>
        <v>0</v>
      </c>
      <c r="GJ137" s="149">
        <f t="shared" si="207"/>
        <v>6.8582415088433493</v>
      </c>
      <c r="GM137" s="106">
        <f>INDEX($B$29:$B$34, MATCH(GQ137, $A$29:$A$34, 0))</f>
        <v>288.49501037177833</v>
      </c>
      <c r="GN137" s="106">
        <f t="shared" si="208"/>
        <v>111</v>
      </c>
      <c r="GO137" s="106">
        <f t="shared" si="209"/>
        <v>46.888814576484172</v>
      </c>
      <c r="GP137" s="106">
        <f t="shared" si="210"/>
        <v>168.79973247534303</v>
      </c>
      <c r="GQ137" s="106">
        <f>IF(HD137=0,
IF(GO137&lt;$E$29,1,
IF(GO137&lt;$E$30,2,
IF(GO137&lt;$E$31,3,
IF(GO137&lt;$E$32,4,
IF(GO137&lt;$E$33,5,
IF(GO137&lt;$E$34,6)))))),
IF(GO137&gt;$F$29,1,
IF(GO137&gt;$F$30,2,
IF(GO137&gt;$F$31,3,
IF(GO137&gt;$F$32,4,
IF(GO137&gt;$F$33,5,
IF(GO137&gt;$F$34,6)))))))</f>
        <v>3</v>
      </c>
      <c r="GR137" s="106" cm="1">
        <f t="array" ref="GR137">INDEX(Sections!$A$37:$F$67, MATCH(GO137, Acceleration!$H$6:$H$36, 1), Sections!GQ137)</f>
        <v>6.8582415088433493</v>
      </c>
      <c r="GS137" s="106">
        <f>(BikeData!$G$5/GM137)*BikeData!$N$2*(Sections!$O$2/Sections!$N$2)-Sections!GX137/Sections!GM137</f>
        <v>8.6268866689795907</v>
      </c>
      <c r="GT137" s="106">
        <f>(Sections!$V$2*Sections!$L$2*BikeData!$N$2*((Sections!$P$2)/Sections!$M$2)/(1-Sections!$V$2*Sections!$N$2/Sections!$M$2))/Sections!GM137-Sections!GX137/Sections!GM137</f>
        <v>12.775012488088842</v>
      </c>
      <c r="GU137" s="106">
        <f t="shared" si="211"/>
        <v>6.8582415088433493</v>
      </c>
      <c r="GV137" s="106">
        <f t="shared" si="212"/>
        <v>47.034853198512288</v>
      </c>
      <c r="GW137" s="106">
        <f t="shared" si="186"/>
        <v>2.1293887338293037E-2</v>
      </c>
      <c r="GX137" s="106">
        <f>0.5*Sections!$U$2*Sections!$T$2*Sections!GO137^2</f>
        <v>395.74096782982463</v>
      </c>
      <c r="GY137" s="106">
        <f>BikeData!$N$2*((Sections!$P$2)/Sections!$N$2)-(0.5*Sections!$U$2*Sections!$T$2*Sections!GO137^2)/BikeData!$G$5</f>
        <v>8.9353012067070487</v>
      </c>
      <c r="GZ137" s="106">
        <f>Sections!$V$2*BikeData!$N$2*(Sections!$P$2/Sections!$M$2)/(1-Sections!$V$2*Sections!$N$2/Sections!$M$2)</f>
        <v>15.459349727578084</v>
      </c>
      <c r="HA137" s="106">
        <f t="shared" si="213"/>
        <v>8.9353012067070487</v>
      </c>
      <c r="HB137" s="106">
        <f t="shared" si="214"/>
        <v>272.21187875999999</v>
      </c>
      <c r="HC137" s="106">
        <f>MAX(0, (GO137^2 - DY$9^2)/(2*Sections!HA137))</f>
        <v>123.02668267845425</v>
      </c>
      <c r="HD137" s="106">
        <f t="shared" si="215"/>
        <v>0</v>
      </c>
      <c r="HE137" s="106">
        <f t="shared" si="216"/>
        <v>6.8582415088433493</v>
      </c>
      <c r="HH137" s="82">
        <f>INDEX($B$29:$B$34, MATCH(HL137, $A$29:$A$34, 0))</f>
        <v>288.49501037177833</v>
      </c>
      <c r="HI137" s="82">
        <f t="shared" si="217"/>
        <v>111</v>
      </c>
      <c r="HJ137" s="82">
        <f t="shared" si="218"/>
        <v>45.816708535155186</v>
      </c>
      <c r="HK137" s="82">
        <f t="shared" si="219"/>
        <v>164.94015072655867</v>
      </c>
      <c r="HL137" s="106">
        <f>IF(HY137=0,
IF(HJ137&lt;$E$29,1,
IF(HJ137&lt;$E$30,2,
IF(HJ137&lt;$E$31,3,
IF(HJ137&lt;$E$32,4,
IF(HJ137&lt;$E$33,5,
IF(HJ137&lt;$E$34,6)))))),
IF(HJ137&gt;$F$29,1,
IF(HJ137&gt;$F$30,2,
IF(HJ137&gt;$F$31,3,
IF(HJ137&gt;$F$32,4,
IF(HJ137&gt;$F$33,5,
IF(HJ137&gt;$F$34,6)))))))</f>
        <v>3</v>
      </c>
      <c r="HM137" s="106" cm="1">
        <f t="array" ref="HM137">INDEX(Sections!$A$37:$F$67, MATCH(HJ137, Acceleration!$H$6:$H$36, 1), Sections!HL137)</f>
        <v>6.8582415088433493</v>
      </c>
      <c r="HN137" s="82">
        <f>(BikeData!$G$5/HH137)*BikeData!$N$2*(Sections!$O$2/Sections!$N$2)-Sections!HS137/Sections!HH137</f>
        <v>8.6888989277968403</v>
      </c>
      <c r="HO137" s="82">
        <f>(Sections!$V$2*Sections!$L$2*BikeData!$N$2*((Sections!$P$2)/Sections!$M$2)/(1-Sections!$V$2*Sections!$N$2/Sections!$M$2))/Sections!HH137-Sections!HS137/Sections!HH137</f>
        <v>12.837024746906092</v>
      </c>
      <c r="HP137" s="82">
        <f t="shared" si="220"/>
        <v>6.8582415088433493</v>
      </c>
      <c r="HQ137" s="82">
        <f t="shared" si="221"/>
        <v>45.96615346113974</v>
      </c>
      <c r="HR137" s="106">
        <f t="shared" si="172"/>
        <v>2.1790560421625908E-2</v>
      </c>
      <c r="HS137" s="104">
        <f>0.5*Sections!$U$2*Sections!$T$2*Sections!HJ137^2</f>
        <v>377.85074057916518</v>
      </c>
      <c r="HT137" s="104">
        <f>BikeData!$N$2*((Sections!$P$2)/Sections!$N$2)-(0.5*Sections!$U$2*Sections!$T$2*Sections!HJ137^2)/BikeData!$G$5</f>
        <v>9.0030672190201528</v>
      </c>
      <c r="HU137" s="104">
        <f>Sections!$V$2*BikeData!$N$2*(Sections!$P$2/Sections!$M$2)/(1-Sections!$V$2*Sections!$N$2/Sections!$M$2)</f>
        <v>15.459349727578084</v>
      </c>
      <c r="HV137" s="106">
        <f t="shared" si="222"/>
        <v>9.0030672190201528</v>
      </c>
      <c r="HW137" s="106">
        <f t="shared" si="223"/>
        <v>210.42191860000003</v>
      </c>
      <c r="HX137" s="106">
        <f t="shared" si="187"/>
        <v>98.73886441190885</v>
      </c>
      <c r="HY137" s="106">
        <f t="shared" si="224"/>
        <v>0</v>
      </c>
      <c r="HZ137" s="106">
        <f t="shared" si="225"/>
        <v>6.8582415088433493</v>
      </c>
    </row>
    <row r="138" spans="2:234">
      <c r="B138" s="65"/>
      <c r="C138" s="65"/>
      <c r="D138" s="65"/>
      <c r="E138" s="111"/>
      <c r="F138" s="111"/>
      <c r="L138" s="149">
        <f>INDEX($B$29:$B$34, MATCH($P138, $A$29:$A$34, 0))</f>
        <v>288.49501037177833</v>
      </c>
      <c r="M138" s="149">
        <f t="shared" si="173"/>
        <v>112</v>
      </c>
      <c r="N138" s="149">
        <f t="shared" si="188"/>
        <v>46.590635761858145</v>
      </c>
      <c r="O138" s="149">
        <f t="shared" si="174"/>
        <v>167.72628874268932</v>
      </c>
      <c r="P138" s="149">
        <f>IF(AC138=0,
IF(N138&lt;$E$29,1,
IF(N138&lt;$E$30,2,
IF(N138&lt;$E$31,3,
IF(N138&lt;$E$32,4,
IF(N138&lt;$E$33,5,
IF(N138&lt;$E$34,6)))))),
IF(N138&gt;$F$29,1,
IF(N138&gt;$F$30,2,
IF(N138&gt;$F$31,3,
IF(N138&gt;$F$32,4,
IF(N138&gt;$F$33,5,
IF(N138&gt;$F$34,6)))))))</f>
        <v>3</v>
      </c>
      <c r="Q138" s="149" cm="1">
        <f t="array" ref="Q138">INDEX(Sections!$A$37:$F$67, MATCH(N138, Acceleration!$H$6:$H$36, 1), Sections!P138)</f>
        <v>6.8582415088433493</v>
      </c>
      <c r="R138" s="149">
        <f>(BikeData!$G$5/L138)*BikeData!$N$2*(Sections!$O$2/Sections!$N$2)-Sections!W138/Sections!L138</f>
        <v>8.64427777220323</v>
      </c>
      <c r="S138" s="149">
        <f>(Sections!$V$2*Sections!$L$2*BikeData!$N$2*((Sections!$P$2)/Sections!$M$2)/(1-Sections!$V$2*Sections!$N$2/Sections!$M$2))/Sections!L138-Sections!W138/Sections!L138</f>
        <v>12.792403591312482</v>
      </c>
      <c r="T138" s="149">
        <f t="shared" si="168"/>
        <v>6.8582415088433493</v>
      </c>
      <c r="U138" s="149">
        <f t="shared" si="169"/>
        <v>46.737606097358274</v>
      </c>
      <c r="V138" s="149">
        <f t="shared" si="175"/>
        <v>2.1429740453236874E-2</v>
      </c>
      <c r="W138" s="149">
        <f>0.5*Sections!$U$2*Sections!$T$2*Sections!N138^2</f>
        <v>390.72372132494428</v>
      </c>
      <c r="X138" s="149">
        <f>BikeData!$N$2*((Sections!$P$2)/Sections!$N$2)-(0.5*Sections!$U$2*Sections!$T$2*Sections!N138^2)/BikeData!$G$5</f>
        <v>8.9543059283164439</v>
      </c>
      <c r="Y138" s="149">
        <f>Sections!$V$2*BikeData!$N$2*(Sections!$P$2/Sections!$M$2)/(1-Sections!$V$2*Sections!$N$2/Sections!$M$2)</f>
        <v>15.459349727578084</v>
      </c>
      <c r="Z138" s="149">
        <f t="shared" si="176"/>
        <v>8.9543059283164439</v>
      </c>
      <c r="AA138" s="149">
        <f>$D$2-M138</f>
        <v>391.2</v>
      </c>
      <c r="AB138" s="149">
        <f>MAX(0, (N138^2 - M$17^2)/(2*Sections!Z138))</f>
        <v>71.130256573947506</v>
      </c>
      <c r="AC138" s="149">
        <f t="shared" si="189"/>
        <v>0</v>
      </c>
      <c r="AD138" s="149">
        <f t="shared" si="177"/>
        <v>6.8582415088433493</v>
      </c>
      <c r="EX138" s="129">
        <f>INDEX($B$29:$B$34, MATCH($FB138, $A$29:$A$34, 0))</f>
        <v>288.49501037177833</v>
      </c>
      <c r="EY138" s="129">
        <f t="shared" si="230"/>
        <v>112</v>
      </c>
      <c r="EZ138" s="129">
        <f t="shared" si="231"/>
        <v>51.08829158217663</v>
      </c>
      <c r="FA138" s="129">
        <f t="shared" si="232"/>
        <v>183.91784969583588</v>
      </c>
      <c r="FB138" s="149">
        <f>IF(FO138=0,
IF(EZ138&lt;$E$29,1,
IF(EZ138&lt;$E$30,2,
IF(EZ138&lt;$E$31,3,
IF(EZ138&lt;$E$32,4,
IF(EZ138&lt;$E$33,5,
IF(EZ138&lt;$E$34,6)))))),
IF(EZ138&gt;$F$29,1,
IF(EZ138&gt;$F$30,2,
IF(EZ138&gt;$F$31,3,
IF(EZ138&gt;$F$32,4,
IF(EZ138&gt;$F$33,5,
IF(EZ138&gt;$F$34,6)))))))</f>
        <v>3</v>
      </c>
      <c r="FC138" s="149" cm="1">
        <f t="array" ref="FC138">INDEX(Sections!$A$37:$F$67, MATCH(EZ138, Acceleration!$H$6:$H$36, 1), Sections!FB138)</f>
        <v>6.8582415088433493</v>
      </c>
      <c r="FD138" s="129">
        <f>(BikeData!$G$5/EX138)*BikeData!$N$2*(Sections!$O$2/Sections!$N$2)-Sections!FI138/Sections!EX138</f>
        <v>8.3701700321957393</v>
      </c>
      <c r="FE138" s="129">
        <f>(Sections!$V$2*Sections!$L$2*BikeData!$N$2*((Sections!$P$2)/Sections!$M$2)/(1-Sections!$V$2*Sections!$N$2/Sections!$M$2))/Sections!EX138-Sections!FI138/Sections!EX138</f>
        <v>12.518295851304991</v>
      </c>
      <c r="FF138" s="129">
        <f t="shared" si="233"/>
        <v>6.8582415088433493</v>
      </c>
      <c r="FG138" s="129">
        <f t="shared" si="234"/>
        <v>51.222358592739425</v>
      </c>
      <c r="FH138" s="129">
        <f t="shared" si="183"/>
        <v>1.9548307009883293E-2</v>
      </c>
      <c r="FI138" s="149">
        <f>0.5*Sections!$U$2*Sections!$T$2*Sections!EZ138^2</f>
        <v>469.80243662138992</v>
      </c>
      <c r="FJ138" s="149">
        <f>BikeData!$N$2*((Sections!$P$2)/Sections!$N$2)-(0.5*Sections!$U$2*Sections!$T$2*Sections!EZ138^2)/BikeData!$G$5</f>
        <v>8.6547653400723323</v>
      </c>
      <c r="FK138" s="149">
        <f>Sections!$V$2*BikeData!$N$2*(Sections!$P$2/Sections!$M$2)/(1-Sections!$V$2*Sections!$N$2/Sections!$M$2)</f>
        <v>15.459349727578084</v>
      </c>
      <c r="FL138" s="149">
        <f t="shared" si="235"/>
        <v>8.6547653400723323</v>
      </c>
      <c r="FM138" s="149">
        <f t="shared" si="236"/>
        <v>141.62828163</v>
      </c>
      <c r="FN138" s="149">
        <f t="shared" si="184"/>
        <v>108.84324567919128</v>
      </c>
      <c r="FO138" s="149">
        <f t="shared" si="237"/>
        <v>0</v>
      </c>
      <c r="FP138" s="149">
        <f t="shared" si="238"/>
        <v>6.8582415088433493</v>
      </c>
      <c r="FR138" s="149">
        <f>INDEX($B$29:$B$34, MATCH($FV138, $A$29:$A$34, 0))</f>
        <v>288.49501037177833</v>
      </c>
      <c r="FS138" s="129">
        <f t="shared" si="199"/>
        <v>112</v>
      </c>
      <c r="FT138" s="129">
        <f t="shared" si="200"/>
        <v>49.878052059537254</v>
      </c>
      <c r="FU138" s="129">
        <f t="shared" si="201"/>
        <v>179.56098741433411</v>
      </c>
      <c r="FV138" s="149">
        <f>IF(GI138=0,
IF(FT138&lt;$E$29,1,
IF(FT138&lt;$E$30,2,
IF(FT138&lt;$E$31,3,
IF(FT138&lt;$E$32,4,
IF(FT138&lt;$E$33,5,
IF(FT138&lt;$E$34,6)))))),
IF(FT138&gt;$F$29,1,
IF(FT138&gt;$F$30,2,
IF(FT138&gt;$F$31,3,
IF(FT138&gt;$F$32,4,
IF(FT138&gt;$F$33,5,
IF(FT138&gt;$F$34,6)))))))</f>
        <v>3</v>
      </c>
      <c r="FW138" s="149" cm="1">
        <f t="array" ref="FW138">INDEX(Sections!$A$37:$F$67, MATCH(FT138, Acceleration!$H$6:$H$36, 1), Sections!FV138)</f>
        <v>6.8582415088433493</v>
      </c>
      <c r="FX138" s="129">
        <f>(BikeData!$G$5/FR138)*BikeData!$N$2*(Sections!$O$2/Sections!$N$2)-Sections!GC138/Sections!FR138</f>
        <v>8.4464099043770364</v>
      </c>
      <c r="FY138" s="129">
        <f>(Sections!$V$2*Sections!$L$2*BikeData!$N$2*((Sections!$P$2)/Sections!$M$2)/(1-Sections!$V$2*Sections!$N$2/Sections!$M$2))/Sections!FR138-Sections!GC138/Sections!FR138</f>
        <v>12.594535723486288</v>
      </c>
      <c r="FZ138" s="129">
        <f t="shared" si="202"/>
        <v>6.8582415088433493</v>
      </c>
      <c r="GA138" s="129">
        <f t="shared" si="203"/>
        <v>50.015363242423774</v>
      </c>
      <c r="GB138" s="129">
        <f t="shared" si="185"/>
        <v>2.0021339684446058E-2</v>
      </c>
      <c r="GC138" s="149">
        <f>0.5*Sections!$U$2*Sections!$T$2*Sections!FT138^2</f>
        <v>447.80761390570353</v>
      </c>
      <c r="GD138" s="149">
        <f>BikeData!$N$2*((Sections!$P$2)/Sections!$N$2)-(0.5*Sections!$U$2*Sections!$T$2*Sections!FT138^2)/BikeData!$G$5</f>
        <v>8.7380790624802351</v>
      </c>
      <c r="GE138" s="149">
        <f>Sections!$V$2*BikeData!$N$2*(Sections!$P$2/Sections!$M$2)/(1-Sections!$V$2*Sections!$N$2/Sections!$M$2)</f>
        <v>15.459349727578084</v>
      </c>
      <c r="GF138" s="149">
        <f t="shared" si="204"/>
        <v>8.7380790624802351</v>
      </c>
      <c r="GG138" s="149">
        <f t="shared" si="205"/>
        <v>402.54111422000005</v>
      </c>
      <c r="GH138" s="149">
        <f>MAX(0, (FT138^2 - CX$6^2)/(2*Sections!GF138))</f>
        <v>142.3550908308994</v>
      </c>
      <c r="GI138" s="149">
        <f t="shared" si="206"/>
        <v>0</v>
      </c>
      <c r="GJ138" s="149">
        <f t="shared" si="207"/>
        <v>6.8582415088433493</v>
      </c>
      <c r="GM138" s="106">
        <f>INDEX($B$29:$B$34, MATCH(GQ138, $A$29:$A$34, 0))</f>
        <v>288.49501037177833</v>
      </c>
      <c r="GN138" s="106">
        <f t="shared" si="208"/>
        <v>112</v>
      </c>
      <c r="GO138" s="106">
        <f t="shared" si="209"/>
        <v>47.034853198512288</v>
      </c>
      <c r="GP138" s="106">
        <f t="shared" si="210"/>
        <v>169.32547151464425</v>
      </c>
      <c r="GQ138" s="106">
        <f>IF(HD138=0,
IF(GO138&lt;$E$29,1,
IF(GO138&lt;$E$30,2,
IF(GO138&lt;$E$31,3,
IF(GO138&lt;$E$32,4,
IF(GO138&lt;$E$33,5,
IF(GO138&lt;$E$34,6)))))),
IF(GO138&gt;$F$29,1,
IF(GO138&gt;$F$30,2,
IF(GO138&gt;$F$31,3,
IF(GO138&gt;$F$32,4,
IF(GO138&gt;$F$33,5,
IF(GO138&gt;$F$34,6)))))))</f>
        <v>3</v>
      </c>
      <c r="GR138" s="106" cm="1">
        <f t="array" ref="GR138">INDEX(Sections!$A$37:$F$67, MATCH(GO138, Acceleration!$H$6:$H$36, 1), Sections!GQ138)</f>
        <v>6.8582415088433493</v>
      </c>
      <c r="GS138" s="106">
        <f>(BikeData!$G$5/GM138)*BikeData!$N$2*(Sections!$O$2/Sections!$N$2)-Sections!GX138/Sections!GM138</f>
        <v>8.6183285766229787</v>
      </c>
      <c r="GT138" s="106">
        <f>(Sections!$V$2*Sections!$L$2*BikeData!$N$2*((Sections!$P$2)/Sections!$M$2)/(1-Sections!$V$2*Sections!$N$2/Sections!$M$2))/Sections!GM138-Sections!GX138/Sections!GM138</f>
        <v>12.766454395732231</v>
      </c>
      <c r="GU138" s="106">
        <f t="shared" si="211"/>
        <v>6.8582415088433493</v>
      </c>
      <c r="GV138" s="106">
        <f t="shared" si="212"/>
        <v>47.180439786242857</v>
      </c>
      <c r="GW138" s="106">
        <f t="shared" si="186"/>
        <v>2.1227976230181359E-2</v>
      </c>
      <c r="GX138" s="106">
        <f>0.5*Sections!$U$2*Sections!$T$2*Sections!GO138^2</f>
        <v>398.20993477300823</v>
      </c>
      <c r="GY138" s="106">
        <f>BikeData!$N$2*((Sections!$P$2)/Sections!$N$2)-(0.5*Sections!$U$2*Sections!$T$2*Sections!GO138^2)/BikeData!$G$5</f>
        <v>8.9259490591949895</v>
      </c>
      <c r="GZ138" s="106">
        <f>Sections!$V$2*BikeData!$N$2*(Sections!$P$2/Sections!$M$2)/(1-Sections!$V$2*Sections!$N$2/Sections!$M$2)</f>
        <v>15.459349727578084</v>
      </c>
      <c r="HA138" s="106">
        <f t="shared" si="213"/>
        <v>8.9259490591949895</v>
      </c>
      <c r="HB138" s="106">
        <f t="shared" si="214"/>
        <v>271.21187875999999</v>
      </c>
      <c r="HC138" s="106">
        <f>MAX(0, (GO138^2 - DY$9^2)/(2*Sections!HA138))</f>
        <v>123.92393238714727</v>
      </c>
      <c r="HD138" s="106">
        <f t="shared" si="215"/>
        <v>0</v>
      </c>
      <c r="HE138" s="106">
        <f t="shared" si="216"/>
        <v>6.8582415088433493</v>
      </c>
      <c r="HH138" s="82">
        <f>INDEX($B$29:$B$34, MATCH(HL138, $A$29:$A$34, 0))</f>
        <v>288.49501037177833</v>
      </c>
      <c r="HI138" s="82">
        <f t="shared" si="217"/>
        <v>112</v>
      </c>
      <c r="HJ138" s="82">
        <f t="shared" si="218"/>
        <v>45.96615346113974</v>
      </c>
      <c r="HK138" s="82">
        <f t="shared" si="219"/>
        <v>165.47815246010308</v>
      </c>
      <c r="HL138" s="106">
        <f>IF(HY138=0,
IF(HJ138&lt;$E$29,1,
IF(HJ138&lt;$E$30,2,
IF(HJ138&lt;$E$31,3,
IF(HJ138&lt;$E$32,4,
IF(HJ138&lt;$E$33,5,
IF(HJ138&lt;$E$34,6)))))),
IF(HJ138&gt;$F$29,1,
IF(HJ138&gt;$F$30,2,
IF(HJ138&gt;$F$31,3,
IF(HJ138&gt;$F$32,4,
IF(HJ138&gt;$F$33,5,
IF(HJ138&gt;$F$34,6)))))))</f>
        <v>3</v>
      </c>
      <c r="HM138" s="106" cm="1">
        <f t="array" ref="HM138">INDEX(Sections!$A$37:$F$67, MATCH(HJ138, Acceleration!$H$6:$H$36, 1), Sections!HL138)</f>
        <v>6.8582415088433493</v>
      </c>
      <c r="HN138" s="82">
        <f>(BikeData!$G$5/HH138)*BikeData!$N$2*(Sections!$O$2/Sections!$N$2)-Sections!HS138/Sections!HH138</f>
        <v>8.6803408354402265</v>
      </c>
      <c r="HO138" s="82">
        <f>(Sections!$V$2*Sections!$L$2*BikeData!$N$2*((Sections!$P$2)/Sections!$M$2)/(1-Sections!$V$2*Sections!$N$2/Sections!$M$2))/Sections!HH138-Sections!HS138/Sections!HH138</f>
        <v>12.828466654549478</v>
      </c>
      <c r="HP138" s="82">
        <f t="shared" si="220"/>
        <v>6.8582415088433493</v>
      </c>
      <c r="HQ138" s="82">
        <f t="shared" si="221"/>
        <v>46.115114084546462</v>
      </c>
      <c r="HR138" s="106">
        <f t="shared" si="172"/>
        <v>2.1719944276480406E-2</v>
      </c>
      <c r="HS138" s="104">
        <f>0.5*Sections!$U$2*Sections!$T$2*Sections!HJ138^2</f>
        <v>380.31970752234878</v>
      </c>
      <c r="HT138" s="104">
        <f>BikeData!$N$2*((Sections!$P$2)/Sections!$N$2)-(0.5*Sections!$U$2*Sections!$T$2*Sections!HJ138^2)/BikeData!$G$5</f>
        <v>8.9937150715080936</v>
      </c>
      <c r="HU138" s="104">
        <f>Sections!$V$2*BikeData!$N$2*(Sections!$P$2/Sections!$M$2)/(1-Sections!$V$2*Sections!$N$2/Sections!$M$2)</f>
        <v>15.459349727578084</v>
      </c>
      <c r="HV138" s="106">
        <f t="shared" si="222"/>
        <v>8.9937150715080936</v>
      </c>
      <c r="HW138" s="106">
        <f t="shared" si="223"/>
        <v>209.42191860000003</v>
      </c>
      <c r="HX138" s="106">
        <f t="shared" si="187"/>
        <v>99.604097730078877</v>
      </c>
      <c r="HY138" s="106">
        <f t="shared" si="224"/>
        <v>0</v>
      </c>
      <c r="HZ138" s="106">
        <f t="shared" si="225"/>
        <v>6.8582415088433493</v>
      </c>
    </row>
    <row r="139" spans="2:234">
      <c r="B139" s="65"/>
      <c r="C139" s="65"/>
      <c r="D139" s="65"/>
      <c r="E139" s="111"/>
      <c r="F139" s="111"/>
      <c r="L139" s="149">
        <f>INDEX($B$29:$B$34, MATCH($P139, $A$29:$A$34, 0))</f>
        <v>288.49501037177833</v>
      </c>
      <c r="M139" s="149">
        <f t="shared" si="173"/>
        <v>113</v>
      </c>
      <c r="N139" s="149">
        <f t="shared" si="188"/>
        <v>46.737606097358274</v>
      </c>
      <c r="O139" s="149">
        <f t="shared" si="174"/>
        <v>168.25538195048978</v>
      </c>
      <c r="P139" s="149">
        <f>IF(AC139=0,
IF(N139&lt;$E$29,1,
IF(N139&lt;$E$30,2,
IF(N139&lt;$E$31,3,
IF(N139&lt;$E$32,4,
IF(N139&lt;$E$33,5,
IF(N139&lt;$E$34,6)))))),
IF(N139&gt;$F$29,1,
IF(N139&gt;$F$30,2,
IF(N139&gt;$F$31,3,
IF(N139&gt;$F$32,4,
IF(N139&gt;$F$33,5,
IF(N139&gt;$F$34,6)))))))</f>
        <v>3</v>
      </c>
      <c r="Q139" s="149" cm="1">
        <f t="array" ref="Q139">INDEX(Sections!$A$37:$F$67, MATCH(N139, Acceleration!$H$6:$H$36, 1), Sections!P139)</f>
        <v>6.8582415088433493</v>
      </c>
      <c r="R139" s="149">
        <f>(BikeData!$G$5/L139)*BikeData!$N$2*(Sections!$O$2/Sections!$N$2)-Sections!W139/Sections!L139</f>
        <v>8.635719679846618</v>
      </c>
      <c r="S139" s="149">
        <f>(Sections!$V$2*Sections!$L$2*BikeData!$N$2*((Sections!$P$2)/Sections!$M$2)/(1-Sections!$V$2*Sections!$N$2/Sections!$M$2))/Sections!L139-Sections!W139/Sections!L139</f>
        <v>12.78384549895587</v>
      </c>
      <c r="T139" s="149">
        <f t="shared" si="168"/>
        <v>6.8582415088433493</v>
      </c>
      <c r="U139" s="149">
        <f t="shared" si="169"/>
        <v>46.884115718753911</v>
      </c>
      <c r="V139" s="149">
        <f t="shared" si="175"/>
        <v>2.1362563742720428E-2</v>
      </c>
      <c r="W139" s="149">
        <f>0.5*Sections!$U$2*Sections!$T$2*Sections!N139^2</f>
        <v>393.19268826812777</v>
      </c>
      <c r="X139" s="149">
        <f>BikeData!$N$2*((Sections!$P$2)/Sections!$N$2)-(0.5*Sections!$U$2*Sections!$T$2*Sections!N139^2)/BikeData!$G$5</f>
        <v>8.9449537808043846</v>
      </c>
      <c r="Y139" s="149">
        <f>Sections!$V$2*BikeData!$N$2*(Sections!$P$2/Sections!$M$2)/(1-Sections!$V$2*Sections!$N$2/Sections!$M$2)</f>
        <v>15.459349727578084</v>
      </c>
      <c r="Z139" s="149">
        <f t="shared" si="176"/>
        <v>8.9449537808043846</v>
      </c>
      <c r="AA139" s="149">
        <f>$D$2-M139</f>
        <v>390.2</v>
      </c>
      <c r="AB139" s="149">
        <f>MAX(0, (N139^2 - M$17^2)/(2*Sections!Z139))</f>
        <v>71.971341094365982</v>
      </c>
      <c r="AC139" s="149">
        <f t="shared" si="189"/>
        <v>0</v>
      </c>
      <c r="AD139" s="149">
        <f t="shared" si="177"/>
        <v>6.8582415088433493</v>
      </c>
      <c r="EX139" s="129">
        <f>INDEX($B$29:$B$34, MATCH($FB139, $A$29:$A$34, 0))</f>
        <v>288.49501037177833</v>
      </c>
      <c r="EY139" s="129">
        <f t="shared" si="230"/>
        <v>113</v>
      </c>
      <c r="EZ139" s="129">
        <f t="shared" si="231"/>
        <v>51.222358592739425</v>
      </c>
      <c r="FA139" s="129">
        <f t="shared" si="232"/>
        <v>184.40049093386193</v>
      </c>
      <c r="FB139" s="149">
        <f>IF(FO139=0,
IF(EZ139&lt;$E$29,1,
IF(EZ139&lt;$E$30,2,
IF(EZ139&lt;$E$31,3,
IF(EZ139&lt;$E$32,4,
IF(EZ139&lt;$E$33,5,
IF(EZ139&lt;$E$34,6)))))),
IF(EZ139&gt;$F$29,1,
IF(EZ139&gt;$F$30,2,
IF(EZ139&gt;$F$31,3,
IF(EZ139&gt;$F$32,4,
IF(EZ139&gt;$F$33,5,
IF(EZ139&gt;$F$34,6)))))))</f>
        <v>3</v>
      </c>
      <c r="FC139" s="149" cm="1">
        <f t="array" ref="FC139">INDEX(Sections!$A$37:$F$67, MATCH(EZ139, Acceleration!$H$6:$H$36, 1), Sections!FB139)</f>
        <v>6.8582415088433493</v>
      </c>
      <c r="FD139" s="129">
        <f>(BikeData!$G$5/EX139)*BikeData!$N$2*(Sections!$O$2/Sections!$N$2)-Sections!FI139/Sections!EX139</f>
        <v>8.3616119398391273</v>
      </c>
      <c r="FE139" s="129">
        <f>(Sections!$V$2*Sections!$L$2*BikeData!$N$2*((Sections!$P$2)/Sections!$M$2)/(1-Sections!$V$2*Sections!$N$2/Sections!$M$2))/Sections!EX139-Sections!FI139/Sections!EX139</f>
        <v>12.509737758948379</v>
      </c>
      <c r="FF139" s="129">
        <f t="shared" si="233"/>
        <v>6.8582415088433493</v>
      </c>
      <c r="FG139" s="129">
        <f t="shared" si="234"/>
        <v>51.356075617407456</v>
      </c>
      <c r="FH139" s="129">
        <f t="shared" si="183"/>
        <v>1.9497275576488365E-2</v>
      </c>
      <c r="FI139" s="149">
        <f>0.5*Sections!$U$2*Sections!$T$2*Sections!EZ139^2</f>
        <v>472.27140356457352</v>
      </c>
      <c r="FJ139" s="149">
        <f>BikeData!$N$2*((Sections!$P$2)/Sections!$N$2)-(0.5*Sections!$U$2*Sections!$T$2*Sections!EZ139^2)/BikeData!$G$5</f>
        <v>8.6454131925602731</v>
      </c>
      <c r="FK139" s="149">
        <f>Sections!$V$2*BikeData!$N$2*(Sections!$P$2/Sections!$M$2)/(1-Sections!$V$2*Sections!$N$2/Sections!$M$2)</f>
        <v>15.459349727578084</v>
      </c>
      <c r="FL139" s="149">
        <f t="shared" si="235"/>
        <v>8.6454131925602731</v>
      </c>
      <c r="FM139" s="149">
        <f t="shared" si="236"/>
        <v>140.62828163</v>
      </c>
      <c r="FN139" s="149">
        <f t="shared" si="184"/>
        <v>109.75426744561237</v>
      </c>
      <c r="FO139" s="149">
        <f t="shared" si="237"/>
        <v>0</v>
      </c>
      <c r="FP139" s="149">
        <f t="shared" si="238"/>
        <v>6.8582415088433493</v>
      </c>
      <c r="FR139" s="149">
        <f>INDEX($B$29:$B$34, MATCH($FV139, $A$29:$A$34, 0))</f>
        <v>288.49501037177833</v>
      </c>
      <c r="FS139" s="129">
        <f t="shared" si="199"/>
        <v>113</v>
      </c>
      <c r="FT139" s="129">
        <f t="shared" si="200"/>
        <v>50.015363242423774</v>
      </c>
      <c r="FU139" s="129">
        <f t="shared" si="201"/>
        <v>180.0553076727256</v>
      </c>
      <c r="FV139" s="149">
        <f>IF(GI139=0,
IF(FT139&lt;$E$29,1,
IF(FT139&lt;$E$30,2,
IF(FT139&lt;$E$31,3,
IF(FT139&lt;$E$32,4,
IF(FT139&lt;$E$33,5,
IF(FT139&lt;$E$34,6)))))),
IF(FT139&gt;$F$29,1,
IF(FT139&gt;$F$30,2,
IF(FT139&gt;$F$31,3,
IF(FT139&gt;$F$32,4,
IF(FT139&gt;$F$33,5,
IF(FT139&gt;$F$34,6)))))))</f>
        <v>3</v>
      </c>
      <c r="FW139" s="149" cm="1">
        <f t="array" ref="FW139">INDEX(Sections!$A$37:$F$67, MATCH(FT139, Acceleration!$H$6:$H$36, 1), Sections!FV139)</f>
        <v>6.8582415088433493</v>
      </c>
      <c r="FX139" s="129">
        <f>(BikeData!$G$5/FR139)*BikeData!$N$2*(Sections!$O$2/Sections!$N$2)-Sections!GC139/Sections!FR139</f>
        <v>8.4378518120204244</v>
      </c>
      <c r="FY139" s="129">
        <f>(Sections!$V$2*Sections!$L$2*BikeData!$N$2*((Sections!$P$2)/Sections!$M$2)/(1-Sections!$V$2*Sections!$N$2/Sections!$M$2))/Sections!FR139-Sections!GC139/Sections!FR139</f>
        <v>12.585977631129676</v>
      </c>
      <c r="FZ139" s="129">
        <f t="shared" si="202"/>
        <v>6.8582415088433493</v>
      </c>
      <c r="GA139" s="129">
        <f t="shared" si="203"/>
        <v>50.152298484608679</v>
      </c>
      <c r="GB139" s="129">
        <f t="shared" si="185"/>
        <v>1.9966523781399858E-2</v>
      </c>
      <c r="GC139" s="149">
        <f>0.5*Sections!$U$2*Sections!$T$2*Sections!FT139^2</f>
        <v>450.27658084888714</v>
      </c>
      <c r="GD139" s="149">
        <f>BikeData!$N$2*((Sections!$P$2)/Sections!$N$2)-(0.5*Sections!$U$2*Sections!$T$2*Sections!FT139^2)/BikeData!$G$5</f>
        <v>8.7287269149681759</v>
      </c>
      <c r="GE139" s="149">
        <f>Sections!$V$2*BikeData!$N$2*(Sections!$P$2/Sections!$M$2)/(1-Sections!$V$2*Sections!$N$2/Sections!$M$2)</f>
        <v>15.459349727578084</v>
      </c>
      <c r="GF139" s="149">
        <f t="shared" si="204"/>
        <v>8.7287269149681759</v>
      </c>
      <c r="GG139" s="149">
        <f t="shared" si="205"/>
        <v>401.54111422000005</v>
      </c>
      <c r="GH139" s="149">
        <f>MAX(0, (FT139^2 - CX$6^2)/(2*Sections!GF139))</f>
        <v>143.29332241921304</v>
      </c>
      <c r="GI139" s="149">
        <f t="shared" si="206"/>
        <v>0</v>
      </c>
      <c r="GJ139" s="149">
        <f t="shared" si="207"/>
        <v>6.8582415088433493</v>
      </c>
      <c r="GM139" s="106">
        <f>INDEX($B$29:$B$34, MATCH(GQ139, $A$29:$A$34, 0))</f>
        <v>288.49501037177833</v>
      </c>
      <c r="GN139" s="106">
        <f t="shared" si="208"/>
        <v>113</v>
      </c>
      <c r="GO139" s="106">
        <f t="shared" si="209"/>
        <v>47.180439786242857</v>
      </c>
      <c r="GP139" s="106">
        <f t="shared" si="210"/>
        <v>169.84958323047428</v>
      </c>
      <c r="GQ139" s="106">
        <f>IF(HD139=0,
IF(GO139&lt;$E$29,1,
IF(GO139&lt;$E$30,2,
IF(GO139&lt;$E$31,3,
IF(GO139&lt;$E$32,4,
IF(GO139&lt;$E$33,5,
IF(GO139&lt;$E$34,6)))))),
IF(GO139&gt;$F$29,1,
IF(GO139&gt;$F$30,2,
IF(GO139&gt;$F$31,3,
IF(GO139&gt;$F$32,4,
IF(GO139&gt;$F$33,5,
IF(GO139&gt;$F$34,6)))))))</f>
        <v>3</v>
      </c>
      <c r="GR139" s="106" cm="1">
        <f t="array" ref="GR139">INDEX(Sections!$A$37:$F$67, MATCH(GO139, Acceleration!$H$6:$H$36, 1), Sections!GQ139)</f>
        <v>6.8582415088433493</v>
      </c>
      <c r="GS139" s="106">
        <f>(BikeData!$G$5/GM139)*BikeData!$N$2*(Sections!$O$2/Sections!$N$2)-Sections!GX139/Sections!GM139</f>
        <v>8.6097704842663667</v>
      </c>
      <c r="GT139" s="106">
        <f>(Sections!$V$2*Sections!$L$2*BikeData!$N$2*((Sections!$P$2)/Sections!$M$2)/(1-Sections!$V$2*Sections!$N$2/Sections!$M$2))/Sections!GM139-Sections!GX139/Sections!GM139</f>
        <v>12.757896303375619</v>
      </c>
      <c r="GU139" s="106">
        <f t="shared" si="211"/>
        <v>6.8582415088433493</v>
      </c>
      <c r="GV139" s="106">
        <f t="shared" si="212"/>
        <v>47.32557851142419</v>
      </c>
      <c r="GW139" s="106">
        <f t="shared" si="186"/>
        <v>2.1162673404572303E-2</v>
      </c>
      <c r="GX139" s="106">
        <f>0.5*Sections!$U$2*Sections!$T$2*Sections!GO139^2</f>
        <v>400.67890171619183</v>
      </c>
      <c r="GY139" s="106">
        <f>BikeData!$N$2*((Sections!$P$2)/Sections!$N$2)-(0.5*Sections!$U$2*Sections!$T$2*Sections!GO139^2)/BikeData!$G$5</f>
        <v>8.9165969116829302</v>
      </c>
      <c r="GZ139" s="106">
        <f>Sections!$V$2*BikeData!$N$2*(Sections!$P$2/Sections!$M$2)/(1-Sections!$V$2*Sections!$N$2/Sections!$M$2)</f>
        <v>15.459349727578084</v>
      </c>
      <c r="HA139" s="106">
        <f t="shared" si="213"/>
        <v>8.9165969116829302</v>
      </c>
      <c r="HB139" s="106">
        <f t="shared" si="214"/>
        <v>270.21187875999999</v>
      </c>
      <c r="HC139" s="106">
        <f>MAX(0, (GO139^2 - DY$9^2)/(2*Sections!HA139))</f>
        <v>124.82306425149093</v>
      </c>
      <c r="HD139" s="106">
        <f t="shared" si="215"/>
        <v>0</v>
      </c>
      <c r="HE139" s="106">
        <f t="shared" si="216"/>
        <v>6.8582415088433493</v>
      </c>
      <c r="HH139" s="82">
        <f>INDEX($B$29:$B$34, MATCH(HL139, $A$29:$A$34, 0))</f>
        <v>288.49501037177833</v>
      </c>
      <c r="HI139" s="82">
        <f t="shared" si="217"/>
        <v>113</v>
      </c>
      <c r="HJ139" s="82">
        <f t="shared" si="218"/>
        <v>46.115114084546462</v>
      </c>
      <c r="HK139" s="82">
        <f t="shared" si="219"/>
        <v>166.01441070436726</v>
      </c>
      <c r="HL139" s="106">
        <f>IF(HY139=0,
IF(HJ139&lt;$E$29,1,
IF(HJ139&lt;$E$30,2,
IF(HJ139&lt;$E$31,3,
IF(HJ139&lt;$E$32,4,
IF(HJ139&lt;$E$33,5,
IF(HJ139&lt;$E$34,6)))))),
IF(HJ139&gt;$F$29,1,
IF(HJ139&gt;$F$30,2,
IF(HJ139&gt;$F$31,3,
IF(HJ139&gt;$F$32,4,
IF(HJ139&gt;$F$33,5,
IF(HJ139&gt;$F$34,6)))))))</f>
        <v>3</v>
      </c>
      <c r="HM139" s="106" cm="1">
        <f t="array" ref="HM139">INDEX(Sections!$A$37:$F$67, MATCH(HJ139, Acceleration!$H$6:$H$36, 1), Sections!HL139)</f>
        <v>6.8582415088433493</v>
      </c>
      <c r="HN139" s="82">
        <f>(BikeData!$G$5/HH139)*BikeData!$N$2*(Sections!$O$2/Sections!$N$2)-Sections!HS139/Sections!HH139</f>
        <v>8.6717827430836145</v>
      </c>
      <c r="HO139" s="82">
        <f>(Sections!$V$2*Sections!$L$2*BikeData!$N$2*((Sections!$P$2)/Sections!$M$2)/(1-Sections!$V$2*Sections!$N$2/Sections!$M$2))/Sections!HH139-Sections!HS139/Sections!HH139</f>
        <v>12.819908562192866</v>
      </c>
      <c r="HP139" s="82">
        <f t="shared" si="220"/>
        <v>6.8582415088433493</v>
      </c>
      <c r="HQ139" s="82">
        <f t="shared" si="221"/>
        <v>46.263595083482457</v>
      </c>
      <c r="HR139" s="106">
        <f t="shared" si="172"/>
        <v>2.1650010245999055E-2</v>
      </c>
      <c r="HS139" s="104">
        <f>0.5*Sections!$U$2*Sections!$T$2*Sections!HJ139^2</f>
        <v>382.78867446553238</v>
      </c>
      <c r="HT139" s="104">
        <f>BikeData!$N$2*((Sections!$P$2)/Sections!$N$2)-(0.5*Sections!$U$2*Sections!$T$2*Sections!HJ139^2)/BikeData!$G$5</f>
        <v>8.9843629239960343</v>
      </c>
      <c r="HU139" s="104">
        <f>Sections!$V$2*BikeData!$N$2*(Sections!$P$2/Sections!$M$2)/(1-Sections!$V$2*Sections!$N$2/Sections!$M$2)</f>
        <v>15.459349727578084</v>
      </c>
      <c r="HV139" s="106">
        <f t="shared" si="222"/>
        <v>8.9843629239960343</v>
      </c>
      <c r="HW139" s="106">
        <f t="shared" si="223"/>
        <v>208.42191860000003</v>
      </c>
      <c r="HX139" s="106">
        <f t="shared" si="187"/>
        <v>100.47113235340372</v>
      </c>
      <c r="HY139" s="106">
        <f t="shared" si="224"/>
        <v>0</v>
      </c>
      <c r="HZ139" s="106">
        <f t="shared" si="225"/>
        <v>6.8582415088433493</v>
      </c>
    </row>
    <row r="140" spans="2:234">
      <c r="B140" s="65"/>
      <c r="C140" s="65"/>
      <c r="D140" s="65"/>
      <c r="E140" s="111"/>
      <c r="F140" s="111"/>
      <c r="L140" s="149">
        <f>INDEX($B$29:$B$34, MATCH($P140, $A$29:$A$34, 0))</f>
        <v>288.49501037177833</v>
      </c>
      <c r="M140" s="149">
        <f t="shared" si="173"/>
        <v>114</v>
      </c>
      <c r="N140" s="149">
        <f t="shared" si="188"/>
        <v>46.884115718753911</v>
      </c>
      <c r="O140" s="149">
        <f t="shared" si="174"/>
        <v>168.78281658751408</v>
      </c>
      <c r="P140" s="149">
        <f>IF(AC140=0,
IF(N140&lt;$E$29,1,
IF(N140&lt;$E$30,2,
IF(N140&lt;$E$31,3,
IF(N140&lt;$E$32,4,
IF(N140&lt;$E$33,5,
IF(N140&lt;$E$34,6)))))),
IF(N140&gt;$F$29,1,
IF(N140&gt;$F$30,2,
IF(N140&gt;$F$31,3,
IF(N140&gt;$F$32,4,
IF(N140&gt;$F$33,5,
IF(N140&gt;$F$34,6)))))))</f>
        <v>3</v>
      </c>
      <c r="Q140" s="149" cm="1">
        <f t="array" ref="Q140">INDEX(Sections!$A$37:$F$67, MATCH(N140, Acceleration!$H$6:$H$36, 1), Sections!P140)</f>
        <v>6.8582415088433493</v>
      </c>
      <c r="R140" s="149">
        <f>(BikeData!$G$5/L140)*BikeData!$N$2*(Sections!$O$2/Sections!$N$2)-Sections!W140/Sections!L140</f>
        <v>8.6271615874900043</v>
      </c>
      <c r="S140" s="149">
        <f>(Sections!$V$2*Sections!$L$2*BikeData!$N$2*((Sections!$P$2)/Sections!$M$2)/(1-Sections!$V$2*Sections!$N$2/Sections!$M$2))/Sections!L140-Sections!W140/Sections!L140</f>
        <v>12.775287406599258</v>
      </c>
      <c r="T140" s="149">
        <f t="shared" si="168"/>
        <v>6.8582415088433493</v>
      </c>
      <c r="U140" s="149">
        <f t="shared" si="169"/>
        <v>47.03016893173141</v>
      </c>
      <c r="V140" s="149">
        <f t="shared" si="175"/>
        <v>2.1296014844209097E-2</v>
      </c>
      <c r="W140" s="149">
        <f>0.5*Sections!$U$2*Sections!$T$2*Sections!N140^2</f>
        <v>395.66165521131137</v>
      </c>
      <c r="X140" s="149">
        <f>BikeData!$N$2*((Sections!$P$2)/Sections!$N$2)-(0.5*Sections!$U$2*Sections!$T$2*Sections!N140^2)/BikeData!$G$5</f>
        <v>8.9356016332923254</v>
      </c>
      <c r="Y140" s="149">
        <f>Sections!$V$2*BikeData!$N$2*(Sections!$P$2/Sections!$M$2)/(1-Sections!$V$2*Sections!$N$2/Sections!$M$2)</f>
        <v>15.459349727578084</v>
      </c>
      <c r="Z140" s="149">
        <f t="shared" si="176"/>
        <v>8.9356016332923254</v>
      </c>
      <c r="AA140" s="149">
        <f>$D$2-M140</f>
        <v>389.2</v>
      </c>
      <c r="AB140" s="149">
        <f>MAX(0, (N140^2 - M$17^2)/(2*Sections!Z140))</f>
        <v>72.814186200546445</v>
      </c>
      <c r="AC140" s="149">
        <f t="shared" si="189"/>
        <v>0</v>
      </c>
      <c r="AD140" s="149">
        <f t="shared" si="177"/>
        <v>6.8582415088433493</v>
      </c>
      <c r="EX140" s="129">
        <f>INDEX($B$29:$B$34, MATCH($FB140, $A$29:$A$34, 0))</f>
        <v>288.49501037177833</v>
      </c>
      <c r="EY140" s="129">
        <f t="shared" si="230"/>
        <v>114</v>
      </c>
      <c r="EZ140" s="129">
        <f t="shared" si="231"/>
        <v>51.356075617407456</v>
      </c>
      <c r="FA140" s="129">
        <f t="shared" si="232"/>
        <v>184.88187222266686</v>
      </c>
      <c r="FB140" s="149">
        <f>IF(FO140=0,
IF(EZ140&lt;$E$29,1,
IF(EZ140&lt;$E$30,2,
IF(EZ140&lt;$E$31,3,
IF(EZ140&lt;$E$32,4,
IF(EZ140&lt;$E$33,5,
IF(EZ140&lt;$E$34,6)))))),
IF(EZ140&gt;$F$29,1,
IF(EZ140&gt;$F$30,2,
IF(EZ140&gt;$F$31,3,
IF(EZ140&gt;$F$32,4,
IF(EZ140&gt;$F$33,5,
IF(EZ140&gt;$F$34,6)))))))</f>
        <v>3</v>
      </c>
      <c r="FC140" s="149" cm="1">
        <f t="array" ref="FC140">INDEX(Sections!$A$37:$F$67, MATCH(EZ140, Acceleration!$H$6:$H$36, 1), Sections!FB140)</f>
        <v>6.8582415088433493</v>
      </c>
      <c r="FD140" s="129">
        <f>(BikeData!$G$5/EX140)*BikeData!$N$2*(Sections!$O$2/Sections!$N$2)-Sections!FI140/Sections!EX140</f>
        <v>8.3530538474825153</v>
      </c>
      <c r="FE140" s="129">
        <f>(Sections!$V$2*Sections!$L$2*BikeData!$N$2*((Sections!$P$2)/Sections!$M$2)/(1-Sections!$V$2*Sections!$N$2/Sections!$M$2))/Sections!EX140-Sections!FI140/Sections!EX140</f>
        <v>12.501179666591767</v>
      </c>
      <c r="FF140" s="129">
        <f t="shared" si="233"/>
        <v>6.8582415088433493</v>
      </c>
      <c r="FG140" s="129">
        <f t="shared" si="234"/>
        <v>51.489445382899191</v>
      </c>
      <c r="FH140" s="129">
        <f t="shared" si="183"/>
        <v>1.944664172583634E-2</v>
      </c>
      <c r="FI140" s="149">
        <f>0.5*Sections!$U$2*Sections!$T$2*Sections!EZ140^2</f>
        <v>474.74037050775701</v>
      </c>
      <c r="FJ140" s="149">
        <f>BikeData!$N$2*((Sections!$P$2)/Sections!$N$2)-(0.5*Sections!$U$2*Sections!$T$2*Sections!EZ140^2)/BikeData!$G$5</f>
        <v>8.6360610450482138</v>
      </c>
      <c r="FK140" s="149">
        <f>Sections!$V$2*BikeData!$N$2*(Sections!$P$2/Sections!$M$2)/(1-Sections!$V$2*Sections!$N$2/Sections!$M$2)</f>
        <v>15.459349727578084</v>
      </c>
      <c r="FL140" s="149">
        <f t="shared" si="235"/>
        <v>8.6360610450482138</v>
      </c>
      <c r="FM140" s="149">
        <f t="shared" si="236"/>
        <v>139.62828163</v>
      </c>
      <c r="FN140" s="149">
        <f t="shared" si="184"/>
        <v>110.66726233610048</v>
      </c>
      <c r="FO140" s="149">
        <f t="shared" si="237"/>
        <v>0</v>
      </c>
      <c r="FP140" s="149">
        <f t="shared" si="238"/>
        <v>6.8582415088433493</v>
      </c>
      <c r="FR140" s="149">
        <f>INDEX($B$29:$B$34, MATCH($FV140, $A$29:$A$34, 0))</f>
        <v>288.49501037177833</v>
      </c>
      <c r="FS140" s="129">
        <f t="shared" si="199"/>
        <v>114</v>
      </c>
      <c r="FT140" s="129">
        <f t="shared" si="200"/>
        <v>50.152298484608679</v>
      </c>
      <c r="FU140" s="129">
        <f t="shared" si="201"/>
        <v>180.54827454459124</v>
      </c>
      <c r="FV140" s="149">
        <f>IF(GI140=0,
IF(FT140&lt;$E$29,1,
IF(FT140&lt;$E$30,2,
IF(FT140&lt;$E$31,3,
IF(FT140&lt;$E$32,4,
IF(FT140&lt;$E$33,5,
IF(FT140&lt;$E$34,6)))))),
IF(FT140&gt;$F$29,1,
IF(FT140&gt;$F$30,2,
IF(FT140&gt;$F$31,3,
IF(FT140&gt;$F$32,4,
IF(FT140&gt;$F$33,5,
IF(FT140&gt;$F$34,6)))))))</f>
        <v>3</v>
      </c>
      <c r="FW140" s="149" cm="1">
        <f t="array" ref="FW140">INDEX(Sections!$A$37:$F$67, MATCH(FT140, Acceleration!$H$6:$H$36, 1), Sections!FV140)</f>
        <v>6.8582415088433493</v>
      </c>
      <c r="FX140" s="129">
        <f>(BikeData!$G$5/FR140)*BikeData!$N$2*(Sections!$O$2/Sections!$N$2)-Sections!GC140/Sections!FR140</f>
        <v>8.4292937196638125</v>
      </c>
      <c r="FY140" s="129">
        <f>(Sections!$V$2*Sections!$L$2*BikeData!$N$2*((Sections!$P$2)/Sections!$M$2)/(1-Sections!$V$2*Sections!$N$2/Sections!$M$2))/Sections!FR140-Sections!GC140/Sections!FR140</f>
        <v>12.577419538773064</v>
      </c>
      <c r="FZ140" s="129">
        <f t="shared" si="202"/>
        <v>6.8582415088433493</v>
      </c>
      <c r="GA140" s="129">
        <f t="shared" si="203"/>
        <v>50.288860857121911</v>
      </c>
      <c r="GB140" s="129">
        <f t="shared" si="185"/>
        <v>1.9912155665142761E-2</v>
      </c>
      <c r="GC140" s="149">
        <f>0.5*Sections!$U$2*Sections!$T$2*Sections!FT140^2</f>
        <v>452.74554779207068</v>
      </c>
      <c r="GD140" s="149">
        <f>BikeData!$N$2*((Sections!$P$2)/Sections!$N$2)-(0.5*Sections!$U$2*Sections!$T$2*Sections!FT140^2)/BikeData!$G$5</f>
        <v>8.7193747674561166</v>
      </c>
      <c r="GE140" s="149">
        <f>Sections!$V$2*BikeData!$N$2*(Sections!$P$2/Sections!$M$2)/(1-Sections!$V$2*Sections!$N$2/Sections!$M$2)</f>
        <v>15.459349727578084</v>
      </c>
      <c r="GF140" s="149">
        <f t="shared" si="204"/>
        <v>8.7193747674561166</v>
      </c>
      <c r="GG140" s="149">
        <f t="shared" si="205"/>
        <v>400.54111422000005</v>
      </c>
      <c r="GH140" s="149">
        <f>MAX(0, (FT140^2 - CX$6^2)/(2*Sections!GF140))</f>
        <v>144.23356664729693</v>
      </c>
      <c r="GI140" s="149">
        <f t="shared" si="206"/>
        <v>0</v>
      </c>
      <c r="GJ140" s="149">
        <f t="shared" si="207"/>
        <v>6.8582415088433493</v>
      </c>
      <c r="GM140" s="106">
        <f>INDEX($B$29:$B$34, MATCH(GQ140, $A$29:$A$34, 0))</f>
        <v>288.49501037177833</v>
      </c>
      <c r="GN140" s="106">
        <f t="shared" si="208"/>
        <v>114</v>
      </c>
      <c r="GO140" s="106">
        <f t="shared" si="209"/>
        <v>47.32557851142419</v>
      </c>
      <c r="GP140" s="106">
        <f t="shared" si="210"/>
        <v>170.37208264112709</v>
      </c>
      <c r="GQ140" s="106">
        <f>IF(HD140=0,
IF(GO140&lt;$E$29,1,
IF(GO140&lt;$E$30,2,
IF(GO140&lt;$E$31,3,
IF(GO140&lt;$E$32,4,
IF(GO140&lt;$E$33,5,
IF(GO140&lt;$E$34,6)))))),
IF(GO140&gt;$F$29,1,
IF(GO140&gt;$F$30,2,
IF(GO140&gt;$F$31,3,
IF(GO140&gt;$F$32,4,
IF(GO140&gt;$F$33,5,
IF(GO140&gt;$F$34,6)))))))</f>
        <v>3</v>
      </c>
      <c r="GR140" s="106" cm="1">
        <f t="array" ref="GR140">INDEX(Sections!$A$37:$F$67, MATCH(GO140, Acceleration!$H$6:$H$36, 1), Sections!GQ140)</f>
        <v>6.8582415088433493</v>
      </c>
      <c r="GS140" s="106">
        <f>(BikeData!$G$5/GM140)*BikeData!$N$2*(Sections!$O$2/Sections!$N$2)-Sections!GX140/Sections!GM140</f>
        <v>8.601212391909753</v>
      </c>
      <c r="GT140" s="106">
        <f>(Sections!$V$2*Sections!$L$2*BikeData!$N$2*((Sections!$P$2)/Sections!$M$2)/(1-Sections!$V$2*Sections!$N$2/Sections!$M$2))/Sections!GM140-Sections!GX140/Sections!GM140</f>
        <v>12.749338211019005</v>
      </c>
      <c r="GU140" s="106">
        <f t="shared" si="211"/>
        <v>6.8582415088433493</v>
      </c>
      <c r="GV140" s="106">
        <f t="shared" si="212"/>
        <v>47.470273482029384</v>
      </c>
      <c r="GW140" s="106">
        <f t="shared" si="186"/>
        <v>2.1097969562404176E-2</v>
      </c>
      <c r="GX140" s="106">
        <f>0.5*Sections!$U$2*Sections!$T$2*Sections!GO140^2</f>
        <v>403.14786865937555</v>
      </c>
      <c r="GY140" s="106">
        <f>BikeData!$N$2*((Sections!$P$2)/Sections!$N$2)-(0.5*Sections!$U$2*Sections!$T$2*Sections!GO140^2)/BikeData!$G$5</f>
        <v>8.907244764170871</v>
      </c>
      <c r="GZ140" s="106">
        <f>Sections!$V$2*BikeData!$N$2*(Sections!$P$2/Sections!$M$2)/(1-Sections!$V$2*Sections!$N$2/Sections!$M$2)</f>
        <v>15.459349727578084</v>
      </c>
      <c r="HA140" s="106">
        <f t="shared" si="213"/>
        <v>8.907244764170871</v>
      </c>
      <c r="HB140" s="106">
        <f t="shared" si="214"/>
        <v>269.21187875999999</v>
      </c>
      <c r="HC140" s="106">
        <f>MAX(0, (GO140^2 - DY$9^2)/(2*Sections!HA140))</f>
        <v>125.72408419998426</v>
      </c>
      <c r="HD140" s="106">
        <f t="shared" si="215"/>
        <v>0</v>
      </c>
      <c r="HE140" s="106">
        <f t="shared" si="216"/>
        <v>6.8582415088433493</v>
      </c>
      <c r="HH140" s="82">
        <f>INDEX($B$29:$B$34, MATCH(HL140, $A$29:$A$34, 0))</f>
        <v>288.49501037177833</v>
      </c>
      <c r="HI140" s="82">
        <f t="shared" si="217"/>
        <v>114</v>
      </c>
      <c r="HJ140" s="82">
        <f t="shared" si="218"/>
        <v>46.263595083482457</v>
      </c>
      <c r="HK140" s="82">
        <f t="shared" si="219"/>
        <v>166.54894230053685</v>
      </c>
      <c r="HL140" s="106">
        <f>IF(HY140=0,
IF(HJ140&lt;$E$29,1,
IF(HJ140&lt;$E$30,2,
IF(HJ140&lt;$E$31,3,
IF(HJ140&lt;$E$32,4,
IF(HJ140&lt;$E$33,5,
IF(HJ140&lt;$E$34,6)))))),
IF(HJ140&gt;$F$29,1,
IF(HJ140&gt;$F$30,2,
IF(HJ140&gt;$F$31,3,
IF(HJ140&gt;$F$32,4,
IF(HJ140&gt;$F$33,5,
IF(HJ140&gt;$F$34,6)))))))</f>
        <v>3</v>
      </c>
      <c r="HM140" s="106" cm="1">
        <f t="array" ref="HM140">INDEX(Sections!$A$37:$F$67, MATCH(HJ140, Acceleration!$H$6:$H$36, 1), Sections!HL140)</f>
        <v>6.8582415088433493</v>
      </c>
      <c r="HN140" s="82">
        <f>(BikeData!$G$5/HH140)*BikeData!$N$2*(Sections!$O$2/Sections!$N$2)-Sections!HS140/Sections!HH140</f>
        <v>8.6632246507270025</v>
      </c>
      <c r="HO140" s="82">
        <f>(Sections!$V$2*Sections!$L$2*BikeData!$N$2*((Sections!$P$2)/Sections!$M$2)/(1-Sections!$V$2*Sections!$N$2/Sections!$M$2))/Sections!HH140-Sections!HS140/Sections!HH140</f>
        <v>12.811350469836253</v>
      </c>
      <c r="HP140" s="82">
        <f t="shared" si="220"/>
        <v>6.8582415088433493</v>
      </c>
      <c r="HQ140" s="82">
        <f t="shared" si="221"/>
        <v>46.411601061222925</v>
      </c>
      <c r="HR140" s="106">
        <f t="shared" si="172"/>
        <v>2.1580747418944283E-2</v>
      </c>
      <c r="HS140" s="104">
        <f>0.5*Sections!$U$2*Sections!$T$2*Sections!HJ140^2</f>
        <v>385.25764140871598</v>
      </c>
      <c r="HT140" s="104">
        <f>BikeData!$N$2*((Sections!$P$2)/Sections!$N$2)-(0.5*Sections!$U$2*Sections!$T$2*Sections!HJ140^2)/BikeData!$G$5</f>
        <v>8.9750107764839751</v>
      </c>
      <c r="HU140" s="104">
        <f>Sections!$V$2*BikeData!$N$2*(Sections!$P$2/Sections!$M$2)/(1-Sections!$V$2*Sections!$N$2/Sections!$M$2)</f>
        <v>15.459349727578084</v>
      </c>
      <c r="HV140" s="106">
        <f t="shared" si="222"/>
        <v>8.9750107764839751</v>
      </c>
      <c r="HW140" s="106">
        <f t="shared" si="223"/>
        <v>207.42191860000003</v>
      </c>
      <c r="HX140" s="106">
        <f t="shared" si="187"/>
        <v>101.33997391287546</v>
      </c>
      <c r="HY140" s="106">
        <f t="shared" si="224"/>
        <v>0</v>
      </c>
      <c r="HZ140" s="106">
        <f t="shared" si="225"/>
        <v>6.8582415088433493</v>
      </c>
    </row>
    <row r="141" spans="2:234">
      <c r="B141" s="65"/>
      <c r="C141" s="65"/>
      <c r="D141" s="65"/>
      <c r="E141" s="111"/>
      <c r="F141" s="111"/>
      <c r="L141" s="149">
        <f>INDEX($B$29:$B$34, MATCH($P141, $A$29:$A$34, 0))</f>
        <v>288.49501037177833</v>
      </c>
      <c r="M141" s="149">
        <f t="shared" si="173"/>
        <v>115</v>
      </c>
      <c r="N141" s="149">
        <f t="shared" si="188"/>
        <v>47.03016893173141</v>
      </c>
      <c r="O141" s="149">
        <f t="shared" si="174"/>
        <v>169.30860815423307</v>
      </c>
      <c r="P141" s="149">
        <f>IF(AC141=0,
IF(N141&lt;$E$29,1,
IF(N141&lt;$E$30,2,
IF(N141&lt;$E$31,3,
IF(N141&lt;$E$32,4,
IF(N141&lt;$E$33,5,
IF(N141&lt;$E$34,6)))))),
IF(N141&gt;$F$29,1,
IF(N141&gt;$F$30,2,
IF(N141&gt;$F$31,3,
IF(N141&gt;$F$32,4,
IF(N141&gt;$F$33,5,
IF(N141&gt;$F$34,6)))))))</f>
        <v>3</v>
      </c>
      <c r="Q141" s="149" cm="1">
        <f t="array" ref="Q141">INDEX(Sections!$A$37:$F$67, MATCH(N141, Acceleration!$H$6:$H$36, 1), Sections!P141)</f>
        <v>6.8582415088433493</v>
      </c>
      <c r="R141" s="149">
        <f>(BikeData!$G$5/L141)*BikeData!$N$2*(Sections!$O$2/Sections!$N$2)-Sections!W141/Sections!L141</f>
        <v>8.6186034951333923</v>
      </c>
      <c r="S141" s="149">
        <f>(Sections!$V$2*Sections!$L$2*BikeData!$N$2*((Sections!$P$2)/Sections!$M$2)/(1-Sections!$V$2*Sections!$N$2/Sections!$M$2))/Sections!L141-Sections!W141/Sections!L141</f>
        <v>12.766729314242644</v>
      </c>
      <c r="T141" s="149">
        <f t="shared" si="168"/>
        <v>6.8582415088433493</v>
      </c>
      <c r="U141" s="149">
        <f t="shared" si="169"/>
        <v>47.175769975326119</v>
      </c>
      <c r="V141" s="149">
        <f t="shared" si="175"/>
        <v>2.1230084039321775E-2</v>
      </c>
      <c r="W141" s="149">
        <f>0.5*Sections!$U$2*Sections!$T$2*Sections!N141^2</f>
        <v>398.13062215449497</v>
      </c>
      <c r="X141" s="149">
        <f>BikeData!$N$2*((Sections!$P$2)/Sections!$N$2)-(0.5*Sections!$U$2*Sections!$T$2*Sections!N141^2)/BikeData!$G$5</f>
        <v>8.9262494857802679</v>
      </c>
      <c r="Y141" s="149">
        <f>Sections!$V$2*BikeData!$N$2*(Sections!$P$2/Sections!$M$2)/(1-Sections!$V$2*Sections!$N$2/Sections!$M$2)</f>
        <v>15.459349727578084</v>
      </c>
      <c r="Z141" s="149">
        <f t="shared" si="176"/>
        <v>8.9262494857802679</v>
      </c>
      <c r="AA141" s="149">
        <f>$D$2-M141</f>
        <v>388.2</v>
      </c>
      <c r="AB141" s="149">
        <f>MAX(0, (N141^2 - M$17^2)/(2*Sections!Z141))</f>
        <v>73.658797426254552</v>
      </c>
      <c r="AC141" s="149">
        <f t="shared" si="189"/>
        <v>0</v>
      </c>
      <c r="AD141" s="149">
        <f t="shared" si="177"/>
        <v>6.8582415088433493</v>
      </c>
      <c r="EX141" s="129">
        <f>INDEX($B$29:$B$34, MATCH($FB141, $A$29:$A$34, 0))</f>
        <v>288.49501037177833</v>
      </c>
      <c r="EY141" s="129">
        <f t="shared" si="230"/>
        <v>115</v>
      </c>
      <c r="EZ141" s="129">
        <f t="shared" si="231"/>
        <v>51.489445382899191</v>
      </c>
      <c r="FA141" s="129">
        <f t="shared" si="232"/>
        <v>185.36200337843709</v>
      </c>
      <c r="FB141" s="149">
        <f>IF(FO141=0,
IF(EZ141&lt;$E$29,1,
IF(EZ141&lt;$E$30,2,
IF(EZ141&lt;$E$31,3,
IF(EZ141&lt;$E$32,4,
IF(EZ141&lt;$E$33,5,
IF(EZ141&lt;$E$34,6)))))),
IF(EZ141&gt;$F$29,1,
IF(EZ141&gt;$F$30,2,
IF(EZ141&gt;$F$31,3,
IF(EZ141&gt;$F$32,4,
IF(EZ141&gt;$F$33,5,
IF(EZ141&gt;$F$34,6)))))))</f>
        <v>3</v>
      </c>
      <c r="FC141" s="149" cm="1">
        <f t="array" ref="FC141">INDEX(Sections!$A$37:$F$67, MATCH(EZ141, Acceleration!$H$6:$H$36, 1), Sections!FB141)</f>
        <v>6.8582415088433493</v>
      </c>
      <c r="FD141" s="129">
        <f>(BikeData!$G$5/EX141)*BikeData!$N$2*(Sections!$O$2/Sections!$N$2)-Sections!FI141/Sections!EX141</f>
        <v>8.3444957551259016</v>
      </c>
      <c r="FE141" s="129">
        <f>(Sections!$V$2*Sections!$L$2*BikeData!$N$2*((Sections!$P$2)/Sections!$M$2)/(1-Sections!$V$2*Sections!$N$2/Sections!$M$2))/Sections!EX141-Sections!FI141/Sections!EX141</f>
        <v>12.492621574235153</v>
      </c>
      <c r="FF141" s="129">
        <f t="shared" si="233"/>
        <v>6.8582415088433493</v>
      </c>
      <c r="FG141" s="129">
        <f t="shared" si="234"/>
        <v>51.622470580709773</v>
      </c>
      <c r="FH141" s="129">
        <f t="shared" si="183"/>
        <v>1.9396400322014461E-2</v>
      </c>
      <c r="FI141" s="149">
        <f>0.5*Sections!$U$2*Sections!$T$2*Sections!EZ141^2</f>
        <v>477.20933745094061</v>
      </c>
      <c r="FJ141" s="149">
        <f>BikeData!$N$2*((Sections!$P$2)/Sections!$N$2)-(0.5*Sections!$U$2*Sections!$T$2*Sections!EZ141^2)/BikeData!$G$5</f>
        <v>8.6267088975361546</v>
      </c>
      <c r="FK141" s="149">
        <f>Sections!$V$2*BikeData!$N$2*(Sections!$P$2/Sections!$M$2)/(1-Sections!$V$2*Sections!$N$2/Sections!$M$2)</f>
        <v>15.459349727578084</v>
      </c>
      <c r="FL141" s="149">
        <f t="shared" si="235"/>
        <v>8.6267088975361546</v>
      </c>
      <c r="FM141" s="149">
        <f t="shared" si="236"/>
        <v>138.62828163</v>
      </c>
      <c r="FN141" s="149">
        <f t="shared" si="184"/>
        <v>111.58223676780069</v>
      </c>
      <c r="FO141" s="149">
        <f t="shared" si="237"/>
        <v>0</v>
      </c>
      <c r="FP141" s="149">
        <f t="shared" si="238"/>
        <v>6.8582415088433493</v>
      </c>
      <c r="FR141" s="149">
        <f>INDEX($B$29:$B$34, MATCH($FV141, $A$29:$A$34, 0))</f>
        <v>288.49501037177833</v>
      </c>
      <c r="FS141" s="129">
        <f t="shared" si="199"/>
        <v>115</v>
      </c>
      <c r="FT141" s="129">
        <f t="shared" si="200"/>
        <v>50.288860857121911</v>
      </c>
      <c r="FU141" s="129">
        <f t="shared" si="201"/>
        <v>181.03989908563889</v>
      </c>
      <c r="FV141" s="149">
        <f>IF(GI141=0,
IF(FT141&lt;$E$29,1,
IF(FT141&lt;$E$30,2,
IF(FT141&lt;$E$31,3,
IF(FT141&lt;$E$32,4,
IF(FT141&lt;$E$33,5,
IF(FT141&lt;$E$34,6)))))),
IF(FT141&gt;$F$29,1,
IF(FT141&gt;$F$30,2,
IF(FT141&gt;$F$31,3,
IF(FT141&gt;$F$32,4,
IF(FT141&gt;$F$33,5,
IF(FT141&gt;$F$34,6)))))))</f>
        <v>3</v>
      </c>
      <c r="FW141" s="149" cm="1">
        <f t="array" ref="FW141">INDEX(Sections!$A$37:$F$67, MATCH(FT141, Acceleration!$H$6:$H$36, 1), Sections!FV141)</f>
        <v>6.8582415088433493</v>
      </c>
      <c r="FX141" s="129">
        <f>(BikeData!$G$5/FR141)*BikeData!$N$2*(Sections!$O$2/Sections!$N$2)-Sections!GC141/Sections!FR141</f>
        <v>8.4207356273071987</v>
      </c>
      <c r="FY141" s="129">
        <f>(Sections!$V$2*Sections!$L$2*BikeData!$N$2*((Sections!$P$2)/Sections!$M$2)/(1-Sections!$V$2*Sections!$N$2/Sections!$M$2))/Sections!FR141-Sections!GC141/Sections!FR141</f>
        <v>12.568861446416451</v>
      </c>
      <c r="FZ141" s="129">
        <f t="shared" si="202"/>
        <v>6.8582415088433493</v>
      </c>
      <c r="GA141" s="129">
        <f t="shared" si="203"/>
        <v>50.425053389408077</v>
      </c>
      <c r="GB141" s="129">
        <f t="shared" si="185"/>
        <v>1.9858229272117833E-2</v>
      </c>
      <c r="GC141" s="149">
        <f>0.5*Sections!$U$2*Sections!$T$2*Sections!FT141^2</f>
        <v>455.21451473525428</v>
      </c>
      <c r="GD141" s="149">
        <f>BikeData!$N$2*((Sections!$P$2)/Sections!$N$2)-(0.5*Sections!$U$2*Sections!$T$2*Sections!FT141^2)/BikeData!$G$5</f>
        <v>8.7100226199440574</v>
      </c>
      <c r="GE141" s="149">
        <f>Sections!$V$2*BikeData!$N$2*(Sections!$P$2/Sections!$M$2)/(1-Sections!$V$2*Sections!$N$2/Sections!$M$2)</f>
        <v>15.459349727578084</v>
      </c>
      <c r="GF141" s="149">
        <f t="shared" si="204"/>
        <v>8.7100226199440574</v>
      </c>
      <c r="GG141" s="149">
        <f t="shared" si="205"/>
        <v>399.54111422000005</v>
      </c>
      <c r="GH141" s="149">
        <f>MAX(0, (FT141^2 - CX$6^2)/(2*Sections!GF141))</f>
        <v>145.17582999820107</v>
      </c>
      <c r="GI141" s="149">
        <f t="shared" si="206"/>
        <v>0</v>
      </c>
      <c r="GJ141" s="149">
        <f t="shared" si="207"/>
        <v>6.8582415088433493</v>
      </c>
      <c r="GM141" s="106">
        <f>INDEX($B$29:$B$34, MATCH(GQ141, $A$29:$A$34, 0))</f>
        <v>288.49501037177833</v>
      </c>
      <c r="GN141" s="106">
        <f t="shared" si="208"/>
        <v>115</v>
      </c>
      <c r="GO141" s="106">
        <f t="shared" si="209"/>
        <v>47.470273482029384</v>
      </c>
      <c r="GP141" s="106">
        <f t="shared" si="210"/>
        <v>170.8929845353058</v>
      </c>
      <c r="GQ141" s="106">
        <f>IF(HD141=0,
IF(GO141&lt;$E$29,1,
IF(GO141&lt;$E$30,2,
IF(GO141&lt;$E$31,3,
IF(GO141&lt;$E$32,4,
IF(GO141&lt;$E$33,5,
IF(GO141&lt;$E$34,6)))))),
IF(GO141&gt;$F$29,1,
IF(GO141&gt;$F$30,2,
IF(GO141&gt;$F$31,3,
IF(GO141&gt;$F$32,4,
IF(GO141&gt;$F$33,5,
IF(GO141&gt;$F$34,6)))))))</f>
        <v>3</v>
      </c>
      <c r="GR141" s="106" cm="1">
        <f t="array" ref="GR141">INDEX(Sections!$A$37:$F$67, MATCH(GO141, Acceleration!$H$6:$H$36, 1), Sections!GQ141)</f>
        <v>6.8582415088433493</v>
      </c>
      <c r="GS141" s="106">
        <f>(BikeData!$G$5/GM141)*BikeData!$N$2*(Sections!$O$2/Sections!$N$2)-Sections!GX141/Sections!GM141</f>
        <v>8.5926542995531392</v>
      </c>
      <c r="GT141" s="106">
        <f>(Sections!$V$2*Sections!$L$2*BikeData!$N$2*((Sections!$P$2)/Sections!$M$2)/(1-Sections!$V$2*Sections!$N$2/Sections!$M$2))/Sections!GM141-Sections!GX141/Sections!GM141</f>
        <v>12.740780118662393</v>
      </c>
      <c r="GU141" s="106">
        <f t="shared" si="211"/>
        <v>6.8582415088433493</v>
      </c>
      <c r="GV141" s="106">
        <f t="shared" si="212"/>
        <v>47.614528743613</v>
      </c>
      <c r="GW141" s="106">
        <f t="shared" si="186"/>
        <v>2.1033855602431997E-2</v>
      </c>
      <c r="GX141" s="106">
        <f>0.5*Sections!$U$2*Sections!$T$2*Sections!GO141^2</f>
        <v>405.61683560255921</v>
      </c>
      <c r="GY141" s="106">
        <f>BikeData!$N$2*((Sections!$P$2)/Sections!$N$2)-(0.5*Sections!$U$2*Sections!$T$2*Sections!GO141^2)/BikeData!$G$5</f>
        <v>8.8978926166588117</v>
      </c>
      <c r="GZ141" s="106">
        <f>Sections!$V$2*BikeData!$N$2*(Sections!$P$2/Sections!$M$2)/(1-Sections!$V$2*Sections!$N$2/Sections!$M$2)</f>
        <v>15.459349727578084</v>
      </c>
      <c r="HA141" s="106">
        <f t="shared" si="213"/>
        <v>8.8978926166588117</v>
      </c>
      <c r="HB141" s="106">
        <f t="shared" si="214"/>
        <v>268.21187875999999</v>
      </c>
      <c r="HC141" s="106">
        <f>MAX(0, (GO141^2 - DY$9^2)/(2*Sections!HA141))</f>
        <v>126.62699818605091</v>
      </c>
      <c r="HD141" s="106">
        <f t="shared" si="215"/>
        <v>0</v>
      </c>
      <c r="HE141" s="106">
        <f t="shared" si="216"/>
        <v>6.8582415088433493</v>
      </c>
      <c r="HH141" s="82">
        <f>INDEX($B$29:$B$34, MATCH(HL141, $A$29:$A$34, 0))</f>
        <v>288.49501037177833</v>
      </c>
      <c r="HI141" s="82">
        <f t="shared" si="217"/>
        <v>115</v>
      </c>
      <c r="HJ141" s="82">
        <f t="shared" si="218"/>
        <v>46.411601061222925</v>
      </c>
      <c r="HK141" s="82">
        <f t="shared" si="219"/>
        <v>167.08176382040253</v>
      </c>
      <c r="HL141" s="106">
        <f>IF(HY141=0,
IF(HJ141&lt;$E$29,1,
IF(HJ141&lt;$E$30,2,
IF(HJ141&lt;$E$31,3,
IF(HJ141&lt;$E$32,4,
IF(HJ141&lt;$E$33,5,
IF(HJ141&lt;$E$34,6)))))),
IF(HJ141&gt;$F$29,1,
IF(HJ141&gt;$F$30,2,
IF(HJ141&gt;$F$31,3,
IF(HJ141&gt;$F$32,4,
IF(HJ141&gt;$F$33,5,
IF(HJ141&gt;$F$34,6)))))))</f>
        <v>3</v>
      </c>
      <c r="HM141" s="106" cm="1">
        <f t="array" ref="HM141">INDEX(Sections!$A$37:$F$67, MATCH(HJ141, Acceleration!$H$6:$H$36, 1), Sections!HL141)</f>
        <v>6.8582415088433493</v>
      </c>
      <c r="HN141" s="82">
        <f>(BikeData!$G$5/HH141)*BikeData!$N$2*(Sections!$O$2/Sections!$N$2)-Sections!HS141/Sections!HH141</f>
        <v>8.6546665583703888</v>
      </c>
      <c r="HO141" s="82">
        <f>(Sections!$V$2*Sections!$L$2*BikeData!$N$2*((Sections!$P$2)/Sections!$M$2)/(1-Sections!$V$2*Sections!$N$2/Sections!$M$2))/Sections!HH141-Sections!HS141/Sections!HH141</f>
        <v>12.802792377479641</v>
      </c>
      <c r="HP141" s="82">
        <f t="shared" si="220"/>
        <v>6.8582415088433493</v>
      </c>
      <c r="HQ141" s="82">
        <f t="shared" si="221"/>
        <v>46.559136547876349</v>
      </c>
      <c r="HR141" s="106">
        <f t="shared" si="172"/>
        <v>2.1512145126879132E-2</v>
      </c>
      <c r="HS141" s="104">
        <f>0.5*Sections!$U$2*Sections!$T$2*Sections!HJ141^2</f>
        <v>387.72660835189959</v>
      </c>
      <c r="HT141" s="104">
        <f>BikeData!$N$2*((Sections!$P$2)/Sections!$N$2)-(0.5*Sections!$U$2*Sections!$T$2*Sections!HJ141^2)/BikeData!$G$5</f>
        <v>8.9656586289719158</v>
      </c>
      <c r="HU141" s="104">
        <f>Sections!$V$2*BikeData!$N$2*(Sections!$P$2/Sections!$M$2)/(1-Sections!$V$2*Sections!$N$2/Sections!$M$2)</f>
        <v>15.459349727578084</v>
      </c>
      <c r="HV141" s="106">
        <f t="shared" si="222"/>
        <v>8.9656586289719158</v>
      </c>
      <c r="HW141" s="106">
        <f t="shared" si="223"/>
        <v>206.42191860000003</v>
      </c>
      <c r="HX141" s="106">
        <f t="shared" si="187"/>
        <v>102.21062806298109</v>
      </c>
      <c r="HY141" s="106">
        <f t="shared" si="224"/>
        <v>0</v>
      </c>
      <c r="HZ141" s="106">
        <f t="shared" si="225"/>
        <v>6.8582415088433493</v>
      </c>
    </row>
    <row r="142" spans="2:234">
      <c r="B142" s="65"/>
      <c r="C142" s="65"/>
      <c r="D142" s="65"/>
      <c r="E142" s="111"/>
      <c r="F142" s="111"/>
      <c r="L142" s="149">
        <f>INDEX($B$29:$B$34, MATCH($P142, $A$29:$A$34, 0))</f>
        <v>288.49501037177833</v>
      </c>
      <c r="M142" s="149">
        <f t="shared" si="173"/>
        <v>116</v>
      </c>
      <c r="N142" s="149">
        <f t="shared" si="188"/>
        <v>47.175769975326119</v>
      </c>
      <c r="O142" s="149">
        <f t="shared" si="174"/>
        <v>169.83277191117404</v>
      </c>
      <c r="P142" s="149">
        <f>IF(AC142=0,
IF(N142&lt;$E$29,1,
IF(N142&lt;$E$30,2,
IF(N142&lt;$E$31,3,
IF(N142&lt;$E$32,4,
IF(N142&lt;$E$33,5,
IF(N142&lt;$E$34,6)))))),
IF(N142&gt;$F$29,1,
IF(N142&gt;$F$30,2,
IF(N142&gt;$F$31,3,
IF(N142&gt;$F$32,4,
IF(N142&gt;$F$33,5,
IF(N142&gt;$F$34,6)))))))</f>
        <v>3</v>
      </c>
      <c r="Q142" s="149" cm="1">
        <f t="array" ref="Q142">INDEX(Sections!$A$37:$F$67, MATCH(N142, Acceleration!$H$6:$H$36, 1), Sections!P142)</f>
        <v>6.8582415088433493</v>
      </c>
      <c r="R142" s="149">
        <f>(BikeData!$G$5/L142)*BikeData!$N$2*(Sections!$O$2/Sections!$N$2)-Sections!W142/Sections!L142</f>
        <v>8.6100454027767803</v>
      </c>
      <c r="S142" s="149">
        <f>(Sections!$V$2*Sections!$L$2*BikeData!$N$2*((Sections!$P$2)/Sections!$M$2)/(1-Sections!$V$2*Sections!$N$2/Sections!$M$2))/Sections!L142-Sections!W142/Sections!L142</f>
        <v>12.758171221886032</v>
      </c>
      <c r="T142" s="149">
        <f t="shared" si="168"/>
        <v>6.8582415088433493</v>
      </c>
      <c r="U142" s="149">
        <f t="shared" si="169"/>
        <v>47.320923023357949</v>
      </c>
      <c r="V142" s="149">
        <f t="shared" si="175"/>
        <v>2.1164761818997235E-2</v>
      </c>
      <c r="W142" s="149">
        <f>0.5*Sections!$U$2*Sections!$T$2*Sections!N142^2</f>
        <v>400.59958909767863</v>
      </c>
      <c r="X142" s="149">
        <f>BikeData!$N$2*((Sections!$P$2)/Sections!$N$2)-(0.5*Sections!$U$2*Sections!$T$2*Sections!N142^2)/BikeData!$G$5</f>
        <v>8.9168973382682069</v>
      </c>
      <c r="Y142" s="149">
        <f>Sections!$V$2*BikeData!$N$2*(Sections!$P$2/Sections!$M$2)/(1-Sections!$V$2*Sections!$N$2/Sections!$M$2)</f>
        <v>15.459349727578084</v>
      </c>
      <c r="Z142" s="149">
        <f t="shared" si="176"/>
        <v>8.9168973382682069</v>
      </c>
      <c r="AA142" s="149">
        <f>$D$2-M142</f>
        <v>387.2</v>
      </c>
      <c r="AB142" s="149">
        <f>MAX(0, (N142^2 - M$17^2)/(2*Sections!Z142))</f>
        <v>74.505180328471596</v>
      </c>
      <c r="AC142" s="149">
        <f t="shared" si="189"/>
        <v>0</v>
      </c>
      <c r="AD142" s="149">
        <f t="shared" si="177"/>
        <v>6.8582415088433493</v>
      </c>
      <c r="EX142" s="129">
        <f>INDEX($B$29:$B$34, MATCH($FB142, $A$29:$A$34, 0))</f>
        <v>288.49501037177833</v>
      </c>
      <c r="EY142" s="129">
        <f t="shared" si="230"/>
        <v>116</v>
      </c>
      <c r="EZ142" s="129">
        <f t="shared" si="231"/>
        <v>51.622470580709773</v>
      </c>
      <c r="FA142" s="129">
        <f t="shared" si="232"/>
        <v>185.8408940905552</v>
      </c>
      <c r="FB142" s="149">
        <f>IF(FO142=0,
IF(EZ142&lt;$E$29,1,
IF(EZ142&lt;$E$30,2,
IF(EZ142&lt;$E$31,3,
IF(EZ142&lt;$E$32,4,
IF(EZ142&lt;$E$33,5,
IF(EZ142&lt;$E$34,6)))))),
IF(EZ142&gt;$F$29,1,
IF(EZ142&gt;$F$30,2,
IF(EZ142&gt;$F$31,3,
IF(EZ142&gt;$F$32,4,
IF(EZ142&gt;$F$33,5,
IF(EZ142&gt;$F$34,6)))))))</f>
        <v>3</v>
      </c>
      <c r="FC142" s="149" cm="1">
        <f t="array" ref="FC142">INDEX(Sections!$A$37:$F$67, MATCH(EZ142, Acceleration!$H$6:$H$36, 1), Sections!FB142)</f>
        <v>6.8582415088433493</v>
      </c>
      <c r="FD142" s="129">
        <f>(BikeData!$G$5/EX142)*BikeData!$N$2*(Sections!$O$2/Sections!$N$2)-Sections!FI142/Sections!EX142</f>
        <v>8.3359376627692896</v>
      </c>
      <c r="FE142" s="129">
        <f>(Sections!$V$2*Sections!$L$2*BikeData!$N$2*((Sections!$P$2)/Sections!$M$2)/(1-Sections!$V$2*Sections!$N$2/Sections!$M$2))/Sections!EX142-Sections!FI142/Sections!EX142</f>
        <v>12.484063481878541</v>
      </c>
      <c r="FF142" s="129">
        <f t="shared" si="233"/>
        <v>6.8582415088433493</v>
      </c>
      <c r="FG142" s="129">
        <f t="shared" si="234"/>
        <v>51.755153867744738</v>
      </c>
      <c r="FH142" s="129">
        <f t="shared" si="183"/>
        <v>1.9346546321513544E-2</v>
      </c>
      <c r="FI142" s="149">
        <f>0.5*Sections!$U$2*Sections!$T$2*Sections!EZ142^2</f>
        <v>479.67830439412427</v>
      </c>
      <c r="FJ142" s="149">
        <f>BikeData!$N$2*((Sections!$P$2)/Sections!$N$2)-(0.5*Sections!$U$2*Sections!$T$2*Sections!EZ142^2)/BikeData!$G$5</f>
        <v>8.6173567500240953</v>
      </c>
      <c r="FK142" s="149">
        <f>Sections!$V$2*BikeData!$N$2*(Sections!$P$2/Sections!$M$2)/(1-Sections!$V$2*Sections!$N$2/Sections!$M$2)</f>
        <v>15.459349727578084</v>
      </c>
      <c r="FL142" s="149">
        <f t="shared" si="235"/>
        <v>8.6173567500240953</v>
      </c>
      <c r="FM142" s="149">
        <f t="shared" si="236"/>
        <v>137.62828163</v>
      </c>
      <c r="FN142" s="149">
        <f t="shared" si="184"/>
        <v>112.49919718571532</v>
      </c>
      <c r="FO142" s="149">
        <f t="shared" si="237"/>
        <v>0</v>
      </c>
      <c r="FP142" s="149">
        <f t="shared" si="238"/>
        <v>6.8582415088433493</v>
      </c>
      <c r="FR142" s="149">
        <f>INDEX($B$29:$B$34, MATCH($FV142, $A$29:$A$34, 0))</f>
        <v>288.49501037177833</v>
      </c>
      <c r="FS142" s="129">
        <f t="shared" si="199"/>
        <v>116</v>
      </c>
      <c r="FT142" s="129">
        <f t="shared" si="200"/>
        <v>50.425053389408077</v>
      </c>
      <c r="FU142" s="129">
        <f t="shared" si="201"/>
        <v>181.53019220186908</v>
      </c>
      <c r="FV142" s="149">
        <f>IF(GI142=0,
IF(FT142&lt;$E$29,1,
IF(FT142&lt;$E$30,2,
IF(FT142&lt;$E$31,3,
IF(FT142&lt;$E$32,4,
IF(FT142&lt;$E$33,5,
IF(FT142&lt;$E$34,6)))))),
IF(FT142&gt;$F$29,1,
IF(FT142&gt;$F$30,2,
IF(FT142&gt;$F$31,3,
IF(FT142&gt;$F$32,4,
IF(FT142&gt;$F$33,5,
IF(FT142&gt;$F$34,6)))))))</f>
        <v>3</v>
      </c>
      <c r="FW142" s="149" cm="1">
        <f t="array" ref="FW142">INDEX(Sections!$A$37:$F$67, MATCH(FT142, Acceleration!$H$6:$H$36, 1), Sections!FV142)</f>
        <v>6.8582415088433493</v>
      </c>
      <c r="FX142" s="129">
        <f>(BikeData!$G$5/FR142)*BikeData!$N$2*(Sections!$O$2/Sections!$N$2)-Sections!GC142/Sections!FR142</f>
        <v>8.4121775349505867</v>
      </c>
      <c r="FY142" s="129">
        <f>(Sections!$V$2*Sections!$L$2*BikeData!$N$2*((Sections!$P$2)/Sections!$M$2)/(1-Sections!$V$2*Sections!$N$2/Sections!$M$2))/Sections!FR142-Sections!GC142/Sections!FR142</f>
        <v>12.560303354059839</v>
      </c>
      <c r="FZ142" s="129">
        <f t="shared" si="202"/>
        <v>6.8582415088433493</v>
      </c>
      <c r="GA142" s="129">
        <f t="shared" si="203"/>
        <v>50.560879070110538</v>
      </c>
      <c r="GB142" s="129">
        <f t="shared" si="185"/>
        <v>1.980473865309643E-2</v>
      </c>
      <c r="GC142" s="149">
        <f>0.5*Sections!$U$2*Sections!$T$2*Sections!FT142^2</f>
        <v>457.68348167843789</v>
      </c>
      <c r="GD142" s="149">
        <f>BikeData!$N$2*((Sections!$P$2)/Sections!$N$2)-(0.5*Sections!$U$2*Sections!$T$2*Sections!FT142^2)/BikeData!$G$5</f>
        <v>8.7006704724319981</v>
      </c>
      <c r="GE142" s="149">
        <f>Sections!$V$2*BikeData!$N$2*(Sections!$P$2/Sections!$M$2)/(1-Sections!$V$2*Sections!$N$2/Sections!$M$2)</f>
        <v>15.459349727578084</v>
      </c>
      <c r="GF142" s="149">
        <f t="shared" si="204"/>
        <v>8.7006704724319981</v>
      </c>
      <c r="GG142" s="149">
        <f t="shared" si="205"/>
        <v>398.54111422000005</v>
      </c>
      <c r="GH142" s="149">
        <f>MAX(0, (FT142^2 - CX$6^2)/(2*Sections!GF142))</f>
        <v>146.12011898284933</v>
      </c>
      <c r="GI142" s="149">
        <f t="shared" si="206"/>
        <v>0</v>
      </c>
      <c r="GJ142" s="149">
        <f t="shared" si="207"/>
        <v>6.8582415088433493</v>
      </c>
      <c r="GM142" s="106">
        <f>INDEX($B$29:$B$34, MATCH(GQ142, $A$29:$A$34, 0))</f>
        <v>288.49501037177833</v>
      </c>
      <c r="GN142" s="106">
        <f t="shared" si="208"/>
        <v>116</v>
      </c>
      <c r="GO142" s="106">
        <f t="shared" si="209"/>
        <v>47.614528743613</v>
      </c>
      <c r="GP142" s="106">
        <f t="shared" si="210"/>
        <v>171.41230347700682</v>
      </c>
      <c r="GQ142" s="106">
        <f>IF(HD142=0,
IF(GO142&lt;$E$29,1,
IF(GO142&lt;$E$30,2,
IF(GO142&lt;$E$31,3,
IF(GO142&lt;$E$32,4,
IF(GO142&lt;$E$33,5,
IF(GO142&lt;$E$34,6)))))),
IF(GO142&gt;$F$29,1,
IF(GO142&gt;$F$30,2,
IF(GO142&gt;$F$31,3,
IF(GO142&gt;$F$32,4,
IF(GO142&gt;$F$33,5,
IF(GO142&gt;$F$34,6)))))))</f>
        <v>3</v>
      </c>
      <c r="GR142" s="106" cm="1">
        <f t="array" ref="GR142">INDEX(Sections!$A$37:$F$67, MATCH(GO142, Acceleration!$H$6:$H$36, 1), Sections!GQ142)</f>
        <v>6.8582415088433493</v>
      </c>
      <c r="GS142" s="106">
        <f>(BikeData!$G$5/GM142)*BikeData!$N$2*(Sections!$O$2/Sections!$N$2)-Sections!GX142/Sections!GM142</f>
        <v>8.5840962071965272</v>
      </c>
      <c r="GT142" s="106">
        <f>(Sections!$V$2*Sections!$L$2*BikeData!$N$2*((Sections!$P$2)/Sections!$M$2)/(1-Sections!$V$2*Sections!$N$2/Sections!$M$2))/Sections!GM142-Sections!GX142/Sections!GM142</f>
        <v>12.732222026305779</v>
      </c>
      <c r="GU142" s="106">
        <f t="shared" si="211"/>
        <v>6.8582415088433493</v>
      </c>
      <c r="GV142" s="106">
        <f t="shared" si="212"/>
        <v>47.758348280630841</v>
      </c>
      <c r="GW142" s="106">
        <f t="shared" si="186"/>
        <v>2.0970322615847324E-2</v>
      </c>
      <c r="GX142" s="106">
        <f>0.5*Sections!$U$2*Sections!$T$2*Sections!GO142^2</f>
        <v>408.08580254574269</v>
      </c>
      <c r="GY142" s="106">
        <f>BikeData!$N$2*((Sections!$P$2)/Sections!$N$2)-(0.5*Sections!$U$2*Sections!$T$2*Sections!GO142^2)/BikeData!$G$5</f>
        <v>8.8885404691467524</v>
      </c>
      <c r="GZ142" s="106">
        <f>Sections!$V$2*BikeData!$N$2*(Sections!$P$2/Sections!$M$2)/(1-Sections!$V$2*Sections!$N$2/Sections!$M$2)</f>
        <v>15.459349727578084</v>
      </c>
      <c r="HA142" s="106">
        <f t="shared" si="213"/>
        <v>8.8885404691467524</v>
      </c>
      <c r="HB142" s="106">
        <f t="shared" si="214"/>
        <v>267.21187875999999</v>
      </c>
      <c r="HC142" s="106">
        <f>MAX(0, (GO142^2 - DY$9^2)/(2*Sections!HA142))</f>
        <v>127.53181218817024</v>
      </c>
      <c r="HD142" s="106">
        <f t="shared" si="215"/>
        <v>0</v>
      </c>
      <c r="HE142" s="106">
        <f t="shared" si="216"/>
        <v>6.8582415088433493</v>
      </c>
      <c r="HH142" s="82">
        <f>INDEX($B$29:$B$34, MATCH(HL142, $A$29:$A$34, 0))</f>
        <v>288.49501037177833</v>
      </c>
      <c r="HI142" s="82">
        <f t="shared" si="217"/>
        <v>116</v>
      </c>
      <c r="HJ142" s="82">
        <f t="shared" si="218"/>
        <v>46.559136547876349</v>
      </c>
      <c r="HK142" s="82">
        <f t="shared" si="219"/>
        <v>167.61289157235487</v>
      </c>
      <c r="HL142" s="106">
        <f>IF(HY142=0,
IF(HJ142&lt;$E$29,1,
IF(HJ142&lt;$E$30,2,
IF(HJ142&lt;$E$31,3,
IF(HJ142&lt;$E$32,4,
IF(HJ142&lt;$E$33,5,
IF(HJ142&lt;$E$34,6)))))),
IF(HJ142&gt;$F$29,1,
IF(HJ142&gt;$F$30,2,
IF(HJ142&gt;$F$31,3,
IF(HJ142&gt;$F$32,4,
IF(HJ142&gt;$F$33,5,
IF(HJ142&gt;$F$34,6)))))))</f>
        <v>3</v>
      </c>
      <c r="HM142" s="106" cm="1">
        <f t="array" ref="HM142">INDEX(Sections!$A$37:$F$67, MATCH(HJ142, Acceleration!$H$6:$H$36, 1), Sections!HL142)</f>
        <v>6.8582415088433493</v>
      </c>
      <c r="HN142" s="82">
        <f>(BikeData!$G$5/HH142)*BikeData!$N$2*(Sections!$O$2/Sections!$N$2)-Sections!HS142/Sections!HH142</f>
        <v>8.6461084660137768</v>
      </c>
      <c r="HO142" s="82">
        <f>(Sections!$V$2*Sections!$L$2*BikeData!$N$2*((Sections!$P$2)/Sections!$M$2)/(1-Sections!$V$2*Sections!$N$2/Sections!$M$2))/Sections!HH142-Sections!HS142/Sections!HH142</f>
        <v>12.794234285123029</v>
      </c>
      <c r="HP142" s="82">
        <f t="shared" si="220"/>
        <v>6.8582415088433493</v>
      </c>
      <c r="HQ142" s="82">
        <f t="shared" si="221"/>
        <v>46.706206002002368</v>
      </c>
      <c r="HR142" s="106">
        <f t="shared" si="172"/>
        <v>2.1444192937268278E-2</v>
      </c>
      <c r="HS142" s="104">
        <f>0.5*Sections!$U$2*Sections!$T$2*Sections!HJ142^2</f>
        <v>390.19557529508307</v>
      </c>
      <c r="HT142" s="104">
        <f>BikeData!$N$2*((Sections!$P$2)/Sections!$N$2)-(0.5*Sections!$U$2*Sections!$T$2*Sections!HJ142^2)/BikeData!$G$5</f>
        <v>8.9563064814598583</v>
      </c>
      <c r="HU142" s="104">
        <f>Sections!$V$2*BikeData!$N$2*(Sections!$P$2/Sections!$M$2)/(1-Sections!$V$2*Sections!$N$2/Sections!$M$2)</f>
        <v>15.459349727578084</v>
      </c>
      <c r="HV142" s="106">
        <f t="shared" si="222"/>
        <v>8.9563064814598583</v>
      </c>
      <c r="HW142" s="106">
        <f t="shared" si="223"/>
        <v>205.42191860000003</v>
      </c>
      <c r="HX142" s="106">
        <f t="shared" si="187"/>
        <v>103.08310048182517</v>
      </c>
      <c r="HY142" s="106">
        <f t="shared" si="224"/>
        <v>0</v>
      </c>
      <c r="HZ142" s="106">
        <f t="shared" si="225"/>
        <v>6.8582415088433493</v>
      </c>
    </row>
    <row r="143" spans="2:234">
      <c r="B143" s="65"/>
      <c r="C143" s="65"/>
      <c r="D143" s="65"/>
      <c r="E143" s="111"/>
      <c r="F143" s="111"/>
      <c r="L143" s="149">
        <f>INDEX($B$29:$B$34, MATCH($P143, $A$29:$A$34, 0))</f>
        <v>288.49501037177833</v>
      </c>
      <c r="M143" s="149">
        <f t="shared" si="173"/>
        <v>117</v>
      </c>
      <c r="N143" s="149">
        <f t="shared" si="188"/>
        <v>47.320923023357949</v>
      </c>
      <c r="O143" s="149">
        <f t="shared" si="174"/>
        <v>170.35532288408862</v>
      </c>
      <c r="P143" s="149">
        <f>IF(AC143=0,
IF(N143&lt;$E$29,1,
IF(N143&lt;$E$30,2,
IF(N143&lt;$E$31,3,
IF(N143&lt;$E$32,4,
IF(N143&lt;$E$33,5,
IF(N143&lt;$E$34,6)))))),
IF(N143&gt;$F$29,1,
IF(N143&gt;$F$30,2,
IF(N143&gt;$F$31,3,
IF(N143&gt;$F$32,4,
IF(N143&gt;$F$33,5,
IF(N143&gt;$F$34,6)))))))</f>
        <v>3</v>
      </c>
      <c r="Q143" s="149" cm="1">
        <f t="array" ref="Q143">INDEX(Sections!$A$37:$F$67, MATCH(N143, Acceleration!$H$6:$H$36, 1), Sections!P143)</f>
        <v>6.8582415088433493</v>
      </c>
      <c r="R143" s="149">
        <f>(BikeData!$G$5/L143)*BikeData!$N$2*(Sections!$O$2/Sections!$N$2)-Sections!W143/Sections!L143</f>
        <v>8.6014873104201666</v>
      </c>
      <c r="S143" s="149">
        <f>(Sections!$V$2*Sections!$L$2*BikeData!$N$2*((Sections!$P$2)/Sections!$M$2)/(1-Sections!$V$2*Sections!$N$2/Sections!$M$2))/Sections!L143-Sections!W143/Sections!L143</f>
        <v>12.749613129529418</v>
      </c>
      <c r="T143" s="149">
        <f t="shared" si="168"/>
        <v>6.8582415088433493</v>
      </c>
      <c r="U143" s="149">
        <f t="shared" si="169"/>
        <v>47.46563218582741</v>
      </c>
      <c r="V143" s="149">
        <f t="shared" si="175"/>
        <v>2.1100038877730647E-2</v>
      </c>
      <c r="W143" s="149">
        <f>0.5*Sections!$U$2*Sections!$T$2*Sections!N143^2</f>
        <v>403.06855604086235</v>
      </c>
      <c r="X143" s="149">
        <f>BikeData!$N$2*((Sections!$P$2)/Sections!$N$2)-(0.5*Sections!$U$2*Sections!$T$2*Sections!N143^2)/BikeData!$G$5</f>
        <v>8.9075451907561476</v>
      </c>
      <c r="Y143" s="149">
        <f>Sections!$V$2*BikeData!$N$2*(Sections!$P$2/Sections!$M$2)/(1-Sections!$V$2*Sections!$N$2/Sections!$M$2)</f>
        <v>15.459349727578084</v>
      </c>
      <c r="Z143" s="149">
        <f t="shared" si="176"/>
        <v>8.9075451907561476</v>
      </c>
      <c r="AA143" s="149">
        <f>$D$2-M143</f>
        <v>386.2</v>
      </c>
      <c r="AB143" s="149">
        <f>MAX(0, (N143^2 - M$17^2)/(2*Sections!Z143))</f>
        <v>75.353340487516121</v>
      </c>
      <c r="AC143" s="149">
        <f t="shared" si="189"/>
        <v>0</v>
      </c>
      <c r="AD143" s="149">
        <f t="shared" si="177"/>
        <v>6.8582415088433493</v>
      </c>
      <c r="EX143" s="129">
        <f>INDEX($B$29:$B$34, MATCH($FB143, $A$29:$A$34, 0))</f>
        <v>288.49501037177833</v>
      </c>
      <c r="EY143" s="129">
        <f t="shared" si="230"/>
        <v>117</v>
      </c>
      <c r="EZ143" s="129">
        <f t="shared" si="231"/>
        <v>51.755153867744738</v>
      </c>
      <c r="FA143" s="129">
        <f t="shared" si="232"/>
        <v>186.31855392388107</v>
      </c>
      <c r="FB143" s="149">
        <f>IF(FO143=0,
IF(EZ143&lt;$E$29,1,
IF(EZ143&lt;$E$30,2,
IF(EZ143&lt;$E$31,3,
IF(EZ143&lt;$E$32,4,
IF(EZ143&lt;$E$33,5,
IF(EZ143&lt;$E$34,6)))))),
IF(EZ143&gt;$F$29,1,
IF(EZ143&gt;$F$30,2,
IF(EZ143&gt;$F$31,3,
IF(EZ143&gt;$F$32,4,
IF(EZ143&gt;$F$33,5,
IF(EZ143&gt;$F$34,6)))))))</f>
        <v>3</v>
      </c>
      <c r="FC143" s="149" cm="1">
        <f t="array" ref="FC143">INDEX(Sections!$A$37:$F$67, MATCH(EZ143, Acceleration!$H$6:$H$36, 1), Sections!FB143)</f>
        <v>6.8582415088433493</v>
      </c>
      <c r="FD143" s="129">
        <f>(BikeData!$G$5/EX143)*BikeData!$N$2*(Sections!$O$2/Sections!$N$2)-Sections!FI143/Sections!EX143</f>
        <v>8.3273795704126758</v>
      </c>
      <c r="FE143" s="129">
        <f>(Sections!$V$2*Sections!$L$2*BikeData!$N$2*((Sections!$P$2)/Sections!$M$2)/(1-Sections!$V$2*Sections!$N$2/Sections!$M$2))/Sections!EX143-Sections!FI143/Sections!EX143</f>
        <v>12.475505389521928</v>
      </c>
      <c r="FF143" s="129">
        <f t="shared" si="233"/>
        <v>6.8582415088433493</v>
      </c>
      <c r="FG143" s="129">
        <f t="shared" si="234"/>
        <v>51.887497866939199</v>
      </c>
      <c r="FH143" s="129">
        <f t="shared" si="183"/>
        <v>1.9297074771107182E-2</v>
      </c>
      <c r="FI143" s="149">
        <f>0.5*Sections!$U$2*Sections!$T$2*Sections!EZ143^2</f>
        <v>482.14727133730798</v>
      </c>
      <c r="FJ143" s="149">
        <f>BikeData!$N$2*((Sections!$P$2)/Sections!$N$2)-(0.5*Sections!$U$2*Sections!$T$2*Sections!EZ143^2)/BikeData!$G$5</f>
        <v>8.608004602512036</v>
      </c>
      <c r="FK143" s="149">
        <f>Sections!$V$2*BikeData!$N$2*(Sections!$P$2/Sections!$M$2)/(1-Sections!$V$2*Sections!$N$2/Sections!$M$2)</f>
        <v>15.459349727578084</v>
      </c>
      <c r="FL143" s="149">
        <f t="shared" si="235"/>
        <v>8.608004602512036</v>
      </c>
      <c r="FM143" s="149">
        <f t="shared" si="236"/>
        <v>136.62828163</v>
      </c>
      <c r="FN143" s="149">
        <f t="shared" si="184"/>
        <v>113.4181500628553</v>
      </c>
      <c r="FO143" s="149">
        <f t="shared" si="237"/>
        <v>0</v>
      </c>
      <c r="FP143" s="149">
        <f t="shared" si="238"/>
        <v>6.8582415088433493</v>
      </c>
      <c r="FR143" s="149">
        <f>INDEX($B$29:$B$34, MATCH($FV143, $A$29:$A$34, 0))</f>
        <v>288.49501037177833</v>
      </c>
      <c r="FS143" s="129">
        <f t="shared" si="199"/>
        <v>117</v>
      </c>
      <c r="FT143" s="129">
        <f t="shared" si="200"/>
        <v>50.560879070110538</v>
      </c>
      <c r="FU143" s="129">
        <f t="shared" si="201"/>
        <v>182.01916465239793</v>
      </c>
      <c r="FV143" s="149">
        <f>IF(GI143=0,
IF(FT143&lt;$E$29,1,
IF(FT143&lt;$E$30,2,
IF(FT143&lt;$E$31,3,
IF(FT143&lt;$E$32,4,
IF(FT143&lt;$E$33,5,
IF(FT143&lt;$E$34,6)))))),
IF(FT143&gt;$F$29,1,
IF(FT143&gt;$F$30,2,
IF(FT143&gt;$F$31,3,
IF(FT143&gt;$F$32,4,
IF(FT143&gt;$F$33,5,
IF(FT143&gt;$F$34,6)))))))</f>
        <v>3</v>
      </c>
      <c r="FW143" s="149" cm="1">
        <f t="array" ref="FW143">INDEX(Sections!$A$37:$F$67, MATCH(FT143, Acceleration!$H$6:$H$36, 1), Sections!FV143)</f>
        <v>6.8582415088433493</v>
      </c>
      <c r="FX143" s="129">
        <f>(BikeData!$G$5/FR143)*BikeData!$N$2*(Sections!$O$2/Sections!$N$2)-Sections!GC143/Sections!FR143</f>
        <v>8.4036194425939748</v>
      </c>
      <c r="FY143" s="129">
        <f>(Sections!$V$2*Sections!$L$2*BikeData!$N$2*((Sections!$P$2)/Sections!$M$2)/(1-Sections!$V$2*Sections!$N$2/Sections!$M$2))/Sections!FR143-Sections!GC143/Sections!FR143</f>
        <v>12.551745261703227</v>
      </c>
      <c r="FZ143" s="129">
        <f t="shared" si="202"/>
        <v>6.8582415088433493</v>
      </c>
      <c r="GA143" s="129">
        <f t="shared" si="203"/>
        <v>50.696340847836623</v>
      </c>
      <c r="GB143" s="129">
        <f t="shared" si="185"/>
        <v>1.9751677970426471E-2</v>
      </c>
      <c r="GC143" s="149">
        <f>0.5*Sections!$U$2*Sections!$T$2*Sections!FT143^2</f>
        <v>460.15244862162149</v>
      </c>
      <c r="GD143" s="149">
        <f>BikeData!$N$2*((Sections!$P$2)/Sections!$N$2)-(0.5*Sections!$U$2*Sections!$T$2*Sections!FT143^2)/BikeData!$G$5</f>
        <v>8.6913183249199388</v>
      </c>
      <c r="GE143" s="149">
        <f>Sections!$V$2*BikeData!$N$2*(Sections!$P$2/Sections!$M$2)/(1-Sections!$V$2*Sections!$N$2/Sections!$M$2)</f>
        <v>15.459349727578084</v>
      </c>
      <c r="GF143" s="149">
        <f t="shared" si="204"/>
        <v>8.6913183249199388</v>
      </c>
      <c r="GG143" s="149">
        <f t="shared" si="205"/>
        <v>397.54111422000005</v>
      </c>
      <c r="GH143" s="149">
        <f>MAX(0, (FT143^2 - CX$6^2)/(2*Sections!GF143))</f>
        <v>147.06644014018957</v>
      </c>
      <c r="GI143" s="149">
        <f t="shared" si="206"/>
        <v>0</v>
      </c>
      <c r="GJ143" s="149">
        <f t="shared" si="207"/>
        <v>6.8582415088433493</v>
      </c>
      <c r="GM143" s="106">
        <f>INDEX($B$29:$B$34, MATCH(GQ143, $A$29:$A$34, 0))</f>
        <v>288.49501037177833</v>
      </c>
      <c r="GN143" s="106">
        <f t="shared" si="208"/>
        <v>117</v>
      </c>
      <c r="GO143" s="106">
        <f t="shared" si="209"/>
        <v>47.758348280630841</v>
      </c>
      <c r="GP143" s="106">
        <f t="shared" si="210"/>
        <v>171.93005381027103</v>
      </c>
      <c r="GQ143" s="106">
        <f>IF(HD143=0,
IF(GO143&lt;$E$29,1,
IF(GO143&lt;$E$30,2,
IF(GO143&lt;$E$31,3,
IF(GO143&lt;$E$32,4,
IF(GO143&lt;$E$33,5,
IF(GO143&lt;$E$34,6)))))),
IF(GO143&gt;$F$29,1,
IF(GO143&gt;$F$30,2,
IF(GO143&gt;$F$31,3,
IF(GO143&gt;$F$32,4,
IF(GO143&gt;$F$33,5,
IF(GO143&gt;$F$34,6)))))))</f>
        <v>3</v>
      </c>
      <c r="GR143" s="106" cm="1">
        <f t="array" ref="GR143">INDEX(Sections!$A$37:$F$67, MATCH(GO143, Acceleration!$H$6:$H$36, 1), Sections!GQ143)</f>
        <v>6.8582415088433493</v>
      </c>
      <c r="GS143" s="106">
        <f>(BikeData!$G$5/GM143)*BikeData!$N$2*(Sections!$O$2/Sections!$N$2)-Sections!GX143/Sections!GM143</f>
        <v>8.5755381148399152</v>
      </c>
      <c r="GT143" s="106">
        <f>(Sections!$V$2*Sections!$L$2*BikeData!$N$2*((Sections!$P$2)/Sections!$M$2)/(1-Sections!$V$2*Sections!$N$2/Sections!$M$2))/Sections!GM143-Sections!GX143/Sections!GM143</f>
        <v>12.723663933949167</v>
      </c>
      <c r="GU143" s="106">
        <f t="shared" si="211"/>
        <v>6.8582415088433493</v>
      </c>
      <c r="GV143" s="106">
        <f t="shared" si="212"/>
        <v>47.901736017724048</v>
      </c>
      <c r="GW143" s="106">
        <f t="shared" si="186"/>
        <v>2.0907361881076298E-2</v>
      </c>
      <c r="GX143" s="106">
        <f>0.5*Sections!$U$2*Sections!$T$2*Sections!GO143^2</f>
        <v>410.55476948892624</v>
      </c>
      <c r="GY143" s="106">
        <f>BikeData!$N$2*((Sections!$P$2)/Sections!$N$2)-(0.5*Sections!$U$2*Sections!$T$2*Sections!GO143^2)/BikeData!$G$5</f>
        <v>8.8791883216346932</v>
      </c>
      <c r="GZ143" s="106">
        <f>Sections!$V$2*BikeData!$N$2*(Sections!$P$2/Sections!$M$2)/(1-Sections!$V$2*Sections!$N$2/Sections!$M$2)</f>
        <v>15.459349727578084</v>
      </c>
      <c r="HA143" s="106">
        <f t="shared" si="213"/>
        <v>8.8791883216346932</v>
      </c>
      <c r="HB143" s="106">
        <f t="shared" si="214"/>
        <v>266.21187875999999</v>
      </c>
      <c r="HC143" s="106">
        <f>MAX(0, (GO143^2 - DY$9^2)/(2*Sections!HA143))</f>
        <v>128.43853221000944</v>
      </c>
      <c r="HD143" s="106">
        <f t="shared" si="215"/>
        <v>0</v>
      </c>
      <c r="HE143" s="106">
        <f t="shared" si="216"/>
        <v>6.8582415088433493</v>
      </c>
      <c r="HH143" s="82">
        <f>INDEX($B$29:$B$34, MATCH(HL143, $A$29:$A$34, 0))</f>
        <v>288.49501037177833</v>
      </c>
      <c r="HI143" s="82">
        <f t="shared" si="217"/>
        <v>117</v>
      </c>
      <c r="HJ143" s="82">
        <f t="shared" si="218"/>
        <v>46.706206002002368</v>
      </c>
      <c r="HK143" s="82">
        <f t="shared" si="219"/>
        <v>168.14234160720852</v>
      </c>
      <c r="HL143" s="106">
        <f>IF(HY143=0,
IF(HJ143&lt;$E$29,1,
IF(HJ143&lt;$E$30,2,
IF(HJ143&lt;$E$31,3,
IF(HJ143&lt;$E$32,4,
IF(HJ143&lt;$E$33,5,
IF(HJ143&lt;$E$34,6)))))),
IF(HJ143&gt;$F$29,1,
IF(HJ143&gt;$F$30,2,
IF(HJ143&gt;$F$31,3,
IF(HJ143&gt;$F$32,4,
IF(HJ143&gt;$F$33,5,
IF(HJ143&gt;$F$34,6)))))))</f>
        <v>3</v>
      </c>
      <c r="HM143" s="106" cm="1">
        <f t="array" ref="HM143">INDEX(Sections!$A$37:$F$67, MATCH(HJ143, Acceleration!$H$6:$H$36, 1), Sections!HL143)</f>
        <v>6.8582415088433493</v>
      </c>
      <c r="HN143" s="82">
        <f>(BikeData!$G$5/HH143)*BikeData!$N$2*(Sections!$O$2/Sections!$N$2)-Sections!HS143/Sections!HH143</f>
        <v>8.637550373657163</v>
      </c>
      <c r="HO143" s="82">
        <f>(Sections!$V$2*Sections!$L$2*BikeData!$N$2*((Sections!$P$2)/Sections!$M$2)/(1-Sections!$V$2*Sections!$N$2/Sections!$M$2))/Sections!HH143-Sections!HS143/Sections!HH143</f>
        <v>12.785676192766415</v>
      </c>
      <c r="HP143" s="82">
        <f t="shared" si="220"/>
        <v>6.8582415088433493</v>
      </c>
      <c r="HQ143" s="82">
        <f t="shared" si="221"/>
        <v>46.852813812183882</v>
      </c>
      <c r="HR143" s="106">
        <f t="shared" si="172"/>
        <v>2.1376880646805894E-2</v>
      </c>
      <c r="HS143" s="104">
        <f>0.5*Sections!$U$2*Sections!$T$2*Sections!HJ143^2</f>
        <v>392.66454223826679</v>
      </c>
      <c r="HT143" s="104">
        <f>BikeData!$N$2*((Sections!$P$2)/Sections!$N$2)-(0.5*Sections!$U$2*Sections!$T$2*Sections!HJ143^2)/BikeData!$G$5</f>
        <v>8.9469543339477973</v>
      </c>
      <c r="HU143" s="104">
        <f>Sections!$V$2*BikeData!$N$2*(Sections!$P$2/Sections!$M$2)/(1-Sections!$V$2*Sections!$N$2/Sections!$M$2)</f>
        <v>15.459349727578084</v>
      </c>
      <c r="HV143" s="106">
        <f t="shared" si="222"/>
        <v>8.9469543339477973</v>
      </c>
      <c r="HW143" s="106">
        <f t="shared" si="223"/>
        <v>204.42191860000003</v>
      </c>
      <c r="HX143" s="106">
        <f t="shared" si="187"/>
        <v>103.95739687125344</v>
      </c>
      <c r="HY143" s="106">
        <f t="shared" si="224"/>
        <v>0</v>
      </c>
      <c r="HZ143" s="106">
        <f t="shared" si="225"/>
        <v>6.8582415088433493</v>
      </c>
    </row>
    <row r="144" spans="2:234">
      <c r="B144" s="65"/>
      <c r="C144" s="65"/>
      <c r="D144" s="65"/>
      <c r="E144" s="111"/>
      <c r="F144" s="111"/>
      <c r="L144" s="149">
        <f>INDEX($B$29:$B$34, MATCH($P144, $A$29:$A$34, 0))</f>
        <v>288.49501037177833</v>
      </c>
      <c r="M144" s="149">
        <f t="shared" si="173"/>
        <v>118</v>
      </c>
      <c r="N144" s="149">
        <f t="shared" si="188"/>
        <v>47.46563218582741</v>
      </c>
      <c r="O144" s="149">
        <f t="shared" si="174"/>
        <v>170.87627586897867</v>
      </c>
      <c r="P144" s="149">
        <f>IF(AC144=0,
IF(N144&lt;$E$29,1,
IF(N144&lt;$E$30,2,
IF(N144&lt;$E$31,3,
IF(N144&lt;$E$32,4,
IF(N144&lt;$E$33,5,
IF(N144&lt;$E$34,6)))))),
IF(N144&gt;$F$29,1,
IF(N144&gt;$F$30,2,
IF(N144&gt;$F$31,3,
IF(N144&gt;$F$32,4,
IF(N144&gt;$F$33,5,
IF(N144&gt;$F$34,6)))))))</f>
        <v>3</v>
      </c>
      <c r="Q144" s="149" cm="1">
        <f t="array" ref="Q144">INDEX(Sections!$A$37:$F$67, MATCH(N144, Acceleration!$H$6:$H$36, 1), Sections!P144)</f>
        <v>6.8582415088433493</v>
      </c>
      <c r="R144" s="149">
        <f>(BikeData!$G$5/L144)*BikeData!$N$2*(Sections!$O$2/Sections!$N$2)-Sections!W144/Sections!L144</f>
        <v>8.5929292180635546</v>
      </c>
      <c r="S144" s="149">
        <f>(Sections!$V$2*Sections!$L$2*BikeData!$N$2*((Sections!$P$2)/Sections!$M$2)/(1-Sections!$V$2*Sections!$N$2/Sections!$M$2))/Sections!L144-Sections!W144/Sections!L144</f>
        <v>12.741055037172806</v>
      </c>
      <c r="T144" s="149">
        <f t="shared" si="168"/>
        <v>6.8582415088433493</v>
      </c>
      <c r="U144" s="149">
        <f t="shared" si="169"/>
        <v>47.609901510273488</v>
      </c>
      <c r="V144" s="149">
        <f t="shared" si="175"/>
        <v>2.1035906108008963E-2</v>
      </c>
      <c r="W144" s="149">
        <f>0.5*Sections!$U$2*Sections!$T$2*Sections!N144^2</f>
        <v>405.53752298404584</v>
      </c>
      <c r="X144" s="149">
        <f>BikeData!$N$2*((Sections!$P$2)/Sections!$N$2)-(0.5*Sections!$U$2*Sections!$T$2*Sections!N144^2)/BikeData!$G$5</f>
        <v>8.8981930432440901</v>
      </c>
      <c r="Y144" s="149">
        <f>Sections!$V$2*BikeData!$N$2*(Sections!$P$2/Sections!$M$2)/(1-Sections!$V$2*Sections!$N$2/Sections!$M$2)</f>
        <v>15.459349727578084</v>
      </c>
      <c r="Z144" s="149">
        <f t="shared" si="176"/>
        <v>8.8981930432440901</v>
      </c>
      <c r="AA144" s="149">
        <f>$D$2-M144</f>
        <v>385.2</v>
      </c>
      <c r="AB144" s="149">
        <f>MAX(0, (N144^2 - M$17^2)/(2*Sections!Z144))</f>
        <v>76.203283507166688</v>
      </c>
      <c r="AC144" s="149">
        <f t="shared" si="189"/>
        <v>0</v>
      </c>
      <c r="AD144" s="149">
        <f t="shared" si="177"/>
        <v>6.8582415088433493</v>
      </c>
      <c r="EX144" s="129">
        <f>INDEX($B$29:$B$34, MATCH($FB144, $A$29:$A$34, 0))</f>
        <v>288.49501037177833</v>
      </c>
      <c r="EY144" s="129">
        <f t="shared" si="230"/>
        <v>118</v>
      </c>
      <c r="EZ144" s="129">
        <f t="shared" si="231"/>
        <v>51.887497866939199</v>
      </c>
      <c r="FA144" s="129">
        <f t="shared" si="232"/>
        <v>186.79499232098112</v>
      </c>
      <c r="FB144" s="149">
        <f>IF(FO144=0,
IF(EZ144&lt;$E$29,1,
IF(EZ144&lt;$E$30,2,
IF(EZ144&lt;$E$31,3,
IF(EZ144&lt;$E$32,4,
IF(EZ144&lt;$E$33,5,
IF(EZ144&lt;$E$34,6)))))),
IF(EZ144&gt;$F$29,1,
IF(EZ144&gt;$F$30,2,
IF(EZ144&gt;$F$31,3,
IF(EZ144&gt;$F$32,4,
IF(EZ144&gt;$F$33,5,
IF(EZ144&gt;$F$34,6)))))))</f>
        <v>3</v>
      </c>
      <c r="FC144" s="149" cm="1">
        <f t="array" ref="FC144">INDEX(Sections!$A$37:$F$67, MATCH(EZ144, Acceleration!$H$6:$H$36, 1), Sections!FB144)</f>
        <v>6.8582415088433493</v>
      </c>
      <c r="FD144" s="129">
        <f>(BikeData!$G$5/EX144)*BikeData!$N$2*(Sections!$O$2/Sections!$N$2)-Sections!FI144/Sections!EX144</f>
        <v>8.3188214780560639</v>
      </c>
      <c r="FE144" s="129">
        <f>(Sections!$V$2*Sections!$L$2*BikeData!$N$2*((Sections!$P$2)/Sections!$M$2)/(1-Sections!$V$2*Sections!$N$2/Sections!$M$2))/Sections!EX144-Sections!FI144/Sections!EX144</f>
        <v>12.466947297165316</v>
      </c>
      <c r="FF144" s="129">
        <f t="shared" si="233"/>
        <v>6.8582415088433493</v>
      </c>
      <c r="FG144" s="129">
        <f t="shared" si="234"/>
        <v>52.019505167862818</v>
      </c>
      <c r="FH144" s="129">
        <f t="shared" si="183"/>
        <v>1.9247980805779677E-2</v>
      </c>
      <c r="FI144" s="149">
        <f>0.5*Sections!$U$2*Sections!$T$2*Sections!EZ144^2</f>
        <v>484.61623828049159</v>
      </c>
      <c r="FJ144" s="149">
        <f>BikeData!$N$2*((Sections!$P$2)/Sections!$N$2)-(0.5*Sections!$U$2*Sections!$T$2*Sections!EZ144^2)/BikeData!$G$5</f>
        <v>8.5986524549999768</v>
      </c>
      <c r="FK144" s="149">
        <f>Sections!$V$2*BikeData!$N$2*(Sections!$P$2/Sections!$M$2)/(1-Sections!$V$2*Sections!$N$2/Sections!$M$2)</f>
        <v>15.459349727578084</v>
      </c>
      <c r="FL144" s="149">
        <f t="shared" si="235"/>
        <v>8.5986524549999768</v>
      </c>
      <c r="FM144" s="149">
        <f t="shared" si="236"/>
        <v>135.62828163</v>
      </c>
      <c r="FN144" s="149">
        <f t="shared" si="184"/>
        <v>114.33910190039251</v>
      </c>
      <c r="FO144" s="149">
        <f t="shared" si="237"/>
        <v>0</v>
      </c>
      <c r="FP144" s="149">
        <f t="shared" si="238"/>
        <v>6.8582415088433493</v>
      </c>
      <c r="FR144" s="149">
        <f>INDEX($B$29:$B$34, MATCH($FV144, $A$29:$A$34, 0))</f>
        <v>288.49501037177833</v>
      </c>
      <c r="FS144" s="129">
        <f t="shared" si="199"/>
        <v>118</v>
      </c>
      <c r="FT144" s="129">
        <f t="shared" si="200"/>
        <v>50.696340847836623</v>
      </c>
      <c r="FU144" s="129">
        <f t="shared" si="201"/>
        <v>182.50682705221186</v>
      </c>
      <c r="FV144" s="149">
        <f>IF(GI144=0,
IF(FT144&lt;$E$29,1,
IF(FT144&lt;$E$30,2,
IF(FT144&lt;$E$31,3,
IF(FT144&lt;$E$32,4,
IF(FT144&lt;$E$33,5,
IF(FT144&lt;$E$34,6)))))),
IF(FT144&gt;$F$29,1,
IF(FT144&gt;$F$30,2,
IF(FT144&gt;$F$31,3,
IF(FT144&gt;$F$32,4,
IF(FT144&gt;$F$33,5,
IF(FT144&gt;$F$34,6)))))))</f>
        <v>3</v>
      </c>
      <c r="FW144" s="149" cm="1">
        <f t="array" ref="FW144">INDEX(Sections!$A$37:$F$67, MATCH(FT144, Acceleration!$H$6:$H$36, 1), Sections!FV144)</f>
        <v>6.8582415088433493</v>
      </c>
      <c r="FX144" s="129">
        <f>(BikeData!$G$5/FR144)*BikeData!$N$2*(Sections!$O$2/Sections!$N$2)-Sections!GC144/Sections!FR144</f>
        <v>8.395061350237361</v>
      </c>
      <c r="FY144" s="129">
        <f>(Sections!$V$2*Sections!$L$2*BikeData!$N$2*((Sections!$P$2)/Sections!$M$2)/(1-Sections!$V$2*Sections!$N$2/Sections!$M$2))/Sections!FR144-Sections!GC144/Sections!FR144</f>
        <v>12.543187169346613</v>
      </c>
      <c r="FZ144" s="129">
        <f t="shared" si="202"/>
        <v>6.8582415088433493</v>
      </c>
      <c r="GA144" s="129">
        <f t="shared" si="203"/>
        <v>50.831441631904511</v>
      </c>
      <c r="GB144" s="129">
        <f t="shared" si="185"/>
        <v>1.9699041495357374E-2</v>
      </c>
      <c r="GC144" s="149">
        <f>0.5*Sections!$U$2*Sections!$T$2*Sections!FT144^2</f>
        <v>462.62141556480509</v>
      </c>
      <c r="GD144" s="149">
        <f>BikeData!$N$2*((Sections!$P$2)/Sections!$N$2)-(0.5*Sections!$U$2*Sections!$T$2*Sections!FT144^2)/BikeData!$G$5</f>
        <v>8.6819661774078796</v>
      </c>
      <c r="GE144" s="149">
        <f>Sections!$V$2*BikeData!$N$2*(Sections!$P$2/Sections!$M$2)/(1-Sections!$V$2*Sections!$N$2/Sections!$M$2)</f>
        <v>15.459349727578084</v>
      </c>
      <c r="GF144" s="149">
        <f t="shared" si="204"/>
        <v>8.6819661774078796</v>
      </c>
      <c r="GG144" s="149">
        <f t="shared" si="205"/>
        <v>396.54111422000005</v>
      </c>
      <c r="GH144" s="149">
        <f>MAX(0, (FT144^2 - CX$6^2)/(2*Sections!GF144))</f>
        <v>148.01480003734434</v>
      </c>
      <c r="GI144" s="149">
        <f t="shared" si="206"/>
        <v>0</v>
      </c>
      <c r="GJ144" s="149">
        <f t="shared" si="207"/>
        <v>6.8582415088433493</v>
      </c>
      <c r="GM144" s="106">
        <f>INDEX($B$29:$B$34, MATCH(GQ144, $A$29:$A$34, 0))</f>
        <v>288.49501037177833</v>
      </c>
      <c r="GN144" s="106">
        <f t="shared" si="208"/>
        <v>118</v>
      </c>
      <c r="GO144" s="106">
        <f t="shared" si="209"/>
        <v>47.901736017724048</v>
      </c>
      <c r="GP144" s="106">
        <f t="shared" si="210"/>
        <v>172.44624966380658</v>
      </c>
      <c r="GQ144" s="106">
        <f>IF(HD144=0,
IF(GO144&lt;$E$29,1,
IF(GO144&lt;$E$30,2,
IF(GO144&lt;$E$31,3,
IF(GO144&lt;$E$32,4,
IF(GO144&lt;$E$33,5,
IF(GO144&lt;$E$34,6)))))),
IF(GO144&gt;$F$29,1,
IF(GO144&gt;$F$30,2,
IF(GO144&gt;$F$31,3,
IF(GO144&gt;$F$32,4,
IF(GO144&gt;$F$33,5,
IF(GO144&gt;$F$34,6)))))))</f>
        <v>3</v>
      </c>
      <c r="GR144" s="106" cm="1">
        <f t="array" ref="GR144">INDEX(Sections!$A$37:$F$67, MATCH(GO144, Acceleration!$H$6:$H$36, 1), Sections!GQ144)</f>
        <v>6.8582415088433493</v>
      </c>
      <c r="GS144" s="106">
        <f>(BikeData!$G$5/GM144)*BikeData!$N$2*(Sections!$O$2/Sections!$N$2)-Sections!GX144/Sections!GM144</f>
        <v>8.5669800224833033</v>
      </c>
      <c r="GT144" s="106">
        <f>(Sections!$V$2*Sections!$L$2*BikeData!$N$2*((Sections!$P$2)/Sections!$M$2)/(1-Sections!$V$2*Sections!$N$2/Sections!$M$2))/Sections!GM144-Sections!GX144/Sections!GM144</f>
        <v>12.715105841592555</v>
      </c>
      <c r="GU144" s="106">
        <f t="shared" si="211"/>
        <v>6.8582415088433493</v>
      </c>
      <c r="GV144" s="106">
        <f t="shared" si="212"/>
        <v>48.044695820968705</v>
      </c>
      <c r="GW144" s="106">
        <f t="shared" si="186"/>
        <v>2.0844964858749641E-2</v>
      </c>
      <c r="GX144" s="106">
        <f>0.5*Sections!$U$2*Sections!$T$2*Sections!GO144^2</f>
        <v>413.02373643210984</v>
      </c>
      <c r="GY144" s="106">
        <f>BikeData!$N$2*((Sections!$P$2)/Sections!$N$2)-(0.5*Sections!$U$2*Sections!$T$2*Sections!GO144^2)/BikeData!$G$5</f>
        <v>8.8698361741226357</v>
      </c>
      <c r="GZ144" s="106">
        <f>Sections!$V$2*BikeData!$N$2*(Sections!$P$2/Sections!$M$2)/(1-Sections!$V$2*Sections!$N$2/Sections!$M$2)</f>
        <v>15.459349727578084</v>
      </c>
      <c r="HA144" s="106">
        <f t="shared" si="213"/>
        <v>8.8698361741226357</v>
      </c>
      <c r="HB144" s="106">
        <f t="shared" si="214"/>
        <v>265.21187875999999</v>
      </c>
      <c r="HC144" s="106">
        <f>MAX(0, (GO144^2 - DY$9^2)/(2*Sections!HA144))</f>
        <v>129.3471642805562</v>
      </c>
      <c r="HD144" s="106">
        <f t="shared" si="215"/>
        <v>0</v>
      </c>
      <c r="HE144" s="106">
        <f t="shared" si="216"/>
        <v>6.8582415088433493</v>
      </c>
      <c r="HH144" s="82">
        <f>INDEX($B$29:$B$34, MATCH(HL144, $A$29:$A$34, 0))</f>
        <v>288.49501037177833</v>
      </c>
      <c r="HI144" s="82">
        <f t="shared" si="217"/>
        <v>118</v>
      </c>
      <c r="HJ144" s="82">
        <f t="shared" si="218"/>
        <v>46.852813812183882</v>
      </c>
      <c r="HK144" s="82">
        <f t="shared" si="219"/>
        <v>168.67012972386198</v>
      </c>
      <c r="HL144" s="106">
        <f>IF(HY144=0,
IF(HJ144&lt;$E$29,1,
IF(HJ144&lt;$E$30,2,
IF(HJ144&lt;$E$31,3,
IF(HJ144&lt;$E$32,4,
IF(HJ144&lt;$E$33,5,
IF(HJ144&lt;$E$34,6)))))),
IF(HJ144&gt;$F$29,1,
IF(HJ144&gt;$F$30,2,
IF(HJ144&gt;$F$31,3,
IF(HJ144&gt;$F$32,4,
IF(HJ144&gt;$F$33,5,
IF(HJ144&gt;$F$34,6)))))))</f>
        <v>3</v>
      </c>
      <c r="HM144" s="106" cm="1">
        <f t="array" ref="HM144">INDEX(Sections!$A$37:$F$67, MATCH(HJ144, Acceleration!$H$6:$H$36, 1), Sections!HL144)</f>
        <v>6.8582415088433493</v>
      </c>
      <c r="HN144" s="82">
        <f>(BikeData!$G$5/HH144)*BikeData!$N$2*(Sections!$O$2/Sections!$N$2)-Sections!HS144/Sections!HH144</f>
        <v>8.6289922813005511</v>
      </c>
      <c r="HO144" s="82">
        <f>(Sections!$V$2*Sections!$L$2*BikeData!$N$2*((Sections!$P$2)/Sections!$M$2)/(1-Sections!$V$2*Sections!$N$2/Sections!$M$2))/Sections!HH144-Sections!HS144/Sections!HH144</f>
        <v>12.777118100409803</v>
      </c>
      <c r="HP144" s="82">
        <f t="shared" si="220"/>
        <v>6.8582415088433493</v>
      </c>
      <c r="HQ144" s="82">
        <f t="shared" si="221"/>
        <v>46.998964298555087</v>
      </c>
      <c r="HR144" s="106">
        <f t="shared" si="172"/>
        <v>2.1310198274988066E-2</v>
      </c>
      <c r="HS144" s="104">
        <f>0.5*Sections!$U$2*Sections!$T$2*Sections!HJ144^2</f>
        <v>395.13350918145039</v>
      </c>
      <c r="HT144" s="104">
        <f>BikeData!$N$2*((Sections!$P$2)/Sections!$N$2)-(0.5*Sections!$U$2*Sections!$T$2*Sections!HJ144^2)/BikeData!$G$5</f>
        <v>8.9376021864357398</v>
      </c>
      <c r="HU144" s="104">
        <f>Sections!$V$2*BikeData!$N$2*(Sections!$P$2/Sections!$M$2)/(1-Sections!$V$2*Sections!$N$2/Sections!$M$2)</f>
        <v>15.459349727578084</v>
      </c>
      <c r="HV144" s="106">
        <f t="shared" si="222"/>
        <v>8.9376021864357398</v>
      </c>
      <c r="HW144" s="106">
        <f t="shared" si="223"/>
        <v>203.42191860000003</v>
      </c>
      <c r="HX144" s="106">
        <f t="shared" si="187"/>
        <v>104.83352295697661</v>
      </c>
      <c r="HY144" s="106">
        <f t="shared" si="224"/>
        <v>0</v>
      </c>
      <c r="HZ144" s="106">
        <f t="shared" si="225"/>
        <v>6.8582415088433493</v>
      </c>
    </row>
    <row r="145" spans="2:234">
      <c r="B145" s="65"/>
      <c r="C145" s="65"/>
      <c r="D145" s="65"/>
      <c r="E145" s="111"/>
      <c r="F145" s="111"/>
      <c r="L145" s="149">
        <f>INDEX($B$29:$B$34, MATCH($P145, $A$29:$A$34, 0))</f>
        <v>288.49501037177833</v>
      </c>
      <c r="M145" s="149">
        <f t="shared" si="173"/>
        <v>119</v>
      </c>
      <c r="N145" s="149">
        <f t="shared" si="188"/>
        <v>47.609901510273488</v>
      </c>
      <c r="O145" s="149">
        <f t="shared" si="174"/>
        <v>171.39564543698455</v>
      </c>
      <c r="P145" s="149">
        <f>IF(AC145=0,
IF(N145&lt;$E$29,1,
IF(N145&lt;$E$30,2,
IF(N145&lt;$E$31,3,
IF(N145&lt;$E$32,4,
IF(N145&lt;$E$33,5,
IF(N145&lt;$E$34,6)))))),
IF(N145&gt;$F$29,1,
IF(N145&gt;$F$30,2,
IF(N145&gt;$F$31,3,
IF(N145&gt;$F$32,4,
IF(N145&gt;$F$33,5,
IF(N145&gt;$F$34,6)))))))</f>
        <v>3</v>
      </c>
      <c r="Q145" s="149" cm="1">
        <f t="array" ref="Q145">INDEX(Sections!$A$37:$F$67, MATCH(N145, Acceleration!$H$6:$H$36, 1), Sections!P145)</f>
        <v>6.8582415088433493</v>
      </c>
      <c r="R145" s="149">
        <f>(BikeData!$G$5/L145)*BikeData!$N$2*(Sections!$O$2/Sections!$N$2)-Sections!W145/Sections!L145</f>
        <v>8.5843711257069408</v>
      </c>
      <c r="S145" s="149">
        <f>(Sections!$V$2*Sections!$L$2*BikeData!$N$2*((Sections!$P$2)/Sections!$M$2)/(1-Sections!$V$2*Sections!$N$2/Sections!$M$2))/Sections!L145-Sections!W145/Sections!L145</f>
        <v>12.732496944816193</v>
      </c>
      <c r="T145" s="149">
        <f t="shared" si="168"/>
        <v>6.8582415088433493</v>
      </c>
      <c r="U145" s="149">
        <f t="shared" si="169"/>
        <v>47.753734983094553</v>
      </c>
      <c r="V145" s="149">
        <f t="shared" si="175"/>
        <v>2.0972354594920431E-2</v>
      </c>
      <c r="W145" s="149">
        <f>0.5*Sections!$U$2*Sections!$T$2*Sections!N145^2</f>
        <v>408.00648992722955</v>
      </c>
      <c r="X145" s="149">
        <f>BikeData!$N$2*((Sections!$P$2)/Sections!$N$2)-(0.5*Sections!$U$2*Sections!$T$2*Sections!N145^2)/BikeData!$G$5</f>
        <v>8.8888408957320308</v>
      </c>
      <c r="Y145" s="149">
        <f>Sections!$V$2*BikeData!$N$2*(Sections!$P$2/Sections!$M$2)/(1-Sections!$V$2*Sections!$N$2/Sections!$M$2)</f>
        <v>15.459349727578084</v>
      </c>
      <c r="Z145" s="149">
        <f t="shared" si="176"/>
        <v>8.8888408957320308</v>
      </c>
      <c r="AA145" s="149">
        <f>$D$2-M145</f>
        <v>384.2</v>
      </c>
      <c r="AB145" s="149">
        <f>MAX(0, (N145^2 - M$17^2)/(2*Sections!Z145))</f>
        <v>77.055015014785539</v>
      </c>
      <c r="AC145" s="149">
        <f t="shared" si="189"/>
        <v>0</v>
      </c>
      <c r="AD145" s="149">
        <f t="shared" si="177"/>
        <v>6.8582415088433493</v>
      </c>
      <c r="EX145" s="129">
        <f>INDEX($B$29:$B$34, MATCH($FB145, $A$29:$A$34, 0))</f>
        <v>288.49501037177833</v>
      </c>
      <c r="EY145" s="129">
        <f t="shared" si="230"/>
        <v>119</v>
      </c>
      <c r="EZ145" s="129">
        <f t="shared" si="231"/>
        <v>52.019505167862818</v>
      </c>
      <c r="FA145" s="129">
        <f t="shared" si="232"/>
        <v>187.27021860430614</v>
      </c>
      <c r="FB145" s="149">
        <f>IF(FO145=0,
IF(EZ145&lt;$E$29,1,
IF(EZ145&lt;$E$30,2,
IF(EZ145&lt;$E$31,3,
IF(EZ145&lt;$E$32,4,
IF(EZ145&lt;$E$33,5,
IF(EZ145&lt;$E$34,6)))))),
IF(EZ145&gt;$F$29,1,
IF(EZ145&gt;$F$30,2,
IF(EZ145&gt;$F$31,3,
IF(EZ145&gt;$F$32,4,
IF(EZ145&gt;$F$33,5,
IF(EZ145&gt;$F$34,6)))))))</f>
        <v>3</v>
      </c>
      <c r="FC145" s="149" cm="1">
        <f t="array" ref="FC145">INDEX(Sections!$A$37:$F$67, MATCH(EZ145, Acceleration!$H$6:$H$36, 1), Sections!FB145)</f>
        <v>6.8582415088433493</v>
      </c>
      <c r="FD145" s="129">
        <f>(BikeData!$G$5/EX145)*BikeData!$N$2*(Sections!$O$2/Sections!$N$2)-Sections!FI145/Sections!EX145</f>
        <v>8.3102633856994519</v>
      </c>
      <c r="FE145" s="129">
        <f>(Sections!$V$2*Sections!$L$2*BikeData!$N$2*((Sections!$P$2)/Sections!$M$2)/(1-Sections!$V$2*Sections!$N$2/Sections!$M$2))/Sections!EX145-Sections!FI145/Sections!EX145</f>
        <v>12.458389204808704</v>
      </c>
      <c r="FF145" s="129">
        <f t="shared" si="233"/>
        <v>6.8582415088433493</v>
      </c>
      <c r="FG145" s="129">
        <f t="shared" si="234"/>
        <v>52.151178327311008</v>
      </c>
      <c r="FH145" s="129">
        <f t="shared" si="183"/>
        <v>1.9199259646719213E-2</v>
      </c>
      <c r="FI145" s="149">
        <f>0.5*Sections!$U$2*Sections!$T$2*Sections!EZ145^2</f>
        <v>487.08520522367513</v>
      </c>
      <c r="FJ145" s="149">
        <f>BikeData!$N$2*((Sections!$P$2)/Sections!$N$2)-(0.5*Sections!$U$2*Sections!$T$2*Sections!EZ145^2)/BikeData!$G$5</f>
        <v>8.5893003074879175</v>
      </c>
      <c r="FK145" s="149">
        <f>Sections!$V$2*BikeData!$N$2*(Sections!$P$2/Sections!$M$2)/(1-Sections!$V$2*Sections!$N$2/Sections!$M$2)</f>
        <v>15.459349727578084</v>
      </c>
      <c r="FL145" s="149">
        <f t="shared" si="235"/>
        <v>8.5893003074879175</v>
      </c>
      <c r="FM145" s="149">
        <f t="shared" si="236"/>
        <v>134.62828163</v>
      </c>
      <c r="FN145" s="149">
        <f t="shared" si="184"/>
        <v>115.26205922781313</v>
      </c>
      <c r="FO145" s="149">
        <f t="shared" si="237"/>
        <v>0</v>
      </c>
      <c r="FP145" s="149">
        <f t="shared" si="238"/>
        <v>6.8582415088433493</v>
      </c>
      <c r="FR145" s="149">
        <f>INDEX($B$29:$B$34, MATCH($FV145, $A$29:$A$34, 0))</f>
        <v>288.49501037177833</v>
      </c>
      <c r="FS145" s="129">
        <f t="shared" si="199"/>
        <v>119</v>
      </c>
      <c r="FT145" s="129">
        <f t="shared" si="200"/>
        <v>50.831441631904511</v>
      </c>
      <c r="FU145" s="129">
        <f t="shared" si="201"/>
        <v>182.99318987485626</v>
      </c>
      <c r="FV145" s="149">
        <f>IF(GI145=0,
IF(FT145&lt;$E$29,1,
IF(FT145&lt;$E$30,2,
IF(FT145&lt;$E$31,3,
IF(FT145&lt;$E$32,4,
IF(FT145&lt;$E$33,5,
IF(FT145&lt;$E$34,6)))))),
IF(FT145&gt;$F$29,1,
IF(FT145&gt;$F$30,2,
IF(FT145&gt;$F$31,3,
IF(FT145&gt;$F$32,4,
IF(FT145&gt;$F$33,5,
IF(FT145&gt;$F$34,6)))))))</f>
        <v>3</v>
      </c>
      <c r="FW145" s="149" cm="1">
        <f t="array" ref="FW145">INDEX(Sections!$A$37:$F$67, MATCH(FT145, Acceleration!$H$6:$H$36, 1), Sections!FV145)</f>
        <v>6.8582415088433493</v>
      </c>
      <c r="FX145" s="129">
        <f>(BikeData!$G$5/FR145)*BikeData!$N$2*(Sections!$O$2/Sections!$N$2)-Sections!GC145/Sections!FR145</f>
        <v>8.386503257880749</v>
      </c>
      <c r="FY145" s="129">
        <f>(Sections!$V$2*Sections!$L$2*BikeData!$N$2*((Sections!$P$2)/Sections!$M$2)/(1-Sections!$V$2*Sections!$N$2/Sections!$M$2))/Sections!FR145-Sections!GC145/Sections!FR145</f>
        <v>12.534629076990001</v>
      </c>
      <c r="FZ145" s="129">
        <f t="shared" si="202"/>
        <v>6.8582415088433493</v>
      </c>
      <c r="GA145" s="129">
        <f t="shared" si="203"/>
        <v>50.966184293072224</v>
      </c>
      <c r="GB145" s="129">
        <f t="shared" si="185"/>
        <v>1.9646823605434408E-2</v>
      </c>
      <c r="GC145" s="149">
        <f>0.5*Sections!$U$2*Sections!$T$2*Sections!FT145^2</f>
        <v>465.09038250798869</v>
      </c>
      <c r="GD145" s="149">
        <f>BikeData!$N$2*((Sections!$P$2)/Sections!$N$2)-(0.5*Sections!$U$2*Sections!$T$2*Sections!FT145^2)/BikeData!$G$5</f>
        <v>8.6726140298958203</v>
      </c>
      <c r="GE145" s="149">
        <f>Sections!$V$2*BikeData!$N$2*(Sections!$P$2/Sections!$M$2)/(1-Sections!$V$2*Sections!$N$2/Sections!$M$2)</f>
        <v>15.459349727578084</v>
      </c>
      <c r="GF145" s="149">
        <f t="shared" si="204"/>
        <v>8.6726140298958203</v>
      </c>
      <c r="GG145" s="149">
        <f t="shared" si="205"/>
        <v>395.54111422000005</v>
      </c>
      <c r="GH145" s="149">
        <f>MAX(0, (FT145^2 - CX$6^2)/(2*Sections!GF145))</f>
        <v>148.965205269763</v>
      </c>
      <c r="GI145" s="149">
        <f t="shared" si="206"/>
        <v>0</v>
      </c>
      <c r="GJ145" s="149">
        <f t="shared" si="207"/>
        <v>6.8582415088433493</v>
      </c>
      <c r="GM145" s="106">
        <f>INDEX($B$29:$B$34, MATCH(GQ145, $A$29:$A$34, 0))</f>
        <v>288.49501037177833</v>
      </c>
      <c r="GN145" s="106">
        <f t="shared" si="208"/>
        <v>119</v>
      </c>
      <c r="GO145" s="106">
        <f t="shared" si="209"/>
        <v>48.044695820968705</v>
      </c>
      <c r="GP145" s="106">
        <f t="shared" si="210"/>
        <v>172.96090495548734</v>
      </c>
      <c r="GQ145" s="106">
        <f>IF(HD145=0,
IF(GO145&lt;$E$29,1,
IF(GO145&lt;$E$30,2,
IF(GO145&lt;$E$31,3,
IF(GO145&lt;$E$32,4,
IF(GO145&lt;$E$33,5,
IF(GO145&lt;$E$34,6)))))),
IF(GO145&gt;$F$29,1,
IF(GO145&gt;$F$30,2,
IF(GO145&gt;$F$31,3,
IF(GO145&gt;$F$32,4,
IF(GO145&gt;$F$33,5,
IF(GO145&gt;$F$34,6)))))))</f>
        <v>3</v>
      </c>
      <c r="GR145" s="106" cm="1">
        <f t="array" ref="GR145">INDEX(Sections!$A$37:$F$67, MATCH(GO145, Acceleration!$H$6:$H$36, 1), Sections!GQ145)</f>
        <v>6.8582415088433493</v>
      </c>
      <c r="GS145" s="106">
        <f>(BikeData!$G$5/GM145)*BikeData!$N$2*(Sections!$O$2/Sections!$N$2)-Sections!GX145/Sections!GM145</f>
        <v>8.5584219301266913</v>
      </c>
      <c r="GT145" s="106">
        <f>(Sections!$V$2*Sections!$L$2*BikeData!$N$2*((Sections!$P$2)/Sections!$M$2)/(1-Sections!$V$2*Sections!$N$2/Sections!$M$2))/Sections!GM145-Sections!GX145/Sections!GM145</f>
        <v>12.706547749235941</v>
      </c>
      <c r="GU145" s="106">
        <f t="shared" si="211"/>
        <v>6.8582415088433493</v>
      </c>
      <c r="GV145" s="106">
        <f t="shared" si="212"/>
        <v>48.187231499092107</v>
      </c>
      <c r="GW145" s="106">
        <f t="shared" si="186"/>
        <v>2.0783123186841567E-2</v>
      </c>
      <c r="GX145" s="106">
        <f>0.5*Sections!$U$2*Sections!$T$2*Sections!GO145^2</f>
        <v>415.49270337529339</v>
      </c>
      <c r="GY145" s="106">
        <f>BikeData!$N$2*((Sections!$P$2)/Sections!$N$2)-(0.5*Sections!$U$2*Sections!$T$2*Sections!GO145^2)/BikeData!$G$5</f>
        <v>8.8604840266105764</v>
      </c>
      <c r="GZ145" s="106">
        <f>Sections!$V$2*BikeData!$N$2*(Sections!$P$2/Sections!$M$2)/(1-Sections!$V$2*Sections!$N$2/Sections!$M$2)</f>
        <v>15.459349727578084</v>
      </c>
      <c r="HA145" s="106">
        <f t="shared" si="213"/>
        <v>8.8604840266105764</v>
      </c>
      <c r="HB145" s="106">
        <f t="shared" si="214"/>
        <v>264.21187875999999</v>
      </c>
      <c r="HC145" s="106">
        <f>MAX(0, (GO145^2 - DY$9^2)/(2*Sections!HA145))</f>
        <v>130.25771445425229</v>
      </c>
      <c r="HD145" s="106">
        <f t="shared" si="215"/>
        <v>0</v>
      </c>
      <c r="HE145" s="106">
        <f t="shared" si="216"/>
        <v>6.8582415088433493</v>
      </c>
      <c r="HH145" s="82">
        <f>INDEX($B$29:$B$34, MATCH(HL145, $A$29:$A$34, 0))</f>
        <v>288.49501037177833</v>
      </c>
      <c r="HI145" s="82">
        <f t="shared" si="217"/>
        <v>119</v>
      </c>
      <c r="HJ145" s="82">
        <f t="shared" si="218"/>
        <v>46.998964298555087</v>
      </c>
      <c r="HK145" s="82">
        <f t="shared" si="219"/>
        <v>169.19627147479832</v>
      </c>
      <c r="HL145" s="106">
        <f>IF(HY145=0,
IF(HJ145&lt;$E$29,1,
IF(HJ145&lt;$E$30,2,
IF(HJ145&lt;$E$31,3,
IF(HJ145&lt;$E$32,4,
IF(HJ145&lt;$E$33,5,
IF(HJ145&lt;$E$34,6)))))),
IF(HJ145&gt;$F$29,1,
IF(HJ145&gt;$F$30,2,
IF(HJ145&gt;$F$31,3,
IF(HJ145&gt;$F$32,4,
IF(HJ145&gt;$F$33,5,
IF(HJ145&gt;$F$34,6)))))))</f>
        <v>3</v>
      </c>
      <c r="HM145" s="106" cm="1">
        <f t="array" ref="HM145">INDEX(Sections!$A$37:$F$67, MATCH(HJ145, Acceleration!$H$6:$H$36, 1), Sections!HL145)</f>
        <v>6.8582415088433493</v>
      </c>
      <c r="HN145" s="82">
        <f>(BikeData!$G$5/HH145)*BikeData!$N$2*(Sections!$O$2/Sections!$N$2)-Sections!HS145/Sections!HH145</f>
        <v>8.6204341889439391</v>
      </c>
      <c r="HO145" s="82">
        <f>(Sections!$V$2*Sections!$L$2*BikeData!$N$2*((Sections!$P$2)/Sections!$M$2)/(1-Sections!$V$2*Sections!$N$2/Sections!$M$2))/Sections!HH145-Sections!HS145/Sections!HH145</f>
        <v>12.768560008053189</v>
      </c>
      <c r="HP145" s="82">
        <f t="shared" si="220"/>
        <v>6.8582415088433493</v>
      </c>
      <c r="HQ145" s="82">
        <f t="shared" si="221"/>
        <v>47.144661714286833</v>
      </c>
      <c r="HR145" s="106">
        <f t="shared" si="172"/>
        <v>2.1244136057891341E-2</v>
      </c>
      <c r="HS145" s="104">
        <f>0.5*Sections!$U$2*Sections!$T$2*Sections!HJ145^2</f>
        <v>397.60247612463405</v>
      </c>
      <c r="HT145" s="104">
        <f>BikeData!$N$2*((Sections!$P$2)/Sections!$N$2)-(0.5*Sections!$U$2*Sections!$T$2*Sections!HJ145^2)/BikeData!$G$5</f>
        <v>8.9282500389236787</v>
      </c>
      <c r="HU145" s="104">
        <f>Sections!$V$2*BikeData!$N$2*(Sections!$P$2/Sections!$M$2)/(1-Sections!$V$2*Sections!$N$2/Sections!$M$2)</f>
        <v>15.459349727578084</v>
      </c>
      <c r="HV145" s="106">
        <f t="shared" si="222"/>
        <v>8.9282500389236787</v>
      </c>
      <c r="HW145" s="106">
        <f t="shared" si="223"/>
        <v>202.42191860000003</v>
      </c>
      <c r="HX145" s="106">
        <f t="shared" si="187"/>
        <v>105.7114844886959</v>
      </c>
      <c r="HY145" s="106">
        <f t="shared" si="224"/>
        <v>0</v>
      </c>
      <c r="HZ145" s="106">
        <f t="shared" si="225"/>
        <v>6.8582415088433493</v>
      </c>
    </row>
    <row r="146" spans="2:234">
      <c r="B146" s="65"/>
      <c r="C146" s="65"/>
      <c r="D146" s="65"/>
      <c r="E146" s="111"/>
      <c r="F146" s="111"/>
      <c r="L146" s="149">
        <f>INDEX($B$29:$B$34, MATCH($P146, $A$29:$A$34, 0))</f>
        <v>288.49501037177833</v>
      </c>
      <c r="M146" s="149">
        <f t="shared" si="173"/>
        <v>120</v>
      </c>
      <c r="N146" s="149">
        <f t="shared" si="188"/>
        <v>47.753734983094553</v>
      </c>
      <c r="O146" s="149">
        <f t="shared" si="174"/>
        <v>171.91344593914039</v>
      </c>
      <c r="P146" s="149">
        <f>IF(AC146=0,
IF(N146&lt;$E$29,1,
IF(N146&lt;$E$30,2,
IF(N146&lt;$E$31,3,
IF(N146&lt;$E$32,4,
IF(N146&lt;$E$33,5,
IF(N146&lt;$E$34,6)))))),
IF(N146&gt;$F$29,1,
IF(N146&gt;$F$30,2,
IF(N146&gt;$F$31,3,
IF(N146&gt;$F$32,4,
IF(N146&gt;$F$33,5,
IF(N146&gt;$F$34,6)))))))</f>
        <v>3</v>
      </c>
      <c r="Q146" s="149" cm="1">
        <f t="array" ref="Q146">INDEX(Sections!$A$37:$F$67, MATCH(N146, Acceleration!$H$6:$H$36, 1), Sections!P146)</f>
        <v>6.8582415088433493</v>
      </c>
      <c r="R146" s="149">
        <f>(BikeData!$G$5/L146)*BikeData!$N$2*(Sections!$O$2/Sections!$N$2)-Sections!W146/Sections!L146</f>
        <v>8.5758130333503289</v>
      </c>
      <c r="S146" s="149">
        <f>(Sections!$V$2*Sections!$L$2*BikeData!$N$2*((Sections!$P$2)/Sections!$M$2)/(1-Sections!$V$2*Sections!$N$2/Sections!$M$2))/Sections!L146-Sections!W146/Sections!L146</f>
        <v>12.723938852459581</v>
      </c>
      <c r="T146" s="149">
        <f t="shared" si="168"/>
        <v>6.8582415088433493</v>
      </c>
      <c r="U146" s="149">
        <f t="shared" si="169"/>
        <v>47.897136530833606</v>
      </c>
      <c r="V146" s="149">
        <f t="shared" si="175"/>
        <v>2.0909375610955697E-2</v>
      </c>
      <c r="W146" s="149">
        <f>0.5*Sections!$U$2*Sections!$T$2*Sections!N146^2</f>
        <v>410.4754568704131</v>
      </c>
      <c r="X146" s="149">
        <f>BikeData!$N$2*((Sections!$P$2)/Sections!$N$2)-(0.5*Sections!$U$2*Sections!$T$2*Sections!N146^2)/BikeData!$G$5</f>
        <v>8.8794887482199716</v>
      </c>
      <c r="Y146" s="149">
        <f>Sections!$V$2*BikeData!$N$2*(Sections!$P$2/Sections!$M$2)/(1-Sections!$V$2*Sections!$N$2/Sections!$M$2)</f>
        <v>15.459349727578084</v>
      </c>
      <c r="Z146" s="149">
        <f t="shared" si="176"/>
        <v>8.8794887482199716</v>
      </c>
      <c r="AA146" s="149">
        <f>$D$2-M146</f>
        <v>383.2</v>
      </c>
      <c r="AB146" s="149">
        <f>MAX(0, (N146^2 - M$17^2)/(2*Sections!Z146))</f>
        <v>77.90854066144226</v>
      </c>
      <c r="AC146" s="149">
        <f t="shared" si="189"/>
        <v>0</v>
      </c>
      <c r="AD146" s="149">
        <f t="shared" si="177"/>
        <v>6.8582415088433493</v>
      </c>
      <c r="EX146" s="129">
        <f>INDEX($B$29:$B$34, MATCH($FB146, $A$29:$A$34, 0))</f>
        <v>288.49501037177833</v>
      </c>
      <c r="EY146" s="129">
        <f t="shared" si="230"/>
        <v>120</v>
      </c>
      <c r="EZ146" s="129">
        <f t="shared" si="231"/>
        <v>52.151178327311008</v>
      </c>
      <c r="FA146" s="129">
        <f t="shared" si="232"/>
        <v>187.74424197831962</v>
      </c>
      <c r="FB146" s="149">
        <f>IF(FO146=0,
IF(EZ146&lt;$E$29,1,
IF(EZ146&lt;$E$30,2,
IF(EZ146&lt;$E$31,3,
IF(EZ146&lt;$E$32,4,
IF(EZ146&lt;$E$33,5,
IF(EZ146&lt;$E$34,6)))))),
IF(EZ146&gt;$F$29,1,
IF(EZ146&gt;$F$30,2,
IF(EZ146&gt;$F$31,3,
IF(EZ146&gt;$F$32,4,
IF(EZ146&gt;$F$33,5,
IF(EZ146&gt;$F$34,6)))))))</f>
        <v>3</v>
      </c>
      <c r="FC146" s="149" cm="1">
        <f t="array" ref="FC146">INDEX(Sections!$A$37:$F$67, MATCH(EZ146, Acceleration!$H$6:$H$36, 1), Sections!FB146)</f>
        <v>6.8582415088433493</v>
      </c>
      <c r="FD146" s="129">
        <f>(BikeData!$G$5/EX146)*BikeData!$N$2*(Sections!$O$2/Sections!$N$2)-Sections!FI146/Sections!EX146</f>
        <v>8.3017052933428381</v>
      </c>
      <c r="FE146" s="129">
        <f>(Sections!$V$2*Sections!$L$2*BikeData!$N$2*((Sections!$P$2)/Sections!$M$2)/(1-Sections!$V$2*Sections!$N$2/Sections!$M$2))/Sections!EX146-Sections!FI146/Sections!EX146</f>
        <v>12.44983111245209</v>
      </c>
      <c r="FF146" s="129">
        <f t="shared" si="233"/>
        <v>6.8582415088433493</v>
      </c>
      <c r="FG146" s="129">
        <f t="shared" si="234"/>
        <v>52.282519869882712</v>
      </c>
      <c r="FH146" s="129">
        <f t="shared" si="183"/>
        <v>1.9150906599358711E-2</v>
      </c>
      <c r="FI146" s="149">
        <f>0.5*Sections!$U$2*Sections!$T$2*Sections!EZ146^2</f>
        <v>489.55417216685885</v>
      </c>
      <c r="FJ146" s="149">
        <f>BikeData!$N$2*((Sections!$P$2)/Sections!$N$2)-(0.5*Sections!$U$2*Sections!$T$2*Sections!EZ146^2)/BikeData!$G$5</f>
        <v>8.5799481599758582</v>
      </c>
      <c r="FK146" s="149">
        <f>Sections!$V$2*BikeData!$N$2*(Sections!$P$2/Sections!$M$2)/(1-Sections!$V$2*Sections!$N$2/Sections!$M$2)</f>
        <v>15.459349727578084</v>
      </c>
      <c r="FL146" s="149">
        <f t="shared" si="235"/>
        <v>8.5799481599758582</v>
      </c>
      <c r="FM146" s="149">
        <f t="shared" si="236"/>
        <v>133.62828163</v>
      </c>
      <c r="FN146" s="149">
        <f t="shared" si="184"/>
        <v>116.18702860307192</v>
      </c>
      <c r="FO146" s="149">
        <f t="shared" si="237"/>
        <v>0</v>
      </c>
      <c r="FP146" s="149">
        <f t="shared" si="238"/>
        <v>6.8582415088433493</v>
      </c>
      <c r="FR146" s="149">
        <f>INDEX($B$29:$B$34, MATCH($FV146, $A$29:$A$34, 0))</f>
        <v>288.49501037177833</v>
      </c>
      <c r="FS146" s="129">
        <f t="shared" si="199"/>
        <v>120</v>
      </c>
      <c r="FT146" s="129">
        <f t="shared" si="200"/>
        <v>50.966184293072224</v>
      </c>
      <c r="FU146" s="129">
        <f t="shared" si="201"/>
        <v>183.47826345506002</v>
      </c>
      <c r="FV146" s="149">
        <f>IF(GI146=0,
IF(FT146&lt;$E$29,1,
IF(FT146&lt;$E$30,2,
IF(FT146&lt;$E$31,3,
IF(FT146&lt;$E$32,4,
IF(FT146&lt;$E$33,5,
IF(FT146&lt;$E$34,6)))))),
IF(FT146&gt;$F$29,1,
IF(FT146&gt;$F$30,2,
IF(FT146&gt;$F$31,3,
IF(FT146&gt;$F$32,4,
IF(FT146&gt;$F$33,5,
IF(FT146&gt;$F$34,6)))))))</f>
        <v>3</v>
      </c>
      <c r="FW146" s="149" cm="1">
        <f t="array" ref="FW146">INDEX(Sections!$A$37:$F$67, MATCH(FT146, Acceleration!$H$6:$H$36, 1), Sections!FV146)</f>
        <v>6.8582415088433493</v>
      </c>
      <c r="FX146" s="129">
        <f>(BikeData!$G$5/FR146)*BikeData!$N$2*(Sections!$O$2/Sections!$N$2)-Sections!GC146/Sections!FR146</f>
        <v>8.3779451655241353</v>
      </c>
      <c r="FY146" s="129">
        <f>(Sections!$V$2*Sections!$L$2*BikeData!$N$2*((Sections!$P$2)/Sections!$M$2)/(1-Sections!$V$2*Sections!$N$2/Sections!$M$2))/Sections!FR146-Sections!GC146/Sections!FR146</f>
        <v>12.526070984633387</v>
      </c>
      <c r="FZ146" s="129">
        <f t="shared" si="202"/>
        <v>6.8582415088433493</v>
      </c>
      <c r="GA146" s="129">
        <f t="shared" si="203"/>
        <v>51.100571664249401</v>
      </c>
      <c r="GB146" s="129">
        <f t="shared" si="185"/>
        <v>1.959501878198526E-2</v>
      </c>
      <c r="GC146" s="149">
        <f>0.5*Sections!$U$2*Sections!$T$2*Sections!FT146^2</f>
        <v>467.55934945117235</v>
      </c>
      <c r="GD146" s="149">
        <f>BikeData!$N$2*((Sections!$P$2)/Sections!$N$2)-(0.5*Sections!$U$2*Sections!$T$2*Sections!FT146^2)/BikeData!$G$5</f>
        <v>8.663261882383761</v>
      </c>
      <c r="GE146" s="149">
        <f>Sections!$V$2*BikeData!$N$2*(Sections!$P$2/Sections!$M$2)/(1-Sections!$V$2*Sections!$N$2/Sections!$M$2)</f>
        <v>15.459349727578084</v>
      </c>
      <c r="GF146" s="149">
        <f t="shared" si="204"/>
        <v>8.663261882383761</v>
      </c>
      <c r="GG146" s="149">
        <f t="shared" si="205"/>
        <v>394.54111422000005</v>
      </c>
      <c r="GH146" s="149">
        <f>MAX(0, (FT146^2 - CX$6^2)/(2*Sections!GF146))</f>
        <v>149.91766246137456</v>
      </c>
      <c r="GI146" s="149">
        <f t="shared" si="206"/>
        <v>0</v>
      </c>
      <c r="GJ146" s="149">
        <f t="shared" si="207"/>
        <v>6.8582415088433493</v>
      </c>
      <c r="GM146" s="106">
        <f>INDEX($B$29:$B$34, MATCH(GQ146, $A$29:$A$34, 0))</f>
        <v>288.49501037177833</v>
      </c>
      <c r="GN146" s="106">
        <f t="shared" si="208"/>
        <v>120</v>
      </c>
      <c r="GO146" s="106">
        <f t="shared" si="209"/>
        <v>48.187231499092107</v>
      </c>
      <c r="GP146" s="106">
        <f t="shared" si="210"/>
        <v>173.47403339673158</v>
      </c>
      <c r="GQ146" s="106">
        <f>IF(HD146=0,
IF(GO146&lt;$E$29,1,
IF(GO146&lt;$E$30,2,
IF(GO146&lt;$E$31,3,
IF(GO146&lt;$E$32,4,
IF(GO146&lt;$E$33,5,
IF(GO146&lt;$E$34,6)))))),
IF(GO146&gt;$F$29,1,
IF(GO146&gt;$F$30,2,
IF(GO146&gt;$F$31,3,
IF(GO146&gt;$F$32,4,
IF(GO146&gt;$F$33,5,
IF(GO146&gt;$F$34,6)))))))</f>
        <v>3</v>
      </c>
      <c r="GR146" s="106" cm="1">
        <f t="array" ref="GR146">INDEX(Sections!$A$37:$F$67, MATCH(GO146, Acceleration!$H$6:$H$36, 1), Sections!GQ146)</f>
        <v>6.8582415088433493</v>
      </c>
      <c r="GS146" s="106">
        <f>(BikeData!$G$5/GM146)*BikeData!$N$2*(Sections!$O$2/Sections!$N$2)-Sections!GX146/Sections!GM146</f>
        <v>8.5498638377700775</v>
      </c>
      <c r="GT146" s="106">
        <f>(Sections!$V$2*Sections!$L$2*BikeData!$N$2*((Sections!$P$2)/Sections!$M$2)/(1-Sections!$V$2*Sections!$N$2/Sections!$M$2))/Sections!GM146-Sections!GX146/Sections!GM146</f>
        <v>12.697989656879329</v>
      </c>
      <c r="GU146" s="106">
        <f t="shared" si="211"/>
        <v>6.8582415088433493</v>
      </c>
      <c r="GV146" s="106">
        <f t="shared" si="212"/>
        <v>48.329346804656701</v>
      </c>
      <c r="GW146" s="106">
        <f t="shared" si="186"/>
        <v>2.0721828675957843E-2</v>
      </c>
      <c r="GX146" s="106">
        <f>0.5*Sections!$U$2*Sections!$T$2*Sections!GO146^2</f>
        <v>417.96167031847699</v>
      </c>
      <c r="GY146" s="106">
        <f>BikeData!$N$2*((Sections!$P$2)/Sections!$N$2)-(0.5*Sections!$U$2*Sections!$T$2*Sections!GO146^2)/BikeData!$G$5</f>
        <v>8.8511318790985172</v>
      </c>
      <c r="GZ146" s="106">
        <f>Sections!$V$2*BikeData!$N$2*(Sections!$P$2/Sections!$M$2)/(1-Sections!$V$2*Sections!$N$2/Sections!$M$2)</f>
        <v>15.459349727578084</v>
      </c>
      <c r="HA146" s="106">
        <f t="shared" si="213"/>
        <v>8.8511318790985172</v>
      </c>
      <c r="HB146" s="106">
        <f t="shared" si="214"/>
        <v>263.21187875999999</v>
      </c>
      <c r="HC146" s="106">
        <f>MAX(0, (GO146^2 - DY$9^2)/(2*Sections!HA146))</f>
        <v>131.17018881112807</v>
      </c>
      <c r="HD146" s="106">
        <f t="shared" si="215"/>
        <v>0</v>
      </c>
      <c r="HE146" s="106">
        <f t="shared" si="216"/>
        <v>6.8582415088433493</v>
      </c>
      <c r="HH146" s="82">
        <f>INDEX($B$29:$B$34, MATCH(HL146, $A$29:$A$34, 0))</f>
        <v>288.49501037177833</v>
      </c>
      <c r="HI146" s="82">
        <f t="shared" si="217"/>
        <v>120</v>
      </c>
      <c r="HJ146" s="82">
        <f t="shared" si="218"/>
        <v>47.144661714286833</v>
      </c>
      <c r="HK146" s="82">
        <f t="shared" si="219"/>
        <v>169.7207821714326</v>
      </c>
      <c r="HL146" s="106">
        <f>IF(HY146=0,
IF(HJ146&lt;$E$29,1,
IF(HJ146&lt;$E$30,2,
IF(HJ146&lt;$E$31,3,
IF(HJ146&lt;$E$32,4,
IF(HJ146&lt;$E$33,5,
IF(HJ146&lt;$E$34,6)))))),
IF(HJ146&gt;$F$29,1,
IF(HJ146&gt;$F$30,2,
IF(HJ146&gt;$F$31,3,
IF(HJ146&gt;$F$32,4,
IF(HJ146&gt;$F$33,5,
IF(HJ146&gt;$F$34,6)))))))</f>
        <v>3</v>
      </c>
      <c r="HM146" s="106" cm="1">
        <f t="array" ref="HM146">INDEX(Sections!$A$37:$F$67, MATCH(HJ146, Acceleration!$H$6:$H$36, 1), Sections!HL146)</f>
        <v>6.8582415088433493</v>
      </c>
      <c r="HN146" s="82">
        <f>(BikeData!$G$5/HH146)*BikeData!$N$2*(Sections!$O$2/Sections!$N$2)-Sections!HS146/Sections!HH146</f>
        <v>8.6118760965873253</v>
      </c>
      <c r="HO146" s="82">
        <f>(Sections!$V$2*Sections!$L$2*BikeData!$N$2*((Sections!$P$2)/Sections!$M$2)/(1-Sections!$V$2*Sections!$N$2/Sections!$M$2))/Sections!HH146-Sections!HS146/Sections!HH146</f>
        <v>12.760001915696577</v>
      </c>
      <c r="HP146" s="82">
        <f t="shared" si="220"/>
        <v>6.8582415088433493</v>
      </c>
      <c r="HQ146" s="82">
        <f t="shared" si="221"/>
        <v>47.289910247030804</v>
      </c>
      <c r="HR146" s="106">
        <f t="shared" si="172"/>
        <v>2.1178684442167837E-2</v>
      </c>
      <c r="HS146" s="104">
        <f>0.5*Sections!$U$2*Sections!$T$2*Sections!HJ146^2</f>
        <v>400.07144306781765</v>
      </c>
      <c r="HT146" s="104">
        <f>BikeData!$N$2*((Sections!$P$2)/Sections!$N$2)-(0.5*Sections!$U$2*Sections!$T$2*Sections!HJ146^2)/BikeData!$G$5</f>
        <v>8.9188978914116213</v>
      </c>
      <c r="HU146" s="104">
        <f>Sections!$V$2*BikeData!$N$2*(Sections!$P$2/Sections!$M$2)/(1-Sections!$V$2*Sections!$N$2/Sections!$M$2)</f>
        <v>15.459349727578084</v>
      </c>
      <c r="HV146" s="106">
        <f t="shared" si="222"/>
        <v>8.9188978914116213</v>
      </c>
      <c r="HW146" s="106">
        <f t="shared" si="223"/>
        <v>201.42191860000003</v>
      </c>
      <c r="HX146" s="106">
        <f t="shared" si="187"/>
        <v>106.59128724022827</v>
      </c>
      <c r="HY146" s="106">
        <f t="shared" si="224"/>
        <v>0</v>
      </c>
      <c r="HZ146" s="106">
        <f t="shared" si="225"/>
        <v>6.8582415088433493</v>
      </c>
    </row>
    <row r="147" spans="2:234">
      <c r="B147" s="65"/>
      <c r="C147" s="65"/>
      <c r="D147" s="65"/>
      <c r="E147" s="111"/>
      <c r="F147" s="111"/>
      <c r="L147" s="149">
        <f>INDEX($B$29:$B$34, MATCH($P147, $A$29:$A$34, 0))</f>
        <v>288.49501037177833</v>
      </c>
      <c r="M147" s="149">
        <f t="shared" si="173"/>
        <v>121</v>
      </c>
      <c r="N147" s="149">
        <f t="shared" si="188"/>
        <v>47.897136530833606</v>
      </c>
      <c r="O147" s="149">
        <f t="shared" si="174"/>
        <v>172.42969151100098</v>
      </c>
      <c r="P147" s="149">
        <f>IF(AC147=0,
IF(N147&lt;$E$29,1,
IF(N147&lt;$E$30,2,
IF(N147&lt;$E$31,3,
IF(N147&lt;$E$32,4,
IF(N147&lt;$E$33,5,
IF(N147&lt;$E$34,6)))))),
IF(N147&gt;$F$29,1,
IF(N147&gt;$F$30,2,
IF(N147&gt;$F$31,3,
IF(N147&gt;$F$32,4,
IF(N147&gt;$F$33,5,
IF(N147&gt;$F$34,6)))))))</f>
        <v>3</v>
      </c>
      <c r="Q147" s="149" cm="1">
        <f t="array" ref="Q147">INDEX(Sections!$A$37:$F$67, MATCH(N147, Acceleration!$H$6:$H$36, 1), Sections!P147)</f>
        <v>6.8582415088433493</v>
      </c>
      <c r="R147" s="149">
        <f>(BikeData!$G$5/L147)*BikeData!$N$2*(Sections!$O$2/Sections!$N$2)-Sections!W147/Sections!L147</f>
        <v>8.5672549409937169</v>
      </c>
      <c r="S147" s="149">
        <f>(Sections!$V$2*Sections!$L$2*BikeData!$N$2*((Sections!$P$2)/Sections!$M$2)/(1-Sections!$V$2*Sections!$N$2/Sections!$M$2))/Sections!L147-Sections!W147/Sections!L147</f>
        <v>12.715380760102969</v>
      </c>
      <c r="T147" s="149">
        <f t="shared" si="168"/>
        <v>6.8582415088433493</v>
      </c>
      <c r="U147" s="149">
        <f t="shared" si="169"/>
        <v>48.040110021428987</v>
      </c>
      <c r="V147" s="149">
        <f t="shared" si="175"/>
        <v>2.0846960610970584E-2</v>
      </c>
      <c r="W147" s="149">
        <f>0.5*Sections!$U$2*Sections!$T$2*Sections!N147^2</f>
        <v>412.9444238135967</v>
      </c>
      <c r="X147" s="149">
        <f>BikeData!$N$2*((Sections!$P$2)/Sections!$N$2)-(0.5*Sections!$U$2*Sections!$T$2*Sections!N147^2)/BikeData!$G$5</f>
        <v>8.8701366007079123</v>
      </c>
      <c r="Y147" s="149">
        <f>Sections!$V$2*BikeData!$N$2*(Sections!$P$2/Sections!$M$2)/(1-Sections!$V$2*Sections!$N$2/Sections!$M$2)</f>
        <v>15.459349727578084</v>
      </c>
      <c r="Z147" s="149">
        <f t="shared" si="176"/>
        <v>8.8701366007079123</v>
      </c>
      <c r="AA147" s="149">
        <f>$D$2-M147</f>
        <v>382.2</v>
      </c>
      <c r="AB147" s="149">
        <f>MAX(0, (N147^2 - M$17^2)/(2*Sections!Z147))</f>
        <v>78.763866122039204</v>
      </c>
      <c r="AC147" s="149">
        <f t="shared" si="189"/>
        <v>0</v>
      </c>
      <c r="AD147" s="149">
        <f t="shared" si="177"/>
        <v>6.8582415088433493</v>
      </c>
      <c r="EX147" s="129">
        <f>INDEX($B$29:$B$34, MATCH($FB147, $A$29:$A$34, 0))</f>
        <v>288.49501037177833</v>
      </c>
      <c r="EY147" s="129">
        <f t="shared" si="230"/>
        <v>121</v>
      </c>
      <c r="EZ147" s="129">
        <f t="shared" si="231"/>
        <v>52.282519869882712</v>
      </c>
      <c r="FA147" s="129">
        <f t="shared" si="232"/>
        <v>188.21707153157777</v>
      </c>
      <c r="FB147" s="149">
        <f>IF(FO147=0,
IF(EZ147&lt;$E$29,1,
IF(EZ147&lt;$E$30,2,
IF(EZ147&lt;$E$31,3,
IF(EZ147&lt;$E$32,4,
IF(EZ147&lt;$E$33,5,
IF(EZ147&lt;$E$34,6)))))),
IF(EZ147&gt;$F$29,1,
IF(EZ147&gt;$F$30,2,
IF(EZ147&gt;$F$31,3,
IF(EZ147&gt;$F$32,4,
IF(EZ147&gt;$F$33,5,
IF(EZ147&gt;$F$34,6)))))))</f>
        <v>3</v>
      </c>
      <c r="FC147" s="149" cm="1">
        <f t="array" ref="FC147">INDEX(Sections!$A$37:$F$67, MATCH(EZ147, Acceleration!$H$6:$H$36, 1), Sections!FB147)</f>
        <v>6.8582415088433493</v>
      </c>
      <c r="FD147" s="129">
        <f>(BikeData!$G$5/EX147)*BikeData!$N$2*(Sections!$O$2/Sections!$N$2)-Sections!FI147/Sections!EX147</f>
        <v>8.2931472009862262</v>
      </c>
      <c r="FE147" s="129">
        <f>(Sections!$V$2*Sections!$L$2*BikeData!$N$2*((Sections!$P$2)/Sections!$M$2)/(1-Sections!$V$2*Sections!$N$2/Sections!$M$2))/Sections!EX147-Sections!FI147/Sections!EX147</f>
        <v>12.441273020095478</v>
      </c>
      <c r="FF147" s="129">
        <f t="shared" si="233"/>
        <v>6.8582415088433493</v>
      </c>
      <c r="FG147" s="129">
        <f t="shared" si="234"/>
        <v>52.41353228854517</v>
      </c>
      <c r="FH147" s="129">
        <f t="shared" si="183"/>
        <v>1.91029170514809E-2</v>
      </c>
      <c r="FI147" s="149">
        <f>0.5*Sections!$U$2*Sections!$T$2*Sections!EZ147^2</f>
        <v>492.02313911004251</v>
      </c>
      <c r="FJ147" s="149">
        <f>BikeData!$N$2*((Sections!$P$2)/Sections!$N$2)-(0.5*Sections!$U$2*Sections!$T$2*Sections!EZ147^2)/BikeData!$G$5</f>
        <v>8.570596012463799</v>
      </c>
      <c r="FK147" s="149">
        <f>Sections!$V$2*BikeData!$N$2*(Sections!$P$2/Sections!$M$2)/(1-Sections!$V$2*Sections!$N$2/Sections!$M$2)</f>
        <v>15.459349727578084</v>
      </c>
      <c r="FL147" s="149">
        <f t="shared" si="235"/>
        <v>8.570596012463799</v>
      </c>
      <c r="FM147" s="149">
        <f t="shared" si="236"/>
        <v>132.62828163</v>
      </c>
      <c r="FN147" s="149">
        <f t="shared" si="184"/>
        <v>117.11401661274751</v>
      </c>
      <c r="FO147" s="149">
        <f t="shared" si="237"/>
        <v>0</v>
      </c>
      <c r="FP147" s="149">
        <f t="shared" si="238"/>
        <v>6.8582415088433493</v>
      </c>
      <c r="FR147" s="149">
        <f>INDEX($B$29:$B$34, MATCH($FV147, $A$29:$A$34, 0))</f>
        <v>288.49501037177833</v>
      </c>
      <c r="FS147" s="129">
        <f t="shared" si="199"/>
        <v>121</v>
      </c>
      <c r="FT147" s="129">
        <f t="shared" si="200"/>
        <v>51.100571664249401</v>
      </c>
      <c r="FU147" s="129">
        <f t="shared" si="201"/>
        <v>183.96205799129785</v>
      </c>
      <c r="FV147" s="149">
        <f>IF(GI147=0,
IF(FT147&lt;$E$29,1,
IF(FT147&lt;$E$30,2,
IF(FT147&lt;$E$31,3,
IF(FT147&lt;$E$32,4,
IF(FT147&lt;$E$33,5,
IF(FT147&lt;$E$34,6)))))),
IF(FT147&gt;$F$29,1,
IF(FT147&gt;$F$30,2,
IF(FT147&gt;$F$31,3,
IF(FT147&gt;$F$32,4,
IF(FT147&gt;$F$33,5,
IF(FT147&gt;$F$34,6)))))))</f>
        <v>3</v>
      </c>
      <c r="FW147" s="149" cm="1">
        <f t="array" ref="FW147">INDEX(Sections!$A$37:$F$67, MATCH(FT147, Acceleration!$H$6:$H$36, 1), Sections!FV147)</f>
        <v>6.8582415088433493</v>
      </c>
      <c r="FX147" s="129">
        <f>(BikeData!$G$5/FR147)*BikeData!$N$2*(Sections!$O$2/Sections!$N$2)-Sections!GC147/Sections!FR147</f>
        <v>8.3693870731675233</v>
      </c>
      <c r="FY147" s="129">
        <f>(Sections!$V$2*Sections!$L$2*BikeData!$N$2*((Sections!$P$2)/Sections!$M$2)/(1-Sections!$V$2*Sections!$N$2/Sections!$M$2))/Sections!FR147-Sections!GC147/Sections!FR147</f>
        <v>12.517512892276775</v>
      </c>
      <c r="FZ147" s="129">
        <f t="shared" si="202"/>
        <v>6.8582415088433493</v>
      </c>
      <c r="GA147" s="129">
        <f t="shared" si="203"/>
        <v>51.234606541192207</v>
      </c>
      <c r="GB147" s="129">
        <f t="shared" si="185"/>
        <v>1.9543621607663576E-2</v>
      </c>
      <c r="GC147" s="149">
        <f>0.5*Sections!$U$2*Sections!$T$2*Sections!FT147^2</f>
        <v>470.02831639435595</v>
      </c>
      <c r="GD147" s="149">
        <f>BikeData!$N$2*((Sections!$P$2)/Sections!$N$2)-(0.5*Sections!$U$2*Sections!$T$2*Sections!FT147^2)/BikeData!$G$5</f>
        <v>8.6539097348717036</v>
      </c>
      <c r="GE147" s="149">
        <f>Sections!$V$2*BikeData!$N$2*(Sections!$P$2/Sections!$M$2)/(1-Sections!$V$2*Sections!$N$2/Sections!$M$2)</f>
        <v>15.459349727578084</v>
      </c>
      <c r="GF147" s="149">
        <f t="shared" si="204"/>
        <v>8.6539097348717036</v>
      </c>
      <c r="GG147" s="149">
        <f t="shared" si="205"/>
        <v>393.54111422000005</v>
      </c>
      <c r="GH147" s="149">
        <f>MAX(0, (FT147^2 - CX$6^2)/(2*Sections!GF147))</f>
        <v>150.87217826474136</v>
      </c>
      <c r="GI147" s="149">
        <f t="shared" si="206"/>
        <v>0</v>
      </c>
      <c r="GJ147" s="149">
        <f t="shared" si="207"/>
        <v>6.8582415088433493</v>
      </c>
      <c r="GM147" s="106">
        <f>INDEX($B$29:$B$34, MATCH(GQ147, $A$29:$A$34, 0))</f>
        <v>288.49501037177833</v>
      </c>
      <c r="GN147" s="106">
        <f t="shared" si="208"/>
        <v>121</v>
      </c>
      <c r="GO147" s="106">
        <f t="shared" si="209"/>
        <v>48.329346804656701</v>
      </c>
      <c r="GP147" s="106">
        <f t="shared" si="210"/>
        <v>173.98564849676413</v>
      </c>
      <c r="GQ147" s="106">
        <f>IF(HD147=0,
IF(GO147&lt;$E$29,1,
IF(GO147&lt;$E$30,2,
IF(GO147&lt;$E$31,3,
IF(GO147&lt;$E$32,4,
IF(GO147&lt;$E$33,5,
IF(GO147&lt;$E$34,6)))))),
IF(GO147&gt;$F$29,1,
IF(GO147&gt;$F$30,2,
IF(GO147&gt;$F$31,3,
IF(GO147&gt;$F$32,4,
IF(GO147&gt;$F$33,5,
IF(GO147&gt;$F$34,6)))))))</f>
        <v>3</v>
      </c>
      <c r="GR147" s="106" cm="1">
        <f t="array" ref="GR147">INDEX(Sections!$A$37:$F$67, MATCH(GO147, Acceleration!$H$6:$H$36, 1), Sections!GQ147)</f>
        <v>6.8582415088433493</v>
      </c>
      <c r="GS147" s="106">
        <f>(BikeData!$G$5/GM147)*BikeData!$N$2*(Sections!$O$2/Sections!$N$2)-Sections!GX147/Sections!GM147</f>
        <v>8.5413057454134655</v>
      </c>
      <c r="GT147" s="106">
        <f>(Sections!$V$2*Sections!$L$2*BikeData!$N$2*((Sections!$P$2)/Sections!$M$2)/(1-Sections!$V$2*Sections!$N$2/Sections!$M$2))/Sections!GM147-Sections!GX147/Sections!GM147</f>
        <v>12.689431564522717</v>
      </c>
      <c r="GU147" s="106">
        <f t="shared" si="211"/>
        <v>6.8582415088433493</v>
      </c>
      <c r="GV147" s="106">
        <f t="shared" si="212"/>
        <v>48.471045435212837</v>
      </c>
      <c r="GW147" s="106">
        <f t="shared" si="186"/>
        <v>2.0661073304785504E-2</v>
      </c>
      <c r="GX147" s="106">
        <f>0.5*Sections!$U$2*Sections!$T$2*Sections!GO147^2</f>
        <v>420.43063726166054</v>
      </c>
      <c r="GY147" s="106">
        <f>BikeData!$N$2*((Sections!$P$2)/Sections!$N$2)-(0.5*Sections!$U$2*Sections!$T$2*Sections!GO147^2)/BikeData!$G$5</f>
        <v>8.8417797315864579</v>
      </c>
      <c r="GZ147" s="106">
        <f>Sections!$V$2*BikeData!$N$2*(Sections!$P$2/Sections!$M$2)/(1-Sections!$V$2*Sections!$N$2/Sections!$M$2)</f>
        <v>15.459349727578084</v>
      </c>
      <c r="HA147" s="106">
        <f t="shared" si="213"/>
        <v>8.8417797315864579</v>
      </c>
      <c r="HB147" s="106">
        <f t="shared" si="214"/>
        <v>262.21187875999999</v>
      </c>
      <c r="HC147" s="106">
        <f>MAX(0, (GO147^2 - DY$9^2)/(2*Sections!HA147))</f>
        <v>132.08459345693785</v>
      </c>
      <c r="HD147" s="106">
        <f t="shared" si="215"/>
        <v>0</v>
      </c>
      <c r="HE147" s="106">
        <f t="shared" si="216"/>
        <v>6.8582415088433493</v>
      </c>
      <c r="HH147" s="82">
        <f>INDEX($B$29:$B$34, MATCH(HL147, $A$29:$A$34, 0))</f>
        <v>288.49501037177833</v>
      </c>
      <c r="HI147" s="82">
        <f t="shared" si="217"/>
        <v>121</v>
      </c>
      <c r="HJ147" s="82">
        <f t="shared" si="218"/>
        <v>47.289910247030804</v>
      </c>
      <c r="HK147" s="82">
        <f t="shared" si="219"/>
        <v>170.2436768893109</v>
      </c>
      <c r="HL147" s="106">
        <f>IF(HY147=0,
IF(HJ147&lt;$E$29,1,
IF(HJ147&lt;$E$30,2,
IF(HJ147&lt;$E$31,3,
IF(HJ147&lt;$E$32,4,
IF(HJ147&lt;$E$33,5,
IF(HJ147&lt;$E$34,6)))))),
IF(HJ147&gt;$F$29,1,
IF(HJ147&gt;$F$30,2,
IF(HJ147&gt;$F$31,3,
IF(HJ147&gt;$F$32,4,
IF(HJ147&gt;$F$33,5,
IF(HJ147&gt;$F$34,6)))))))</f>
        <v>3</v>
      </c>
      <c r="HM147" s="106" cm="1">
        <f t="array" ref="HM147">INDEX(Sections!$A$37:$F$67, MATCH(HJ147, Acceleration!$H$6:$H$36, 1), Sections!HL147)</f>
        <v>6.8582415088433493</v>
      </c>
      <c r="HN147" s="82">
        <f>(BikeData!$G$5/HH147)*BikeData!$N$2*(Sections!$O$2/Sections!$N$2)-Sections!HS147/Sections!HH147</f>
        <v>8.6033180042307134</v>
      </c>
      <c r="HO147" s="82">
        <f>(Sections!$V$2*Sections!$L$2*BikeData!$N$2*((Sections!$P$2)/Sections!$M$2)/(1-Sections!$V$2*Sections!$N$2/Sections!$M$2))/Sections!HH147-Sections!HS147/Sections!HH147</f>
        <v>12.751443823339965</v>
      </c>
      <c r="HP147" s="82">
        <f t="shared" si="220"/>
        <v>6.8582415088433493</v>
      </c>
      <c r="HQ147" s="82">
        <f t="shared" si="221"/>
        <v>47.434714020323931</v>
      </c>
      <c r="HR147" s="106">
        <f t="shared" si="172"/>
        <v>2.1113834079247554E-2</v>
      </c>
      <c r="HS147" s="104">
        <f>0.5*Sections!$U$2*Sections!$T$2*Sections!HJ147^2</f>
        <v>402.54041001100126</v>
      </c>
      <c r="HT147" s="104">
        <f>BikeData!$N$2*((Sections!$P$2)/Sections!$N$2)-(0.5*Sections!$U$2*Sections!$T$2*Sections!HJ147^2)/BikeData!$G$5</f>
        <v>8.909545743899562</v>
      </c>
      <c r="HU147" s="104">
        <f>Sections!$V$2*BikeData!$N$2*(Sections!$P$2/Sections!$M$2)/(1-Sections!$V$2*Sections!$N$2/Sections!$M$2)</f>
        <v>15.459349727578084</v>
      </c>
      <c r="HV147" s="106">
        <f t="shared" si="222"/>
        <v>8.909545743899562</v>
      </c>
      <c r="HW147" s="106">
        <f t="shared" si="223"/>
        <v>200.42191860000003</v>
      </c>
      <c r="HX147" s="106">
        <f t="shared" si="187"/>
        <v>107.47293700963347</v>
      </c>
      <c r="HY147" s="106">
        <f t="shared" si="224"/>
        <v>0</v>
      </c>
      <c r="HZ147" s="106">
        <f t="shared" si="225"/>
        <v>6.8582415088433493</v>
      </c>
    </row>
    <row r="148" spans="2:234">
      <c r="B148" s="65"/>
      <c r="C148" s="65"/>
      <c r="D148" s="65"/>
      <c r="E148" s="111"/>
      <c r="F148" s="111"/>
      <c r="L148" s="149">
        <f>INDEX($B$29:$B$34, MATCH($P148, $A$29:$A$34, 0))</f>
        <v>288.49501037177833</v>
      </c>
      <c r="M148" s="149">
        <f t="shared" si="173"/>
        <v>122</v>
      </c>
      <c r="N148" s="149">
        <f t="shared" si="188"/>
        <v>48.040110021428987</v>
      </c>
      <c r="O148" s="149">
        <f t="shared" si="174"/>
        <v>172.94439607714435</v>
      </c>
      <c r="P148" s="149">
        <f>IF(AC148=0,
IF(N148&lt;$E$29,1,
IF(N148&lt;$E$30,2,
IF(N148&lt;$E$31,3,
IF(N148&lt;$E$32,4,
IF(N148&lt;$E$33,5,
IF(N148&lt;$E$34,6)))))),
IF(N148&gt;$F$29,1,
IF(N148&gt;$F$30,2,
IF(N148&gt;$F$31,3,
IF(N148&gt;$F$32,4,
IF(N148&gt;$F$33,5,
IF(N148&gt;$F$34,6)))))))</f>
        <v>3</v>
      </c>
      <c r="Q148" s="149" cm="1">
        <f t="array" ref="Q148">INDEX(Sections!$A$37:$F$67, MATCH(N148, Acceleration!$H$6:$H$36, 1), Sections!P148)</f>
        <v>6.8582415088433493</v>
      </c>
      <c r="R148" s="149">
        <f>(BikeData!$G$5/L148)*BikeData!$N$2*(Sections!$O$2/Sections!$N$2)-Sections!W148/Sections!L148</f>
        <v>8.5586968486371031</v>
      </c>
      <c r="S148" s="149">
        <f>(Sections!$V$2*Sections!$L$2*BikeData!$N$2*((Sections!$P$2)/Sections!$M$2)/(1-Sections!$V$2*Sections!$N$2/Sections!$M$2))/Sections!L148-Sections!W148/Sections!L148</f>
        <v>12.706822667746355</v>
      </c>
      <c r="T148" s="149">
        <f t="shared" si="168"/>
        <v>6.8582415088433493</v>
      </c>
      <c r="U148" s="149">
        <f t="shared" si="169"/>
        <v>48.182659265431674</v>
      </c>
      <c r="V148" s="149">
        <f t="shared" si="175"/>
        <v>2.0785101227315673E-2</v>
      </c>
      <c r="W148" s="149">
        <f>0.5*Sections!$U$2*Sections!$T$2*Sections!N148^2</f>
        <v>415.4133907567803</v>
      </c>
      <c r="X148" s="149">
        <f>BikeData!$N$2*((Sections!$P$2)/Sections!$N$2)-(0.5*Sections!$U$2*Sections!$T$2*Sections!N148^2)/BikeData!$G$5</f>
        <v>8.8607844531958531</v>
      </c>
      <c r="Y148" s="149">
        <f>Sections!$V$2*BikeData!$N$2*(Sections!$P$2/Sections!$M$2)/(1-Sections!$V$2*Sections!$N$2/Sections!$M$2)</f>
        <v>15.459349727578084</v>
      </c>
      <c r="Z148" s="149">
        <f t="shared" si="176"/>
        <v>8.8607844531958531</v>
      </c>
      <c r="AA148" s="149">
        <f>$D$2-M148</f>
        <v>381.2</v>
      </c>
      <c r="AB148" s="149">
        <f>MAX(0, (N148^2 - M$17^2)/(2*Sections!Z148))</f>
        <v>79.620997095437104</v>
      </c>
      <c r="AC148" s="149">
        <f t="shared" si="189"/>
        <v>0</v>
      </c>
      <c r="AD148" s="149">
        <f t="shared" si="177"/>
        <v>6.8582415088433493</v>
      </c>
      <c r="EX148" s="129">
        <f>INDEX($B$29:$B$34, MATCH($FB148, $A$29:$A$34, 0))</f>
        <v>288.49501037177833</v>
      </c>
      <c r="EY148" s="129">
        <f t="shared" si="230"/>
        <v>122</v>
      </c>
      <c r="EZ148" s="129">
        <f t="shared" si="231"/>
        <v>52.41353228854517</v>
      </c>
      <c r="FA148" s="129">
        <f t="shared" si="232"/>
        <v>188.68871623876262</v>
      </c>
      <c r="FB148" s="149">
        <f>IF(FO148=0,
IF(EZ148&lt;$E$29,1,
IF(EZ148&lt;$E$30,2,
IF(EZ148&lt;$E$31,3,
IF(EZ148&lt;$E$32,4,
IF(EZ148&lt;$E$33,5,
IF(EZ148&lt;$E$34,6)))))),
IF(EZ148&gt;$F$29,1,
IF(EZ148&gt;$F$30,2,
IF(EZ148&gt;$F$31,3,
IF(EZ148&gt;$F$32,4,
IF(EZ148&gt;$F$33,5,
IF(EZ148&gt;$F$34,6)))))))</f>
        <v>3</v>
      </c>
      <c r="FC148" s="149" cm="1">
        <f t="array" ref="FC148">INDEX(Sections!$A$37:$F$67, MATCH(EZ148, Acceleration!$H$6:$H$36, 1), Sections!FB148)</f>
        <v>6.8582415088433493</v>
      </c>
      <c r="FD148" s="129">
        <f>(BikeData!$G$5/EX148)*BikeData!$N$2*(Sections!$O$2/Sections!$N$2)-Sections!FI148/Sections!EX148</f>
        <v>8.2845891086296124</v>
      </c>
      <c r="FE148" s="129">
        <f>(Sections!$V$2*Sections!$L$2*BikeData!$N$2*((Sections!$P$2)/Sections!$M$2)/(1-Sections!$V$2*Sections!$N$2/Sections!$M$2))/Sections!EX148-Sections!FI148/Sections!EX148</f>
        <v>12.432714927738864</v>
      </c>
      <c r="FF148" s="129">
        <f t="shared" si="233"/>
        <v>6.8582415088433493</v>
      </c>
      <c r="FG148" s="129">
        <f t="shared" si="234"/>
        <v>52.544218045186035</v>
      </c>
      <c r="FH148" s="129">
        <f t="shared" si="183"/>
        <v>1.9055286471372099E-2</v>
      </c>
      <c r="FI148" s="149">
        <f>0.5*Sections!$U$2*Sections!$T$2*Sections!EZ148^2</f>
        <v>494.49210605322605</v>
      </c>
      <c r="FJ148" s="149">
        <f>BikeData!$N$2*((Sections!$P$2)/Sections!$N$2)-(0.5*Sections!$U$2*Sections!$T$2*Sections!EZ148^2)/BikeData!$G$5</f>
        <v>8.5612438649517397</v>
      </c>
      <c r="FK148" s="149">
        <f>Sections!$V$2*BikeData!$N$2*(Sections!$P$2/Sections!$M$2)/(1-Sections!$V$2*Sections!$N$2/Sections!$M$2)</f>
        <v>15.459349727578084</v>
      </c>
      <c r="FL148" s="149">
        <f t="shared" si="235"/>
        <v>8.5612438649517397</v>
      </c>
      <c r="FM148" s="149">
        <f t="shared" si="236"/>
        <v>131.62828163</v>
      </c>
      <c r="FN148" s="149">
        <f t="shared" si="184"/>
        <v>118.0430298721987</v>
      </c>
      <c r="FO148" s="149">
        <f t="shared" si="237"/>
        <v>0</v>
      </c>
      <c r="FP148" s="149">
        <f t="shared" si="238"/>
        <v>6.8582415088433493</v>
      </c>
      <c r="FR148" s="149">
        <f>INDEX($B$29:$B$34, MATCH($FV148, $A$29:$A$34, 0))</f>
        <v>288.49501037177833</v>
      </c>
      <c r="FS148" s="129">
        <f t="shared" si="199"/>
        <v>122</v>
      </c>
      <c r="FT148" s="129">
        <f t="shared" si="200"/>
        <v>51.234606541192207</v>
      </c>
      <c r="FU148" s="129">
        <f t="shared" si="201"/>
        <v>184.44458354829194</v>
      </c>
      <c r="FV148" s="149">
        <f>IF(GI148=0,
IF(FT148&lt;$E$29,1,
IF(FT148&lt;$E$30,2,
IF(FT148&lt;$E$31,3,
IF(FT148&lt;$E$32,4,
IF(FT148&lt;$E$33,5,
IF(FT148&lt;$E$34,6)))))),
IF(FT148&gt;$F$29,1,
IF(FT148&gt;$F$30,2,
IF(FT148&gt;$F$31,3,
IF(FT148&gt;$F$32,4,
IF(FT148&gt;$F$33,5,
IF(FT148&gt;$F$34,6)))))))</f>
        <v>3</v>
      </c>
      <c r="FW148" s="149" cm="1">
        <f t="array" ref="FW148">INDEX(Sections!$A$37:$F$67, MATCH(FT148, Acceleration!$H$6:$H$36, 1), Sections!FV148)</f>
        <v>6.8582415088433493</v>
      </c>
      <c r="FX148" s="129">
        <f>(BikeData!$G$5/FR148)*BikeData!$N$2*(Sections!$O$2/Sections!$N$2)-Sections!GC148/Sections!FR148</f>
        <v>8.3608289808109113</v>
      </c>
      <c r="FY148" s="129">
        <f>(Sections!$V$2*Sections!$L$2*BikeData!$N$2*((Sections!$P$2)/Sections!$M$2)/(1-Sections!$V$2*Sections!$N$2/Sections!$M$2))/Sections!FR148-Sections!GC148/Sections!FR148</f>
        <v>12.508954799920163</v>
      </c>
      <c r="FZ148" s="129">
        <f t="shared" si="202"/>
        <v>6.8582415088433493</v>
      </c>
      <c r="GA148" s="129">
        <f t="shared" si="203"/>
        <v>51.368291683181972</v>
      </c>
      <c r="GB148" s="129">
        <f t="shared" si="185"/>
        <v>1.9492626764074355E-2</v>
      </c>
      <c r="GC148" s="149">
        <f>0.5*Sections!$U$2*Sections!$T$2*Sections!FT148^2</f>
        <v>472.49728333753956</v>
      </c>
      <c r="GD148" s="149">
        <f>BikeData!$N$2*((Sections!$P$2)/Sections!$N$2)-(0.5*Sections!$U$2*Sections!$T$2*Sections!FT148^2)/BikeData!$G$5</f>
        <v>8.6445575873596443</v>
      </c>
      <c r="GE148" s="149">
        <f>Sections!$V$2*BikeData!$N$2*(Sections!$P$2/Sections!$M$2)/(1-Sections!$V$2*Sections!$N$2/Sections!$M$2)</f>
        <v>15.459349727578084</v>
      </c>
      <c r="GF148" s="149">
        <f t="shared" si="204"/>
        <v>8.6445575873596443</v>
      </c>
      <c r="GG148" s="149">
        <f t="shared" si="205"/>
        <v>392.54111422000005</v>
      </c>
      <c r="GH148" s="149">
        <f>MAX(0, (FT148^2 - CX$6^2)/(2*Sections!GF148))</f>
        <v>151.82875936121442</v>
      </c>
      <c r="GI148" s="149">
        <f t="shared" si="206"/>
        <v>0</v>
      </c>
      <c r="GJ148" s="149">
        <f t="shared" si="207"/>
        <v>6.8582415088433493</v>
      </c>
      <c r="GM148" s="106">
        <f>INDEX($B$29:$B$34, MATCH(GQ148, $A$29:$A$34, 0))</f>
        <v>288.49501037177833</v>
      </c>
      <c r="GN148" s="106">
        <f t="shared" si="208"/>
        <v>122</v>
      </c>
      <c r="GO148" s="106">
        <f t="shared" si="209"/>
        <v>48.471045435212837</v>
      </c>
      <c r="GP148" s="106">
        <f t="shared" si="210"/>
        <v>174.49576356676621</v>
      </c>
      <c r="GQ148" s="106">
        <f>IF(HD148=0,
IF(GO148&lt;$E$29,1,
IF(GO148&lt;$E$30,2,
IF(GO148&lt;$E$31,3,
IF(GO148&lt;$E$32,4,
IF(GO148&lt;$E$33,5,
IF(GO148&lt;$E$34,6)))))),
IF(GO148&gt;$F$29,1,
IF(GO148&gt;$F$30,2,
IF(GO148&gt;$F$31,3,
IF(GO148&gt;$F$32,4,
IF(GO148&gt;$F$33,5,
IF(GO148&gt;$F$34,6)))))))</f>
        <v>3</v>
      </c>
      <c r="GR148" s="106" cm="1">
        <f t="array" ref="GR148">INDEX(Sections!$A$37:$F$67, MATCH(GO148, Acceleration!$H$6:$H$36, 1), Sections!GQ148)</f>
        <v>6.8582415088433493</v>
      </c>
      <c r="GS148" s="106">
        <f>(BikeData!$G$5/GM148)*BikeData!$N$2*(Sections!$O$2/Sections!$N$2)-Sections!GX148/Sections!GM148</f>
        <v>8.5327476530568536</v>
      </c>
      <c r="GT148" s="106">
        <f>(Sections!$V$2*Sections!$L$2*BikeData!$N$2*((Sections!$P$2)/Sections!$M$2)/(1-Sections!$V$2*Sections!$N$2/Sections!$M$2))/Sections!GM148-Sections!GX148/Sections!GM148</f>
        <v>12.680873472166105</v>
      </c>
      <c r="GU148" s="106">
        <f t="shared" si="211"/>
        <v>6.8582415088433493</v>
      </c>
      <c r="GV148" s="106">
        <f t="shared" si="212"/>
        <v>48.612331034421231</v>
      </c>
      <c r="GW148" s="106">
        <f t="shared" si="186"/>
        <v>2.0600849215679309E-2</v>
      </c>
      <c r="GX148" s="106">
        <f>0.5*Sections!$U$2*Sections!$T$2*Sections!GO148^2</f>
        <v>422.89960420484402</v>
      </c>
      <c r="GY148" s="106">
        <f>BikeData!$N$2*((Sections!$P$2)/Sections!$N$2)-(0.5*Sections!$U$2*Sections!$T$2*Sections!GO148^2)/BikeData!$G$5</f>
        <v>8.8324275840743987</v>
      </c>
      <c r="GZ148" s="106">
        <f>Sections!$V$2*BikeData!$N$2*(Sections!$P$2/Sections!$M$2)/(1-Sections!$V$2*Sections!$N$2/Sections!$M$2)</f>
        <v>15.459349727578084</v>
      </c>
      <c r="HA148" s="106">
        <f t="shared" si="213"/>
        <v>8.8324275840743987</v>
      </c>
      <c r="HB148" s="106">
        <f t="shared" si="214"/>
        <v>261.21187875999999</v>
      </c>
      <c r="HC148" s="106">
        <f>MAX(0, (GO148^2 - DY$9^2)/(2*Sections!HA148))</f>
        <v>133.00093452329611</v>
      </c>
      <c r="HD148" s="106">
        <f t="shared" si="215"/>
        <v>0</v>
      </c>
      <c r="HE148" s="106">
        <f t="shared" si="216"/>
        <v>6.8582415088433493</v>
      </c>
      <c r="HH148" s="82">
        <f>INDEX($B$29:$B$34, MATCH(HL148, $A$29:$A$34, 0))</f>
        <v>288.49501037177833</v>
      </c>
      <c r="HI148" s="82">
        <f t="shared" si="217"/>
        <v>122</v>
      </c>
      <c r="HJ148" s="82">
        <f t="shared" si="218"/>
        <v>47.434714020323931</v>
      </c>
      <c r="HK148" s="82">
        <f t="shared" si="219"/>
        <v>170.76497047316616</v>
      </c>
      <c r="HL148" s="106">
        <f>IF(HY148=0,
IF(HJ148&lt;$E$29,1,
IF(HJ148&lt;$E$30,2,
IF(HJ148&lt;$E$31,3,
IF(HJ148&lt;$E$32,4,
IF(HJ148&lt;$E$33,5,
IF(HJ148&lt;$E$34,6)))))),
IF(HJ148&gt;$F$29,1,
IF(HJ148&gt;$F$30,2,
IF(HJ148&gt;$F$31,3,
IF(HJ148&gt;$F$32,4,
IF(HJ148&gt;$F$33,5,
IF(HJ148&gt;$F$34,6)))))))</f>
        <v>3</v>
      </c>
      <c r="HM148" s="106" cm="1">
        <f t="array" ref="HM148">INDEX(Sections!$A$37:$F$67, MATCH(HJ148, Acceleration!$H$6:$H$36, 1), Sections!HL148)</f>
        <v>6.8582415088433493</v>
      </c>
      <c r="HN148" s="82">
        <f>(BikeData!$G$5/HH148)*BikeData!$N$2*(Sections!$O$2/Sections!$N$2)-Sections!HS148/Sections!HH148</f>
        <v>8.5947599118740996</v>
      </c>
      <c r="HO148" s="82">
        <f>(Sections!$V$2*Sections!$L$2*BikeData!$N$2*((Sections!$P$2)/Sections!$M$2)/(1-Sections!$V$2*Sections!$N$2/Sections!$M$2))/Sections!HH148-Sections!HS148/Sections!HH148</f>
        <v>12.742885730983353</v>
      </c>
      <c r="HP148" s="82">
        <f t="shared" si="220"/>
        <v>6.8582415088433493</v>
      </c>
      <c r="HQ148" s="82">
        <f t="shared" si="221"/>
        <v>47.579077094954272</v>
      </c>
      <c r="HR148" s="106">
        <f t="shared" si="172"/>
        <v>2.1049575819718874E-2</v>
      </c>
      <c r="HS148" s="104">
        <f>0.5*Sections!$U$2*Sections!$T$2*Sections!HJ148^2</f>
        <v>405.0093769541848</v>
      </c>
      <c r="HT148" s="104">
        <f>BikeData!$N$2*((Sections!$P$2)/Sections!$N$2)-(0.5*Sections!$U$2*Sections!$T$2*Sections!HJ148^2)/BikeData!$G$5</f>
        <v>8.9001935963875027</v>
      </c>
      <c r="HU148" s="104">
        <f>Sections!$V$2*BikeData!$N$2*(Sections!$P$2/Sections!$M$2)/(1-Sections!$V$2*Sections!$N$2/Sections!$M$2)</f>
        <v>15.459349727578084</v>
      </c>
      <c r="HV148" s="106">
        <f t="shared" si="222"/>
        <v>8.9001935963875027</v>
      </c>
      <c r="HW148" s="106">
        <f t="shared" si="223"/>
        <v>199.42191860000003</v>
      </c>
      <c r="HX148" s="106">
        <f t="shared" si="187"/>
        <v>108.35643961934112</v>
      </c>
      <c r="HY148" s="106">
        <f t="shared" si="224"/>
        <v>0</v>
      </c>
      <c r="HZ148" s="106">
        <f t="shared" si="225"/>
        <v>6.8582415088433493</v>
      </c>
    </row>
    <row r="149" spans="2:234">
      <c r="B149" s="65"/>
      <c r="C149" s="65"/>
      <c r="D149" s="65"/>
      <c r="E149" s="111"/>
      <c r="F149" s="111"/>
      <c r="L149" s="149">
        <f>INDEX($B$29:$B$34, MATCH($P149, $A$29:$A$34, 0))</f>
        <v>288.49501037177833</v>
      </c>
      <c r="M149" s="149">
        <f t="shared" si="173"/>
        <v>123</v>
      </c>
      <c r="N149" s="149">
        <f t="shared" si="188"/>
        <v>48.182659265431674</v>
      </c>
      <c r="O149" s="149">
        <f t="shared" si="174"/>
        <v>173.45757335555402</v>
      </c>
      <c r="P149" s="149">
        <f>IF(AC149=0,
IF(N149&lt;$E$29,1,
IF(N149&lt;$E$30,2,
IF(N149&lt;$E$31,3,
IF(N149&lt;$E$32,4,
IF(N149&lt;$E$33,5,
IF(N149&lt;$E$34,6)))))),
IF(N149&gt;$F$29,1,
IF(N149&gt;$F$30,2,
IF(N149&gt;$F$31,3,
IF(N149&gt;$F$32,4,
IF(N149&gt;$F$33,5,
IF(N149&gt;$F$34,6)))))))</f>
        <v>3</v>
      </c>
      <c r="Q149" s="149" cm="1">
        <f t="array" ref="Q149">INDEX(Sections!$A$37:$F$67, MATCH(N149, Acceleration!$H$6:$H$36, 1), Sections!P149)</f>
        <v>6.8582415088433493</v>
      </c>
      <c r="R149" s="149">
        <f>(BikeData!$G$5/L149)*BikeData!$N$2*(Sections!$O$2/Sections!$N$2)-Sections!W149/Sections!L149</f>
        <v>8.5501387562804911</v>
      </c>
      <c r="S149" s="149">
        <f>(Sections!$V$2*Sections!$L$2*BikeData!$N$2*((Sections!$P$2)/Sections!$M$2)/(1-Sections!$V$2*Sections!$N$2/Sections!$M$2))/Sections!L149-Sections!W149/Sections!L149</f>
        <v>12.698264575389743</v>
      </c>
      <c r="T149" s="149">
        <f t="shared" si="168"/>
        <v>6.8582415088433493</v>
      </c>
      <c r="U149" s="149">
        <f t="shared" si="169"/>
        <v>48.324788017190265</v>
      </c>
      <c r="V149" s="149">
        <f t="shared" si="175"/>
        <v>2.0723789265123322E-2</v>
      </c>
      <c r="W149" s="149">
        <f>0.5*Sections!$U$2*Sections!$T$2*Sections!N149^2</f>
        <v>417.88235769996396</v>
      </c>
      <c r="X149" s="149">
        <f>BikeData!$N$2*((Sections!$P$2)/Sections!$N$2)-(0.5*Sections!$U$2*Sections!$T$2*Sections!N149^2)/BikeData!$G$5</f>
        <v>8.8514323056837938</v>
      </c>
      <c r="Y149" s="149">
        <f>Sections!$V$2*BikeData!$N$2*(Sections!$P$2/Sections!$M$2)/(1-Sections!$V$2*Sections!$N$2/Sections!$M$2)</f>
        <v>15.459349727578084</v>
      </c>
      <c r="Z149" s="149">
        <f t="shared" si="176"/>
        <v>8.8514323056837938</v>
      </c>
      <c r="AA149" s="149">
        <f>$D$2-M149</f>
        <v>380.2</v>
      </c>
      <c r="AB149" s="149">
        <f>MAX(0, (N149^2 - M$17^2)/(2*Sections!Z149))</f>
        <v>80.479939304581634</v>
      </c>
      <c r="AC149" s="149">
        <f t="shared" si="189"/>
        <v>0</v>
      </c>
      <c r="AD149" s="149">
        <f t="shared" si="177"/>
        <v>6.8582415088433493</v>
      </c>
      <c r="EX149" s="129">
        <f>INDEX($B$29:$B$34, MATCH($FB149, $A$29:$A$34, 0))</f>
        <v>288.49501037177833</v>
      </c>
      <c r="EY149" s="129">
        <f t="shared" si="230"/>
        <v>123</v>
      </c>
      <c r="EZ149" s="129">
        <f t="shared" si="231"/>
        <v>52.544218045186035</v>
      </c>
      <c r="FA149" s="129">
        <f t="shared" si="232"/>
        <v>189.15918496266974</v>
      </c>
      <c r="FB149" s="149">
        <f>IF(FO149=0,
IF(EZ149&lt;$E$29,1,
IF(EZ149&lt;$E$30,2,
IF(EZ149&lt;$E$31,3,
IF(EZ149&lt;$E$32,4,
IF(EZ149&lt;$E$33,5,
IF(EZ149&lt;$E$34,6)))))),
IF(EZ149&gt;$F$29,1,
IF(EZ149&gt;$F$30,2,
IF(EZ149&gt;$F$31,3,
IF(EZ149&gt;$F$32,4,
IF(EZ149&gt;$F$33,5,
IF(EZ149&gt;$F$34,6)))))))</f>
        <v>3</v>
      </c>
      <c r="FC149" s="149" cm="1">
        <f t="array" ref="FC149">INDEX(Sections!$A$37:$F$67, MATCH(EZ149, Acceleration!$H$6:$H$36, 1), Sections!FB149)</f>
        <v>6.8582415088433493</v>
      </c>
      <c r="FD149" s="129">
        <f>(BikeData!$G$5/EX149)*BikeData!$N$2*(Sections!$O$2/Sections!$N$2)-Sections!FI149/Sections!EX149</f>
        <v>8.2760310162730004</v>
      </c>
      <c r="FE149" s="129">
        <f>(Sections!$V$2*Sections!$L$2*BikeData!$N$2*((Sections!$P$2)/Sections!$M$2)/(1-Sections!$V$2*Sections!$N$2/Sections!$M$2))/Sections!EX149-Sections!FI149/Sections!EX149</f>
        <v>12.424156835382252</v>
      </c>
      <c r="FF149" s="129">
        <f t="shared" si="233"/>
        <v>6.8582415088433493</v>
      </c>
      <c r="FG149" s="129">
        <f t="shared" si="234"/>
        <v>52.674579571153103</v>
      </c>
      <c r="FH149" s="129">
        <f t="shared" si="183"/>
        <v>1.9008010406016379E-2</v>
      </c>
      <c r="FI149" s="149">
        <f>0.5*Sections!$U$2*Sections!$T$2*Sections!EZ149^2</f>
        <v>496.9610729964096</v>
      </c>
      <c r="FJ149" s="149">
        <f>BikeData!$N$2*((Sections!$P$2)/Sections!$N$2)-(0.5*Sections!$U$2*Sections!$T$2*Sections!EZ149^2)/BikeData!$G$5</f>
        <v>8.5518917174396805</v>
      </c>
      <c r="FK149" s="149">
        <f>Sections!$V$2*BikeData!$N$2*(Sections!$P$2/Sections!$M$2)/(1-Sections!$V$2*Sections!$N$2/Sections!$M$2)</f>
        <v>15.459349727578084</v>
      </c>
      <c r="FL149" s="149">
        <f t="shared" si="235"/>
        <v>8.5518917174396805</v>
      </c>
      <c r="FM149" s="149">
        <f t="shared" si="236"/>
        <v>130.62828163</v>
      </c>
      <c r="FN149" s="149">
        <f t="shared" si="184"/>
        <v>118.97407502572203</v>
      </c>
      <c r="FO149" s="149">
        <f t="shared" si="237"/>
        <v>0</v>
      </c>
      <c r="FP149" s="149">
        <f t="shared" si="238"/>
        <v>6.8582415088433493</v>
      </c>
      <c r="FR149" s="149">
        <f>INDEX($B$29:$B$34, MATCH($FV149, $A$29:$A$34, 0))</f>
        <v>288.49501037177833</v>
      </c>
      <c r="FS149" s="129">
        <f t="shared" si="199"/>
        <v>123</v>
      </c>
      <c r="FT149" s="129">
        <f t="shared" si="200"/>
        <v>51.368291683181972</v>
      </c>
      <c r="FU149" s="129">
        <f t="shared" si="201"/>
        <v>184.92585005945512</v>
      </c>
      <c r="FV149" s="149">
        <f>IF(GI149=0,
IF(FT149&lt;$E$29,1,
IF(FT149&lt;$E$30,2,
IF(FT149&lt;$E$31,3,
IF(FT149&lt;$E$32,4,
IF(FT149&lt;$E$33,5,
IF(FT149&lt;$E$34,6)))))),
IF(FT149&gt;$F$29,1,
IF(FT149&gt;$F$30,2,
IF(FT149&gt;$F$31,3,
IF(FT149&gt;$F$32,4,
IF(FT149&gt;$F$33,5,
IF(FT149&gt;$F$34,6)))))))</f>
        <v>3</v>
      </c>
      <c r="FW149" s="149" cm="1">
        <f t="array" ref="FW149">INDEX(Sections!$A$37:$F$67, MATCH(FT149, Acceleration!$H$6:$H$36, 1), Sections!FV149)</f>
        <v>6.8582415088433493</v>
      </c>
      <c r="FX149" s="129">
        <f>(BikeData!$G$5/FR149)*BikeData!$N$2*(Sections!$O$2/Sections!$N$2)-Sections!GC149/Sections!FR149</f>
        <v>8.3522708884542975</v>
      </c>
      <c r="FY149" s="129">
        <f>(Sections!$V$2*Sections!$L$2*BikeData!$N$2*((Sections!$P$2)/Sections!$M$2)/(1-Sections!$V$2*Sections!$N$2/Sections!$M$2))/Sections!FR149-Sections!GC149/Sections!FR149</f>
        <v>12.500396707563549</v>
      </c>
      <c r="FZ149" s="129">
        <f t="shared" si="202"/>
        <v>6.8582415088433493</v>
      </c>
      <c r="GA149" s="129">
        <f t="shared" si="203"/>
        <v>51.50162981368792</v>
      </c>
      <c r="GB149" s="129">
        <f t="shared" si="185"/>
        <v>1.9442029029455278E-2</v>
      </c>
      <c r="GC149" s="149">
        <f>0.5*Sections!$U$2*Sections!$T$2*Sections!FT149^2</f>
        <v>474.96625028072316</v>
      </c>
      <c r="GD149" s="149">
        <f>BikeData!$N$2*((Sections!$P$2)/Sections!$N$2)-(0.5*Sections!$U$2*Sections!$T$2*Sections!FT149^2)/BikeData!$G$5</f>
        <v>8.635205439847585</v>
      </c>
      <c r="GE149" s="149">
        <f>Sections!$V$2*BikeData!$N$2*(Sections!$P$2/Sections!$M$2)/(1-Sections!$V$2*Sections!$N$2/Sections!$M$2)</f>
        <v>15.459349727578084</v>
      </c>
      <c r="GF149" s="149">
        <f t="shared" si="204"/>
        <v>8.635205439847585</v>
      </c>
      <c r="GG149" s="149">
        <f t="shared" si="205"/>
        <v>391.54111422000005</v>
      </c>
      <c r="GH149" s="149">
        <f>MAX(0, (FT149^2 - CX$6^2)/(2*Sections!GF149))</f>
        <v>152.78741246108882</v>
      </c>
      <c r="GI149" s="149">
        <f t="shared" si="206"/>
        <v>0</v>
      </c>
      <c r="GJ149" s="149">
        <f t="shared" si="207"/>
        <v>6.8582415088433493</v>
      </c>
      <c r="GM149" s="106">
        <f>INDEX($B$29:$B$34, MATCH(GQ149, $A$29:$A$34, 0))</f>
        <v>288.49501037177833</v>
      </c>
      <c r="GN149" s="106">
        <f t="shared" si="208"/>
        <v>123</v>
      </c>
      <c r="GO149" s="106">
        <f t="shared" si="209"/>
        <v>48.612331034421231</v>
      </c>
      <c r="GP149" s="106">
        <f t="shared" si="210"/>
        <v>175.00439172391643</v>
      </c>
      <c r="GQ149" s="106">
        <f>IF(HD149=0,
IF(GO149&lt;$E$29,1,
IF(GO149&lt;$E$30,2,
IF(GO149&lt;$E$31,3,
IF(GO149&lt;$E$32,4,
IF(GO149&lt;$E$33,5,
IF(GO149&lt;$E$34,6)))))),
IF(GO149&gt;$F$29,1,
IF(GO149&gt;$F$30,2,
IF(GO149&gt;$F$31,3,
IF(GO149&gt;$F$32,4,
IF(GO149&gt;$F$33,5,
IF(GO149&gt;$F$34,6)))))))</f>
        <v>3</v>
      </c>
      <c r="GR149" s="106" cm="1">
        <f t="array" ref="GR149">INDEX(Sections!$A$37:$F$67, MATCH(GO149, Acceleration!$H$6:$H$36, 1), Sections!GQ149)</f>
        <v>6.8582415088433493</v>
      </c>
      <c r="GS149" s="106">
        <f>(BikeData!$G$5/GM149)*BikeData!$N$2*(Sections!$O$2/Sections!$N$2)-Sections!GX149/Sections!GM149</f>
        <v>8.5241895607002398</v>
      </c>
      <c r="GT149" s="106">
        <f>(Sections!$V$2*Sections!$L$2*BikeData!$N$2*((Sections!$P$2)/Sections!$M$2)/(1-Sections!$V$2*Sections!$N$2/Sections!$M$2))/Sections!GM149-Sections!GX149/Sections!GM149</f>
        <v>12.672315379809492</v>
      </c>
      <c r="GU149" s="106">
        <f t="shared" si="211"/>
        <v>6.8582415088433493</v>
      </c>
      <c r="GV149" s="106">
        <f t="shared" si="212"/>
        <v>48.753207193146181</v>
      </c>
      <c r="GW149" s="106">
        <f t="shared" si="186"/>
        <v>2.0541148710394277E-2</v>
      </c>
      <c r="GX149" s="106">
        <f>0.5*Sections!$U$2*Sections!$T$2*Sections!GO149^2</f>
        <v>425.36857114802763</v>
      </c>
      <c r="GY149" s="106">
        <f>BikeData!$N$2*((Sections!$P$2)/Sections!$N$2)-(0.5*Sections!$U$2*Sections!$T$2*Sections!GO149^2)/BikeData!$G$5</f>
        <v>8.8230754365623412</v>
      </c>
      <c r="GZ149" s="106">
        <f>Sections!$V$2*BikeData!$N$2*(Sections!$P$2/Sections!$M$2)/(1-Sections!$V$2*Sections!$N$2/Sections!$M$2)</f>
        <v>15.459349727578084</v>
      </c>
      <c r="HA149" s="106">
        <f t="shared" si="213"/>
        <v>8.8230754365623412</v>
      </c>
      <c r="HB149" s="106">
        <f t="shared" si="214"/>
        <v>260.21187875999999</v>
      </c>
      <c r="HC149" s="106">
        <f>MAX(0, (GO149^2 - DY$9^2)/(2*Sections!HA149))</f>
        <v>133.91921816781445</v>
      </c>
      <c r="HD149" s="106">
        <f t="shared" si="215"/>
        <v>0</v>
      </c>
      <c r="HE149" s="106">
        <f t="shared" si="216"/>
        <v>6.8582415088433493</v>
      </c>
      <c r="HH149" s="82">
        <f>INDEX($B$29:$B$34, MATCH(HL149, $A$29:$A$34, 0))</f>
        <v>288.49501037177833</v>
      </c>
      <c r="HI149" s="82">
        <f t="shared" si="217"/>
        <v>123</v>
      </c>
      <c r="HJ149" s="82">
        <f t="shared" si="218"/>
        <v>47.579077094954272</v>
      </c>
      <c r="HK149" s="82">
        <f t="shared" si="219"/>
        <v>171.28467754183538</v>
      </c>
      <c r="HL149" s="106">
        <f>IF(HY149=0,
IF(HJ149&lt;$E$29,1,
IF(HJ149&lt;$E$30,2,
IF(HJ149&lt;$E$31,3,
IF(HJ149&lt;$E$32,4,
IF(HJ149&lt;$E$33,5,
IF(HJ149&lt;$E$34,6)))))),
IF(HJ149&gt;$F$29,1,
IF(HJ149&gt;$F$30,2,
IF(HJ149&gt;$F$31,3,
IF(HJ149&gt;$F$32,4,
IF(HJ149&gt;$F$33,5,
IF(HJ149&gt;$F$34,6)))))))</f>
        <v>3</v>
      </c>
      <c r="HM149" s="106" cm="1">
        <f t="array" ref="HM149">INDEX(Sections!$A$37:$F$67, MATCH(HJ149, Acceleration!$H$6:$H$36, 1), Sections!HL149)</f>
        <v>6.8582415088433493</v>
      </c>
      <c r="HN149" s="82">
        <f>(BikeData!$G$5/HH149)*BikeData!$N$2*(Sections!$O$2/Sections!$N$2)-Sections!HS149/Sections!HH149</f>
        <v>8.5862018195174876</v>
      </c>
      <c r="HO149" s="82">
        <f>(Sections!$V$2*Sections!$L$2*BikeData!$N$2*((Sections!$P$2)/Sections!$M$2)/(1-Sections!$V$2*Sections!$N$2/Sections!$M$2))/Sections!HH149-Sections!HS149/Sections!HH149</f>
        <v>12.734327638626739</v>
      </c>
      <c r="HP149" s="82">
        <f t="shared" si="220"/>
        <v>6.8582415088433493</v>
      </c>
      <c r="HQ149" s="82">
        <f t="shared" si="221"/>
        <v>47.723003470289768</v>
      </c>
      <c r="HR149" s="106">
        <f t="shared" si="172"/>
        <v>2.0985900707916279E-2</v>
      </c>
      <c r="HS149" s="104">
        <f>0.5*Sections!$U$2*Sections!$T$2*Sections!HJ149^2</f>
        <v>407.4783438973684</v>
      </c>
      <c r="HT149" s="104">
        <f>BikeData!$N$2*((Sections!$P$2)/Sections!$N$2)-(0.5*Sections!$U$2*Sections!$T$2*Sections!HJ149^2)/BikeData!$G$5</f>
        <v>8.8908414488754435</v>
      </c>
      <c r="HU149" s="104">
        <f>Sections!$V$2*BikeData!$N$2*(Sections!$P$2/Sections!$M$2)/(1-Sections!$V$2*Sections!$N$2/Sections!$M$2)</f>
        <v>15.459349727578084</v>
      </c>
      <c r="HV149" s="106">
        <f t="shared" si="222"/>
        <v>8.8908414488754435</v>
      </c>
      <c r="HW149" s="106">
        <f t="shared" si="223"/>
        <v>198.42191860000003</v>
      </c>
      <c r="HX149" s="106">
        <f t="shared" si="187"/>
        <v>109.24180091627895</v>
      </c>
      <c r="HY149" s="106">
        <f t="shared" si="224"/>
        <v>0</v>
      </c>
      <c r="HZ149" s="106">
        <f t="shared" si="225"/>
        <v>6.8582415088433493</v>
      </c>
    </row>
    <row r="150" spans="2:234">
      <c r="B150" s="65"/>
      <c r="C150" s="65"/>
      <c r="D150" s="65"/>
      <c r="E150" s="111"/>
      <c r="F150" s="111"/>
      <c r="L150" s="149">
        <f>INDEX($B$29:$B$34, MATCH($P150, $A$29:$A$34, 0))</f>
        <v>288.49501037177833</v>
      </c>
      <c r="M150" s="149">
        <f t="shared" si="173"/>
        <v>124</v>
      </c>
      <c r="N150" s="149">
        <f t="shared" si="188"/>
        <v>48.324788017190265</v>
      </c>
      <c r="O150" s="149">
        <f t="shared" si="174"/>
        <v>173.96923686188495</v>
      </c>
      <c r="P150" s="149">
        <f>IF(AC150=0,
IF(N150&lt;$E$29,1,
IF(N150&lt;$E$30,2,
IF(N150&lt;$E$31,3,
IF(N150&lt;$E$32,4,
IF(N150&lt;$E$33,5,
IF(N150&lt;$E$34,6)))))),
IF(N150&gt;$F$29,1,
IF(N150&gt;$F$30,2,
IF(N150&gt;$F$31,3,
IF(N150&gt;$F$32,4,
IF(N150&gt;$F$33,5,
IF(N150&gt;$F$34,6)))))))</f>
        <v>3</v>
      </c>
      <c r="Q150" s="149" cm="1">
        <f t="array" ref="Q150">INDEX(Sections!$A$37:$F$67, MATCH(N150, Acceleration!$H$6:$H$36, 1), Sections!P150)</f>
        <v>6.8582415088433493</v>
      </c>
      <c r="R150" s="149">
        <f>(BikeData!$G$5/L150)*BikeData!$N$2*(Sections!$O$2/Sections!$N$2)-Sections!W150/Sections!L150</f>
        <v>8.5415806639238774</v>
      </c>
      <c r="S150" s="149">
        <f>(Sections!$V$2*Sections!$L$2*BikeData!$N$2*((Sections!$P$2)/Sections!$M$2)/(1-Sections!$V$2*Sections!$N$2/Sections!$M$2))/Sections!L150-Sections!W150/Sections!L150</f>
        <v>12.689706483033129</v>
      </c>
      <c r="T150" s="149">
        <f t="shared" si="168"/>
        <v>6.8582415088433493</v>
      </c>
      <c r="U150" s="149">
        <f t="shared" si="169"/>
        <v>48.466499976004691</v>
      </c>
      <c r="V150" s="149">
        <f t="shared" si="175"/>
        <v>2.0663016697749084E-2</v>
      </c>
      <c r="W150" s="149">
        <f>0.5*Sections!$U$2*Sections!$T$2*Sections!N150^2</f>
        <v>420.35132464314768</v>
      </c>
      <c r="X150" s="149">
        <f>BikeData!$N$2*((Sections!$P$2)/Sections!$N$2)-(0.5*Sections!$U$2*Sections!$T$2*Sections!N150^2)/BikeData!$G$5</f>
        <v>8.8420801581717345</v>
      </c>
      <c r="Y150" s="149">
        <f>Sections!$V$2*BikeData!$N$2*(Sections!$P$2/Sections!$M$2)/(1-Sections!$V$2*Sections!$N$2/Sections!$M$2)</f>
        <v>15.459349727578084</v>
      </c>
      <c r="Z150" s="149">
        <f t="shared" si="176"/>
        <v>8.8420801581717345</v>
      </c>
      <c r="AA150" s="149">
        <f>$D$2-M150</f>
        <v>379.2</v>
      </c>
      <c r="AB150" s="149">
        <f>MAX(0, (N150^2 - M$17^2)/(2*Sections!Z150))</f>
        <v>81.340698496630779</v>
      </c>
      <c r="AC150" s="149">
        <f t="shared" si="189"/>
        <v>0</v>
      </c>
      <c r="AD150" s="149">
        <f t="shared" si="177"/>
        <v>6.8582415088433493</v>
      </c>
      <c r="EX150" s="129">
        <f>INDEX($B$29:$B$34, MATCH($FB150, $A$29:$A$34, 0))</f>
        <v>288.49501037177833</v>
      </c>
      <c r="EY150" s="129">
        <f t="shared" si="230"/>
        <v>124</v>
      </c>
      <c r="EZ150" s="129">
        <f t="shared" si="231"/>
        <v>52.674579571153103</v>
      </c>
      <c r="FA150" s="129">
        <f t="shared" si="232"/>
        <v>189.62848645615117</v>
      </c>
      <c r="FB150" s="149">
        <f>IF(FO150=0,
IF(EZ150&lt;$E$29,1,
IF(EZ150&lt;$E$30,2,
IF(EZ150&lt;$E$31,3,
IF(EZ150&lt;$E$32,4,
IF(EZ150&lt;$E$33,5,
IF(EZ150&lt;$E$34,6)))))),
IF(EZ150&gt;$F$29,1,
IF(EZ150&gt;$F$30,2,
IF(EZ150&gt;$F$31,3,
IF(EZ150&gt;$F$32,4,
IF(EZ150&gt;$F$33,5,
IF(EZ150&gt;$F$34,6)))))))</f>
        <v>3</v>
      </c>
      <c r="FC150" s="149" cm="1">
        <f t="array" ref="FC150">INDEX(Sections!$A$37:$F$67, MATCH(EZ150, Acceleration!$H$6:$H$36, 1), Sections!FB150)</f>
        <v>6.8582415088433493</v>
      </c>
      <c r="FD150" s="129">
        <f>(BikeData!$G$5/EX150)*BikeData!$N$2*(Sections!$O$2/Sections!$N$2)-Sections!FI150/Sections!EX150</f>
        <v>8.2674729239163884</v>
      </c>
      <c r="FE150" s="129">
        <f>(Sections!$V$2*Sections!$L$2*BikeData!$N$2*((Sections!$P$2)/Sections!$M$2)/(1-Sections!$V$2*Sections!$N$2/Sections!$M$2))/Sections!EX150-Sections!FI150/Sections!EX150</f>
        <v>12.41559874302564</v>
      </c>
      <c r="FF150" s="129">
        <f t="shared" si="233"/>
        <v>6.8582415088433493</v>
      </c>
      <c r="FG150" s="129">
        <f t="shared" si="234"/>
        <v>52.804619267782115</v>
      </c>
      <c r="FH150" s="129">
        <f t="shared" si="183"/>
        <v>1.8961084479357102E-2</v>
      </c>
      <c r="FI150" s="149">
        <f>0.5*Sections!$U$2*Sections!$T$2*Sections!EZ150^2</f>
        <v>499.43003993959314</v>
      </c>
      <c r="FJ150" s="149">
        <f>BikeData!$N$2*((Sections!$P$2)/Sections!$N$2)-(0.5*Sections!$U$2*Sections!$T$2*Sections!EZ150^2)/BikeData!$G$5</f>
        <v>8.542539569927623</v>
      </c>
      <c r="FK150" s="149">
        <f>Sections!$V$2*BikeData!$N$2*(Sections!$P$2/Sections!$M$2)/(1-Sections!$V$2*Sections!$N$2/Sections!$M$2)</f>
        <v>15.459349727578084</v>
      </c>
      <c r="FL150" s="149">
        <f t="shared" si="235"/>
        <v>8.542539569927623</v>
      </c>
      <c r="FM150" s="149">
        <f t="shared" si="236"/>
        <v>129.62828163</v>
      </c>
      <c r="FN150" s="149">
        <f t="shared" si="184"/>
        <v>119.9071587467099</v>
      </c>
      <c r="FO150" s="149">
        <f t="shared" si="237"/>
        <v>0</v>
      </c>
      <c r="FP150" s="149">
        <f t="shared" si="238"/>
        <v>6.8582415088433493</v>
      </c>
      <c r="FR150" s="149">
        <f>INDEX($B$29:$B$34, MATCH($FV150, $A$29:$A$34, 0))</f>
        <v>288.49501037177833</v>
      </c>
      <c r="FS150" s="129">
        <f t="shared" si="199"/>
        <v>124</v>
      </c>
      <c r="FT150" s="129">
        <f t="shared" si="200"/>
        <v>51.50162981368792</v>
      </c>
      <c r="FU150" s="129">
        <f t="shared" si="201"/>
        <v>185.4058673292765</v>
      </c>
      <c r="FV150" s="149">
        <f>IF(GI150=0,
IF(FT150&lt;$E$29,1,
IF(FT150&lt;$E$30,2,
IF(FT150&lt;$E$31,3,
IF(FT150&lt;$E$32,4,
IF(FT150&lt;$E$33,5,
IF(FT150&lt;$E$34,6)))))),
IF(FT150&gt;$F$29,1,
IF(FT150&gt;$F$30,2,
IF(FT150&gt;$F$31,3,
IF(FT150&gt;$F$32,4,
IF(FT150&gt;$F$33,5,
IF(FT150&gt;$F$34,6)))))))</f>
        <v>3</v>
      </c>
      <c r="FW150" s="149" cm="1">
        <f t="array" ref="FW150">INDEX(Sections!$A$37:$F$67, MATCH(FT150, Acceleration!$H$6:$H$36, 1), Sections!FV150)</f>
        <v>6.8582415088433493</v>
      </c>
      <c r="FX150" s="129">
        <f>(BikeData!$G$5/FR150)*BikeData!$N$2*(Sections!$O$2/Sections!$N$2)-Sections!GC150/Sections!FR150</f>
        <v>8.3437127960976856</v>
      </c>
      <c r="FY150" s="129">
        <f>(Sections!$V$2*Sections!$L$2*BikeData!$N$2*((Sections!$P$2)/Sections!$M$2)/(1-Sections!$V$2*Sections!$N$2/Sections!$M$2))/Sections!FR150-Sections!GC150/Sections!FR150</f>
        <v>12.491838615206937</v>
      </c>
      <c r="FZ150" s="129">
        <f t="shared" si="202"/>
        <v>6.8582415088433493</v>
      </c>
      <c r="GA150" s="129">
        <f t="shared" si="203"/>
        <v>51.634623621014562</v>
      </c>
      <c r="GB150" s="129">
        <f t="shared" si="185"/>
        <v>1.9391823276440942E-2</v>
      </c>
      <c r="GC150" s="149">
        <f>0.5*Sections!$U$2*Sections!$T$2*Sections!FT150^2</f>
        <v>477.43521722390665</v>
      </c>
      <c r="GD150" s="149">
        <f>BikeData!$N$2*((Sections!$P$2)/Sections!$N$2)-(0.5*Sections!$U$2*Sections!$T$2*Sections!FT150^2)/BikeData!$G$5</f>
        <v>8.6258532923355258</v>
      </c>
      <c r="GE150" s="149">
        <f>Sections!$V$2*BikeData!$N$2*(Sections!$P$2/Sections!$M$2)/(1-Sections!$V$2*Sections!$N$2/Sections!$M$2)</f>
        <v>15.459349727578084</v>
      </c>
      <c r="GF150" s="149">
        <f t="shared" si="204"/>
        <v>8.6258532923355258</v>
      </c>
      <c r="GG150" s="149">
        <f t="shared" si="205"/>
        <v>390.54111422000005</v>
      </c>
      <c r="GH150" s="149">
        <f>MAX(0, (FT150^2 - CX$6^2)/(2*Sections!GF150))</f>
        <v>153.74814430376097</v>
      </c>
      <c r="GI150" s="149">
        <f t="shared" si="206"/>
        <v>0</v>
      </c>
      <c r="GJ150" s="149">
        <f t="shared" si="207"/>
        <v>6.8582415088433493</v>
      </c>
      <c r="GM150" s="106">
        <f>INDEX($B$29:$B$34, MATCH(GQ150, $A$29:$A$34, 0))</f>
        <v>288.49501037177833</v>
      </c>
      <c r="GN150" s="106">
        <f t="shared" si="208"/>
        <v>124</v>
      </c>
      <c r="GO150" s="106">
        <f t="shared" si="209"/>
        <v>48.753207193146181</v>
      </c>
      <c r="GP150" s="106">
        <f t="shared" si="210"/>
        <v>175.51154589532626</v>
      </c>
      <c r="GQ150" s="106">
        <f>IF(HD150=0,
IF(GO150&lt;$E$29,1,
IF(GO150&lt;$E$30,2,
IF(GO150&lt;$E$31,3,
IF(GO150&lt;$E$32,4,
IF(GO150&lt;$E$33,5,
IF(GO150&lt;$E$34,6)))))),
IF(GO150&gt;$F$29,1,
IF(GO150&gt;$F$30,2,
IF(GO150&gt;$F$31,3,
IF(GO150&gt;$F$32,4,
IF(GO150&gt;$F$33,5,
IF(GO150&gt;$F$34,6)))))))</f>
        <v>3</v>
      </c>
      <c r="GR150" s="106" cm="1">
        <f t="array" ref="GR150">INDEX(Sections!$A$37:$F$67, MATCH(GO150, Acceleration!$H$6:$H$36, 1), Sections!GQ150)</f>
        <v>6.8582415088433493</v>
      </c>
      <c r="GS150" s="106">
        <f>(BikeData!$G$5/GM150)*BikeData!$N$2*(Sections!$O$2/Sections!$N$2)-Sections!GX150/Sections!GM150</f>
        <v>8.5156314683436278</v>
      </c>
      <c r="GT150" s="106">
        <f>(Sections!$V$2*Sections!$L$2*BikeData!$N$2*((Sections!$P$2)/Sections!$M$2)/(1-Sections!$V$2*Sections!$N$2/Sections!$M$2))/Sections!GM150-Sections!GX150/Sections!GM150</f>
        <v>12.66375728745288</v>
      </c>
      <c r="GU150" s="106">
        <f t="shared" si="211"/>
        <v>6.8582415088433493</v>
      </c>
      <c r="GV150" s="106">
        <f t="shared" si="212"/>
        <v>48.8936774505204</v>
      </c>
      <c r="GW150" s="106">
        <f t="shared" si="186"/>
        <v>2.0481964245949828E-2</v>
      </c>
      <c r="GX150" s="106">
        <f>0.5*Sections!$U$2*Sections!$T$2*Sections!GO150^2</f>
        <v>427.83753809121129</v>
      </c>
      <c r="GY150" s="106">
        <f>BikeData!$N$2*((Sections!$P$2)/Sections!$N$2)-(0.5*Sections!$U$2*Sections!$T$2*Sections!GO150^2)/BikeData!$G$5</f>
        <v>8.8137232890502801</v>
      </c>
      <c r="GZ150" s="106">
        <f>Sections!$V$2*BikeData!$N$2*(Sections!$P$2/Sections!$M$2)/(1-Sections!$V$2*Sections!$N$2/Sections!$M$2)</f>
        <v>15.459349727578084</v>
      </c>
      <c r="HA150" s="106">
        <f t="shared" si="213"/>
        <v>8.8137232890502801</v>
      </c>
      <c r="HB150" s="106">
        <f t="shared" si="214"/>
        <v>259.21187875999999</v>
      </c>
      <c r="HC150" s="106">
        <f>MAX(0, (GO150^2 - DY$9^2)/(2*Sections!HA150))</f>
        <v>134.83945057423966</v>
      </c>
      <c r="HD150" s="106">
        <f t="shared" si="215"/>
        <v>0</v>
      </c>
      <c r="HE150" s="106">
        <f t="shared" si="216"/>
        <v>6.8582415088433493</v>
      </c>
      <c r="HH150" s="82">
        <f>INDEX($B$29:$B$34, MATCH(HL150, $A$29:$A$34, 0))</f>
        <v>288.49501037177833</v>
      </c>
      <c r="HI150" s="82">
        <f t="shared" si="217"/>
        <v>124</v>
      </c>
      <c r="HJ150" s="82">
        <f t="shared" si="218"/>
        <v>47.723003470289768</v>
      </c>
      <c r="HK150" s="82">
        <f t="shared" si="219"/>
        <v>171.80281249304318</v>
      </c>
      <c r="HL150" s="106">
        <f>IF(HY150=0,
IF(HJ150&lt;$E$29,1,
IF(HJ150&lt;$E$30,2,
IF(HJ150&lt;$E$31,3,
IF(HJ150&lt;$E$32,4,
IF(HJ150&lt;$E$33,5,
IF(HJ150&lt;$E$34,6)))))),
IF(HJ150&gt;$F$29,1,
IF(HJ150&gt;$F$30,2,
IF(HJ150&gt;$F$31,3,
IF(HJ150&gt;$F$32,4,
IF(HJ150&gt;$F$33,5,
IF(HJ150&gt;$F$34,6)))))))</f>
        <v>3</v>
      </c>
      <c r="HM150" s="106" cm="1">
        <f t="array" ref="HM150">INDEX(Sections!$A$37:$F$67, MATCH(HJ150, Acceleration!$H$6:$H$36, 1), Sections!HL150)</f>
        <v>6.8582415088433493</v>
      </c>
      <c r="HN150" s="82">
        <f>(BikeData!$G$5/HH150)*BikeData!$N$2*(Sections!$O$2/Sections!$N$2)-Sections!HS150/Sections!HH150</f>
        <v>8.5776437271608756</v>
      </c>
      <c r="HO150" s="82">
        <f>(Sections!$V$2*Sections!$L$2*BikeData!$N$2*((Sections!$P$2)/Sections!$M$2)/(1-Sections!$V$2*Sections!$N$2/Sections!$M$2))/Sections!HH150-Sections!HS150/Sections!HH150</f>
        <v>12.725769546270127</v>
      </c>
      <c r="HP150" s="82">
        <f t="shared" si="220"/>
        <v>6.8582415088433493</v>
      </c>
      <c r="HQ150" s="82">
        <f t="shared" si="221"/>
        <v>47.866497085570984</v>
      </c>
      <c r="HR150" s="106">
        <f t="shared" si="172"/>
        <v>2.0922799976668655E-2</v>
      </c>
      <c r="HS150" s="104">
        <f>0.5*Sections!$U$2*Sections!$T$2*Sections!HJ150^2</f>
        <v>409.94731084055201</v>
      </c>
      <c r="HT150" s="104">
        <f>BikeData!$N$2*((Sections!$P$2)/Sections!$N$2)-(0.5*Sections!$U$2*Sections!$T$2*Sections!HJ150^2)/BikeData!$G$5</f>
        <v>8.8814893013633842</v>
      </c>
      <c r="HU150" s="104">
        <f>Sections!$V$2*BikeData!$N$2*(Sections!$P$2/Sections!$M$2)/(1-Sections!$V$2*Sections!$N$2/Sections!$M$2)</f>
        <v>15.459349727578084</v>
      </c>
      <c r="HV150" s="106">
        <f t="shared" si="222"/>
        <v>8.8814893013633842</v>
      </c>
      <c r="HW150" s="106">
        <f t="shared" si="223"/>
        <v>197.42191860000003</v>
      </c>
      <c r="HX150" s="106">
        <f t="shared" si="187"/>
        <v>110.12902677200179</v>
      </c>
      <c r="HY150" s="106">
        <f t="shared" si="224"/>
        <v>0</v>
      </c>
      <c r="HZ150" s="106">
        <f t="shared" si="225"/>
        <v>6.8582415088433493</v>
      </c>
    </row>
    <row r="151" spans="2:234">
      <c r="B151" s="65"/>
      <c r="C151" s="65"/>
      <c r="D151" s="65"/>
      <c r="E151" s="111"/>
      <c r="F151" s="111"/>
      <c r="L151" s="149">
        <f>INDEX($B$29:$B$34, MATCH($P151, $A$29:$A$34, 0))</f>
        <v>288.49501037177833</v>
      </c>
      <c r="M151" s="149">
        <f t="shared" si="173"/>
        <v>125</v>
      </c>
      <c r="N151" s="149">
        <f t="shared" si="188"/>
        <v>48.466499976004691</v>
      </c>
      <c r="O151" s="149">
        <f t="shared" si="174"/>
        <v>174.4793999136169</v>
      </c>
      <c r="P151" s="149">
        <f>IF(AC151=0,
IF(N151&lt;$E$29,1,
IF(N151&lt;$E$30,2,
IF(N151&lt;$E$31,3,
IF(N151&lt;$E$32,4,
IF(N151&lt;$E$33,5,
IF(N151&lt;$E$34,6)))))),
IF(N151&gt;$F$29,1,
IF(N151&gt;$F$30,2,
IF(N151&gt;$F$31,3,
IF(N151&gt;$F$32,4,
IF(N151&gt;$F$33,5,
IF(N151&gt;$F$34,6)))))))</f>
        <v>3</v>
      </c>
      <c r="Q151" s="149" cm="1">
        <f t="array" ref="Q151">INDEX(Sections!$A$37:$F$67, MATCH(N151, Acceleration!$H$6:$H$36, 1), Sections!P151)</f>
        <v>6.8582415088433493</v>
      </c>
      <c r="R151" s="149">
        <f>(BikeData!$G$5/L151)*BikeData!$N$2*(Sections!$O$2/Sections!$N$2)-Sections!W151/Sections!L151</f>
        <v>8.5330225715672654</v>
      </c>
      <c r="S151" s="149">
        <f>(Sections!$V$2*Sections!$L$2*BikeData!$N$2*((Sections!$P$2)/Sections!$M$2)/(1-Sections!$V$2*Sections!$N$2/Sections!$M$2))/Sections!L151-Sections!W151/Sections!L151</f>
        <v>12.681148390676517</v>
      </c>
      <c r="T151" s="149">
        <f t="shared" si="168"/>
        <v>6.8582415088433493</v>
      </c>
      <c r="U151" s="149">
        <f t="shared" si="169"/>
        <v>48.607798787249656</v>
      </c>
      <c r="V151" s="149">
        <f t="shared" si="175"/>
        <v>2.0602775662357152E-2</v>
      </c>
      <c r="W151" s="149">
        <f>0.5*Sections!$U$2*Sections!$T$2*Sections!N151^2</f>
        <v>422.82029158633128</v>
      </c>
      <c r="X151" s="149">
        <f>BikeData!$N$2*((Sections!$P$2)/Sections!$N$2)-(0.5*Sections!$U$2*Sections!$T$2*Sections!N151^2)/BikeData!$G$5</f>
        <v>8.8327280106596753</v>
      </c>
      <c r="Y151" s="149">
        <f>Sections!$V$2*BikeData!$N$2*(Sections!$P$2/Sections!$M$2)/(1-Sections!$V$2*Sections!$N$2/Sections!$M$2)</f>
        <v>15.459349727578084</v>
      </c>
      <c r="Z151" s="149">
        <f t="shared" si="176"/>
        <v>8.8327280106596753</v>
      </c>
      <c r="AA151" s="149">
        <f>$D$2-M151</f>
        <v>378.2</v>
      </c>
      <c r="AB151" s="149">
        <f>MAX(0, (N151^2 - M$17^2)/(2*Sections!Z151))</f>
        <v>82.203280443082974</v>
      </c>
      <c r="AC151" s="149">
        <f t="shared" si="189"/>
        <v>0</v>
      </c>
      <c r="AD151" s="149">
        <f t="shared" si="177"/>
        <v>6.8582415088433493</v>
      </c>
      <c r="EX151" s="129">
        <f>INDEX($B$29:$B$34, MATCH($FB151, $A$29:$A$34, 0))</f>
        <v>288.49501037177833</v>
      </c>
      <c r="EY151" s="129">
        <f t="shared" si="230"/>
        <v>125</v>
      </c>
      <c r="EZ151" s="129">
        <f t="shared" si="231"/>
        <v>52.804619267782115</v>
      </c>
      <c r="FA151" s="129">
        <f t="shared" si="232"/>
        <v>190.09662936401563</v>
      </c>
      <c r="FB151" s="149">
        <f>IF(FO151=0,
IF(EZ151&lt;$E$29,1,
IF(EZ151&lt;$E$30,2,
IF(EZ151&lt;$E$31,3,
IF(EZ151&lt;$E$32,4,
IF(EZ151&lt;$E$33,5,
IF(EZ151&lt;$E$34,6)))))),
IF(EZ151&gt;$F$29,1,
IF(EZ151&gt;$F$30,2,
IF(EZ151&gt;$F$31,3,
IF(EZ151&gt;$F$32,4,
IF(EZ151&gt;$F$33,5,
IF(EZ151&gt;$F$34,6)))))))</f>
        <v>3</v>
      </c>
      <c r="FC151" s="149" cm="1">
        <f t="array" ref="FC151">INDEX(Sections!$A$37:$F$67, MATCH(EZ151, Acceleration!$H$6:$H$36, 1), Sections!FB151)</f>
        <v>6.8582415088433493</v>
      </c>
      <c r="FD151" s="129">
        <f>(BikeData!$G$5/EX151)*BikeData!$N$2*(Sections!$O$2/Sections!$N$2)-Sections!FI151/Sections!EX151</f>
        <v>8.2589148315597747</v>
      </c>
      <c r="FE151" s="129">
        <f>(Sections!$V$2*Sections!$L$2*BikeData!$N$2*((Sections!$P$2)/Sections!$M$2)/(1-Sections!$V$2*Sections!$N$2/Sections!$M$2))/Sections!EX151-Sections!FI151/Sections!EX151</f>
        <v>12.407040650669027</v>
      </c>
      <c r="FF151" s="129">
        <f t="shared" si="233"/>
        <v>6.8582415088433493</v>
      </c>
      <c r="FG151" s="129">
        <f t="shared" si="234"/>
        <v>52.934339506912835</v>
      </c>
      <c r="FH151" s="129">
        <f t="shared" si="183"/>
        <v>1.8914504390586413E-2</v>
      </c>
      <c r="FI151" s="149">
        <f>0.5*Sections!$U$2*Sections!$T$2*Sections!EZ151^2</f>
        <v>501.89900688277675</v>
      </c>
      <c r="FJ151" s="149">
        <f>BikeData!$N$2*((Sections!$P$2)/Sections!$N$2)-(0.5*Sections!$U$2*Sections!$T$2*Sections!EZ151^2)/BikeData!$G$5</f>
        <v>8.5331874224155637</v>
      </c>
      <c r="FK151" s="149">
        <f>Sections!$V$2*BikeData!$N$2*(Sections!$P$2/Sections!$M$2)/(1-Sections!$V$2*Sections!$N$2/Sections!$M$2)</f>
        <v>15.459349727578084</v>
      </c>
      <c r="FL151" s="149">
        <f t="shared" si="235"/>
        <v>8.5331874224155637</v>
      </c>
      <c r="FM151" s="149">
        <f t="shared" si="236"/>
        <v>128.62828163</v>
      </c>
      <c r="FN151" s="149">
        <f t="shared" si="184"/>
        <v>120.84228773781035</v>
      </c>
      <c r="FO151" s="149">
        <f t="shared" si="237"/>
        <v>0</v>
      </c>
      <c r="FP151" s="149">
        <f t="shared" si="238"/>
        <v>6.8582415088433493</v>
      </c>
      <c r="FR151" s="149">
        <f>INDEX($B$29:$B$34, MATCH($FV151, $A$29:$A$34, 0))</f>
        <v>288.49501037177833</v>
      </c>
      <c r="FS151" s="129">
        <f t="shared" si="199"/>
        <v>125</v>
      </c>
      <c r="FT151" s="129">
        <f t="shared" si="200"/>
        <v>51.634623621014562</v>
      </c>
      <c r="FU151" s="129">
        <f t="shared" si="201"/>
        <v>185.88464503565243</v>
      </c>
      <c r="FV151" s="149">
        <f>IF(GI151=0,
IF(FT151&lt;$E$29,1,
IF(FT151&lt;$E$30,2,
IF(FT151&lt;$E$31,3,
IF(FT151&lt;$E$32,4,
IF(FT151&lt;$E$33,5,
IF(FT151&lt;$E$34,6)))))),
IF(FT151&gt;$F$29,1,
IF(FT151&gt;$F$30,2,
IF(FT151&gt;$F$31,3,
IF(FT151&gt;$F$32,4,
IF(FT151&gt;$F$33,5,
IF(FT151&gt;$F$34,6)))))))</f>
        <v>3</v>
      </c>
      <c r="FW151" s="149" cm="1">
        <f t="array" ref="FW151">INDEX(Sections!$A$37:$F$67, MATCH(FT151, Acceleration!$H$6:$H$36, 1), Sections!FV151)</f>
        <v>6.8582415088433493</v>
      </c>
      <c r="FX151" s="129">
        <f>(BikeData!$G$5/FR151)*BikeData!$N$2*(Sections!$O$2/Sections!$N$2)-Sections!GC151/Sections!FR151</f>
        <v>8.3351547037410736</v>
      </c>
      <c r="FY151" s="129">
        <f>(Sections!$V$2*Sections!$L$2*BikeData!$N$2*((Sections!$P$2)/Sections!$M$2)/(1-Sections!$V$2*Sections!$N$2/Sections!$M$2))/Sections!FR151-Sections!GC151/Sections!FR151</f>
        <v>12.483280522850325</v>
      </c>
      <c r="FZ151" s="129">
        <f t="shared" si="202"/>
        <v>6.8582415088433493</v>
      </c>
      <c r="GA151" s="129">
        <f t="shared" si="203"/>
        <v>51.767275758934055</v>
      </c>
      <c r="GB151" s="129">
        <f t="shared" si="185"/>
        <v>1.9342004469869549E-2</v>
      </c>
      <c r="GC151" s="149">
        <f>0.5*Sections!$U$2*Sections!$T$2*Sections!FT151^2</f>
        <v>479.90418416709025</v>
      </c>
      <c r="GD151" s="149">
        <f>BikeData!$N$2*((Sections!$P$2)/Sections!$N$2)-(0.5*Sections!$U$2*Sections!$T$2*Sections!FT151^2)/BikeData!$G$5</f>
        <v>8.6165011448234665</v>
      </c>
      <c r="GE151" s="149">
        <f>Sections!$V$2*BikeData!$N$2*(Sections!$P$2/Sections!$M$2)/(1-Sections!$V$2*Sections!$N$2/Sections!$M$2)</f>
        <v>15.459349727578084</v>
      </c>
      <c r="GF151" s="149">
        <f t="shared" si="204"/>
        <v>8.6165011448234665</v>
      </c>
      <c r="GG151" s="149">
        <f t="shared" si="205"/>
        <v>389.54111422000005</v>
      </c>
      <c r="GH151" s="149">
        <f>MAX(0, (FT151^2 - CX$6^2)/(2*Sections!GF151))</f>
        <v>154.71096165788637</v>
      </c>
      <c r="GI151" s="149">
        <f t="shared" si="206"/>
        <v>0</v>
      </c>
      <c r="GJ151" s="149">
        <f t="shared" si="207"/>
        <v>6.8582415088433493</v>
      </c>
      <c r="GM151" s="106">
        <f>INDEX($B$29:$B$34, MATCH(GQ151, $A$29:$A$34, 0))</f>
        <v>288.49501037177833</v>
      </c>
      <c r="GN151" s="106">
        <f t="shared" si="208"/>
        <v>125</v>
      </c>
      <c r="GO151" s="106">
        <f t="shared" si="209"/>
        <v>48.8936774505204</v>
      </c>
      <c r="GP151" s="106">
        <f t="shared" si="210"/>
        <v>176.01723882187343</v>
      </c>
      <c r="GQ151" s="106">
        <f>IF(HD151=0,
IF(GO151&lt;$E$29,1,
IF(GO151&lt;$E$30,2,
IF(GO151&lt;$E$31,3,
IF(GO151&lt;$E$32,4,
IF(GO151&lt;$E$33,5,
IF(GO151&lt;$E$34,6)))))),
IF(GO151&gt;$F$29,1,
IF(GO151&gt;$F$30,2,
IF(GO151&gt;$F$31,3,
IF(GO151&gt;$F$32,4,
IF(GO151&gt;$F$33,5,
IF(GO151&gt;$F$34,6)))))))</f>
        <v>3</v>
      </c>
      <c r="GR151" s="106" cm="1">
        <f t="array" ref="GR151">INDEX(Sections!$A$37:$F$67, MATCH(GO151, Acceleration!$H$6:$H$36, 1), Sections!GQ151)</f>
        <v>6.8582415088433493</v>
      </c>
      <c r="GS151" s="106">
        <f>(BikeData!$G$5/GM151)*BikeData!$N$2*(Sections!$O$2/Sections!$N$2)-Sections!GX151/Sections!GM151</f>
        <v>8.5070733759870159</v>
      </c>
      <c r="GT151" s="106">
        <f>(Sections!$V$2*Sections!$L$2*BikeData!$N$2*((Sections!$P$2)/Sections!$M$2)/(1-Sections!$V$2*Sections!$N$2/Sections!$M$2))/Sections!GM151-Sections!GX151/Sections!GM151</f>
        <v>12.655199195096268</v>
      </c>
      <c r="GU151" s="106">
        <f t="shared" si="211"/>
        <v>6.8582415088433493</v>
      </c>
      <c r="GV151" s="106">
        <f t="shared" si="212"/>
        <v>49.033745294982452</v>
      </c>
      <c r="GW151" s="106">
        <f t="shared" si="186"/>
        <v>2.0423288430633738E-2</v>
      </c>
      <c r="GX151" s="106">
        <f>0.5*Sections!$U$2*Sections!$T$2*Sections!GO151^2</f>
        <v>430.30650503439483</v>
      </c>
      <c r="GY151" s="106">
        <f>BikeData!$N$2*((Sections!$P$2)/Sections!$N$2)-(0.5*Sections!$U$2*Sections!$T$2*Sections!GO151^2)/BikeData!$G$5</f>
        <v>8.8043711415382226</v>
      </c>
      <c r="GZ151" s="106">
        <f>Sections!$V$2*BikeData!$N$2*(Sections!$P$2/Sections!$M$2)/(1-Sections!$V$2*Sections!$N$2/Sections!$M$2)</f>
        <v>15.459349727578084</v>
      </c>
      <c r="HA151" s="106">
        <f t="shared" si="213"/>
        <v>8.8043711415382226</v>
      </c>
      <c r="HB151" s="106">
        <f t="shared" si="214"/>
        <v>258.21187875999999</v>
      </c>
      <c r="HC151" s="106">
        <f>MAX(0, (GO151^2 - DY$9^2)/(2*Sections!HA151))</f>
        <v>135.76163795259225</v>
      </c>
      <c r="HD151" s="106">
        <f t="shared" si="215"/>
        <v>0</v>
      </c>
      <c r="HE151" s="106">
        <f t="shared" si="216"/>
        <v>6.8582415088433493</v>
      </c>
      <c r="HH151" s="82">
        <f>INDEX($B$29:$B$34, MATCH(HL151, $A$29:$A$34, 0))</f>
        <v>288.49501037177833</v>
      </c>
      <c r="HI151" s="82">
        <f t="shared" si="217"/>
        <v>125</v>
      </c>
      <c r="HJ151" s="82">
        <f t="shared" si="218"/>
        <v>47.866497085570984</v>
      </c>
      <c r="HK151" s="82">
        <f t="shared" si="219"/>
        <v>172.31938950805554</v>
      </c>
      <c r="HL151" s="106">
        <f>IF(HY151=0,
IF(HJ151&lt;$E$29,1,
IF(HJ151&lt;$E$30,2,
IF(HJ151&lt;$E$31,3,
IF(HJ151&lt;$E$32,4,
IF(HJ151&lt;$E$33,5,
IF(HJ151&lt;$E$34,6)))))),
IF(HJ151&gt;$F$29,1,
IF(HJ151&gt;$F$30,2,
IF(HJ151&gt;$F$31,3,
IF(HJ151&gt;$F$32,4,
IF(HJ151&gt;$F$33,5,
IF(HJ151&gt;$F$34,6)))))))</f>
        <v>3</v>
      </c>
      <c r="HM151" s="106" cm="1">
        <f t="array" ref="HM151">INDEX(Sections!$A$37:$F$67, MATCH(HJ151, Acceleration!$H$6:$H$36, 1), Sections!HL151)</f>
        <v>6.8582415088433493</v>
      </c>
      <c r="HN151" s="82">
        <f>(BikeData!$G$5/HH151)*BikeData!$N$2*(Sections!$O$2/Sections!$N$2)-Sections!HS151/Sections!HH151</f>
        <v>8.5690856348042637</v>
      </c>
      <c r="HO151" s="82">
        <f>(Sections!$V$2*Sections!$L$2*BikeData!$N$2*((Sections!$P$2)/Sections!$M$2)/(1-Sections!$V$2*Sections!$N$2/Sections!$M$2))/Sections!HH151-Sections!HS151/Sections!HH151</f>
        <v>12.717211453913514</v>
      </c>
      <c r="HP151" s="82">
        <f t="shared" si="220"/>
        <v>6.8582415088433493</v>
      </c>
      <c r="HQ151" s="82">
        <f t="shared" si="221"/>
        <v>48.009561821169143</v>
      </c>
      <c r="HR151" s="106">
        <f t="shared" si="172"/>
        <v>2.0860265042239257E-2</v>
      </c>
      <c r="HS151" s="104">
        <f>0.5*Sections!$U$2*Sections!$T$2*Sections!HJ151^2</f>
        <v>412.41627778373555</v>
      </c>
      <c r="HT151" s="104">
        <f>BikeData!$N$2*((Sections!$P$2)/Sections!$N$2)-(0.5*Sections!$U$2*Sections!$T$2*Sections!HJ151^2)/BikeData!$G$5</f>
        <v>8.872137153851325</v>
      </c>
      <c r="HU151" s="104">
        <f>Sections!$V$2*BikeData!$N$2*(Sections!$P$2/Sections!$M$2)/(1-Sections!$V$2*Sections!$N$2/Sections!$M$2)</f>
        <v>15.459349727578084</v>
      </c>
      <c r="HV151" s="106">
        <f t="shared" si="222"/>
        <v>8.872137153851325</v>
      </c>
      <c r="HW151" s="106">
        <f t="shared" si="223"/>
        <v>196.42191860000003</v>
      </c>
      <c r="HX151" s="106">
        <f t="shared" si="187"/>
        <v>111.01812308282135</v>
      </c>
      <c r="HY151" s="106">
        <f t="shared" si="224"/>
        <v>0</v>
      </c>
      <c r="HZ151" s="106">
        <f t="shared" si="225"/>
        <v>6.8582415088433493</v>
      </c>
    </row>
    <row r="152" spans="2:234">
      <c r="B152" s="65"/>
      <c r="C152" s="65"/>
      <c r="D152" s="65"/>
      <c r="E152" s="111"/>
      <c r="F152" s="111"/>
      <c r="L152" s="149">
        <f>INDEX($B$29:$B$34, MATCH($P152, $A$29:$A$34, 0))</f>
        <v>288.49501037177833</v>
      </c>
      <c r="M152" s="149">
        <f t="shared" si="173"/>
        <v>126</v>
      </c>
      <c r="N152" s="149">
        <f t="shared" si="188"/>
        <v>48.607798787249656</v>
      </c>
      <c r="O152" s="149">
        <f t="shared" si="174"/>
        <v>174.98807563409878</v>
      </c>
      <c r="P152" s="149">
        <f>IF(AC152=0,
IF(N152&lt;$E$29,1,
IF(N152&lt;$E$30,2,
IF(N152&lt;$E$31,3,
IF(N152&lt;$E$32,4,
IF(N152&lt;$E$33,5,
IF(N152&lt;$E$34,6)))))),
IF(N152&gt;$F$29,1,
IF(N152&gt;$F$30,2,
IF(N152&gt;$F$31,3,
IF(N152&gt;$F$32,4,
IF(N152&gt;$F$33,5,
IF(N152&gt;$F$34,6)))))))</f>
        <v>3</v>
      </c>
      <c r="Q152" s="149" cm="1">
        <f t="array" ref="Q152">INDEX(Sections!$A$37:$F$67, MATCH(N152, Acceleration!$H$6:$H$36, 1), Sections!P152)</f>
        <v>6.8582415088433493</v>
      </c>
      <c r="R152" s="149">
        <f>(BikeData!$G$5/L152)*BikeData!$N$2*(Sections!$O$2/Sections!$N$2)-Sections!W152/Sections!L152</f>
        <v>8.5244644792106534</v>
      </c>
      <c r="S152" s="149">
        <f>(Sections!$V$2*Sections!$L$2*BikeData!$N$2*((Sections!$P$2)/Sections!$M$2)/(1-Sections!$V$2*Sections!$N$2/Sections!$M$2))/Sections!L152-Sections!W152/Sections!L152</f>
        <v>12.672590298319903</v>
      </c>
      <c r="T152" s="149">
        <f t="shared" si="168"/>
        <v>6.8582415088433493</v>
      </c>
      <c r="U152" s="149">
        <f t="shared" si="169"/>
        <v>48.748688043468782</v>
      </c>
      <c r="V152" s="149">
        <f t="shared" si="175"/>
        <v>2.0543058455648737E-2</v>
      </c>
      <c r="W152" s="149">
        <f>0.5*Sections!$U$2*Sections!$T$2*Sections!N152^2</f>
        <v>425.28925852951488</v>
      </c>
      <c r="X152" s="149">
        <f>BikeData!$N$2*((Sections!$P$2)/Sections!$N$2)-(0.5*Sections!$U$2*Sections!$T$2*Sections!N152^2)/BikeData!$G$5</f>
        <v>8.823375863147616</v>
      </c>
      <c r="Y152" s="149">
        <f>Sections!$V$2*BikeData!$N$2*(Sections!$P$2/Sections!$M$2)/(1-Sections!$V$2*Sections!$N$2/Sections!$M$2)</f>
        <v>15.459349727578084</v>
      </c>
      <c r="Z152" s="149">
        <f t="shared" si="176"/>
        <v>8.823375863147616</v>
      </c>
      <c r="AA152" s="149">
        <f>$D$2-M152</f>
        <v>377.2</v>
      </c>
      <c r="AB152" s="149">
        <f>MAX(0, (N152^2 - M$17^2)/(2*Sections!Z152))</f>
        <v>83.067690939906285</v>
      </c>
      <c r="AC152" s="149">
        <f t="shared" si="189"/>
        <v>0</v>
      </c>
      <c r="AD152" s="149">
        <f t="shared" si="177"/>
        <v>6.8582415088433493</v>
      </c>
      <c r="EX152" s="129">
        <f>INDEX($B$29:$B$34, MATCH($FB152, $A$29:$A$34, 0))</f>
        <v>288.49501037177833</v>
      </c>
      <c r="EY152" s="129">
        <f t="shared" si="230"/>
        <v>126</v>
      </c>
      <c r="EZ152" s="129">
        <f t="shared" si="231"/>
        <v>52.934339506912835</v>
      </c>
      <c r="FA152" s="129">
        <f t="shared" si="232"/>
        <v>190.56362222488622</v>
      </c>
      <c r="FB152" s="149">
        <f>IF(FO152=0,
IF(EZ152&lt;$E$29,1,
IF(EZ152&lt;$E$30,2,
IF(EZ152&lt;$E$31,3,
IF(EZ152&lt;$E$32,4,
IF(EZ152&lt;$E$33,5,
IF(EZ152&lt;$E$34,6)))))),
IF(EZ152&gt;$F$29,1,
IF(EZ152&gt;$F$30,2,
IF(EZ152&gt;$F$31,3,
IF(EZ152&gt;$F$32,4,
IF(EZ152&gt;$F$33,5,
IF(EZ152&gt;$F$34,6)))))))</f>
        <v>3</v>
      </c>
      <c r="FC152" s="149" cm="1">
        <f t="array" ref="FC152">INDEX(Sections!$A$37:$F$67, MATCH(EZ152, Acceleration!$H$6:$H$36, 1), Sections!FB152)</f>
        <v>6.8582415088433493</v>
      </c>
      <c r="FD152" s="129">
        <f>(BikeData!$G$5/EX152)*BikeData!$N$2*(Sections!$O$2/Sections!$N$2)-Sections!FI152/Sections!EX152</f>
        <v>8.2503567392031627</v>
      </c>
      <c r="FE152" s="129">
        <f>(Sections!$V$2*Sections!$L$2*BikeData!$N$2*((Sections!$P$2)/Sections!$M$2)/(1-Sections!$V$2*Sections!$N$2/Sections!$M$2))/Sections!EX152-Sections!FI152/Sections!EX152</f>
        <v>12.398482558312415</v>
      </c>
      <c r="FF152" s="129">
        <f t="shared" si="233"/>
        <v>6.8582415088433493</v>
      </c>
      <c r="FG152" s="129">
        <f t="shared" si="234"/>
        <v>53.063742631393801</v>
      </c>
      <c r="FH152" s="129">
        <f t="shared" si="183"/>
        <v>1.8868265912494808E-2</v>
      </c>
      <c r="FI152" s="149">
        <f>0.5*Sections!$U$2*Sections!$T$2*Sections!EZ152^2</f>
        <v>504.36797382596035</v>
      </c>
      <c r="FJ152" s="149">
        <f>BikeData!$N$2*((Sections!$P$2)/Sections!$N$2)-(0.5*Sections!$U$2*Sections!$T$2*Sections!EZ152^2)/BikeData!$G$5</f>
        <v>8.5238352749035045</v>
      </c>
      <c r="FK152" s="149">
        <f>Sections!$V$2*BikeData!$N$2*(Sections!$P$2/Sections!$M$2)/(1-Sections!$V$2*Sections!$N$2/Sections!$M$2)</f>
        <v>15.459349727578084</v>
      </c>
      <c r="FL152" s="149">
        <f t="shared" si="235"/>
        <v>8.5238352749035045</v>
      </c>
      <c r="FM152" s="149">
        <f t="shared" si="236"/>
        <v>127.62828163</v>
      </c>
      <c r="FN152" s="149">
        <f t="shared" si="184"/>
        <v>121.77946873108716</v>
      </c>
      <c r="FO152" s="149">
        <f t="shared" si="237"/>
        <v>0</v>
      </c>
      <c r="FP152" s="149">
        <f t="shared" si="238"/>
        <v>6.8582415088433493</v>
      </c>
      <c r="FR152" s="149">
        <f>INDEX($B$29:$B$34, MATCH($FV152, $A$29:$A$34, 0))</f>
        <v>288.49501037177833</v>
      </c>
      <c r="FS152" s="129">
        <f t="shared" si="199"/>
        <v>126</v>
      </c>
      <c r="FT152" s="129">
        <f t="shared" si="200"/>
        <v>51.767275758934055</v>
      </c>
      <c r="FU152" s="129">
        <f t="shared" si="201"/>
        <v>186.36219273216261</v>
      </c>
      <c r="FV152" s="149">
        <f>IF(GI152=0,
IF(FT152&lt;$E$29,1,
IF(FT152&lt;$E$30,2,
IF(FT152&lt;$E$31,3,
IF(FT152&lt;$E$32,4,
IF(FT152&lt;$E$33,5,
IF(FT152&lt;$E$34,6)))))),
IF(FT152&gt;$F$29,1,
IF(FT152&gt;$F$30,2,
IF(FT152&gt;$F$31,3,
IF(FT152&gt;$F$32,4,
IF(FT152&gt;$F$33,5,
IF(FT152&gt;$F$34,6)))))))</f>
        <v>3</v>
      </c>
      <c r="FW152" s="149" cm="1">
        <f t="array" ref="FW152">INDEX(Sections!$A$37:$F$67, MATCH(FT152, Acceleration!$H$6:$H$36, 1), Sections!FV152)</f>
        <v>6.8582415088433493</v>
      </c>
      <c r="FX152" s="129">
        <f>(BikeData!$G$5/FR152)*BikeData!$N$2*(Sections!$O$2/Sections!$N$2)-Sections!GC152/Sections!FR152</f>
        <v>8.3265966113844598</v>
      </c>
      <c r="FY152" s="129">
        <f>(Sections!$V$2*Sections!$L$2*BikeData!$N$2*((Sections!$P$2)/Sections!$M$2)/(1-Sections!$V$2*Sections!$N$2/Sections!$M$2))/Sections!FR152-Sections!GC152/Sections!FR152</f>
        <v>12.474722430493712</v>
      </c>
      <c r="FZ152" s="129">
        <f t="shared" si="202"/>
        <v>6.8582415088433493</v>
      </c>
      <c r="GA152" s="129">
        <f t="shared" si="203"/>
        <v>51.899588847304059</v>
      </c>
      <c r="GB152" s="129">
        <f t="shared" si="185"/>
        <v>1.9292567664669382E-2</v>
      </c>
      <c r="GC152" s="149">
        <f>0.5*Sections!$U$2*Sections!$T$2*Sections!FT152^2</f>
        <v>482.37315111027385</v>
      </c>
      <c r="GD152" s="149">
        <f>BikeData!$N$2*((Sections!$P$2)/Sections!$N$2)-(0.5*Sections!$U$2*Sections!$T$2*Sections!FT152^2)/BikeData!$G$5</f>
        <v>8.6071489973114073</v>
      </c>
      <c r="GE152" s="149">
        <f>Sections!$V$2*BikeData!$N$2*(Sections!$P$2/Sections!$M$2)/(1-Sections!$V$2*Sections!$N$2/Sections!$M$2)</f>
        <v>15.459349727578084</v>
      </c>
      <c r="GF152" s="149">
        <f t="shared" si="204"/>
        <v>8.6071489973114073</v>
      </c>
      <c r="GG152" s="149">
        <f t="shared" si="205"/>
        <v>388.54111422000005</v>
      </c>
      <c r="GH152" s="149">
        <f>MAX(0, (FT152^2 - CX$6^2)/(2*Sections!GF152))</f>
        <v>155.67587132153861</v>
      </c>
      <c r="GI152" s="149">
        <f t="shared" si="206"/>
        <v>0</v>
      </c>
      <c r="GJ152" s="149">
        <f t="shared" si="207"/>
        <v>6.8582415088433493</v>
      </c>
      <c r="GM152" s="106">
        <f>INDEX($B$29:$B$34, MATCH(GQ152, $A$29:$A$34, 0))</f>
        <v>288.49501037177833</v>
      </c>
      <c r="GN152" s="106">
        <f t="shared" si="208"/>
        <v>126</v>
      </c>
      <c r="GO152" s="106">
        <f t="shared" si="209"/>
        <v>49.033745294982452</v>
      </c>
      <c r="GP152" s="106">
        <f t="shared" si="210"/>
        <v>176.52148306193683</v>
      </c>
      <c r="GQ152" s="106">
        <f>IF(HD152=0,
IF(GO152&lt;$E$29,1,
IF(GO152&lt;$E$30,2,
IF(GO152&lt;$E$31,3,
IF(GO152&lt;$E$32,4,
IF(GO152&lt;$E$33,5,
IF(GO152&lt;$E$34,6)))))),
IF(GO152&gt;$F$29,1,
IF(GO152&gt;$F$30,2,
IF(GO152&gt;$F$31,3,
IF(GO152&gt;$F$32,4,
IF(GO152&gt;$F$33,5,
IF(GO152&gt;$F$34,6)))))))</f>
        <v>3</v>
      </c>
      <c r="GR152" s="106" cm="1">
        <f t="array" ref="GR152">INDEX(Sections!$A$37:$F$67, MATCH(GO152, Acceleration!$H$6:$H$36, 1), Sections!GQ152)</f>
        <v>6.8582415088433493</v>
      </c>
      <c r="GS152" s="106">
        <f>(BikeData!$G$5/GM152)*BikeData!$N$2*(Sections!$O$2/Sections!$N$2)-Sections!GX152/Sections!GM152</f>
        <v>8.4985152836304021</v>
      </c>
      <c r="GT152" s="106">
        <f>(Sections!$V$2*Sections!$L$2*BikeData!$N$2*((Sections!$P$2)/Sections!$M$2)/(1-Sections!$V$2*Sections!$N$2/Sections!$M$2))/Sections!GM152-Sections!GX152/Sections!GM152</f>
        <v>12.646641102739654</v>
      </c>
      <c r="GU152" s="106">
        <f t="shared" si="211"/>
        <v>6.8582415088433493</v>
      </c>
      <c r="GV152" s="106">
        <f t="shared" si="212"/>
        <v>49.173414165287532</v>
      </c>
      <c r="GW152" s="106">
        <f t="shared" si="186"/>
        <v>2.0365114020114938E-2</v>
      </c>
      <c r="GX152" s="106">
        <f>0.5*Sections!$U$2*Sections!$T$2*Sections!GO152^2</f>
        <v>432.77547197757849</v>
      </c>
      <c r="GY152" s="106">
        <f>BikeData!$N$2*((Sections!$P$2)/Sections!$N$2)-(0.5*Sections!$U$2*Sections!$T$2*Sections!GO152^2)/BikeData!$G$5</f>
        <v>8.7950189940261634</v>
      </c>
      <c r="GZ152" s="106">
        <f>Sections!$V$2*BikeData!$N$2*(Sections!$P$2/Sections!$M$2)/(1-Sections!$V$2*Sections!$N$2/Sections!$M$2)</f>
        <v>15.459349727578084</v>
      </c>
      <c r="HA152" s="106">
        <f t="shared" si="213"/>
        <v>8.7950189940261634</v>
      </c>
      <c r="HB152" s="106">
        <f t="shared" si="214"/>
        <v>257.21187875999999</v>
      </c>
      <c r="HC152" s="106">
        <f>MAX(0, (GO152^2 - DY$9^2)/(2*Sections!HA152))</f>
        <v>136.68578653930658</v>
      </c>
      <c r="HD152" s="106">
        <f t="shared" si="215"/>
        <v>0</v>
      </c>
      <c r="HE152" s="106">
        <f t="shared" si="216"/>
        <v>6.8582415088433493</v>
      </c>
      <c r="HH152" s="82">
        <f>INDEX($B$29:$B$34, MATCH(HL152, $A$29:$A$34, 0))</f>
        <v>288.49501037177833</v>
      </c>
      <c r="HI152" s="82">
        <f t="shared" si="217"/>
        <v>126</v>
      </c>
      <c r="HJ152" s="82">
        <f t="shared" si="218"/>
        <v>48.009561821169143</v>
      </c>
      <c r="HK152" s="82">
        <f t="shared" si="219"/>
        <v>172.83442255620892</v>
      </c>
      <c r="HL152" s="106">
        <f>IF(HY152=0,
IF(HJ152&lt;$E$29,1,
IF(HJ152&lt;$E$30,2,
IF(HJ152&lt;$E$31,3,
IF(HJ152&lt;$E$32,4,
IF(HJ152&lt;$E$33,5,
IF(HJ152&lt;$E$34,6)))))),
IF(HJ152&gt;$F$29,1,
IF(HJ152&gt;$F$30,2,
IF(HJ152&gt;$F$31,3,
IF(HJ152&gt;$F$32,4,
IF(HJ152&gt;$F$33,5,
IF(HJ152&gt;$F$34,6)))))))</f>
        <v>3</v>
      </c>
      <c r="HM152" s="106" cm="1">
        <f t="array" ref="HM152">INDEX(Sections!$A$37:$F$67, MATCH(HJ152, Acceleration!$H$6:$H$36, 1), Sections!HL152)</f>
        <v>6.8582415088433493</v>
      </c>
      <c r="HN152" s="82">
        <f>(BikeData!$G$5/HH152)*BikeData!$N$2*(Sections!$O$2/Sections!$N$2)-Sections!HS152/Sections!HH152</f>
        <v>8.5605275424476499</v>
      </c>
      <c r="HO152" s="82">
        <f>(Sections!$V$2*Sections!$L$2*BikeData!$N$2*((Sections!$P$2)/Sections!$M$2)/(1-Sections!$V$2*Sections!$N$2/Sections!$M$2))/Sections!HH152-Sections!HS152/Sections!HH152</f>
        <v>12.708653361556902</v>
      </c>
      <c r="HP152" s="82">
        <f t="shared" si="220"/>
        <v>6.8582415088433493</v>
      </c>
      <c r="HQ152" s="82">
        <f t="shared" si="221"/>
        <v>48.152201499810459</v>
      </c>
      <c r="HR152" s="106">
        <f t="shared" si="172"/>
        <v>2.0798287499410734E-2</v>
      </c>
      <c r="HS152" s="104">
        <f>0.5*Sections!$U$2*Sections!$T$2*Sections!HJ152^2</f>
        <v>414.88524472691915</v>
      </c>
      <c r="HT152" s="104">
        <f>BikeData!$N$2*((Sections!$P$2)/Sections!$N$2)-(0.5*Sections!$U$2*Sections!$T$2*Sections!HJ152^2)/BikeData!$G$5</f>
        <v>8.8627850063392657</v>
      </c>
      <c r="HU152" s="104">
        <f>Sections!$V$2*BikeData!$N$2*(Sections!$P$2/Sections!$M$2)/(1-Sections!$V$2*Sections!$N$2/Sections!$M$2)</f>
        <v>15.459349727578084</v>
      </c>
      <c r="HV152" s="106">
        <f t="shared" si="222"/>
        <v>8.8627850063392657</v>
      </c>
      <c r="HW152" s="106">
        <f t="shared" si="223"/>
        <v>195.42191860000003</v>
      </c>
      <c r="HX152" s="106">
        <f t="shared" si="187"/>
        <v>111.90909576993694</v>
      </c>
      <c r="HY152" s="106">
        <f t="shared" si="224"/>
        <v>0</v>
      </c>
      <c r="HZ152" s="106">
        <f t="shared" si="225"/>
        <v>6.8582415088433493</v>
      </c>
    </row>
    <row r="153" spans="2:234">
      <c r="B153" s="65"/>
      <c r="C153" s="65"/>
      <c r="D153" s="65"/>
      <c r="E153" s="111"/>
      <c r="F153" s="111"/>
      <c r="L153" s="149">
        <f>INDEX($B$29:$B$34, MATCH($P153, $A$29:$A$34, 0))</f>
        <v>288.49501037177833</v>
      </c>
      <c r="M153" s="149">
        <f t="shared" si="173"/>
        <v>127</v>
      </c>
      <c r="N153" s="149">
        <f t="shared" si="188"/>
        <v>48.748688043468782</v>
      </c>
      <c r="O153" s="149">
        <f t="shared" si="174"/>
        <v>175.49527695648763</v>
      </c>
      <c r="P153" s="149">
        <f>IF(AC153=0,
IF(N153&lt;$E$29,1,
IF(N153&lt;$E$30,2,
IF(N153&lt;$E$31,3,
IF(N153&lt;$E$32,4,
IF(N153&lt;$E$33,5,
IF(N153&lt;$E$34,6)))))),
IF(N153&gt;$F$29,1,
IF(N153&gt;$F$30,2,
IF(N153&gt;$F$31,3,
IF(N153&gt;$F$32,4,
IF(N153&gt;$F$33,5,
IF(N153&gt;$F$34,6)))))))</f>
        <v>3</v>
      </c>
      <c r="Q153" s="149" cm="1">
        <f t="array" ref="Q153">INDEX(Sections!$A$37:$F$67, MATCH(N153, Acceleration!$H$6:$H$36, 1), Sections!P153)</f>
        <v>6.8582415088433493</v>
      </c>
      <c r="R153" s="149">
        <f>(BikeData!$G$5/L153)*BikeData!$N$2*(Sections!$O$2/Sections!$N$2)-Sections!W153/Sections!L153</f>
        <v>8.5159063868540397</v>
      </c>
      <c r="S153" s="149">
        <f>(Sections!$V$2*Sections!$L$2*BikeData!$N$2*((Sections!$P$2)/Sections!$M$2)/(1-Sections!$V$2*Sections!$N$2/Sections!$M$2))/Sections!L153-Sections!W153/Sections!L153</f>
        <v>12.664032205963291</v>
      </c>
      <c r="T153" s="149">
        <f t="shared" si="168"/>
        <v>6.8582415088433493</v>
      </c>
      <c r="U153" s="149">
        <f t="shared" si="169"/>
        <v>48.889171285440327</v>
      </c>
      <c r="V153" s="149">
        <f t="shared" si="175"/>
        <v>2.0483857529717903E-2</v>
      </c>
      <c r="W153" s="149">
        <f>0.5*Sections!$U$2*Sections!$T$2*Sections!N153^2</f>
        <v>427.75822547269854</v>
      </c>
      <c r="X153" s="149">
        <f>BikeData!$N$2*((Sections!$P$2)/Sections!$N$2)-(0.5*Sections!$U$2*Sections!$T$2*Sections!N153^2)/BikeData!$G$5</f>
        <v>8.8140237156355568</v>
      </c>
      <c r="Y153" s="149">
        <f>Sections!$V$2*BikeData!$N$2*(Sections!$P$2/Sections!$M$2)/(1-Sections!$V$2*Sections!$N$2/Sections!$M$2)</f>
        <v>15.459349727578084</v>
      </c>
      <c r="Z153" s="149">
        <f t="shared" si="176"/>
        <v>8.8140237156355568</v>
      </c>
      <c r="AA153" s="149">
        <f>$D$2-M153</f>
        <v>376.2</v>
      </c>
      <c r="AB153" s="149">
        <f>MAX(0, (N153^2 - M$17^2)/(2*Sections!Z153))</f>
        <v>83.933935807668036</v>
      </c>
      <c r="AC153" s="149">
        <f t="shared" si="189"/>
        <v>0</v>
      </c>
      <c r="AD153" s="149">
        <f t="shared" si="177"/>
        <v>6.8582415088433493</v>
      </c>
      <c r="EX153" s="129">
        <f>INDEX($B$29:$B$34, MATCH($FB153, $A$29:$A$34, 0))</f>
        <v>288.49501037177833</v>
      </c>
      <c r="EY153" s="129">
        <f t="shared" si="230"/>
        <v>127</v>
      </c>
      <c r="EZ153" s="129">
        <f t="shared" si="231"/>
        <v>53.063742631393801</v>
      </c>
      <c r="FA153" s="129">
        <f t="shared" si="232"/>
        <v>191.02947347301767</v>
      </c>
      <c r="FB153" s="149">
        <f>IF(FO153=0,
IF(EZ153&lt;$E$29,1,
IF(EZ153&lt;$E$30,2,
IF(EZ153&lt;$E$31,3,
IF(EZ153&lt;$E$32,4,
IF(EZ153&lt;$E$33,5,
IF(EZ153&lt;$E$34,6)))))),
IF(EZ153&gt;$F$29,1,
IF(EZ153&gt;$F$30,2,
IF(EZ153&gt;$F$31,3,
IF(EZ153&gt;$F$32,4,
IF(EZ153&gt;$F$33,5,
IF(EZ153&gt;$F$34,6)))))))</f>
        <v>3</v>
      </c>
      <c r="FC153" s="149" cm="1">
        <f t="array" ref="FC153">INDEX(Sections!$A$37:$F$67, MATCH(EZ153, Acceleration!$H$6:$H$36, 1), Sections!FB153)</f>
        <v>6.8582415088433493</v>
      </c>
      <c r="FD153" s="129">
        <f>(BikeData!$G$5/EX153)*BikeData!$N$2*(Sections!$O$2/Sections!$N$2)-Sections!FI153/Sections!EX153</f>
        <v>8.2417986468465507</v>
      </c>
      <c r="FE153" s="129">
        <f>(Sections!$V$2*Sections!$L$2*BikeData!$N$2*((Sections!$P$2)/Sections!$M$2)/(1-Sections!$V$2*Sections!$N$2/Sections!$M$2))/Sections!EX153-Sections!FI153/Sections!EX153</f>
        <v>12.389924465955803</v>
      </c>
      <c r="FF153" s="129">
        <f t="shared" si="233"/>
        <v>6.8582415088433493</v>
      </c>
      <c r="FG153" s="129">
        <f t="shared" si="234"/>
        <v>53.192830955576021</v>
      </c>
      <c r="FH153" s="129">
        <f t="shared" si="183"/>
        <v>1.8822364889858036E-2</v>
      </c>
      <c r="FI153" s="149">
        <f>0.5*Sections!$U$2*Sections!$T$2*Sections!EZ153^2</f>
        <v>506.83694076914389</v>
      </c>
      <c r="FJ153" s="149">
        <f>BikeData!$N$2*((Sections!$P$2)/Sections!$N$2)-(0.5*Sections!$U$2*Sections!$T$2*Sections!EZ153^2)/BikeData!$G$5</f>
        <v>8.5144831273914452</v>
      </c>
      <c r="FK153" s="149">
        <f>Sections!$V$2*BikeData!$N$2*(Sections!$P$2/Sections!$M$2)/(1-Sections!$V$2*Sections!$N$2/Sections!$M$2)</f>
        <v>15.459349727578084</v>
      </c>
      <c r="FL153" s="149">
        <f t="shared" si="235"/>
        <v>8.5144831273914452</v>
      </c>
      <c r="FM153" s="149">
        <f t="shared" si="236"/>
        <v>126.62828163</v>
      </c>
      <c r="FN153" s="149">
        <f t="shared" si="184"/>
        <v>122.7187084881817</v>
      </c>
      <c r="FO153" s="149">
        <f t="shared" si="237"/>
        <v>0</v>
      </c>
      <c r="FP153" s="149">
        <f t="shared" si="238"/>
        <v>6.8582415088433493</v>
      </c>
      <c r="FR153" s="149">
        <f>INDEX($B$29:$B$34, MATCH($FV153, $A$29:$A$34, 0))</f>
        <v>288.49501037177833</v>
      </c>
      <c r="FS153" s="129">
        <f t="shared" si="199"/>
        <v>127</v>
      </c>
      <c r="FT153" s="129">
        <f t="shared" si="200"/>
        <v>51.899588847304059</v>
      </c>
      <c r="FU153" s="129">
        <f t="shared" si="201"/>
        <v>186.83851985029463</v>
      </c>
      <c r="FV153" s="149">
        <f>IF(GI153=0,
IF(FT153&lt;$E$29,1,
IF(FT153&lt;$E$30,2,
IF(FT153&lt;$E$31,3,
IF(FT153&lt;$E$32,4,
IF(FT153&lt;$E$33,5,
IF(FT153&lt;$E$34,6)))))),
IF(FT153&gt;$F$29,1,
IF(FT153&gt;$F$30,2,
IF(FT153&gt;$F$31,3,
IF(FT153&gt;$F$32,4,
IF(FT153&gt;$F$33,5,
IF(FT153&gt;$F$34,6)))))))</f>
        <v>3</v>
      </c>
      <c r="FW153" s="149" cm="1">
        <f t="array" ref="FW153">INDEX(Sections!$A$37:$F$67, MATCH(FT153, Acceleration!$H$6:$H$36, 1), Sections!FV153)</f>
        <v>6.8582415088433493</v>
      </c>
      <c r="FX153" s="129">
        <f>(BikeData!$G$5/FR153)*BikeData!$N$2*(Sections!$O$2/Sections!$N$2)-Sections!GC153/Sections!FR153</f>
        <v>8.3180385190278479</v>
      </c>
      <c r="FY153" s="129">
        <f>(Sections!$V$2*Sections!$L$2*BikeData!$N$2*((Sections!$P$2)/Sections!$M$2)/(1-Sections!$V$2*Sections!$N$2/Sections!$M$2))/Sections!FR153-Sections!GC153/Sections!FR153</f>
        <v>12.4661643381371</v>
      </c>
      <c r="FZ153" s="129">
        <f t="shared" si="202"/>
        <v>6.8582415088433493</v>
      </c>
      <c r="GA153" s="129">
        <f t="shared" si="203"/>
        <v>52.031565472671438</v>
      </c>
      <c r="GB153" s="129">
        <f t="shared" si="185"/>
        <v>1.9243508003793978E-2</v>
      </c>
      <c r="GC153" s="149">
        <f>0.5*Sections!$U$2*Sections!$T$2*Sections!FT153^2</f>
        <v>484.84211805345745</v>
      </c>
      <c r="GD153" s="149">
        <f>BikeData!$N$2*((Sections!$P$2)/Sections!$N$2)-(0.5*Sections!$U$2*Sections!$T$2*Sections!FT153^2)/BikeData!$G$5</f>
        <v>8.597796849799348</v>
      </c>
      <c r="GE153" s="149">
        <f>Sections!$V$2*BikeData!$N$2*(Sections!$P$2/Sections!$M$2)/(1-Sections!$V$2*Sections!$N$2/Sections!$M$2)</f>
        <v>15.459349727578084</v>
      </c>
      <c r="GF153" s="149">
        <f t="shared" si="204"/>
        <v>8.597796849799348</v>
      </c>
      <c r="GG153" s="149">
        <f t="shared" si="205"/>
        <v>387.54111422000005</v>
      </c>
      <c r="GH153" s="149">
        <f>MAX(0, (FT153^2 - CX$6^2)/(2*Sections!GF153))</f>
        <v>156.64288012236935</v>
      </c>
      <c r="GI153" s="149">
        <f t="shared" si="206"/>
        <v>0</v>
      </c>
      <c r="GJ153" s="149">
        <f t="shared" si="207"/>
        <v>6.8582415088433493</v>
      </c>
      <c r="GM153" s="106">
        <f>INDEX($B$29:$B$34, MATCH(GQ153, $A$29:$A$34, 0))</f>
        <v>288.49501037177833</v>
      </c>
      <c r="GN153" s="106">
        <f t="shared" si="208"/>
        <v>127</v>
      </c>
      <c r="GO153" s="106">
        <f t="shared" si="209"/>
        <v>49.173414165287532</v>
      </c>
      <c r="GP153" s="106">
        <f t="shared" si="210"/>
        <v>177.02429099503513</v>
      </c>
      <c r="GQ153" s="106">
        <f>IF(HD153=0,
IF(GO153&lt;$E$29,1,
IF(GO153&lt;$E$30,2,
IF(GO153&lt;$E$31,3,
IF(GO153&lt;$E$32,4,
IF(GO153&lt;$E$33,5,
IF(GO153&lt;$E$34,6)))))),
IF(GO153&gt;$F$29,1,
IF(GO153&gt;$F$30,2,
IF(GO153&gt;$F$31,3,
IF(GO153&gt;$F$32,4,
IF(GO153&gt;$F$33,5,
IF(GO153&gt;$F$34,6)))))))</f>
        <v>3</v>
      </c>
      <c r="GR153" s="106" cm="1">
        <f t="array" ref="GR153">INDEX(Sections!$A$37:$F$67, MATCH(GO153, Acceleration!$H$6:$H$36, 1), Sections!GQ153)</f>
        <v>6.8582415088433493</v>
      </c>
      <c r="GS153" s="106">
        <f>(BikeData!$G$5/GM153)*BikeData!$N$2*(Sections!$O$2/Sections!$N$2)-Sections!GX153/Sections!GM153</f>
        <v>8.4899571912737901</v>
      </c>
      <c r="GT153" s="106">
        <f>(Sections!$V$2*Sections!$L$2*BikeData!$N$2*((Sections!$P$2)/Sections!$M$2)/(1-Sections!$V$2*Sections!$N$2/Sections!$M$2))/Sections!GM153-Sections!GX153/Sections!GM153</f>
        <v>12.638083010383042</v>
      </c>
      <c r="GU153" s="106">
        <f t="shared" si="211"/>
        <v>6.8582415088433493</v>
      </c>
      <c r="GV153" s="106">
        <f t="shared" si="212"/>
        <v>49.312687451492515</v>
      </c>
      <c r="GW153" s="106">
        <f t="shared" si="186"/>
        <v>2.0307433913693013E-2</v>
      </c>
      <c r="GX153" s="106">
        <f>0.5*Sections!$U$2*Sections!$T$2*Sections!GO153^2</f>
        <v>435.24443892076209</v>
      </c>
      <c r="GY153" s="106">
        <f>BikeData!$N$2*((Sections!$P$2)/Sections!$N$2)-(0.5*Sections!$U$2*Sections!$T$2*Sections!GO153^2)/BikeData!$G$5</f>
        <v>8.7856668465141041</v>
      </c>
      <c r="GZ153" s="106">
        <f>Sections!$V$2*BikeData!$N$2*(Sections!$P$2/Sections!$M$2)/(1-Sections!$V$2*Sections!$N$2/Sections!$M$2)</f>
        <v>15.459349727578084</v>
      </c>
      <c r="HA153" s="106">
        <f t="shared" si="213"/>
        <v>8.7856668465141041</v>
      </c>
      <c r="HB153" s="106">
        <f t="shared" si="214"/>
        <v>256.21187875999999</v>
      </c>
      <c r="HC153" s="106">
        <f>MAX(0, (GO153^2 - DY$9^2)/(2*Sections!HA153))</f>
        <v>137.61190259737097</v>
      </c>
      <c r="HD153" s="106">
        <f t="shared" si="215"/>
        <v>0</v>
      </c>
      <c r="HE153" s="106">
        <f t="shared" si="216"/>
        <v>6.8582415088433493</v>
      </c>
      <c r="HH153" s="82">
        <f>INDEX($B$29:$B$34, MATCH(HL153, $A$29:$A$34, 0))</f>
        <v>288.49501037177833</v>
      </c>
      <c r="HI153" s="82">
        <f t="shared" si="217"/>
        <v>127</v>
      </c>
      <c r="HJ153" s="82">
        <f t="shared" si="218"/>
        <v>48.152201499810459</v>
      </c>
      <c r="HK153" s="82">
        <f t="shared" si="219"/>
        <v>173.34792539931766</v>
      </c>
      <c r="HL153" s="106">
        <f>IF(HY153=0,
IF(HJ153&lt;$E$29,1,
IF(HJ153&lt;$E$30,2,
IF(HJ153&lt;$E$31,3,
IF(HJ153&lt;$E$32,4,
IF(HJ153&lt;$E$33,5,
IF(HJ153&lt;$E$34,6)))))),
IF(HJ153&gt;$F$29,1,
IF(HJ153&gt;$F$30,2,
IF(HJ153&gt;$F$31,3,
IF(HJ153&gt;$F$32,4,
IF(HJ153&gt;$F$33,5,
IF(HJ153&gt;$F$34,6)))))))</f>
        <v>3</v>
      </c>
      <c r="HM153" s="106" cm="1">
        <f t="array" ref="HM153">INDEX(Sections!$A$37:$F$67, MATCH(HJ153, Acceleration!$H$6:$H$36, 1), Sections!HL153)</f>
        <v>6.8582415088433493</v>
      </c>
      <c r="HN153" s="82">
        <f>(BikeData!$G$5/HH153)*BikeData!$N$2*(Sections!$O$2/Sections!$N$2)-Sections!HS153/Sections!HH153</f>
        <v>8.5519694500910379</v>
      </c>
      <c r="HO153" s="82">
        <f>(Sections!$V$2*Sections!$L$2*BikeData!$N$2*((Sections!$P$2)/Sections!$M$2)/(1-Sections!$V$2*Sections!$N$2/Sections!$M$2))/Sections!HH153-Sections!HS153/Sections!HH153</f>
        <v>12.70009526920029</v>
      </c>
      <c r="HP153" s="82">
        <f t="shared" si="220"/>
        <v>6.8582415088433493</v>
      </c>
      <c r="HQ153" s="82">
        <f t="shared" si="221"/>
        <v>48.294419887767937</v>
      </c>
      <c r="HR153" s="106">
        <f t="shared" si="172"/>
        <v>2.0736859116742119E-2</v>
      </c>
      <c r="HS153" s="104">
        <f>0.5*Sections!$U$2*Sections!$T$2*Sections!HJ153^2</f>
        <v>417.3542116701027</v>
      </c>
      <c r="HT153" s="104">
        <f>BikeData!$N$2*((Sections!$P$2)/Sections!$N$2)-(0.5*Sections!$U$2*Sections!$T$2*Sections!HJ153^2)/BikeData!$G$5</f>
        <v>8.8534328588272082</v>
      </c>
      <c r="HU153" s="104">
        <f>Sections!$V$2*BikeData!$N$2*(Sections!$P$2/Sections!$M$2)/(1-Sections!$V$2*Sections!$N$2/Sections!$M$2)</f>
        <v>15.459349727578084</v>
      </c>
      <c r="HV153" s="106">
        <f t="shared" si="222"/>
        <v>8.8534328588272082</v>
      </c>
      <c r="HW153" s="106">
        <f t="shared" si="223"/>
        <v>194.42191860000003</v>
      </c>
      <c r="HX153" s="106">
        <f t="shared" si="187"/>
        <v>112.80195077956671</v>
      </c>
      <c r="HY153" s="106">
        <f t="shared" si="224"/>
        <v>0</v>
      </c>
      <c r="HZ153" s="106">
        <f t="shared" si="225"/>
        <v>6.8582415088433493</v>
      </c>
    </row>
    <row r="154" spans="2:234">
      <c r="B154" s="65"/>
      <c r="C154" s="65"/>
      <c r="D154" s="65"/>
      <c r="E154" s="111"/>
      <c r="F154" s="111"/>
      <c r="L154" s="149">
        <f>INDEX($B$29:$B$34, MATCH($P154, $A$29:$A$34, 0))</f>
        <v>288.49501037177833</v>
      </c>
      <c r="M154" s="149">
        <f t="shared" si="173"/>
        <v>128</v>
      </c>
      <c r="N154" s="149">
        <f t="shared" si="188"/>
        <v>48.889171285440327</v>
      </c>
      <c r="O154" s="149">
        <f t="shared" si="174"/>
        <v>176.00101662758519</v>
      </c>
      <c r="P154" s="149">
        <f>IF(AC154=0,
IF(N154&lt;$E$29,1,
IF(N154&lt;$E$30,2,
IF(N154&lt;$E$31,3,
IF(N154&lt;$E$32,4,
IF(N154&lt;$E$33,5,
IF(N154&lt;$E$34,6)))))),
IF(N154&gt;$F$29,1,
IF(N154&gt;$F$30,2,
IF(N154&gt;$F$31,3,
IF(N154&gt;$F$32,4,
IF(N154&gt;$F$33,5,
IF(N154&gt;$F$34,6)))))))</f>
        <v>3</v>
      </c>
      <c r="Q154" s="149" cm="1">
        <f t="array" ref="Q154">INDEX(Sections!$A$37:$F$67, MATCH(N154, Acceleration!$H$6:$H$36, 1), Sections!P154)</f>
        <v>6.8582415088433493</v>
      </c>
      <c r="R154" s="149">
        <f>(BikeData!$G$5/L154)*BikeData!$N$2*(Sections!$O$2/Sections!$N$2)-Sections!W154/Sections!L154</f>
        <v>8.5073482944974277</v>
      </c>
      <c r="S154" s="149">
        <f>(Sections!$V$2*Sections!$L$2*BikeData!$N$2*((Sections!$P$2)/Sections!$M$2)/(1-Sections!$V$2*Sections!$N$2/Sections!$M$2))/Sections!L154-Sections!W154/Sections!L154</f>
        <v>12.65547411360668</v>
      </c>
      <c r="T154" s="149">
        <f t="shared" ref="T154:T217" si="240">MIN(Q154,R$26,S$26)</f>
        <v>6.8582415088433493</v>
      </c>
      <c r="U154" s="149">
        <f t="shared" ref="U154:U217" si="241">SQRT(N154^2 + 2*T154*1)</f>
        <v>49.029252003215483</v>
      </c>
      <c r="V154" s="149">
        <f t="shared" si="175"/>
        <v>2.0425165488052455E-2</v>
      </c>
      <c r="W154" s="149">
        <f>0.5*Sections!$U$2*Sections!$T$2*Sections!N154^2</f>
        <v>430.22719241588214</v>
      </c>
      <c r="X154" s="149">
        <f>BikeData!$N$2*((Sections!$P$2)/Sections!$N$2)-(0.5*Sections!$U$2*Sections!$T$2*Sections!N154^2)/BikeData!$G$5</f>
        <v>8.8046715681234975</v>
      </c>
      <c r="Y154" s="149">
        <f>Sections!$V$2*BikeData!$N$2*(Sections!$P$2/Sections!$M$2)/(1-Sections!$V$2*Sections!$N$2/Sections!$M$2)</f>
        <v>15.459349727578084</v>
      </c>
      <c r="Z154" s="149">
        <f t="shared" si="176"/>
        <v>8.8046715681234975</v>
      </c>
      <c r="AA154" s="149">
        <f>$D$2-M154</f>
        <v>375.2</v>
      </c>
      <c r="AB154" s="149">
        <f>MAX(0, (N154^2 - M$17^2)/(2*Sections!Z154))</f>
        <v>84.802020891665478</v>
      </c>
      <c r="AC154" s="149">
        <f t="shared" si="189"/>
        <v>0</v>
      </c>
      <c r="AD154" s="149">
        <f t="shared" si="177"/>
        <v>6.8582415088433493</v>
      </c>
      <c r="EX154" s="129">
        <f>INDEX($B$29:$B$34, MATCH($FB154, $A$29:$A$34, 0))</f>
        <v>288.49501037177833</v>
      </c>
      <c r="EY154" s="129">
        <f t="shared" si="230"/>
        <v>128</v>
      </c>
      <c r="EZ154" s="129">
        <f t="shared" si="231"/>
        <v>53.192830955576021</v>
      </c>
      <c r="FA154" s="129">
        <f t="shared" si="232"/>
        <v>191.49419144007368</v>
      </c>
      <c r="FB154" s="149">
        <f>IF(FO154=0,
IF(EZ154&lt;$E$29,1,
IF(EZ154&lt;$E$30,2,
IF(EZ154&lt;$E$31,3,
IF(EZ154&lt;$E$32,4,
IF(EZ154&lt;$E$33,5,
IF(EZ154&lt;$E$34,6)))))),
IF(EZ154&gt;$F$29,1,
IF(EZ154&gt;$F$30,2,
IF(EZ154&gt;$F$31,3,
IF(EZ154&gt;$F$32,4,
IF(EZ154&gt;$F$33,5,
IF(EZ154&gt;$F$34,6)))))))</f>
        <v>3</v>
      </c>
      <c r="FC154" s="149" cm="1">
        <f t="array" ref="FC154">INDEX(Sections!$A$37:$F$67, MATCH(EZ154, Acceleration!$H$6:$H$36, 1), Sections!FB154)</f>
        <v>6.8582415088433493</v>
      </c>
      <c r="FD154" s="129">
        <f>(BikeData!$G$5/EX154)*BikeData!$N$2*(Sections!$O$2/Sections!$N$2)-Sections!FI154/Sections!EX154</f>
        <v>8.233240554489937</v>
      </c>
      <c r="FE154" s="129">
        <f>(Sections!$V$2*Sections!$L$2*BikeData!$N$2*((Sections!$P$2)/Sections!$M$2)/(1-Sections!$V$2*Sections!$N$2/Sections!$M$2))/Sections!EX154-Sections!FI154/Sections!EX154</f>
        <v>12.381366373599189</v>
      </c>
      <c r="FF154" s="129">
        <f t="shared" si="233"/>
        <v>6.8582415088433493</v>
      </c>
      <c r="FG154" s="129">
        <f t="shared" si="234"/>
        <v>53.32160676579592</v>
      </c>
      <c r="FH154" s="129">
        <f t="shared" si="183"/>
        <v>1.8776797237870593E-2</v>
      </c>
      <c r="FI154" s="149">
        <f>0.5*Sections!$U$2*Sections!$T$2*Sections!EZ154^2</f>
        <v>509.30590771232761</v>
      </c>
      <c r="FJ154" s="149">
        <f>BikeData!$N$2*((Sections!$P$2)/Sections!$N$2)-(0.5*Sections!$U$2*Sections!$T$2*Sections!EZ154^2)/BikeData!$G$5</f>
        <v>8.5051309798793859</v>
      </c>
      <c r="FK154" s="149">
        <f>Sections!$V$2*BikeData!$N$2*(Sections!$P$2/Sections!$M$2)/(1-Sections!$V$2*Sections!$N$2/Sections!$M$2)</f>
        <v>15.459349727578084</v>
      </c>
      <c r="FL154" s="149">
        <f t="shared" si="235"/>
        <v>8.5051309798793859</v>
      </c>
      <c r="FM154" s="149">
        <f t="shared" si="236"/>
        <v>125.62828163</v>
      </c>
      <c r="FN154" s="149">
        <f t="shared" si="184"/>
        <v>123.66001380047543</v>
      </c>
      <c r="FO154" s="149">
        <f t="shared" si="237"/>
        <v>0</v>
      </c>
      <c r="FP154" s="149">
        <f t="shared" si="238"/>
        <v>6.8582415088433493</v>
      </c>
      <c r="FR154" s="149">
        <f>INDEX($B$29:$B$34, MATCH($FV154, $A$29:$A$34, 0))</f>
        <v>288.49501037177833</v>
      </c>
      <c r="FS154" s="129">
        <f t="shared" si="199"/>
        <v>128</v>
      </c>
      <c r="FT154" s="129">
        <f t="shared" si="200"/>
        <v>52.031565472671438</v>
      </c>
      <c r="FU154" s="129">
        <f t="shared" si="201"/>
        <v>187.31363570161719</v>
      </c>
      <c r="FV154" s="149">
        <f>IF(GI154=0,
IF(FT154&lt;$E$29,1,
IF(FT154&lt;$E$30,2,
IF(FT154&lt;$E$31,3,
IF(FT154&lt;$E$32,4,
IF(FT154&lt;$E$33,5,
IF(FT154&lt;$E$34,6)))))),
IF(FT154&gt;$F$29,1,
IF(FT154&gt;$F$30,2,
IF(FT154&gt;$F$31,3,
IF(FT154&gt;$F$32,4,
IF(FT154&gt;$F$33,5,
IF(FT154&gt;$F$34,6)))))))</f>
        <v>3</v>
      </c>
      <c r="FW154" s="149" cm="1">
        <f t="array" ref="FW154">INDEX(Sections!$A$37:$F$67, MATCH(FT154, Acceleration!$H$6:$H$36, 1), Sections!FV154)</f>
        <v>6.8582415088433493</v>
      </c>
      <c r="FX154" s="129">
        <f>(BikeData!$G$5/FR154)*BikeData!$N$2*(Sections!$O$2/Sections!$N$2)-Sections!GC154/Sections!FR154</f>
        <v>8.3094804266712359</v>
      </c>
      <c r="FY154" s="129">
        <f>(Sections!$V$2*Sections!$L$2*BikeData!$N$2*((Sections!$P$2)/Sections!$M$2)/(1-Sections!$V$2*Sections!$N$2/Sections!$M$2))/Sections!FR154-Sections!GC154/Sections!FR154</f>
        <v>12.457606245780486</v>
      </c>
      <c r="FZ154" s="129">
        <f t="shared" si="202"/>
        <v>6.8582415088433493</v>
      </c>
      <c r="GA154" s="129">
        <f t="shared" si="203"/>
        <v>52.163208188862207</v>
      </c>
      <c r="GB154" s="129">
        <f t="shared" si="185"/>
        <v>1.9194820716217382E-2</v>
      </c>
      <c r="GC154" s="149">
        <f>0.5*Sections!$U$2*Sections!$T$2*Sections!FT154^2</f>
        <v>487.31108499664106</v>
      </c>
      <c r="GD154" s="149">
        <f>BikeData!$N$2*((Sections!$P$2)/Sections!$N$2)-(0.5*Sections!$U$2*Sections!$T$2*Sections!FT154^2)/BikeData!$G$5</f>
        <v>8.5884447022872887</v>
      </c>
      <c r="GE154" s="149">
        <f>Sections!$V$2*BikeData!$N$2*(Sections!$P$2/Sections!$M$2)/(1-Sections!$V$2*Sections!$N$2/Sections!$M$2)</f>
        <v>15.459349727578084</v>
      </c>
      <c r="GF154" s="149">
        <f t="shared" si="204"/>
        <v>8.5884447022872887</v>
      </c>
      <c r="GG154" s="149">
        <f t="shared" si="205"/>
        <v>386.54111422000005</v>
      </c>
      <c r="GH154" s="149">
        <f>MAX(0, (FT154^2 - CX$6^2)/(2*Sections!GF154))</f>
        <v>157.61199491776935</v>
      </c>
      <c r="GI154" s="149">
        <f t="shared" si="206"/>
        <v>0</v>
      </c>
      <c r="GJ154" s="149">
        <f t="shared" si="207"/>
        <v>6.8582415088433493</v>
      </c>
      <c r="GM154" s="106">
        <f>INDEX($B$29:$B$34, MATCH(GQ154, $A$29:$A$34, 0))</f>
        <v>288.49501037177833</v>
      </c>
      <c r="GN154" s="106">
        <f t="shared" si="208"/>
        <v>128</v>
      </c>
      <c r="GO154" s="106">
        <f t="shared" si="209"/>
        <v>49.312687451492515</v>
      </c>
      <c r="GP154" s="106">
        <f t="shared" si="210"/>
        <v>177.52567482537304</v>
      </c>
      <c r="GQ154" s="106">
        <f>IF(HD154=0,
IF(GO154&lt;$E$29,1,
IF(GO154&lt;$E$30,2,
IF(GO154&lt;$E$31,3,
IF(GO154&lt;$E$32,4,
IF(GO154&lt;$E$33,5,
IF(GO154&lt;$E$34,6)))))),
IF(GO154&gt;$F$29,1,
IF(GO154&gt;$F$30,2,
IF(GO154&gt;$F$31,3,
IF(GO154&gt;$F$32,4,
IF(GO154&gt;$F$33,5,
IF(GO154&gt;$F$34,6)))))))</f>
        <v>3</v>
      </c>
      <c r="GR154" s="106" cm="1">
        <f t="array" ref="GR154">INDEX(Sections!$A$37:$F$67, MATCH(GO154, Acceleration!$H$6:$H$36, 1), Sections!GQ154)</f>
        <v>6.8582415088433493</v>
      </c>
      <c r="GS154" s="106">
        <f>(BikeData!$G$5/GM154)*BikeData!$N$2*(Sections!$O$2/Sections!$N$2)-Sections!GX154/Sections!GM154</f>
        <v>8.4813990989171764</v>
      </c>
      <c r="GT154" s="106">
        <f>(Sections!$V$2*Sections!$L$2*BikeData!$N$2*((Sections!$P$2)/Sections!$M$2)/(1-Sections!$V$2*Sections!$N$2/Sections!$M$2))/Sections!GM154-Sections!GX154/Sections!GM154</f>
        <v>12.629524918026428</v>
      </c>
      <c r="GU154" s="106">
        <f t="shared" si="211"/>
        <v>6.8582415088433493</v>
      </c>
      <c r="GV154" s="106">
        <f t="shared" si="212"/>
        <v>49.451568495916021</v>
      </c>
      <c r="GW154" s="106">
        <f t="shared" si="186"/>
        <v>2.0250241150654477E-2</v>
      </c>
      <c r="GX154" s="106">
        <f>0.5*Sections!$U$2*Sections!$T$2*Sections!GO154^2</f>
        <v>437.7134058639457</v>
      </c>
      <c r="GY154" s="106">
        <f>BikeData!$N$2*((Sections!$P$2)/Sections!$N$2)-(0.5*Sections!$U$2*Sections!$T$2*Sections!GO154^2)/BikeData!$G$5</f>
        <v>8.7763146990020449</v>
      </c>
      <c r="GZ154" s="106">
        <f>Sections!$V$2*BikeData!$N$2*(Sections!$P$2/Sections!$M$2)/(1-Sections!$V$2*Sections!$N$2/Sections!$M$2)</f>
        <v>15.459349727578084</v>
      </c>
      <c r="HA154" s="106">
        <f t="shared" si="213"/>
        <v>8.7763146990020449</v>
      </c>
      <c r="HB154" s="106">
        <f t="shared" si="214"/>
        <v>255.21187875999999</v>
      </c>
      <c r="HC154" s="106">
        <f>MAX(0, (GO154^2 - DY$9^2)/(2*Sections!HA154))</f>
        <v>138.53999241646957</v>
      </c>
      <c r="HD154" s="106">
        <f t="shared" si="215"/>
        <v>0</v>
      </c>
      <c r="HE154" s="106">
        <f t="shared" si="216"/>
        <v>6.8582415088433493</v>
      </c>
      <c r="HH154" s="82">
        <f>INDEX($B$29:$B$34, MATCH(HL154, $A$29:$A$34, 0))</f>
        <v>288.49501037177833</v>
      </c>
      <c r="HI154" s="82">
        <f t="shared" si="217"/>
        <v>128</v>
      </c>
      <c r="HJ154" s="82">
        <f t="shared" si="218"/>
        <v>48.294419887767937</v>
      </c>
      <c r="HK154" s="82">
        <f t="shared" si="219"/>
        <v>173.85991159596458</v>
      </c>
      <c r="HL154" s="106">
        <f>IF(HY154=0,
IF(HJ154&lt;$E$29,1,
IF(HJ154&lt;$E$30,2,
IF(HJ154&lt;$E$31,3,
IF(HJ154&lt;$E$32,4,
IF(HJ154&lt;$E$33,5,
IF(HJ154&lt;$E$34,6)))))),
IF(HJ154&gt;$F$29,1,
IF(HJ154&gt;$F$30,2,
IF(HJ154&gt;$F$31,3,
IF(HJ154&gt;$F$32,4,
IF(HJ154&gt;$F$33,5,
IF(HJ154&gt;$F$34,6)))))))</f>
        <v>3</v>
      </c>
      <c r="HM154" s="106" cm="1">
        <f t="array" ref="HM154">INDEX(Sections!$A$37:$F$67, MATCH(HJ154, Acceleration!$H$6:$H$36, 1), Sections!HL154)</f>
        <v>6.8582415088433493</v>
      </c>
      <c r="HN154" s="82">
        <f>(BikeData!$G$5/HH154)*BikeData!$N$2*(Sections!$O$2/Sections!$N$2)-Sections!HS154/Sections!HH154</f>
        <v>8.5434113577344242</v>
      </c>
      <c r="HO154" s="82">
        <f>(Sections!$V$2*Sections!$L$2*BikeData!$N$2*((Sections!$P$2)/Sections!$M$2)/(1-Sections!$V$2*Sections!$N$2/Sections!$M$2))/Sections!HH154-Sections!HS154/Sections!HH154</f>
        <v>12.691537176843678</v>
      </c>
      <c r="HP154" s="82">
        <f t="shared" si="220"/>
        <v>6.8582415088433493</v>
      </c>
      <c r="HQ154" s="82">
        <f t="shared" si="221"/>
        <v>48.436220696021714</v>
      </c>
      <c r="HR154" s="106">
        <f t="shared" ref="HR154:HR204" si="242">(HQ154-HJ154)/HP154</f>
        <v>2.0675971831982276E-2</v>
      </c>
      <c r="HS154" s="104">
        <f>0.5*Sections!$U$2*Sections!$T$2*Sections!HJ154^2</f>
        <v>419.8231786132863</v>
      </c>
      <c r="HT154" s="104">
        <f>BikeData!$N$2*((Sections!$P$2)/Sections!$N$2)-(0.5*Sections!$U$2*Sections!$T$2*Sections!HJ154^2)/BikeData!$G$5</f>
        <v>8.8440807113151489</v>
      </c>
      <c r="HU154" s="104">
        <f>Sections!$V$2*BikeData!$N$2*(Sections!$P$2/Sections!$M$2)/(1-Sections!$V$2*Sections!$N$2/Sections!$M$2)</f>
        <v>15.459349727578084</v>
      </c>
      <c r="HV154" s="106">
        <f t="shared" si="222"/>
        <v>8.8440807113151489</v>
      </c>
      <c r="HW154" s="106">
        <f t="shared" si="223"/>
        <v>193.42191860000003</v>
      </c>
      <c r="HX154" s="106">
        <f t="shared" si="187"/>
        <v>113.69669408308019</v>
      </c>
      <c r="HY154" s="106">
        <f t="shared" si="224"/>
        <v>0</v>
      </c>
      <c r="HZ154" s="106">
        <f t="shared" si="225"/>
        <v>6.8582415088433493</v>
      </c>
    </row>
    <row r="155" spans="2:234">
      <c r="B155" s="65"/>
      <c r="C155" s="65"/>
      <c r="D155" s="65"/>
      <c r="E155" s="111"/>
      <c r="F155" s="111"/>
      <c r="L155" s="149">
        <f>INDEX($B$29:$B$34, MATCH($P155, $A$29:$A$34, 0))</f>
        <v>288.49501037177833</v>
      </c>
      <c r="M155" s="149">
        <f t="shared" ref="M155:M218" si="243">M154+M$15</f>
        <v>129</v>
      </c>
      <c r="N155" s="149">
        <f t="shared" si="188"/>
        <v>49.029252003215483</v>
      </c>
      <c r="O155" s="149">
        <f t="shared" ref="O155:O218" si="244">N155*3.6</f>
        <v>176.50530721157574</v>
      </c>
      <c r="P155" s="149">
        <f>IF(AC155=0,
IF(N155&lt;$E$29,1,
IF(N155&lt;$E$30,2,
IF(N155&lt;$E$31,3,
IF(N155&lt;$E$32,4,
IF(N155&lt;$E$33,5,
IF(N155&lt;$E$34,6)))))),
IF(N155&gt;$F$29,1,
IF(N155&gt;$F$30,2,
IF(N155&gt;$F$31,3,
IF(N155&gt;$F$32,4,
IF(N155&gt;$F$33,5,
IF(N155&gt;$F$34,6)))))))</f>
        <v>3</v>
      </c>
      <c r="Q155" s="149" cm="1">
        <f t="array" ref="Q155">INDEX(Sections!$A$37:$F$67, MATCH(N155, Acceleration!$H$6:$H$36, 1), Sections!P155)</f>
        <v>6.8582415088433493</v>
      </c>
      <c r="R155" s="149">
        <f>(BikeData!$G$5/L155)*BikeData!$N$2*(Sections!$O$2/Sections!$N$2)-Sections!W155/Sections!L155</f>
        <v>8.4987902021408139</v>
      </c>
      <c r="S155" s="149">
        <f>(Sections!$V$2*Sections!$L$2*BikeData!$N$2*((Sections!$P$2)/Sections!$M$2)/(1-Sections!$V$2*Sections!$N$2/Sections!$M$2))/Sections!L155-Sections!W155/Sections!L155</f>
        <v>12.646916021250068</v>
      </c>
      <c r="T155" s="149">
        <f t="shared" si="240"/>
        <v>6.8582415088433493</v>
      </c>
      <c r="U155" s="149">
        <f t="shared" si="241"/>
        <v>49.168933637130017</v>
      </c>
      <c r="V155" s="149">
        <f t="shared" ref="V155:V218" si="245">(U155-N155)/T155</f>
        <v>2.0366975081647726E-2</v>
      </c>
      <c r="W155" s="149">
        <f>0.5*Sections!$U$2*Sections!$T$2*Sections!N155^2</f>
        <v>432.69615935906563</v>
      </c>
      <c r="X155" s="149">
        <f>BikeData!$N$2*((Sections!$P$2)/Sections!$N$2)-(0.5*Sections!$U$2*Sections!$T$2*Sections!N155^2)/BikeData!$G$5</f>
        <v>8.7953194206114382</v>
      </c>
      <c r="Y155" s="149">
        <f>Sections!$V$2*BikeData!$N$2*(Sections!$P$2/Sections!$M$2)/(1-Sections!$V$2*Sections!$N$2/Sections!$M$2)</f>
        <v>15.459349727578084</v>
      </c>
      <c r="Z155" s="149">
        <f t="shared" ref="Z155:Z218" si="246">MIN(X155,Y155)</f>
        <v>8.7953194206114382</v>
      </c>
      <c r="AA155" s="149">
        <f>$D$2-M155</f>
        <v>374.2</v>
      </c>
      <c r="AB155" s="149">
        <f>MAX(0, (N155^2 - M$17^2)/(2*Sections!Z155))</f>
        <v>85.671952062057329</v>
      </c>
      <c r="AC155" s="149">
        <f t="shared" si="189"/>
        <v>0</v>
      </c>
      <c r="AD155" s="149">
        <f t="shared" ref="AD155:AD218" si="247">T155</f>
        <v>6.8582415088433493</v>
      </c>
      <c r="EX155" s="129">
        <f>INDEX($B$29:$B$34, MATCH($FB155, $A$29:$A$34, 0))</f>
        <v>288.49501037177833</v>
      </c>
      <c r="EY155" s="129">
        <f t="shared" si="230"/>
        <v>129</v>
      </c>
      <c r="EZ155" s="129">
        <f t="shared" si="231"/>
        <v>53.32160676579592</v>
      </c>
      <c r="FA155" s="129">
        <f t="shared" si="232"/>
        <v>191.95778435686532</v>
      </c>
      <c r="FB155" s="149">
        <f>IF(FO155=0,
IF(EZ155&lt;$E$29,1,
IF(EZ155&lt;$E$30,2,
IF(EZ155&lt;$E$31,3,
IF(EZ155&lt;$E$32,4,
IF(EZ155&lt;$E$33,5,
IF(EZ155&lt;$E$34,6)))))),
IF(EZ155&gt;$F$29,1,
IF(EZ155&gt;$F$30,2,
IF(EZ155&gt;$F$31,3,
IF(EZ155&gt;$F$32,4,
IF(EZ155&gt;$F$33,5,
IF(EZ155&gt;$F$34,6)))))))</f>
        <v>3</v>
      </c>
      <c r="FC155" s="149" cm="1">
        <f t="array" ref="FC155">INDEX(Sections!$A$37:$F$67, MATCH(EZ155, Acceleration!$H$6:$H$36, 1), Sections!FB155)</f>
        <v>6.8582415088433493</v>
      </c>
      <c r="FD155" s="129">
        <f>(BikeData!$G$5/EX155)*BikeData!$N$2*(Sections!$O$2/Sections!$N$2)-Sections!FI155/Sections!EX155</f>
        <v>8.224682462133325</v>
      </c>
      <c r="FE155" s="129">
        <f>(Sections!$V$2*Sections!$L$2*BikeData!$N$2*((Sections!$P$2)/Sections!$M$2)/(1-Sections!$V$2*Sections!$N$2/Sections!$M$2))/Sections!EX155-Sections!FI155/Sections!EX155</f>
        <v>12.372808281242577</v>
      </c>
      <c r="FF155" s="129">
        <f t="shared" si="233"/>
        <v>6.8582415088433493</v>
      </c>
      <c r="FG155" s="129">
        <f t="shared" si="234"/>
        <v>53.450072320847802</v>
      </c>
      <c r="FH155" s="129">
        <f t="shared" ref="FH155:FH162" si="248">(FG155-EZ155)/FF155</f>
        <v>1.8731558940616535E-2</v>
      </c>
      <c r="FI155" s="149">
        <f>0.5*Sections!$U$2*Sections!$T$2*Sections!EZ155^2</f>
        <v>511.77487465551121</v>
      </c>
      <c r="FJ155" s="149">
        <f>BikeData!$N$2*((Sections!$P$2)/Sections!$N$2)-(0.5*Sections!$U$2*Sections!$T$2*Sections!EZ155^2)/BikeData!$G$5</f>
        <v>8.4957788323673267</v>
      </c>
      <c r="FK155" s="149">
        <f>Sections!$V$2*BikeData!$N$2*(Sections!$P$2/Sections!$M$2)/(1-Sections!$V$2*Sections!$N$2/Sections!$M$2)</f>
        <v>15.459349727578084</v>
      </c>
      <c r="FL155" s="149">
        <f t="shared" si="235"/>
        <v>8.4957788323673267</v>
      </c>
      <c r="FM155" s="149">
        <f t="shared" si="236"/>
        <v>124.62828163</v>
      </c>
      <c r="FN155" s="149">
        <f t="shared" ref="FN155:FN218" si="249">MAX(0, (EZ155^2 - EY$17^2)/(2*FL155))</f>
        <v>124.60339148925354</v>
      </c>
      <c r="FO155" s="149">
        <f t="shared" si="237"/>
        <v>0</v>
      </c>
      <c r="FP155" s="149">
        <f t="shared" si="238"/>
        <v>6.8582415088433493</v>
      </c>
      <c r="FR155" s="149">
        <f>INDEX($B$29:$B$34, MATCH($FV155, $A$29:$A$34, 0))</f>
        <v>288.49501037177833</v>
      </c>
      <c r="FS155" s="129">
        <f t="shared" si="199"/>
        <v>129</v>
      </c>
      <c r="FT155" s="129">
        <f t="shared" si="200"/>
        <v>52.163208188862207</v>
      </c>
      <c r="FU155" s="129">
        <f t="shared" si="201"/>
        <v>187.78754947990396</v>
      </c>
      <c r="FV155" s="149">
        <f>IF(GI155=0,
IF(FT155&lt;$E$29,1,
IF(FT155&lt;$E$30,2,
IF(FT155&lt;$E$31,3,
IF(FT155&lt;$E$32,4,
IF(FT155&lt;$E$33,5,
IF(FT155&lt;$E$34,6)))))),
IF(FT155&gt;$F$29,1,
IF(FT155&gt;$F$30,2,
IF(FT155&gt;$F$31,3,
IF(FT155&gt;$F$32,4,
IF(FT155&gt;$F$33,5,
IF(FT155&gt;$F$34,6)))))))</f>
        <v>3</v>
      </c>
      <c r="FW155" s="149" cm="1">
        <f t="array" ref="FW155">INDEX(Sections!$A$37:$F$67, MATCH(FT155, Acceleration!$H$6:$H$36, 1), Sections!FV155)</f>
        <v>6.8582415088433493</v>
      </c>
      <c r="FX155" s="129">
        <f>(BikeData!$G$5/FR155)*BikeData!$N$2*(Sections!$O$2/Sections!$N$2)-Sections!GC155/Sections!FR155</f>
        <v>8.3009223343146221</v>
      </c>
      <c r="FY155" s="129">
        <f>(Sections!$V$2*Sections!$L$2*BikeData!$N$2*((Sections!$P$2)/Sections!$M$2)/(1-Sections!$V$2*Sections!$N$2/Sections!$M$2))/Sections!FR155-Sections!GC155/Sections!FR155</f>
        <v>12.449048153423874</v>
      </c>
      <c r="FZ155" s="129">
        <f t="shared" si="202"/>
        <v>6.8582415088433493</v>
      </c>
      <c r="GA155" s="129">
        <f t="shared" si="203"/>
        <v>52.294519517558129</v>
      </c>
      <c r="GB155" s="129">
        <f t="shared" ref="GB155:GB218" si="250">(GA155-FT155)/FZ155</f>
        <v>1.9146501114987422E-2</v>
      </c>
      <c r="GC155" s="149">
        <f>0.5*Sections!$U$2*Sections!$T$2*Sections!FT155^2</f>
        <v>489.78005193982466</v>
      </c>
      <c r="GD155" s="149">
        <f>BikeData!$N$2*((Sections!$P$2)/Sections!$N$2)-(0.5*Sections!$U$2*Sections!$T$2*Sections!FT155^2)/BikeData!$G$5</f>
        <v>8.5790925547752295</v>
      </c>
      <c r="GE155" s="149">
        <f>Sections!$V$2*BikeData!$N$2*(Sections!$P$2/Sections!$M$2)/(1-Sections!$V$2*Sections!$N$2/Sections!$M$2)</f>
        <v>15.459349727578084</v>
      </c>
      <c r="GF155" s="149">
        <f t="shared" si="204"/>
        <v>8.5790925547752295</v>
      </c>
      <c r="GG155" s="149">
        <f t="shared" si="205"/>
        <v>385.54111422000005</v>
      </c>
      <c r="GH155" s="149">
        <f>MAX(0, (FT155^2 - CX$6^2)/(2*Sections!GF155))</f>
        <v>158.58322259503069</v>
      </c>
      <c r="GI155" s="149">
        <f t="shared" si="206"/>
        <v>0</v>
      </c>
      <c r="GJ155" s="149">
        <f t="shared" si="207"/>
        <v>6.8582415088433493</v>
      </c>
      <c r="GM155" s="106">
        <f>INDEX($B$29:$B$34, MATCH(GQ155, $A$29:$A$34, 0))</f>
        <v>288.49501037177833</v>
      </c>
      <c r="GN155" s="106">
        <f t="shared" si="208"/>
        <v>129</v>
      </c>
      <c r="GO155" s="106">
        <f t="shared" si="209"/>
        <v>49.451568495916021</v>
      </c>
      <c r="GP155" s="106">
        <f t="shared" si="210"/>
        <v>178.02564658529769</v>
      </c>
      <c r="GQ155" s="106">
        <f>IF(HD155=0,
IF(GO155&lt;$E$29,1,
IF(GO155&lt;$E$30,2,
IF(GO155&lt;$E$31,3,
IF(GO155&lt;$E$32,4,
IF(GO155&lt;$E$33,5,
IF(GO155&lt;$E$34,6)))))),
IF(GO155&gt;$F$29,1,
IF(GO155&gt;$F$30,2,
IF(GO155&gt;$F$31,3,
IF(GO155&gt;$F$32,4,
IF(GO155&gt;$F$33,5,
IF(GO155&gt;$F$34,6)))))))</f>
        <v>3</v>
      </c>
      <c r="GR155" s="106" cm="1">
        <f t="array" ref="GR155">INDEX(Sections!$A$37:$F$67, MATCH(GO155, Acceleration!$H$6:$H$36, 1), Sections!GQ155)</f>
        <v>6.8582415088433493</v>
      </c>
      <c r="GS155" s="106">
        <f>(BikeData!$G$5/GM155)*BikeData!$N$2*(Sections!$O$2/Sections!$N$2)-Sections!GX155/Sections!GM155</f>
        <v>8.4728410065605644</v>
      </c>
      <c r="GT155" s="106">
        <f>(Sections!$V$2*Sections!$L$2*BikeData!$N$2*((Sections!$P$2)/Sections!$M$2)/(1-Sections!$V$2*Sections!$N$2/Sections!$M$2))/Sections!GM155-Sections!GX155/Sections!GM155</f>
        <v>12.620966825669816</v>
      </c>
      <c r="GU155" s="106">
        <f t="shared" si="211"/>
        <v>6.8582415088433493</v>
      </c>
      <c r="GV155" s="106">
        <f t="shared" si="212"/>
        <v>49.590060594074295</v>
      </c>
      <c r="GW155" s="106">
        <f t="shared" ref="GW155:GW218" si="251">(GV155-GO155)/GU155</f>
        <v>2.0193528906746045E-2</v>
      </c>
      <c r="GX155" s="106">
        <f>0.5*Sections!$U$2*Sections!$T$2*Sections!GO155^2</f>
        <v>440.1823728071293</v>
      </c>
      <c r="GY155" s="106">
        <f>BikeData!$N$2*((Sections!$P$2)/Sections!$N$2)-(0.5*Sections!$U$2*Sections!$T$2*Sections!GO155^2)/BikeData!$G$5</f>
        <v>8.7669625514899856</v>
      </c>
      <c r="GZ155" s="106">
        <f>Sections!$V$2*BikeData!$N$2*(Sections!$P$2/Sections!$M$2)/(1-Sections!$V$2*Sections!$N$2/Sections!$M$2)</f>
        <v>15.459349727578084</v>
      </c>
      <c r="HA155" s="106">
        <f t="shared" si="213"/>
        <v>8.7669625514899856</v>
      </c>
      <c r="HB155" s="106">
        <f t="shared" si="214"/>
        <v>254.21187875999999</v>
      </c>
      <c r="HC155" s="106">
        <f>MAX(0, (GO155^2 - DY$9^2)/(2*Sections!HA155))</f>
        <v>139.47006231312446</v>
      </c>
      <c r="HD155" s="106">
        <f t="shared" si="215"/>
        <v>0</v>
      </c>
      <c r="HE155" s="106">
        <f t="shared" si="216"/>
        <v>6.8582415088433493</v>
      </c>
      <c r="HH155" s="82">
        <f>INDEX($B$29:$B$34, MATCH(HL155, $A$29:$A$34, 0))</f>
        <v>288.49501037177833</v>
      </c>
      <c r="HI155" s="82">
        <f t="shared" si="217"/>
        <v>129</v>
      </c>
      <c r="HJ155" s="82">
        <f t="shared" si="218"/>
        <v>48.436220696021714</v>
      </c>
      <c r="HK155" s="82">
        <f t="shared" si="219"/>
        <v>174.37039450567818</v>
      </c>
      <c r="HL155" s="106">
        <f>IF(HY155=0,
IF(HJ155&lt;$E$29,1,
IF(HJ155&lt;$E$30,2,
IF(HJ155&lt;$E$31,3,
IF(HJ155&lt;$E$32,4,
IF(HJ155&lt;$E$33,5,
IF(HJ155&lt;$E$34,6)))))),
IF(HJ155&gt;$F$29,1,
IF(HJ155&gt;$F$30,2,
IF(HJ155&gt;$F$31,3,
IF(HJ155&gt;$F$32,4,
IF(HJ155&gt;$F$33,5,
IF(HJ155&gt;$F$34,6)))))))</f>
        <v>3</v>
      </c>
      <c r="HM155" s="106" cm="1">
        <f t="array" ref="HM155">INDEX(Sections!$A$37:$F$67, MATCH(HJ155, Acceleration!$H$6:$H$36, 1), Sections!HL155)</f>
        <v>6.8582415088433493</v>
      </c>
      <c r="HN155" s="82">
        <f>(BikeData!$G$5/HH155)*BikeData!$N$2*(Sections!$O$2/Sections!$N$2)-Sections!HS155/Sections!HH155</f>
        <v>8.5348532653778122</v>
      </c>
      <c r="HO155" s="82">
        <f>(Sections!$V$2*Sections!$L$2*BikeData!$N$2*((Sections!$P$2)/Sections!$M$2)/(1-Sections!$V$2*Sections!$N$2/Sections!$M$2))/Sections!HH155-Sections!HS155/Sections!HH155</f>
        <v>12.682979084487064</v>
      </c>
      <c r="HP155" s="82">
        <f t="shared" si="220"/>
        <v>6.8582415088433493</v>
      </c>
      <c r="HQ155" s="82">
        <f t="shared" si="221"/>
        <v>48.577607581388868</v>
      </c>
      <c r="HR155" s="106">
        <f t="shared" si="242"/>
        <v>2.0615617747616992E-2</v>
      </c>
      <c r="HS155" s="104">
        <f>0.5*Sections!$U$2*Sections!$T$2*Sections!HJ155^2</f>
        <v>422.29214555647002</v>
      </c>
      <c r="HT155" s="104">
        <f>BikeData!$N$2*((Sections!$P$2)/Sections!$N$2)-(0.5*Sections!$U$2*Sections!$T$2*Sections!HJ155^2)/BikeData!$G$5</f>
        <v>8.8347285638030897</v>
      </c>
      <c r="HU155" s="104">
        <f>Sections!$V$2*BikeData!$N$2*(Sections!$P$2/Sections!$M$2)/(1-Sections!$V$2*Sections!$N$2/Sections!$M$2)</f>
        <v>15.459349727578084</v>
      </c>
      <c r="HV155" s="106">
        <f t="shared" si="222"/>
        <v>8.8347285638030897</v>
      </c>
      <c r="HW155" s="106">
        <f t="shared" si="223"/>
        <v>192.42191860000003</v>
      </c>
      <c r="HX155" s="106">
        <f t="shared" ref="HX155:HX218" si="252">MAX(0, (HJ155^2 - HI$17^2)/(2*HV155))</f>
        <v>114.59333167713118</v>
      </c>
      <c r="HY155" s="106">
        <f t="shared" si="224"/>
        <v>0</v>
      </c>
      <c r="HZ155" s="106">
        <f t="shared" si="225"/>
        <v>6.8582415088433493</v>
      </c>
    </row>
    <row r="156" spans="2:234">
      <c r="B156" s="65"/>
      <c r="C156" s="65"/>
      <c r="D156" s="65"/>
      <c r="E156" s="111"/>
      <c r="F156" s="111"/>
      <c r="L156" s="149">
        <f>INDEX($B$29:$B$34, MATCH($P156, $A$29:$A$34, 0))</f>
        <v>288.49501037177833</v>
      </c>
      <c r="M156" s="149">
        <f t="shared" si="243"/>
        <v>130</v>
      </c>
      <c r="N156" s="149">
        <f t="shared" ref="N156:N219" si="253">U155</f>
        <v>49.168933637130017</v>
      </c>
      <c r="O156" s="149">
        <f t="shared" si="244"/>
        <v>177.00816109366806</v>
      </c>
      <c r="P156" s="149">
        <f>IF(AC156=0,
IF(N156&lt;$E$29,1,
IF(N156&lt;$E$30,2,
IF(N156&lt;$E$31,3,
IF(N156&lt;$E$32,4,
IF(N156&lt;$E$33,5,
IF(N156&lt;$E$34,6)))))),
IF(N156&gt;$F$29,1,
IF(N156&gt;$F$30,2,
IF(N156&gt;$F$31,3,
IF(N156&gt;$F$32,4,
IF(N156&gt;$F$33,5,
IF(N156&gt;$F$34,6)))))))</f>
        <v>3</v>
      </c>
      <c r="Q156" s="149" cm="1">
        <f t="array" ref="Q156">INDEX(Sections!$A$37:$F$67, MATCH(N156, Acceleration!$H$6:$H$36, 1), Sections!P156)</f>
        <v>6.8582415088433493</v>
      </c>
      <c r="R156" s="149">
        <f>(BikeData!$G$5/L156)*BikeData!$N$2*(Sections!$O$2/Sections!$N$2)-Sections!W156/Sections!L156</f>
        <v>8.490232109784202</v>
      </c>
      <c r="S156" s="149">
        <f>(Sections!$V$2*Sections!$L$2*BikeData!$N$2*((Sections!$P$2)/Sections!$M$2)/(1-Sections!$V$2*Sections!$N$2/Sections!$M$2))/Sections!L156-Sections!W156/Sections!L156</f>
        <v>12.638357928893454</v>
      </c>
      <c r="T156" s="149">
        <f t="shared" si="240"/>
        <v>6.8582415088433493</v>
      </c>
      <c r="U156" s="149">
        <f t="shared" si="241"/>
        <v>49.30821957879013</v>
      </c>
      <c r="V156" s="149">
        <f t="shared" si="245"/>
        <v>2.0309279205246798E-2</v>
      </c>
      <c r="W156" s="149">
        <f>0.5*Sections!$U$2*Sections!$T$2*Sections!N156^2</f>
        <v>435.16512630224923</v>
      </c>
      <c r="X156" s="149">
        <f>BikeData!$N$2*((Sections!$P$2)/Sections!$N$2)-(0.5*Sections!$U$2*Sections!$T$2*Sections!N156^2)/BikeData!$G$5</f>
        <v>8.785967273099379</v>
      </c>
      <c r="Y156" s="149">
        <f>Sections!$V$2*BikeData!$N$2*(Sections!$P$2/Sections!$M$2)/(1-Sections!$V$2*Sections!$N$2/Sections!$M$2)</f>
        <v>15.459349727578084</v>
      </c>
      <c r="Z156" s="149">
        <f t="shared" si="246"/>
        <v>8.785967273099379</v>
      </c>
      <c r="AA156" s="149">
        <f>$D$2-M156</f>
        <v>373.2</v>
      </c>
      <c r="AB156" s="149">
        <f>MAX(0, (N156^2 - M$17^2)/(2*Sections!Z156))</f>
        <v>86.543735213996129</v>
      </c>
      <c r="AC156" s="149">
        <f t="shared" ref="AC156:AC219" si="254">IF(OR(AB156 &gt;= AA156, AC155 = 1), 1, 0)</f>
        <v>0</v>
      </c>
      <c r="AD156" s="149">
        <f t="shared" si="247"/>
        <v>6.8582415088433493</v>
      </c>
      <c r="EX156" s="129">
        <f>INDEX($B$29:$B$34, MATCH($FB156, $A$29:$A$34, 0))</f>
        <v>288.49501037177833</v>
      </c>
      <c r="EY156" s="129">
        <f t="shared" si="230"/>
        <v>130</v>
      </c>
      <c r="EZ156" s="129">
        <f t="shared" si="231"/>
        <v>53.450072320847802</v>
      </c>
      <c r="FA156" s="129">
        <f t="shared" si="232"/>
        <v>192.42026035505208</v>
      </c>
      <c r="FB156" s="149">
        <f>IF(FO156=1,
IF(EZ156&lt;$E$29,1,
IF(EZ156&lt;$E$30,2,
IF(EZ156&lt;$E$31,3,
IF(EZ156&lt;$E$32,4,
IF(EZ156&lt;$E$33,5,
IF(EZ156&lt;$E$34,6)))))),
IF(EZ156&gt;$F$29,1,
IF(EZ156&gt;$F$30,2,
IF(EZ156&gt;$F$31,3,
IF(EZ156&gt;$F$32,4,
IF(EZ156&gt;$F$33,5,
IF(EZ156&gt;$F$34,6)))))))</f>
        <v>3</v>
      </c>
      <c r="FC156" s="149" cm="1">
        <f t="array" ref="FC156">INDEX(Sections!$A$37:$F$67, MATCH(EZ156, Acceleration!$H$6:$H$36, 1), Sections!FB156)</f>
        <v>6.8582415088433493</v>
      </c>
      <c r="FD156" s="129">
        <f>(BikeData!$G$5/EX156)*BikeData!$N$2*(Sections!$O$2/Sections!$N$2)-Sections!FI156/Sections!EX156</f>
        <v>8.2161243697767112</v>
      </c>
      <c r="FE156" s="129">
        <f>(Sections!$V$2*Sections!$L$2*BikeData!$N$2*((Sections!$P$2)/Sections!$M$2)/(1-Sections!$V$2*Sections!$N$2/Sections!$M$2))/Sections!EX156-Sections!FI156/Sections!EX156</f>
        <v>12.364250188885963</v>
      </c>
      <c r="FF156" s="129">
        <f t="shared" si="233"/>
        <v>6.8582415088433493</v>
      </c>
      <c r="FG156" s="129">
        <f t="shared" si="234"/>
        <v>53.578229852446107</v>
      </c>
      <c r="FH156" s="129">
        <f t="shared" si="248"/>
        <v>1.8686646049581698E-2</v>
      </c>
      <c r="FI156" s="149">
        <f>0.5*Sections!$U$2*Sections!$T$2*Sections!EZ156^2</f>
        <v>514.24384159869487</v>
      </c>
      <c r="FJ156" s="149">
        <f>BikeData!$N$2*((Sections!$P$2)/Sections!$N$2)-(0.5*Sections!$U$2*Sections!$T$2*Sections!EZ156^2)/BikeData!$G$5</f>
        <v>8.4864266848552674</v>
      </c>
      <c r="FK156" s="149">
        <f>Sections!$V$2*BikeData!$N$2*(Sections!$P$2/Sections!$M$2)/(1-Sections!$V$2*Sections!$N$2/Sections!$M$2)</f>
        <v>15.459349727578084</v>
      </c>
      <c r="FL156" s="149">
        <f t="shared" si="235"/>
        <v>8.4864266848552674</v>
      </c>
      <c r="FM156" s="149">
        <f t="shared" si="236"/>
        <v>123.62828163</v>
      </c>
      <c r="FN156" s="149">
        <f t="shared" si="249"/>
        <v>125.54884840586988</v>
      </c>
      <c r="FO156" s="149">
        <f t="shared" si="237"/>
        <v>1</v>
      </c>
      <c r="FP156" s="149">
        <f t="shared" si="238"/>
        <v>6.8582415088433493</v>
      </c>
      <c r="FQ156" s="676" t="s">
        <v>230</v>
      </c>
      <c r="FR156" s="149">
        <f>INDEX($B$29:$B$34, MATCH($FV156, $A$29:$A$34, 0))</f>
        <v>288.49501037177833</v>
      </c>
      <c r="FS156" s="129">
        <f t="shared" ref="FS156:FS219" si="255">FS155+FS$15</f>
        <v>130</v>
      </c>
      <c r="FT156" s="129">
        <f t="shared" ref="FT156:FT219" si="256">GA155</f>
        <v>52.294519517558129</v>
      </c>
      <c r="FU156" s="129">
        <f t="shared" ref="FU156:FU219" si="257">FT156*3.6</f>
        <v>188.26027026320926</v>
      </c>
      <c r="FV156" s="149">
        <f>IF(GI156=0,
IF(FT156&lt;$E$29,1,
IF(FT156&lt;$E$30,2,
IF(FT156&lt;$E$31,3,
IF(FT156&lt;$E$32,4,
IF(FT156&lt;$E$33,5,
IF(FT156&lt;$E$34,6)))))),
IF(FT156&gt;$F$29,1,
IF(FT156&gt;$F$30,2,
IF(FT156&gt;$F$31,3,
IF(FT156&gt;$F$32,4,
IF(FT156&gt;$F$33,5,
IF(FT156&gt;$F$34,6)))))))</f>
        <v>3</v>
      </c>
      <c r="FW156" s="149" cm="1">
        <f t="array" ref="FW156">INDEX(Sections!$A$37:$F$67, MATCH(FT156, Acceleration!$H$6:$H$36, 1), Sections!FV156)</f>
        <v>6.8582415088433493</v>
      </c>
      <c r="FX156" s="129">
        <f>(BikeData!$G$5/FR156)*BikeData!$N$2*(Sections!$O$2/Sections!$N$2)-Sections!GC156/Sections!FR156</f>
        <v>8.2923642419580101</v>
      </c>
      <c r="FY156" s="129">
        <f>(Sections!$V$2*Sections!$L$2*BikeData!$N$2*((Sections!$P$2)/Sections!$M$2)/(1-Sections!$V$2*Sections!$N$2/Sections!$M$2))/Sections!FR156-Sections!GC156/Sections!FR156</f>
        <v>12.440490061067262</v>
      </c>
      <c r="FZ156" s="129">
        <f t="shared" ref="FZ156:FZ219" si="258">MIN(FW156,FX156,FY156)</f>
        <v>6.8582415088433493</v>
      </c>
      <c r="GA156" s="129">
        <f t="shared" ref="GA156:GA219" si="259">SQRT(FT156^2 + 2*FZ156*1)</f>
        <v>52.425501948860294</v>
      </c>
      <c r="GB156" s="129">
        <f t="shared" si="250"/>
        <v>1.9098544595326648E-2</v>
      </c>
      <c r="GC156" s="149">
        <f>0.5*Sections!$U$2*Sections!$T$2*Sections!FT156^2</f>
        <v>492.2490188830082</v>
      </c>
      <c r="GD156" s="149">
        <f>BikeData!$N$2*((Sections!$P$2)/Sections!$N$2)-(0.5*Sections!$U$2*Sections!$T$2*Sections!FT156^2)/BikeData!$G$5</f>
        <v>8.569740407263172</v>
      </c>
      <c r="GE156" s="149">
        <f>Sections!$V$2*BikeData!$N$2*(Sections!$P$2/Sections!$M$2)/(1-Sections!$V$2*Sections!$N$2/Sections!$M$2)</f>
        <v>15.459349727578084</v>
      </c>
      <c r="GF156" s="149">
        <f t="shared" ref="GF156:GF219" si="260">MIN(GD156,GE156)</f>
        <v>8.569740407263172</v>
      </c>
      <c r="GG156" s="149">
        <f t="shared" ref="GG156:GG219" si="261">FS$14-FS156</f>
        <v>384.54111422000005</v>
      </c>
      <c r="GH156" s="149">
        <f>MAX(0, (FT156^2 - CX$6^2)/(2*Sections!GF156))</f>
        <v>159.55657007150967</v>
      </c>
      <c r="GI156" s="149">
        <f t="shared" ref="GI156:GI219" si="262">IF(OR(GH156 &gt;= GG156, GI155 = 1), 1, 0)</f>
        <v>0</v>
      </c>
      <c r="GJ156" s="149">
        <f t="shared" ref="GJ156:GJ219" si="263">FZ156</f>
        <v>6.8582415088433493</v>
      </c>
      <c r="GM156" s="106">
        <f>INDEX($B$29:$B$34, MATCH(GQ156, $A$29:$A$34, 0))</f>
        <v>288.49501037177833</v>
      </c>
      <c r="GN156" s="106">
        <f t="shared" ref="GN156:GN219" si="264">GN155+GN$15</f>
        <v>130</v>
      </c>
      <c r="GO156" s="106">
        <f t="shared" ref="GO156:GO219" si="265">GV155</f>
        <v>49.590060594074295</v>
      </c>
      <c r="GP156" s="106">
        <f t="shared" ref="GP156:GP219" si="266">GO156*3.6</f>
        <v>178.52421813866746</v>
      </c>
      <c r="GQ156" s="106">
        <f>IF(HD156=0,
IF(GO156&lt;$E$29,1,
IF(GO156&lt;$E$30,2,
IF(GO156&lt;$E$31,3,
IF(GO156&lt;$E$32,4,
IF(GO156&lt;$E$33,5,
IF(GO156&lt;$E$34,6)))))),
IF(GO156&gt;$F$29,1,
IF(GO156&gt;$F$30,2,
IF(GO156&gt;$F$31,3,
IF(GO156&gt;$F$32,4,
IF(GO156&gt;$F$33,5,
IF(GO156&gt;$F$34,6)))))))</f>
        <v>3</v>
      </c>
      <c r="GR156" s="106" cm="1">
        <f t="array" ref="GR156">INDEX(Sections!$A$37:$F$67, MATCH(GO156, Acceleration!$H$6:$H$36, 1), Sections!GQ156)</f>
        <v>6.8582415088433493</v>
      </c>
      <c r="GS156" s="106">
        <f>(BikeData!$G$5/GM156)*BikeData!$N$2*(Sections!$O$2/Sections!$N$2)-Sections!GX156/Sections!GM156</f>
        <v>8.4642829142039524</v>
      </c>
      <c r="GT156" s="106">
        <f>(Sections!$V$2*Sections!$L$2*BikeData!$N$2*((Sections!$P$2)/Sections!$M$2)/(1-Sections!$V$2*Sections!$N$2/Sections!$M$2))/Sections!GM156-Sections!GX156/Sections!GM156</f>
        <v>12.612408733313204</v>
      </c>
      <c r="GU156" s="106">
        <f t="shared" ref="GU156:GU219" si="267">MIN(GR156,GS156,GT156)</f>
        <v>6.8582415088433493</v>
      </c>
      <c r="GV156" s="106">
        <f t="shared" ref="GV156:GV219" si="268">SQRT(GO156^2 + 2*GU156*1)</f>
        <v>49.728166995593618</v>
      </c>
      <c r="GW156" s="106">
        <f t="shared" si="251"/>
        <v>2.0137290490753655E-2</v>
      </c>
      <c r="GX156" s="106">
        <f>0.5*Sections!$U$2*Sections!$T$2*Sections!GO156^2</f>
        <v>442.65133975031279</v>
      </c>
      <c r="GY156" s="106">
        <f>BikeData!$N$2*((Sections!$P$2)/Sections!$N$2)-(0.5*Sections!$U$2*Sections!$T$2*Sections!GO156^2)/BikeData!$G$5</f>
        <v>8.7576104039779263</v>
      </c>
      <c r="GZ156" s="106">
        <f>Sections!$V$2*BikeData!$N$2*(Sections!$P$2/Sections!$M$2)/(1-Sections!$V$2*Sections!$N$2/Sections!$M$2)</f>
        <v>15.459349727578084</v>
      </c>
      <c r="HA156" s="106">
        <f t="shared" ref="HA156:HA219" si="269">MIN(GY156,GZ156)</f>
        <v>8.7576104039779263</v>
      </c>
      <c r="HB156" s="106">
        <f t="shared" ref="HB156:HB219" si="270">GN$14-GN156</f>
        <v>253.21187875999999</v>
      </c>
      <c r="HC156" s="106">
        <f>MAX(0, (GO156^2 - DY$9^2)/(2*Sections!HA156))</f>
        <v>140.40211863083917</v>
      </c>
      <c r="HD156" s="106">
        <f t="shared" ref="HD156:HD219" si="271">IF(OR(HC156 &gt;= HB156, HD155 = 1), 1, 0)</f>
        <v>0</v>
      </c>
      <c r="HE156" s="106">
        <f t="shared" ref="HE156:HE219" si="272">GU156</f>
        <v>6.8582415088433493</v>
      </c>
      <c r="HH156" s="82">
        <f>INDEX($B$29:$B$34, MATCH(HL156, $A$29:$A$34, 0))</f>
        <v>288.49501037177833</v>
      </c>
      <c r="HI156" s="82">
        <f t="shared" ref="HI156:HI219" si="273">HI155+HI$15</f>
        <v>130</v>
      </c>
      <c r="HJ156" s="82">
        <f t="shared" ref="HJ156:HJ219" si="274">HQ155</f>
        <v>48.577607581388868</v>
      </c>
      <c r="HK156" s="82">
        <f t="shared" ref="HK156:HK219" si="275">HJ156*3.6</f>
        <v>174.87938729299992</v>
      </c>
      <c r="HL156" s="106">
        <f>IF(HY156=0,
IF(HJ156&lt;$E$29,1,
IF(HJ156&lt;$E$30,2,
IF(HJ156&lt;$E$31,3,
IF(HJ156&lt;$E$32,4,
IF(HJ156&lt;$E$33,5,
IF(HJ156&lt;$E$34,6)))))),
IF(HJ156&gt;$F$29,1,
IF(HJ156&gt;$F$30,2,
IF(HJ156&gt;$F$31,3,
IF(HJ156&gt;$F$32,4,
IF(HJ156&gt;$F$33,5,
IF(HJ156&gt;$F$34,6)))))))</f>
        <v>3</v>
      </c>
      <c r="HM156" s="106" cm="1">
        <f t="array" ref="HM156">INDEX(Sections!$A$37:$F$67, MATCH(HJ156, Acceleration!$H$6:$H$36, 1), Sections!HL156)</f>
        <v>6.8582415088433493</v>
      </c>
      <c r="HN156" s="82">
        <f>(BikeData!$G$5/HH156)*BikeData!$N$2*(Sections!$O$2/Sections!$N$2)-Sections!HS156/Sections!HH156</f>
        <v>8.5262951730211984</v>
      </c>
      <c r="HO156" s="82">
        <f>(Sections!$V$2*Sections!$L$2*BikeData!$N$2*((Sections!$P$2)/Sections!$M$2)/(1-Sections!$V$2*Sections!$N$2/Sections!$M$2))/Sections!HH156-Sections!HS156/Sections!HH156</f>
        <v>12.67442099213045</v>
      </c>
      <c r="HP156" s="82">
        <f t="shared" ref="HP156:HP219" si="276">MIN(HM156,HN156,HO156)</f>
        <v>6.8582415088433493</v>
      </c>
      <c r="HQ156" s="82">
        <f t="shared" ref="HQ156:HQ204" si="277">SQRT(HJ156^2 + 2*HP156*1)</f>
        <v>48.718584147623751</v>
      </c>
      <c r="HR156" s="106">
        <f t="shared" si="242"/>
        <v>2.0555789126571463E-2</v>
      </c>
      <c r="HS156" s="104">
        <f>0.5*Sections!$U$2*Sections!$T$2*Sections!HJ156^2</f>
        <v>424.76111249965368</v>
      </c>
      <c r="HT156" s="104">
        <f>BikeData!$N$2*((Sections!$P$2)/Sections!$N$2)-(0.5*Sections!$U$2*Sections!$T$2*Sections!HJ156^2)/BikeData!$G$5</f>
        <v>8.8253764162910286</v>
      </c>
      <c r="HU156" s="104">
        <f>Sections!$V$2*BikeData!$N$2*(Sections!$P$2/Sections!$M$2)/(1-Sections!$V$2*Sections!$N$2/Sections!$M$2)</f>
        <v>15.459349727578084</v>
      </c>
      <c r="HV156" s="106">
        <f t="shared" ref="HV156:HV219" si="278">MIN(HT156,HU156)</f>
        <v>8.8253764162910286</v>
      </c>
      <c r="HW156" s="106">
        <f t="shared" ref="HW156:HW219" si="279">HI$14-HI156</f>
        <v>191.42191860000003</v>
      </c>
      <c r="HX156" s="106">
        <f t="shared" si="252"/>
        <v>115.49186958379185</v>
      </c>
      <c r="HY156" s="106">
        <f t="shared" ref="HY156:HY219" si="280">IF(OR(HX156 &gt;= HW156, HY155 = 1), 1, 0)</f>
        <v>0</v>
      </c>
      <c r="HZ156" s="106">
        <f t="shared" ref="HZ156:HZ205" si="281">HP156</f>
        <v>6.8582415088433493</v>
      </c>
    </row>
    <row r="157" spans="2:234">
      <c r="B157" s="65"/>
      <c r="C157" s="65"/>
      <c r="D157" s="65"/>
      <c r="E157" s="111"/>
      <c r="F157" s="111"/>
      <c r="L157" s="149">
        <f>INDEX($B$29:$B$34, MATCH($P157, $A$29:$A$34, 0))</f>
        <v>288.49501037177833</v>
      </c>
      <c r="M157" s="149">
        <f t="shared" si="243"/>
        <v>131</v>
      </c>
      <c r="N157" s="149">
        <f t="shared" si="253"/>
        <v>49.30821957879013</v>
      </c>
      <c r="O157" s="149">
        <f t="shared" si="244"/>
        <v>177.50959048364447</v>
      </c>
      <c r="P157" s="149">
        <f>IF(AC157=0,
IF(N157&lt;$E$29,1,
IF(N157&lt;$E$30,2,
IF(N157&lt;$E$31,3,
IF(N157&lt;$E$32,4,
IF(N157&lt;$E$33,5,
IF(N157&lt;$E$34,6)))))),
IF(N157&gt;$F$29,1,
IF(N157&gt;$F$30,2,
IF(N157&gt;$F$31,3,
IF(N157&gt;$F$32,4,
IF(N157&gt;$F$33,5,
IF(N157&gt;$F$34,6)))))))</f>
        <v>3</v>
      </c>
      <c r="Q157" s="149" cm="1">
        <f t="array" ref="Q157">INDEX(Sections!$A$37:$F$67, MATCH(N157, Acceleration!$H$6:$H$36, 1), Sections!P157)</f>
        <v>6.8582415088433493</v>
      </c>
      <c r="R157" s="149">
        <f>(BikeData!$G$5/L157)*BikeData!$N$2*(Sections!$O$2/Sections!$N$2)-Sections!W157/Sections!L157</f>
        <v>8.48167401742759</v>
      </c>
      <c r="S157" s="149">
        <f>(Sections!$V$2*Sections!$L$2*BikeData!$N$2*((Sections!$P$2)/Sections!$M$2)/(1-Sections!$V$2*Sections!$N$2/Sections!$M$2))/Sections!L157-Sections!W157/Sections!L157</f>
        <v>12.629799836536842</v>
      </c>
      <c r="T157" s="149">
        <f t="shared" si="240"/>
        <v>6.8582415088433493</v>
      </c>
      <c r="U157" s="149">
        <f t="shared" si="241"/>
        <v>49.447113172033298</v>
      </c>
      <c r="V157" s="149">
        <f t="shared" si="245"/>
        <v>2.0252070893693627E-2</v>
      </c>
      <c r="W157" s="149">
        <f>0.5*Sections!$U$2*Sections!$T$2*Sections!N157^2</f>
        <v>437.63409324543284</v>
      </c>
      <c r="X157" s="149">
        <f>BikeData!$N$2*((Sections!$P$2)/Sections!$N$2)-(0.5*Sections!$U$2*Sections!$T$2*Sections!N157^2)/BikeData!$G$5</f>
        <v>8.7766151255873197</v>
      </c>
      <c r="Y157" s="149">
        <f>Sections!$V$2*BikeData!$N$2*(Sections!$P$2/Sections!$M$2)/(1-Sections!$V$2*Sections!$N$2/Sections!$M$2)</f>
        <v>15.459349727578084</v>
      </c>
      <c r="Z157" s="149">
        <f t="shared" si="246"/>
        <v>8.7766151255873197</v>
      </c>
      <c r="AA157" s="149">
        <f>$D$2-M157</f>
        <v>372.2</v>
      </c>
      <c r="AB157" s="149">
        <f>MAX(0, (N157^2 - M$17^2)/(2*Sections!Z157))</f>
        <v>87.417376267761284</v>
      </c>
      <c r="AC157" s="149">
        <f t="shared" si="254"/>
        <v>0</v>
      </c>
      <c r="AD157" s="149">
        <f t="shared" si="247"/>
        <v>6.8582415088433493</v>
      </c>
      <c r="EX157" s="129">
        <f>INDEX($B$29:$B$34, MATCH($FB157, $A$29:$A$34, 0))</f>
        <v>288.49501037177833</v>
      </c>
      <c r="EY157" s="129">
        <f t="shared" si="230"/>
        <v>131</v>
      </c>
      <c r="EZ157" s="129">
        <f t="shared" si="231"/>
        <v>53.578229852446107</v>
      </c>
      <c r="FA157" s="129">
        <f t="shared" si="232"/>
        <v>192.88162746880599</v>
      </c>
      <c r="FB157" s="149">
        <f>IF(FO157=1,
IF(EZ157&lt;$E$29,1,
IF(EZ157&lt;$E$30,2,
IF(EZ157&lt;$E$31,3,
IF(EZ157&lt;$E$32,4,
IF(EZ157&lt;$E$33,5,
IF(EZ157&lt;$E$34,6)))))),
IF(EZ157&gt;$F$29,1,
IF(EZ157&gt;$F$30,2,
IF(EZ157&gt;$F$31,3,
IF(EZ157&gt;$F$32,4,
IF(EZ157&gt;$F$33,5,
IF(EZ157&gt;$F$34,6)))))))</f>
        <v>3</v>
      </c>
      <c r="FC157" s="149" cm="1">
        <f t="array" ref="FC157">INDEX(Sections!$A$37:$F$67, MATCH(EZ157, Acceleration!$H$6:$H$36, 1), Sections!FB157)</f>
        <v>6.8582415088433493</v>
      </c>
      <c r="FD157" s="129">
        <f>(BikeData!$G$5/EX157)*BikeData!$N$2*(Sections!$O$2/Sections!$N$2)-Sections!FI157/Sections!EX157</f>
        <v>8.2075662774200993</v>
      </c>
      <c r="FE157" s="129">
        <f>(Sections!$V$2*Sections!$L$2*BikeData!$N$2*((Sections!$P$2)/Sections!$M$2)/(1-Sections!$V$2*Sections!$N$2/Sections!$M$2))/Sections!EX157-Sections!FI157/Sections!EX157</f>
        <v>12.355692096529351</v>
      </c>
      <c r="FF157" s="129">
        <f t="shared" si="233"/>
        <v>6.8582415088433493</v>
      </c>
      <c r="FG157" s="129">
        <f t="shared" si="234"/>
        <v>53.706081565677771</v>
      </c>
      <c r="FH157" s="129">
        <f t="shared" si="248"/>
        <v>1.8642054682210515E-2</v>
      </c>
      <c r="FI157" s="149">
        <f>0.5*Sections!$U$2*Sections!$T$2*Sections!EZ157^2</f>
        <v>516.71280854187842</v>
      </c>
      <c r="FJ157" s="149">
        <f>BikeData!$N$2*((Sections!$P$2)/Sections!$N$2)-(0.5*Sections!$U$2*Sections!$T$2*Sections!EZ157^2)/BikeData!$G$5</f>
        <v>8.4770745373432081</v>
      </c>
      <c r="FK157" s="149">
        <f>Sections!$V$2*BikeData!$N$2*(Sections!$P$2/Sections!$M$2)/(1-Sections!$V$2*Sections!$N$2/Sections!$M$2)</f>
        <v>15.459349727578084</v>
      </c>
      <c r="FL157" s="149">
        <f t="shared" si="235"/>
        <v>8.4770745373432081</v>
      </c>
      <c r="FM157" s="149">
        <f t="shared" si="236"/>
        <v>122.62828163</v>
      </c>
      <c r="FN157" s="149">
        <f t="shared" si="249"/>
        <v>126.49639143191263</v>
      </c>
      <c r="FO157" s="149">
        <f t="shared" si="237"/>
        <v>1</v>
      </c>
      <c r="FP157" s="149">
        <f t="shared" si="238"/>
        <v>6.8582415088433493</v>
      </c>
      <c r="FQ157" s="676"/>
      <c r="FR157" s="149">
        <f>INDEX($B$29:$B$34, MATCH($FV157, $A$29:$A$34, 0))</f>
        <v>288.49501037177833</v>
      </c>
      <c r="FS157" s="129">
        <f t="shared" si="255"/>
        <v>131</v>
      </c>
      <c r="FT157" s="129">
        <f t="shared" si="256"/>
        <v>52.425501948860294</v>
      </c>
      <c r="FU157" s="129">
        <f t="shared" si="257"/>
        <v>188.73180701589706</v>
      </c>
      <c r="FV157" s="149">
        <f>IF(GI157=0,
IF(FT157&lt;$E$29,1,
IF(FT157&lt;$E$30,2,
IF(FT157&lt;$E$31,3,
IF(FT157&lt;$E$32,4,
IF(FT157&lt;$E$33,5,
IF(FT157&lt;$E$34,6)))))),
IF(FT157&gt;$F$29,1,
IF(FT157&gt;$F$30,2,
IF(FT157&gt;$F$31,3,
IF(FT157&gt;$F$32,4,
IF(FT157&gt;$F$33,5,
IF(FT157&gt;$F$34,6)))))))</f>
        <v>3</v>
      </c>
      <c r="FW157" s="149" cm="1">
        <f t="array" ref="FW157">INDEX(Sections!$A$37:$F$67, MATCH(FT157, Acceleration!$H$6:$H$36, 1), Sections!FV157)</f>
        <v>6.8582415088433493</v>
      </c>
      <c r="FX157" s="129">
        <f>(BikeData!$G$5/FR157)*BikeData!$N$2*(Sections!$O$2/Sections!$N$2)-Sections!GC157/Sections!FR157</f>
        <v>8.2838061496013964</v>
      </c>
      <c r="FY157" s="129">
        <f>(Sections!$V$2*Sections!$L$2*BikeData!$N$2*((Sections!$P$2)/Sections!$M$2)/(1-Sections!$V$2*Sections!$N$2/Sections!$M$2))/Sections!FR157-Sections!GC157/Sections!FR157</f>
        <v>12.43193196871065</v>
      </c>
      <c r="FZ157" s="129">
        <f t="shared" si="258"/>
        <v>6.8582415088433493</v>
      </c>
      <c r="GA157" s="129">
        <f t="shared" si="259"/>
        <v>52.556157941840091</v>
      </c>
      <c r="GB157" s="129">
        <f t="shared" si="250"/>
        <v>1.9050946632795426E-2</v>
      </c>
      <c r="GC157" s="149">
        <f>0.5*Sections!$U$2*Sections!$T$2*Sections!FT157^2</f>
        <v>494.71798582619181</v>
      </c>
      <c r="GD157" s="149">
        <f>BikeData!$N$2*((Sections!$P$2)/Sections!$N$2)-(0.5*Sections!$U$2*Sections!$T$2*Sections!FT157^2)/BikeData!$G$5</f>
        <v>8.5603882597511127</v>
      </c>
      <c r="GE157" s="149">
        <f>Sections!$V$2*BikeData!$N$2*(Sections!$P$2/Sections!$M$2)/(1-Sections!$V$2*Sections!$N$2/Sections!$M$2)</f>
        <v>15.459349727578084</v>
      </c>
      <c r="GF157" s="149">
        <f t="shared" si="260"/>
        <v>8.5603882597511127</v>
      </c>
      <c r="GG157" s="149">
        <f t="shared" si="261"/>
        <v>383.54111422000005</v>
      </c>
      <c r="GH157" s="149">
        <f>MAX(0, (FT157^2 - CX$6^2)/(2*Sections!GF157))</f>
        <v>160.53204429479135</v>
      </c>
      <c r="GI157" s="149">
        <f t="shared" si="262"/>
        <v>0</v>
      </c>
      <c r="GJ157" s="149">
        <f t="shared" si="263"/>
        <v>6.8582415088433493</v>
      </c>
      <c r="GM157" s="106">
        <f>INDEX($B$29:$B$34, MATCH(GQ157, $A$29:$A$34, 0))</f>
        <v>288.49501037177833</v>
      </c>
      <c r="GN157" s="106">
        <f t="shared" si="264"/>
        <v>131</v>
      </c>
      <c r="GO157" s="106">
        <f t="shared" si="265"/>
        <v>49.728166995593618</v>
      </c>
      <c r="GP157" s="106">
        <f t="shared" si="266"/>
        <v>179.02140118413703</v>
      </c>
      <c r="GQ157" s="106">
        <f>IF(HD157=0,
IF(GO157&lt;$E$29,1,
IF(GO157&lt;$E$30,2,
IF(GO157&lt;$E$31,3,
IF(GO157&lt;$E$32,4,
IF(GO157&lt;$E$33,5,
IF(GO157&lt;$E$34,6)))))),
IF(GO157&gt;$F$29,1,
IF(GO157&gt;$F$30,2,
IF(GO157&gt;$F$31,3,
IF(GO157&gt;$F$32,4,
IF(GO157&gt;$F$33,5,
IF(GO157&gt;$F$34,6)))))))</f>
        <v>3</v>
      </c>
      <c r="GR157" s="106" cm="1">
        <f t="array" ref="GR157">INDEX(Sections!$A$37:$F$67, MATCH(GO157, Acceleration!$H$6:$H$36, 1), Sections!GQ157)</f>
        <v>6.8582415088433493</v>
      </c>
      <c r="GS157" s="106">
        <f>(BikeData!$G$5/GM157)*BikeData!$N$2*(Sections!$O$2/Sections!$N$2)-Sections!GX157/Sections!GM157</f>
        <v>8.4557248218473404</v>
      </c>
      <c r="GT157" s="106">
        <f>(Sections!$V$2*Sections!$L$2*BikeData!$N$2*((Sections!$P$2)/Sections!$M$2)/(1-Sections!$V$2*Sections!$N$2/Sections!$M$2))/Sections!GM157-Sections!GX157/Sections!GM157</f>
        <v>12.60385064095659</v>
      </c>
      <c r="GU157" s="106">
        <f t="shared" si="267"/>
        <v>6.8582415088433493</v>
      </c>
      <c r="GV157" s="106">
        <f t="shared" si="268"/>
        <v>49.865890905099981</v>
      </c>
      <c r="GW157" s="106">
        <f t="shared" si="251"/>
        <v>2.0081519341186082E-2</v>
      </c>
      <c r="GX157" s="106">
        <f>0.5*Sections!$U$2*Sections!$T$2*Sections!GO157^2</f>
        <v>445.12030669349633</v>
      </c>
      <c r="GY157" s="106">
        <f>BikeData!$N$2*((Sections!$P$2)/Sections!$N$2)-(0.5*Sections!$U$2*Sections!$T$2*Sections!GO157^2)/BikeData!$G$5</f>
        <v>8.7482582564658671</v>
      </c>
      <c r="GZ157" s="106">
        <f>Sections!$V$2*BikeData!$N$2*(Sections!$P$2/Sections!$M$2)/(1-Sections!$V$2*Sections!$N$2/Sections!$M$2)</f>
        <v>15.459349727578084</v>
      </c>
      <c r="HA157" s="106">
        <f t="shared" si="269"/>
        <v>8.7482582564658671</v>
      </c>
      <c r="HB157" s="106">
        <f t="shared" si="270"/>
        <v>252.21187875999999</v>
      </c>
      <c r="HC157" s="106">
        <f>MAX(0, (GO157^2 - DY$9^2)/(2*Sections!HA157))</f>
        <v>141.33616774024273</v>
      </c>
      <c r="HD157" s="106">
        <f t="shared" si="271"/>
        <v>0</v>
      </c>
      <c r="HE157" s="106">
        <f t="shared" si="272"/>
        <v>6.8582415088433493</v>
      </c>
      <c r="HH157" s="82">
        <f>INDEX($B$29:$B$34, MATCH(HL157, $A$29:$A$34, 0))</f>
        <v>288.49501037177833</v>
      </c>
      <c r="HI157" s="82">
        <f t="shared" si="273"/>
        <v>131</v>
      </c>
      <c r="HJ157" s="82">
        <f t="shared" si="274"/>
        <v>48.718584147623751</v>
      </c>
      <c r="HK157" s="82">
        <f t="shared" si="275"/>
        <v>175.38690293144552</v>
      </c>
      <c r="HL157" s="106">
        <f>IF(HY157=0,
IF(HJ157&lt;$E$29,1,
IF(HJ157&lt;$E$30,2,
IF(HJ157&lt;$E$31,3,
IF(HJ157&lt;$E$32,4,
IF(HJ157&lt;$E$33,5,
IF(HJ157&lt;$E$34,6)))))),
IF(HJ157&gt;$F$29,1,
IF(HJ157&gt;$F$30,2,
IF(HJ157&gt;$F$31,3,
IF(HJ157&gt;$F$32,4,
IF(HJ157&gt;$F$33,5,
IF(HJ157&gt;$F$34,6)))))))</f>
        <v>3</v>
      </c>
      <c r="HM157" s="106" cm="1">
        <f t="array" ref="HM157">INDEX(Sections!$A$37:$F$67, MATCH(HJ157, Acceleration!$H$6:$H$36, 1), Sections!HL157)</f>
        <v>6.8582415088433493</v>
      </c>
      <c r="HN157" s="82">
        <f>(BikeData!$G$5/HH157)*BikeData!$N$2*(Sections!$O$2/Sections!$N$2)-Sections!HS157/Sections!HH157</f>
        <v>8.5177370806645865</v>
      </c>
      <c r="HO157" s="82">
        <f>(Sections!$V$2*Sections!$L$2*BikeData!$N$2*((Sections!$P$2)/Sections!$M$2)/(1-Sections!$V$2*Sections!$N$2/Sections!$M$2))/Sections!HH157-Sections!HS157/Sections!HH157</f>
        <v>12.665862899773838</v>
      </c>
      <c r="HP157" s="82">
        <f t="shared" si="276"/>
        <v>6.8582415088433493</v>
      </c>
      <c r="HQ157" s="82">
        <f t="shared" si="277"/>
        <v>48.859153946489734</v>
      </c>
      <c r="HR157" s="106">
        <f t="shared" si="242"/>
        <v>2.0496478388042316E-2</v>
      </c>
      <c r="HS157" s="104">
        <f>0.5*Sections!$U$2*Sections!$T$2*Sections!HJ157^2</f>
        <v>427.23007944283734</v>
      </c>
      <c r="HT157" s="104">
        <f>BikeData!$N$2*((Sections!$P$2)/Sections!$N$2)-(0.5*Sections!$U$2*Sections!$T$2*Sections!HJ157^2)/BikeData!$G$5</f>
        <v>8.8160242687789694</v>
      </c>
      <c r="HU157" s="104">
        <f>Sections!$V$2*BikeData!$N$2*(Sections!$P$2/Sections!$M$2)/(1-Sections!$V$2*Sections!$N$2/Sections!$M$2)</f>
        <v>15.459349727578084</v>
      </c>
      <c r="HV157" s="106">
        <f t="shared" si="278"/>
        <v>8.8160242687789694</v>
      </c>
      <c r="HW157" s="106">
        <f t="shared" si="279"/>
        <v>190.42191860000003</v>
      </c>
      <c r="HX157" s="106">
        <f t="shared" si="252"/>
        <v>116.39231385068747</v>
      </c>
      <c r="HY157" s="106">
        <f t="shared" si="280"/>
        <v>0</v>
      </c>
      <c r="HZ157" s="106">
        <f t="shared" si="281"/>
        <v>6.8582415088433493</v>
      </c>
    </row>
    <row r="158" spans="2:234">
      <c r="B158" s="65"/>
      <c r="C158" s="65"/>
      <c r="D158" s="65"/>
      <c r="E158" s="111"/>
      <c r="F158" s="111"/>
      <c r="L158" s="149">
        <f>INDEX($B$29:$B$34, MATCH($P158, $A$29:$A$34, 0))</f>
        <v>288.49501037177833</v>
      </c>
      <c r="M158" s="149">
        <f t="shared" si="243"/>
        <v>132</v>
      </c>
      <c r="N158" s="149">
        <f t="shared" si="253"/>
        <v>49.447113172033298</v>
      </c>
      <c r="O158" s="149">
        <f t="shared" si="244"/>
        <v>178.00960741931988</v>
      </c>
      <c r="P158" s="149">
        <f>IF(AC158=0,
IF(N158&lt;$E$29,1,
IF(N158&lt;$E$30,2,
IF(N158&lt;$E$31,3,
IF(N158&lt;$E$32,4,
IF(N158&lt;$E$33,5,
IF(N158&lt;$E$34,6)))))),
IF(N158&gt;$F$29,1,
IF(N158&gt;$F$30,2,
IF(N158&gt;$F$31,3,
IF(N158&gt;$F$32,4,
IF(N158&gt;$F$33,5,
IF(N158&gt;$F$34,6)))))))</f>
        <v>3</v>
      </c>
      <c r="Q158" s="149" cm="1">
        <f t="array" ref="Q158">INDEX(Sections!$A$37:$F$67, MATCH(N158, Acceleration!$H$6:$H$36, 1), Sections!P158)</f>
        <v>6.8582415088433493</v>
      </c>
      <c r="R158" s="149">
        <f>(BikeData!$G$5/L158)*BikeData!$N$2*(Sections!$O$2/Sections!$N$2)-Sections!W158/Sections!L158</f>
        <v>8.473115925070978</v>
      </c>
      <c r="S158" s="149">
        <f>(Sections!$V$2*Sections!$L$2*BikeData!$N$2*((Sections!$P$2)/Sections!$M$2)/(1-Sections!$V$2*Sections!$N$2/Sections!$M$2))/Sections!L158-Sections!W158/Sections!L158</f>
        <v>12.62124174418023</v>
      </c>
      <c r="T158" s="149">
        <f t="shared" si="240"/>
        <v>6.8582415088433493</v>
      </c>
      <c r="U158" s="149">
        <f t="shared" si="241"/>
        <v>49.585617713864927</v>
      </c>
      <c r="V158" s="149">
        <f t="shared" si="245"/>
        <v>2.0195343318405317E-2</v>
      </c>
      <c r="W158" s="149">
        <f>0.5*Sections!$U$2*Sections!$T$2*Sections!N158^2</f>
        <v>440.10306018861633</v>
      </c>
      <c r="X158" s="149">
        <f>BikeData!$N$2*((Sections!$P$2)/Sections!$N$2)-(0.5*Sections!$U$2*Sections!$T$2*Sections!N158^2)/BikeData!$G$5</f>
        <v>8.7672629780752622</v>
      </c>
      <c r="Y158" s="149">
        <f>Sections!$V$2*BikeData!$N$2*(Sections!$P$2/Sections!$M$2)/(1-Sections!$V$2*Sections!$N$2/Sections!$M$2)</f>
        <v>15.459349727578084</v>
      </c>
      <c r="Z158" s="149">
        <f t="shared" si="246"/>
        <v>8.7672629780752622</v>
      </c>
      <c r="AA158" s="149">
        <f>$D$2-M158</f>
        <v>371.2</v>
      </c>
      <c r="AB158" s="149">
        <f>MAX(0, (N158^2 - M$17^2)/(2*Sections!Z158))</f>
        <v>88.292881168893075</v>
      </c>
      <c r="AC158" s="149">
        <f t="shared" si="254"/>
        <v>0</v>
      </c>
      <c r="AD158" s="149">
        <f t="shared" si="247"/>
        <v>6.8582415088433493</v>
      </c>
      <c r="EX158" s="129">
        <f>INDEX($B$29:$B$34, MATCH($FB158, $A$29:$A$34, 0))</f>
        <v>281.54523308547459</v>
      </c>
      <c r="EY158" s="129">
        <f t="shared" si="230"/>
        <v>132</v>
      </c>
      <c r="EZ158" s="129">
        <f t="shared" si="231"/>
        <v>53.706081565677771</v>
      </c>
      <c r="FA158" s="129">
        <f t="shared" si="232"/>
        <v>193.34189363643998</v>
      </c>
      <c r="FB158" s="149">
        <f>IF(FO158=1,
IF(EZ158&lt;$E$29,1,
IF(EZ158&lt;$E$30,2,
IF(EZ158&lt;$E$31,3,
IF(EZ158&lt;$E$32,4,
IF(EZ158&lt;$E$33,5,
IF(EZ158&lt;$E$34,6)))))),
IF(EZ158&gt;$F$29,1,
IF(EZ158&gt;$F$30,2,
IF(EZ158&gt;$F$31,3,
IF(EZ158&gt;$F$32,4,
IF(EZ158&gt;$F$33,5,
IF(EZ158&gt;$F$34,6)))))))</f>
        <v>4</v>
      </c>
      <c r="FC158" s="149" cm="1">
        <f t="array" ref="FC158">INDEX(Sections!$A$37:$F$67, MATCH(EZ158, Acceleration!$H$6:$H$36, 1), Sections!FB158)</f>
        <v>4.7104625432718503</v>
      </c>
      <c r="FD158" s="129">
        <f>(BikeData!$G$5/EX158)*BikeData!$N$2*(Sections!$O$2/Sections!$N$2)-Sections!FI158/Sections!EX158</f>
        <v>8.4013958448732815</v>
      </c>
      <c r="FE158" s="129">
        <f>(Sections!$V$2*Sections!$L$2*BikeData!$N$2*((Sections!$P$2)/Sections!$M$2)/(1-Sections!$V$2*Sections!$N$2/Sections!$M$2))/Sections!EX158-Sections!FI158/Sections!EX158</f>
        <v>12.651915692403621</v>
      </c>
      <c r="FF158" s="129">
        <f t="shared" si="233"/>
        <v>4.7104625432718503</v>
      </c>
      <c r="FG158" s="129">
        <f t="shared" si="234"/>
        <v>53.793718241313059</v>
      </c>
      <c r="FH158" s="129">
        <f t="shared" si="248"/>
        <v>1.8604685809563034E-2</v>
      </c>
      <c r="FI158" s="149">
        <f>0.5*Sections!$U$2*Sections!$T$2*Sections!EZ158^2</f>
        <v>519.18177548506208</v>
      </c>
      <c r="FJ158" s="149">
        <f>BikeData!$N$2*((Sections!$P$2)/Sections!$N$2)-(0.5*Sections!$U$2*Sections!$T$2*Sections!EZ158^2)/BikeData!$G$5</f>
        <v>8.4677223898311489</v>
      </c>
      <c r="FK158" s="149">
        <f>Sections!$V$2*BikeData!$N$2*(Sections!$P$2/Sections!$M$2)/(1-Sections!$V$2*Sections!$N$2/Sections!$M$2)</f>
        <v>15.459349727578084</v>
      </c>
      <c r="FL158" s="149">
        <f t="shared" si="235"/>
        <v>8.4677223898311489</v>
      </c>
      <c r="FM158" s="149">
        <f t="shared" si="236"/>
        <v>121.62828163</v>
      </c>
      <c r="FN158" s="149">
        <f t="shared" si="249"/>
        <v>127.44602747937145</v>
      </c>
      <c r="FO158" s="149">
        <f t="shared" si="237"/>
        <v>1</v>
      </c>
      <c r="FP158" s="149">
        <f t="shared" si="238"/>
        <v>4.7104625432718503</v>
      </c>
      <c r="FQ158" s="676"/>
      <c r="FR158" s="149">
        <f>INDEX($B$29:$B$34, MATCH($FV158, $A$29:$A$34, 0))</f>
        <v>288.49501037177833</v>
      </c>
      <c r="FS158" s="129">
        <f t="shared" si="255"/>
        <v>132</v>
      </c>
      <c r="FT158" s="129">
        <f t="shared" si="256"/>
        <v>52.556157941840091</v>
      </c>
      <c r="FU158" s="129">
        <f t="shared" si="257"/>
        <v>189.20216859062432</v>
      </c>
      <c r="FV158" s="149">
        <f>IF(GI158=0,
IF(FT158&lt;$E$29,1,
IF(FT158&lt;$E$30,2,
IF(FT158&lt;$E$31,3,
IF(FT158&lt;$E$32,4,
IF(FT158&lt;$E$33,5,
IF(FT158&lt;$E$34,6)))))),
IF(FT158&gt;$F$29,1,
IF(FT158&gt;$F$30,2,
IF(FT158&gt;$F$31,3,
IF(FT158&gt;$F$32,4,
IF(FT158&gt;$F$33,5,
IF(FT158&gt;$F$34,6)))))))</f>
        <v>3</v>
      </c>
      <c r="FW158" s="149" cm="1">
        <f t="array" ref="FW158">INDEX(Sections!$A$37:$F$67, MATCH(FT158, Acceleration!$H$6:$H$36, 1), Sections!FV158)</f>
        <v>6.8582415088433493</v>
      </c>
      <c r="FX158" s="129">
        <f>(BikeData!$G$5/FR158)*BikeData!$N$2*(Sections!$O$2/Sections!$N$2)-Sections!GC158/Sections!FR158</f>
        <v>8.2752480572447844</v>
      </c>
      <c r="FY158" s="129">
        <f>(Sections!$V$2*Sections!$L$2*BikeData!$N$2*((Sections!$P$2)/Sections!$M$2)/(1-Sections!$V$2*Sections!$N$2/Sections!$M$2))/Sections!FR158-Sections!GC158/Sections!FR158</f>
        <v>12.423373876354036</v>
      </c>
      <c r="FZ158" s="129">
        <f t="shared" si="258"/>
        <v>6.8582415088433493</v>
      </c>
      <c r="GA158" s="129">
        <f t="shared" si="259"/>
        <v>52.686489925077829</v>
      </c>
      <c r="GB158" s="129">
        <f t="shared" si="250"/>
        <v>1.9003702781490259E-2</v>
      </c>
      <c r="GC158" s="149">
        <f>0.5*Sections!$U$2*Sections!$T$2*Sections!FT158^2</f>
        <v>497.18695276937541</v>
      </c>
      <c r="GD158" s="149">
        <f>BikeData!$N$2*((Sections!$P$2)/Sections!$N$2)-(0.5*Sections!$U$2*Sections!$T$2*Sections!FT158^2)/BikeData!$G$5</f>
        <v>8.5510361122390535</v>
      </c>
      <c r="GE158" s="149">
        <f>Sections!$V$2*BikeData!$N$2*(Sections!$P$2/Sections!$M$2)/(1-Sections!$V$2*Sections!$N$2/Sections!$M$2)</f>
        <v>15.459349727578084</v>
      </c>
      <c r="GF158" s="149">
        <f t="shared" si="260"/>
        <v>8.5510361122390535</v>
      </c>
      <c r="GG158" s="149">
        <f t="shared" si="261"/>
        <v>382.54111422000005</v>
      </c>
      <c r="GH158" s="149">
        <f>MAX(0, (FT158^2 - CX$6^2)/(2*Sections!GF158))</f>
        <v>161.50965224285457</v>
      </c>
      <c r="GI158" s="149">
        <f t="shared" si="262"/>
        <v>0</v>
      </c>
      <c r="GJ158" s="149">
        <f t="shared" si="263"/>
        <v>6.8582415088433493</v>
      </c>
      <c r="GM158" s="106">
        <f>INDEX($B$29:$B$34, MATCH(GQ158, $A$29:$A$34, 0))</f>
        <v>288.49501037177833</v>
      </c>
      <c r="GN158" s="106">
        <f t="shared" si="264"/>
        <v>132</v>
      </c>
      <c r="GO158" s="106">
        <f t="shared" si="265"/>
        <v>49.865890905099981</v>
      </c>
      <c r="GP158" s="106">
        <f t="shared" si="266"/>
        <v>179.51720725835995</v>
      </c>
      <c r="GQ158" s="106">
        <f>IF(HD158=0,
IF(GO158&lt;$E$29,1,
IF(GO158&lt;$E$30,2,
IF(GO158&lt;$E$31,3,
IF(GO158&lt;$E$32,4,
IF(GO158&lt;$E$33,5,
IF(GO158&lt;$E$34,6)))))),
IF(GO158&gt;$F$29,1,
IF(GO158&gt;$F$30,2,
IF(GO158&gt;$F$31,3,
IF(GO158&gt;$F$32,4,
IF(GO158&gt;$F$33,5,
IF(GO158&gt;$F$34,6)))))))</f>
        <v>3</v>
      </c>
      <c r="GR158" s="106" cm="1">
        <f t="array" ref="GR158">INDEX(Sections!$A$37:$F$67, MATCH(GO158, Acceleration!$H$6:$H$36, 1), Sections!GQ158)</f>
        <v>6.8582415088433493</v>
      </c>
      <c r="GS158" s="106">
        <f>(BikeData!$G$5/GM158)*BikeData!$N$2*(Sections!$O$2/Sections!$N$2)-Sections!GX158/Sections!GM158</f>
        <v>8.4471667294907267</v>
      </c>
      <c r="GT158" s="106">
        <f>(Sections!$V$2*Sections!$L$2*BikeData!$N$2*((Sections!$P$2)/Sections!$M$2)/(1-Sections!$V$2*Sections!$N$2/Sections!$M$2))/Sections!GM158-Sections!GX158/Sections!GM158</f>
        <v>12.595292548599978</v>
      </c>
      <c r="GU158" s="106">
        <f t="shared" si="267"/>
        <v>6.8582415088433493</v>
      </c>
      <c r="GV158" s="106">
        <f t="shared" si="268"/>
        <v>50.003235483086691</v>
      </c>
      <c r="GW158" s="106">
        <f t="shared" si="251"/>
        <v>2.002620902305802E-2</v>
      </c>
      <c r="GX158" s="106">
        <f>0.5*Sections!$U$2*Sections!$T$2*Sections!GO158^2</f>
        <v>447.58927363667993</v>
      </c>
      <c r="GY158" s="106">
        <f>BikeData!$N$2*((Sections!$P$2)/Sections!$N$2)-(0.5*Sections!$U$2*Sections!$T$2*Sections!GO158^2)/BikeData!$G$5</f>
        <v>8.7389061089538096</v>
      </c>
      <c r="GZ158" s="106">
        <f>Sections!$V$2*BikeData!$N$2*(Sections!$P$2/Sections!$M$2)/(1-Sections!$V$2*Sections!$N$2/Sections!$M$2)</f>
        <v>15.459349727578084</v>
      </c>
      <c r="HA158" s="106">
        <f t="shared" si="269"/>
        <v>8.7389061089538096</v>
      </c>
      <c r="HB158" s="106">
        <f t="shared" si="270"/>
        <v>251.21187875999999</v>
      </c>
      <c r="HC158" s="106">
        <f>MAX(0, (GO158^2 - DY$9^2)/(2*Sections!HA158))</f>
        <v>142.27221603923496</v>
      </c>
      <c r="HD158" s="106">
        <f t="shared" si="271"/>
        <v>0</v>
      </c>
      <c r="HE158" s="106">
        <f t="shared" si="272"/>
        <v>6.8582415088433493</v>
      </c>
      <c r="HH158" s="82">
        <f>INDEX($B$29:$B$34, MATCH(HL158, $A$29:$A$34, 0))</f>
        <v>288.49501037177833</v>
      </c>
      <c r="HI158" s="82">
        <f t="shared" si="273"/>
        <v>132</v>
      </c>
      <c r="HJ158" s="82">
        <f t="shared" si="274"/>
        <v>48.859153946489734</v>
      </c>
      <c r="HK158" s="82">
        <f t="shared" si="275"/>
        <v>175.89295420736303</v>
      </c>
      <c r="HL158" s="106">
        <f>IF(HY158=0,
IF(HJ158&lt;$E$29,1,
IF(HJ158&lt;$E$30,2,
IF(HJ158&lt;$E$31,3,
IF(HJ158&lt;$E$32,4,
IF(HJ158&lt;$E$33,5,
IF(HJ158&lt;$E$34,6)))))),
IF(HJ158&gt;$F$29,1,
IF(HJ158&gt;$F$30,2,
IF(HJ158&gt;$F$31,3,
IF(HJ158&gt;$F$32,4,
IF(HJ158&gt;$F$33,5,
IF(HJ158&gt;$F$34,6)))))))</f>
        <v>3</v>
      </c>
      <c r="HM158" s="106" cm="1">
        <f t="array" ref="HM158">INDEX(Sections!$A$37:$F$67, MATCH(HJ158, Acceleration!$H$6:$H$36, 1), Sections!HL158)</f>
        <v>6.8582415088433493</v>
      </c>
      <c r="HN158" s="82">
        <f>(BikeData!$G$5/HH158)*BikeData!$N$2*(Sections!$O$2/Sections!$N$2)-Sections!HS158/Sections!HH158</f>
        <v>8.5091789883079727</v>
      </c>
      <c r="HO158" s="82">
        <f>(Sections!$V$2*Sections!$L$2*BikeData!$N$2*((Sections!$P$2)/Sections!$M$2)/(1-Sections!$V$2*Sections!$N$2/Sections!$M$2))/Sections!HH158-Sections!HS158/Sections!HH158</f>
        <v>12.657304807417226</v>
      </c>
      <c r="HP158" s="82">
        <f t="shared" si="276"/>
        <v>6.8582415088433493</v>
      </c>
      <c r="HQ158" s="82">
        <f t="shared" si="277"/>
        <v>48.99932047880327</v>
      </c>
      <c r="HR158" s="106">
        <f t="shared" si="242"/>
        <v>2.0437678103461161E-2</v>
      </c>
      <c r="HS158" s="104">
        <f>0.5*Sections!$U$2*Sections!$T$2*Sections!HJ158^2</f>
        <v>429.69904638602094</v>
      </c>
      <c r="HT158" s="104">
        <f>BikeData!$N$2*((Sections!$P$2)/Sections!$N$2)-(0.5*Sections!$U$2*Sections!$T$2*Sections!HJ158^2)/BikeData!$G$5</f>
        <v>8.8066721212669101</v>
      </c>
      <c r="HU158" s="104">
        <f>Sections!$V$2*BikeData!$N$2*(Sections!$P$2/Sections!$M$2)/(1-Sections!$V$2*Sections!$N$2/Sections!$M$2)</f>
        <v>15.459349727578084</v>
      </c>
      <c r="HV158" s="106">
        <f t="shared" si="278"/>
        <v>8.8066721212669101</v>
      </c>
      <c r="HW158" s="106">
        <f t="shared" si="279"/>
        <v>189.42191860000003</v>
      </c>
      <c r="HX158" s="106">
        <f t="shared" si="252"/>
        <v>117.29467055113219</v>
      </c>
      <c r="HY158" s="106">
        <f t="shared" si="280"/>
        <v>0</v>
      </c>
      <c r="HZ158" s="106">
        <f t="shared" si="281"/>
        <v>6.8582415088433493</v>
      </c>
    </row>
    <row r="159" spans="2:234">
      <c r="B159" s="65"/>
      <c r="C159" s="65"/>
      <c r="D159" s="65"/>
      <c r="E159" s="111"/>
      <c r="F159" s="111"/>
      <c r="L159" s="149">
        <f>INDEX($B$29:$B$34, MATCH($P159, $A$29:$A$34, 0))</f>
        <v>288.49501037177833</v>
      </c>
      <c r="M159" s="149">
        <f t="shared" si="243"/>
        <v>133</v>
      </c>
      <c r="N159" s="149">
        <f t="shared" si="253"/>
        <v>49.585617713864927</v>
      </c>
      <c r="O159" s="149">
        <f t="shared" si="244"/>
        <v>178.50822376991374</v>
      </c>
      <c r="P159" s="149">
        <f>IF(AC159=0,
IF(N159&lt;$E$29,1,
IF(N159&lt;$E$30,2,
IF(N159&lt;$E$31,3,
IF(N159&lt;$E$32,4,
IF(N159&lt;$E$33,5,
IF(N159&lt;$E$34,6)))))),
IF(N159&gt;$F$29,1,
IF(N159&gt;$F$30,2,
IF(N159&gt;$F$31,3,
IF(N159&gt;$F$32,4,
IF(N159&gt;$F$33,5,
IF(N159&gt;$F$34,6)))))))</f>
        <v>3</v>
      </c>
      <c r="Q159" s="149" cm="1">
        <f t="array" ref="Q159">INDEX(Sections!$A$37:$F$67, MATCH(N159, Acceleration!$H$6:$H$36, 1), Sections!P159)</f>
        <v>6.8582415088433493</v>
      </c>
      <c r="R159" s="149">
        <f>(BikeData!$G$5/L159)*BikeData!$N$2*(Sections!$O$2/Sections!$N$2)-Sections!W159/Sections!L159</f>
        <v>8.4645578327143642</v>
      </c>
      <c r="S159" s="149">
        <f>(Sections!$V$2*Sections!$L$2*BikeData!$N$2*((Sections!$P$2)/Sections!$M$2)/(1-Sections!$V$2*Sections!$N$2/Sections!$M$2))/Sections!L159-Sections!W159/Sections!L159</f>
        <v>12.612683651823616</v>
      </c>
      <c r="T159" s="149">
        <f t="shared" si="240"/>
        <v>6.8582415088433493</v>
      </c>
      <c r="U159" s="149">
        <f t="shared" si="241"/>
        <v>49.723736455371515</v>
      </c>
      <c r="V159" s="149">
        <f t="shared" si="245"/>
        <v>2.0139089783946962E-2</v>
      </c>
      <c r="W159" s="149">
        <f>0.5*Sections!$U$2*Sections!$T$2*Sections!N159^2</f>
        <v>442.57202713179993</v>
      </c>
      <c r="X159" s="149">
        <f>BikeData!$N$2*((Sections!$P$2)/Sections!$N$2)-(0.5*Sections!$U$2*Sections!$T$2*Sections!N159^2)/BikeData!$G$5</f>
        <v>8.757910830563203</v>
      </c>
      <c r="Y159" s="149">
        <f>Sections!$V$2*BikeData!$N$2*(Sections!$P$2/Sections!$M$2)/(1-Sections!$V$2*Sections!$N$2/Sections!$M$2)</f>
        <v>15.459349727578084</v>
      </c>
      <c r="Z159" s="149">
        <f t="shared" si="246"/>
        <v>8.757910830563203</v>
      </c>
      <c r="AA159" s="149">
        <f>$D$2-M159</f>
        <v>370.2</v>
      </c>
      <c r="AB159" s="149">
        <f>MAX(0, (N159^2 - M$17^2)/(2*Sections!Z159))</f>
        <v>89.170255888327773</v>
      </c>
      <c r="AC159" s="149">
        <f t="shared" si="254"/>
        <v>0</v>
      </c>
      <c r="AD159" s="149">
        <f t="shared" si="247"/>
        <v>6.8582415088433493</v>
      </c>
      <c r="EX159" s="129">
        <f>INDEX($B$29:$B$34, MATCH($FB159, $A$29:$A$34, 0))</f>
        <v>281.54523308547459</v>
      </c>
      <c r="EY159" s="129">
        <f t="shared" si="230"/>
        <v>133</v>
      </c>
      <c r="EZ159" s="129">
        <f t="shared" si="231"/>
        <v>53.793718241313059</v>
      </c>
      <c r="FA159" s="129">
        <f t="shared" si="232"/>
        <v>193.65738566872702</v>
      </c>
      <c r="FB159" s="149">
        <f>IF(FO159=1,
IF(EZ159&lt;$E$29,1,
IF(EZ159&lt;$E$30,2,
IF(EZ159&lt;$E$31,3,
IF(EZ159&lt;$E$32,4,
IF(EZ159&lt;$E$33,5,
IF(EZ159&lt;$E$34,6)))))),
IF(EZ159&gt;$F$29,1,
IF(EZ159&gt;$F$30,2,
IF(EZ159&gt;$F$31,3,
IF(EZ159&gt;$F$32,4,
IF(EZ159&gt;$F$33,5,
IF(EZ159&gt;$F$34,6)))))))</f>
        <v>4</v>
      </c>
      <c r="FC159" s="149" cm="1">
        <f t="array" ref="FC159">INDEX(Sections!$A$37:$F$67, MATCH(EZ159, Acceleration!$H$6:$H$36, 1), Sections!FB159)</f>
        <v>4.7104625432718503</v>
      </c>
      <c r="FD159" s="129">
        <f>(BikeData!$G$5/EX159)*BikeData!$N$2*(Sections!$O$2/Sections!$N$2)-Sections!FI159/Sections!EX159</f>
        <v>8.3953727753402134</v>
      </c>
      <c r="FE159" s="129">
        <f>(Sections!$V$2*Sections!$L$2*BikeData!$N$2*((Sections!$P$2)/Sections!$M$2)/(1-Sections!$V$2*Sections!$N$2/Sections!$M$2))/Sections!EX159-Sections!FI159/Sections!EX159</f>
        <v>12.645892622870553</v>
      </c>
      <c r="FF159" s="129">
        <f t="shared" si="233"/>
        <v>4.7104625432718503</v>
      </c>
      <c r="FG159" s="129">
        <f t="shared" si="234"/>
        <v>53.881212377899601</v>
      </c>
      <c r="FH159" s="129">
        <f t="shared" si="248"/>
        <v>1.8574425713566919E-2</v>
      </c>
      <c r="FI159" s="149">
        <f>0.5*Sections!$U$2*Sections!$T$2*Sections!EZ159^2</f>
        <v>520.87754200063989</v>
      </c>
      <c r="FJ159" s="149">
        <f>BikeData!$N$2*((Sections!$P$2)/Sections!$N$2)-(0.5*Sections!$U$2*Sections!$T$2*Sections!EZ159^2)/BikeData!$G$5</f>
        <v>8.461299031817596</v>
      </c>
      <c r="FK159" s="149">
        <f>Sections!$V$2*BikeData!$N$2*(Sections!$P$2/Sections!$M$2)/(1-Sections!$V$2*Sections!$N$2/Sections!$M$2)</f>
        <v>15.459349727578084</v>
      </c>
      <c r="FL159" s="149">
        <f t="shared" si="235"/>
        <v>8.461299031817596</v>
      </c>
      <c r="FM159" s="149">
        <f t="shared" si="236"/>
        <v>120.62828163</v>
      </c>
      <c r="FN159" s="149">
        <f t="shared" si="249"/>
        <v>128.09948435217376</v>
      </c>
      <c r="FO159" s="149">
        <f t="shared" si="237"/>
        <v>1</v>
      </c>
      <c r="FP159" s="149">
        <f t="shared" si="238"/>
        <v>4.7104625432718503</v>
      </c>
      <c r="FQ159" s="676"/>
      <c r="FR159" s="149">
        <f>INDEX($B$29:$B$34, MATCH($FV159, $A$29:$A$34, 0))</f>
        <v>288.49501037177833</v>
      </c>
      <c r="FS159" s="129">
        <f t="shared" si="255"/>
        <v>133</v>
      </c>
      <c r="FT159" s="129">
        <f t="shared" si="256"/>
        <v>52.686489925077829</v>
      </c>
      <c r="FU159" s="129">
        <f t="shared" si="257"/>
        <v>189.67136373028018</v>
      </c>
      <c r="FV159" s="149">
        <f>IF(GI159=0,
IF(FT159&lt;$E$29,1,
IF(FT159&lt;$E$30,2,
IF(FT159&lt;$E$31,3,
IF(FT159&lt;$E$32,4,
IF(FT159&lt;$E$33,5,
IF(FT159&lt;$E$34,6)))))),
IF(FT159&gt;$F$29,1,
IF(FT159&gt;$F$30,2,
IF(FT159&gt;$F$31,3,
IF(FT159&gt;$F$32,4,
IF(FT159&gt;$F$33,5,
IF(FT159&gt;$F$34,6)))))))</f>
        <v>3</v>
      </c>
      <c r="FW159" s="149" cm="1">
        <f t="array" ref="FW159">INDEX(Sections!$A$37:$F$67, MATCH(FT159, Acceleration!$H$6:$H$36, 1), Sections!FV159)</f>
        <v>6.8582415088433493</v>
      </c>
      <c r="FX159" s="129">
        <f>(BikeData!$G$5/FR159)*BikeData!$N$2*(Sections!$O$2/Sections!$N$2)-Sections!GC159/Sections!FR159</f>
        <v>8.2666899648881724</v>
      </c>
      <c r="FY159" s="129">
        <f>(Sections!$V$2*Sections!$L$2*BikeData!$N$2*((Sections!$P$2)/Sections!$M$2)/(1-Sections!$V$2*Sections!$N$2/Sections!$M$2))/Sections!FR159-Sections!GC159/Sections!FR159</f>
        <v>12.414815783997424</v>
      </c>
      <c r="FZ159" s="129">
        <f t="shared" si="258"/>
        <v>6.8582415088433493</v>
      </c>
      <c r="GA159" s="129">
        <f t="shared" si="259"/>
        <v>52.816500297189457</v>
      </c>
      <c r="GB159" s="129">
        <f t="shared" si="250"/>
        <v>1.895680867230843E-2</v>
      </c>
      <c r="GC159" s="149">
        <f>0.5*Sections!$U$2*Sections!$T$2*Sections!FT159^2</f>
        <v>499.65591971255895</v>
      </c>
      <c r="GD159" s="149">
        <f>BikeData!$N$2*((Sections!$P$2)/Sections!$N$2)-(0.5*Sections!$U$2*Sections!$T$2*Sections!FT159^2)/BikeData!$G$5</f>
        <v>8.5416839647269942</v>
      </c>
      <c r="GE159" s="149">
        <f>Sections!$V$2*BikeData!$N$2*(Sections!$P$2/Sections!$M$2)/(1-Sections!$V$2*Sections!$N$2/Sections!$M$2)</f>
        <v>15.459349727578084</v>
      </c>
      <c r="GF159" s="149">
        <f t="shared" si="260"/>
        <v>8.5416839647269942</v>
      </c>
      <c r="GG159" s="149">
        <f t="shared" si="261"/>
        <v>381.54111422000005</v>
      </c>
      <c r="GH159" s="149">
        <f>MAX(0, (FT159^2 - CX$6^2)/(2*Sections!GF159))</f>
        <v>162.48940092423851</v>
      </c>
      <c r="GI159" s="149">
        <f t="shared" si="262"/>
        <v>0</v>
      </c>
      <c r="GJ159" s="149">
        <f t="shared" si="263"/>
        <v>6.8582415088433493</v>
      </c>
      <c r="GM159" s="106">
        <f>INDEX($B$29:$B$34, MATCH(GQ159, $A$29:$A$34, 0))</f>
        <v>288.49501037177833</v>
      </c>
      <c r="GN159" s="106">
        <f t="shared" si="264"/>
        <v>133</v>
      </c>
      <c r="GO159" s="106">
        <f t="shared" si="265"/>
        <v>50.003235483086691</v>
      </c>
      <c r="GP159" s="106">
        <f t="shared" si="266"/>
        <v>180.01164773911208</v>
      </c>
      <c r="GQ159" s="106">
        <f>IF(HD159=0,
IF(GO159&lt;$E$29,1,
IF(GO159&lt;$E$30,2,
IF(GO159&lt;$E$31,3,
IF(GO159&lt;$E$32,4,
IF(GO159&lt;$E$33,5,
IF(GO159&lt;$E$34,6)))))),
IF(GO159&gt;$F$29,1,
IF(GO159&gt;$F$30,2,
IF(GO159&gt;$F$31,3,
IF(GO159&gt;$F$32,4,
IF(GO159&gt;$F$33,5,
IF(GO159&gt;$F$34,6)))))))</f>
        <v>3</v>
      </c>
      <c r="GR159" s="106" cm="1">
        <f t="array" ref="GR159">INDEX(Sections!$A$37:$F$67, MATCH(GO159, Acceleration!$H$6:$H$36, 1), Sections!GQ159)</f>
        <v>6.8582415088433493</v>
      </c>
      <c r="GS159" s="106">
        <f>(BikeData!$G$5/GM159)*BikeData!$N$2*(Sections!$O$2/Sections!$N$2)-Sections!GX159/Sections!GM159</f>
        <v>8.4386086371341147</v>
      </c>
      <c r="GT159" s="106">
        <f>(Sections!$V$2*Sections!$L$2*BikeData!$N$2*((Sections!$P$2)/Sections!$M$2)/(1-Sections!$V$2*Sections!$N$2/Sections!$M$2))/Sections!GM159-Sections!GX159/Sections!GM159</f>
        <v>12.586734456243367</v>
      </c>
      <c r="GU159" s="106">
        <f t="shared" si="267"/>
        <v>6.8582415088433493</v>
      </c>
      <c r="GV159" s="106">
        <f t="shared" si="268"/>
        <v>50.140203846760599</v>
      </c>
      <c r="GW159" s="106">
        <f t="shared" si="251"/>
        <v>1.9971353224772656E-2</v>
      </c>
      <c r="GX159" s="106">
        <f>0.5*Sections!$U$2*Sections!$T$2*Sections!GO159^2</f>
        <v>450.05824057986359</v>
      </c>
      <c r="GY159" s="106">
        <f>BikeData!$N$2*((Sections!$P$2)/Sections!$N$2)-(0.5*Sections!$U$2*Sections!$T$2*Sections!GO159^2)/BikeData!$G$5</f>
        <v>8.7295539614417486</v>
      </c>
      <c r="GZ159" s="106">
        <f>Sections!$V$2*BikeData!$N$2*(Sections!$P$2/Sections!$M$2)/(1-Sections!$V$2*Sections!$N$2/Sections!$M$2)</f>
        <v>15.459349727578084</v>
      </c>
      <c r="HA159" s="106">
        <f t="shared" si="269"/>
        <v>8.7295539614417486</v>
      </c>
      <c r="HB159" s="106">
        <f t="shared" si="270"/>
        <v>250.21187875999999</v>
      </c>
      <c r="HC159" s="106">
        <f>MAX(0, (GO159^2 - DY$9^2)/(2*Sections!HA159))</f>
        <v>143.2102699531325</v>
      </c>
      <c r="HD159" s="106">
        <f t="shared" si="271"/>
        <v>0</v>
      </c>
      <c r="HE159" s="106">
        <f t="shared" si="272"/>
        <v>6.8582415088433493</v>
      </c>
      <c r="HH159" s="82">
        <f>INDEX($B$29:$B$34, MATCH(HL159, $A$29:$A$34, 0))</f>
        <v>288.49501037177833</v>
      </c>
      <c r="HI159" s="82">
        <f t="shared" si="273"/>
        <v>133</v>
      </c>
      <c r="HJ159" s="82">
        <f t="shared" si="274"/>
        <v>48.99932047880327</v>
      </c>
      <c r="HK159" s="82">
        <f t="shared" si="275"/>
        <v>176.39755372369177</v>
      </c>
      <c r="HL159" s="106">
        <f>IF(HY159=0,
IF(HJ159&lt;$E$29,1,
IF(HJ159&lt;$E$30,2,
IF(HJ159&lt;$E$31,3,
IF(HJ159&lt;$E$32,4,
IF(HJ159&lt;$E$33,5,
IF(HJ159&lt;$E$34,6)))))),
IF(HJ159&gt;$F$29,1,
IF(HJ159&gt;$F$30,2,
IF(HJ159&gt;$F$31,3,
IF(HJ159&gt;$F$32,4,
IF(HJ159&gt;$F$33,5,
IF(HJ159&gt;$F$34,6)))))))</f>
        <v>3</v>
      </c>
      <c r="HM159" s="106" cm="1">
        <f t="array" ref="HM159">INDEX(Sections!$A$37:$F$67, MATCH(HJ159, Acceleration!$H$6:$H$36, 1), Sections!HL159)</f>
        <v>6.8582415088433493</v>
      </c>
      <c r="HN159" s="82">
        <f>(BikeData!$G$5/HH159)*BikeData!$N$2*(Sections!$O$2/Sections!$N$2)-Sections!HS159/Sections!HH159</f>
        <v>8.5006208959513607</v>
      </c>
      <c r="HO159" s="82">
        <f>(Sections!$V$2*Sections!$L$2*BikeData!$N$2*((Sections!$P$2)/Sections!$M$2)/(1-Sections!$V$2*Sections!$N$2/Sections!$M$2))/Sections!HH159-Sections!HS159/Sections!HH159</f>
        <v>12.648746715060613</v>
      </c>
      <c r="HP159" s="82">
        <f t="shared" si="276"/>
        <v>6.8582415088433493</v>
      </c>
      <c r="HQ159" s="82">
        <f t="shared" si="277"/>
        <v>49.139087195451197</v>
      </c>
      <c r="HR159" s="106">
        <f t="shared" si="242"/>
        <v>2.0379380992591851E-2</v>
      </c>
      <c r="HS159" s="104">
        <f>0.5*Sections!$U$2*Sections!$T$2*Sections!HJ159^2</f>
        <v>432.16801332920448</v>
      </c>
      <c r="HT159" s="104">
        <f>BikeData!$N$2*((Sections!$P$2)/Sections!$N$2)-(0.5*Sections!$U$2*Sections!$T$2*Sections!HJ159^2)/BikeData!$G$5</f>
        <v>8.7973199737548526</v>
      </c>
      <c r="HU159" s="104">
        <f>Sections!$V$2*BikeData!$N$2*(Sections!$P$2/Sections!$M$2)/(1-Sections!$V$2*Sections!$N$2/Sections!$M$2)</f>
        <v>15.459349727578084</v>
      </c>
      <c r="HV159" s="106">
        <f t="shared" si="278"/>
        <v>8.7973199737548526</v>
      </c>
      <c r="HW159" s="106">
        <f t="shared" si="279"/>
        <v>188.42191860000003</v>
      </c>
      <c r="HX159" s="106">
        <f t="shared" si="252"/>
        <v>118.19894578426549</v>
      </c>
      <c r="HY159" s="106">
        <f t="shared" si="280"/>
        <v>0</v>
      </c>
      <c r="HZ159" s="106">
        <f t="shared" si="281"/>
        <v>6.8582415088433493</v>
      </c>
    </row>
    <row r="160" spans="2:234">
      <c r="B160" s="65"/>
      <c r="C160" s="65"/>
      <c r="D160" s="65"/>
      <c r="E160" s="111"/>
      <c r="F160" s="111"/>
      <c r="L160" s="149">
        <f>INDEX($B$29:$B$34, MATCH($P160, $A$29:$A$34, 0))</f>
        <v>288.49501037177833</v>
      </c>
      <c r="M160" s="149">
        <f t="shared" si="243"/>
        <v>134</v>
      </c>
      <c r="N160" s="149">
        <f t="shared" si="253"/>
        <v>49.723736455371515</v>
      </c>
      <c r="O160" s="149">
        <f t="shared" si="244"/>
        <v>179.00545123933745</v>
      </c>
      <c r="P160" s="149">
        <f>IF(AC160=0,
IF(N160&lt;$E$29,1,
IF(N160&lt;$E$30,2,
IF(N160&lt;$E$31,3,
IF(N160&lt;$E$32,4,
IF(N160&lt;$E$33,5,
IF(N160&lt;$E$34,6)))))),
IF(N160&gt;$F$29,1,
IF(N160&gt;$F$30,2,
IF(N160&gt;$F$31,3,
IF(N160&gt;$F$32,4,
IF(N160&gt;$F$33,5,
IF(N160&gt;$F$34,6)))))))</f>
        <v>3</v>
      </c>
      <c r="Q160" s="149" cm="1">
        <f t="array" ref="Q160">INDEX(Sections!$A$37:$F$67, MATCH(N160, Acceleration!$H$6:$H$36, 1), Sections!P160)</f>
        <v>6.8582415088433493</v>
      </c>
      <c r="R160" s="149">
        <f>(BikeData!$G$5/L160)*BikeData!$N$2*(Sections!$O$2/Sections!$N$2)-Sections!W160/Sections!L160</f>
        <v>8.4559997403577523</v>
      </c>
      <c r="S160" s="149">
        <f>(Sections!$V$2*Sections!$L$2*BikeData!$N$2*((Sections!$P$2)/Sections!$M$2)/(1-Sections!$V$2*Sections!$N$2/Sections!$M$2))/Sections!L160-Sections!W160/Sections!L160</f>
        <v>12.604125559467004</v>
      </c>
      <c r="T160" s="149">
        <f t="shared" si="240"/>
        <v>6.8582415088433493</v>
      </c>
      <c r="U160" s="149">
        <f t="shared" si="241"/>
        <v>49.861472602611016</v>
      </c>
      <c r="V160" s="149">
        <f t="shared" si="245"/>
        <v>2.0083303724708037E-2</v>
      </c>
      <c r="W160" s="149">
        <f>0.5*Sections!$U$2*Sections!$T$2*Sections!N160^2</f>
        <v>445.04099407498364</v>
      </c>
      <c r="X160" s="149">
        <f>BikeData!$N$2*((Sections!$P$2)/Sections!$N$2)-(0.5*Sections!$U$2*Sections!$T$2*Sections!N160^2)/BikeData!$G$5</f>
        <v>8.7485586830511437</v>
      </c>
      <c r="Y160" s="149">
        <f>Sections!$V$2*BikeData!$N$2*(Sections!$P$2/Sections!$M$2)/(1-Sections!$V$2*Sections!$N$2/Sections!$M$2)</f>
        <v>15.459349727578084</v>
      </c>
      <c r="Z160" s="149">
        <f t="shared" si="246"/>
        <v>8.7485586830511437</v>
      </c>
      <c r="AA160" s="149">
        <f>$D$2-M160</f>
        <v>369.2</v>
      </c>
      <c r="AB160" s="149">
        <f>MAX(0, (N160^2 - M$17^2)/(2*Sections!Z160))</f>
        <v>90.049506422533085</v>
      </c>
      <c r="AC160" s="149">
        <f t="shared" si="254"/>
        <v>0</v>
      </c>
      <c r="AD160" s="149">
        <f t="shared" si="247"/>
        <v>6.8582415088433493</v>
      </c>
      <c r="EX160" s="129">
        <f>INDEX($B$29:$B$34, MATCH($FB160, $A$29:$A$34, 0))</f>
        <v>281.54523308547459</v>
      </c>
      <c r="EY160" s="129">
        <f t="shared" si="230"/>
        <v>134</v>
      </c>
      <c r="EZ160" s="129">
        <f t="shared" si="231"/>
        <v>53.881212377899601</v>
      </c>
      <c r="FA160" s="129">
        <f t="shared" si="232"/>
        <v>193.97236456043856</v>
      </c>
      <c r="FB160" s="149">
        <f>IF(FO160=1,
IF(EZ160&lt;$E$29,1,
IF(EZ160&lt;$E$30,2,
IF(EZ160&lt;$E$31,3,
IF(EZ160&lt;$E$32,4,
IF(EZ160&lt;$E$33,5,
IF(EZ160&lt;$E$34,6)))))),
IF(EZ160&gt;$F$29,1,
IF(EZ160&gt;$F$30,2,
IF(EZ160&gt;$F$31,3,
IF(EZ160&gt;$F$32,4,
IF(EZ160&gt;$F$33,5,
IF(EZ160&gt;$F$34,6)))))))</f>
        <v>4</v>
      </c>
      <c r="FC160" s="149" cm="1">
        <f t="array" ref="FC160">INDEX(Sections!$A$37:$F$67, MATCH(EZ160, Acceleration!$H$6:$H$36, 1), Sections!FB160)</f>
        <v>4.7104625432718503</v>
      </c>
      <c r="FD160" s="129">
        <f>(BikeData!$G$5/EX160)*BikeData!$N$2*(Sections!$O$2/Sections!$N$2)-Sections!FI160/Sections!EX160</f>
        <v>8.3893497058071436</v>
      </c>
      <c r="FE160" s="129">
        <f>(Sections!$V$2*Sections!$L$2*BikeData!$N$2*((Sections!$P$2)/Sections!$M$2)/(1-Sections!$V$2*Sections!$N$2/Sections!$M$2))/Sections!EX160-Sections!FI160/Sections!EX160</f>
        <v>12.639869553337483</v>
      </c>
      <c r="FF160" s="129">
        <f t="shared" si="233"/>
        <v>4.7104625432718503</v>
      </c>
      <c r="FG160" s="129">
        <f t="shared" si="234"/>
        <v>53.968564668692693</v>
      </c>
      <c r="FH160" s="129">
        <f t="shared" si="248"/>
        <v>1.8544312791078411E-2</v>
      </c>
      <c r="FI160" s="149">
        <f>0.5*Sections!$U$2*Sections!$T$2*Sections!EZ160^2</f>
        <v>522.57330851621782</v>
      </c>
      <c r="FJ160" s="149">
        <f>BikeData!$N$2*((Sections!$P$2)/Sections!$N$2)-(0.5*Sections!$U$2*Sections!$T$2*Sections!EZ160^2)/BikeData!$G$5</f>
        <v>8.4548756738040431</v>
      </c>
      <c r="FK160" s="149">
        <f>Sections!$V$2*BikeData!$N$2*(Sections!$P$2/Sections!$M$2)/(1-Sections!$V$2*Sections!$N$2/Sections!$M$2)</f>
        <v>15.459349727578084</v>
      </c>
      <c r="FL160" s="149">
        <f t="shared" si="235"/>
        <v>8.4548756738040431</v>
      </c>
      <c r="FM160" s="149">
        <f t="shared" si="236"/>
        <v>119.62828163</v>
      </c>
      <c r="FN160" s="149">
        <f t="shared" si="249"/>
        <v>128.75393411655782</v>
      </c>
      <c r="FO160" s="149">
        <f t="shared" si="237"/>
        <v>1</v>
      </c>
      <c r="FP160" s="149">
        <f t="shared" si="238"/>
        <v>4.7104625432718503</v>
      </c>
      <c r="FQ160" s="676"/>
      <c r="FR160" s="149">
        <f>INDEX($B$29:$B$34, MATCH($FV160, $A$29:$A$34, 0))</f>
        <v>288.49501037177833</v>
      </c>
      <c r="FS160" s="129">
        <f t="shared" si="255"/>
        <v>134</v>
      </c>
      <c r="FT160" s="129">
        <f t="shared" si="256"/>
        <v>52.816500297189457</v>
      </c>
      <c r="FU160" s="129">
        <f t="shared" si="257"/>
        <v>190.13940106988204</v>
      </c>
      <c r="FV160" s="149">
        <f>IF(GI160=0,
IF(FT160&lt;$E$29,1,
IF(FT160&lt;$E$30,2,
IF(FT160&lt;$E$31,3,
IF(FT160&lt;$E$32,4,
IF(FT160&lt;$E$33,5,
IF(FT160&lt;$E$34,6)))))),
IF(FT160&gt;$F$29,1,
IF(FT160&gt;$F$30,2,
IF(FT160&gt;$F$31,3,
IF(FT160&gt;$F$32,4,
IF(FT160&gt;$F$33,5,
IF(FT160&gt;$F$34,6)))))))</f>
        <v>3</v>
      </c>
      <c r="FW160" s="149" cm="1">
        <f t="array" ref="FW160">INDEX(Sections!$A$37:$F$67, MATCH(FT160, Acceleration!$H$6:$H$36, 1), Sections!FV160)</f>
        <v>6.8582415088433493</v>
      </c>
      <c r="FX160" s="129">
        <f>(BikeData!$G$5/FR160)*BikeData!$N$2*(Sections!$O$2/Sections!$N$2)-Sections!GC160/Sections!FR160</f>
        <v>8.2581318725315604</v>
      </c>
      <c r="FY160" s="129">
        <f>(Sections!$V$2*Sections!$L$2*BikeData!$N$2*((Sections!$P$2)/Sections!$M$2)/(1-Sections!$V$2*Sections!$N$2/Sections!$M$2))/Sections!FR160-Sections!GC160/Sections!FR160</f>
        <v>12.40625769164081</v>
      </c>
      <c r="FZ160" s="129">
        <f t="shared" si="258"/>
        <v>6.8582415088433493</v>
      </c>
      <c r="GA160" s="129">
        <f t="shared" si="259"/>
        <v>52.946191427341596</v>
      </c>
      <c r="GB160" s="129">
        <f t="shared" si="250"/>
        <v>1.8910260011244726E-2</v>
      </c>
      <c r="GC160" s="149">
        <f>0.5*Sections!$U$2*Sections!$T$2*Sections!FT160^2</f>
        <v>502.12488665574256</v>
      </c>
      <c r="GD160" s="149">
        <f>BikeData!$N$2*((Sections!$P$2)/Sections!$N$2)-(0.5*Sections!$U$2*Sections!$T$2*Sections!FT160^2)/BikeData!$G$5</f>
        <v>8.5323318172149349</v>
      </c>
      <c r="GE160" s="149">
        <f>Sections!$V$2*BikeData!$N$2*(Sections!$P$2/Sections!$M$2)/(1-Sections!$V$2*Sections!$N$2/Sections!$M$2)</f>
        <v>15.459349727578084</v>
      </c>
      <c r="GF160" s="149">
        <f t="shared" si="260"/>
        <v>8.5323318172149349</v>
      </c>
      <c r="GG160" s="149">
        <f t="shared" si="261"/>
        <v>380.54111422000005</v>
      </c>
      <c r="GH160" s="149">
        <f>MAX(0, (FT160^2 - CX$6^2)/(2*Sections!GF160))</f>
        <v>163.47129737821018</v>
      </c>
      <c r="GI160" s="149">
        <f t="shared" si="262"/>
        <v>0</v>
      </c>
      <c r="GJ160" s="149">
        <f t="shared" si="263"/>
        <v>6.8582415088433493</v>
      </c>
      <c r="GM160" s="106">
        <f>INDEX($B$29:$B$34, MATCH(GQ160, $A$29:$A$34, 0))</f>
        <v>288.49501037177833</v>
      </c>
      <c r="GN160" s="106">
        <f t="shared" si="264"/>
        <v>134</v>
      </c>
      <c r="GO160" s="106">
        <f t="shared" si="265"/>
        <v>50.140203846760599</v>
      </c>
      <c r="GP160" s="106">
        <f t="shared" si="266"/>
        <v>180.50473384833816</v>
      </c>
      <c r="GQ160" s="106">
        <f>IF(HD160=0,
IF(GO160&lt;$E$29,1,
IF(GO160&lt;$E$30,2,
IF(GO160&lt;$E$31,3,
IF(GO160&lt;$E$32,4,
IF(GO160&lt;$E$33,5,
IF(GO160&lt;$E$34,6)))))),
IF(GO160&gt;$F$29,1,
IF(GO160&gt;$F$30,2,
IF(GO160&gt;$F$31,3,
IF(GO160&gt;$F$32,4,
IF(GO160&gt;$F$33,5,
IF(GO160&gt;$F$34,6)))))))</f>
        <v>3</v>
      </c>
      <c r="GR160" s="106" cm="1">
        <f t="array" ref="GR160">INDEX(Sections!$A$37:$F$67, MATCH(GO160, Acceleration!$H$6:$H$36, 1), Sections!GQ160)</f>
        <v>6.8582415088433493</v>
      </c>
      <c r="GS160" s="106">
        <f>(BikeData!$G$5/GM160)*BikeData!$N$2*(Sections!$O$2/Sections!$N$2)-Sections!GX160/Sections!GM160</f>
        <v>8.4300505447775009</v>
      </c>
      <c r="GT160" s="106">
        <f>(Sections!$V$2*Sections!$L$2*BikeData!$N$2*((Sections!$P$2)/Sections!$M$2)/(1-Sections!$V$2*Sections!$N$2/Sections!$M$2))/Sections!GM160-Sections!GX160/Sections!GM160</f>
        <v>12.578176363886755</v>
      </c>
      <c r="GU160" s="106">
        <f t="shared" si="267"/>
        <v>6.8582415088433493</v>
      </c>
      <c r="GV160" s="106">
        <f t="shared" si="268"/>
        <v>50.276799070867597</v>
      </c>
      <c r="GW160" s="106">
        <f t="shared" si="251"/>
        <v>1.9916945755098468E-2</v>
      </c>
      <c r="GX160" s="106">
        <f>0.5*Sections!$U$2*Sections!$T$2*Sections!GO160^2</f>
        <v>452.52720752304708</v>
      </c>
      <c r="GY160" s="106">
        <f>BikeData!$N$2*((Sections!$P$2)/Sections!$N$2)-(0.5*Sections!$U$2*Sections!$T$2*Sections!GO160^2)/BikeData!$G$5</f>
        <v>8.7202018139296911</v>
      </c>
      <c r="GZ160" s="106">
        <f>Sections!$V$2*BikeData!$N$2*(Sections!$P$2/Sections!$M$2)/(1-Sections!$V$2*Sections!$N$2/Sections!$M$2)</f>
        <v>15.459349727578084</v>
      </c>
      <c r="HA160" s="106">
        <f t="shared" si="269"/>
        <v>8.7202018139296911</v>
      </c>
      <c r="HB160" s="106">
        <f t="shared" si="270"/>
        <v>249.21187875999999</v>
      </c>
      <c r="HC160" s="106">
        <f>MAX(0, (GO160^2 - DY$9^2)/(2*Sections!HA160))</f>
        <v>144.15033593481559</v>
      </c>
      <c r="HD160" s="106">
        <f t="shared" si="271"/>
        <v>0</v>
      </c>
      <c r="HE160" s="106">
        <f t="shared" si="272"/>
        <v>6.8582415088433493</v>
      </c>
      <c r="HH160" s="82">
        <f>INDEX($B$29:$B$34, MATCH(HL160, $A$29:$A$34, 0))</f>
        <v>288.49501037177833</v>
      </c>
      <c r="HI160" s="82">
        <f t="shared" si="273"/>
        <v>134</v>
      </c>
      <c r="HJ160" s="82">
        <f t="shared" si="274"/>
        <v>49.139087195451197</v>
      </c>
      <c r="HK160" s="82">
        <f t="shared" si="275"/>
        <v>176.90071390362431</v>
      </c>
      <c r="HL160" s="106">
        <f>IF(HY160=0,
IF(HJ160&lt;$E$29,1,
IF(HJ160&lt;$E$30,2,
IF(HJ160&lt;$E$31,3,
IF(HJ160&lt;$E$32,4,
IF(HJ160&lt;$E$33,5,
IF(HJ160&lt;$E$34,6)))))),
IF(HJ160&gt;$F$29,1,
IF(HJ160&gt;$F$30,2,
IF(HJ160&gt;$F$31,3,
IF(HJ160&gt;$F$32,4,
IF(HJ160&gt;$F$33,5,
IF(HJ160&gt;$F$34,6)))))))</f>
        <v>3</v>
      </c>
      <c r="HM160" s="106" cm="1">
        <f t="array" ref="HM160">INDEX(Sections!$A$37:$F$67, MATCH(HJ160, Acceleration!$H$6:$H$36, 1), Sections!HL160)</f>
        <v>6.8582415088433493</v>
      </c>
      <c r="HN160" s="82">
        <f>(BikeData!$G$5/HH160)*BikeData!$N$2*(Sections!$O$2/Sections!$N$2)-Sections!HS160/Sections!HH160</f>
        <v>8.4920628035947487</v>
      </c>
      <c r="HO160" s="82">
        <f>(Sections!$V$2*Sections!$L$2*BikeData!$N$2*((Sections!$P$2)/Sections!$M$2)/(1-Sections!$V$2*Sections!$N$2/Sections!$M$2))/Sections!HH160-Sections!HS160/Sections!HH160</f>
        <v>12.640188622704001</v>
      </c>
      <c r="HP160" s="82">
        <f t="shared" si="276"/>
        <v>6.8582415088433493</v>
      </c>
      <c r="HQ160" s="82">
        <f t="shared" si="277"/>
        <v>49.278457498382018</v>
      </c>
      <c r="HR160" s="106">
        <f t="shared" si="242"/>
        <v>2.0321579919737515E-2</v>
      </c>
      <c r="HS160" s="104">
        <f>0.5*Sections!$U$2*Sections!$T$2*Sections!HJ160^2</f>
        <v>434.63698027238803</v>
      </c>
      <c r="HT160" s="104">
        <f>BikeData!$N$2*((Sections!$P$2)/Sections!$N$2)-(0.5*Sections!$U$2*Sections!$T$2*Sections!HJ160^2)/BikeData!$G$5</f>
        <v>8.7879678262427934</v>
      </c>
      <c r="HU160" s="104">
        <f>Sections!$V$2*BikeData!$N$2*(Sections!$P$2/Sections!$M$2)/(1-Sections!$V$2*Sections!$N$2/Sections!$M$2)</f>
        <v>15.459349727578084</v>
      </c>
      <c r="HV160" s="106">
        <f t="shared" si="278"/>
        <v>8.7879678262427934</v>
      </c>
      <c r="HW160" s="106">
        <f t="shared" si="279"/>
        <v>187.42191860000003</v>
      </c>
      <c r="HX160" s="106">
        <f t="shared" si="252"/>
        <v>119.10514567518982</v>
      </c>
      <c r="HY160" s="106">
        <f t="shared" si="280"/>
        <v>0</v>
      </c>
      <c r="HZ160" s="106">
        <f t="shared" si="281"/>
        <v>6.8582415088433493</v>
      </c>
    </row>
    <row r="161" spans="2:234">
      <c r="B161" s="65"/>
      <c r="C161" s="65"/>
      <c r="D161" s="65"/>
      <c r="E161" s="111"/>
      <c r="F161" s="111"/>
      <c r="L161" s="149">
        <f>INDEX($B$29:$B$34, MATCH($P161, $A$29:$A$34, 0))</f>
        <v>288.49501037177833</v>
      </c>
      <c r="M161" s="149">
        <f t="shared" si="243"/>
        <v>135</v>
      </c>
      <c r="N161" s="149">
        <f t="shared" si="253"/>
        <v>49.861472602611016</v>
      </c>
      <c r="O161" s="149">
        <f t="shared" si="244"/>
        <v>179.50130136939967</v>
      </c>
      <c r="P161" s="149">
        <f>IF(AC161=0,
IF(N161&lt;$E$29,1,
IF(N161&lt;$E$30,2,
IF(N161&lt;$E$31,3,
IF(N161&lt;$E$32,4,
IF(N161&lt;$E$33,5,
IF(N161&lt;$E$34,6)))))),
IF(N161&gt;$F$29,1,
IF(N161&gt;$F$30,2,
IF(N161&gt;$F$31,3,
IF(N161&gt;$F$32,4,
IF(N161&gt;$F$33,5,
IF(N161&gt;$F$34,6)))))))</f>
        <v>3</v>
      </c>
      <c r="Q161" s="149" cm="1">
        <f t="array" ref="Q161">INDEX(Sections!$A$37:$F$67, MATCH(N161, Acceleration!$H$6:$H$36, 1), Sections!P161)</f>
        <v>6.8582415088433493</v>
      </c>
      <c r="R161" s="149">
        <f>(BikeData!$G$5/L161)*BikeData!$N$2*(Sections!$O$2/Sections!$N$2)-Sections!W161/Sections!L161</f>
        <v>8.4474416480011385</v>
      </c>
      <c r="S161" s="149">
        <f>(Sections!$V$2*Sections!$L$2*BikeData!$N$2*((Sections!$P$2)/Sections!$M$2)/(1-Sections!$V$2*Sections!$N$2/Sections!$M$2))/Sections!L161-Sections!W161/Sections!L161</f>
        <v>12.59556746711039</v>
      </c>
      <c r="T161" s="149">
        <f t="shared" si="240"/>
        <v>6.8582415088433493</v>
      </c>
      <c r="U161" s="149">
        <f t="shared" si="241"/>
        <v>49.998829317481182</v>
      </c>
      <c r="V161" s="149">
        <f t="shared" si="245"/>
        <v>2.0027978701690645E-2</v>
      </c>
      <c r="W161" s="149">
        <f>0.5*Sections!$U$2*Sections!$T$2*Sections!N161^2</f>
        <v>447.50996101816719</v>
      </c>
      <c r="X161" s="149">
        <f>BikeData!$N$2*((Sections!$P$2)/Sections!$N$2)-(0.5*Sections!$U$2*Sections!$T$2*Sections!N161^2)/BikeData!$G$5</f>
        <v>8.7392065355390844</v>
      </c>
      <c r="Y161" s="149">
        <f>Sections!$V$2*BikeData!$N$2*(Sections!$P$2/Sections!$M$2)/(1-Sections!$V$2*Sections!$N$2/Sections!$M$2)</f>
        <v>15.459349727578084</v>
      </c>
      <c r="Z161" s="149">
        <f t="shared" si="246"/>
        <v>8.7392065355390844</v>
      </c>
      <c r="AA161" s="149">
        <f>$D$2-M161</f>
        <v>368.2</v>
      </c>
      <c r="AB161" s="149">
        <f>MAX(0, (N161^2 - M$17^2)/(2*Sections!Z161))</f>
        <v>90.93063879364486</v>
      </c>
      <c r="AC161" s="149">
        <f t="shared" si="254"/>
        <v>0</v>
      </c>
      <c r="AD161" s="149">
        <f t="shared" si="247"/>
        <v>6.8582415088433493</v>
      </c>
      <c r="EX161" s="129">
        <f>INDEX($B$29:$B$34, MATCH($FB161, $A$29:$A$34, 0))</f>
        <v>281.54523308547459</v>
      </c>
      <c r="EY161" s="129">
        <f t="shared" ref="EY161:EY224" si="282">EY160+EY$15</f>
        <v>135</v>
      </c>
      <c r="EZ161" s="129">
        <f t="shared" ref="EZ161:EZ224" si="283">FG160</f>
        <v>53.968564668692693</v>
      </c>
      <c r="FA161" s="129">
        <f t="shared" ref="FA161:FA224" si="284">EZ161*3.6</f>
        <v>194.28683280729371</v>
      </c>
      <c r="FB161" s="149">
        <f>IF(FO161=1,
IF(EZ161&lt;$E$29,1,
IF(EZ161&lt;$E$30,2,
IF(EZ161&lt;$E$31,3,
IF(EZ161&lt;$E$32,4,
IF(EZ161&lt;$E$33,5,
IF(EZ161&lt;$E$34,6)))))),
IF(EZ161&gt;$F$29,1,
IF(EZ161&gt;$F$30,2,
IF(EZ161&gt;$F$31,3,
IF(EZ161&gt;$F$32,4,
IF(EZ161&gt;$F$33,5,
IF(EZ161&gt;$F$34,6)))))))</f>
        <v>4</v>
      </c>
      <c r="FC161" s="149" cm="1">
        <f t="array" ref="FC161">INDEX(Sections!$A$37:$F$67, MATCH(EZ161, Acceleration!$H$6:$H$36, 1), Sections!FB161)</f>
        <v>4.7104625432718503</v>
      </c>
      <c r="FD161" s="129">
        <f>(BikeData!$G$5/EX161)*BikeData!$N$2*(Sections!$O$2/Sections!$N$2)-Sections!FI161/Sections!EX161</f>
        <v>8.3833266362740755</v>
      </c>
      <c r="FE161" s="129">
        <f>(Sections!$V$2*Sections!$L$2*BikeData!$N$2*((Sections!$P$2)/Sections!$M$2)/(1-Sections!$V$2*Sections!$N$2/Sections!$M$2))/Sections!EX161-Sections!FI161/Sections!EX161</f>
        <v>12.633846483804415</v>
      </c>
      <c r="FF161" s="129">
        <f t="shared" ref="FF161:FF224" si="285">MIN(FC161,FD161,FE161)</f>
        <v>4.7104625432718503</v>
      </c>
      <c r="FG161" s="129">
        <f t="shared" ref="FG161:FG164" si="286">SQRT(EZ161^2 + 2*FF161*1)</f>
        <v>54.055775801346229</v>
      </c>
      <c r="FH161" s="129">
        <f t="shared" si="248"/>
        <v>1.8514345852957345E-2</v>
      </c>
      <c r="FI161" s="149">
        <f>0.5*Sections!$U$2*Sections!$T$2*Sections!EZ161^2</f>
        <v>524.26907503179575</v>
      </c>
      <c r="FJ161" s="149">
        <f>BikeData!$N$2*((Sections!$P$2)/Sections!$N$2)-(0.5*Sections!$U$2*Sections!$T$2*Sections!EZ161^2)/BikeData!$G$5</f>
        <v>8.4484523157904921</v>
      </c>
      <c r="FK161" s="149">
        <f>Sections!$V$2*BikeData!$N$2*(Sections!$P$2/Sections!$M$2)/(1-Sections!$V$2*Sections!$N$2/Sections!$M$2)</f>
        <v>15.459349727578084</v>
      </c>
      <c r="FL161" s="149">
        <f t="shared" ref="FL161:FL224" si="287">MIN(FJ161,FK161)</f>
        <v>8.4484523157904921</v>
      </c>
      <c r="FM161" s="149">
        <f t="shared" ref="FM161:FM224" si="288">EY$14-EY161</f>
        <v>118.62828163</v>
      </c>
      <c r="FN161" s="149">
        <f t="shared" si="249"/>
        <v>129.40937903720985</v>
      </c>
      <c r="FO161" s="149">
        <f t="shared" ref="FO161:FO224" si="289">IF(OR(FN161 &gt;= FM161, FO160 = 1), 1, 0)</f>
        <v>1</v>
      </c>
      <c r="FP161" s="149">
        <f t="shared" ref="FP161:FP164" si="290">FF161</f>
        <v>4.7104625432718503</v>
      </c>
      <c r="FQ161" s="676"/>
      <c r="FR161" s="149">
        <f>INDEX($B$29:$B$34, MATCH($FV161, $A$29:$A$34, 0))</f>
        <v>288.49501037177833</v>
      </c>
      <c r="FS161" s="129">
        <f t="shared" si="255"/>
        <v>135</v>
      </c>
      <c r="FT161" s="129">
        <f t="shared" si="256"/>
        <v>52.946191427341596</v>
      </c>
      <c r="FU161" s="129">
        <f t="shared" si="257"/>
        <v>190.60628913842976</v>
      </c>
      <c r="FV161" s="149">
        <f>IF(GI161=0,
IF(FT161&lt;$E$29,1,
IF(FT161&lt;$E$30,2,
IF(FT161&lt;$E$31,3,
IF(FT161&lt;$E$32,4,
IF(FT161&lt;$E$33,5,
IF(FT161&lt;$E$34,6)))))),
IF(FT161&gt;$F$29,1,
IF(FT161&gt;$F$30,2,
IF(FT161&gt;$F$31,3,
IF(FT161&gt;$F$32,4,
IF(FT161&gt;$F$33,5,
IF(FT161&gt;$F$34,6)))))))</f>
        <v>3</v>
      </c>
      <c r="FW161" s="149" cm="1">
        <f t="array" ref="FW161">INDEX(Sections!$A$37:$F$67, MATCH(FT161, Acceleration!$H$6:$H$36, 1), Sections!FV161)</f>
        <v>6.8582415088433493</v>
      </c>
      <c r="FX161" s="129">
        <f>(BikeData!$G$5/FR161)*BikeData!$N$2*(Sections!$O$2/Sections!$N$2)-Sections!GC161/Sections!FR161</f>
        <v>8.2495737801749467</v>
      </c>
      <c r="FY161" s="129">
        <f>(Sections!$V$2*Sections!$L$2*BikeData!$N$2*((Sections!$P$2)/Sections!$M$2)/(1-Sections!$V$2*Sections!$N$2/Sections!$M$2))/Sections!FR161-Sections!GC161/Sections!FR161</f>
        <v>12.397699599284199</v>
      </c>
      <c r="FZ161" s="129">
        <f t="shared" si="258"/>
        <v>6.8582415088433493</v>
      </c>
      <c r="GA161" s="129">
        <f t="shared" si="259"/>
        <v>53.075565655755263</v>
      </c>
      <c r="GB161" s="129">
        <f t="shared" si="250"/>
        <v>1.8864052577741038E-2</v>
      </c>
      <c r="GC161" s="149">
        <f>0.5*Sections!$U$2*Sections!$T$2*Sections!FT161^2</f>
        <v>504.5938535989261</v>
      </c>
      <c r="GD161" s="149">
        <f>BikeData!$N$2*((Sections!$P$2)/Sections!$N$2)-(0.5*Sections!$U$2*Sections!$T$2*Sections!FT161^2)/BikeData!$G$5</f>
        <v>8.5229796697028757</v>
      </c>
      <c r="GE161" s="149">
        <f>Sections!$V$2*BikeData!$N$2*(Sections!$P$2/Sections!$M$2)/(1-Sections!$V$2*Sections!$N$2/Sections!$M$2)</f>
        <v>15.459349727578084</v>
      </c>
      <c r="GF161" s="149">
        <f t="shared" si="260"/>
        <v>8.5229796697028757</v>
      </c>
      <c r="GG161" s="149">
        <f t="shared" si="261"/>
        <v>379.54111422000005</v>
      </c>
      <c r="GH161" s="149">
        <f>MAX(0, (FT161^2 - CX$6^2)/(2*Sections!GF161))</f>
        <v>164.45534867493285</v>
      </c>
      <c r="GI161" s="149">
        <f t="shared" si="262"/>
        <v>0</v>
      </c>
      <c r="GJ161" s="149">
        <f t="shared" si="263"/>
        <v>6.8582415088433493</v>
      </c>
      <c r="GM161" s="106">
        <f>INDEX($B$29:$B$34, MATCH(GQ161, $A$29:$A$34, 0))</f>
        <v>288.49501037177833</v>
      </c>
      <c r="GN161" s="106">
        <f t="shared" si="264"/>
        <v>135</v>
      </c>
      <c r="GO161" s="106">
        <f t="shared" si="265"/>
        <v>50.276799070867597</v>
      </c>
      <c r="GP161" s="106">
        <f t="shared" si="266"/>
        <v>180.99647665512336</v>
      </c>
      <c r="GQ161" s="106">
        <f>IF(HD161=0,
IF(GO161&lt;$E$29,1,
IF(GO161&lt;$E$30,2,
IF(GO161&lt;$E$31,3,
IF(GO161&lt;$E$32,4,
IF(GO161&lt;$E$33,5,
IF(GO161&lt;$E$34,6)))))),
IF(GO161&gt;$F$29,1,
IF(GO161&gt;$F$30,2,
IF(GO161&gt;$F$31,3,
IF(GO161&gt;$F$32,4,
IF(GO161&gt;$F$33,5,
IF(GO161&gt;$F$34,6)))))))</f>
        <v>3</v>
      </c>
      <c r="GR161" s="106" cm="1">
        <f t="array" ref="GR161">INDEX(Sections!$A$37:$F$67, MATCH(GO161, Acceleration!$H$6:$H$36, 1), Sections!GQ161)</f>
        <v>6.8582415088433493</v>
      </c>
      <c r="GS161" s="106">
        <f>(BikeData!$G$5/GM161)*BikeData!$N$2*(Sections!$O$2/Sections!$N$2)-Sections!GX161/Sections!GM161</f>
        <v>8.421492452420889</v>
      </c>
      <c r="GT161" s="106">
        <f>(Sections!$V$2*Sections!$L$2*BikeData!$N$2*((Sections!$P$2)/Sections!$M$2)/(1-Sections!$V$2*Sections!$N$2/Sections!$M$2))/Sections!GM161-Sections!GX161/Sections!GM161</f>
        <v>12.569618271530141</v>
      </c>
      <c r="GU161" s="106">
        <f t="shared" si="267"/>
        <v>6.8582415088433493</v>
      </c>
      <c r="GV161" s="106">
        <f t="shared" si="268"/>
        <v>50.41302418849795</v>
      </c>
      <c r="GW161" s="106">
        <f t="shared" si="251"/>
        <v>1.9862980540229995E-2</v>
      </c>
      <c r="GX161" s="106">
        <f>0.5*Sections!$U$2*Sections!$T$2*Sections!GO161^2</f>
        <v>454.99617446623068</v>
      </c>
      <c r="GY161" s="106">
        <f>BikeData!$N$2*((Sections!$P$2)/Sections!$N$2)-(0.5*Sections!$U$2*Sections!$T$2*Sections!GO161^2)/BikeData!$G$5</f>
        <v>8.7108496664176318</v>
      </c>
      <c r="GZ161" s="106">
        <f>Sections!$V$2*BikeData!$N$2*(Sections!$P$2/Sections!$M$2)/(1-Sections!$V$2*Sections!$N$2/Sections!$M$2)</f>
        <v>15.459349727578084</v>
      </c>
      <c r="HA161" s="106">
        <f t="shared" si="269"/>
        <v>8.7108496664176318</v>
      </c>
      <c r="HB161" s="106">
        <f t="shared" si="270"/>
        <v>248.21187875999999</v>
      </c>
      <c r="HC161" s="106">
        <f>MAX(0, (GO161^2 - DY$9^2)/(2*Sections!HA161))</f>
        <v>145.09242046487651</v>
      </c>
      <c r="HD161" s="106">
        <f t="shared" si="271"/>
        <v>0</v>
      </c>
      <c r="HE161" s="106">
        <f t="shared" si="272"/>
        <v>6.8582415088433493</v>
      </c>
      <c r="HH161" s="82">
        <f>INDEX($B$29:$B$34, MATCH(HL161, $A$29:$A$34, 0))</f>
        <v>288.49501037177833</v>
      </c>
      <c r="HI161" s="82">
        <f t="shared" si="273"/>
        <v>135</v>
      </c>
      <c r="HJ161" s="82">
        <f t="shared" si="274"/>
        <v>49.278457498382018</v>
      </c>
      <c r="HK161" s="82">
        <f t="shared" si="275"/>
        <v>177.40244699417528</v>
      </c>
      <c r="HL161" s="106">
        <f>IF(HY161=0,
IF(HJ161&lt;$E$29,1,
IF(HJ161&lt;$E$30,2,
IF(HJ161&lt;$E$31,3,
IF(HJ161&lt;$E$32,4,
IF(HJ161&lt;$E$33,5,
IF(HJ161&lt;$E$34,6)))))),
IF(HJ161&gt;$F$29,1,
IF(HJ161&gt;$F$30,2,
IF(HJ161&gt;$F$31,3,
IF(HJ161&gt;$F$32,4,
IF(HJ161&gt;$F$33,5,
IF(HJ161&gt;$F$34,6)))))))</f>
        <v>3</v>
      </c>
      <c r="HM161" s="106" cm="1">
        <f t="array" ref="HM161">INDEX(Sections!$A$37:$F$67, MATCH(HJ161, Acceleration!$H$6:$H$36, 1), Sections!HL161)</f>
        <v>6.8582415088433493</v>
      </c>
      <c r="HN161" s="82">
        <f>(BikeData!$G$5/HH161)*BikeData!$N$2*(Sections!$O$2/Sections!$N$2)-Sections!HS161/Sections!HH161</f>
        <v>8.483504711238135</v>
      </c>
      <c r="HO161" s="82">
        <f>(Sections!$V$2*Sections!$L$2*BikeData!$N$2*((Sections!$P$2)/Sections!$M$2)/(1-Sections!$V$2*Sections!$N$2/Sections!$M$2))/Sections!HH161-Sections!HS161/Sections!HH161</f>
        <v>12.631630530347387</v>
      </c>
      <c r="HP161" s="82">
        <f t="shared" si="276"/>
        <v>6.8582415088433493</v>
      </c>
      <c r="HQ161" s="82">
        <f t="shared" si="277"/>
        <v>49.417434741572023</v>
      </c>
      <c r="HR161" s="106">
        <f t="shared" si="242"/>
        <v>2.0264267890070888E-2</v>
      </c>
      <c r="HS161" s="104">
        <f>0.5*Sections!$U$2*Sections!$T$2*Sections!HJ161^2</f>
        <v>437.10594721557175</v>
      </c>
      <c r="HT161" s="104">
        <f>BikeData!$N$2*((Sections!$P$2)/Sections!$N$2)-(0.5*Sections!$U$2*Sections!$T$2*Sections!HJ161^2)/BikeData!$G$5</f>
        <v>8.7786156787307341</v>
      </c>
      <c r="HU161" s="104">
        <f>Sections!$V$2*BikeData!$N$2*(Sections!$P$2/Sections!$M$2)/(1-Sections!$V$2*Sections!$N$2/Sections!$M$2)</f>
        <v>15.459349727578084</v>
      </c>
      <c r="HV161" s="106">
        <f t="shared" si="278"/>
        <v>8.7786156787307341</v>
      </c>
      <c r="HW161" s="106">
        <f t="shared" si="279"/>
        <v>186.42191860000003</v>
      </c>
      <c r="HX161" s="106">
        <f t="shared" si="252"/>
        <v>120.01327637510853</v>
      </c>
      <c r="HY161" s="106">
        <f t="shared" si="280"/>
        <v>0</v>
      </c>
      <c r="HZ161" s="106">
        <f t="shared" si="281"/>
        <v>6.8582415088433493</v>
      </c>
    </row>
    <row r="162" spans="2:234" ht="14.25" customHeight="1" thickBot="1">
      <c r="B162" s="65"/>
      <c r="C162" s="65"/>
      <c r="D162" s="65"/>
      <c r="E162" s="111"/>
      <c r="F162" s="111"/>
      <c r="L162" s="149">
        <f>INDEX($B$29:$B$34, MATCH($P162, $A$29:$A$34, 0))</f>
        <v>288.49501037177833</v>
      </c>
      <c r="M162" s="149">
        <f t="shared" si="243"/>
        <v>136</v>
      </c>
      <c r="N162" s="149">
        <f t="shared" si="253"/>
        <v>49.998829317481182</v>
      </c>
      <c r="O162" s="149">
        <f t="shared" si="244"/>
        <v>179.99578554293225</v>
      </c>
      <c r="P162" s="149">
        <f>IF(AC162=0,
IF(N162&lt;$E$29,1,
IF(N162&lt;$E$30,2,
IF(N162&lt;$E$31,3,
IF(N162&lt;$E$32,4,
IF(N162&lt;$E$33,5,
IF(N162&lt;$E$34,6)))))),
IF(N162&gt;$F$29,1,
IF(N162&gt;$F$30,2,
IF(N162&gt;$F$31,3,
IF(N162&gt;$F$32,4,
IF(N162&gt;$F$33,5,
IF(N162&gt;$F$34,6)))))))</f>
        <v>3</v>
      </c>
      <c r="Q162" s="149" cm="1">
        <f t="array" ref="Q162">INDEX(Sections!$A$37:$F$67, MATCH(N162, Acceleration!$H$6:$H$36, 1), Sections!P162)</f>
        <v>6.8582415088433493</v>
      </c>
      <c r="R162" s="149">
        <f>(BikeData!$G$5/L162)*BikeData!$N$2*(Sections!$O$2/Sections!$N$2)-Sections!W162/Sections!L162</f>
        <v>8.4388835556445265</v>
      </c>
      <c r="S162" s="149">
        <f>(Sections!$V$2*Sections!$L$2*BikeData!$N$2*((Sections!$P$2)/Sections!$M$2)/(1-Sections!$V$2*Sections!$N$2/Sections!$M$2))/Sections!L162-Sections!W162/Sections!L162</f>
        <v>12.587009374753778</v>
      </c>
      <c r="T162" s="149">
        <f t="shared" si="240"/>
        <v>6.8582415088433493</v>
      </c>
      <c r="U162" s="149">
        <f t="shared" si="241"/>
        <v>50.135809718566449</v>
      </c>
      <c r="V162" s="149">
        <f t="shared" si="245"/>
        <v>1.9973108399381732E-2</v>
      </c>
      <c r="W162" s="149">
        <f>0.5*Sections!$U$2*Sections!$T$2*Sections!N162^2</f>
        <v>449.97892796135079</v>
      </c>
      <c r="X162" s="149">
        <f>BikeData!$N$2*((Sections!$P$2)/Sections!$N$2)-(0.5*Sections!$U$2*Sections!$T$2*Sections!N162^2)/BikeData!$G$5</f>
        <v>8.7298543880270252</v>
      </c>
      <c r="Y162" s="149">
        <f>Sections!$V$2*BikeData!$N$2*(Sections!$P$2/Sections!$M$2)/(1-Sections!$V$2*Sections!$N$2/Sections!$M$2)</f>
        <v>15.459349727578084</v>
      </c>
      <c r="Z162" s="149">
        <f t="shared" si="246"/>
        <v>8.7298543880270252</v>
      </c>
      <c r="AA162" s="149">
        <f>$D$2-M162</f>
        <v>367.2</v>
      </c>
      <c r="AB162" s="149">
        <f>MAX(0, (N162^2 - M$17^2)/(2*Sections!Z162))</f>
        <v>91.813659049604638</v>
      </c>
      <c r="AC162" s="149">
        <f t="shared" si="254"/>
        <v>0</v>
      </c>
      <c r="AD162" s="149">
        <f t="shared" si="247"/>
        <v>6.8582415088433493</v>
      </c>
      <c r="EX162" s="129">
        <f>INDEX($B$29:$B$34, MATCH($FB162, $A$29:$A$34, 0))</f>
        <v>281.54523308547459</v>
      </c>
      <c r="EY162" s="129">
        <f t="shared" si="282"/>
        <v>136</v>
      </c>
      <c r="EZ162" s="129">
        <f t="shared" si="283"/>
        <v>54.055775801346229</v>
      </c>
      <c r="FA162" s="129">
        <f t="shared" si="284"/>
        <v>194.60079288484644</v>
      </c>
      <c r="FB162" s="149">
        <f>IF(FO162=1,
IF(EZ162&lt;$E$29,1,
IF(EZ162&lt;$E$30,2,
IF(EZ162&lt;$E$31,3,
IF(EZ162&lt;$E$32,4,
IF(EZ162&lt;$E$33,5,
IF(EZ162&lt;$E$34,6)))))),
IF(EZ162&gt;$F$29,1,
IF(EZ162&gt;$F$30,2,
IF(EZ162&gt;$F$31,3,
IF(EZ162&gt;$F$32,4,
IF(EZ162&gt;$F$33,5,
IF(EZ162&gt;$F$34,6)))))))</f>
        <v>4</v>
      </c>
      <c r="FC162" s="149" cm="1">
        <f t="array" ref="FC162">INDEX(Sections!$A$37:$F$67, MATCH(EZ162, Acceleration!$H$6:$H$36, 1), Sections!FB162)</f>
        <v>4.7104625432718503</v>
      </c>
      <c r="FD162" s="129">
        <f>(BikeData!$G$5/EX162)*BikeData!$N$2*(Sections!$O$2/Sections!$N$2)-Sections!FI162/Sections!EX162</f>
        <v>8.3773035667410074</v>
      </c>
      <c r="FE162" s="129">
        <f>(Sections!$V$2*Sections!$L$2*BikeData!$N$2*((Sections!$P$2)/Sections!$M$2)/(1-Sections!$V$2*Sections!$N$2/Sections!$M$2))/Sections!EX162-Sections!FI162/Sections!EX162</f>
        <v>12.627823414271347</v>
      </c>
      <c r="FF162" s="129">
        <f t="shared" si="285"/>
        <v>4.7104625432718503</v>
      </c>
      <c r="FG162" s="129">
        <f t="shared" si="286"/>
        <v>54.142846457975885</v>
      </c>
      <c r="FH162" s="129">
        <f t="shared" si="248"/>
        <v>1.8484523723476545E-2</v>
      </c>
      <c r="FI162" s="149">
        <f>0.5*Sections!$U$2*Sections!$T$2*Sections!EZ162^2</f>
        <v>525.96484154737345</v>
      </c>
      <c r="FJ162" s="149">
        <f>BikeData!$N$2*((Sections!$P$2)/Sections!$N$2)-(0.5*Sections!$U$2*Sections!$T$2*Sections!EZ162^2)/BikeData!$G$5</f>
        <v>8.4420289577769392</v>
      </c>
      <c r="FK162" s="149">
        <f>Sections!$V$2*BikeData!$N$2*(Sections!$P$2/Sections!$M$2)/(1-Sections!$V$2*Sections!$N$2/Sections!$M$2)</f>
        <v>15.459349727578084</v>
      </c>
      <c r="FL162" s="149">
        <f t="shared" si="287"/>
        <v>8.4420289577769392</v>
      </c>
      <c r="FM162" s="149">
        <f t="shared" si="288"/>
        <v>117.62828163</v>
      </c>
      <c r="FN162" s="149">
        <f t="shared" si="249"/>
        <v>130.0658213857088</v>
      </c>
      <c r="FO162" s="149">
        <f t="shared" si="289"/>
        <v>1</v>
      </c>
      <c r="FP162" s="149">
        <f t="shared" si="290"/>
        <v>4.7104625432718503</v>
      </c>
      <c r="FQ162" s="676"/>
      <c r="FR162" s="149">
        <f>INDEX($B$29:$B$34, MATCH($FV162, $A$29:$A$34, 0))</f>
        <v>288.49501037177833</v>
      </c>
      <c r="FS162" s="129">
        <f t="shared" si="255"/>
        <v>136</v>
      </c>
      <c r="FT162" s="129">
        <f t="shared" si="256"/>
        <v>53.075565655755263</v>
      </c>
      <c r="FU162" s="129">
        <f t="shared" si="257"/>
        <v>191.07203636071895</v>
      </c>
      <c r="FV162" s="149">
        <f>IF(GI162=0,
IF(FT162&lt;$E$29,1,
IF(FT162&lt;$E$30,2,
IF(FT162&lt;$E$31,3,
IF(FT162&lt;$E$32,4,
IF(FT162&lt;$E$33,5,
IF(FT162&lt;$E$34,6)))))),
IF(FT162&gt;$F$29,1,
IF(FT162&gt;$F$30,2,
IF(FT162&gt;$F$31,3,
IF(FT162&gt;$F$32,4,
IF(FT162&gt;$F$33,5,
IF(FT162&gt;$F$34,6)))))))</f>
        <v>3</v>
      </c>
      <c r="FW162" s="149" cm="1">
        <f t="array" ref="FW162">INDEX(Sections!$A$37:$F$67, MATCH(FT162, Acceleration!$H$6:$H$36, 1), Sections!FV162)</f>
        <v>6.8582415088433493</v>
      </c>
      <c r="FX162" s="129">
        <f>(BikeData!$G$5/FR162)*BikeData!$N$2*(Sections!$O$2/Sections!$N$2)-Sections!GC162/Sections!FR162</f>
        <v>8.2410156878183347</v>
      </c>
      <c r="FY162" s="129">
        <f>(Sections!$V$2*Sections!$L$2*BikeData!$N$2*((Sections!$P$2)/Sections!$M$2)/(1-Sections!$V$2*Sections!$N$2/Sections!$M$2))/Sections!FR162-Sections!GC162/Sections!FR162</f>
        <v>12.389141506927587</v>
      </c>
      <c r="FZ162" s="129">
        <f t="shared" si="258"/>
        <v>6.8582415088433493</v>
      </c>
      <c r="GA162" s="129">
        <f t="shared" si="259"/>
        <v>53.204625294198571</v>
      </c>
      <c r="GB162" s="129">
        <f t="shared" si="250"/>
        <v>1.8818182223080501E-2</v>
      </c>
      <c r="GC162" s="149">
        <f>0.5*Sections!$U$2*Sections!$T$2*Sections!FT162^2</f>
        <v>507.06282054210971</v>
      </c>
      <c r="GD162" s="149">
        <f>BikeData!$N$2*((Sections!$P$2)/Sections!$N$2)-(0.5*Sections!$U$2*Sections!$T$2*Sections!FT162^2)/BikeData!$G$5</f>
        <v>8.5136275221908164</v>
      </c>
      <c r="GE162" s="149">
        <f>Sections!$V$2*BikeData!$N$2*(Sections!$P$2/Sections!$M$2)/(1-Sections!$V$2*Sections!$N$2/Sections!$M$2)</f>
        <v>15.459349727578084</v>
      </c>
      <c r="GF162" s="149">
        <f t="shared" si="260"/>
        <v>8.5136275221908164</v>
      </c>
      <c r="GG162" s="149">
        <f t="shared" si="261"/>
        <v>378.54111422000005</v>
      </c>
      <c r="GH162" s="149">
        <f>MAX(0, (FT162^2 - CX$6^2)/(2*Sections!GF162))</f>
        <v>165.4415619156359</v>
      </c>
      <c r="GI162" s="149">
        <f t="shared" si="262"/>
        <v>0</v>
      </c>
      <c r="GJ162" s="149">
        <f t="shared" si="263"/>
        <v>6.8582415088433493</v>
      </c>
      <c r="GM162" s="106">
        <f>INDEX($B$29:$B$34, MATCH(GQ162, $A$29:$A$34, 0))</f>
        <v>288.49501037177833</v>
      </c>
      <c r="GN162" s="106">
        <f t="shared" si="264"/>
        <v>136</v>
      </c>
      <c r="GO162" s="106">
        <f t="shared" si="265"/>
        <v>50.41302418849795</v>
      </c>
      <c r="GP162" s="106">
        <f t="shared" si="266"/>
        <v>181.48688707859262</v>
      </c>
      <c r="GQ162" s="106">
        <f>IF(HD162=0,
IF(GO162&lt;$E$29,1,
IF(GO162&lt;$E$30,2,
IF(GO162&lt;$E$31,3,
IF(GO162&lt;$E$32,4,
IF(GO162&lt;$E$33,5,
IF(GO162&lt;$E$34,6)))))),
IF(GO162&gt;$F$29,1,
IF(GO162&gt;$F$30,2,
IF(GO162&gt;$F$31,3,
IF(GO162&gt;$F$32,4,
IF(GO162&gt;$F$33,5,
IF(GO162&gt;$F$34,6)))))))</f>
        <v>3</v>
      </c>
      <c r="GR162" s="106" cm="1">
        <f t="array" ref="GR162">INDEX(Sections!$A$37:$F$67, MATCH(GO162, Acceleration!$H$6:$H$36, 1), Sections!GQ162)</f>
        <v>6.8582415088433493</v>
      </c>
      <c r="GS162" s="106">
        <f>(BikeData!$G$5/GM162)*BikeData!$N$2*(Sections!$O$2/Sections!$N$2)-Sections!GX162/Sections!GM162</f>
        <v>8.412934360064277</v>
      </c>
      <c r="GT162" s="106">
        <f>(Sections!$V$2*Sections!$L$2*BikeData!$N$2*((Sections!$P$2)/Sections!$M$2)/(1-Sections!$V$2*Sections!$N$2/Sections!$M$2))/Sections!GM162-Sections!GX162/Sections!GM162</f>
        <v>12.561060179173529</v>
      </c>
      <c r="GU162" s="106">
        <f t="shared" si="267"/>
        <v>6.8582415088433493</v>
      </c>
      <c r="GV162" s="106">
        <f t="shared" si="268"/>
        <v>50.548882191872117</v>
      </c>
      <c r="GW162" s="106">
        <f t="shared" si="251"/>
        <v>1.9809451620941828E-2</v>
      </c>
      <c r="GX162" s="106">
        <f>0.5*Sections!$U$2*Sections!$T$2*Sections!GO162^2</f>
        <v>457.46514140941429</v>
      </c>
      <c r="GY162" s="106">
        <f>BikeData!$N$2*((Sections!$P$2)/Sections!$N$2)-(0.5*Sections!$U$2*Sections!$T$2*Sections!GO162^2)/BikeData!$G$5</f>
        <v>8.7014975189055725</v>
      </c>
      <c r="GZ162" s="106">
        <f>Sections!$V$2*BikeData!$N$2*(Sections!$P$2/Sections!$M$2)/(1-Sections!$V$2*Sections!$N$2/Sections!$M$2)</f>
        <v>15.459349727578084</v>
      </c>
      <c r="HA162" s="106">
        <f t="shared" si="269"/>
        <v>8.7014975189055725</v>
      </c>
      <c r="HB162" s="106">
        <f t="shared" si="270"/>
        <v>247.21187875999999</v>
      </c>
      <c r="HC162" s="106">
        <f>MAX(0, (GO162^2 - DY$9^2)/(2*Sections!HA162))</f>
        <v>146.03653005176815</v>
      </c>
      <c r="HD162" s="106">
        <f t="shared" si="271"/>
        <v>0</v>
      </c>
      <c r="HE162" s="106">
        <f t="shared" si="272"/>
        <v>6.8582415088433493</v>
      </c>
      <c r="HH162" s="82">
        <f>INDEX($B$29:$B$34, MATCH(HL162, $A$29:$A$34, 0))</f>
        <v>288.49501037177833</v>
      </c>
      <c r="HI162" s="82">
        <f t="shared" si="273"/>
        <v>136</v>
      </c>
      <c r="HJ162" s="82">
        <f t="shared" si="274"/>
        <v>49.417434741572023</v>
      </c>
      <c r="HK162" s="82">
        <f t="shared" si="275"/>
        <v>177.9027650696593</v>
      </c>
      <c r="HL162" s="106">
        <f>IF(HY162=0,
IF(HJ162&lt;$E$29,1,
IF(HJ162&lt;$E$30,2,
IF(HJ162&lt;$E$31,3,
IF(HJ162&lt;$E$32,4,
IF(HJ162&lt;$E$33,5,
IF(HJ162&lt;$E$34,6)))))),
IF(HJ162&gt;$F$29,1,
IF(HJ162&gt;$F$30,2,
IF(HJ162&gt;$F$31,3,
IF(HJ162&gt;$F$32,4,
IF(HJ162&gt;$F$33,5,
IF(HJ162&gt;$F$34,6)))))))</f>
        <v>3</v>
      </c>
      <c r="HM162" s="106" cm="1">
        <f t="array" ref="HM162">INDEX(Sections!$A$37:$F$67, MATCH(HJ162, Acceleration!$H$6:$H$36, 1), Sections!HL162)</f>
        <v>6.8582415088433493</v>
      </c>
      <c r="HN162" s="82">
        <f>(BikeData!$G$5/HH162)*BikeData!$N$2*(Sections!$O$2/Sections!$N$2)-Sections!HS162/Sections!HH162</f>
        <v>8.474946618881523</v>
      </c>
      <c r="HO162" s="82">
        <f>(Sections!$V$2*Sections!$L$2*BikeData!$N$2*((Sections!$P$2)/Sections!$M$2)/(1-Sections!$V$2*Sections!$N$2/Sections!$M$2))/Sections!HH162-Sections!HS162/Sections!HH162</f>
        <v>12.623072437990775</v>
      </c>
      <c r="HP162" s="82">
        <f t="shared" si="276"/>
        <v>6.8582415088433493</v>
      </c>
      <c r="HQ162" s="82">
        <f t="shared" si="277"/>
        <v>49.556022231967091</v>
      </c>
      <c r="HR162" s="106">
        <f t="shared" si="242"/>
        <v>2.0207438046088998E-2</v>
      </c>
      <c r="HS162" s="104">
        <f>0.5*Sections!$U$2*Sections!$T$2*Sections!HJ162^2</f>
        <v>439.57491415875535</v>
      </c>
      <c r="HT162" s="104">
        <f>BikeData!$N$2*((Sections!$P$2)/Sections!$N$2)-(0.5*Sections!$U$2*Sections!$T$2*Sections!HJ162^2)/BikeData!$G$5</f>
        <v>8.7692635312186749</v>
      </c>
      <c r="HU162" s="104">
        <f>Sections!$V$2*BikeData!$N$2*(Sections!$P$2/Sections!$M$2)/(1-Sections!$V$2*Sections!$N$2/Sections!$M$2)</f>
        <v>15.459349727578084</v>
      </c>
      <c r="HV162" s="106">
        <f t="shared" si="278"/>
        <v>8.7692635312186749</v>
      </c>
      <c r="HW162" s="106">
        <f t="shared" si="279"/>
        <v>185.42191860000003</v>
      </c>
      <c r="HX162" s="106">
        <f t="shared" si="252"/>
        <v>120.92334406146529</v>
      </c>
      <c r="HY162" s="106">
        <f t="shared" si="280"/>
        <v>0</v>
      </c>
      <c r="HZ162" s="106">
        <f t="shared" si="281"/>
        <v>6.8582415088433493</v>
      </c>
    </row>
    <row r="163" spans="2:234">
      <c r="B163" s="65"/>
      <c r="C163" s="65"/>
      <c r="D163" s="65"/>
      <c r="E163" s="111"/>
      <c r="F163" s="111"/>
      <c r="L163" s="149">
        <f>INDEX($B$29:$B$34, MATCH($P163, $A$29:$A$34, 0))</f>
        <v>288.49501037177833</v>
      </c>
      <c r="M163" s="149">
        <f t="shared" si="243"/>
        <v>137</v>
      </c>
      <c r="N163" s="149">
        <f t="shared" si="253"/>
        <v>50.135809718566449</v>
      </c>
      <c r="O163" s="149">
        <f t="shared" si="244"/>
        <v>180.48891498683923</v>
      </c>
      <c r="P163" s="149">
        <f>IF(AC163=0,
IF(N163&lt;$E$29,1,
IF(N163&lt;$E$30,2,
IF(N163&lt;$E$31,3,
IF(N163&lt;$E$32,4,
IF(N163&lt;$E$33,5,
IF(N163&lt;$E$34,6)))))),
IF(N163&gt;$F$29,1,
IF(N163&gt;$F$30,2,
IF(N163&gt;$F$31,3,
IF(N163&gt;$F$32,4,
IF(N163&gt;$F$33,5,
IF(N163&gt;$F$34,6)))))))</f>
        <v>3</v>
      </c>
      <c r="Q163" s="149" cm="1">
        <f t="array" ref="Q163">INDEX(Sections!$A$37:$F$67, MATCH(N163, Acceleration!$H$6:$H$36, 1), Sections!P163)</f>
        <v>6.8582415088433493</v>
      </c>
      <c r="R163" s="149">
        <f>(BikeData!$G$5/L163)*BikeData!$N$2*(Sections!$O$2/Sections!$N$2)-Sections!W163/Sections!L163</f>
        <v>8.4303254632879145</v>
      </c>
      <c r="S163" s="149">
        <f>(Sections!$V$2*Sections!$L$2*BikeData!$N$2*((Sections!$P$2)/Sections!$M$2)/(1-Sections!$V$2*Sections!$N$2/Sections!$M$2))/Sections!L163-Sections!W163/Sections!L163</f>
        <v>12.578451282397166</v>
      </c>
      <c r="T163" s="149">
        <f t="shared" si="240"/>
        <v>6.8582415088433493</v>
      </c>
      <c r="U163" s="149">
        <f t="shared" si="241"/>
        <v>50.272416881964098</v>
      </c>
      <c r="V163" s="149">
        <f t="shared" si="245"/>
        <v>1.9918686622729893E-2</v>
      </c>
      <c r="W163" s="149">
        <f>0.5*Sections!$U$2*Sections!$T$2*Sections!N163^2</f>
        <v>452.44789490453434</v>
      </c>
      <c r="X163" s="149">
        <f>BikeData!$N$2*((Sections!$P$2)/Sections!$N$2)-(0.5*Sections!$U$2*Sections!$T$2*Sections!N163^2)/BikeData!$G$5</f>
        <v>8.7205022405149659</v>
      </c>
      <c r="Y163" s="149">
        <f>Sections!$V$2*BikeData!$N$2*(Sections!$P$2/Sections!$M$2)/(1-Sections!$V$2*Sections!$N$2/Sections!$M$2)</f>
        <v>15.459349727578084</v>
      </c>
      <c r="Z163" s="149">
        <f t="shared" si="246"/>
        <v>8.7205022405149659</v>
      </c>
      <c r="AA163" s="149">
        <f>$D$2-M163</f>
        <v>366.2</v>
      </c>
      <c r="AB163" s="149">
        <f>MAX(0, (N163^2 - M$17^2)/(2*Sections!Z163))</f>
        <v>92.698573264297991</v>
      </c>
      <c r="AC163" s="149">
        <f t="shared" si="254"/>
        <v>0</v>
      </c>
      <c r="AD163" s="149">
        <f t="shared" si="247"/>
        <v>6.8582415088433493</v>
      </c>
      <c r="EW163" s="636" t="s">
        <v>267</v>
      </c>
      <c r="EX163" s="129">
        <f>INDEX($B$29:$B$34, MATCH($FB163, $A$29:$A$34, 0))</f>
        <v>281.54523308547459</v>
      </c>
      <c r="EY163" s="129">
        <f t="shared" si="282"/>
        <v>137</v>
      </c>
      <c r="EZ163" s="129">
        <f t="shared" si="283"/>
        <v>54.142846457975885</v>
      </c>
      <c r="FA163" s="129">
        <f t="shared" si="284"/>
        <v>194.9142472487132</v>
      </c>
      <c r="FB163" s="129">
        <f>IF(FO163=1,
IF(EZ163&lt;$E$29,1,
IF(EZ163&lt;$E$30,2,
IF(EZ163&lt;$E$31,3,
IF(EZ163&lt;$E$32,4,
IF(EZ163&lt;$E$33,5,
IF(EZ163&lt;$E$34,6)))))),
IF(EZ163&gt;$F$29,1,
IF(EZ163&gt;$F$30,2,
IF(EZ163&gt;$F$31,3,
IF(EZ163&gt;$F$32,4,
IF(EZ163&gt;$F$33,5,
IF(EZ163&gt;$F$34,6)))))))</f>
        <v>4</v>
      </c>
      <c r="FC163" s="129" cm="1">
        <f t="array" ref="FC163">INDEX(Sections!$A$37:$F$67, MATCH(EZ163, Acceleration!$H$6:$H$36, 1), Sections!FB163)</f>
        <v>4.7104625432718503</v>
      </c>
      <c r="FD163" s="129">
        <f>(BikeData!$G$5/EX163)*BikeData!$N$2*(Sections!$O$2/Sections!$N$2)-Sections!FI163/Sections!EX163</f>
        <v>8.3712804972079375</v>
      </c>
      <c r="FE163" s="129">
        <f>(Sections!$V$2*Sections!$L$2*BikeData!$N$2*((Sections!$P$2)/Sections!$M$2)/(1-Sections!$V$2*Sections!$N$2/Sections!$M$2))/Sections!EX163-Sections!FI163/Sections!EX163</f>
        <v>12.621800344738277</v>
      </c>
      <c r="FF163" s="129">
        <f t="shared" si="285"/>
        <v>4.7104625432718503</v>
      </c>
      <c r="FG163" s="129">
        <f>SQRT(EZ163^2 + 2*FF163*1)</f>
        <v>54.229777315221341</v>
      </c>
      <c r="FH163" s="129">
        <f>(FG163-EZ163)/FL163</f>
        <v>1.0305230160107775E-2</v>
      </c>
      <c r="FI163" s="129">
        <f>0.5*Sections!$U$2*Sections!$T$2*Sections!EZ163^2</f>
        <v>527.66060806295127</v>
      </c>
      <c r="FJ163" s="129">
        <f>BikeData!$N$2*((Sections!$P$2)/Sections!$N$2)-(0.5*Sections!$U$2*Sections!$T$2*Sections!EZ163^2)/BikeData!$G$5</f>
        <v>8.4356055997633863</v>
      </c>
      <c r="FK163" s="129">
        <f>Sections!$V$2*BikeData!$N$2*(Sections!$P$2/Sections!$M$2)/(1-Sections!$V$2*Sections!$N$2/Sections!$M$2)</f>
        <v>15.459349727578084</v>
      </c>
      <c r="FL163" s="129">
        <f t="shared" si="287"/>
        <v>8.4356055997633863</v>
      </c>
      <c r="FM163" s="129">
        <f t="shared" si="288"/>
        <v>116.62828163</v>
      </c>
      <c r="FN163" s="129">
        <f t="shared" si="249"/>
        <v>130.72326344055244</v>
      </c>
      <c r="FO163" s="129">
        <f t="shared" si="289"/>
        <v>1</v>
      </c>
      <c r="FP163" s="149">
        <f t="shared" si="290"/>
        <v>4.7104625432718503</v>
      </c>
      <c r="FQ163" s="676"/>
      <c r="FR163" s="149">
        <f>INDEX($B$29:$B$34, MATCH($FV163, $A$29:$A$34, 0))</f>
        <v>288.49501037177833</v>
      </c>
      <c r="FS163" s="129">
        <f t="shared" si="255"/>
        <v>137</v>
      </c>
      <c r="FT163" s="129">
        <f t="shared" si="256"/>
        <v>53.204625294198571</v>
      </c>
      <c r="FU163" s="129">
        <f t="shared" si="257"/>
        <v>191.53665105911486</v>
      </c>
      <c r="FV163" s="149">
        <f>IF(GI163=0,
IF(FT163&lt;$E$29,1,
IF(FT163&lt;$E$30,2,
IF(FT163&lt;$E$31,3,
IF(FT163&lt;$E$32,4,
IF(FT163&lt;$E$33,5,
IF(FT163&lt;$E$34,6)))))),
IF(FT163&gt;$F$29,1,
IF(FT163&gt;$F$30,2,
IF(FT163&gt;$F$31,3,
IF(FT163&gt;$F$32,4,
IF(FT163&gt;$F$33,5,
IF(FT163&gt;$F$34,6)))))))</f>
        <v>3</v>
      </c>
      <c r="FW163" s="149" cm="1">
        <f t="array" ref="FW163">INDEX(Sections!$A$37:$F$67, MATCH(FT163, Acceleration!$H$6:$H$36, 1), Sections!FV163)</f>
        <v>6.8582415088433493</v>
      </c>
      <c r="FX163" s="129">
        <f>(BikeData!$G$5/FR163)*BikeData!$N$2*(Sections!$O$2/Sections!$N$2)-Sections!GC163/Sections!FR163</f>
        <v>8.232457595461721</v>
      </c>
      <c r="FY163" s="129">
        <f>(Sections!$V$2*Sections!$L$2*BikeData!$N$2*((Sections!$P$2)/Sections!$M$2)/(1-Sections!$V$2*Sections!$N$2/Sections!$M$2))/Sections!FR163-Sections!GC163/Sections!FR163</f>
        <v>12.380583414570973</v>
      </c>
      <c r="FZ163" s="129">
        <f t="shared" si="258"/>
        <v>6.8582415088433493</v>
      </c>
      <c r="GA163" s="129">
        <f t="shared" si="259"/>
        <v>53.333372626468702</v>
      </c>
      <c r="GB163" s="129">
        <f t="shared" si="250"/>
        <v>1.8772644868822012E-2</v>
      </c>
      <c r="GC163" s="149">
        <f>0.5*Sections!$U$2*Sections!$T$2*Sections!FT163^2</f>
        <v>509.53178748529342</v>
      </c>
      <c r="GD163" s="149">
        <f>BikeData!$N$2*((Sections!$P$2)/Sections!$N$2)-(0.5*Sections!$U$2*Sections!$T$2*Sections!FT163^2)/BikeData!$G$5</f>
        <v>8.5042753746787572</v>
      </c>
      <c r="GE163" s="149">
        <f>Sections!$V$2*BikeData!$N$2*(Sections!$P$2/Sections!$M$2)/(1-Sections!$V$2*Sections!$N$2/Sections!$M$2)</f>
        <v>15.459349727578084</v>
      </c>
      <c r="GF163" s="149">
        <f t="shared" si="260"/>
        <v>8.5042753746787572</v>
      </c>
      <c r="GG163" s="149">
        <f t="shared" si="261"/>
        <v>377.54111422000005</v>
      </c>
      <c r="GH163" s="149">
        <f>MAX(0, (FT163^2 - CX$6^2)/(2*Sections!GF163))</f>
        <v>166.42994423278557</v>
      </c>
      <c r="GI163" s="149">
        <f t="shared" si="262"/>
        <v>0</v>
      </c>
      <c r="GJ163" s="149">
        <f t="shared" si="263"/>
        <v>6.8582415088433493</v>
      </c>
      <c r="GM163" s="106">
        <f>INDEX($B$29:$B$34, MATCH(GQ163, $A$29:$A$34, 0))</f>
        <v>288.49501037177833</v>
      </c>
      <c r="GN163" s="106">
        <f t="shared" si="264"/>
        <v>137</v>
      </c>
      <c r="GO163" s="106">
        <f t="shared" si="265"/>
        <v>50.548882191872117</v>
      </c>
      <c r="GP163" s="106">
        <f t="shared" si="266"/>
        <v>181.97597589073962</v>
      </c>
      <c r="GQ163" s="106">
        <f>IF(HD163=0,
IF(GO163&lt;$E$29,1,
IF(GO163&lt;$E$30,2,
IF(GO163&lt;$E$31,3,
IF(GO163&lt;$E$32,4,
IF(GO163&lt;$E$33,5,
IF(GO163&lt;$E$34,6)))))),
IF(GO163&gt;$F$29,1,
IF(GO163&gt;$F$30,2,
IF(GO163&gt;$F$31,3,
IF(GO163&gt;$F$32,4,
IF(GO163&gt;$F$33,5,
IF(GO163&gt;$F$34,6)))))))</f>
        <v>3</v>
      </c>
      <c r="GR163" s="106" cm="1">
        <f t="array" ref="GR163">INDEX(Sections!$A$37:$F$67, MATCH(GO163, Acceleration!$H$6:$H$36, 1), Sections!GQ163)</f>
        <v>6.8582415088433493</v>
      </c>
      <c r="GS163" s="106">
        <f>(BikeData!$G$5/GM163)*BikeData!$N$2*(Sections!$O$2/Sections!$N$2)-Sections!GX163/Sections!GM163</f>
        <v>8.4043762677076632</v>
      </c>
      <c r="GT163" s="106">
        <f>(Sections!$V$2*Sections!$L$2*BikeData!$N$2*((Sections!$P$2)/Sections!$M$2)/(1-Sections!$V$2*Sections!$N$2/Sections!$M$2))/Sections!GM163-Sections!GX163/Sections!GM163</f>
        <v>12.552502086816915</v>
      </c>
      <c r="GU163" s="106">
        <f t="shared" si="267"/>
        <v>6.8582415088433493</v>
      </c>
      <c r="GV163" s="106">
        <f t="shared" si="268"/>
        <v>50.684376033107604</v>
      </c>
      <c r="GW163" s="106">
        <f t="shared" si="251"/>
        <v>1.9756353149823404E-2</v>
      </c>
      <c r="GX163" s="106">
        <f>0.5*Sections!$U$2*Sections!$T$2*Sections!GO163^2</f>
        <v>459.93410835259789</v>
      </c>
      <c r="GY163" s="106">
        <f>BikeData!$N$2*((Sections!$P$2)/Sections!$N$2)-(0.5*Sections!$U$2*Sections!$T$2*Sections!GO163^2)/BikeData!$G$5</f>
        <v>8.6921453713935133</v>
      </c>
      <c r="GZ163" s="106">
        <f>Sections!$V$2*BikeData!$N$2*(Sections!$P$2/Sections!$M$2)/(1-Sections!$V$2*Sections!$N$2/Sections!$M$2)</f>
        <v>15.459349727578084</v>
      </c>
      <c r="HA163" s="106">
        <f t="shared" si="269"/>
        <v>8.6921453713935133</v>
      </c>
      <c r="HB163" s="106">
        <f t="shared" si="270"/>
        <v>246.21187875999999</v>
      </c>
      <c r="HC163" s="106">
        <f>MAX(0, (GO163^2 - DY$9^2)/(2*Sections!HA163))</f>
        <v>146.98267123195396</v>
      </c>
      <c r="HD163" s="106">
        <f t="shared" si="271"/>
        <v>0</v>
      </c>
      <c r="HE163" s="106">
        <f t="shared" si="272"/>
        <v>6.8582415088433493</v>
      </c>
      <c r="HH163" s="82">
        <f>INDEX($B$29:$B$34, MATCH(HL163, $A$29:$A$34, 0))</f>
        <v>288.49501037177833</v>
      </c>
      <c r="HI163" s="82">
        <f t="shared" si="273"/>
        <v>137</v>
      </c>
      <c r="HJ163" s="82">
        <f t="shared" si="274"/>
        <v>49.556022231967091</v>
      </c>
      <c r="HK163" s="82">
        <f t="shared" si="275"/>
        <v>178.40168003508154</v>
      </c>
      <c r="HL163" s="106">
        <f>IF(HY163=0,
IF(HJ163&lt;$E$29,1,
IF(HJ163&lt;$E$30,2,
IF(HJ163&lt;$E$31,3,
IF(HJ163&lt;$E$32,4,
IF(HJ163&lt;$E$33,5,
IF(HJ163&lt;$E$34,6)))))),
IF(HJ163&gt;$F$29,1,
IF(HJ163&gt;$F$30,2,
IF(HJ163&gt;$F$31,3,
IF(HJ163&gt;$F$32,4,
IF(HJ163&gt;$F$33,5,
IF(HJ163&gt;$F$34,6)))))))</f>
        <v>3</v>
      </c>
      <c r="HM163" s="106" cm="1">
        <f t="array" ref="HM163">INDEX(Sections!$A$37:$F$67, MATCH(HJ163, Acceleration!$H$6:$H$36, 1), Sections!HL163)</f>
        <v>6.8582415088433493</v>
      </c>
      <c r="HN163" s="82">
        <f>(BikeData!$G$5/HH163)*BikeData!$N$2*(Sections!$O$2/Sections!$N$2)-Sections!HS163/Sections!HH163</f>
        <v>8.466388526524911</v>
      </c>
      <c r="HO163" s="82">
        <f>(Sections!$V$2*Sections!$L$2*BikeData!$N$2*((Sections!$P$2)/Sections!$M$2)/(1-Sections!$V$2*Sections!$N$2/Sections!$M$2))/Sections!HH163-Sections!HS163/Sections!HH163</f>
        <v>12.614514345634163</v>
      </c>
      <c r="HP163" s="82">
        <f t="shared" si="276"/>
        <v>6.8582415088433493</v>
      </c>
      <c r="HQ163" s="82">
        <f t="shared" si="277"/>
        <v>49.694223230400766</v>
      </c>
      <c r="HR163" s="106">
        <f t="shared" si="242"/>
        <v>2.0151083664153802E-2</v>
      </c>
      <c r="HS163" s="104">
        <f>0.5*Sections!$U$2*Sections!$T$2*Sections!HJ163^2</f>
        <v>442.04388110193901</v>
      </c>
      <c r="HT163" s="104">
        <f>BikeData!$N$2*((Sections!$P$2)/Sections!$N$2)-(0.5*Sections!$U$2*Sections!$T$2*Sections!HJ163^2)/BikeData!$G$5</f>
        <v>8.7599113837066156</v>
      </c>
      <c r="HU163" s="104">
        <f>Sections!$V$2*BikeData!$N$2*(Sections!$P$2/Sections!$M$2)/(1-Sections!$V$2*Sections!$N$2/Sections!$M$2)</f>
        <v>15.459349727578084</v>
      </c>
      <c r="HV163" s="106">
        <f t="shared" si="278"/>
        <v>8.7599113837066156</v>
      </c>
      <c r="HW163" s="106">
        <f t="shared" si="279"/>
        <v>184.42191860000003</v>
      </c>
      <c r="HX163" s="106">
        <f t="shared" si="252"/>
        <v>121.83535493808417</v>
      </c>
      <c r="HY163" s="106">
        <f t="shared" si="280"/>
        <v>0</v>
      </c>
      <c r="HZ163" s="106">
        <f t="shared" si="281"/>
        <v>6.8582415088433493</v>
      </c>
    </row>
    <row r="164" spans="2:234" ht="14.65" customHeight="1" thickBot="1">
      <c r="B164" s="65"/>
      <c r="C164" s="65"/>
      <c r="D164" s="65"/>
      <c r="E164" s="111"/>
      <c r="F164" s="111"/>
      <c r="L164" s="149">
        <f>INDEX($B$29:$B$34, MATCH($P164, $A$29:$A$34, 0))</f>
        <v>288.49501037177833</v>
      </c>
      <c r="M164" s="149">
        <f t="shared" si="243"/>
        <v>138</v>
      </c>
      <c r="N164" s="149">
        <f t="shared" si="253"/>
        <v>50.272416881964098</v>
      </c>
      <c r="O164" s="149">
        <f t="shared" si="244"/>
        <v>180.98070077507074</v>
      </c>
      <c r="P164" s="149">
        <f>IF(AC164=0,
IF(N164&lt;$E$29,1,
IF(N164&lt;$E$30,2,
IF(N164&lt;$E$31,3,
IF(N164&lt;$E$32,4,
IF(N164&lt;$E$33,5,
IF(N164&lt;$E$34,6)))))),
IF(N164&gt;$F$29,1,
IF(N164&gt;$F$30,2,
IF(N164&gt;$F$31,3,
IF(N164&gt;$F$32,4,
IF(N164&gt;$F$33,5,
IF(N164&gt;$F$34,6)))))))</f>
        <v>3</v>
      </c>
      <c r="Q164" s="149" cm="1">
        <f t="array" ref="Q164">INDEX(Sections!$A$37:$F$67, MATCH(N164, Acceleration!$H$6:$H$36, 1), Sections!P164)</f>
        <v>6.8582415088433493</v>
      </c>
      <c r="R164" s="149">
        <f>(BikeData!$G$5/L164)*BikeData!$N$2*(Sections!$O$2/Sections!$N$2)-Sections!W164/Sections!L164</f>
        <v>8.4217673709313008</v>
      </c>
      <c r="S164" s="149">
        <f>(Sections!$V$2*Sections!$L$2*BikeData!$N$2*((Sections!$P$2)/Sections!$M$2)/(1-Sections!$V$2*Sections!$N$2/Sections!$M$2))/Sections!L164-Sections!W164/Sections!L164</f>
        <v>12.569893190040553</v>
      </c>
      <c r="T164" s="149">
        <f t="shared" si="240"/>
        <v>6.8582415088433493</v>
      </c>
      <c r="U164" s="149">
        <f t="shared" si="241"/>
        <v>50.408653842090203</v>
      </c>
      <c r="V164" s="149">
        <f t="shared" si="245"/>
        <v>1.9864707294199913E-2</v>
      </c>
      <c r="W164" s="149">
        <f>0.5*Sections!$U$2*Sections!$T$2*Sections!N164^2</f>
        <v>454.916861847718</v>
      </c>
      <c r="X164" s="149">
        <f>BikeData!$N$2*((Sections!$P$2)/Sections!$N$2)-(0.5*Sections!$U$2*Sections!$T$2*Sections!N164^2)/BikeData!$G$5</f>
        <v>8.7111500930029067</v>
      </c>
      <c r="Y164" s="149">
        <f>Sections!$V$2*BikeData!$N$2*(Sections!$P$2/Sections!$M$2)/(1-Sections!$V$2*Sections!$N$2/Sections!$M$2)</f>
        <v>15.459349727578084</v>
      </c>
      <c r="Z164" s="149">
        <f t="shared" si="246"/>
        <v>8.7111500930029067</v>
      </c>
      <c r="AA164" s="149">
        <f>$D$2-M164</f>
        <v>365.2</v>
      </c>
      <c r="AB164" s="149">
        <f>MAX(0, (N164^2 - M$17^2)/(2*Sections!Z164))</f>
        <v>93.585387537693848</v>
      </c>
      <c r="AC164" s="149">
        <f t="shared" si="254"/>
        <v>0</v>
      </c>
      <c r="AD164" s="149">
        <f t="shared" si="247"/>
        <v>6.8582415088433493</v>
      </c>
      <c r="EW164" s="637"/>
      <c r="EX164" s="129">
        <f>INDEX($B$29:$B$34, MATCH($FB164, $A$29:$A$34, 0))</f>
        <v>281.54523308547459</v>
      </c>
      <c r="EY164" s="129">
        <f t="shared" ref="EY164:EY165" si="291">EY163+EY$15</f>
        <v>138</v>
      </c>
      <c r="EZ164" s="129">
        <f t="shared" ref="EZ164:EZ165" si="292">FG163</f>
        <v>54.229777315221341</v>
      </c>
      <c r="FA164" s="129">
        <f t="shared" si="284"/>
        <v>195.22719833479684</v>
      </c>
      <c r="FB164" s="149">
        <f>IF(FO164=1,
IF(EZ164&lt;$E$29,1,
IF(EZ164&lt;$E$30,2,
IF(EZ164&lt;$E$31,3,
IF(EZ164&lt;$E$32,4,
IF(EZ164&lt;$E$33,5,
IF(EZ164&lt;$E$34,6)))))),
IF(EZ164&gt;$F$29,1,
IF(EZ164&gt;$F$30,2,
IF(EZ164&gt;$F$31,3,
IF(EZ164&gt;$F$32,4,
IF(EZ164&gt;$F$33,5,
IF(EZ164&gt;$F$34,6)))))))</f>
        <v>4</v>
      </c>
      <c r="FC164" s="149" cm="1">
        <f t="array" ref="FC164">INDEX(Sections!$A$37:$F$67, MATCH(EZ164, Acceleration!$H$6:$H$36, 1), Sections!FB164)</f>
        <v>4.7104625432718503</v>
      </c>
      <c r="FD164" s="129">
        <f>(BikeData!$G$5/EX164)*BikeData!$N$2*(Sections!$O$2/Sections!$N$2)-Sections!FI164/Sections!EX164</f>
        <v>8.3652574276748695</v>
      </c>
      <c r="FE164" s="129">
        <f>(Sections!$V$2*Sections!$L$2*BikeData!$N$2*((Sections!$P$2)/Sections!$M$2)/(1-Sections!$V$2*Sections!$N$2/Sections!$M$2))/Sections!EX164-Sections!FI164/Sections!EX164</f>
        <v>12.615777275205209</v>
      </c>
      <c r="FF164" s="129">
        <f t="shared" ref="FF164:FF165" si="293">MIN(FC164,FD164,FE164)</f>
        <v>4.7104625432718503</v>
      </c>
      <c r="FG164" s="129">
        <f t="shared" si="286"/>
        <v>54.316569044307641</v>
      </c>
      <c r="FH164" s="129">
        <f>(FG164-EZ164)/FL164</f>
        <v>1.02965776035094E-2</v>
      </c>
      <c r="FI164" s="149">
        <f>0.5*Sections!$U$2*Sections!$T$2*Sections!EZ164^2</f>
        <v>529.35637457852908</v>
      </c>
      <c r="FJ164" s="149">
        <f>BikeData!$N$2*((Sections!$P$2)/Sections!$N$2)-(0.5*Sections!$U$2*Sections!$T$2*Sections!EZ164^2)/BikeData!$G$5</f>
        <v>8.4291822417498352</v>
      </c>
      <c r="FK164" s="149">
        <f>Sections!$V$2*BikeData!$N$2*(Sections!$P$2/Sections!$M$2)/(1-Sections!$V$2*Sections!$N$2/Sections!$M$2)</f>
        <v>15.459349727578084</v>
      </c>
      <c r="FL164" s="149">
        <f t="shared" ref="FL164:FL165" si="294">MIN(FJ164,FK164)</f>
        <v>8.4291822417498352</v>
      </c>
      <c r="FM164" s="149">
        <f t="shared" ref="FM164:FM165" si="295">EY$14-EY164</f>
        <v>115.62828163</v>
      </c>
      <c r="FN164" s="149">
        <f t="shared" ref="FN164:FN165" si="296">MAX(0, (EZ164^2 - EY$17^2)/(2*FL164))</f>
        <v>131.38170748718369</v>
      </c>
      <c r="FO164" s="149">
        <f t="shared" ref="FO164:FO165" si="297">IF(OR(FN164 &gt;= FM164, FO163 = 1), 1, 0)</f>
        <v>1</v>
      </c>
      <c r="FP164" s="149">
        <f t="shared" si="290"/>
        <v>4.7104625432718503</v>
      </c>
      <c r="FQ164" s="676"/>
      <c r="FR164" s="149">
        <f>INDEX($B$29:$B$34, MATCH($FV164, $A$29:$A$34, 0))</f>
        <v>288.49501037177833</v>
      </c>
      <c r="FS164" s="129">
        <f t="shared" si="255"/>
        <v>138</v>
      </c>
      <c r="FT164" s="129">
        <f t="shared" si="256"/>
        <v>53.333372626468702</v>
      </c>
      <c r="FU164" s="129">
        <f t="shared" si="257"/>
        <v>192.00014145528732</v>
      </c>
      <c r="FV164" s="149">
        <f>IF(GI164=0,
IF(FT164&lt;$E$29,1,
IF(FT164&lt;$E$30,2,
IF(FT164&lt;$E$31,3,
IF(FT164&lt;$E$32,4,
IF(FT164&lt;$E$33,5,
IF(FT164&lt;$E$34,6)))))),
IF(FT164&gt;$F$29,1,
IF(FT164&gt;$F$30,2,
IF(FT164&gt;$F$31,3,
IF(FT164&gt;$F$32,4,
IF(FT164&gt;$F$33,5,
IF(FT164&gt;$F$34,6)))))))</f>
        <v>3</v>
      </c>
      <c r="FW164" s="149" cm="1">
        <f t="array" ref="FW164">INDEX(Sections!$A$37:$F$67, MATCH(FT164, Acceleration!$H$6:$H$36, 1), Sections!FV164)</f>
        <v>6.8582415088433493</v>
      </c>
      <c r="FX164" s="129">
        <f>(BikeData!$G$5/FR164)*BikeData!$N$2*(Sections!$O$2/Sections!$N$2)-Sections!GC164/Sections!FR164</f>
        <v>8.223899503105109</v>
      </c>
      <c r="FY164" s="129">
        <f>(Sections!$V$2*Sections!$L$2*BikeData!$N$2*((Sections!$P$2)/Sections!$M$2)/(1-Sections!$V$2*Sections!$N$2/Sections!$M$2))/Sections!FR164-Sections!GC164/Sections!FR164</f>
        <v>12.372025322214361</v>
      </c>
      <c r="FZ164" s="129">
        <f t="shared" si="258"/>
        <v>6.8582415088433493</v>
      </c>
      <c r="GA164" s="129">
        <f t="shared" si="259"/>
        <v>53.46180990886343</v>
      </c>
      <c r="GB164" s="129">
        <f t="shared" si="250"/>
        <v>1.8727436505278312E-2</v>
      </c>
      <c r="GC164" s="149">
        <f>0.5*Sections!$U$2*Sections!$T$2*Sections!FT164^2</f>
        <v>512.00075442847697</v>
      </c>
      <c r="GD164" s="149">
        <f>BikeData!$N$2*((Sections!$P$2)/Sections!$N$2)-(0.5*Sections!$U$2*Sections!$T$2*Sections!FT164^2)/BikeData!$G$5</f>
        <v>8.4949232271666979</v>
      </c>
      <c r="GE164" s="149">
        <f>Sections!$V$2*BikeData!$N$2*(Sections!$P$2/Sections!$M$2)/(1-Sections!$V$2*Sections!$N$2/Sections!$M$2)</f>
        <v>15.459349727578084</v>
      </c>
      <c r="GF164" s="149">
        <f t="shared" si="260"/>
        <v>8.4949232271666979</v>
      </c>
      <c r="GG164" s="149">
        <f t="shared" si="261"/>
        <v>376.54111422000005</v>
      </c>
      <c r="GH164" s="149">
        <f>MAX(0, (FT164^2 - CX$6^2)/(2*Sections!GF164))</f>
        <v>167.42050279025693</v>
      </c>
      <c r="GI164" s="149">
        <f t="shared" si="262"/>
        <v>0</v>
      </c>
      <c r="GJ164" s="149">
        <f t="shared" si="263"/>
        <v>6.8582415088433493</v>
      </c>
      <c r="GM164" s="106">
        <f>INDEX($B$29:$B$34, MATCH(GQ164, $A$29:$A$34, 0))</f>
        <v>288.49501037177833</v>
      </c>
      <c r="GN164" s="106">
        <f t="shared" si="264"/>
        <v>138</v>
      </c>
      <c r="GO164" s="106">
        <f t="shared" si="265"/>
        <v>50.684376033107604</v>
      </c>
      <c r="GP164" s="106">
        <f t="shared" si="266"/>
        <v>182.46375371918737</v>
      </c>
      <c r="GQ164" s="106">
        <f>IF(HD164=0,
IF(GO164&lt;$E$29,1,
IF(GO164&lt;$E$30,2,
IF(GO164&lt;$E$31,3,
IF(GO164&lt;$E$32,4,
IF(GO164&lt;$E$33,5,
IF(GO164&lt;$E$34,6)))))),
IF(GO164&gt;$F$29,1,
IF(GO164&gt;$F$30,2,
IF(GO164&gt;$F$31,3,
IF(GO164&gt;$F$32,4,
IF(GO164&gt;$F$33,5,
IF(GO164&gt;$F$34,6)))))))</f>
        <v>3</v>
      </c>
      <c r="GR164" s="106" cm="1">
        <f t="array" ref="GR164">INDEX(Sections!$A$37:$F$67, MATCH(GO164, Acceleration!$H$6:$H$36, 1), Sections!GQ164)</f>
        <v>6.8582415088433493</v>
      </c>
      <c r="GS164" s="106">
        <f>(BikeData!$G$5/GM164)*BikeData!$N$2*(Sections!$O$2/Sections!$N$2)-Sections!GX164/Sections!GM164</f>
        <v>8.3958181753510512</v>
      </c>
      <c r="GT164" s="106">
        <f>(Sections!$V$2*Sections!$L$2*BikeData!$N$2*((Sections!$P$2)/Sections!$M$2)/(1-Sections!$V$2*Sections!$N$2/Sections!$M$2))/Sections!GM164-Sections!GX164/Sections!GM164</f>
        <v>12.543943994460303</v>
      </c>
      <c r="GU164" s="106">
        <f t="shared" si="267"/>
        <v>6.8582415088433493</v>
      </c>
      <c r="GV164" s="106">
        <f t="shared" si="268"/>
        <v>50.819508624967426</v>
      </c>
      <c r="GW164" s="106">
        <f t="shared" si="251"/>
        <v>1.9703679388597725E-2</v>
      </c>
      <c r="GX164" s="106">
        <f>0.5*Sections!$U$2*Sections!$T$2*Sections!GO164^2</f>
        <v>462.40307529578138</v>
      </c>
      <c r="GY164" s="106">
        <f>BikeData!$N$2*((Sections!$P$2)/Sections!$N$2)-(0.5*Sections!$U$2*Sections!$T$2*Sections!GO164^2)/BikeData!$G$5</f>
        <v>8.682793223881454</v>
      </c>
      <c r="GZ164" s="106">
        <f>Sections!$V$2*BikeData!$N$2*(Sections!$P$2/Sections!$M$2)/(1-Sections!$V$2*Sections!$N$2/Sections!$M$2)</f>
        <v>15.459349727578084</v>
      </c>
      <c r="HA164" s="106">
        <f t="shared" si="269"/>
        <v>8.682793223881454</v>
      </c>
      <c r="HB164" s="106">
        <f t="shared" si="270"/>
        <v>245.21187875999999</v>
      </c>
      <c r="HC164" s="106">
        <f>MAX(0, (GO164^2 - DY$9^2)/(2*Sections!HA164))</f>
        <v>147.93085057005877</v>
      </c>
      <c r="HD164" s="106">
        <f t="shared" si="271"/>
        <v>0</v>
      </c>
      <c r="HE164" s="106">
        <f t="shared" si="272"/>
        <v>6.8582415088433493</v>
      </c>
      <c r="HH164" s="82">
        <f>INDEX($B$29:$B$34, MATCH(HL164, $A$29:$A$34, 0))</f>
        <v>288.49501037177833</v>
      </c>
      <c r="HI164" s="82">
        <f t="shared" si="273"/>
        <v>138</v>
      </c>
      <c r="HJ164" s="82">
        <f t="shared" si="274"/>
        <v>49.694223230400766</v>
      </c>
      <c r="HK164" s="82">
        <f t="shared" si="275"/>
        <v>178.89920362944275</v>
      </c>
      <c r="HL164" s="106">
        <f>IF(HY164=0,
IF(HJ164&lt;$E$29,1,
IF(HJ164&lt;$E$30,2,
IF(HJ164&lt;$E$31,3,
IF(HJ164&lt;$E$32,4,
IF(HJ164&lt;$E$33,5,
IF(HJ164&lt;$E$34,6)))))),
IF(HJ164&gt;$F$29,1,
IF(HJ164&gt;$F$30,2,
IF(HJ164&gt;$F$31,3,
IF(HJ164&gt;$F$32,4,
IF(HJ164&gt;$F$33,5,
IF(HJ164&gt;$F$34,6)))))))</f>
        <v>3</v>
      </c>
      <c r="HM164" s="106" cm="1">
        <f t="array" ref="HM164">INDEX(Sections!$A$37:$F$67, MATCH(HJ164, Acceleration!$H$6:$H$36, 1), Sections!HL164)</f>
        <v>6.8582415088433493</v>
      </c>
      <c r="HN164" s="82">
        <f>(BikeData!$G$5/HH164)*BikeData!$N$2*(Sections!$O$2/Sections!$N$2)-Sections!HS164/Sections!HH164</f>
        <v>8.4578304341682973</v>
      </c>
      <c r="HO164" s="82">
        <f>(Sections!$V$2*Sections!$L$2*BikeData!$N$2*((Sections!$P$2)/Sections!$M$2)/(1-Sections!$V$2*Sections!$N$2/Sections!$M$2))/Sections!HH164-Sections!HS164/Sections!HH164</f>
        <v>12.605956253277549</v>
      </c>
      <c r="HP164" s="82">
        <f t="shared" si="276"/>
        <v>6.8582415088433493</v>
      </c>
      <c r="HQ164" s="82">
        <f t="shared" si="277"/>
        <v>49.832040952489493</v>
      </c>
      <c r="HR164" s="106">
        <f t="shared" si="242"/>
        <v>2.0095198151161318E-2</v>
      </c>
      <c r="HS164" s="104">
        <f>0.5*Sections!$U$2*Sections!$T$2*Sections!HJ164^2</f>
        <v>444.5128480451225</v>
      </c>
      <c r="HT164" s="104">
        <f>BikeData!$N$2*((Sections!$P$2)/Sections!$N$2)-(0.5*Sections!$U$2*Sections!$T$2*Sections!HJ164^2)/BikeData!$G$5</f>
        <v>8.7505592361945563</v>
      </c>
      <c r="HU164" s="104">
        <f>Sections!$V$2*BikeData!$N$2*(Sections!$P$2/Sections!$M$2)/(1-Sections!$V$2*Sections!$N$2/Sections!$M$2)</f>
        <v>15.459349727578084</v>
      </c>
      <c r="HV164" s="106">
        <f t="shared" si="278"/>
        <v>8.7505592361945563</v>
      </c>
      <c r="HW164" s="106">
        <f t="shared" si="279"/>
        <v>183.42191860000003</v>
      </c>
      <c r="HX164" s="106">
        <f t="shared" si="252"/>
        <v>122.74931523531039</v>
      </c>
      <c r="HY164" s="106">
        <f t="shared" si="280"/>
        <v>0</v>
      </c>
      <c r="HZ164" s="106">
        <f t="shared" si="281"/>
        <v>6.8582415088433493</v>
      </c>
    </row>
    <row r="165" spans="2:234" ht="14.65" thickBot="1">
      <c r="B165" s="65"/>
      <c r="C165" s="65"/>
      <c r="D165" s="65"/>
      <c r="E165" s="111"/>
      <c r="F165" s="111"/>
      <c r="L165" s="149">
        <f>INDEX($B$29:$B$34, MATCH($P165, $A$29:$A$34, 0))</f>
        <v>288.49501037177833</v>
      </c>
      <c r="M165" s="149">
        <f t="shared" si="243"/>
        <v>139</v>
      </c>
      <c r="N165" s="149">
        <f t="shared" si="253"/>
        <v>50.408653842090203</v>
      </c>
      <c r="O165" s="149">
        <f t="shared" si="244"/>
        <v>181.47115383152473</v>
      </c>
      <c r="P165" s="149">
        <f>IF(AC165=0,
IF(N165&lt;$E$29,1,
IF(N165&lt;$E$30,2,
IF(N165&lt;$E$31,3,
IF(N165&lt;$E$32,4,
IF(N165&lt;$E$33,5,
IF(N165&lt;$E$34,6)))))),
IF(N165&gt;$F$29,1,
IF(N165&gt;$F$30,2,
IF(N165&gt;$F$31,3,
IF(N165&gt;$F$32,4,
IF(N165&gt;$F$33,5,
IF(N165&gt;$F$34,6)))))))</f>
        <v>3</v>
      </c>
      <c r="Q165" s="149" cm="1">
        <f t="array" ref="Q165">INDEX(Sections!$A$37:$F$67, MATCH(N165, Acceleration!$H$6:$H$36, 1), Sections!P165)</f>
        <v>6.8582415088433493</v>
      </c>
      <c r="R165" s="149">
        <f>(BikeData!$G$5/L165)*BikeData!$N$2*(Sections!$O$2/Sections!$N$2)-Sections!W165/Sections!L165</f>
        <v>8.4132092785746888</v>
      </c>
      <c r="S165" s="149">
        <f>(Sections!$V$2*Sections!$L$2*BikeData!$N$2*((Sections!$P$2)/Sections!$M$2)/(1-Sections!$V$2*Sections!$N$2/Sections!$M$2))/Sections!L165-Sections!W165/Sections!L165</f>
        <v>12.561335097683941</v>
      </c>
      <c r="T165" s="149">
        <f t="shared" si="240"/>
        <v>6.8582415088433493</v>
      </c>
      <c r="U165" s="149">
        <f t="shared" si="241"/>
        <v>50.544523592466099</v>
      </c>
      <c r="V165" s="149">
        <f t="shared" si="245"/>
        <v>1.9811164450930906E-2</v>
      </c>
      <c r="W165" s="149">
        <f>0.5*Sections!$U$2*Sections!$T$2*Sections!N165^2</f>
        <v>457.38582879090154</v>
      </c>
      <c r="X165" s="149">
        <f>BikeData!$N$2*((Sections!$P$2)/Sections!$N$2)-(0.5*Sections!$U$2*Sections!$T$2*Sections!N165^2)/BikeData!$G$5</f>
        <v>8.7017979454908474</v>
      </c>
      <c r="Y165" s="149">
        <f>Sections!$V$2*BikeData!$N$2*(Sections!$P$2/Sections!$M$2)/(1-Sections!$V$2*Sections!$N$2/Sections!$M$2)</f>
        <v>15.459349727578084</v>
      </c>
      <c r="Z165" s="149">
        <f t="shared" si="246"/>
        <v>8.7017979454908474</v>
      </c>
      <c r="AA165" s="149">
        <f>$D$2-M165</f>
        <v>364.2</v>
      </c>
      <c r="AB165" s="149">
        <f>MAX(0, (N165^2 - M$17^2)/(2*Sections!Z165))</f>
        <v>94.474107995984454</v>
      </c>
      <c r="AC165" s="149">
        <f t="shared" si="254"/>
        <v>0</v>
      </c>
      <c r="AD165" s="149">
        <f t="shared" si="247"/>
        <v>6.8582415088433493</v>
      </c>
      <c r="EW165" s="637"/>
      <c r="EX165" s="189">
        <f>INDEX($B$29:$B$34, MATCH($FB165, $A$29:$A$34, 0))</f>
        <v>281.54523308547459</v>
      </c>
      <c r="EY165" s="189">
        <f t="shared" si="291"/>
        <v>139</v>
      </c>
      <c r="EZ165" s="189">
        <f t="shared" si="292"/>
        <v>54.316569044307641</v>
      </c>
      <c r="FA165" s="189">
        <f t="shared" si="284"/>
        <v>195.53964855950753</v>
      </c>
      <c r="FB165" s="189">
        <f>IF(FO165=1,
IF(EZ165&lt;$E$29,1,
IF(EZ165&lt;$E$30,2,
IF(EZ165&lt;$E$31,3,
IF(EZ165&lt;$E$32,4,
IF(EZ165&lt;$E$33,5,
IF(EZ165&lt;$E$34,6)))))),
IF(EZ165&gt;$F$29,1,
IF(EZ165&gt;$F$30,2,
IF(EZ165&gt;$F$31,3,
IF(EZ165&gt;$F$32,4,
IF(EZ165&gt;$F$33,5,
IF(EZ165&gt;$F$34,6)))))))</f>
        <v>4</v>
      </c>
      <c r="FC165" s="190" cm="1">
        <f t="array" ref="FC165">INDEX(Sections!$A$37:$F$67, MATCH(EZ165, Acceleration!$H$6:$H$36, 1), Sections!FB165)</f>
        <v>4.7104625432718503</v>
      </c>
      <c r="FD165" s="189">
        <f>(BikeData!$G$5/EX165)*BikeData!$N$2*(Sections!$O$2/Sections!$N$2)-Sections!FI165/Sections!EX165</f>
        <v>8.3592343581418014</v>
      </c>
      <c r="FE165" s="189">
        <f>(Sections!$V$2*Sections!$L$2*BikeData!$N$2*((Sections!$P$2)/Sections!$M$2)/(1-Sections!$V$2*Sections!$N$2/Sections!$M$2))/Sections!EX165-Sections!FI165/Sections!EX165</f>
        <v>12.609754205672139</v>
      </c>
      <c r="FF165" s="189">
        <f t="shared" si="293"/>
        <v>4.7104625432718503</v>
      </c>
      <c r="FG165" s="189">
        <f>SQRT(EZ165^2 + 2*-FL165*1)</f>
        <v>54.161279111350083</v>
      </c>
      <c r="FH165" s="189">
        <f>-(FG165-EZ165)/FL165</f>
        <v>1.8436943892269238E-2</v>
      </c>
      <c r="FI165" s="190">
        <f>0.5*Sections!$U$2*Sections!$T$2*Sections!EZ165^2</f>
        <v>531.05214109410701</v>
      </c>
      <c r="FJ165" s="190">
        <f>BikeData!$N$2*((Sections!$P$2)/Sections!$N$2)-(0.5*Sections!$U$2*Sections!$T$2*Sections!EZ165^2)/BikeData!$G$5</f>
        <v>8.4227588837362823</v>
      </c>
      <c r="FK165" s="190">
        <f>Sections!$V$2*BikeData!$N$2*(Sections!$P$2/Sections!$M$2)/(1-Sections!$V$2*Sections!$N$2/Sections!$M$2)</f>
        <v>15.459349727578084</v>
      </c>
      <c r="FL165" s="190">
        <f t="shared" si="294"/>
        <v>8.4227588837362823</v>
      </c>
      <c r="FM165" s="190">
        <f t="shared" si="295"/>
        <v>114.62828163</v>
      </c>
      <c r="FN165" s="190">
        <f t="shared" si="296"/>
        <v>132.04115581801733</v>
      </c>
      <c r="FO165" s="190">
        <f t="shared" si="297"/>
        <v>1</v>
      </c>
      <c r="FP165" s="190">
        <f t="shared" ref="FP165:FP229" si="298">-FL165</f>
        <v>-8.4227588837362823</v>
      </c>
      <c r="FQ165" s="676"/>
      <c r="FR165" s="149">
        <f>INDEX($B$29:$B$34, MATCH($FV165, $A$29:$A$34, 0))</f>
        <v>288.49501037177833</v>
      </c>
      <c r="FS165" s="129">
        <f t="shared" si="255"/>
        <v>139</v>
      </c>
      <c r="FT165" s="129">
        <f t="shared" si="256"/>
        <v>53.46180990886343</v>
      </c>
      <c r="FU165" s="129">
        <f t="shared" si="257"/>
        <v>192.46251567190836</v>
      </c>
      <c r="FV165" s="149">
        <f>IF(GI165=0,
IF(FT165&lt;$E$29,1,
IF(FT165&lt;$E$30,2,
IF(FT165&lt;$E$31,3,
IF(FT165&lt;$E$32,4,
IF(FT165&lt;$E$33,5,
IF(FT165&lt;$E$34,6)))))),
IF(FT165&gt;$F$29,1,
IF(FT165&gt;$F$30,2,
IF(FT165&gt;$F$31,3,
IF(FT165&gt;$F$32,4,
IF(FT165&gt;$F$33,5,
IF(FT165&gt;$F$34,6)))))))</f>
        <v>3</v>
      </c>
      <c r="FW165" s="149" cm="1">
        <f t="array" ref="FW165">INDEX(Sections!$A$37:$F$67, MATCH(FT165, Acceleration!$H$6:$H$36, 1), Sections!FV165)</f>
        <v>6.8582415088433493</v>
      </c>
      <c r="FX165" s="129">
        <f>(BikeData!$G$5/FR165)*BikeData!$N$2*(Sections!$O$2/Sections!$N$2)-Sections!GC165/Sections!FR165</f>
        <v>8.215341410748497</v>
      </c>
      <c r="FY165" s="129">
        <f>(Sections!$V$2*Sections!$L$2*BikeData!$N$2*((Sections!$P$2)/Sections!$M$2)/(1-Sections!$V$2*Sections!$N$2/Sections!$M$2))/Sections!FR165-Sections!GC165/Sections!FR165</f>
        <v>12.363467229857747</v>
      </c>
      <c r="FZ165" s="129">
        <f t="shared" si="258"/>
        <v>6.8582415088433493</v>
      </c>
      <c r="GA165" s="129">
        <f t="shared" si="259"/>
        <v>53.589939370642455</v>
      </c>
      <c r="GB165" s="129">
        <f t="shared" si="250"/>
        <v>1.8682553190028206E-2</v>
      </c>
      <c r="GC165" s="149">
        <f>0.5*Sections!$U$2*Sections!$T$2*Sections!FT165^2</f>
        <v>514.46972137166063</v>
      </c>
      <c r="GD165" s="149">
        <f>BikeData!$N$2*((Sections!$P$2)/Sections!$N$2)-(0.5*Sections!$U$2*Sections!$T$2*Sections!FT165^2)/BikeData!$G$5</f>
        <v>8.4855710796546404</v>
      </c>
      <c r="GE165" s="149">
        <f>Sections!$V$2*BikeData!$N$2*(Sections!$P$2/Sections!$M$2)/(1-Sections!$V$2*Sections!$N$2/Sections!$M$2)</f>
        <v>15.459349727578084</v>
      </c>
      <c r="GF165" s="149">
        <f t="shared" si="260"/>
        <v>8.4855710796546404</v>
      </c>
      <c r="GG165" s="149">
        <f t="shared" si="261"/>
        <v>375.54111422000005</v>
      </c>
      <c r="GH165" s="149">
        <f>MAX(0, (FT165^2 - CX$6^2)/(2*Sections!GF165))</f>
        <v>168.41324478350691</v>
      </c>
      <c r="GI165" s="149">
        <f t="shared" si="262"/>
        <v>0</v>
      </c>
      <c r="GJ165" s="149">
        <f t="shared" si="263"/>
        <v>6.8582415088433493</v>
      </c>
      <c r="GM165" s="106">
        <f>INDEX($B$29:$B$34, MATCH(GQ165, $A$29:$A$34, 0))</f>
        <v>288.49501037177833</v>
      </c>
      <c r="GN165" s="106">
        <f t="shared" si="264"/>
        <v>139</v>
      </c>
      <c r="GO165" s="106">
        <f t="shared" si="265"/>
        <v>50.819508624967426</v>
      </c>
      <c r="GP165" s="106">
        <f t="shared" si="266"/>
        <v>182.95023104988275</v>
      </c>
      <c r="GQ165" s="106">
        <f>IF(HD165=0,
IF(GO165&lt;$E$29,1,
IF(GO165&lt;$E$30,2,
IF(GO165&lt;$E$31,3,
IF(GO165&lt;$E$32,4,
IF(GO165&lt;$E$33,5,
IF(GO165&lt;$E$34,6)))))),
IF(GO165&gt;$F$29,1,
IF(GO165&gt;$F$30,2,
IF(GO165&gt;$F$31,3,
IF(GO165&gt;$F$32,4,
IF(GO165&gt;$F$33,5,
IF(GO165&gt;$F$34,6)))))))</f>
        <v>3</v>
      </c>
      <c r="GR165" s="106" cm="1">
        <f t="array" ref="GR165">INDEX(Sections!$A$37:$F$67, MATCH(GO165, Acceleration!$H$6:$H$36, 1), Sections!GQ165)</f>
        <v>6.8582415088433493</v>
      </c>
      <c r="GS165" s="106">
        <f>(BikeData!$G$5/GM165)*BikeData!$N$2*(Sections!$O$2/Sections!$N$2)-Sections!GX165/Sections!GM165</f>
        <v>8.3872600829944393</v>
      </c>
      <c r="GT165" s="106">
        <f>(Sections!$V$2*Sections!$L$2*BikeData!$N$2*((Sections!$P$2)/Sections!$M$2)/(1-Sections!$V$2*Sections!$N$2/Sections!$M$2))/Sections!GM165-Sections!GX165/Sections!GM165</f>
        <v>12.535385902103691</v>
      </c>
      <c r="GU165" s="106">
        <f t="shared" si="267"/>
        <v>6.8582415088433493</v>
      </c>
      <c r="GV165" s="106">
        <f t="shared" si="268"/>
        <v>50.954282841590704</v>
      </c>
      <c r="GW165" s="106">
        <f t="shared" si="251"/>
        <v>1.9651424705515737E-2</v>
      </c>
      <c r="GX165" s="106">
        <f>0.5*Sections!$U$2*Sections!$T$2*Sections!GO165^2</f>
        <v>464.87204223896492</v>
      </c>
      <c r="GY165" s="106">
        <f>BikeData!$N$2*((Sections!$P$2)/Sections!$N$2)-(0.5*Sections!$U$2*Sections!$T$2*Sections!GO165^2)/BikeData!$G$5</f>
        <v>8.6734410763693965</v>
      </c>
      <c r="GZ165" s="106">
        <f>Sections!$V$2*BikeData!$N$2*(Sections!$P$2/Sections!$M$2)/(1-Sections!$V$2*Sections!$N$2/Sections!$M$2)</f>
        <v>15.459349727578084</v>
      </c>
      <c r="HA165" s="106">
        <f t="shared" si="269"/>
        <v>8.6734410763693965</v>
      </c>
      <c r="HB165" s="106">
        <f t="shared" si="270"/>
        <v>244.21187875999999</v>
      </c>
      <c r="HC165" s="106">
        <f>MAX(0, (GO165^2 - DY$9^2)/(2*Sections!HA165))</f>
        <v>148.88107465902073</v>
      </c>
      <c r="HD165" s="106">
        <f t="shared" si="271"/>
        <v>0</v>
      </c>
      <c r="HE165" s="106">
        <f t="shared" si="272"/>
        <v>6.8582415088433493</v>
      </c>
      <c r="HH165" s="82">
        <f>INDEX($B$29:$B$34, MATCH(HL165, $A$29:$A$34, 0))</f>
        <v>288.49501037177833</v>
      </c>
      <c r="HI165" s="82">
        <f t="shared" si="273"/>
        <v>139</v>
      </c>
      <c r="HJ165" s="82">
        <f t="shared" si="274"/>
        <v>49.832040952489493</v>
      </c>
      <c r="HK165" s="82">
        <f t="shared" si="275"/>
        <v>179.39534742896217</v>
      </c>
      <c r="HL165" s="106">
        <f>IF(HY165=0,
IF(HJ165&lt;$E$29,1,
IF(HJ165&lt;$E$30,2,
IF(HJ165&lt;$E$31,3,
IF(HJ165&lt;$E$32,4,
IF(HJ165&lt;$E$33,5,
IF(HJ165&lt;$E$34,6)))))),
IF(HJ165&gt;$F$29,1,
IF(HJ165&gt;$F$30,2,
IF(HJ165&gt;$F$31,3,
IF(HJ165&gt;$F$32,4,
IF(HJ165&gt;$F$33,5,
IF(HJ165&gt;$F$34,6)))))))</f>
        <v>3</v>
      </c>
      <c r="HM165" s="106" cm="1">
        <f t="array" ref="HM165">INDEX(Sections!$A$37:$F$67, MATCH(HJ165, Acceleration!$H$6:$H$36, 1), Sections!HL165)</f>
        <v>6.8582415088433493</v>
      </c>
      <c r="HN165" s="82">
        <f>(BikeData!$G$5/HH165)*BikeData!$N$2*(Sections!$O$2/Sections!$N$2)-Sections!HS165/Sections!HH165</f>
        <v>8.4492723418116853</v>
      </c>
      <c r="HO165" s="82">
        <f>(Sections!$V$2*Sections!$L$2*BikeData!$N$2*((Sections!$P$2)/Sections!$M$2)/(1-Sections!$V$2*Sections!$N$2/Sections!$M$2))/Sections!HH165-Sections!HS165/Sections!HH165</f>
        <v>12.597398160920937</v>
      </c>
      <c r="HP165" s="82">
        <f t="shared" si="276"/>
        <v>6.8582415088433493</v>
      </c>
      <c r="HQ165" s="82">
        <f t="shared" si="277"/>
        <v>49.969478569505576</v>
      </c>
      <c r="HR165" s="106">
        <f t="shared" si="242"/>
        <v>2.0039775041293631E-2</v>
      </c>
      <c r="HS165" s="104">
        <f>0.5*Sections!$U$2*Sections!$T$2*Sections!HJ165^2</f>
        <v>446.98181498830621</v>
      </c>
      <c r="HT165" s="104">
        <f>BikeData!$N$2*((Sections!$P$2)/Sections!$N$2)-(0.5*Sections!$U$2*Sections!$T$2*Sections!HJ165^2)/BikeData!$G$5</f>
        <v>8.7412070886824971</v>
      </c>
      <c r="HU165" s="104">
        <f>Sections!$V$2*BikeData!$N$2*(Sections!$P$2/Sections!$M$2)/(1-Sections!$V$2*Sections!$N$2/Sections!$M$2)</f>
        <v>15.459349727578084</v>
      </c>
      <c r="HV165" s="106">
        <f t="shared" si="278"/>
        <v>8.7412070886824971</v>
      </c>
      <c r="HW165" s="106">
        <f t="shared" si="279"/>
        <v>182.42191860000003</v>
      </c>
      <c r="HX165" s="106">
        <f t="shared" si="252"/>
        <v>123.66523121015263</v>
      </c>
      <c r="HY165" s="106">
        <f t="shared" si="280"/>
        <v>0</v>
      </c>
      <c r="HZ165" s="106">
        <f t="shared" si="281"/>
        <v>6.8582415088433493</v>
      </c>
    </row>
    <row r="166" spans="2:234" ht="14.65" customHeight="1">
      <c r="B166" s="65"/>
      <c r="C166" s="65"/>
      <c r="D166" s="65"/>
      <c r="E166" s="111"/>
      <c r="F166" s="111"/>
      <c r="L166" s="149">
        <f>INDEX($B$29:$B$34, MATCH($P166, $A$29:$A$34, 0))</f>
        <v>288.49501037177833</v>
      </c>
      <c r="M166" s="149">
        <f t="shared" si="243"/>
        <v>140</v>
      </c>
      <c r="N166" s="149">
        <f t="shared" si="253"/>
        <v>50.544523592466099</v>
      </c>
      <c r="O166" s="149">
        <f t="shared" si="244"/>
        <v>181.96028493287795</v>
      </c>
      <c r="P166" s="149">
        <f>IF(AC166=0,
IF(N166&lt;$E$29,1,
IF(N166&lt;$E$30,2,
IF(N166&lt;$E$31,3,
IF(N166&lt;$E$32,4,
IF(N166&lt;$E$33,5,
IF(N166&lt;$E$34,6)))))),
IF(N166&gt;$F$29,1,
IF(N166&gt;$F$30,2,
IF(N166&gt;$F$31,3,
IF(N166&gt;$F$32,4,
IF(N166&gt;$F$33,5,
IF(N166&gt;$F$34,6)))))))</f>
        <v>3</v>
      </c>
      <c r="Q166" s="149" cm="1">
        <f t="array" ref="Q166">INDEX(Sections!$A$37:$F$67, MATCH(N166, Acceleration!$H$6:$H$36, 1), Sections!P166)</f>
        <v>6.8582415088433493</v>
      </c>
      <c r="R166" s="149">
        <f>(BikeData!$G$5/L166)*BikeData!$N$2*(Sections!$O$2/Sections!$N$2)-Sections!W166/Sections!L166</f>
        <v>8.4046511862180751</v>
      </c>
      <c r="S166" s="149">
        <f>(Sections!$V$2*Sections!$L$2*BikeData!$N$2*((Sections!$P$2)/Sections!$M$2)/(1-Sections!$V$2*Sections!$N$2/Sections!$M$2))/Sections!L166-Sections!W166/Sections!L166</f>
        <v>12.552777005327329</v>
      </c>
      <c r="T166" s="149">
        <f t="shared" si="240"/>
        <v>6.8582415088433493</v>
      </c>
      <c r="U166" s="149">
        <f t="shared" si="241"/>
        <v>50.680029086485824</v>
      </c>
      <c r="V166" s="149">
        <f t="shared" si="245"/>
        <v>1.9758052241962833E-2</v>
      </c>
      <c r="W166" s="149">
        <f>0.5*Sections!$U$2*Sections!$T$2*Sections!N166^2</f>
        <v>459.8547957340852</v>
      </c>
      <c r="X166" s="149">
        <f>BikeData!$N$2*((Sections!$P$2)/Sections!$N$2)-(0.5*Sections!$U$2*Sections!$T$2*Sections!N166^2)/BikeData!$G$5</f>
        <v>8.6924457979787881</v>
      </c>
      <c r="Y166" s="149">
        <f>Sections!$V$2*BikeData!$N$2*(Sections!$P$2/Sections!$M$2)/(1-Sections!$V$2*Sections!$N$2/Sections!$M$2)</f>
        <v>15.459349727578084</v>
      </c>
      <c r="Z166" s="149">
        <f t="shared" si="246"/>
        <v>8.6924457979787881</v>
      </c>
      <c r="AA166" s="149">
        <f>$D$2-M166</f>
        <v>363.2</v>
      </c>
      <c r="AB166" s="149">
        <f>MAX(0, (N166^2 - M$17^2)/(2*Sections!Z166))</f>
        <v>95.364740791726746</v>
      </c>
      <c r="AC166" s="149">
        <f t="shared" si="254"/>
        <v>0</v>
      </c>
      <c r="AD166" s="149">
        <f t="shared" si="247"/>
        <v>6.8582415088433493</v>
      </c>
      <c r="EW166" s="637"/>
      <c r="EX166" s="129">
        <f>INDEX($B$29:$B$34, MATCH($FB166, $A$29:$A$34, 0))</f>
        <v>281.54523308547459</v>
      </c>
      <c r="EY166" s="129">
        <f t="shared" si="282"/>
        <v>140</v>
      </c>
      <c r="EZ166" s="129">
        <f t="shared" si="283"/>
        <v>54.161279111350083</v>
      </c>
      <c r="FA166" s="129">
        <f t="shared" si="284"/>
        <v>194.98060480086031</v>
      </c>
      <c r="FB166" s="129">
        <f>IF(FO166=1,
IF(EZ166&lt;$E$29,1,
IF(EZ166&lt;$E$30,2,
IF(EZ166&lt;$E$31,3,
IF(EZ166&lt;$E$32,4,
IF(EZ166&lt;$E$33,5,
IF(EZ166&lt;$E$34,6)))))),
IF(EZ166&gt;$F$29,1,
IF(EZ166&gt;$F$30,2,
IF(EZ166&gt;$F$31,3,
IF(EZ166&gt;$F$32,4,
IF(EZ166&gt;$F$33,5,
IF(EZ166&gt;$F$34,6)))))))</f>
        <v>4</v>
      </c>
      <c r="FC166" s="129" cm="1">
        <f t="array" ref="FC166">INDEX(Sections!$A$37:$F$67, MATCH(EZ166, Acceleration!$H$6:$H$36, 1), Sections!FB166)</f>
        <v>4.7104625432718503</v>
      </c>
      <c r="FD166" s="129">
        <f>(BikeData!$G$5/EX166)*BikeData!$N$2*(Sections!$O$2/Sections!$N$2)-Sections!FI166/Sections!EX166</f>
        <v>8.3700041842365813</v>
      </c>
      <c r="FE166" s="129">
        <f>(Sections!$V$2*Sections!$L$2*BikeData!$N$2*((Sections!$P$2)/Sections!$M$2)/(1-Sections!$V$2*Sections!$N$2/Sections!$M$2))/Sections!EX166-Sections!FI166/Sections!EX166</f>
        <v>12.620524031766921</v>
      </c>
      <c r="FF166" s="129">
        <f t="shared" si="285"/>
        <v>4.7104625432718503</v>
      </c>
      <c r="FG166" s="129">
        <f t="shared" ref="FG166:FG168" si="299">SQRT(EZ166^2 + 2*-FL166*1)</f>
        <v>54.005329978155885</v>
      </c>
      <c r="FH166" s="129">
        <f t="shared" ref="FH166:FH229" si="300">-(FG166-EZ166)/FL166</f>
        <v>1.8489994433910622E-2</v>
      </c>
      <c r="FI166" s="129">
        <f>0.5*Sections!$U$2*Sections!$T$2*Sections!EZ166^2</f>
        <v>528.01994789596199</v>
      </c>
      <c r="FJ166" s="129">
        <f>BikeData!$N$2*((Sections!$P$2)/Sections!$N$2)-(0.5*Sections!$U$2*Sections!$T$2*Sections!EZ166^2)/BikeData!$G$5</f>
        <v>8.434244464032286</v>
      </c>
      <c r="FK166" s="129">
        <f>Sections!$V$2*BikeData!$N$2*(Sections!$P$2/Sections!$M$2)/(1-Sections!$V$2*Sections!$N$2/Sections!$M$2)</f>
        <v>15.459349727578084</v>
      </c>
      <c r="FL166" s="129">
        <f t="shared" si="287"/>
        <v>8.434244464032286</v>
      </c>
      <c r="FM166" s="129">
        <f t="shared" si="288"/>
        <v>113.62828163</v>
      </c>
      <c r="FN166" s="129">
        <f t="shared" si="249"/>
        <v>130.86270667255479</v>
      </c>
      <c r="FO166" s="129">
        <f t="shared" si="289"/>
        <v>1</v>
      </c>
      <c r="FP166" s="149">
        <f t="shared" si="298"/>
        <v>-8.434244464032286</v>
      </c>
      <c r="FQ166" s="676"/>
      <c r="FR166" s="149">
        <f>INDEX($B$29:$B$34, MATCH($FV166, $A$29:$A$34, 0))</f>
        <v>288.49501037177833</v>
      </c>
      <c r="FS166" s="129">
        <f t="shared" si="255"/>
        <v>140</v>
      </c>
      <c r="FT166" s="129">
        <f t="shared" si="256"/>
        <v>53.589939370642455</v>
      </c>
      <c r="FU166" s="129">
        <f t="shared" si="257"/>
        <v>192.92378173431285</v>
      </c>
      <c r="FV166" s="149">
        <f>IF(GI166=0,
IF(FT166&lt;$E$29,1,
IF(FT166&lt;$E$30,2,
IF(FT166&lt;$E$31,3,
IF(FT166&lt;$E$32,4,
IF(FT166&lt;$E$33,5,
IF(FT166&lt;$E$34,6)))))),
IF(FT166&gt;$F$29,1,
IF(FT166&gt;$F$30,2,
IF(FT166&gt;$F$31,3,
IF(FT166&gt;$F$32,4,
IF(FT166&gt;$F$33,5,
IF(FT166&gt;$F$34,6)))))))</f>
        <v>3</v>
      </c>
      <c r="FW166" s="149" cm="1">
        <f t="array" ref="FW166">INDEX(Sections!$A$37:$F$67, MATCH(FT166, Acceleration!$H$6:$H$36, 1), Sections!FV166)</f>
        <v>6.8582415088433493</v>
      </c>
      <c r="FX166" s="129">
        <f>(BikeData!$G$5/FR166)*BikeData!$N$2*(Sections!$O$2/Sections!$N$2)-Sections!GC166/Sections!FR166</f>
        <v>8.206783318391885</v>
      </c>
      <c r="FY166" s="129">
        <f>(Sections!$V$2*Sections!$L$2*BikeData!$N$2*((Sections!$P$2)/Sections!$M$2)/(1-Sections!$V$2*Sections!$N$2/Sections!$M$2))/Sections!FR166-Sections!GC166/Sections!FR166</f>
        <v>12.354909137501135</v>
      </c>
      <c r="FZ166" s="129">
        <f t="shared" si="258"/>
        <v>6.8582415088433493</v>
      </c>
      <c r="GA166" s="129">
        <f t="shared" si="259"/>
        <v>53.717763214478886</v>
      </c>
      <c r="GB166" s="129">
        <f t="shared" si="250"/>
        <v>1.8637991046481658E-2</v>
      </c>
      <c r="GC166" s="149">
        <f>0.5*Sections!$U$2*Sections!$T$2*Sections!FT166^2</f>
        <v>516.93868831484406</v>
      </c>
      <c r="GD166" s="149">
        <f>BikeData!$N$2*((Sections!$P$2)/Sections!$N$2)-(0.5*Sections!$U$2*Sections!$T$2*Sections!FT166^2)/BikeData!$G$5</f>
        <v>8.4762189321425812</v>
      </c>
      <c r="GE166" s="149">
        <f>Sections!$V$2*BikeData!$N$2*(Sections!$P$2/Sections!$M$2)/(1-Sections!$V$2*Sections!$N$2/Sections!$M$2)</f>
        <v>15.459349727578084</v>
      </c>
      <c r="GF166" s="149">
        <f t="shared" si="260"/>
        <v>8.4762189321425812</v>
      </c>
      <c r="GG166" s="149">
        <f t="shared" si="261"/>
        <v>374.54111422000005</v>
      </c>
      <c r="GH166" s="149">
        <f>MAX(0, (FT166^2 - CX$6^2)/(2*Sections!GF166))</f>
        <v>169.40817743974861</v>
      </c>
      <c r="GI166" s="149">
        <f t="shared" si="262"/>
        <v>0</v>
      </c>
      <c r="GJ166" s="149">
        <f t="shared" si="263"/>
        <v>6.8582415088433493</v>
      </c>
      <c r="GM166" s="106">
        <f>INDEX($B$29:$B$34, MATCH(GQ166, $A$29:$A$34, 0))</f>
        <v>288.49501037177833</v>
      </c>
      <c r="GN166" s="106">
        <f t="shared" si="264"/>
        <v>140</v>
      </c>
      <c r="GO166" s="106">
        <f t="shared" si="265"/>
        <v>50.954282841590704</v>
      </c>
      <c r="GP166" s="106">
        <f t="shared" si="266"/>
        <v>183.43541822972654</v>
      </c>
      <c r="GQ166" s="106">
        <f>IF(HD166=0,
IF(GO166&lt;$E$29,1,
IF(GO166&lt;$E$30,2,
IF(GO166&lt;$E$31,3,
IF(GO166&lt;$E$32,4,
IF(GO166&lt;$E$33,5,
IF(GO166&lt;$E$34,6)))))),
IF(GO166&gt;$F$29,1,
IF(GO166&gt;$F$30,2,
IF(GO166&gt;$F$31,3,
IF(GO166&gt;$F$32,4,
IF(GO166&gt;$F$33,5,
IF(GO166&gt;$F$34,6)))))))</f>
        <v>3</v>
      </c>
      <c r="GR166" s="106" cm="1">
        <f t="array" ref="GR166">INDEX(Sections!$A$37:$F$67, MATCH(GO166, Acceleration!$H$6:$H$36, 1), Sections!GQ166)</f>
        <v>6.8582415088433493</v>
      </c>
      <c r="GS166" s="106">
        <f>(BikeData!$G$5/GM166)*BikeData!$N$2*(Sections!$O$2/Sections!$N$2)-Sections!GX166/Sections!GM166</f>
        <v>8.3787019906378273</v>
      </c>
      <c r="GT166" s="106">
        <f>(Sections!$V$2*Sections!$L$2*BikeData!$N$2*((Sections!$P$2)/Sections!$M$2)/(1-Sections!$V$2*Sections!$N$2/Sections!$M$2))/Sections!GM166-Sections!GX166/Sections!GM166</f>
        <v>12.526827809747079</v>
      </c>
      <c r="GU166" s="106">
        <f t="shared" si="267"/>
        <v>6.8582415088433493</v>
      </c>
      <c r="GV166" s="106">
        <f t="shared" si="268"/>
        <v>51.088701519205898</v>
      </c>
      <c r="GW166" s="106">
        <f t="shared" si="251"/>
        <v>1.9599583572825246E-2</v>
      </c>
      <c r="GX166" s="106">
        <f>0.5*Sections!$U$2*Sections!$T$2*Sections!GO166^2</f>
        <v>467.34100918214841</v>
      </c>
      <c r="GY166" s="106">
        <f>BikeData!$N$2*((Sections!$P$2)/Sections!$N$2)-(0.5*Sections!$U$2*Sections!$T$2*Sections!GO166^2)/BikeData!$G$5</f>
        <v>8.6640889288573373</v>
      </c>
      <c r="GZ166" s="106">
        <f>Sections!$V$2*BikeData!$N$2*(Sections!$P$2/Sections!$M$2)/(1-Sections!$V$2*Sections!$N$2/Sections!$M$2)</f>
        <v>15.459349727578084</v>
      </c>
      <c r="HA166" s="106">
        <f t="shared" si="269"/>
        <v>8.6640889288573373</v>
      </c>
      <c r="HB166" s="106">
        <f t="shared" si="270"/>
        <v>243.21187875999999</v>
      </c>
      <c r="HC166" s="106">
        <f>MAX(0, (GO166^2 - DY$9^2)/(2*Sections!HA166))</f>
        <v>149.83335012024412</v>
      </c>
      <c r="HD166" s="106">
        <f t="shared" si="271"/>
        <v>0</v>
      </c>
      <c r="HE166" s="106">
        <f t="shared" si="272"/>
        <v>6.8582415088433493</v>
      </c>
      <c r="HH166" s="82">
        <f>INDEX($B$29:$B$34, MATCH(HL166, $A$29:$A$34, 0))</f>
        <v>288.49501037177833</v>
      </c>
      <c r="HI166" s="82">
        <f t="shared" si="273"/>
        <v>140</v>
      </c>
      <c r="HJ166" s="82">
        <f t="shared" si="274"/>
        <v>49.969478569505576</v>
      </c>
      <c r="HK166" s="82">
        <f t="shared" si="275"/>
        <v>179.89012285022008</v>
      </c>
      <c r="HL166" s="106">
        <f>IF(HY166=0,
IF(HJ166&lt;$E$29,1,
IF(HJ166&lt;$E$30,2,
IF(HJ166&lt;$E$31,3,
IF(HJ166&lt;$E$32,4,
IF(HJ166&lt;$E$33,5,
IF(HJ166&lt;$E$34,6)))))),
IF(HJ166&gt;$F$29,1,
IF(HJ166&gt;$F$30,2,
IF(HJ166&gt;$F$31,3,
IF(HJ166&gt;$F$32,4,
IF(HJ166&gt;$F$33,5,
IF(HJ166&gt;$F$34,6)))))))</f>
        <v>3</v>
      </c>
      <c r="HM166" s="106" cm="1">
        <f t="array" ref="HM166">INDEX(Sections!$A$37:$F$67, MATCH(HJ166, Acceleration!$H$6:$H$36, 1), Sections!HL166)</f>
        <v>6.8582415088433493</v>
      </c>
      <c r="HN166" s="82">
        <f>(BikeData!$G$5/HH166)*BikeData!$N$2*(Sections!$O$2/Sections!$N$2)-Sections!HS166/Sections!HH166</f>
        <v>8.4407142494550715</v>
      </c>
      <c r="HO166" s="82">
        <f>(Sections!$V$2*Sections!$L$2*BikeData!$N$2*((Sections!$P$2)/Sections!$M$2)/(1-Sections!$V$2*Sections!$N$2/Sections!$M$2))/Sections!HH166-Sections!HS166/Sections!HH166</f>
        <v>12.588840068564323</v>
      </c>
      <c r="HP166" s="82">
        <f t="shared" si="276"/>
        <v>6.8582415088433493</v>
      </c>
      <c r="HQ166" s="82">
        <f t="shared" si="277"/>
        <v>50.106539209228607</v>
      </c>
      <c r="HR166" s="106">
        <f t="shared" si="242"/>
        <v>1.9984807992879692E-2</v>
      </c>
      <c r="HS166" s="104">
        <f>0.5*Sections!$U$2*Sections!$T$2*Sections!HJ166^2</f>
        <v>449.45078193148987</v>
      </c>
      <c r="HT166" s="104">
        <f>BikeData!$N$2*((Sections!$P$2)/Sections!$N$2)-(0.5*Sections!$U$2*Sections!$T$2*Sections!HJ166^2)/BikeData!$G$5</f>
        <v>8.7318549411704378</v>
      </c>
      <c r="HU166" s="104">
        <f>Sections!$V$2*BikeData!$N$2*(Sections!$P$2/Sections!$M$2)/(1-Sections!$V$2*Sections!$N$2/Sections!$M$2)</f>
        <v>15.459349727578084</v>
      </c>
      <c r="HV166" s="106">
        <f t="shared" si="278"/>
        <v>8.7318549411704378</v>
      </c>
      <c r="HW166" s="106">
        <f t="shared" si="279"/>
        <v>181.42191860000003</v>
      </c>
      <c r="HX166" s="106">
        <f t="shared" si="252"/>
        <v>124.58310914642529</v>
      </c>
      <c r="HY166" s="106">
        <f t="shared" si="280"/>
        <v>0</v>
      </c>
      <c r="HZ166" s="106">
        <f t="shared" si="281"/>
        <v>6.8582415088433493</v>
      </c>
    </row>
    <row r="167" spans="2:234">
      <c r="B167" s="65"/>
      <c r="C167" s="65"/>
      <c r="D167" s="65"/>
      <c r="E167" s="111"/>
      <c r="F167" s="111"/>
      <c r="L167" s="149">
        <f>INDEX($B$29:$B$34, MATCH($P167, $A$29:$A$34, 0))</f>
        <v>288.49501037177833</v>
      </c>
      <c r="M167" s="149">
        <f t="shared" si="243"/>
        <v>141</v>
      </c>
      <c r="N167" s="149">
        <f t="shared" si="253"/>
        <v>50.680029086485824</v>
      </c>
      <c r="O167" s="149">
        <f t="shared" si="244"/>
        <v>182.44810471134898</v>
      </c>
      <c r="P167" s="149">
        <f>IF(AC167=0,
IF(N167&lt;$E$29,1,
IF(N167&lt;$E$30,2,
IF(N167&lt;$E$31,3,
IF(N167&lt;$E$32,4,
IF(N167&lt;$E$33,5,
IF(N167&lt;$E$34,6)))))),
IF(N167&gt;$F$29,1,
IF(N167&gt;$F$30,2,
IF(N167&gt;$F$31,3,
IF(N167&gt;$F$32,4,
IF(N167&gt;$F$33,5,
IF(N167&gt;$F$34,6)))))))</f>
        <v>3</v>
      </c>
      <c r="Q167" s="149" cm="1">
        <f t="array" ref="Q167">INDEX(Sections!$A$37:$F$67, MATCH(N167, Acceleration!$H$6:$H$36, 1), Sections!P167)</f>
        <v>6.8582415088433493</v>
      </c>
      <c r="R167" s="149">
        <f>(BikeData!$G$5/L167)*BikeData!$N$2*(Sections!$O$2/Sections!$N$2)-Sections!W167/Sections!L167</f>
        <v>8.3960930938614631</v>
      </c>
      <c r="S167" s="149">
        <f>(Sections!$V$2*Sections!$L$2*BikeData!$N$2*((Sections!$P$2)/Sections!$M$2)/(1-Sections!$V$2*Sections!$N$2/Sections!$M$2))/Sections!L167-Sections!W167/Sections!L167</f>
        <v>12.544218912970715</v>
      </c>
      <c r="T167" s="149">
        <f t="shared" si="240"/>
        <v>6.8582415088433493</v>
      </c>
      <c r="U167" s="149">
        <f t="shared" si="241"/>
        <v>50.815173238165151</v>
      </c>
      <c r="V167" s="149">
        <f t="shared" si="245"/>
        <v>1.97053649255521E-2</v>
      </c>
      <c r="W167" s="149">
        <f>0.5*Sections!$U$2*Sections!$T$2*Sections!N167^2</f>
        <v>462.32376267726886</v>
      </c>
      <c r="X167" s="149">
        <f>BikeData!$N$2*((Sections!$P$2)/Sections!$N$2)-(0.5*Sections!$U$2*Sections!$T$2*Sections!N167^2)/BikeData!$G$5</f>
        <v>8.6830936504667289</v>
      </c>
      <c r="Y167" s="149">
        <f>Sections!$V$2*BikeData!$N$2*(Sections!$P$2/Sections!$M$2)/(1-Sections!$V$2*Sections!$N$2/Sections!$M$2)</f>
        <v>15.459349727578084</v>
      </c>
      <c r="Z167" s="149">
        <f t="shared" si="246"/>
        <v>8.6830936504667289</v>
      </c>
      <c r="AA167" s="149">
        <f>$D$2-M167</f>
        <v>362.2</v>
      </c>
      <c r="AB167" s="149">
        <f>MAX(0, (N167^2 - M$17^2)/(2*Sections!Z167))</f>
        <v>96.257292103984042</v>
      </c>
      <c r="AC167" s="149">
        <f t="shared" si="254"/>
        <v>0</v>
      </c>
      <c r="AD167" s="149">
        <f t="shared" si="247"/>
        <v>6.8582415088433493</v>
      </c>
      <c r="EW167" s="637"/>
      <c r="EX167" s="129">
        <f>INDEX($B$29:$B$34, MATCH($FB167, $A$29:$A$34, 0))</f>
        <v>281.54523308547459</v>
      </c>
      <c r="EY167" s="129">
        <f t="shared" si="282"/>
        <v>141</v>
      </c>
      <c r="EZ167" s="129">
        <f t="shared" si="283"/>
        <v>54.005329978155885</v>
      </c>
      <c r="FA167" s="129">
        <f t="shared" si="284"/>
        <v>194.41918792136119</v>
      </c>
      <c r="FB167" s="149">
        <f>IF(FO167=1,
IF(EZ167&lt;$E$29,1,
IF(EZ167&lt;$E$30,2,
IF(EZ167&lt;$E$31,3,
IF(EZ167&lt;$E$32,4,
IF(EZ167&lt;$E$33,5,
IF(EZ167&lt;$E$34,6)))))),
IF(EZ167&gt;$F$29,1,
IF(EZ167&gt;$F$30,2,
IF(EZ167&gt;$F$31,3,
IF(EZ167&gt;$F$32,4,
IF(EZ167&gt;$F$33,5,
IF(EZ167&gt;$F$34,6)))))))</f>
        <v>4</v>
      </c>
      <c r="FC167" s="149" cm="1">
        <f t="array" ref="FC167">INDEX(Sections!$A$37:$F$67, MATCH(EZ167, Acceleration!$H$6:$H$36, 1), Sections!FB167)</f>
        <v>4.7104625432718503</v>
      </c>
      <c r="FD167" s="129">
        <f>(BikeData!$G$5/EX167)*BikeData!$N$2*(Sections!$O$2/Sections!$N$2)-Sections!FI167/Sections!EX167</f>
        <v>8.380788696457854</v>
      </c>
      <c r="FE167" s="129">
        <f>(Sections!$V$2*Sections!$L$2*BikeData!$N$2*((Sections!$P$2)/Sections!$M$2)/(1-Sections!$V$2*Sections!$N$2/Sections!$M$2))/Sections!EX167-Sections!FI167/Sections!EX167</f>
        <v>12.631308543988194</v>
      </c>
      <c r="FF167" s="129">
        <f t="shared" si="285"/>
        <v>4.7104625432718503</v>
      </c>
      <c r="FG167" s="129">
        <f t="shared" si="299"/>
        <v>53.848715626619509</v>
      </c>
      <c r="FH167" s="129">
        <f t="shared" si="300"/>
        <v>1.8543578859609024E-2</v>
      </c>
      <c r="FI167" s="149">
        <f>0.5*Sections!$U$2*Sections!$T$2*Sections!EZ167^2</f>
        <v>524.98361988891043</v>
      </c>
      <c r="FJ167" s="149">
        <f>BikeData!$N$2*((Sections!$P$2)/Sections!$N$2)-(0.5*Sections!$U$2*Sections!$T$2*Sections!EZ167^2)/BikeData!$G$5</f>
        <v>8.4457457064832386</v>
      </c>
      <c r="FK167" s="149">
        <f>Sections!$V$2*BikeData!$N$2*(Sections!$P$2/Sections!$M$2)/(1-Sections!$V$2*Sections!$N$2/Sections!$M$2)</f>
        <v>15.459349727578084</v>
      </c>
      <c r="FL167" s="149">
        <f t="shared" si="287"/>
        <v>8.4457457064832386</v>
      </c>
      <c r="FM167" s="149">
        <f t="shared" si="288"/>
        <v>112.62828163</v>
      </c>
      <c r="FN167" s="149">
        <f t="shared" si="249"/>
        <v>129.68586231485273</v>
      </c>
      <c r="FO167" s="149">
        <f t="shared" si="289"/>
        <v>1</v>
      </c>
      <c r="FP167" s="149">
        <f t="shared" si="298"/>
        <v>-8.4457457064832386</v>
      </c>
      <c r="FQ167" s="676"/>
      <c r="FR167" s="149">
        <f>INDEX($B$29:$B$34, MATCH($FV167, $A$29:$A$34, 0))</f>
        <v>281.54523308547459</v>
      </c>
      <c r="FS167" s="129">
        <f t="shared" si="255"/>
        <v>141</v>
      </c>
      <c r="FT167" s="129">
        <f t="shared" si="256"/>
        <v>53.717763214478886</v>
      </c>
      <c r="FU167" s="129">
        <f t="shared" si="257"/>
        <v>193.38394757212399</v>
      </c>
      <c r="FV167" s="149">
        <f>IF(GI167=0,
IF(FT167&lt;$E$29,1,
IF(FT167&lt;$E$30,2,
IF(FT167&lt;$E$31,3,
IF(FT167&lt;$E$32,4,
IF(FT167&lt;$E$33,5,
IF(FT167&lt;$E$34,6)))))),
IF(FT167&gt;$F$29,1,
IF(FT167&gt;$F$30,2,
IF(FT167&gt;$F$31,3,
IF(FT167&gt;$F$32,4,
IF(FT167&gt;$F$33,5,
IF(FT167&gt;$F$34,6)))))))</f>
        <v>4</v>
      </c>
      <c r="FW167" s="149" cm="1">
        <f t="array" ref="FW167">INDEX(Sections!$A$37:$F$67, MATCH(FT167, Acceleration!$H$6:$H$36, 1), Sections!FV167)</f>
        <v>4.7104625432718503</v>
      </c>
      <c r="FX167" s="129">
        <f>(BikeData!$G$5/FR167)*BikeData!$N$2*(Sections!$O$2/Sections!$N$2)-Sections!GC167/Sections!FR167</f>
        <v>8.4005935589652925</v>
      </c>
      <c r="FY167" s="129">
        <f>(Sections!$V$2*Sections!$L$2*BikeData!$N$2*((Sections!$P$2)/Sections!$M$2)/(1-Sections!$V$2*Sections!$N$2/Sections!$M$2))/Sections!FR167-Sections!GC167/Sections!FR167</f>
        <v>12.651113406495632</v>
      </c>
      <c r="FZ167" s="129">
        <f t="shared" si="258"/>
        <v>4.7104625432718503</v>
      </c>
      <c r="GA167" s="129">
        <f t="shared" si="259"/>
        <v>53.805380863379874</v>
      </c>
      <c r="GB167" s="129">
        <f t="shared" si="250"/>
        <v>1.8600646559887378E-2</v>
      </c>
      <c r="GC167" s="149">
        <f>0.5*Sections!$U$2*Sections!$T$2*Sections!FT167^2</f>
        <v>519.40765525802783</v>
      </c>
      <c r="GD167" s="149">
        <f>BikeData!$N$2*((Sections!$P$2)/Sections!$N$2)-(0.5*Sections!$U$2*Sections!$T$2*Sections!FT167^2)/BikeData!$G$5</f>
        <v>8.4668667846305219</v>
      </c>
      <c r="GE167" s="149">
        <f>Sections!$V$2*BikeData!$N$2*(Sections!$P$2/Sections!$M$2)/(1-Sections!$V$2*Sections!$N$2/Sections!$M$2)</f>
        <v>15.459349727578084</v>
      </c>
      <c r="GF167" s="149">
        <f t="shared" si="260"/>
        <v>8.4668667846305219</v>
      </c>
      <c r="GG167" s="149">
        <f t="shared" si="261"/>
        <v>373.54111422000005</v>
      </c>
      <c r="GH167" s="149">
        <f>MAX(0, (FT167^2 - CX$6^2)/(2*Sections!GF167))</f>
        <v>170.40530801812676</v>
      </c>
      <c r="GI167" s="149">
        <f t="shared" si="262"/>
        <v>0</v>
      </c>
      <c r="GJ167" s="149">
        <f t="shared" si="263"/>
        <v>4.7104625432718503</v>
      </c>
      <c r="GM167" s="106">
        <f>INDEX($B$29:$B$34, MATCH(GQ167, $A$29:$A$34, 0))</f>
        <v>288.49501037177833</v>
      </c>
      <c r="GN167" s="106">
        <f t="shared" si="264"/>
        <v>141</v>
      </c>
      <c r="GO167" s="106">
        <f t="shared" si="265"/>
        <v>51.088701519205898</v>
      </c>
      <c r="GP167" s="106">
        <f t="shared" si="266"/>
        <v>183.91932546914123</v>
      </c>
      <c r="GQ167" s="106">
        <f>IF(HD167=0,
IF(GO167&lt;$E$29,1,
IF(GO167&lt;$E$30,2,
IF(GO167&lt;$E$31,3,
IF(GO167&lt;$E$32,4,
IF(GO167&lt;$E$33,5,
IF(GO167&lt;$E$34,6)))))),
IF(GO167&gt;$F$29,1,
IF(GO167&gt;$F$30,2,
IF(GO167&gt;$F$31,3,
IF(GO167&gt;$F$32,4,
IF(GO167&gt;$F$33,5,
IF(GO167&gt;$F$34,6)))))))</f>
        <v>3</v>
      </c>
      <c r="GR167" s="106" cm="1">
        <f t="array" ref="GR167">INDEX(Sections!$A$37:$F$67, MATCH(GO167, Acceleration!$H$6:$H$36, 1), Sections!GQ167)</f>
        <v>6.8582415088433493</v>
      </c>
      <c r="GS167" s="106">
        <f>(BikeData!$G$5/GM167)*BikeData!$N$2*(Sections!$O$2/Sections!$N$2)-Sections!GX167/Sections!GM167</f>
        <v>8.3701438982812153</v>
      </c>
      <c r="GT167" s="106">
        <f>(Sections!$V$2*Sections!$L$2*BikeData!$N$2*((Sections!$P$2)/Sections!$M$2)/(1-Sections!$V$2*Sections!$N$2/Sections!$M$2))/Sections!GM167-Sections!GX167/Sections!GM167</f>
        <v>12.518269717390467</v>
      </c>
      <c r="GU167" s="106">
        <f t="shared" si="267"/>
        <v>6.8582415088433493</v>
      </c>
      <c r="GV167" s="106">
        <f t="shared" si="268"/>
        <v>51.222767456827221</v>
      </c>
      <c r="GW167" s="106">
        <f t="shared" si="251"/>
        <v>1.9548150564317593E-2</v>
      </c>
      <c r="GX167" s="106">
        <f>0.5*Sections!$U$2*Sections!$T$2*Sections!GO167^2</f>
        <v>469.80997612533196</v>
      </c>
      <c r="GY167" s="106">
        <f>BikeData!$N$2*((Sections!$P$2)/Sections!$N$2)-(0.5*Sections!$U$2*Sections!$T$2*Sections!GO167^2)/BikeData!$G$5</f>
        <v>8.654736781345278</v>
      </c>
      <c r="GZ167" s="106">
        <f>Sections!$V$2*BikeData!$N$2*(Sections!$P$2/Sections!$M$2)/(1-Sections!$V$2*Sections!$N$2/Sections!$M$2)</f>
        <v>15.459349727578084</v>
      </c>
      <c r="HA167" s="106">
        <f t="shared" si="269"/>
        <v>8.654736781345278</v>
      </c>
      <c r="HB167" s="106">
        <f t="shared" si="270"/>
        <v>242.21187875999999</v>
      </c>
      <c r="HC167" s="106">
        <f>MAX(0, (GO167^2 - DY$9^2)/(2*Sections!HA167))</f>
        <v>150.78768360375301</v>
      </c>
      <c r="HD167" s="106">
        <f t="shared" si="271"/>
        <v>0</v>
      </c>
      <c r="HE167" s="106">
        <f t="shared" si="272"/>
        <v>6.8582415088433493</v>
      </c>
      <c r="HH167" s="82">
        <f>INDEX($B$29:$B$34, MATCH(HL167, $A$29:$A$34, 0))</f>
        <v>288.49501037177833</v>
      </c>
      <c r="HI167" s="82">
        <f t="shared" si="273"/>
        <v>141</v>
      </c>
      <c r="HJ167" s="82">
        <f t="shared" si="274"/>
        <v>50.106539209228607</v>
      </c>
      <c r="HK167" s="82">
        <f t="shared" si="275"/>
        <v>180.38354115322298</v>
      </c>
      <c r="HL167" s="106">
        <f>IF(HY167=0,
IF(HJ167&lt;$E$29,1,
IF(HJ167&lt;$E$30,2,
IF(HJ167&lt;$E$31,3,
IF(HJ167&lt;$E$32,4,
IF(HJ167&lt;$E$33,5,
IF(HJ167&lt;$E$34,6)))))),
IF(HJ167&gt;$F$29,1,
IF(HJ167&gt;$F$30,2,
IF(HJ167&gt;$F$31,3,
IF(HJ167&gt;$F$32,4,
IF(HJ167&gt;$F$33,5,
IF(HJ167&gt;$F$34,6)))))))</f>
        <v>3</v>
      </c>
      <c r="HM167" s="106" cm="1">
        <f t="array" ref="HM167">INDEX(Sections!$A$37:$F$67, MATCH(HJ167, Acceleration!$H$6:$H$36, 1), Sections!HL167)</f>
        <v>6.8582415088433493</v>
      </c>
      <c r="HN167" s="82">
        <f>(BikeData!$G$5/HH167)*BikeData!$N$2*(Sections!$O$2/Sections!$N$2)-Sections!HS167/Sections!HH167</f>
        <v>8.4321561570984596</v>
      </c>
      <c r="HO167" s="82">
        <f>(Sections!$V$2*Sections!$L$2*BikeData!$N$2*((Sections!$P$2)/Sections!$M$2)/(1-Sections!$V$2*Sections!$N$2/Sections!$M$2))/Sections!HH167-Sections!HS167/Sections!HH167</f>
        <v>12.580281976207711</v>
      </c>
      <c r="HP167" s="82">
        <f t="shared" si="276"/>
        <v>6.8582415088433493</v>
      </c>
      <c r="HQ167" s="82">
        <f t="shared" si="277"/>
        <v>50.243225956776008</v>
      </c>
      <c r="HR167" s="106">
        <f t="shared" si="242"/>
        <v>1.9930290785349341E-2</v>
      </c>
      <c r="HS167" s="104">
        <f>0.5*Sections!$U$2*Sections!$T$2*Sections!HJ167^2</f>
        <v>451.91974887467347</v>
      </c>
      <c r="HT167" s="104">
        <f>BikeData!$N$2*((Sections!$P$2)/Sections!$N$2)-(0.5*Sections!$U$2*Sections!$T$2*Sections!HJ167^2)/BikeData!$G$5</f>
        <v>8.7225027936583786</v>
      </c>
      <c r="HU167" s="104">
        <f>Sections!$V$2*BikeData!$N$2*(Sections!$P$2/Sections!$M$2)/(1-Sections!$V$2*Sections!$N$2/Sections!$M$2)</f>
        <v>15.459349727578084</v>
      </c>
      <c r="HV167" s="106">
        <f t="shared" si="278"/>
        <v>8.7225027936583786</v>
      </c>
      <c r="HW167" s="106">
        <f t="shared" si="279"/>
        <v>180.42191860000003</v>
      </c>
      <c r="HX167" s="106">
        <f t="shared" si="252"/>
        <v>125.50295535489255</v>
      </c>
      <c r="HY167" s="106">
        <f t="shared" si="280"/>
        <v>0</v>
      </c>
      <c r="HZ167" s="106">
        <f t="shared" si="281"/>
        <v>6.8582415088433493</v>
      </c>
    </row>
    <row r="168" spans="2:234">
      <c r="B168" s="65"/>
      <c r="C168" s="65"/>
      <c r="D168" s="65"/>
      <c r="E168" s="111"/>
      <c r="F168" s="111"/>
      <c r="L168" s="149">
        <f>INDEX($B$29:$B$34, MATCH($P168, $A$29:$A$34, 0))</f>
        <v>288.49501037177833</v>
      </c>
      <c r="M168" s="149">
        <f t="shared" si="243"/>
        <v>142</v>
      </c>
      <c r="N168" s="149">
        <f t="shared" si="253"/>
        <v>50.815173238165151</v>
      </c>
      <c r="O168" s="149">
        <f t="shared" si="244"/>
        <v>182.93462365739455</v>
      </c>
      <c r="P168" s="149">
        <f>IF(AC168=0,
IF(N168&lt;$E$29,1,
IF(N168&lt;$E$30,2,
IF(N168&lt;$E$31,3,
IF(N168&lt;$E$32,4,
IF(N168&lt;$E$33,5,
IF(N168&lt;$E$34,6)))))),
IF(N168&gt;$F$29,1,
IF(N168&gt;$F$30,2,
IF(N168&gt;$F$31,3,
IF(N168&gt;$F$32,4,
IF(N168&gt;$F$33,5,
IF(N168&gt;$F$34,6)))))))</f>
        <v>3</v>
      </c>
      <c r="Q168" s="149" cm="1">
        <f t="array" ref="Q168">INDEX(Sections!$A$37:$F$67, MATCH(N168, Acceleration!$H$6:$H$36, 1), Sections!P168)</f>
        <v>6.8582415088433493</v>
      </c>
      <c r="R168" s="149">
        <f>(BikeData!$G$5/L168)*BikeData!$N$2*(Sections!$O$2/Sections!$N$2)-Sections!W168/Sections!L168</f>
        <v>8.3875350015048511</v>
      </c>
      <c r="S168" s="149">
        <f>(Sections!$V$2*Sections!$L$2*BikeData!$N$2*((Sections!$P$2)/Sections!$M$2)/(1-Sections!$V$2*Sections!$N$2/Sections!$M$2))/Sections!L168-Sections!W168/Sections!L168</f>
        <v>12.535660820614103</v>
      </c>
      <c r="T168" s="149">
        <f t="shared" si="240"/>
        <v>6.8582415088433493</v>
      </c>
      <c r="U168" s="149">
        <f t="shared" si="241"/>
        <v>50.949958922872767</v>
      </c>
      <c r="V168" s="149">
        <f t="shared" si="245"/>
        <v>1.9653096866568007E-2</v>
      </c>
      <c r="W168" s="149">
        <f>0.5*Sections!$U$2*Sections!$T$2*Sections!N168^2</f>
        <v>464.79272962045246</v>
      </c>
      <c r="X168" s="149">
        <f>BikeData!$N$2*((Sections!$P$2)/Sections!$N$2)-(0.5*Sections!$U$2*Sections!$T$2*Sections!N168^2)/BikeData!$G$5</f>
        <v>8.6737415029546696</v>
      </c>
      <c r="Y168" s="149">
        <f>Sections!$V$2*BikeData!$N$2*(Sections!$P$2/Sections!$M$2)/(1-Sections!$V$2*Sections!$N$2/Sections!$M$2)</f>
        <v>15.459349727578084</v>
      </c>
      <c r="Z168" s="149">
        <f t="shared" si="246"/>
        <v>8.6737415029546696</v>
      </c>
      <c r="AA168" s="149">
        <f>$D$2-M168</f>
        <v>361.2</v>
      </c>
      <c r="AB168" s="149">
        <f>MAX(0, (N168^2 - M$17^2)/(2*Sections!Z168))</f>
        <v>97.15176813846908</v>
      </c>
      <c r="AC168" s="149">
        <f t="shared" si="254"/>
        <v>0</v>
      </c>
      <c r="AD168" s="149">
        <f t="shared" si="247"/>
        <v>6.8582415088433493</v>
      </c>
      <c r="EW168" s="637"/>
      <c r="EX168" s="129">
        <f>INDEX($B$29:$B$34, MATCH($FB168, $A$29:$A$34, 0))</f>
        <v>281.54523308547459</v>
      </c>
      <c r="EY168" s="129">
        <f t="shared" si="282"/>
        <v>142</v>
      </c>
      <c r="EZ168" s="129">
        <f t="shared" si="283"/>
        <v>53.848715626619509</v>
      </c>
      <c r="FA168" s="129">
        <f t="shared" si="284"/>
        <v>193.85537625583024</v>
      </c>
      <c r="FB168" s="149">
        <f>IF(FO168=1,
IF(EZ168&lt;$E$29,1,
IF(EZ168&lt;$E$30,2,
IF(EZ168&lt;$E$31,3,
IF(EZ168&lt;$E$32,4,
IF(EZ168&lt;$E$33,5,
IF(EZ168&lt;$E$34,6)))))),
IF(EZ168&gt;$F$29,1,
IF(EZ168&gt;$F$30,2,
IF(EZ168&gt;$F$31,3,
IF(EZ168&gt;$F$32,4,
IF(EZ168&gt;$F$33,5,
IF(EZ168&gt;$F$34,6)))))))</f>
        <v>4</v>
      </c>
      <c r="FC168" s="149" cm="1">
        <f t="array" ref="FC168">INDEX(Sections!$A$37:$F$67, MATCH(EZ168, Acceleration!$H$6:$H$36, 1), Sections!FB168)</f>
        <v>4.7104625432718503</v>
      </c>
      <c r="FD168" s="129">
        <f>(BikeData!$G$5/EX168)*BikeData!$N$2*(Sections!$O$2/Sections!$N$2)-Sections!FI168/Sections!EX168</f>
        <v>8.3915879148321562</v>
      </c>
      <c r="FE168" s="129">
        <f>(Sections!$V$2*Sections!$L$2*BikeData!$N$2*((Sections!$P$2)/Sections!$M$2)/(1-Sections!$V$2*Sections!$N$2/Sections!$M$2))/Sections!EX168-Sections!FI168/Sections!EX168</f>
        <v>12.642107762362496</v>
      </c>
      <c r="FF168" s="129">
        <f t="shared" si="285"/>
        <v>4.7104625432718503</v>
      </c>
      <c r="FG168" s="129">
        <f t="shared" si="299"/>
        <v>53.691429943442955</v>
      </c>
      <c r="FH168" s="129">
        <f t="shared" si="300"/>
        <v>1.8597705902276305E-2</v>
      </c>
      <c r="FI168" s="149">
        <f>0.5*Sections!$U$2*Sections!$T$2*Sections!EZ168^2</f>
        <v>521.94315143457652</v>
      </c>
      <c r="FJ168" s="149">
        <f>BikeData!$N$2*((Sections!$P$2)/Sections!$N$2)-(0.5*Sections!$U$2*Sections!$T$2*Sections!EZ168^2)/BikeData!$G$5</f>
        <v>8.4572626324466249</v>
      </c>
      <c r="FK168" s="149">
        <f>Sections!$V$2*BikeData!$N$2*(Sections!$P$2/Sections!$M$2)/(1-Sections!$V$2*Sections!$N$2/Sections!$M$2)</f>
        <v>15.459349727578084</v>
      </c>
      <c r="FL168" s="149">
        <f t="shared" si="287"/>
        <v>8.4572626324466249</v>
      </c>
      <c r="FM168" s="149">
        <f t="shared" si="288"/>
        <v>111.62828163</v>
      </c>
      <c r="FN168" s="149">
        <f t="shared" si="249"/>
        <v>128.51062055954426</v>
      </c>
      <c r="FO168" s="149">
        <f t="shared" si="289"/>
        <v>1</v>
      </c>
      <c r="FP168" s="149">
        <f t="shared" si="298"/>
        <v>-8.4572626324466249</v>
      </c>
      <c r="FQ168" s="676"/>
      <c r="FR168" s="149">
        <f>INDEX($B$29:$B$34, MATCH($FV168, $A$29:$A$34, 0))</f>
        <v>281.54523308547459</v>
      </c>
      <c r="FS168" s="129">
        <f t="shared" si="255"/>
        <v>142</v>
      </c>
      <c r="FT168" s="129">
        <f t="shared" si="256"/>
        <v>53.805380863379874</v>
      </c>
      <c r="FU168" s="129">
        <f t="shared" si="257"/>
        <v>193.69937110816755</v>
      </c>
      <c r="FV168" s="149">
        <f>IF(GI168=0,
IF(FT168&lt;$E$29,1,
IF(FT168&lt;$E$30,2,
IF(FT168&lt;$E$31,3,
IF(FT168&lt;$E$32,4,
IF(FT168&lt;$E$33,5,
IF(FT168&lt;$E$34,6)))))),
IF(FT168&gt;$F$29,1,
IF(FT168&gt;$F$30,2,
IF(FT168&gt;$F$31,3,
IF(FT168&gt;$F$32,4,
IF(FT168&gt;$F$33,5,
IF(FT168&gt;$F$34,6)))))))</f>
        <v>4</v>
      </c>
      <c r="FW168" s="149" cm="1">
        <f t="array" ref="FW168">INDEX(Sections!$A$37:$F$67, MATCH(FT168, Acceleration!$H$6:$H$36, 1), Sections!FV168)</f>
        <v>4.7104625432718503</v>
      </c>
      <c r="FX168" s="129">
        <f>(BikeData!$G$5/FR168)*BikeData!$N$2*(Sections!$O$2/Sections!$N$2)-Sections!GC168/Sections!FR168</f>
        <v>8.3945704894322244</v>
      </c>
      <c r="FY168" s="129">
        <f>(Sections!$V$2*Sections!$L$2*BikeData!$N$2*((Sections!$P$2)/Sections!$M$2)/(1-Sections!$V$2*Sections!$N$2/Sections!$M$2))/Sections!FR168-Sections!GC168/Sections!FR168</f>
        <v>12.645090336962564</v>
      </c>
      <c r="FZ168" s="129">
        <f t="shared" si="258"/>
        <v>4.7104625432718503</v>
      </c>
      <c r="GA168" s="129">
        <f t="shared" si="259"/>
        <v>53.89285606590088</v>
      </c>
      <c r="GB168" s="129">
        <f t="shared" si="250"/>
        <v>1.8570406136855962E-2</v>
      </c>
      <c r="GC168" s="149">
        <f>0.5*Sections!$U$2*Sections!$T$2*Sections!FT168^2</f>
        <v>521.10342177360576</v>
      </c>
      <c r="GD168" s="149">
        <f>BikeData!$N$2*((Sections!$P$2)/Sections!$N$2)-(0.5*Sections!$U$2*Sections!$T$2*Sections!FT168^2)/BikeData!$G$5</f>
        <v>8.460443426616969</v>
      </c>
      <c r="GE168" s="149">
        <f>Sections!$V$2*BikeData!$N$2*(Sections!$P$2/Sections!$M$2)/(1-Sections!$V$2*Sections!$N$2/Sections!$M$2)</f>
        <v>15.459349727578084</v>
      </c>
      <c r="GF168" s="149">
        <f t="shared" si="260"/>
        <v>8.460443426616969</v>
      </c>
      <c r="GG168" s="149">
        <f t="shared" si="261"/>
        <v>372.54111422000005</v>
      </c>
      <c r="GH168" s="149">
        <f>MAX(0, (FT168^2 - CX$6^2)/(2*Sections!GF168))</f>
        <v>171.09144662237762</v>
      </c>
      <c r="GI168" s="149">
        <f t="shared" si="262"/>
        <v>0</v>
      </c>
      <c r="GJ168" s="149">
        <f t="shared" si="263"/>
        <v>4.7104625432718503</v>
      </c>
      <c r="GM168" s="106">
        <f>INDEX($B$29:$B$34, MATCH(GQ168, $A$29:$A$34, 0))</f>
        <v>288.49501037177833</v>
      </c>
      <c r="GN168" s="106">
        <f t="shared" si="264"/>
        <v>142</v>
      </c>
      <c r="GO168" s="106">
        <f t="shared" si="265"/>
        <v>51.222767456827221</v>
      </c>
      <c r="GP168" s="106">
        <f t="shared" si="266"/>
        <v>184.40196284457801</v>
      </c>
      <c r="GQ168" s="106">
        <f>IF(HD168=0,
IF(GO168&lt;$E$29,1,
IF(GO168&lt;$E$30,2,
IF(GO168&lt;$E$31,3,
IF(GO168&lt;$E$32,4,
IF(GO168&lt;$E$33,5,
IF(GO168&lt;$E$34,6)))))),
IF(GO168&gt;$F$29,1,
IF(GO168&gt;$F$30,2,
IF(GO168&gt;$F$31,3,
IF(GO168&gt;$F$32,4,
IF(GO168&gt;$F$33,5,
IF(GO168&gt;$F$34,6)))))))</f>
        <v>3</v>
      </c>
      <c r="GR168" s="106" cm="1">
        <f t="array" ref="GR168">INDEX(Sections!$A$37:$F$67, MATCH(GO168, Acceleration!$H$6:$H$36, 1), Sections!GQ168)</f>
        <v>6.8582415088433493</v>
      </c>
      <c r="GS168" s="106">
        <f>(BikeData!$G$5/GM168)*BikeData!$N$2*(Sections!$O$2/Sections!$N$2)-Sections!GX168/Sections!GM168</f>
        <v>8.3615858059246015</v>
      </c>
      <c r="GT168" s="106">
        <f>(Sections!$V$2*Sections!$L$2*BikeData!$N$2*((Sections!$P$2)/Sections!$M$2)/(1-Sections!$V$2*Sections!$N$2/Sections!$M$2))/Sections!GM168-Sections!GX168/Sections!GM168</f>
        <v>12.509711625033853</v>
      </c>
      <c r="GU168" s="106">
        <f t="shared" si="267"/>
        <v>6.8582415088433493</v>
      </c>
      <c r="GV168" s="106">
        <f t="shared" si="268"/>
        <v>51.356483416934658</v>
      </c>
      <c r="GW168" s="106">
        <f t="shared" si="251"/>
        <v>1.9497120352938539E-2</v>
      </c>
      <c r="GX168" s="106">
        <f>0.5*Sections!$U$2*Sections!$T$2*Sections!GO168^2</f>
        <v>472.27894306851562</v>
      </c>
      <c r="GY168" s="106">
        <f>BikeData!$N$2*((Sections!$P$2)/Sections!$N$2)-(0.5*Sections!$U$2*Sections!$T$2*Sections!GO168^2)/BikeData!$G$5</f>
        <v>8.6453846338332188</v>
      </c>
      <c r="GZ168" s="106">
        <f>Sections!$V$2*BikeData!$N$2*(Sections!$P$2/Sections!$M$2)/(1-Sections!$V$2*Sections!$N$2/Sections!$M$2)</f>
        <v>15.459349727578084</v>
      </c>
      <c r="HA168" s="106">
        <f t="shared" si="269"/>
        <v>8.6453846338332188</v>
      </c>
      <c r="HB168" s="106">
        <f t="shared" si="270"/>
        <v>241.21187875999999</v>
      </c>
      <c r="HC168" s="106">
        <f>MAX(0, (GO168^2 - DY$9^2)/(2*Sections!HA168))</f>
        <v>151.74408178834616</v>
      </c>
      <c r="HD168" s="106">
        <f t="shared" si="271"/>
        <v>0</v>
      </c>
      <c r="HE168" s="106">
        <f t="shared" si="272"/>
        <v>6.8582415088433493</v>
      </c>
      <c r="HH168" s="82">
        <f>INDEX($B$29:$B$34, MATCH(HL168, $A$29:$A$34, 0))</f>
        <v>288.49501037177833</v>
      </c>
      <c r="HI168" s="82">
        <f t="shared" si="273"/>
        <v>142</v>
      </c>
      <c r="HJ168" s="82">
        <f t="shared" si="274"/>
        <v>50.243225956776008</v>
      </c>
      <c r="HK168" s="82">
        <f t="shared" si="275"/>
        <v>180.87561344439362</v>
      </c>
      <c r="HL168" s="106">
        <f>IF(HY168=0,
IF(HJ168&lt;$E$29,1,
IF(HJ168&lt;$E$30,2,
IF(HJ168&lt;$E$31,3,
IF(HJ168&lt;$E$32,4,
IF(HJ168&lt;$E$33,5,
IF(HJ168&lt;$E$34,6)))))),
IF(HJ168&gt;$F$29,1,
IF(HJ168&gt;$F$30,2,
IF(HJ168&gt;$F$31,3,
IF(HJ168&gt;$F$32,4,
IF(HJ168&gt;$F$33,5,
IF(HJ168&gt;$F$34,6)))))))</f>
        <v>3</v>
      </c>
      <c r="HM168" s="106" cm="1">
        <f t="array" ref="HM168">INDEX(Sections!$A$37:$F$67, MATCH(HJ168, Acceleration!$H$6:$H$36, 1), Sections!HL168)</f>
        <v>6.8582415088433493</v>
      </c>
      <c r="HN168" s="82">
        <f>(BikeData!$G$5/HH168)*BikeData!$N$2*(Sections!$O$2/Sections!$N$2)-Sections!HS168/Sections!HH168</f>
        <v>8.4235980647418476</v>
      </c>
      <c r="HO168" s="82">
        <f>(Sections!$V$2*Sections!$L$2*BikeData!$N$2*((Sections!$P$2)/Sections!$M$2)/(1-Sections!$V$2*Sections!$N$2/Sections!$M$2))/Sections!HH168-Sections!HS168/Sections!HH168</f>
        <v>12.571723883851099</v>
      </c>
      <c r="HP168" s="82">
        <f t="shared" si="276"/>
        <v>6.8582415088433493</v>
      </c>
      <c r="HQ168" s="82">
        <f t="shared" si="277"/>
        <v>50.379541855413265</v>
      </c>
      <c r="HR168" s="106">
        <f t="shared" si="242"/>
        <v>1.9876217316273342E-2</v>
      </c>
      <c r="HS168" s="104">
        <f>0.5*Sections!$U$2*Sections!$T$2*Sections!HJ168^2</f>
        <v>454.38871581785708</v>
      </c>
      <c r="HT168" s="104">
        <f>BikeData!$N$2*((Sections!$P$2)/Sections!$N$2)-(0.5*Sections!$U$2*Sections!$T$2*Sections!HJ168^2)/BikeData!$G$5</f>
        <v>8.7131506461463193</v>
      </c>
      <c r="HU168" s="104">
        <f>Sections!$V$2*BikeData!$N$2*(Sections!$P$2/Sections!$M$2)/(1-Sections!$V$2*Sections!$N$2/Sections!$M$2)</f>
        <v>15.459349727578084</v>
      </c>
      <c r="HV168" s="106">
        <f t="shared" si="278"/>
        <v>8.7131506461463193</v>
      </c>
      <c r="HW168" s="106">
        <f t="shared" si="279"/>
        <v>179.42191860000003</v>
      </c>
      <c r="HX168" s="106">
        <f t="shared" si="252"/>
        <v>126.42477617341289</v>
      </c>
      <c r="HY168" s="106">
        <f t="shared" si="280"/>
        <v>0</v>
      </c>
      <c r="HZ168" s="106">
        <f t="shared" si="281"/>
        <v>6.8582415088433493</v>
      </c>
    </row>
    <row r="169" spans="2:234">
      <c r="B169" s="65"/>
      <c r="C169" s="65"/>
      <c r="D169" s="65"/>
      <c r="E169" s="111"/>
      <c r="F169" s="111"/>
      <c r="L169" s="149">
        <f>INDEX($B$29:$B$34, MATCH($P169, $A$29:$A$34, 0))</f>
        <v>288.49501037177833</v>
      </c>
      <c r="M169" s="149">
        <f t="shared" si="243"/>
        <v>143</v>
      </c>
      <c r="N169" s="149">
        <f t="shared" si="253"/>
        <v>50.949958922872767</v>
      </c>
      <c r="O169" s="149">
        <f t="shared" si="244"/>
        <v>183.41985212234198</v>
      </c>
      <c r="P169" s="149">
        <f>IF(AC169=0,
IF(N169&lt;$E$29,1,
IF(N169&lt;$E$30,2,
IF(N169&lt;$E$31,3,
IF(N169&lt;$E$32,4,
IF(N169&lt;$E$33,5,
IF(N169&lt;$E$34,6)))))),
IF(N169&gt;$F$29,1,
IF(N169&gt;$F$30,2,
IF(N169&gt;$F$31,3,
IF(N169&gt;$F$32,4,
IF(N169&gt;$F$33,5,
IF(N169&gt;$F$34,6)))))))</f>
        <v>3</v>
      </c>
      <c r="Q169" s="149" cm="1">
        <f t="array" ref="Q169">INDEX(Sections!$A$37:$F$67, MATCH(N169, Acceleration!$H$6:$H$36, 1), Sections!P169)</f>
        <v>6.8582415088433493</v>
      </c>
      <c r="R169" s="149">
        <f>(BikeData!$G$5/L169)*BikeData!$N$2*(Sections!$O$2/Sections!$N$2)-Sections!W169/Sections!L169</f>
        <v>8.3789769091482391</v>
      </c>
      <c r="S169" s="149">
        <f>(Sections!$V$2*Sections!$L$2*BikeData!$N$2*((Sections!$P$2)/Sections!$M$2)/(1-Sections!$V$2*Sections!$N$2/Sections!$M$2))/Sections!L169-Sections!W169/Sections!L169</f>
        <v>12.527102728257489</v>
      </c>
      <c r="T169" s="149">
        <f t="shared" si="240"/>
        <v>6.8582415088433493</v>
      </c>
      <c r="U169" s="149">
        <f t="shared" si="241"/>
        <v>51.084388978044053</v>
      </c>
      <c r="V169" s="149">
        <f t="shared" si="245"/>
        <v>1.9601242533956498E-2</v>
      </c>
      <c r="W169" s="149">
        <f>0.5*Sections!$U$2*Sections!$T$2*Sections!N169^2</f>
        <v>467.26169656363595</v>
      </c>
      <c r="X169" s="149">
        <f>BikeData!$N$2*((Sections!$P$2)/Sections!$N$2)-(0.5*Sections!$U$2*Sections!$T$2*Sections!N169^2)/BikeData!$G$5</f>
        <v>8.6643893554426121</v>
      </c>
      <c r="Y169" s="149">
        <f>Sections!$V$2*BikeData!$N$2*(Sections!$P$2/Sections!$M$2)/(1-Sections!$V$2*Sections!$N$2/Sections!$M$2)</f>
        <v>15.459349727578084</v>
      </c>
      <c r="Z169" s="149">
        <f t="shared" si="246"/>
        <v>8.6643893554426121</v>
      </c>
      <c r="AA169" s="149">
        <f>$D$2-M169</f>
        <v>360.2</v>
      </c>
      <c r="AB169" s="149">
        <f>MAX(0, (N169^2 - M$17^2)/(2*Sections!Z169))</f>
        <v>98.048175127687827</v>
      </c>
      <c r="AC169" s="149">
        <f t="shared" si="254"/>
        <v>0</v>
      </c>
      <c r="AD169" s="149">
        <f t="shared" si="247"/>
        <v>6.8582415088433493</v>
      </c>
      <c r="EW169" s="637"/>
      <c r="EX169" s="129">
        <f>INDEX($B$29:$B$34, MATCH($FB169, $A$29:$A$34, 0))</f>
        <v>281.54523308547459</v>
      </c>
      <c r="EY169" s="129">
        <f t="shared" si="282"/>
        <v>143</v>
      </c>
      <c r="EZ169" s="129">
        <f t="shared" si="283"/>
        <v>53.691429943442955</v>
      </c>
      <c r="FA169" s="129">
        <f t="shared" si="284"/>
        <v>193.28914779639464</v>
      </c>
      <c r="FB169" s="149">
        <f>IF(FO169=1,
IF(EZ169&lt;$E$29,1,
IF(EZ169&lt;$E$30,2,
IF(EZ169&lt;$E$31,3,
IF(EZ169&lt;$E$32,4,
IF(EZ169&lt;$E$33,5,
IF(EZ169&lt;$E$34,6)))))),
IF(EZ169&gt;$F$29,1,
IF(EZ169&gt;$F$30,2,
IF(EZ169&gt;$F$31,3,
IF(EZ169&gt;$F$32,4,
IF(EZ169&gt;$F$33,5,
IF(EZ169&gt;$F$34,6)))))))</f>
        <v>4</v>
      </c>
      <c r="FC169" s="149" cm="1">
        <f t="array" ref="FC169">INDEX(Sections!$A$37:$F$67, MATCH(EZ169, Acceleration!$H$6:$H$36, 1), Sections!FB169)</f>
        <v>4.7104625432718503</v>
      </c>
      <c r="FD169" s="129">
        <f>(BikeData!$G$5/EX169)*BikeData!$N$2*(Sections!$O$2/Sections!$N$2)-Sections!FI169/Sections!EX169</f>
        <v>8.4024018594133345</v>
      </c>
      <c r="FE169" s="129">
        <f>(Sections!$V$2*Sections!$L$2*BikeData!$N$2*((Sections!$P$2)/Sections!$M$2)/(1-Sections!$V$2*Sections!$N$2/Sections!$M$2))/Sections!EX169-Sections!FI169/Sections!EX169</f>
        <v>12.652921706943674</v>
      </c>
      <c r="FF169" s="129">
        <f t="shared" si="285"/>
        <v>4.7104625432718503</v>
      </c>
      <c r="FG169" s="129">
        <f t="shared" ref="FG169:FG186" si="301">SQRT(EZ169^2 + 2*-FL169*1)</f>
        <v>53.533466717979557</v>
      </c>
      <c r="FH169" s="129">
        <f t="shared" si="300"/>
        <v>1.8652384495321483E-2</v>
      </c>
      <c r="FI169" s="149">
        <f>0.5*Sections!$U$2*Sections!$T$2*Sections!EZ169^2</f>
        <v>518.89853688689561</v>
      </c>
      <c r="FJ169" s="149">
        <f>BikeData!$N$2*((Sections!$P$2)/Sections!$N$2)-(0.5*Sections!$U$2*Sections!$T$2*Sections!EZ169^2)/BikeData!$G$5</f>
        <v>8.4687952633090529</v>
      </c>
      <c r="FK169" s="149">
        <f>Sections!$V$2*BikeData!$N$2*(Sections!$P$2/Sections!$M$2)/(1-Sections!$V$2*Sections!$N$2/Sections!$M$2)</f>
        <v>15.459349727578084</v>
      </c>
      <c r="FL169" s="149">
        <f t="shared" si="287"/>
        <v>8.4687952633090529</v>
      </c>
      <c r="FM169" s="149">
        <f t="shared" si="288"/>
        <v>110.62828163</v>
      </c>
      <c r="FN169" s="149">
        <f t="shared" si="249"/>
        <v>127.33697922423845</v>
      </c>
      <c r="FO169" s="149">
        <f t="shared" si="289"/>
        <v>1</v>
      </c>
      <c r="FP169" s="149">
        <f t="shared" si="298"/>
        <v>-8.4687952633090529</v>
      </c>
      <c r="FQ169" s="676"/>
      <c r="FR169" s="149">
        <f>INDEX($B$29:$B$34, MATCH($FV169, $A$29:$A$34, 0))</f>
        <v>281.54523308547459</v>
      </c>
      <c r="FS169" s="129">
        <f t="shared" si="255"/>
        <v>143</v>
      </c>
      <c r="FT169" s="129">
        <f t="shared" si="256"/>
        <v>53.89285606590088</v>
      </c>
      <c r="FU169" s="129">
        <f t="shared" si="257"/>
        <v>194.01428183724317</v>
      </c>
      <c r="FV169" s="149">
        <f>IF(GI169=0,
IF(FT169&lt;$E$29,1,
IF(FT169&lt;$E$30,2,
IF(FT169&lt;$E$31,3,
IF(FT169&lt;$E$32,4,
IF(FT169&lt;$E$33,5,
IF(FT169&lt;$E$34,6)))))),
IF(FT169&gt;$F$29,1,
IF(FT169&gt;$F$30,2,
IF(FT169&gt;$F$31,3,
IF(FT169&gt;$F$32,4,
IF(FT169&gt;$F$33,5,
IF(FT169&gt;$F$34,6)))))))</f>
        <v>4</v>
      </c>
      <c r="FW169" s="149" cm="1">
        <f t="array" ref="FW169">INDEX(Sections!$A$37:$F$67, MATCH(FT169, Acceleration!$H$6:$H$36, 1), Sections!FV169)</f>
        <v>4.7104625432718503</v>
      </c>
      <c r="FX169" s="129">
        <f>(BikeData!$G$5/FR169)*BikeData!$N$2*(Sections!$O$2/Sections!$N$2)-Sections!GC169/Sections!FR169</f>
        <v>8.3885474198991563</v>
      </c>
      <c r="FY169" s="129">
        <f>(Sections!$V$2*Sections!$L$2*BikeData!$N$2*((Sections!$P$2)/Sections!$M$2)/(1-Sections!$V$2*Sections!$N$2/Sections!$M$2))/Sections!FR169-Sections!GC169/Sections!FR169</f>
        <v>12.639067267429496</v>
      </c>
      <c r="FZ169" s="129">
        <f t="shared" si="258"/>
        <v>4.7104625432718503</v>
      </c>
      <c r="GA169" s="129">
        <f t="shared" si="259"/>
        <v>53.980189514547398</v>
      </c>
      <c r="GB169" s="129">
        <f t="shared" si="250"/>
        <v>1.8540312728154533E-2</v>
      </c>
      <c r="GC169" s="149">
        <f>0.5*Sections!$U$2*Sections!$T$2*Sections!FT169^2</f>
        <v>522.79918828918358</v>
      </c>
      <c r="GD169" s="149">
        <f>BikeData!$N$2*((Sections!$P$2)/Sections!$N$2)-(0.5*Sections!$U$2*Sections!$T$2*Sections!FT169^2)/BikeData!$G$5</f>
        <v>8.4540200686034161</v>
      </c>
      <c r="GE169" s="149">
        <f>Sections!$V$2*BikeData!$N$2*(Sections!$P$2/Sections!$M$2)/(1-Sections!$V$2*Sections!$N$2/Sections!$M$2)</f>
        <v>15.459349727578084</v>
      </c>
      <c r="GF169" s="149">
        <f t="shared" si="260"/>
        <v>8.4540200686034161</v>
      </c>
      <c r="GG169" s="149">
        <f t="shared" si="261"/>
        <v>371.54111422000005</v>
      </c>
      <c r="GH169" s="149">
        <f>MAX(0, (FT169^2 - CX$6^2)/(2*Sections!GF169))</f>
        <v>171.77862788180698</v>
      </c>
      <c r="GI169" s="149">
        <f t="shared" si="262"/>
        <v>0</v>
      </c>
      <c r="GJ169" s="149">
        <f t="shared" si="263"/>
        <v>4.7104625432718503</v>
      </c>
      <c r="GM169" s="106">
        <f>INDEX($B$29:$B$34, MATCH(GQ169, $A$29:$A$34, 0))</f>
        <v>288.49501037177833</v>
      </c>
      <c r="GN169" s="106">
        <f t="shared" si="264"/>
        <v>143</v>
      </c>
      <c r="GO169" s="106">
        <f t="shared" si="265"/>
        <v>51.356483416934658</v>
      </c>
      <c r="GP169" s="106">
        <f t="shared" si="266"/>
        <v>184.88334030096476</v>
      </c>
      <c r="GQ169" s="106">
        <f>IF(HD169=0,
IF(GO169&lt;$E$29,1,
IF(GO169&lt;$E$30,2,
IF(GO169&lt;$E$31,3,
IF(GO169&lt;$E$32,4,
IF(GO169&lt;$E$33,5,
IF(GO169&lt;$E$34,6)))))),
IF(GO169&gt;$F$29,1,
IF(GO169&gt;$F$30,2,
IF(GO169&gt;$F$31,3,
IF(GO169&gt;$F$32,4,
IF(GO169&gt;$F$33,5,
IF(GO169&gt;$F$34,6)))))))</f>
        <v>3</v>
      </c>
      <c r="GR169" s="106" cm="1">
        <f t="array" ref="GR169">INDEX(Sections!$A$37:$F$67, MATCH(GO169, Acceleration!$H$6:$H$36, 1), Sections!GQ169)</f>
        <v>6.8582415088433493</v>
      </c>
      <c r="GS169" s="106">
        <f>(BikeData!$G$5/GM169)*BikeData!$N$2*(Sections!$O$2/Sections!$N$2)-Sections!GX169/Sections!GM169</f>
        <v>8.3530277135679896</v>
      </c>
      <c r="GT169" s="106">
        <f>(Sections!$V$2*Sections!$L$2*BikeData!$N$2*((Sections!$P$2)/Sections!$M$2)/(1-Sections!$V$2*Sections!$N$2/Sections!$M$2))/Sections!GM169-Sections!GX169/Sections!GM169</f>
        <v>12.501153532677241</v>
      </c>
      <c r="GU169" s="106">
        <f t="shared" si="267"/>
        <v>6.8582415088433493</v>
      </c>
      <c r="GV169" s="106">
        <f t="shared" si="268"/>
        <v>51.489852126138132</v>
      </c>
      <c r="GW169" s="106">
        <f t="shared" si="251"/>
        <v>1.944648770847477E-2</v>
      </c>
      <c r="GX169" s="106">
        <f>0.5*Sections!$U$2*Sections!$T$2*Sections!GO169^2</f>
        <v>474.74791001169922</v>
      </c>
      <c r="GY169" s="106">
        <f>BikeData!$N$2*((Sections!$P$2)/Sections!$N$2)-(0.5*Sections!$U$2*Sections!$T$2*Sections!GO169^2)/BikeData!$G$5</f>
        <v>8.6360324863211595</v>
      </c>
      <c r="GZ169" s="106">
        <f>Sections!$V$2*BikeData!$N$2*(Sections!$P$2/Sections!$M$2)/(1-Sections!$V$2*Sections!$N$2/Sections!$M$2)</f>
        <v>15.459349727578084</v>
      </c>
      <c r="HA169" s="106">
        <f t="shared" si="269"/>
        <v>8.6360324863211595</v>
      </c>
      <c r="HB169" s="106">
        <f t="shared" si="270"/>
        <v>240.21187875999999</v>
      </c>
      <c r="HC169" s="106">
        <f>MAX(0, (GO169^2 - DY$9^2)/(2*Sections!HA169))</f>
        <v>152.7025513817527</v>
      </c>
      <c r="HD169" s="106">
        <f t="shared" si="271"/>
        <v>0</v>
      </c>
      <c r="HE169" s="106">
        <f t="shared" si="272"/>
        <v>6.8582415088433493</v>
      </c>
      <c r="HH169" s="82">
        <f>INDEX($B$29:$B$34, MATCH(HL169, $A$29:$A$34, 0))</f>
        <v>288.49501037177833</v>
      </c>
      <c r="HI169" s="82">
        <f t="shared" si="273"/>
        <v>143</v>
      </c>
      <c r="HJ169" s="82">
        <f t="shared" si="274"/>
        <v>50.379541855413265</v>
      </c>
      <c r="HK169" s="82">
        <f t="shared" si="275"/>
        <v>181.36635067948777</v>
      </c>
      <c r="HL169" s="106">
        <f>IF(HY169=0,
IF(HJ169&lt;$E$29,1,
IF(HJ169&lt;$E$30,2,
IF(HJ169&lt;$E$31,3,
IF(HJ169&lt;$E$32,4,
IF(HJ169&lt;$E$33,5,
IF(HJ169&lt;$E$34,6)))))),
IF(HJ169&gt;$F$29,1,
IF(HJ169&gt;$F$30,2,
IF(HJ169&gt;$F$31,3,
IF(HJ169&gt;$F$32,4,
IF(HJ169&gt;$F$33,5,
IF(HJ169&gt;$F$34,6)))))))</f>
        <v>3</v>
      </c>
      <c r="HM169" s="106" cm="1">
        <f t="array" ref="HM169">INDEX(Sections!$A$37:$F$67, MATCH(HJ169, Acceleration!$H$6:$H$36, 1), Sections!HL169)</f>
        <v>6.8582415088433493</v>
      </c>
      <c r="HN169" s="82">
        <f>(BikeData!$G$5/HH169)*BikeData!$N$2*(Sections!$O$2/Sections!$N$2)-Sections!HS169/Sections!HH169</f>
        <v>8.4150399723852338</v>
      </c>
      <c r="HO169" s="82">
        <f>(Sections!$V$2*Sections!$L$2*BikeData!$N$2*((Sections!$P$2)/Sections!$M$2)/(1-Sections!$V$2*Sections!$N$2/Sections!$M$2))/Sections!HH169-Sections!HS169/Sections!HH169</f>
        <v>12.563165791494486</v>
      </c>
      <c r="HP169" s="82">
        <f t="shared" si="276"/>
        <v>6.8582415088433493</v>
      </c>
      <c r="HQ169" s="82">
        <f t="shared" si="277"/>
        <v>50.515489907344495</v>
      </c>
      <c r="HR169" s="106">
        <f t="shared" si="242"/>
        <v>1.982258159849459E-2</v>
      </c>
      <c r="HS169" s="104">
        <f>0.5*Sections!$U$2*Sections!$T$2*Sections!HJ169^2</f>
        <v>456.85768276104068</v>
      </c>
      <c r="HT169" s="104">
        <f>BikeData!$N$2*((Sections!$P$2)/Sections!$N$2)-(0.5*Sections!$U$2*Sections!$T$2*Sections!HJ169^2)/BikeData!$G$5</f>
        <v>8.70379849863426</v>
      </c>
      <c r="HU169" s="104">
        <f>Sections!$V$2*BikeData!$N$2*(Sections!$P$2/Sections!$M$2)/(1-Sections!$V$2*Sections!$N$2/Sections!$M$2)</f>
        <v>15.459349727578084</v>
      </c>
      <c r="HV169" s="106">
        <f t="shared" si="278"/>
        <v>8.70379849863426</v>
      </c>
      <c r="HW169" s="106">
        <f t="shared" si="279"/>
        <v>178.42191860000003</v>
      </c>
      <c r="HX169" s="106">
        <f t="shared" si="252"/>
        <v>127.34857796708468</v>
      </c>
      <c r="HY169" s="106">
        <f t="shared" si="280"/>
        <v>0</v>
      </c>
      <c r="HZ169" s="106">
        <f t="shared" si="281"/>
        <v>6.8582415088433493</v>
      </c>
    </row>
    <row r="170" spans="2:234">
      <c r="B170" s="65"/>
      <c r="C170" s="65"/>
      <c r="D170" s="65"/>
      <c r="E170" s="111"/>
      <c r="F170" s="111"/>
      <c r="L170" s="149">
        <f>INDEX($B$29:$B$34, MATCH($P170, $A$29:$A$34, 0))</f>
        <v>288.49501037177833</v>
      </c>
      <c r="M170" s="149">
        <f t="shared" si="243"/>
        <v>144</v>
      </c>
      <c r="N170" s="149">
        <f t="shared" si="253"/>
        <v>51.084388978044053</v>
      </c>
      <c r="O170" s="149">
        <f t="shared" si="244"/>
        <v>183.9038003209586</v>
      </c>
      <c r="P170" s="149">
        <f>IF(AC170=0,
IF(N170&lt;$E$29,1,
IF(N170&lt;$E$30,2,
IF(N170&lt;$E$31,3,
IF(N170&lt;$E$32,4,
IF(N170&lt;$E$33,5,
IF(N170&lt;$E$34,6)))))),
IF(N170&gt;$F$29,1,
IF(N170&gt;$F$30,2,
IF(N170&gt;$F$31,3,
IF(N170&gt;$F$32,4,
IF(N170&gt;$F$33,5,
IF(N170&gt;$F$34,6)))))))</f>
        <v>3</v>
      </c>
      <c r="Q170" s="149" cm="1">
        <f t="array" ref="Q170">INDEX(Sections!$A$37:$F$67, MATCH(N170, Acceleration!$H$6:$H$36, 1), Sections!P170)</f>
        <v>6.8582415088433493</v>
      </c>
      <c r="R170" s="149">
        <f>(BikeData!$G$5/L170)*BikeData!$N$2*(Sections!$O$2/Sections!$N$2)-Sections!W170/Sections!L170</f>
        <v>8.3704188167916254</v>
      </c>
      <c r="S170" s="149">
        <f>(Sections!$V$2*Sections!$L$2*BikeData!$N$2*((Sections!$P$2)/Sections!$M$2)/(1-Sections!$V$2*Sections!$N$2/Sections!$M$2))/Sections!L170-Sections!W170/Sections!L170</f>
        <v>12.518544635900877</v>
      </c>
      <c r="T170" s="149">
        <f t="shared" si="240"/>
        <v>6.8582415088433493</v>
      </c>
      <c r="U170" s="149">
        <f t="shared" si="241"/>
        <v>51.218466203878023</v>
      </c>
      <c r="V170" s="149">
        <f t="shared" si="245"/>
        <v>1.9549796498283718E-2</v>
      </c>
      <c r="W170" s="149">
        <f>0.5*Sections!$U$2*Sections!$T$2*Sections!N170^2</f>
        <v>469.73066350681955</v>
      </c>
      <c r="X170" s="149">
        <f>BikeData!$N$2*((Sections!$P$2)/Sections!$N$2)-(0.5*Sections!$U$2*Sections!$T$2*Sections!N170^2)/BikeData!$G$5</f>
        <v>8.6550372079305529</v>
      </c>
      <c r="Y170" s="149">
        <f>Sections!$V$2*BikeData!$N$2*(Sections!$P$2/Sections!$M$2)/(1-Sections!$V$2*Sections!$N$2/Sections!$M$2)</f>
        <v>15.459349727578084</v>
      </c>
      <c r="Z170" s="149">
        <f t="shared" si="246"/>
        <v>8.6550372079305529</v>
      </c>
      <c r="AA170" s="149">
        <f>$D$2-M170</f>
        <v>359.2</v>
      </c>
      <c r="AB170" s="149">
        <f>MAX(0, (N170^2 - M$17^2)/(2*Sections!Z170))</f>
        <v>98.94651933108436</v>
      </c>
      <c r="AC170" s="149">
        <f t="shared" si="254"/>
        <v>0</v>
      </c>
      <c r="AD170" s="149">
        <f t="shared" si="247"/>
        <v>6.8582415088433493</v>
      </c>
      <c r="EW170" s="637"/>
      <c r="EX170" s="129">
        <f>INDEX($B$29:$B$34, MATCH($FB170, $A$29:$A$34, 0))</f>
        <v>288.49501037177833</v>
      </c>
      <c r="EY170" s="129">
        <f t="shared" si="282"/>
        <v>144</v>
      </c>
      <c r="EZ170" s="129">
        <f t="shared" si="283"/>
        <v>53.533466717979557</v>
      </c>
      <c r="FA170" s="129">
        <f t="shared" si="284"/>
        <v>192.7204801847264</v>
      </c>
      <c r="FB170" s="149">
        <f>IF(FO170=1,
IF(EZ170&lt;$E$29,1,
IF(EZ170&lt;$E$30,2,
IF(EZ170&lt;$E$31,3,
IF(EZ170&lt;$E$32,4,
IF(EZ170&lt;$E$33,5,
IF(EZ170&lt;$E$34,6)))))),
IF(EZ170&gt;$F$29,1,
IF(EZ170&gt;$F$30,2,
IF(EZ170&gt;$F$31,3,
IF(EZ170&gt;$F$32,4,
IF(EZ170&gt;$F$33,5,
IF(EZ170&gt;$F$34,6)))))))</f>
        <v>3</v>
      </c>
      <c r="FC170" s="149" cm="1">
        <f t="array" ref="FC170">INDEX(Sections!$A$37:$F$67, MATCH(EZ170, Acceleration!$H$6:$H$36, 1), Sections!FB170)</f>
        <v>6.8582415088433493</v>
      </c>
      <c r="FD170" s="129">
        <f>(BikeData!$G$5/EX170)*BikeData!$N$2*(Sections!$O$2/Sections!$N$2)-Sections!FI170/Sections!EX170</f>
        <v>8.2105577951890254</v>
      </c>
      <c r="FE170" s="129">
        <f>(Sections!$V$2*Sections!$L$2*BikeData!$N$2*((Sections!$P$2)/Sections!$M$2)/(1-Sections!$V$2*Sections!$N$2/Sections!$M$2))/Sections!EX170-Sections!FI170/Sections!EX170</f>
        <v>12.358683614298279</v>
      </c>
      <c r="FF170" s="129">
        <f t="shared" si="285"/>
        <v>6.8582415088433493</v>
      </c>
      <c r="FG170" s="129">
        <f t="shared" si="301"/>
        <v>53.374819640014266</v>
      </c>
      <c r="FH170" s="129">
        <f t="shared" si="300"/>
        <v>1.8707623778598016E-2</v>
      </c>
      <c r="FI170" s="149">
        <f>0.5*Sections!$U$2*Sections!$T$2*Sections!EZ170^2</f>
        <v>515.84977059210451</v>
      </c>
      <c r="FJ170" s="149">
        <f>BikeData!$N$2*((Sections!$P$2)/Sections!$N$2)-(0.5*Sections!$U$2*Sections!$T$2*Sections!EZ170^2)/BikeData!$G$5</f>
        <v>8.4803436204862912</v>
      </c>
      <c r="FK170" s="149">
        <f>Sections!$V$2*BikeData!$N$2*(Sections!$P$2/Sections!$M$2)/(1-Sections!$V$2*Sections!$N$2/Sections!$M$2)</f>
        <v>15.459349727578084</v>
      </c>
      <c r="FL170" s="149">
        <f t="shared" si="287"/>
        <v>8.4803436204862912</v>
      </c>
      <c r="FM170" s="149">
        <f t="shared" si="288"/>
        <v>109.62828163</v>
      </c>
      <c r="FN170" s="149">
        <f t="shared" si="249"/>
        <v>126.16493612951643</v>
      </c>
      <c r="FO170" s="149">
        <f t="shared" si="289"/>
        <v>1</v>
      </c>
      <c r="FP170" s="149">
        <f t="shared" si="298"/>
        <v>-8.4803436204862912</v>
      </c>
      <c r="FQ170" s="676"/>
      <c r="FR170" s="149">
        <f>INDEX($B$29:$B$34, MATCH($FV170, $A$29:$A$34, 0))</f>
        <v>281.54523308547459</v>
      </c>
      <c r="FS170" s="129">
        <f t="shared" si="255"/>
        <v>144</v>
      </c>
      <c r="FT170" s="129">
        <f t="shared" si="256"/>
        <v>53.980189514547398</v>
      </c>
      <c r="FU170" s="129">
        <f t="shared" si="257"/>
        <v>194.32868225237064</v>
      </c>
      <c r="FV170" s="149">
        <f>IF(GI170=0,
IF(FT170&lt;$E$29,1,
IF(FT170&lt;$E$30,2,
IF(FT170&lt;$E$31,3,
IF(FT170&lt;$E$32,4,
IF(FT170&lt;$E$33,5,
IF(FT170&lt;$E$34,6)))))),
IF(FT170&gt;$F$29,1,
IF(FT170&gt;$F$30,2,
IF(FT170&gt;$F$31,3,
IF(FT170&gt;$F$32,4,
IF(FT170&gt;$F$33,5,
IF(FT170&gt;$F$34,6)))))))</f>
        <v>4</v>
      </c>
      <c r="FW170" s="149" cm="1">
        <f t="array" ref="FW170">INDEX(Sections!$A$37:$F$67, MATCH(FT170, Acceleration!$H$6:$H$36, 1), Sections!FV170)</f>
        <v>4.7104625432718503</v>
      </c>
      <c r="FX170" s="129">
        <f>(BikeData!$G$5/FR170)*BikeData!$N$2*(Sections!$O$2/Sections!$N$2)-Sections!GC170/Sections!FR170</f>
        <v>8.3825243503660865</v>
      </c>
      <c r="FY170" s="129">
        <f>(Sections!$V$2*Sections!$L$2*BikeData!$N$2*((Sections!$P$2)/Sections!$M$2)/(1-Sections!$V$2*Sections!$N$2/Sections!$M$2))/Sections!FR170-Sections!GC170/Sections!FR170</f>
        <v>12.633044197896426</v>
      </c>
      <c r="FZ170" s="129">
        <f t="shared" si="258"/>
        <v>4.7104625432718503</v>
      </c>
      <c r="GA170" s="129">
        <f t="shared" si="259"/>
        <v>54.067381896232007</v>
      </c>
      <c r="GB170" s="129">
        <f t="shared" si="250"/>
        <v>1.8510365146443993E-2</v>
      </c>
      <c r="GC170" s="149">
        <f>0.5*Sections!$U$2*Sections!$T$2*Sections!FT170^2</f>
        <v>524.49495480476151</v>
      </c>
      <c r="GD170" s="149">
        <f>BikeData!$N$2*((Sections!$P$2)/Sections!$N$2)-(0.5*Sections!$U$2*Sections!$T$2*Sections!FT170^2)/BikeData!$G$5</f>
        <v>8.4475967105898633</v>
      </c>
      <c r="GE170" s="149">
        <f>Sections!$V$2*BikeData!$N$2*(Sections!$P$2/Sections!$M$2)/(1-Sections!$V$2*Sections!$N$2/Sections!$M$2)</f>
        <v>15.459349727578084</v>
      </c>
      <c r="GF170" s="149">
        <f t="shared" si="260"/>
        <v>8.4475967105898633</v>
      </c>
      <c r="GG170" s="149">
        <f t="shared" si="261"/>
        <v>370.54111422000005</v>
      </c>
      <c r="GH170" s="149">
        <f>MAX(0, (FT170^2 - CX$6^2)/(2*Sections!GF170))</f>
        <v>172.46685417484787</v>
      </c>
      <c r="GI170" s="149">
        <f t="shared" si="262"/>
        <v>0</v>
      </c>
      <c r="GJ170" s="149">
        <f t="shared" si="263"/>
        <v>4.7104625432718503</v>
      </c>
      <c r="GM170" s="106">
        <f>INDEX($B$29:$B$34, MATCH(GQ170, $A$29:$A$34, 0))</f>
        <v>288.49501037177833</v>
      </c>
      <c r="GN170" s="106">
        <f t="shared" si="264"/>
        <v>144</v>
      </c>
      <c r="GO170" s="106">
        <f t="shared" si="265"/>
        <v>51.489852126138132</v>
      </c>
      <c r="GP170" s="106">
        <f t="shared" si="266"/>
        <v>185.36346765409729</v>
      </c>
      <c r="GQ170" s="106">
        <f>IF(HD170=0,
IF(GO170&lt;$E$29,1,
IF(GO170&lt;$E$30,2,
IF(GO170&lt;$E$31,3,
IF(GO170&lt;$E$32,4,
IF(GO170&lt;$E$33,5,
IF(GO170&lt;$E$34,6)))))),
IF(GO170&gt;$F$29,1,
IF(GO170&gt;$F$30,2,
IF(GO170&gt;$F$31,3,
IF(GO170&gt;$F$32,4,
IF(GO170&gt;$F$33,5,
IF(GO170&gt;$F$34,6)))))))</f>
        <v>3</v>
      </c>
      <c r="GR170" s="106" cm="1">
        <f t="array" ref="GR170">INDEX(Sections!$A$37:$F$67, MATCH(GO170, Acceleration!$H$6:$H$36, 1), Sections!GQ170)</f>
        <v>6.8582415088433493</v>
      </c>
      <c r="GS170" s="106">
        <f>(BikeData!$G$5/GM170)*BikeData!$N$2*(Sections!$O$2/Sections!$N$2)-Sections!GX170/Sections!GM170</f>
        <v>8.3444696212113758</v>
      </c>
      <c r="GT170" s="106">
        <f>(Sections!$V$2*Sections!$L$2*BikeData!$N$2*((Sections!$P$2)/Sections!$M$2)/(1-Sections!$V$2*Sections!$N$2/Sections!$M$2))/Sections!GM170-Sections!GX170/Sections!GM170</f>
        <v>12.492595440320628</v>
      </c>
      <c r="GU170" s="106">
        <f t="shared" si="267"/>
        <v>6.8582415088433493</v>
      </c>
      <c r="GV170" s="106">
        <f t="shared" si="268"/>
        <v>51.622876275826187</v>
      </c>
      <c r="GW170" s="106">
        <f t="shared" si="251"/>
        <v>1.9396247495298446E-2</v>
      </c>
      <c r="GX170" s="106">
        <f>0.5*Sections!$U$2*Sections!$T$2*Sections!GO170^2</f>
        <v>477.21687695488288</v>
      </c>
      <c r="GY170" s="106">
        <f>BikeData!$N$2*((Sections!$P$2)/Sections!$N$2)-(0.5*Sections!$U$2*Sections!$T$2*Sections!GO170^2)/BikeData!$G$5</f>
        <v>8.6266803388091002</v>
      </c>
      <c r="GZ170" s="106">
        <f>Sections!$V$2*BikeData!$N$2*(Sections!$P$2/Sections!$M$2)/(1-Sections!$V$2*Sections!$N$2/Sections!$M$2)</f>
        <v>15.459349727578084</v>
      </c>
      <c r="HA170" s="106">
        <f t="shared" si="269"/>
        <v>8.6266803388091002</v>
      </c>
      <c r="HB170" s="106">
        <f t="shared" si="270"/>
        <v>239.21187875999999</v>
      </c>
      <c r="HC170" s="106">
        <f>MAX(0, (GO170^2 - DY$9^2)/(2*Sections!HA170))</f>
        <v>153.66309912078916</v>
      </c>
      <c r="HD170" s="106">
        <f t="shared" si="271"/>
        <v>0</v>
      </c>
      <c r="HE170" s="106">
        <f t="shared" si="272"/>
        <v>6.8582415088433493</v>
      </c>
      <c r="HH170" s="82">
        <f>INDEX($B$29:$B$34, MATCH(HL170, $A$29:$A$34, 0))</f>
        <v>288.49501037177833</v>
      </c>
      <c r="HI170" s="82">
        <f t="shared" si="273"/>
        <v>144</v>
      </c>
      <c r="HJ170" s="82">
        <f t="shared" si="274"/>
        <v>50.515489907344495</v>
      </c>
      <c r="HK170" s="82">
        <f t="shared" si="275"/>
        <v>181.8557636664402</v>
      </c>
      <c r="HL170" s="106">
        <f>IF(HY170=0,
IF(HJ170&lt;$E$29,1,
IF(HJ170&lt;$E$30,2,
IF(HJ170&lt;$E$31,3,
IF(HJ170&lt;$E$32,4,
IF(HJ170&lt;$E$33,5,
IF(HJ170&lt;$E$34,6)))))),
IF(HJ170&gt;$F$29,1,
IF(HJ170&gt;$F$30,2,
IF(HJ170&gt;$F$31,3,
IF(HJ170&gt;$F$32,4,
IF(HJ170&gt;$F$33,5,
IF(HJ170&gt;$F$34,6)))))))</f>
        <v>3</v>
      </c>
      <c r="HM170" s="106" cm="1">
        <f t="array" ref="HM170">INDEX(Sections!$A$37:$F$67, MATCH(HJ170, Acceleration!$H$6:$H$36, 1), Sections!HL170)</f>
        <v>6.8582415088433493</v>
      </c>
      <c r="HN170" s="82">
        <f>(BikeData!$G$5/HH170)*BikeData!$N$2*(Sections!$O$2/Sections!$N$2)-Sections!HS170/Sections!HH170</f>
        <v>8.4064818800286218</v>
      </c>
      <c r="HO170" s="82">
        <f>(Sections!$V$2*Sections!$L$2*BikeData!$N$2*((Sections!$P$2)/Sections!$M$2)/(1-Sections!$V$2*Sections!$N$2/Sections!$M$2))/Sections!HH170-Sections!HS170/Sections!HH170</f>
        <v>12.554607699137874</v>
      </c>
      <c r="HP170" s="82">
        <f t="shared" si="276"/>
        <v>6.8582415088433493</v>
      </c>
      <c r="HQ170" s="82">
        <f t="shared" si="277"/>
        <v>50.651073074483925</v>
      </c>
      <c r="HR170" s="106">
        <f t="shared" si="242"/>
        <v>1.9769377757345281E-2</v>
      </c>
      <c r="HS170" s="104">
        <f>0.5*Sections!$U$2*Sections!$T$2*Sections!HJ170^2</f>
        <v>459.32664970422428</v>
      </c>
      <c r="HT170" s="104">
        <f>BikeData!$N$2*((Sections!$P$2)/Sections!$N$2)-(0.5*Sections!$U$2*Sections!$T$2*Sections!HJ170^2)/BikeData!$G$5</f>
        <v>8.6944463511222008</v>
      </c>
      <c r="HU170" s="104">
        <f>Sections!$V$2*BikeData!$N$2*(Sections!$P$2/Sections!$M$2)/(1-Sections!$V$2*Sections!$N$2/Sections!$M$2)</f>
        <v>15.459349727578084</v>
      </c>
      <c r="HV170" s="106">
        <f t="shared" si="278"/>
        <v>8.6944463511222008</v>
      </c>
      <c r="HW170" s="106">
        <f t="shared" si="279"/>
        <v>177.42191860000003</v>
      </c>
      <c r="HX170" s="106">
        <f t="shared" si="252"/>
        <v>128.27436712839264</v>
      </c>
      <c r="HY170" s="106">
        <f t="shared" si="280"/>
        <v>0</v>
      </c>
      <c r="HZ170" s="106">
        <f t="shared" si="281"/>
        <v>6.8582415088433493</v>
      </c>
    </row>
    <row r="171" spans="2:234">
      <c r="B171" s="65"/>
      <c r="C171" s="65"/>
      <c r="D171" s="65"/>
      <c r="E171" s="111"/>
      <c r="F171" s="111"/>
      <c r="L171" s="149">
        <f>INDEX($B$29:$B$34, MATCH($P171, $A$29:$A$34, 0))</f>
        <v>288.49501037177833</v>
      </c>
      <c r="M171" s="149">
        <f t="shared" si="243"/>
        <v>145</v>
      </c>
      <c r="N171" s="149">
        <f t="shared" si="253"/>
        <v>51.218466203878023</v>
      </c>
      <c r="O171" s="149">
        <f t="shared" si="244"/>
        <v>184.38647833396089</v>
      </c>
      <c r="P171" s="149">
        <f>IF(AC171=0,
IF(N171&lt;$E$29,1,
IF(N171&lt;$E$30,2,
IF(N171&lt;$E$31,3,
IF(N171&lt;$E$32,4,
IF(N171&lt;$E$33,5,
IF(N171&lt;$E$34,6)))))),
IF(N171&gt;$F$29,1,
IF(N171&gt;$F$30,2,
IF(N171&gt;$F$31,3,
IF(N171&gt;$F$32,4,
IF(N171&gt;$F$33,5,
IF(N171&gt;$F$34,6)))))))</f>
        <v>3</v>
      </c>
      <c r="Q171" s="149" cm="1">
        <f t="array" ref="Q171">INDEX(Sections!$A$37:$F$67, MATCH(N171, Acceleration!$H$6:$H$36, 1), Sections!P171)</f>
        <v>6.8582415088433493</v>
      </c>
      <c r="R171" s="149">
        <f>(BikeData!$G$5/L171)*BikeData!$N$2*(Sections!$O$2/Sections!$N$2)-Sections!W171/Sections!L171</f>
        <v>8.3618607244350134</v>
      </c>
      <c r="S171" s="149">
        <f>(Sections!$V$2*Sections!$L$2*BikeData!$N$2*((Sections!$P$2)/Sections!$M$2)/(1-Sections!$V$2*Sections!$N$2/Sections!$M$2))/Sections!L171-Sections!W171/Sections!L171</f>
        <v>12.509986543544265</v>
      </c>
      <c r="T171" s="149">
        <f t="shared" si="240"/>
        <v>6.8582415088433493</v>
      </c>
      <c r="U171" s="149">
        <f t="shared" si="241"/>
        <v>51.352193364017879</v>
      </c>
      <c r="V171" s="149">
        <f t="shared" si="245"/>
        <v>1.9498753429347922E-2</v>
      </c>
      <c r="W171" s="149">
        <f>0.5*Sections!$U$2*Sections!$T$2*Sections!N171^2</f>
        <v>472.1996304500031</v>
      </c>
      <c r="X171" s="149">
        <f>BikeData!$N$2*((Sections!$P$2)/Sections!$N$2)-(0.5*Sections!$U$2*Sections!$T$2*Sections!N171^2)/BikeData!$G$5</f>
        <v>8.6456850604184936</v>
      </c>
      <c r="Y171" s="149">
        <f>Sections!$V$2*BikeData!$N$2*(Sections!$P$2/Sections!$M$2)/(1-Sections!$V$2*Sections!$N$2/Sections!$M$2)</f>
        <v>15.459349727578084</v>
      </c>
      <c r="Z171" s="149">
        <f t="shared" si="246"/>
        <v>8.6456850604184936</v>
      </c>
      <c r="AA171" s="149">
        <f>$D$2-M171</f>
        <v>358.2</v>
      </c>
      <c r="AB171" s="149">
        <f>MAX(0, (N171^2 - M$17^2)/(2*Sections!Z171))</f>
        <v>99.846807035186245</v>
      </c>
      <c r="AC171" s="149">
        <f t="shared" si="254"/>
        <v>0</v>
      </c>
      <c r="AD171" s="149">
        <f t="shared" si="247"/>
        <v>6.8582415088433493</v>
      </c>
      <c r="EW171" s="637"/>
      <c r="EX171" s="129">
        <f>INDEX($B$29:$B$34, MATCH($FB171, $A$29:$A$34, 0))</f>
        <v>288.49501037177833</v>
      </c>
      <c r="EY171" s="129">
        <f t="shared" si="282"/>
        <v>145</v>
      </c>
      <c r="EZ171" s="129">
        <f t="shared" si="283"/>
        <v>53.374819640014266</v>
      </c>
      <c r="FA171" s="129">
        <f t="shared" si="284"/>
        <v>192.14935070405136</v>
      </c>
      <c r="FB171" s="149">
        <f>IF(FO171=1,
IF(EZ171&lt;$E$29,1,
IF(EZ171&lt;$E$30,2,
IF(EZ171&lt;$E$31,3,
IF(EZ171&lt;$E$32,4,
IF(EZ171&lt;$E$33,5,
IF(EZ171&lt;$E$34,6)))))),
IF(EZ171&gt;$F$29,1,
IF(EZ171&gt;$F$30,2,
IF(EZ171&gt;$F$31,3,
IF(EZ171&gt;$F$32,4,
IF(EZ171&gt;$F$33,5,
IF(EZ171&gt;$F$34,6)))))))</f>
        <v>3</v>
      </c>
      <c r="FC171" s="149" cm="1">
        <f t="array" ref="FC171">INDEX(Sections!$A$37:$F$67, MATCH(EZ171, Acceleration!$H$6:$H$36, 1), Sections!FB171)</f>
        <v>6.8582415088433493</v>
      </c>
      <c r="FD171" s="129">
        <f>(BikeData!$G$5/EX171)*BikeData!$N$2*(Sections!$O$2/Sections!$N$2)-Sections!FI171/Sections!EX171</f>
        <v>8.2211400361069575</v>
      </c>
      <c r="FE171" s="129">
        <f>(Sections!$V$2*Sections!$L$2*BikeData!$N$2*((Sections!$P$2)/Sections!$M$2)/(1-Sections!$V$2*Sections!$N$2/Sections!$M$2))/Sections!EX171-Sections!FI171/Sections!EX171</f>
        <v>12.369265855216209</v>
      </c>
      <c r="FF171" s="129">
        <f t="shared" si="285"/>
        <v>6.8582415088433493</v>
      </c>
      <c r="FG171" s="129">
        <f t="shared" si="301"/>
        <v>53.215482297478111</v>
      </c>
      <c r="FH171" s="129">
        <f t="shared" si="300"/>
        <v>1.87634331045692E-2</v>
      </c>
      <c r="FI171" s="149">
        <f>0.5*Sections!$U$2*Sections!$T$2*Sections!EZ171^2</f>
        <v>512.79684688872942</v>
      </c>
      <c r="FJ171" s="149">
        <f>BikeData!$N$2*((Sections!$P$2)/Sections!$N$2)-(0.5*Sections!$U$2*Sections!$T$2*Sections!EZ171^2)/BikeData!$G$5</f>
        <v>8.4919077254233191</v>
      </c>
      <c r="FK171" s="149">
        <f>Sections!$V$2*BikeData!$N$2*(Sections!$P$2/Sections!$M$2)/(1-Sections!$V$2*Sections!$N$2/Sections!$M$2)</f>
        <v>15.459349727578084</v>
      </c>
      <c r="FL171" s="149">
        <f t="shared" si="287"/>
        <v>8.4919077254233191</v>
      </c>
      <c r="FM171" s="149">
        <f t="shared" si="288"/>
        <v>108.62828163</v>
      </c>
      <c r="FN171" s="149">
        <f t="shared" si="249"/>
        <v>124.99448909892698</v>
      </c>
      <c r="FO171" s="149">
        <f t="shared" si="289"/>
        <v>1</v>
      </c>
      <c r="FP171" s="149">
        <f t="shared" si="298"/>
        <v>-8.4919077254233191</v>
      </c>
      <c r="FQ171" s="676"/>
      <c r="FR171" s="149">
        <f>INDEX($B$29:$B$34, MATCH($FV171, $A$29:$A$34, 0))</f>
        <v>281.54523308547459</v>
      </c>
      <c r="FS171" s="129">
        <f t="shared" si="255"/>
        <v>145</v>
      </c>
      <c r="FT171" s="129">
        <f t="shared" si="256"/>
        <v>54.067381896232007</v>
      </c>
      <c r="FU171" s="129">
        <f t="shared" si="257"/>
        <v>194.64257482643524</v>
      </c>
      <c r="FV171" s="149">
        <f>IF(GI171=0,
IF(FT171&lt;$E$29,1,
IF(FT171&lt;$E$30,2,
IF(FT171&lt;$E$31,3,
IF(FT171&lt;$E$32,4,
IF(FT171&lt;$E$33,5,
IF(FT171&lt;$E$34,6)))))),
IF(FT171&gt;$F$29,1,
IF(FT171&gt;$F$30,2,
IF(FT171&gt;$F$31,3,
IF(FT171&gt;$F$32,4,
IF(FT171&gt;$F$33,5,
IF(FT171&gt;$F$34,6)))))))</f>
        <v>4</v>
      </c>
      <c r="FW171" s="149" cm="1">
        <f t="array" ref="FW171">INDEX(Sections!$A$37:$F$67, MATCH(FT171, Acceleration!$H$6:$H$36, 1), Sections!FV171)</f>
        <v>4.7104625432718503</v>
      </c>
      <c r="FX171" s="129">
        <f>(BikeData!$G$5/FR171)*BikeData!$N$2*(Sections!$O$2/Sections!$N$2)-Sections!GC171/Sections!FR171</f>
        <v>8.3765012808330184</v>
      </c>
      <c r="FY171" s="129">
        <f>(Sections!$V$2*Sections!$L$2*BikeData!$N$2*((Sections!$P$2)/Sections!$M$2)/(1-Sections!$V$2*Sections!$N$2/Sections!$M$2))/Sections!FR171-Sections!GC171/Sections!FR171</f>
        <v>12.627021128363358</v>
      </c>
      <c r="FZ171" s="129">
        <f t="shared" si="258"/>
        <v>4.7104625432718503</v>
      </c>
      <c r="GA171" s="129">
        <f t="shared" si="259"/>
        <v>54.154433892337387</v>
      </c>
      <c r="GB171" s="129">
        <f t="shared" si="250"/>
        <v>1.8480562217763553E-2</v>
      </c>
      <c r="GC171" s="149">
        <f>0.5*Sections!$U$2*Sections!$T$2*Sections!FT171^2</f>
        <v>526.19072132033943</v>
      </c>
      <c r="GD171" s="149">
        <f>BikeData!$N$2*((Sections!$P$2)/Sections!$N$2)-(0.5*Sections!$U$2*Sections!$T$2*Sections!FT171^2)/BikeData!$G$5</f>
        <v>8.4411733525763104</v>
      </c>
      <c r="GE171" s="149">
        <f>Sections!$V$2*BikeData!$N$2*(Sections!$P$2/Sections!$M$2)/(1-Sections!$V$2*Sections!$N$2/Sections!$M$2)</f>
        <v>15.459349727578084</v>
      </c>
      <c r="GF171" s="149">
        <f t="shared" si="260"/>
        <v>8.4411733525763104</v>
      </c>
      <c r="GG171" s="149">
        <f t="shared" si="261"/>
        <v>369.54111422000005</v>
      </c>
      <c r="GH171" s="149">
        <f>MAX(0, (FT171^2 - CX$6^2)/(2*Sections!GF171))</f>
        <v>173.15612788717274</v>
      </c>
      <c r="GI171" s="149">
        <f t="shared" si="262"/>
        <v>0</v>
      </c>
      <c r="GJ171" s="149">
        <f t="shared" si="263"/>
        <v>4.7104625432718503</v>
      </c>
      <c r="GM171" s="106">
        <f>INDEX($B$29:$B$34, MATCH(GQ171, $A$29:$A$34, 0))</f>
        <v>288.49501037177833</v>
      </c>
      <c r="GN171" s="106">
        <f t="shared" si="264"/>
        <v>145</v>
      </c>
      <c r="GO171" s="106">
        <f t="shared" si="265"/>
        <v>51.622876275826187</v>
      </c>
      <c r="GP171" s="106">
        <f t="shared" si="266"/>
        <v>185.84235459297429</v>
      </c>
      <c r="GQ171" s="106">
        <f>IF(HD171=0,
IF(GO171&lt;$E$29,1,
IF(GO171&lt;$E$30,2,
IF(GO171&lt;$E$31,3,
IF(GO171&lt;$E$32,4,
IF(GO171&lt;$E$33,5,
IF(GO171&lt;$E$34,6)))))),
IF(GO171&gt;$F$29,1,
IF(GO171&gt;$F$30,2,
IF(GO171&gt;$F$31,3,
IF(GO171&gt;$F$32,4,
IF(GO171&gt;$F$33,5,
IF(GO171&gt;$F$34,6)))))))</f>
        <v>3</v>
      </c>
      <c r="GR171" s="106" cm="1">
        <f t="array" ref="GR171">INDEX(Sections!$A$37:$F$67, MATCH(GO171, Acceleration!$H$6:$H$36, 1), Sections!GQ171)</f>
        <v>6.8582415088433493</v>
      </c>
      <c r="GS171" s="106">
        <f>(BikeData!$G$5/GM171)*BikeData!$N$2*(Sections!$O$2/Sections!$N$2)-Sections!GX171/Sections!GM171</f>
        <v>8.3359115288547638</v>
      </c>
      <c r="GT171" s="106">
        <f>(Sections!$V$2*Sections!$L$2*BikeData!$N$2*((Sections!$P$2)/Sections!$M$2)/(1-Sections!$V$2*Sections!$N$2/Sections!$M$2))/Sections!GM171-Sections!GX171/Sections!GM171</f>
        <v>12.484037347964016</v>
      </c>
      <c r="GU171" s="106">
        <f t="shared" si="267"/>
        <v>6.8582415088433493</v>
      </c>
      <c r="GV171" s="106">
        <f t="shared" si="268"/>
        <v>51.755558522799696</v>
      </c>
      <c r="GW171" s="106">
        <f t="shared" si="251"/>
        <v>1.934639467018218E-2</v>
      </c>
      <c r="GX171" s="106">
        <f>0.5*Sections!$U$2*Sections!$T$2*Sections!GO171^2</f>
        <v>479.68584389806642</v>
      </c>
      <c r="GY171" s="106">
        <f>BikeData!$N$2*((Sections!$P$2)/Sections!$N$2)-(0.5*Sections!$U$2*Sections!$T$2*Sections!GO171^2)/BikeData!$G$5</f>
        <v>8.617328191297041</v>
      </c>
      <c r="GZ171" s="106">
        <f>Sections!$V$2*BikeData!$N$2*(Sections!$P$2/Sections!$M$2)/(1-Sections!$V$2*Sections!$N$2/Sections!$M$2)</f>
        <v>15.459349727578084</v>
      </c>
      <c r="HA171" s="106">
        <f t="shared" si="269"/>
        <v>8.617328191297041</v>
      </c>
      <c r="HB171" s="106">
        <f t="shared" si="270"/>
        <v>238.21187875999999</v>
      </c>
      <c r="HC171" s="106">
        <f>MAX(0, (GO171^2 - DY$9^2)/(2*Sections!HA171))</f>
        <v>154.62573177151711</v>
      </c>
      <c r="HD171" s="106">
        <f t="shared" si="271"/>
        <v>0</v>
      </c>
      <c r="HE171" s="106">
        <f t="shared" si="272"/>
        <v>6.8582415088433493</v>
      </c>
      <c r="HH171" s="82">
        <f>INDEX($B$29:$B$34, MATCH(HL171, $A$29:$A$34, 0))</f>
        <v>288.49501037177833</v>
      </c>
      <c r="HI171" s="82">
        <f t="shared" si="273"/>
        <v>145</v>
      </c>
      <c r="HJ171" s="82">
        <f t="shared" si="274"/>
        <v>50.651073074483925</v>
      </c>
      <c r="HK171" s="82">
        <f t="shared" si="275"/>
        <v>182.34386306814213</v>
      </c>
      <c r="HL171" s="106">
        <f>IF(HY171=0,
IF(HJ171&lt;$E$29,1,
IF(HJ171&lt;$E$30,2,
IF(HJ171&lt;$E$31,3,
IF(HJ171&lt;$E$32,4,
IF(HJ171&lt;$E$33,5,
IF(HJ171&lt;$E$34,6)))))),
IF(HJ171&gt;$F$29,1,
IF(HJ171&gt;$F$30,2,
IF(HJ171&gt;$F$31,3,
IF(HJ171&gt;$F$32,4,
IF(HJ171&gt;$F$33,5,
IF(HJ171&gt;$F$34,6)))))))</f>
        <v>3</v>
      </c>
      <c r="HM171" s="106" cm="1">
        <f t="array" ref="HM171">INDEX(Sections!$A$37:$F$67, MATCH(HJ171, Acceleration!$H$6:$H$36, 1), Sections!HL171)</f>
        <v>6.8582415088433493</v>
      </c>
      <c r="HN171" s="82">
        <f>(BikeData!$G$5/HH171)*BikeData!$N$2*(Sections!$O$2/Sections!$N$2)-Sections!HS171/Sections!HH171</f>
        <v>8.3979237876720099</v>
      </c>
      <c r="HO171" s="82">
        <f>(Sections!$V$2*Sections!$L$2*BikeData!$N$2*((Sections!$P$2)/Sections!$M$2)/(1-Sections!$V$2*Sections!$N$2/Sections!$M$2))/Sections!HH171-Sections!HS171/Sections!HH171</f>
        <v>12.54604960678126</v>
      </c>
      <c r="HP171" s="82">
        <f t="shared" si="276"/>
        <v>6.8582415088433493</v>
      </c>
      <c r="HQ171" s="82">
        <f t="shared" si="277"/>
        <v>50.786294279208803</v>
      </c>
      <c r="HR171" s="106">
        <f t="shared" si="242"/>
        <v>1.9716600027939762E-2</v>
      </c>
      <c r="HS171" s="104">
        <f>0.5*Sections!$U$2*Sections!$T$2*Sections!HJ171^2</f>
        <v>461.79561664740783</v>
      </c>
      <c r="HT171" s="104">
        <f>BikeData!$N$2*((Sections!$P$2)/Sections!$N$2)-(0.5*Sections!$U$2*Sections!$T$2*Sections!HJ171^2)/BikeData!$G$5</f>
        <v>8.6850942036101433</v>
      </c>
      <c r="HU171" s="104">
        <f>Sections!$V$2*BikeData!$N$2*(Sections!$P$2/Sections!$M$2)/(1-Sections!$V$2*Sections!$N$2/Sections!$M$2)</f>
        <v>15.459349727578084</v>
      </c>
      <c r="HV171" s="106">
        <f t="shared" si="278"/>
        <v>8.6850942036101433</v>
      </c>
      <c r="HW171" s="106">
        <f t="shared" si="279"/>
        <v>176.42191860000003</v>
      </c>
      <c r="HX171" s="106">
        <f t="shared" si="252"/>
        <v>129.2021500773553</v>
      </c>
      <c r="HY171" s="106">
        <f t="shared" si="280"/>
        <v>0</v>
      </c>
      <c r="HZ171" s="106">
        <f t="shared" si="281"/>
        <v>6.8582415088433493</v>
      </c>
    </row>
    <row r="172" spans="2:234">
      <c r="B172" s="65"/>
      <c r="C172" s="65"/>
      <c r="D172" s="65"/>
      <c r="E172" s="111"/>
      <c r="F172" s="111"/>
      <c r="L172" s="149">
        <f>INDEX($B$29:$B$34, MATCH($P172, $A$29:$A$34, 0))</f>
        <v>288.49501037177833</v>
      </c>
      <c r="M172" s="149">
        <f t="shared" si="243"/>
        <v>146</v>
      </c>
      <c r="N172" s="149">
        <f t="shared" si="253"/>
        <v>51.352193364017879</v>
      </c>
      <c r="O172" s="149">
        <f t="shared" si="244"/>
        <v>184.86789611046436</v>
      </c>
      <c r="P172" s="149">
        <f>IF(AC172=0,
IF(N172&lt;$E$29,1,
IF(N172&lt;$E$30,2,
IF(N172&lt;$E$31,3,
IF(N172&lt;$E$32,4,
IF(N172&lt;$E$33,5,
IF(N172&lt;$E$34,6)))))),
IF(N172&gt;$F$29,1,
IF(N172&gt;$F$30,2,
IF(N172&gt;$F$31,3,
IF(N172&gt;$F$32,4,
IF(N172&gt;$F$33,5,
IF(N172&gt;$F$34,6)))))))</f>
        <v>3</v>
      </c>
      <c r="Q172" s="149" cm="1">
        <f t="array" ref="Q172">INDEX(Sections!$A$37:$F$67, MATCH(N172, Acceleration!$H$6:$H$36, 1), Sections!P172)</f>
        <v>6.8582415088433493</v>
      </c>
      <c r="R172" s="149">
        <f>(BikeData!$G$5/L172)*BikeData!$N$2*(Sections!$O$2/Sections!$N$2)-Sections!W172/Sections!L172</f>
        <v>8.3533026320783996</v>
      </c>
      <c r="S172" s="149">
        <f>(Sections!$V$2*Sections!$L$2*BikeData!$N$2*((Sections!$P$2)/Sections!$M$2)/(1-Sections!$V$2*Sections!$N$2/Sections!$M$2))/Sections!L172-Sections!W172/Sections!L172</f>
        <v>12.501428451187651</v>
      </c>
      <c r="T172" s="149">
        <f t="shared" si="240"/>
        <v>6.8582415088433493</v>
      </c>
      <c r="U172" s="149">
        <f t="shared" si="241"/>
        <v>51.485573186215653</v>
      </c>
      <c r="V172" s="149">
        <f t="shared" si="245"/>
        <v>1.944810809385876E-2</v>
      </c>
      <c r="W172" s="149">
        <f>0.5*Sections!$U$2*Sections!$T$2*Sections!N172^2</f>
        <v>474.6685973931867</v>
      </c>
      <c r="X172" s="149">
        <f>BikeData!$N$2*((Sections!$P$2)/Sections!$N$2)-(0.5*Sections!$U$2*Sections!$T$2*Sections!N172^2)/BikeData!$G$5</f>
        <v>8.6363329129064343</v>
      </c>
      <c r="Y172" s="149">
        <f>Sections!$V$2*BikeData!$N$2*(Sections!$P$2/Sections!$M$2)/(1-Sections!$V$2*Sections!$N$2/Sections!$M$2)</f>
        <v>15.459349727578084</v>
      </c>
      <c r="Z172" s="149">
        <f t="shared" si="246"/>
        <v>8.6363329129064343</v>
      </c>
      <c r="AA172" s="149">
        <f>$D$2-M172</f>
        <v>357.2</v>
      </c>
      <c r="AB172" s="149">
        <f>MAX(0, (N172^2 - M$17^2)/(2*Sections!Z172))</f>
        <v>100.74904455375155</v>
      </c>
      <c r="AC172" s="149">
        <f t="shared" si="254"/>
        <v>0</v>
      </c>
      <c r="AD172" s="149">
        <f t="shared" si="247"/>
        <v>6.8582415088433493</v>
      </c>
      <c r="EW172" s="637"/>
      <c r="EX172" s="129">
        <f>INDEX($B$29:$B$34, MATCH($FB172, $A$29:$A$34, 0))</f>
        <v>288.49501037177833</v>
      </c>
      <c r="EY172" s="129">
        <f t="shared" si="282"/>
        <v>146</v>
      </c>
      <c r="EZ172" s="129">
        <f t="shared" si="283"/>
        <v>53.215482297478111</v>
      </c>
      <c r="FA172" s="129">
        <f t="shared" si="284"/>
        <v>191.5757362709212</v>
      </c>
      <c r="FB172" s="149">
        <f>IF(FO172=1,
IF(EZ172&lt;$E$29,1,
IF(EZ172&lt;$E$30,2,
IF(EZ172&lt;$E$31,3,
IF(EZ172&lt;$E$32,4,
IF(EZ172&lt;$E$33,5,
IF(EZ172&lt;$E$34,6)))))),
IF(EZ172&gt;$F$29,1,
IF(EZ172&gt;$F$30,2,
IF(EZ172&gt;$F$31,3,
IF(EZ172&gt;$F$32,4,
IF(EZ172&gt;$F$33,5,
IF(EZ172&gt;$F$34,6)))))))</f>
        <v>3</v>
      </c>
      <c r="FC172" s="149" cm="1">
        <f t="array" ref="FC172">INDEX(Sections!$A$37:$F$67, MATCH(EZ172, Acceleration!$H$6:$H$36, 1), Sections!FB172)</f>
        <v>6.8582415088433493</v>
      </c>
      <c r="FD172" s="129">
        <f>(BikeData!$G$5/EX172)*BikeData!$N$2*(Sections!$O$2/Sections!$N$2)-Sections!FI172/Sections!EX172</f>
        <v>8.2317367073534111</v>
      </c>
      <c r="FE172" s="129">
        <f>(Sections!$V$2*Sections!$L$2*BikeData!$N$2*((Sections!$P$2)/Sections!$M$2)/(1-Sections!$V$2*Sections!$N$2/Sections!$M$2))/Sections!EX172-Sections!FI172/Sections!EX172</f>
        <v>12.379862526462663</v>
      </c>
      <c r="FF172" s="129">
        <f t="shared" si="285"/>
        <v>6.8582415088433493</v>
      </c>
      <c r="FG172" s="129">
        <f t="shared" si="301"/>
        <v>53.055448174094408</v>
      </c>
      <c r="FH172" s="129">
        <f t="shared" si="300"/>
        <v>1.8819822044702821E-2</v>
      </c>
      <c r="FI172" s="149">
        <f>0.5*Sections!$U$2*Sections!$T$2*Sections!EZ172^2</f>
        <v>509.73976010757713</v>
      </c>
      <c r="FJ172" s="149">
        <f>BikeData!$N$2*((Sections!$P$2)/Sections!$N$2)-(0.5*Sections!$U$2*Sections!$T$2*Sections!EZ172^2)/BikeData!$G$5</f>
        <v>8.5034875995943491</v>
      </c>
      <c r="FK172" s="149">
        <f>Sections!$V$2*BikeData!$N$2*(Sections!$P$2/Sections!$M$2)/(1-Sections!$V$2*Sections!$N$2/Sections!$M$2)</f>
        <v>15.459349727578084</v>
      </c>
      <c r="FL172" s="149">
        <f t="shared" si="287"/>
        <v>8.5034875995943491</v>
      </c>
      <c r="FM172" s="149">
        <f t="shared" si="288"/>
        <v>107.62828163</v>
      </c>
      <c r="FN172" s="149">
        <f t="shared" si="249"/>
        <v>123.82563595898296</v>
      </c>
      <c r="FO172" s="149">
        <f t="shared" si="289"/>
        <v>1</v>
      </c>
      <c r="FP172" s="149">
        <f t="shared" si="298"/>
        <v>-8.5034875995943491</v>
      </c>
      <c r="FQ172" s="676"/>
      <c r="FR172" s="149">
        <f>INDEX($B$29:$B$34, MATCH($FV172, $A$29:$A$34, 0))</f>
        <v>281.54523308547459</v>
      </c>
      <c r="FS172" s="129">
        <f t="shared" si="255"/>
        <v>146</v>
      </c>
      <c r="FT172" s="129">
        <f t="shared" si="256"/>
        <v>54.154433892337387</v>
      </c>
      <c r="FU172" s="129">
        <f t="shared" si="257"/>
        <v>194.9559620124146</v>
      </c>
      <c r="FV172" s="149">
        <f>IF(GI172=0,
IF(FT172&lt;$E$29,1,
IF(FT172&lt;$E$30,2,
IF(FT172&lt;$E$31,3,
IF(FT172&lt;$E$32,4,
IF(FT172&lt;$E$33,5,
IF(FT172&lt;$E$34,6)))))),
IF(FT172&gt;$F$29,1,
IF(FT172&gt;$F$30,2,
IF(FT172&gt;$F$31,3,
IF(FT172&gt;$F$32,4,
IF(FT172&gt;$F$33,5,
IF(FT172&gt;$F$34,6)))))))</f>
        <v>4</v>
      </c>
      <c r="FW172" s="149" cm="1">
        <f t="array" ref="FW172">INDEX(Sections!$A$37:$F$67, MATCH(FT172, Acceleration!$H$6:$H$36, 1), Sections!FV172)</f>
        <v>4.7104625432718503</v>
      </c>
      <c r="FX172" s="129">
        <f>(BikeData!$G$5/FR172)*BikeData!$N$2*(Sections!$O$2/Sections!$N$2)-Sections!GC172/Sections!FR172</f>
        <v>8.3704782112999485</v>
      </c>
      <c r="FY172" s="129">
        <f>(Sections!$V$2*Sections!$L$2*BikeData!$N$2*((Sections!$P$2)/Sections!$M$2)/(1-Sections!$V$2*Sections!$N$2/Sections!$M$2))/Sections!FR172-Sections!GC172/Sections!FR172</f>
        <v>12.620998058830288</v>
      </c>
      <c r="FZ172" s="129">
        <f t="shared" si="258"/>
        <v>4.7104625432718503</v>
      </c>
      <c r="GA172" s="129">
        <f t="shared" si="259"/>
        <v>54.241346178778457</v>
      </c>
      <c r="GB172" s="129">
        <f t="shared" si="250"/>
        <v>1.8450902781343689E-2</v>
      </c>
      <c r="GC172" s="149">
        <f>0.5*Sections!$U$2*Sections!$T$2*Sections!FT172^2</f>
        <v>527.88648783591725</v>
      </c>
      <c r="GD172" s="149">
        <f>BikeData!$N$2*((Sections!$P$2)/Sections!$N$2)-(0.5*Sections!$U$2*Sections!$T$2*Sections!FT172^2)/BikeData!$G$5</f>
        <v>8.4347499945627575</v>
      </c>
      <c r="GE172" s="149">
        <f>Sections!$V$2*BikeData!$N$2*(Sections!$P$2/Sections!$M$2)/(1-Sections!$V$2*Sections!$N$2/Sections!$M$2)</f>
        <v>15.459349727578084</v>
      </c>
      <c r="GF172" s="149">
        <f t="shared" si="260"/>
        <v>8.4347499945627575</v>
      </c>
      <c r="GG172" s="149">
        <f t="shared" si="261"/>
        <v>368.54111422000005</v>
      </c>
      <c r="GH172" s="149">
        <f>MAX(0, (FT172^2 - CX$6^2)/(2*Sections!GF172))</f>
        <v>173.8464514117212</v>
      </c>
      <c r="GI172" s="149">
        <f t="shared" si="262"/>
        <v>0</v>
      </c>
      <c r="GJ172" s="149">
        <f t="shared" si="263"/>
        <v>4.7104625432718503</v>
      </c>
      <c r="GM172" s="106">
        <f>INDEX($B$29:$B$34, MATCH(GQ172, $A$29:$A$34, 0))</f>
        <v>288.49501037177833</v>
      </c>
      <c r="GN172" s="106">
        <f t="shared" si="264"/>
        <v>146</v>
      </c>
      <c r="GO172" s="106">
        <f t="shared" si="265"/>
        <v>51.755558522799696</v>
      </c>
      <c r="GP172" s="106">
        <f t="shared" si="266"/>
        <v>186.3200106820789</v>
      </c>
      <c r="GQ172" s="106">
        <f>IF(HD172=0,
IF(GO172&lt;$E$29,1,
IF(GO172&lt;$E$30,2,
IF(GO172&lt;$E$31,3,
IF(GO172&lt;$E$32,4,
IF(GO172&lt;$E$33,5,
IF(GO172&lt;$E$34,6)))))),
IF(GO172&gt;$F$29,1,
IF(GO172&gt;$F$30,2,
IF(GO172&gt;$F$31,3,
IF(GO172&gt;$F$32,4,
IF(GO172&gt;$F$33,5,
IF(GO172&gt;$F$34,6)))))))</f>
        <v>3</v>
      </c>
      <c r="GR172" s="106" cm="1">
        <f t="array" ref="GR172">INDEX(Sections!$A$37:$F$67, MATCH(GO172, Acceleration!$H$6:$H$36, 1), Sections!GQ172)</f>
        <v>6.8582415088433493</v>
      </c>
      <c r="GS172" s="106">
        <f>(BikeData!$G$5/GM172)*BikeData!$N$2*(Sections!$O$2/Sections!$N$2)-Sections!GX172/Sections!GM172</f>
        <v>8.3273534364981519</v>
      </c>
      <c r="GT172" s="106">
        <f>(Sections!$V$2*Sections!$L$2*BikeData!$N$2*((Sections!$P$2)/Sections!$M$2)/(1-Sections!$V$2*Sections!$N$2/Sections!$M$2))/Sections!GM172-Sections!GX172/Sections!GM172</f>
        <v>12.475479255607404</v>
      </c>
      <c r="GU172" s="106">
        <f t="shared" si="267"/>
        <v>6.8582415088433493</v>
      </c>
      <c r="GV172" s="106">
        <f t="shared" si="268"/>
        <v>51.887901489890979</v>
      </c>
      <c r="GW172" s="106">
        <f t="shared" si="251"/>
        <v>1.9296924280172049E-2</v>
      </c>
      <c r="GX172" s="106">
        <f>0.5*Sections!$U$2*Sections!$T$2*Sections!GO172^2</f>
        <v>482.15481084124991</v>
      </c>
      <c r="GY172" s="106">
        <f>BikeData!$N$2*((Sections!$P$2)/Sections!$N$2)-(0.5*Sections!$U$2*Sections!$T$2*Sections!GO172^2)/BikeData!$G$5</f>
        <v>8.6079760437849835</v>
      </c>
      <c r="GZ172" s="106">
        <f>Sections!$V$2*BikeData!$N$2*(Sections!$P$2/Sections!$M$2)/(1-Sections!$V$2*Sections!$N$2/Sections!$M$2)</f>
        <v>15.459349727578084</v>
      </c>
      <c r="HA172" s="106">
        <f t="shared" si="269"/>
        <v>8.6079760437849835</v>
      </c>
      <c r="HB172" s="106">
        <f t="shared" si="270"/>
        <v>237.21187875999999</v>
      </c>
      <c r="HC172" s="106">
        <f>MAX(0, (GO172^2 - DY$9^2)/(2*Sections!HA172))</f>
        <v>155.59045612940213</v>
      </c>
      <c r="HD172" s="106">
        <f t="shared" si="271"/>
        <v>0</v>
      </c>
      <c r="HE172" s="106">
        <f t="shared" si="272"/>
        <v>6.8582415088433493</v>
      </c>
      <c r="HH172" s="82">
        <f>INDEX($B$29:$B$34, MATCH(HL172, $A$29:$A$34, 0))</f>
        <v>288.49501037177833</v>
      </c>
      <c r="HI172" s="82">
        <f t="shared" si="273"/>
        <v>146</v>
      </c>
      <c r="HJ172" s="82">
        <f t="shared" si="274"/>
        <v>50.786294279208803</v>
      </c>
      <c r="HK172" s="82">
        <f t="shared" si="275"/>
        <v>182.83065940515169</v>
      </c>
      <c r="HL172" s="106">
        <f>IF(HY172=0,
IF(HJ172&lt;$E$29,1,
IF(HJ172&lt;$E$30,2,
IF(HJ172&lt;$E$31,3,
IF(HJ172&lt;$E$32,4,
IF(HJ172&lt;$E$33,5,
IF(HJ172&lt;$E$34,6)))))),
IF(HJ172&gt;$F$29,1,
IF(HJ172&gt;$F$30,2,
IF(HJ172&gt;$F$31,3,
IF(HJ172&gt;$F$32,4,
IF(HJ172&gt;$F$33,5,
IF(HJ172&gt;$F$34,6)))))))</f>
        <v>3</v>
      </c>
      <c r="HM172" s="106" cm="1">
        <f t="array" ref="HM172">INDEX(Sections!$A$37:$F$67, MATCH(HJ172, Acceleration!$H$6:$H$36, 1), Sections!HL172)</f>
        <v>6.8582415088433493</v>
      </c>
      <c r="HN172" s="82">
        <f>(BikeData!$G$5/HH172)*BikeData!$N$2*(Sections!$O$2/Sections!$N$2)-Sections!HS172/Sections!HH172</f>
        <v>8.3893656953153961</v>
      </c>
      <c r="HO172" s="82">
        <f>(Sections!$V$2*Sections!$L$2*BikeData!$N$2*((Sections!$P$2)/Sections!$M$2)/(1-Sections!$V$2*Sections!$N$2/Sections!$M$2))/Sections!HH172-Sections!HS172/Sections!HH172</f>
        <v>12.537491514424648</v>
      </c>
      <c r="HP172" s="82">
        <f t="shared" si="276"/>
        <v>6.8582415088433493</v>
      </c>
      <c r="HQ172" s="82">
        <f t="shared" si="277"/>
        <v>50.921156405094372</v>
      </c>
      <c r="HR172" s="106">
        <f t="shared" si="242"/>
        <v>1.9664242752558497E-2</v>
      </c>
      <c r="HS172" s="104">
        <f>0.5*Sections!$U$2*Sections!$T$2*Sections!HJ172^2</f>
        <v>464.26458359059143</v>
      </c>
      <c r="HT172" s="104">
        <f>BikeData!$N$2*((Sections!$P$2)/Sections!$N$2)-(0.5*Sections!$U$2*Sections!$T$2*Sections!HJ172^2)/BikeData!$G$5</f>
        <v>8.675742056098084</v>
      </c>
      <c r="HU172" s="104">
        <f>Sections!$V$2*BikeData!$N$2*(Sections!$P$2/Sections!$M$2)/(1-Sections!$V$2*Sections!$N$2/Sections!$M$2)</f>
        <v>15.459349727578084</v>
      </c>
      <c r="HV172" s="106">
        <f t="shared" si="278"/>
        <v>8.675742056098084</v>
      </c>
      <c r="HW172" s="106">
        <f t="shared" si="279"/>
        <v>175.42191860000003</v>
      </c>
      <c r="HX172" s="106">
        <f t="shared" si="252"/>
        <v>130.13193326167345</v>
      </c>
      <c r="HY172" s="106">
        <f t="shared" si="280"/>
        <v>0</v>
      </c>
      <c r="HZ172" s="106">
        <f t="shared" si="281"/>
        <v>6.8582415088433493</v>
      </c>
    </row>
    <row r="173" spans="2:234">
      <c r="B173" s="65"/>
      <c r="C173" s="65"/>
      <c r="D173" s="65"/>
      <c r="E173" s="111"/>
      <c r="F173" s="111"/>
      <c r="L173" s="149">
        <f>INDEX($B$29:$B$34, MATCH($P173, $A$29:$A$34, 0))</f>
        <v>288.49501037177833</v>
      </c>
      <c r="M173" s="149">
        <f t="shared" si="243"/>
        <v>147</v>
      </c>
      <c r="N173" s="149">
        <f t="shared" si="253"/>
        <v>51.485573186215653</v>
      </c>
      <c r="O173" s="149">
        <f t="shared" si="244"/>
        <v>185.34806347037636</v>
      </c>
      <c r="P173" s="149">
        <f>IF(AC173=0,
IF(N173&lt;$E$29,1,
IF(N173&lt;$E$30,2,
IF(N173&lt;$E$31,3,
IF(N173&lt;$E$32,4,
IF(N173&lt;$E$33,5,
IF(N173&lt;$E$34,6)))))),
IF(N173&gt;$F$29,1,
IF(N173&gt;$F$30,2,
IF(N173&gt;$F$31,3,
IF(N173&gt;$F$32,4,
IF(N173&gt;$F$33,5,
IF(N173&gt;$F$34,6)))))))</f>
        <v>3</v>
      </c>
      <c r="Q173" s="149" cm="1">
        <f t="array" ref="Q173">INDEX(Sections!$A$37:$F$67, MATCH(N173, Acceleration!$H$6:$H$36, 1), Sections!P173)</f>
        <v>6.8582415088433493</v>
      </c>
      <c r="R173" s="149">
        <f>(BikeData!$G$5/L173)*BikeData!$N$2*(Sections!$O$2/Sections!$N$2)-Sections!W173/Sections!L173</f>
        <v>8.3447445397217876</v>
      </c>
      <c r="S173" s="149">
        <f>(Sections!$V$2*Sections!$L$2*BikeData!$N$2*((Sections!$P$2)/Sections!$M$2)/(1-Sections!$V$2*Sections!$N$2/Sections!$M$2))/Sections!L173-Sections!W173/Sections!L173</f>
        <v>12.492870358831039</v>
      </c>
      <c r="T173" s="149">
        <f t="shared" si="240"/>
        <v>6.8582415088433493</v>
      </c>
      <c r="U173" s="149">
        <f t="shared" si="241"/>
        <v>51.618608362981419</v>
      </c>
      <c r="V173" s="149">
        <f t="shared" si="245"/>
        <v>1.9397855353186968E-2</v>
      </c>
      <c r="W173" s="149">
        <f>0.5*Sections!$U$2*Sections!$T$2*Sections!N173^2</f>
        <v>477.1375643363703</v>
      </c>
      <c r="X173" s="149">
        <f>BikeData!$N$2*((Sections!$P$2)/Sections!$N$2)-(0.5*Sections!$U$2*Sections!$T$2*Sections!N173^2)/BikeData!$G$5</f>
        <v>8.6269807653943751</v>
      </c>
      <c r="Y173" s="149">
        <f>Sections!$V$2*BikeData!$N$2*(Sections!$P$2/Sections!$M$2)/(1-Sections!$V$2*Sections!$N$2/Sections!$M$2)</f>
        <v>15.459349727578084</v>
      </c>
      <c r="Z173" s="149">
        <f t="shared" si="246"/>
        <v>8.6269807653943751</v>
      </c>
      <c r="AA173" s="149">
        <f>$D$2-M173</f>
        <v>356.2</v>
      </c>
      <c r="AB173" s="149">
        <f>MAX(0, (N173^2 - M$17^2)/(2*Sections!Z173))</f>
        <v>101.65323822791612</v>
      </c>
      <c r="AC173" s="149">
        <f t="shared" si="254"/>
        <v>0</v>
      </c>
      <c r="AD173" s="149">
        <f t="shared" si="247"/>
        <v>6.8582415088433493</v>
      </c>
      <c r="EW173" s="637"/>
      <c r="EX173" s="129">
        <f>INDEX($B$29:$B$34, MATCH($FB173, $A$29:$A$34, 0))</f>
        <v>288.49501037177833</v>
      </c>
      <c r="EY173" s="129">
        <f t="shared" si="282"/>
        <v>147</v>
      </c>
      <c r="EZ173" s="129">
        <f t="shared" si="283"/>
        <v>53.055448174094408</v>
      </c>
      <c r="FA173" s="129">
        <f t="shared" si="284"/>
        <v>190.99961342673987</v>
      </c>
      <c r="FB173" s="149">
        <f>IF(FO173=1,
IF(EZ173&lt;$E$29,1,
IF(EZ173&lt;$E$30,2,
IF(EZ173&lt;$E$31,3,
IF(EZ173&lt;$E$32,4,
IF(EZ173&lt;$E$33,5,
IF(EZ173&lt;$E$34,6)))))),
IF(EZ173&gt;$F$29,1,
IF(EZ173&gt;$F$30,2,
IF(EZ173&gt;$F$31,3,
IF(EZ173&gt;$F$32,4,
IF(EZ173&gt;$F$33,5,
IF(EZ173&gt;$F$34,6)))))))</f>
        <v>3</v>
      </c>
      <c r="FC173" s="149" cm="1">
        <f t="array" ref="FC173">INDEX(Sections!$A$37:$F$67, MATCH(EZ173, Acceleration!$H$6:$H$36, 1), Sections!FB173)</f>
        <v>6.8582415088433493</v>
      </c>
      <c r="FD173" s="129">
        <f>(BikeData!$G$5/EX173)*BikeData!$N$2*(Sections!$O$2/Sections!$N$2)-Sections!FI173/Sections!EX173</f>
        <v>8.2423478286061123</v>
      </c>
      <c r="FE173" s="129">
        <f>(Sections!$V$2*Sections!$L$2*BikeData!$N$2*((Sections!$P$2)/Sections!$M$2)/(1-Sections!$V$2*Sections!$N$2/Sections!$M$2))/Sections!EX173-Sections!FI173/Sections!EX173</f>
        <v>12.390473647715364</v>
      </c>
      <c r="FF173" s="129">
        <f t="shared" si="285"/>
        <v>6.8582415088433493</v>
      </c>
      <c r="FG173" s="129">
        <f t="shared" si="301"/>
        <v>52.894710646954216</v>
      </c>
      <c r="FH173" s="129">
        <f t="shared" si="300"/>
        <v>1.887680039609994E-2</v>
      </c>
      <c r="FI173" s="149">
        <f>0.5*Sections!$U$2*Sections!$T$2*Sections!EZ173^2</f>
        <v>506.67850457172318</v>
      </c>
      <c r="FJ173" s="149">
        <f>BikeData!$N$2*((Sections!$P$2)/Sections!$N$2)-(0.5*Sections!$U$2*Sections!$T$2*Sections!EZ173^2)/BikeData!$G$5</f>
        <v>8.5150832645028878</v>
      </c>
      <c r="FK173" s="149">
        <f>Sections!$V$2*BikeData!$N$2*(Sections!$P$2/Sections!$M$2)/(1-Sections!$V$2*Sections!$N$2/Sections!$M$2)</f>
        <v>15.459349727578084</v>
      </c>
      <c r="FL173" s="149">
        <f t="shared" si="287"/>
        <v>8.5150832645028878</v>
      </c>
      <c r="FM173" s="149">
        <f t="shared" si="288"/>
        <v>106.62828163</v>
      </c>
      <c r="FN173" s="149">
        <f t="shared" si="249"/>
        <v>122.65837453915682</v>
      </c>
      <c r="FO173" s="149">
        <f t="shared" si="289"/>
        <v>1</v>
      </c>
      <c r="FP173" s="149">
        <f t="shared" si="298"/>
        <v>-8.5150832645028878</v>
      </c>
      <c r="FQ173" s="676"/>
      <c r="FR173" s="149">
        <f>INDEX($B$29:$B$34, MATCH($FV173, $A$29:$A$34, 0))</f>
        <v>281.54523308547459</v>
      </c>
      <c r="FS173" s="129">
        <f t="shared" si="255"/>
        <v>147</v>
      </c>
      <c r="FT173" s="129">
        <f t="shared" si="256"/>
        <v>54.241346178778457</v>
      </c>
      <c r="FU173" s="129">
        <f t="shared" si="257"/>
        <v>195.26884624360244</v>
      </c>
      <c r="FV173" s="149">
        <f>IF(GI173=0,
IF(FT173&lt;$E$29,1,
IF(FT173&lt;$E$30,2,
IF(FT173&lt;$E$31,3,
IF(FT173&lt;$E$32,4,
IF(FT173&lt;$E$33,5,
IF(FT173&lt;$E$34,6)))))),
IF(FT173&gt;$F$29,1,
IF(FT173&gt;$F$30,2,
IF(FT173&gt;$F$31,3,
IF(FT173&gt;$F$32,4,
IF(FT173&gt;$F$33,5,
IF(FT173&gt;$F$34,6)))))))</f>
        <v>4</v>
      </c>
      <c r="FW173" s="149" cm="1">
        <f t="array" ref="FW173">INDEX(Sections!$A$37:$F$67, MATCH(FT173, Acceleration!$H$6:$H$36, 1), Sections!FV173)</f>
        <v>4.7104625432718503</v>
      </c>
      <c r="FX173" s="129">
        <f>(BikeData!$G$5/FR173)*BikeData!$N$2*(Sections!$O$2/Sections!$N$2)-Sections!GC173/Sections!FR173</f>
        <v>8.3644551417668804</v>
      </c>
      <c r="FY173" s="129">
        <f>(Sections!$V$2*Sections!$L$2*BikeData!$N$2*((Sections!$P$2)/Sections!$M$2)/(1-Sections!$V$2*Sections!$N$2/Sections!$M$2))/Sections!FR173-Sections!GC173/Sections!FR173</f>
        <v>12.61497498929722</v>
      </c>
      <c r="FZ173" s="129">
        <f t="shared" si="258"/>
        <v>4.7104625432718503</v>
      </c>
      <c r="GA173" s="129">
        <f t="shared" si="259"/>
        <v>54.328119426063587</v>
      </c>
      <c r="GB173" s="129">
        <f t="shared" si="250"/>
        <v>1.8421385689410052E-2</v>
      </c>
      <c r="GC173" s="149">
        <f>0.5*Sections!$U$2*Sections!$T$2*Sections!FT173^2</f>
        <v>529.58225435149518</v>
      </c>
      <c r="GD173" s="149">
        <f>BikeData!$N$2*((Sections!$P$2)/Sections!$N$2)-(0.5*Sections!$U$2*Sections!$T$2*Sections!FT173^2)/BikeData!$G$5</f>
        <v>8.4283266365492047</v>
      </c>
      <c r="GE173" s="149">
        <f>Sections!$V$2*BikeData!$N$2*(Sections!$P$2/Sections!$M$2)/(1-Sections!$V$2*Sections!$N$2/Sections!$M$2)</f>
        <v>15.459349727578084</v>
      </c>
      <c r="GF173" s="149">
        <f t="shared" si="260"/>
        <v>8.4283266365492047</v>
      </c>
      <c r="GG173" s="149">
        <f t="shared" si="261"/>
        <v>367.54111422000005</v>
      </c>
      <c r="GH173" s="149">
        <f>MAX(0, (FT173^2 - CX$6^2)/(2*Sections!GF173))</f>
        <v>174.53782714872764</v>
      </c>
      <c r="GI173" s="149">
        <f t="shared" si="262"/>
        <v>0</v>
      </c>
      <c r="GJ173" s="149">
        <f t="shared" si="263"/>
        <v>4.7104625432718503</v>
      </c>
      <c r="GM173" s="106">
        <f>INDEX($B$29:$B$34, MATCH(GQ173, $A$29:$A$34, 0))</f>
        <v>288.49501037177833</v>
      </c>
      <c r="GN173" s="106">
        <f t="shared" si="264"/>
        <v>147</v>
      </c>
      <c r="GO173" s="106">
        <f t="shared" si="265"/>
        <v>51.887901489890979</v>
      </c>
      <c r="GP173" s="106">
        <f t="shared" si="266"/>
        <v>186.79644536360752</v>
      </c>
      <c r="GQ173" s="106">
        <f>IF(HD173=0,
IF(GO173&lt;$E$29,1,
IF(GO173&lt;$E$30,2,
IF(GO173&lt;$E$31,3,
IF(GO173&lt;$E$32,4,
IF(GO173&lt;$E$33,5,
IF(GO173&lt;$E$34,6)))))),
IF(GO173&gt;$F$29,1,
IF(GO173&gt;$F$30,2,
IF(GO173&gt;$F$31,3,
IF(GO173&gt;$F$32,4,
IF(GO173&gt;$F$33,5,
IF(GO173&gt;$F$34,6)))))))</f>
        <v>3</v>
      </c>
      <c r="GR173" s="106" cm="1">
        <f t="array" ref="GR173">INDEX(Sections!$A$37:$F$67, MATCH(GO173, Acceleration!$H$6:$H$36, 1), Sections!GQ173)</f>
        <v>6.8582415088433493</v>
      </c>
      <c r="GS173" s="106">
        <f>(BikeData!$G$5/GM173)*BikeData!$N$2*(Sections!$O$2/Sections!$N$2)-Sections!GX173/Sections!GM173</f>
        <v>8.3187953441415381</v>
      </c>
      <c r="GT173" s="106">
        <f>(Sections!$V$2*Sections!$L$2*BikeData!$N$2*((Sections!$P$2)/Sections!$M$2)/(1-Sections!$V$2*Sections!$N$2/Sections!$M$2))/Sections!GM173-Sections!GX173/Sections!GM173</f>
        <v>12.466921163250792</v>
      </c>
      <c r="GU173" s="106">
        <f t="shared" si="267"/>
        <v>6.8582415088433493</v>
      </c>
      <c r="GV173" s="106">
        <f t="shared" si="268"/>
        <v>52.019907766568721</v>
      </c>
      <c r="GW173" s="106">
        <f t="shared" si="251"/>
        <v>1.9247831460517579E-2</v>
      </c>
      <c r="GX173" s="106">
        <f>0.5*Sections!$U$2*Sections!$T$2*Sections!GO173^2</f>
        <v>484.62377778443346</v>
      </c>
      <c r="GY173" s="106">
        <f>BikeData!$N$2*((Sections!$P$2)/Sections!$N$2)-(0.5*Sections!$U$2*Sections!$T$2*Sections!GO173^2)/BikeData!$G$5</f>
        <v>8.5986238962729242</v>
      </c>
      <c r="GZ173" s="106">
        <f>Sections!$V$2*BikeData!$N$2*(Sections!$P$2/Sections!$M$2)/(1-Sections!$V$2*Sections!$N$2/Sections!$M$2)</f>
        <v>15.459349727578084</v>
      </c>
      <c r="HA173" s="106">
        <f t="shared" si="269"/>
        <v>8.5986238962729242</v>
      </c>
      <c r="HB173" s="106">
        <f t="shared" si="270"/>
        <v>236.21187875999999</v>
      </c>
      <c r="HC173" s="106">
        <f>MAX(0, (GO173^2 - DY$9^2)/(2*Sections!HA173))</f>
        <v>156.55727901947381</v>
      </c>
      <c r="HD173" s="106">
        <f t="shared" si="271"/>
        <v>0</v>
      </c>
      <c r="HE173" s="106">
        <f t="shared" si="272"/>
        <v>6.8582415088433493</v>
      </c>
      <c r="HH173" s="82">
        <f>INDEX($B$29:$B$34, MATCH(HL173, $A$29:$A$34, 0))</f>
        <v>288.49501037177833</v>
      </c>
      <c r="HI173" s="82">
        <f t="shared" si="273"/>
        <v>147</v>
      </c>
      <c r="HJ173" s="82">
        <f t="shared" si="274"/>
        <v>50.921156405094372</v>
      </c>
      <c r="HK173" s="82">
        <f t="shared" si="275"/>
        <v>183.31616305833975</v>
      </c>
      <c r="HL173" s="106">
        <f>IF(HY173=0,
IF(HJ173&lt;$E$29,1,
IF(HJ173&lt;$E$30,2,
IF(HJ173&lt;$E$31,3,
IF(HJ173&lt;$E$32,4,
IF(HJ173&lt;$E$33,5,
IF(HJ173&lt;$E$34,6)))))),
IF(HJ173&gt;$F$29,1,
IF(HJ173&gt;$F$30,2,
IF(HJ173&gt;$F$31,3,
IF(HJ173&gt;$F$32,4,
IF(HJ173&gt;$F$33,5,
IF(HJ173&gt;$F$34,6)))))))</f>
        <v>3</v>
      </c>
      <c r="HM173" s="106" cm="1">
        <f t="array" ref="HM173">INDEX(Sections!$A$37:$F$67, MATCH(HJ173, Acceleration!$H$6:$H$36, 1), Sections!HL173)</f>
        <v>6.8582415088433493</v>
      </c>
      <c r="HN173" s="82">
        <f>(BikeData!$G$5/HH173)*BikeData!$N$2*(Sections!$O$2/Sections!$N$2)-Sections!HS173/Sections!HH173</f>
        <v>8.3808076029587841</v>
      </c>
      <c r="HO173" s="82">
        <f>(Sections!$V$2*Sections!$L$2*BikeData!$N$2*((Sections!$P$2)/Sections!$M$2)/(1-Sections!$V$2*Sections!$N$2/Sections!$M$2))/Sections!HH173-Sections!HS173/Sections!HH173</f>
        <v>12.528933422068036</v>
      </c>
      <c r="HP173" s="82">
        <f t="shared" si="276"/>
        <v>6.8582415088433493</v>
      </c>
      <c r="HQ173" s="82">
        <f t="shared" si="277"/>
        <v>51.055662297631301</v>
      </c>
      <c r="HR173" s="106">
        <f t="shared" si="242"/>
        <v>1.9612300378091127E-2</v>
      </c>
      <c r="HS173" s="104">
        <f>0.5*Sections!$U$2*Sections!$T$2*Sections!HJ173^2</f>
        <v>466.73355053377503</v>
      </c>
      <c r="HT173" s="104">
        <f>BikeData!$N$2*((Sections!$P$2)/Sections!$N$2)-(0.5*Sections!$U$2*Sections!$T$2*Sections!HJ173^2)/BikeData!$G$5</f>
        <v>8.6663899085860248</v>
      </c>
      <c r="HU173" s="104">
        <f>Sections!$V$2*BikeData!$N$2*(Sections!$P$2/Sections!$M$2)/(1-Sections!$V$2*Sections!$N$2/Sections!$M$2)</f>
        <v>15.459349727578084</v>
      </c>
      <c r="HV173" s="106">
        <f t="shared" si="278"/>
        <v>8.6663899085860248</v>
      </c>
      <c r="HW173" s="106">
        <f t="shared" si="279"/>
        <v>174.42191860000003</v>
      </c>
      <c r="HX173" s="106">
        <f t="shared" si="252"/>
        <v>131.06372315687949</v>
      </c>
      <c r="HY173" s="106">
        <f t="shared" si="280"/>
        <v>0</v>
      </c>
      <c r="HZ173" s="106">
        <f t="shared" si="281"/>
        <v>6.8582415088433493</v>
      </c>
    </row>
    <row r="174" spans="2:234">
      <c r="B174" s="65"/>
      <c r="C174" s="65"/>
      <c r="D174" s="65"/>
      <c r="E174" s="111"/>
      <c r="F174" s="111"/>
      <c r="L174" s="149">
        <f>INDEX($B$29:$B$34, MATCH($P174, $A$29:$A$34, 0))</f>
        <v>288.49501037177833</v>
      </c>
      <c r="M174" s="149">
        <f t="shared" si="243"/>
        <v>148</v>
      </c>
      <c r="N174" s="149">
        <f t="shared" si="253"/>
        <v>51.618608362981419</v>
      </c>
      <c r="O174" s="149">
        <f t="shared" si="244"/>
        <v>185.82699010673312</v>
      </c>
      <c r="P174" s="149">
        <f>IF(AC174=0,
IF(N174&lt;$E$29,1,
IF(N174&lt;$E$30,2,
IF(N174&lt;$E$31,3,
IF(N174&lt;$E$32,4,
IF(N174&lt;$E$33,5,
IF(N174&lt;$E$34,6)))))),
IF(N174&gt;$F$29,1,
IF(N174&gt;$F$30,2,
IF(N174&gt;$F$31,3,
IF(N174&gt;$F$32,4,
IF(N174&gt;$F$33,5,
IF(N174&gt;$F$34,6)))))))</f>
        <v>3</v>
      </c>
      <c r="Q174" s="149" cm="1">
        <f t="array" ref="Q174">INDEX(Sections!$A$37:$F$67, MATCH(N174, Acceleration!$H$6:$H$36, 1), Sections!P174)</f>
        <v>6.8582415088433493</v>
      </c>
      <c r="R174" s="149">
        <f>(BikeData!$G$5/L174)*BikeData!$N$2*(Sections!$O$2/Sections!$N$2)-Sections!W174/Sections!L174</f>
        <v>8.3361864473651757</v>
      </c>
      <c r="S174" s="149">
        <f>(Sections!$V$2*Sections!$L$2*BikeData!$N$2*((Sections!$P$2)/Sections!$M$2)/(1-Sections!$V$2*Sections!$N$2/Sections!$M$2))/Sections!L174-Sections!W174/Sections!L174</f>
        <v>12.484312266474427</v>
      </c>
      <c r="T174" s="149">
        <f t="shared" si="240"/>
        <v>6.8582415088433493</v>
      </c>
      <c r="U174" s="149">
        <f t="shared" si="241"/>
        <v>51.751301552217427</v>
      </c>
      <c r="V174" s="149">
        <f t="shared" si="245"/>
        <v>1.9347990161166954E-2</v>
      </c>
      <c r="W174" s="149">
        <f>0.5*Sections!$U$2*Sections!$T$2*Sections!N174^2</f>
        <v>479.60653127955396</v>
      </c>
      <c r="X174" s="149">
        <f>BikeData!$N$2*((Sections!$P$2)/Sections!$N$2)-(0.5*Sections!$U$2*Sections!$T$2*Sections!N174^2)/BikeData!$G$5</f>
        <v>8.6176286178823158</v>
      </c>
      <c r="Y174" s="149">
        <f>Sections!$V$2*BikeData!$N$2*(Sections!$P$2/Sections!$M$2)/(1-Sections!$V$2*Sections!$N$2/Sections!$M$2)</f>
        <v>15.459349727578084</v>
      </c>
      <c r="Z174" s="149">
        <f t="shared" si="246"/>
        <v>8.6176286178823158</v>
      </c>
      <c r="AA174" s="149">
        <f>$D$2-M174</f>
        <v>355.2</v>
      </c>
      <c r="AB174" s="149">
        <f>MAX(0, (N174^2 - M$17^2)/(2*Sections!Z174))</f>
        <v>102.55939442634237</v>
      </c>
      <c r="AC174" s="149">
        <f t="shared" si="254"/>
        <v>0</v>
      </c>
      <c r="AD174" s="149">
        <f t="shared" si="247"/>
        <v>6.8582415088433493</v>
      </c>
      <c r="EW174" s="637"/>
      <c r="EX174" s="129">
        <f>INDEX($B$29:$B$34, MATCH($FB174, $A$29:$A$34, 0))</f>
        <v>288.49501037177833</v>
      </c>
      <c r="EY174" s="129">
        <f t="shared" si="282"/>
        <v>148</v>
      </c>
      <c r="EZ174" s="129">
        <f t="shared" si="283"/>
        <v>52.894710646954216</v>
      </c>
      <c r="FA174" s="129">
        <f t="shared" si="284"/>
        <v>190.42095832903519</v>
      </c>
      <c r="FB174" s="149">
        <f>IF(FO174=1,
IF(EZ174&lt;$E$29,1,
IF(EZ174&lt;$E$30,2,
IF(EZ174&lt;$E$31,3,
IF(EZ174&lt;$E$32,4,
IF(EZ174&lt;$E$33,5,
IF(EZ174&lt;$E$34,6)))))),
IF(EZ174&gt;$F$29,1,
IF(EZ174&gt;$F$30,2,
IF(EZ174&gt;$F$31,3,
IF(EZ174&gt;$F$32,4,
IF(EZ174&gt;$F$33,5,
IF(EZ174&gt;$F$34,6)))))))</f>
        <v>3</v>
      </c>
      <c r="FC174" s="149" cm="1">
        <f t="array" ref="FC174">INDEX(Sections!$A$37:$F$67, MATCH(EZ174, Acceleration!$H$6:$H$36, 1), Sections!FB174)</f>
        <v>6.8582415088433493</v>
      </c>
      <c r="FD174" s="129">
        <f>(BikeData!$G$5/EX174)*BikeData!$N$2*(Sections!$O$2/Sections!$N$2)-Sections!FI174/Sections!EX174</f>
        <v>8.2529734195696118</v>
      </c>
      <c r="FE174" s="129">
        <f>(Sections!$V$2*Sections!$L$2*BikeData!$N$2*((Sections!$P$2)/Sections!$M$2)/(1-Sections!$V$2*Sections!$N$2/Sections!$M$2))/Sections!EX174-Sections!FI174/Sections!EX174</f>
        <v>12.401099238678864</v>
      </c>
      <c r="FF174" s="129">
        <f t="shared" si="285"/>
        <v>6.8582415088433493</v>
      </c>
      <c r="FG174" s="129">
        <f t="shared" si="301"/>
        <v>52.733262984018431</v>
      </c>
      <c r="FH174" s="129">
        <f t="shared" si="300"/>
        <v>1.8934378188369658E-2</v>
      </c>
      <c r="FI174" s="149">
        <f>0.5*Sections!$U$2*Sections!$T$2*Sections!EZ174^2</f>
        <v>503.61307459650214</v>
      </c>
      <c r="FJ174" s="149">
        <f>BikeData!$N$2*((Sections!$P$2)/Sections!$N$2)-(0.5*Sections!$U$2*Sections!$T$2*Sections!EZ174^2)/BikeData!$G$5</f>
        <v>8.5266947416817551</v>
      </c>
      <c r="FK174" s="149">
        <f>Sections!$V$2*BikeData!$N$2*(Sections!$P$2/Sections!$M$2)/(1-Sections!$V$2*Sections!$N$2/Sections!$M$2)</f>
        <v>15.459349727578084</v>
      </c>
      <c r="FL174" s="149">
        <f t="shared" si="287"/>
        <v>8.5266947416817551</v>
      </c>
      <c r="FM174" s="149">
        <f t="shared" si="288"/>
        <v>105.62828163</v>
      </c>
      <c r="FN174" s="149">
        <f t="shared" si="249"/>
        <v>121.492702671877</v>
      </c>
      <c r="FO174" s="149">
        <f t="shared" si="289"/>
        <v>1</v>
      </c>
      <c r="FP174" s="149">
        <f t="shared" si="298"/>
        <v>-8.5266947416817551</v>
      </c>
      <c r="FQ174" s="676"/>
      <c r="FR174" s="149">
        <f>INDEX($B$29:$B$34, MATCH($FV174, $A$29:$A$34, 0))</f>
        <v>281.54523308547459</v>
      </c>
      <c r="FS174" s="129">
        <f t="shared" si="255"/>
        <v>148</v>
      </c>
      <c r="FT174" s="129">
        <f t="shared" si="256"/>
        <v>54.328119426063587</v>
      </c>
      <c r="FU174" s="129">
        <f t="shared" si="257"/>
        <v>195.58122993382892</v>
      </c>
      <c r="FV174" s="149">
        <f>IF(GI174=0,
IF(FT174&lt;$E$29,1,
IF(FT174&lt;$E$30,2,
IF(FT174&lt;$E$31,3,
IF(FT174&lt;$E$32,4,
IF(FT174&lt;$E$33,5,
IF(FT174&lt;$E$34,6)))))),
IF(FT174&gt;$F$29,1,
IF(FT174&gt;$F$30,2,
IF(FT174&gt;$F$31,3,
IF(FT174&gt;$F$32,4,
IF(FT174&gt;$F$33,5,
IF(FT174&gt;$F$34,6)))))))</f>
        <v>4</v>
      </c>
      <c r="FW174" s="149" cm="1">
        <f t="array" ref="FW174">INDEX(Sections!$A$37:$F$67, MATCH(FT174, Acceleration!$H$6:$H$36, 1), Sections!FV174)</f>
        <v>4.7104625432718503</v>
      </c>
      <c r="FX174" s="129">
        <f>(BikeData!$G$5/FR174)*BikeData!$N$2*(Sections!$O$2/Sections!$N$2)-Sections!GC174/Sections!FR174</f>
        <v>8.3584320722338123</v>
      </c>
      <c r="FY174" s="129">
        <f>(Sections!$V$2*Sections!$L$2*BikeData!$N$2*((Sections!$P$2)/Sections!$M$2)/(1-Sections!$V$2*Sections!$N$2/Sections!$M$2))/Sections!FR174-Sections!GC174/Sections!FR174</f>
        <v>12.608951919764152</v>
      </c>
      <c r="FZ174" s="129">
        <f t="shared" si="258"/>
        <v>4.7104625432718503</v>
      </c>
      <c r="GA174" s="129">
        <f t="shared" si="259"/>
        <v>54.414754299354982</v>
      </c>
      <c r="GB174" s="129">
        <f t="shared" si="250"/>
        <v>1.8392009807006969E-2</v>
      </c>
      <c r="GC174" s="149">
        <f>0.5*Sections!$U$2*Sections!$T$2*Sections!FT174^2</f>
        <v>531.27802086707288</v>
      </c>
      <c r="GD174" s="149">
        <f>BikeData!$N$2*((Sections!$P$2)/Sections!$N$2)-(0.5*Sections!$U$2*Sections!$T$2*Sections!FT174^2)/BikeData!$G$5</f>
        <v>8.4219032785356536</v>
      </c>
      <c r="GE174" s="149">
        <f>Sections!$V$2*BikeData!$N$2*(Sections!$P$2/Sections!$M$2)/(1-Sections!$V$2*Sections!$N$2/Sections!$M$2)</f>
        <v>15.459349727578084</v>
      </c>
      <c r="GF174" s="149">
        <f t="shared" si="260"/>
        <v>8.4219032785356536</v>
      </c>
      <c r="GG174" s="149">
        <f t="shared" si="261"/>
        <v>366.54111422000005</v>
      </c>
      <c r="GH174" s="149">
        <f>MAX(0, (FT174^2 - CX$6^2)/(2*Sections!GF174))</f>
        <v>175.23025750574894</v>
      </c>
      <c r="GI174" s="149">
        <f t="shared" si="262"/>
        <v>0</v>
      </c>
      <c r="GJ174" s="149">
        <f t="shared" si="263"/>
        <v>4.7104625432718503</v>
      </c>
      <c r="GM174" s="106">
        <f>INDEX($B$29:$B$34, MATCH(GQ174, $A$29:$A$34, 0))</f>
        <v>288.49501037177833</v>
      </c>
      <c r="GN174" s="106">
        <f t="shared" si="264"/>
        <v>148</v>
      </c>
      <c r="GO174" s="106">
        <f t="shared" si="265"/>
        <v>52.019907766568721</v>
      </c>
      <c r="GP174" s="106">
        <f t="shared" si="266"/>
        <v>187.2716679596474</v>
      </c>
      <c r="GQ174" s="106">
        <f>IF(HD174=0,
IF(GO174&lt;$E$29,1,
IF(GO174&lt;$E$30,2,
IF(GO174&lt;$E$31,3,
IF(GO174&lt;$E$32,4,
IF(GO174&lt;$E$33,5,
IF(GO174&lt;$E$34,6)))))),
IF(GO174&gt;$F$29,1,
IF(GO174&gt;$F$30,2,
IF(GO174&gt;$F$31,3,
IF(GO174&gt;$F$32,4,
IF(GO174&gt;$F$33,5,
IF(GO174&gt;$F$34,6)))))))</f>
        <v>3</v>
      </c>
      <c r="GR174" s="106" cm="1">
        <f t="array" ref="GR174">INDEX(Sections!$A$37:$F$67, MATCH(GO174, Acceleration!$H$6:$H$36, 1), Sections!GQ174)</f>
        <v>6.8582415088433493</v>
      </c>
      <c r="GS174" s="106">
        <f>(BikeData!$G$5/GM174)*BikeData!$N$2*(Sections!$O$2/Sections!$N$2)-Sections!GX174/Sections!GM174</f>
        <v>8.3102372517849261</v>
      </c>
      <c r="GT174" s="106">
        <f>(Sections!$V$2*Sections!$L$2*BikeData!$N$2*((Sections!$P$2)/Sections!$M$2)/(1-Sections!$V$2*Sections!$N$2/Sections!$M$2))/Sections!GM174-Sections!GX174/Sections!GM174</f>
        <v>12.458363070894178</v>
      </c>
      <c r="GU174" s="106">
        <f t="shared" si="267"/>
        <v>6.8582415088433493</v>
      </c>
      <c r="GV174" s="106">
        <f t="shared" si="268"/>
        <v>52.15157990952914</v>
      </c>
      <c r="GW174" s="106">
        <f t="shared" si="251"/>
        <v>1.9199111432665963E-2</v>
      </c>
      <c r="GX174" s="106">
        <f>0.5*Sections!$U$2*Sections!$T$2*Sections!GO174^2</f>
        <v>487.092744727617</v>
      </c>
      <c r="GY174" s="106">
        <f>BikeData!$N$2*((Sections!$P$2)/Sections!$N$2)-(0.5*Sections!$U$2*Sections!$T$2*Sections!GO174^2)/BikeData!$G$5</f>
        <v>8.589271748760865</v>
      </c>
      <c r="GZ174" s="106">
        <f>Sections!$V$2*BikeData!$N$2*(Sections!$P$2/Sections!$M$2)/(1-Sections!$V$2*Sections!$N$2/Sections!$M$2)</f>
        <v>15.459349727578084</v>
      </c>
      <c r="HA174" s="106">
        <f t="shared" si="269"/>
        <v>8.589271748760865</v>
      </c>
      <c r="HB174" s="106">
        <f t="shared" si="270"/>
        <v>235.21187875999999</v>
      </c>
      <c r="HC174" s="106">
        <f>MAX(0, (GO174^2 - DY$9^2)/(2*Sections!HA174))</f>
        <v>157.52620729648643</v>
      </c>
      <c r="HD174" s="106">
        <f t="shared" si="271"/>
        <v>0</v>
      </c>
      <c r="HE174" s="106">
        <f t="shared" si="272"/>
        <v>6.8582415088433493</v>
      </c>
      <c r="HH174" s="82">
        <f>INDEX($B$29:$B$34, MATCH(HL174, $A$29:$A$34, 0))</f>
        <v>288.49501037177833</v>
      </c>
      <c r="HI174" s="82">
        <f t="shared" si="273"/>
        <v>148</v>
      </c>
      <c r="HJ174" s="82">
        <f t="shared" si="274"/>
        <v>51.055662297631301</v>
      </c>
      <c r="HK174" s="82">
        <f t="shared" si="275"/>
        <v>183.80038427147269</v>
      </c>
      <c r="HL174" s="106">
        <f>IF(HY174=0,
IF(HJ174&lt;$E$29,1,
IF(HJ174&lt;$E$30,2,
IF(HJ174&lt;$E$31,3,
IF(HJ174&lt;$E$32,4,
IF(HJ174&lt;$E$33,5,
IF(HJ174&lt;$E$34,6)))))),
IF(HJ174&gt;$F$29,1,
IF(HJ174&gt;$F$30,2,
IF(HJ174&gt;$F$31,3,
IF(HJ174&gt;$F$32,4,
IF(HJ174&gt;$F$33,5,
IF(HJ174&gt;$F$34,6)))))))</f>
        <v>3</v>
      </c>
      <c r="HM174" s="106" cm="1">
        <f t="array" ref="HM174">INDEX(Sections!$A$37:$F$67, MATCH(HJ174, Acceleration!$H$6:$H$36, 1), Sections!HL174)</f>
        <v>6.8582415088433493</v>
      </c>
      <c r="HN174" s="82">
        <f>(BikeData!$G$5/HH174)*BikeData!$N$2*(Sections!$O$2/Sections!$N$2)-Sections!HS174/Sections!HH174</f>
        <v>8.3722495106021704</v>
      </c>
      <c r="HO174" s="82">
        <f>(Sections!$V$2*Sections!$L$2*BikeData!$N$2*((Sections!$P$2)/Sections!$M$2)/(1-Sections!$V$2*Sections!$N$2/Sections!$M$2))/Sections!HH174-Sections!HS174/Sections!HH174</f>
        <v>12.520375329711422</v>
      </c>
      <c r="HP174" s="82">
        <f t="shared" si="276"/>
        <v>6.8582415088433493</v>
      </c>
      <c r="HQ174" s="82">
        <f t="shared" si="277"/>
        <v>51.189814764926204</v>
      </c>
      <c r="HR174" s="106">
        <f t="shared" si="242"/>
        <v>1.9560767453569664E-2</v>
      </c>
      <c r="HS174" s="104">
        <f>0.5*Sections!$U$2*Sections!$T$2*Sections!HJ174^2</f>
        <v>469.20251747695863</v>
      </c>
      <c r="HT174" s="104">
        <f>BikeData!$N$2*((Sections!$P$2)/Sections!$N$2)-(0.5*Sections!$U$2*Sections!$T$2*Sections!HJ174^2)/BikeData!$G$5</f>
        <v>8.6570377610739655</v>
      </c>
      <c r="HU174" s="104">
        <f>Sections!$V$2*BikeData!$N$2*(Sections!$P$2/Sections!$M$2)/(1-Sections!$V$2*Sections!$N$2/Sections!$M$2)</f>
        <v>15.459349727578084</v>
      </c>
      <c r="HV174" s="106">
        <f t="shared" si="278"/>
        <v>8.6570377610739655</v>
      </c>
      <c r="HW174" s="106">
        <f t="shared" si="279"/>
        <v>173.42191860000003</v>
      </c>
      <c r="HX174" s="106">
        <f t="shared" si="252"/>
        <v>131.99752626648765</v>
      </c>
      <c r="HY174" s="106">
        <f t="shared" si="280"/>
        <v>0</v>
      </c>
      <c r="HZ174" s="106">
        <f t="shared" si="281"/>
        <v>6.8582415088433493</v>
      </c>
    </row>
    <row r="175" spans="2:234">
      <c r="B175" s="65"/>
      <c r="C175" s="65"/>
      <c r="D175" s="65"/>
      <c r="E175" s="111"/>
      <c r="F175" s="111"/>
      <c r="L175" s="149">
        <f>INDEX($B$29:$B$34, MATCH($P175, $A$29:$A$34, 0))</f>
        <v>288.49501037177833</v>
      </c>
      <c r="M175" s="149">
        <f t="shared" si="243"/>
        <v>149</v>
      </c>
      <c r="N175" s="149">
        <f t="shared" si="253"/>
        <v>51.751301552217427</v>
      </c>
      <c r="O175" s="149">
        <f t="shared" si="244"/>
        <v>186.30468558798273</v>
      </c>
      <c r="P175" s="149">
        <f>IF(AC175=0,
IF(N175&lt;$E$29,1,
IF(N175&lt;$E$30,2,
IF(N175&lt;$E$31,3,
IF(N175&lt;$E$32,4,
IF(N175&lt;$E$33,5,
IF(N175&lt;$E$34,6)))))),
IF(N175&gt;$F$29,1,
IF(N175&gt;$F$30,2,
IF(N175&gt;$F$31,3,
IF(N175&gt;$F$32,4,
IF(N175&gt;$F$33,5,
IF(N175&gt;$F$34,6)))))))</f>
        <v>3</v>
      </c>
      <c r="Q175" s="149" cm="1">
        <f t="array" ref="Q175">INDEX(Sections!$A$37:$F$67, MATCH(N175, Acceleration!$H$6:$H$36, 1), Sections!P175)</f>
        <v>6.8582415088433493</v>
      </c>
      <c r="R175" s="149">
        <f>(BikeData!$G$5/L175)*BikeData!$N$2*(Sections!$O$2/Sections!$N$2)-Sections!W175/Sections!L175</f>
        <v>8.3276283550085619</v>
      </c>
      <c r="S175" s="149">
        <f>(Sections!$V$2*Sections!$L$2*BikeData!$N$2*((Sections!$P$2)/Sections!$M$2)/(1-Sections!$V$2*Sections!$N$2/Sections!$M$2))/Sections!L175-Sections!W175/Sections!L175</f>
        <v>12.475754174117814</v>
      </c>
      <c r="T175" s="149">
        <f t="shared" si="240"/>
        <v>6.8582415088433493</v>
      </c>
      <c r="U175" s="149">
        <f t="shared" si="241"/>
        <v>51.883655377837719</v>
      </c>
      <c r="V175" s="149">
        <f t="shared" si="245"/>
        <v>1.9298507561979095E-2</v>
      </c>
      <c r="W175" s="149">
        <f>0.5*Sections!$U$2*Sections!$T$2*Sections!N175^2</f>
        <v>482.07549822273756</v>
      </c>
      <c r="X175" s="149">
        <f>BikeData!$N$2*((Sections!$P$2)/Sections!$N$2)-(0.5*Sections!$U$2*Sections!$T$2*Sections!N175^2)/BikeData!$G$5</f>
        <v>8.6082764703702566</v>
      </c>
      <c r="Y175" s="149">
        <f>Sections!$V$2*BikeData!$N$2*(Sections!$P$2/Sections!$M$2)/(1-Sections!$V$2*Sections!$N$2/Sections!$M$2)</f>
        <v>15.459349727578084</v>
      </c>
      <c r="Z175" s="149">
        <f t="shared" si="246"/>
        <v>8.6082764703702566</v>
      </c>
      <c r="AA175" s="149">
        <f>$D$2-M175</f>
        <v>354.2</v>
      </c>
      <c r="AB175" s="149">
        <f>MAX(0, (N175^2 - M$17^2)/(2*Sections!Z175))</f>
        <v>103.46751954536863</v>
      </c>
      <c r="AC175" s="149">
        <f t="shared" si="254"/>
        <v>0</v>
      </c>
      <c r="AD175" s="149">
        <f t="shared" si="247"/>
        <v>6.8582415088433493</v>
      </c>
      <c r="EW175" s="637"/>
      <c r="EX175" s="129">
        <f>INDEX($B$29:$B$34, MATCH($FB175, $A$29:$A$34, 0))</f>
        <v>288.49501037177833</v>
      </c>
      <c r="EY175" s="129">
        <f t="shared" si="282"/>
        <v>149</v>
      </c>
      <c r="EZ175" s="129">
        <f t="shared" si="283"/>
        <v>52.733262984018431</v>
      </c>
      <c r="FA175" s="129">
        <f t="shared" si="284"/>
        <v>189.83974674246636</v>
      </c>
      <c r="FB175" s="149">
        <f>IF(FO175=1,
IF(EZ175&lt;$E$29,1,
IF(EZ175&lt;$E$30,2,
IF(EZ175&lt;$E$31,3,
IF(EZ175&lt;$E$32,4,
IF(EZ175&lt;$E$33,5,
IF(EZ175&lt;$E$34,6)))))),
IF(EZ175&gt;$F$29,1,
IF(EZ175&gt;$F$30,2,
IF(EZ175&gt;$F$31,3,
IF(EZ175&gt;$F$32,4,
IF(EZ175&gt;$F$33,5,
IF(EZ175&gt;$F$34,6)))))))</f>
        <v>3</v>
      </c>
      <c r="FC175" s="149" cm="1">
        <f t="array" ref="FC175">INDEX(Sections!$A$37:$F$67, MATCH(EZ175, Acceleration!$H$6:$H$36, 1), Sections!FB175)</f>
        <v>6.8582415088433493</v>
      </c>
      <c r="FD175" s="129">
        <f>(BikeData!$G$5/EX175)*BikeData!$N$2*(Sections!$O$2/Sections!$N$2)-Sections!FI175/Sections!EX175</f>
        <v>8.2636134999753335</v>
      </c>
      <c r="FE175" s="129">
        <f>(Sections!$V$2*Sections!$L$2*BikeData!$N$2*((Sections!$P$2)/Sections!$M$2)/(1-Sections!$V$2*Sections!$N$2/Sections!$M$2))/Sections!EX175-Sections!FI175/Sections!EX175</f>
        <v>12.411739319084585</v>
      </c>
      <c r="FF175" s="129">
        <f t="shared" si="285"/>
        <v>6.8582415088433493</v>
      </c>
      <c r="FG175" s="129">
        <f t="shared" si="301"/>
        <v>52.571098341543731</v>
      </c>
      <c r="FH175" s="129">
        <f t="shared" si="300"/>
        <v>1.8992565690767103E-2</v>
      </c>
      <c r="FI175" s="149">
        <f>0.5*Sections!$U$2*Sections!$T$2*Sections!EZ175^2</f>
        <v>500.54346448949673</v>
      </c>
      <c r="FJ175" s="149">
        <f>BikeData!$N$2*((Sections!$P$2)/Sections!$N$2)-(0.5*Sections!$U$2*Sections!$T$2*Sections!EZ175^2)/BikeData!$G$5</f>
        <v>8.5383220526931396</v>
      </c>
      <c r="FK175" s="149">
        <f>Sections!$V$2*BikeData!$N$2*(Sections!$P$2/Sections!$M$2)/(1-Sections!$V$2*Sections!$N$2/Sections!$M$2)</f>
        <v>15.459349727578084</v>
      </c>
      <c r="FL175" s="149">
        <f t="shared" si="287"/>
        <v>8.5383220526931396</v>
      </c>
      <c r="FM175" s="149">
        <f t="shared" si="288"/>
        <v>104.62828163</v>
      </c>
      <c r="FN175" s="149">
        <f t="shared" si="249"/>
        <v>120.32861819252356</v>
      </c>
      <c r="FO175" s="149">
        <f t="shared" si="289"/>
        <v>1</v>
      </c>
      <c r="FP175" s="149">
        <f t="shared" si="298"/>
        <v>-8.5383220526931396</v>
      </c>
      <c r="FQ175" s="676"/>
      <c r="FR175" s="149">
        <f>INDEX($B$29:$B$34, MATCH($FV175, $A$29:$A$34, 0))</f>
        <v>281.54523308547459</v>
      </c>
      <c r="FS175" s="129">
        <f t="shared" si="255"/>
        <v>149</v>
      </c>
      <c r="FT175" s="129">
        <f t="shared" si="256"/>
        <v>54.414754299354982</v>
      </c>
      <c r="FU175" s="129">
        <f t="shared" si="257"/>
        <v>195.89311547767795</v>
      </c>
      <c r="FV175" s="149">
        <f>IF(GI175=0,
IF(FT175&lt;$E$29,1,
IF(FT175&lt;$E$30,2,
IF(FT175&lt;$E$31,3,
IF(FT175&lt;$E$32,4,
IF(FT175&lt;$E$33,5,
IF(FT175&lt;$E$34,6)))))),
IF(FT175&gt;$F$29,1,
IF(FT175&gt;$F$30,2,
IF(FT175&gt;$F$31,3,
IF(FT175&gt;$F$32,4,
IF(FT175&gt;$F$33,5,
IF(FT175&gt;$F$34,6)))))))</f>
        <v>4</v>
      </c>
      <c r="FW175" s="149" cm="1">
        <f t="array" ref="FW175">INDEX(Sections!$A$37:$F$67, MATCH(FT175, Acceleration!$H$6:$H$36, 1), Sections!FV175)</f>
        <v>4.7104625432718503</v>
      </c>
      <c r="FX175" s="129">
        <f>(BikeData!$G$5/FR175)*BikeData!$N$2*(Sections!$O$2/Sections!$N$2)-Sections!GC175/Sections!FR175</f>
        <v>8.3524090027007425</v>
      </c>
      <c r="FY175" s="129">
        <f>(Sections!$V$2*Sections!$L$2*BikeData!$N$2*((Sections!$P$2)/Sections!$M$2)/(1-Sections!$V$2*Sections!$N$2/Sections!$M$2))/Sections!FR175-Sections!GC175/Sections!FR175</f>
        <v>12.602928850231082</v>
      </c>
      <c r="FZ175" s="129">
        <f t="shared" si="258"/>
        <v>4.7104625432718503</v>
      </c>
      <c r="GA175" s="129">
        <f t="shared" si="259"/>
        <v>54.501251458528131</v>
      </c>
      <c r="GB175" s="129">
        <f t="shared" si="250"/>
        <v>1.8362774011799844E-2</v>
      </c>
      <c r="GC175" s="149">
        <f>0.5*Sections!$U$2*Sections!$T$2*Sections!FT175^2</f>
        <v>532.97378738265081</v>
      </c>
      <c r="GD175" s="149">
        <f>BikeData!$N$2*((Sections!$P$2)/Sections!$N$2)-(0.5*Sections!$U$2*Sections!$T$2*Sections!FT175^2)/BikeData!$G$5</f>
        <v>8.4154799205221007</v>
      </c>
      <c r="GE175" s="149">
        <f>Sections!$V$2*BikeData!$N$2*(Sections!$P$2/Sections!$M$2)/(1-Sections!$V$2*Sections!$N$2/Sections!$M$2)</f>
        <v>15.459349727578084</v>
      </c>
      <c r="GF175" s="149">
        <f t="shared" si="260"/>
        <v>8.4154799205221007</v>
      </c>
      <c r="GG175" s="149">
        <f t="shared" si="261"/>
        <v>365.54111422000005</v>
      </c>
      <c r="GH175" s="149">
        <f>MAX(0, (FT175^2 - CX$6^2)/(2*Sections!GF175))</f>
        <v>175.92374489769276</v>
      </c>
      <c r="GI175" s="149">
        <f t="shared" si="262"/>
        <v>0</v>
      </c>
      <c r="GJ175" s="149">
        <f t="shared" si="263"/>
        <v>4.7104625432718503</v>
      </c>
      <c r="GM175" s="106">
        <f>INDEX($B$29:$B$34, MATCH(GQ175, $A$29:$A$34, 0))</f>
        <v>288.49501037177833</v>
      </c>
      <c r="GN175" s="106">
        <f t="shared" si="264"/>
        <v>149</v>
      </c>
      <c r="GO175" s="106">
        <f t="shared" si="265"/>
        <v>52.15157990952914</v>
      </c>
      <c r="GP175" s="106">
        <f t="shared" si="266"/>
        <v>187.74568767430492</v>
      </c>
      <c r="GQ175" s="106">
        <f>IF(HD175=0,
IF(GO175&lt;$E$29,1,
IF(GO175&lt;$E$30,2,
IF(GO175&lt;$E$31,3,
IF(GO175&lt;$E$32,4,
IF(GO175&lt;$E$33,5,
IF(GO175&lt;$E$34,6)))))),
IF(GO175&gt;$F$29,1,
IF(GO175&gt;$F$30,2,
IF(GO175&gt;$F$31,3,
IF(GO175&gt;$F$32,4,
IF(GO175&gt;$F$33,5,
IF(GO175&gt;$F$34,6)))))))</f>
        <v>3</v>
      </c>
      <c r="GR175" s="106" cm="1">
        <f t="array" ref="GR175">INDEX(Sections!$A$37:$F$67, MATCH(GO175, Acceleration!$H$6:$H$36, 1), Sections!GQ175)</f>
        <v>6.8582415088433493</v>
      </c>
      <c r="GS175" s="106">
        <f>(BikeData!$G$5/GM175)*BikeData!$N$2*(Sections!$O$2/Sections!$N$2)-Sections!GX175/Sections!GM175</f>
        <v>8.3016791594283141</v>
      </c>
      <c r="GT175" s="106">
        <f>(Sections!$V$2*Sections!$L$2*BikeData!$N$2*((Sections!$P$2)/Sections!$M$2)/(1-Sections!$V$2*Sections!$N$2/Sections!$M$2))/Sections!GM175-Sections!GX175/Sections!GM175</f>
        <v>12.449804978537566</v>
      </c>
      <c r="GU175" s="106">
        <f t="shared" si="267"/>
        <v>6.8582415088433493</v>
      </c>
      <c r="GV175" s="106">
        <f t="shared" si="268"/>
        <v>52.282920443273731</v>
      </c>
      <c r="GW175" s="106">
        <f t="shared" si="251"/>
        <v>1.915075950230603E-2</v>
      </c>
      <c r="GX175" s="106">
        <f>0.5*Sections!$U$2*Sections!$T$2*Sections!GO175^2</f>
        <v>489.56171167080061</v>
      </c>
      <c r="GY175" s="106">
        <f>BikeData!$N$2*((Sections!$P$2)/Sections!$N$2)-(0.5*Sections!$U$2*Sections!$T$2*Sections!GO175^2)/BikeData!$G$5</f>
        <v>8.5799196012488057</v>
      </c>
      <c r="GZ175" s="106">
        <f>Sections!$V$2*BikeData!$N$2*(Sections!$P$2/Sections!$M$2)/(1-Sections!$V$2*Sections!$N$2/Sections!$M$2)</f>
        <v>15.459349727578084</v>
      </c>
      <c r="HA175" s="106">
        <f t="shared" si="269"/>
        <v>8.5799196012488057</v>
      </c>
      <c r="HB175" s="106">
        <f t="shared" si="270"/>
        <v>234.21187875999999</v>
      </c>
      <c r="HC175" s="106">
        <f>MAX(0, (GO175^2 - DY$9^2)/(2*Sections!HA175))</f>
        <v>158.49724784508115</v>
      </c>
      <c r="HD175" s="106">
        <f t="shared" si="271"/>
        <v>0</v>
      </c>
      <c r="HE175" s="106">
        <f t="shared" si="272"/>
        <v>6.8582415088433493</v>
      </c>
      <c r="HH175" s="82">
        <f>INDEX($B$29:$B$34, MATCH(HL175, $A$29:$A$34, 0))</f>
        <v>288.49501037177833</v>
      </c>
      <c r="HI175" s="82">
        <f t="shared" si="273"/>
        <v>149</v>
      </c>
      <c r="HJ175" s="82">
        <f t="shared" si="274"/>
        <v>51.189814764926204</v>
      </c>
      <c r="HK175" s="82">
        <f t="shared" si="275"/>
        <v>184.28333315373433</v>
      </c>
      <c r="HL175" s="106">
        <f>IF(HY175=0,
IF(HJ175&lt;$E$29,1,
IF(HJ175&lt;$E$30,2,
IF(HJ175&lt;$E$31,3,
IF(HJ175&lt;$E$32,4,
IF(HJ175&lt;$E$33,5,
IF(HJ175&lt;$E$34,6)))))),
IF(HJ175&gt;$F$29,1,
IF(HJ175&gt;$F$30,2,
IF(HJ175&gt;$F$31,3,
IF(HJ175&gt;$F$32,4,
IF(HJ175&gt;$F$33,5,
IF(HJ175&gt;$F$34,6)))))))</f>
        <v>3</v>
      </c>
      <c r="HM175" s="106" cm="1">
        <f t="array" ref="HM175">INDEX(Sections!$A$37:$F$67, MATCH(HJ175, Acceleration!$H$6:$H$36, 1), Sections!HL175)</f>
        <v>6.8582415088433493</v>
      </c>
      <c r="HN175" s="82">
        <f>(BikeData!$G$5/HH175)*BikeData!$N$2*(Sections!$O$2/Sections!$N$2)-Sections!HS175/Sections!HH175</f>
        <v>8.3636914182455584</v>
      </c>
      <c r="HO175" s="82">
        <f>(Sections!$V$2*Sections!$L$2*BikeData!$N$2*((Sections!$P$2)/Sections!$M$2)/(1-Sections!$V$2*Sections!$N$2/Sections!$M$2))/Sections!HH175-Sections!HS175/Sections!HH175</f>
        <v>12.51181723735481</v>
      </c>
      <c r="HP175" s="82">
        <f t="shared" si="276"/>
        <v>6.8582415088433493</v>
      </c>
      <c r="HQ175" s="82">
        <f t="shared" si="277"/>
        <v>51.323616578385661</v>
      </c>
      <c r="HR175" s="106">
        <f t="shared" si="242"/>
        <v>1.9509638627762779E-2</v>
      </c>
      <c r="HS175" s="104">
        <f>0.5*Sections!$U$2*Sections!$T$2*Sections!HJ175^2</f>
        <v>471.67148442014224</v>
      </c>
      <c r="HT175" s="104">
        <f>BikeData!$N$2*((Sections!$P$2)/Sections!$N$2)-(0.5*Sections!$U$2*Sections!$T$2*Sections!HJ175^2)/BikeData!$G$5</f>
        <v>8.6476856135619062</v>
      </c>
      <c r="HU175" s="104">
        <f>Sections!$V$2*BikeData!$N$2*(Sections!$P$2/Sections!$M$2)/(1-Sections!$V$2*Sections!$N$2/Sections!$M$2)</f>
        <v>15.459349727578084</v>
      </c>
      <c r="HV175" s="106">
        <f t="shared" si="278"/>
        <v>8.6476856135619062</v>
      </c>
      <c r="HW175" s="106">
        <f t="shared" si="279"/>
        <v>172.42191860000003</v>
      </c>
      <c r="HX175" s="106">
        <f t="shared" si="252"/>
        <v>132.93334912214547</v>
      </c>
      <c r="HY175" s="106">
        <f t="shared" si="280"/>
        <v>0</v>
      </c>
      <c r="HZ175" s="106">
        <f t="shared" si="281"/>
        <v>6.8582415088433493</v>
      </c>
    </row>
    <row r="176" spans="2:234">
      <c r="B176" s="65"/>
      <c r="C176" s="65"/>
      <c r="D176" s="65"/>
      <c r="E176" s="111"/>
      <c r="F176" s="111"/>
      <c r="L176" s="149">
        <f>INDEX($B$29:$B$34, MATCH($P176, $A$29:$A$34, 0))</f>
        <v>288.49501037177833</v>
      </c>
      <c r="M176" s="149">
        <f t="shared" si="243"/>
        <v>150</v>
      </c>
      <c r="N176" s="149">
        <f t="shared" si="253"/>
        <v>51.883655377837719</v>
      </c>
      <c r="O176" s="149">
        <f t="shared" si="244"/>
        <v>186.78115936021578</v>
      </c>
      <c r="P176" s="149">
        <f>IF(AC176=0,
IF(N176&lt;$E$29,1,
IF(N176&lt;$E$30,2,
IF(N176&lt;$E$31,3,
IF(N176&lt;$E$32,4,
IF(N176&lt;$E$33,5,
IF(N176&lt;$E$34,6)))))),
IF(N176&gt;$F$29,1,
IF(N176&gt;$F$30,2,
IF(N176&gt;$F$31,3,
IF(N176&gt;$F$32,4,
IF(N176&gt;$F$33,5,
IF(N176&gt;$F$34,6)))))))</f>
        <v>3</v>
      </c>
      <c r="Q176" s="149" cm="1">
        <f t="array" ref="Q176">INDEX(Sections!$A$37:$F$67, MATCH(N176, Acceleration!$H$6:$H$36, 1), Sections!P176)</f>
        <v>6.8582415088433493</v>
      </c>
      <c r="R176" s="149">
        <f>(BikeData!$G$5/L176)*BikeData!$N$2*(Sections!$O$2/Sections!$N$2)-Sections!W176/Sections!L176</f>
        <v>8.3190702626519499</v>
      </c>
      <c r="S176" s="149">
        <f>(Sections!$V$2*Sections!$L$2*BikeData!$N$2*((Sections!$P$2)/Sections!$M$2)/(1-Sections!$V$2*Sections!$N$2/Sections!$M$2))/Sections!L176-Sections!W176/Sections!L176</f>
        <v>12.467196081761202</v>
      </c>
      <c r="T176" s="149">
        <f t="shared" si="240"/>
        <v>6.8582415088433493</v>
      </c>
      <c r="U176" s="149">
        <f t="shared" si="241"/>
        <v>52.015672430373478</v>
      </c>
      <c r="V176" s="149">
        <f t="shared" si="245"/>
        <v>1.9249402688069392E-2</v>
      </c>
      <c r="W176" s="149">
        <f>0.5*Sections!$U$2*Sections!$T$2*Sections!N176^2</f>
        <v>484.54446516592117</v>
      </c>
      <c r="X176" s="149">
        <f>BikeData!$N$2*((Sections!$P$2)/Sections!$N$2)-(0.5*Sections!$U$2*Sections!$T$2*Sections!N176^2)/BikeData!$G$5</f>
        <v>8.5989243228581973</v>
      </c>
      <c r="Y176" s="149">
        <f>Sections!$V$2*BikeData!$N$2*(Sections!$P$2/Sections!$M$2)/(1-Sections!$V$2*Sections!$N$2/Sections!$M$2)</f>
        <v>15.459349727578084</v>
      </c>
      <c r="Z176" s="149">
        <f t="shared" si="246"/>
        <v>8.5989243228581973</v>
      </c>
      <c r="AA176" s="149">
        <f>$D$2-M176</f>
        <v>353.2</v>
      </c>
      <c r="AB176" s="149">
        <f>MAX(0, (N176^2 - M$17^2)/(2*Sections!Z176))</f>
        <v>104.37762000915981</v>
      </c>
      <c r="AC176" s="149">
        <f t="shared" si="254"/>
        <v>0</v>
      </c>
      <c r="AD176" s="149">
        <f t="shared" si="247"/>
        <v>6.8582415088433493</v>
      </c>
      <c r="EW176" s="637"/>
      <c r="EX176" s="129">
        <f>INDEX($B$29:$B$34, MATCH($FB176, $A$29:$A$34, 0))</f>
        <v>288.49501037177833</v>
      </c>
      <c r="EY176" s="129">
        <f t="shared" si="282"/>
        <v>150</v>
      </c>
      <c r="EZ176" s="129">
        <f t="shared" si="283"/>
        <v>52.571098341543731</v>
      </c>
      <c r="FA176" s="129">
        <f t="shared" si="284"/>
        <v>189.25595402955744</v>
      </c>
      <c r="FB176" s="149">
        <f>IF(FO176=1,
IF(EZ176&lt;$E$29,1,
IF(EZ176&lt;$E$30,2,
IF(EZ176&lt;$E$31,3,
IF(EZ176&lt;$E$32,4,
IF(EZ176&lt;$E$33,5,
IF(EZ176&lt;$E$34,6)))))),
IF(EZ176&gt;$F$29,1,
IF(EZ176&gt;$F$30,2,
IF(EZ176&gt;$F$31,3,
IF(EZ176&gt;$F$32,4,
IF(EZ176&gt;$F$33,5,
IF(EZ176&gt;$F$34,6)))))))</f>
        <v>3</v>
      </c>
      <c r="FC176" s="149" cm="1">
        <f t="array" ref="FC176">INDEX(Sections!$A$37:$F$67, MATCH(EZ176, Acceleration!$H$6:$H$36, 1), Sections!FB176)</f>
        <v>6.8582415088433493</v>
      </c>
      <c r="FD176" s="129">
        <f>(BikeData!$G$5/EX176)*BikeData!$N$2*(Sections!$O$2/Sections!$N$2)-Sections!FI176/Sections!EX176</f>
        <v>8.274268089581609</v>
      </c>
      <c r="FE176" s="129">
        <f>(Sections!$V$2*Sections!$L$2*BikeData!$N$2*((Sections!$P$2)/Sections!$M$2)/(1-Sections!$V$2*Sections!$N$2/Sections!$M$2))/Sections!EX176-Sections!FI176/Sections!EX176</f>
        <v>12.422393908690861</v>
      </c>
      <c r="FF176" s="129">
        <f t="shared" si="285"/>
        <v>6.8582415088433493</v>
      </c>
      <c r="FG176" s="129">
        <f t="shared" si="301"/>
        <v>52.408209761429603</v>
      </c>
      <c r="FH176" s="129">
        <f t="shared" si="300"/>
        <v>1.9051373419590213E-2</v>
      </c>
      <c r="FI176" s="149">
        <f>0.5*Sections!$U$2*Sections!$T$2*Sections!EZ176^2</f>
        <v>497.4696685505271</v>
      </c>
      <c r="FJ176" s="149">
        <f>BikeData!$N$2*((Sections!$P$2)/Sections!$N$2)-(0.5*Sections!$U$2*Sections!$T$2*Sections!EZ176^2)/BikeData!$G$5</f>
        <v>8.5499652191286302</v>
      </c>
      <c r="FK176" s="149">
        <f>Sections!$V$2*BikeData!$N$2*(Sections!$P$2/Sections!$M$2)/(1-Sections!$V$2*Sections!$N$2/Sections!$M$2)</f>
        <v>15.459349727578084</v>
      </c>
      <c r="FL176" s="149">
        <f t="shared" si="287"/>
        <v>8.5499652191286302</v>
      </c>
      <c r="FM176" s="149">
        <f t="shared" si="288"/>
        <v>103.62828163</v>
      </c>
      <c r="FN176" s="149">
        <f t="shared" si="249"/>
        <v>119.16611893942432</v>
      </c>
      <c r="FO176" s="149">
        <f t="shared" si="289"/>
        <v>1</v>
      </c>
      <c r="FP176" s="149">
        <f t="shared" si="298"/>
        <v>-8.5499652191286302</v>
      </c>
      <c r="FQ176" s="676"/>
      <c r="FR176" s="149">
        <f>INDEX($B$29:$B$34, MATCH($FV176, $A$29:$A$34, 0))</f>
        <v>281.54523308547459</v>
      </c>
      <c r="FS176" s="129">
        <f t="shared" si="255"/>
        <v>150</v>
      </c>
      <c r="FT176" s="129">
        <f t="shared" si="256"/>
        <v>54.501251458528131</v>
      </c>
      <c r="FU176" s="129">
        <f t="shared" si="257"/>
        <v>196.20450525070129</v>
      </c>
      <c r="FV176" s="149">
        <f>IF(GI176=0,
IF(FT176&lt;$E$29,1,
IF(FT176&lt;$E$30,2,
IF(FT176&lt;$E$31,3,
IF(FT176&lt;$E$32,4,
IF(FT176&lt;$E$33,5,
IF(FT176&lt;$E$34,6)))))),
IF(FT176&gt;$F$29,1,
IF(FT176&gt;$F$30,2,
IF(FT176&gt;$F$31,3,
IF(FT176&gt;$F$32,4,
IF(FT176&gt;$F$33,5,
IF(FT176&gt;$F$34,6)))))))</f>
        <v>4</v>
      </c>
      <c r="FW176" s="149" cm="1">
        <f t="array" ref="FW176">INDEX(Sections!$A$37:$F$67, MATCH(FT176, Acceleration!$H$6:$H$36, 1), Sections!FV176)</f>
        <v>4.7104625432718503</v>
      </c>
      <c r="FX176" s="129">
        <f>(BikeData!$G$5/FR176)*BikeData!$N$2*(Sections!$O$2/Sections!$N$2)-Sections!GC176/Sections!FR176</f>
        <v>8.3463859331676744</v>
      </c>
      <c r="FY176" s="129">
        <f>(Sections!$V$2*Sections!$L$2*BikeData!$N$2*((Sections!$P$2)/Sections!$M$2)/(1-Sections!$V$2*Sections!$N$2/Sections!$M$2))/Sections!FR176-Sections!GC176/Sections!FR176</f>
        <v>12.596905780698014</v>
      </c>
      <c r="FZ176" s="129">
        <f t="shared" si="258"/>
        <v>4.7104625432718503</v>
      </c>
      <c r="GA176" s="129">
        <f t="shared" si="259"/>
        <v>54.587611558230485</v>
      </c>
      <c r="GB176" s="129">
        <f t="shared" si="250"/>
        <v>1.8333677193910745E-2</v>
      </c>
      <c r="GC176" s="149">
        <f>0.5*Sections!$U$2*Sections!$T$2*Sections!FT176^2</f>
        <v>534.66955389822863</v>
      </c>
      <c r="GD176" s="149">
        <f>BikeData!$N$2*((Sections!$P$2)/Sections!$N$2)-(0.5*Sections!$U$2*Sections!$T$2*Sections!FT176^2)/BikeData!$G$5</f>
        <v>8.4090565625085496</v>
      </c>
      <c r="GE176" s="149">
        <f>Sections!$V$2*BikeData!$N$2*(Sections!$P$2/Sections!$M$2)/(1-Sections!$V$2*Sections!$N$2/Sections!$M$2)</f>
        <v>15.459349727578084</v>
      </c>
      <c r="GF176" s="149">
        <f t="shared" si="260"/>
        <v>8.4090565625085496</v>
      </c>
      <c r="GG176" s="149">
        <f t="shared" si="261"/>
        <v>364.54111422000005</v>
      </c>
      <c r="GH176" s="149">
        <f>MAX(0, (FT176^2 - CX$6^2)/(2*Sections!GF176))</f>
        <v>176.6182917468451</v>
      </c>
      <c r="GI176" s="149">
        <f t="shared" si="262"/>
        <v>0</v>
      </c>
      <c r="GJ176" s="149">
        <f t="shared" si="263"/>
        <v>4.7104625432718503</v>
      </c>
      <c r="GM176" s="106">
        <f>INDEX($B$29:$B$34, MATCH(GQ176, $A$29:$A$34, 0))</f>
        <v>288.49501037177833</v>
      </c>
      <c r="GN176" s="106">
        <f t="shared" si="264"/>
        <v>150</v>
      </c>
      <c r="GO176" s="106">
        <f t="shared" si="265"/>
        <v>52.282920443273731</v>
      </c>
      <c r="GP176" s="106">
        <f t="shared" si="266"/>
        <v>188.21851359578542</v>
      </c>
      <c r="GQ176" s="106">
        <f>IF(HD176=0,
IF(GO176&lt;$E$29,1,
IF(GO176&lt;$E$30,2,
IF(GO176&lt;$E$31,3,
IF(GO176&lt;$E$32,4,
IF(GO176&lt;$E$33,5,
IF(GO176&lt;$E$34,6)))))),
IF(GO176&gt;$F$29,1,
IF(GO176&gt;$F$30,2,
IF(GO176&gt;$F$31,3,
IF(GO176&gt;$F$32,4,
IF(GO176&gt;$F$33,5,
IF(GO176&gt;$F$34,6)))))))</f>
        <v>3</v>
      </c>
      <c r="GR176" s="106" cm="1">
        <f t="array" ref="GR176">INDEX(Sections!$A$37:$F$67, MATCH(GO176, Acceleration!$H$6:$H$36, 1), Sections!GQ176)</f>
        <v>6.8582415088433493</v>
      </c>
      <c r="GS176" s="106">
        <f>(BikeData!$G$5/GM176)*BikeData!$N$2*(Sections!$O$2/Sections!$N$2)-Sections!GX176/Sections!GM176</f>
        <v>8.2931210670717022</v>
      </c>
      <c r="GT176" s="106">
        <f>(Sections!$V$2*Sections!$L$2*BikeData!$N$2*((Sections!$P$2)/Sections!$M$2)/(1-Sections!$V$2*Sections!$N$2/Sections!$M$2))/Sections!GM176-Sections!GX176/Sections!GM176</f>
        <v>12.441246886180952</v>
      </c>
      <c r="GU176" s="106">
        <f t="shared" si="267"/>
        <v>6.8582415088433493</v>
      </c>
      <c r="GV176" s="106">
        <f t="shared" si="268"/>
        <v>52.413931860673998</v>
      </c>
      <c r="GW176" s="106">
        <f t="shared" si="251"/>
        <v>1.9102771057469159E-2</v>
      </c>
      <c r="GX176" s="106">
        <f>0.5*Sections!$U$2*Sections!$T$2*Sections!GO176^2</f>
        <v>492.03067861398421</v>
      </c>
      <c r="GY176" s="106">
        <f>BikeData!$N$2*((Sections!$P$2)/Sections!$N$2)-(0.5*Sections!$U$2*Sections!$T$2*Sections!GO176^2)/BikeData!$G$5</f>
        <v>8.5705674537367464</v>
      </c>
      <c r="GZ176" s="106">
        <f>Sections!$V$2*BikeData!$N$2*(Sections!$P$2/Sections!$M$2)/(1-Sections!$V$2*Sections!$N$2/Sections!$M$2)</f>
        <v>15.459349727578084</v>
      </c>
      <c r="HA176" s="106">
        <f t="shared" si="269"/>
        <v>8.5705674537367464</v>
      </c>
      <c r="HB176" s="106">
        <f t="shared" si="270"/>
        <v>233.21187875999999</v>
      </c>
      <c r="HC176" s="106">
        <f>MAX(0, (GO176^2 - DY$9^2)/(2*Sections!HA176))</f>
        <v>159.47040757994904</v>
      </c>
      <c r="HD176" s="106">
        <f t="shared" si="271"/>
        <v>0</v>
      </c>
      <c r="HE176" s="106">
        <f t="shared" si="272"/>
        <v>6.8582415088433493</v>
      </c>
      <c r="HH176" s="82">
        <f>INDEX($B$29:$B$34, MATCH(HL176, $A$29:$A$34, 0))</f>
        <v>288.49501037177833</v>
      </c>
      <c r="HI176" s="82">
        <f t="shared" si="273"/>
        <v>150</v>
      </c>
      <c r="HJ176" s="82">
        <f t="shared" si="274"/>
        <v>51.323616578385661</v>
      </c>
      <c r="HK176" s="82">
        <f t="shared" si="275"/>
        <v>184.76501968218838</v>
      </c>
      <c r="HL176" s="106">
        <f>IF(HY176=0,
IF(HJ176&lt;$E$29,1,
IF(HJ176&lt;$E$30,2,
IF(HJ176&lt;$E$31,3,
IF(HJ176&lt;$E$32,4,
IF(HJ176&lt;$E$33,5,
IF(HJ176&lt;$E$34,6)))))),
IF(HJ176&gt;$F$29,1,
IF(HJ176&gt;$F$30,2,
IF(HJ176&gt;$F$31,3,
IF(HJ176&gt;$F$32,4,
IF(HJ176&gt;$F$33,5,
IF(HJ176&gt;$F$34,6)))))))</f>
        <v>3</v>
      </c>
      <c r="HM176" s="106" cm="1">
        <f t="array" ref="HM176">INDEX(Sections!$A$37:$F$67, MATCH(HJ176, Acceleration!$H$6:$H$36, 1), Sections!HL176)</f>
        <v>6.8582415088433493</v>
      </c>
      <c r="HN176" s="82">
        <f>(BikeData!$G$5/HH176)*BikeData!$N$2*(Sections!$O$2/Sections!$N$2)-Sections!HS176/Sections!HH176</f>
        <v>8.3551333258889464</v>
      </c>
      <c r="HO176" s="82">
        <f>(Sections!$V$2*Sections!$L$2*BikeData!$N$2*((Sections!$P$2)/Sections!$M$2)/(1-Sections!$V$2*Sections!$N$2/Sections!$M$2))/Sections!HH176-Sections!HS176/Sections!HH176</f>
        <v>12.503259144998198</v>
      </c>
      <c r="HP176" s="82">
        <f t="shared" si="276"/>
        <v>6.8582415088433493</v>
      </c>
      <c r="HQ176" s="82">
        <f t="shared" si="277"/>
        <v>51.457070473384221</v>
      </c>
      <c r="HR176" s="106">
        <f t="shared" si="242"/>
        <v>1.9458908646841622E-2</v>
      </c>
      <c r="HS176" s="104">
        <f>0.5*Sections!$U$2*Sections!$T$2*Sections!HJ176^2</f>
        <v>474.14045136332584</v>
      </c>
      <c r="HT176" s="104">
        <f>BikeData!$N$2*((Sections!$P$2)/Sections!$N$2)-(0.5*Sections!$U$2*Sections!$T$2*Sections!HJ176^2)/BikeData!$G$5</f>
        <v>8.638333466049847</v>
      </c>
      <c r="HU176" s="104">
        <f>Sections!$V$2*BikeData!$N$2*(Sections!$P$2/Sections!$M$2)/(1-Sections!$V$2*Sections!$N$2/Sections!$M$2)</f>
        <v>15.459349727578084</v>
      </c>
      <c r="HV176" s="106">
        <f t="shared" si="278"/>
        <v>8.638333466049847</v>
      </c>
      <c r="HW176" s="106">
        <f t="shared" si="279"/>
        <v>171.42191860000003</v>
      </c>
      <c r="HX176" s="106">
        <f t="shared" si="252"/>
        <v>133.87119828378593</v>
      </c>
      <c r="HY176" s="106">
        <f t="shared" si="280"/>
        <v>0</v>
      </c>
      <c r="HZ176" s="106">
        <f t="shared" si="281"/>
        <v>6.8582415088433493</v>
      </c>
    </row>
    <row r="177" spans="2:234">
      <c r="B177" s="65"/>
      <c r="C177" s="65"/>
      <c r="D177" s="65"/>
      <c r="E177" s="111"/>
      <c r="F177" s="111"/>
      <c r="L177" s="149">
        <f>INDEX($B$29:$B$34, MATCH($P177, $A$29:$A$34, 0))</f>
        <v>288.49501037177833</v>
      </c>
      <c r="M177" s="149">
        <f t="shared" si="243"/>
        <v>151</v>
      </c>
      <c r="N177" s="149">
        <f t="shared" si="253"/>
        <v>52.015672430373478</v>
      </c>
      <c r="O177" s="149">
        <f t="shared" si="244"/>
        <v>187.25642074934453</v>
      </c>
      <c r="P177" s="149">
        <f>IF(AC177=0,
IF(N177&lt;$E$29,1,
IF(N177&lt;$E$30,2,
IF(N177&lt;$E$31,3,
IF(N177&lt;$E$32,4,
IF(N177&lt;$E$33,5,
IF(N177&lt;$E$34,6)))))),
IF(N177&gt;$F$29,1,
IF(N177&gt;$F$30,2,
IF(N177&gt;$F$31,3,
IF(N177&gt;$F$32,4,
IF(N177&gt;$F$33,5,
IF(N177&gt;$F$34,6)))))))</f>
        <v>3</v>
      </c>
      <c r="Q177" s="149" cm="1">
        <f t="array" ref="Q177">INDEX(Sections!$A$37:$F$67, MATCH(N177, Acceleration!$H$6:$H$36, 1), Sections!P177)</f>
        <v>6.8582415088433493</v>
      </c>
      <c r="R177" s="149">
        <f>(BikeData!$G$5/L177)*BikeData!$N$2*(Sections!$O$2/Sections!$N$2)-Sections!W177/Sections!L177</f>
        <v>8.3105121702953362</v>
      </c>
      <c r="S177" s="149">
        <f>(Sections!$V$2*Sections!$L$2*BikeData!$N$2*((Sections!$P$2)/Sections!$M$2)/(1-Sections!$V$2*Sections!$N$2/Sections!$M$2))/Sections!L177-Sections!W177/Sections!L177</f>
        <v>12.45863798940459</v>
      </c>
      <c r="T177" s="149">
        <f t="shared" si="240"/>
        <v>6.8582415088433493</v>
      </c>
      <c r="U177" s="149">
        <f t="shared" si="241"/>
        <v>52.147355267564642</v>
      </c>
      <c r="V177" s="149">
        <f t="shared" si="245"/>
        <v>1.9200670758147811E-2</v>
      </c>
      <c r="W177" s="149">
        <f>0.5*Sections!$U$2*Sections!$T$2*Sections!N177^2</f>
        <v>487.01343210910477</v>
      </c>
      <c r="X177" s="149">
        <f>BikeData!$N$2*((Sections!$P$2)/Sections!$N$2)-(0.5*Sections!$U$2*Sections!$T$2*Sections!N177^2)/BikeData!$G$5</f>
        <v>8.589572175346138</v>
      </c>
      <c r="Y177" s="149">
        <f>Sections!$V$2*BikeData!$N$2*(Sections!$P$2/Sections!$M$2)/(1-Sections!$V$2*Sections!$N$2/Sections!$M$2)</f>
        <v>15.459349727578084</v>
      </c>
      <c r="Z177" s="149">
        <f t="shared" si="246"/>
        <v>8.589572175346138</v>
      </c>
      <c r="AA177" s="149">
        <f>$D$2-M177</f>
        <v>352.2</v>
      </c>
      <c r="AB177" s="149">
        <f>MAX(0, (N177^2 - M$17^2)/(2*Sections!Z177))</f>
        <v>105.28970226985878</v>
      </c>
      <c r="AC177" s="149">
        <f t="shared" si="254"/>
        <v>0</v>
      </c>
      <c r="AD177" s="149">
        <f t="shared" si="247"/>
        <v>6.8582415088433493</v>
      </c>
      <c r="EW177" s="637"/>
      <c r="EX177" s="129">
        <f>INDEX($B$29:$B$34, MATCH($FB177, $A$29:$A$34, 0))</f>
        <v>288.49501037177833</v>
      </c>
      <c r="EY177" s="129">
        <f t="shared" si="282"/>
        <v>151</v>
      </c>
      <c r="EZ177" s="129">
        <f t="shared" si="283"/>
        <v>52.408209761429603</v>
      </c>
      <c r="FA177" s="129">
        <f t="shared" si="284"/>
        <v>188.66955514114659</v>
      </c>
      <c r="FB177" s="149">
        <f>IF(FO177=1,
IF(EZ177&lt;$E$29,1,
IF(EZ177&lt;$E$30,2,
IF(EZ177&lt;$E$31,3,
IF(EZ177&lt;$E$32,4,
IF(EZ177&lt;$E$33,5,
IF(EZ177&lt;$E$34,6)))))),
IF(EZ177&gt;$F$29,1,
IF(EZ177&gt;$F$30,2,
IF(EZ177&gt;$F$31,3,
IF(EZ177&gt;$F$32,4,
IF(EZ177&gt;$F$33,5,
IF(EZ177&gt;$F$34,6)))))))</f>
        <v>3</v>
      </c>
      <c r="FC177" s="149" cm="1">
        <f t="array" ref="FC177">INDEX(Sections!$A$37:$F$67, MATCH(EZ177, Acceleration!$H$6:$H$36, 1), Sections!FB177)</f>
        <v>6.8582415088433493</v>
      </c>
      <c r="FD177" s="129">
        <f>(BikeData!$G$5/EX177)*BikeData!$N$2*(Sections!$O$2/Sections!$N$2)-Sections!FI177/Sections!EX177</f>
        <v>8.2849372081737123</v>
      </c>
      <c r="FE177" s="129">
        <f>(Sections!$V$2*Sections!$L$2*BikeData!$N$2*((Sections!$P$2)/Sections!$M$2)/(1-Sections!$V$2*Sections!$N$2/Sections!$M$2))/Sections!EX177-Sections!FI177/Sections!EX177</f>
        <v>12.433063027282964</v>
      </c>
      <c r="FF177" s="129">
        <f t="shared" si="285"/>
        <v>6.8582415088433493</v>
      </c>
      <c r="FG177" s="129">
        <f t="shared" si="301"/>
        <v>52.244590168483349</v>
      </c>
      <c r="FH177" s="129">
        <f t="shared" si="300"/>
        <v>1.9110812145870723E-2</v>
      </c>
      <c r="FI177" s="149">
        <f>0.5*Sections!$U$2*Sections!$T$2*Sections!EZ177^2</f>
        <v>494.3916810716409</v>
      </c>
      <c r="FJ177" s="149">
        <f>BikeData!$N$2*((Sections!$P$2)/Sections!$N$2)-(0.5*Sections!$U$2*Sections!$T$2*Sections!EZ177^2)/BikeData!$G$5</f>
        <v>8.5616242626092589</v>
      </c>
      <c r="FK177" s="149">
        <f>Sections!$V$2*BikeData!$N$2*(Sections!$P$2/Sections!$M$2)/(1-Sections!$V$2*Sections!$N$2/Sections!$M$2)</f>
        <v>15.459349727578084</v>
      </c>
      <c r="FL177" s="149">
        <f t="shared" si="287"/>
        <v>8.5616242626092589</v>
      </c>
      <c r="FM177" s="149">
        <f t="shared" si="288"/>
        <v>102.62828163</v>
      </c>
      <c r="FN177" s="149">
        <f t="shared" si="249"/>
        <v>118.00520275385094</v>
      </c>
      <c r="FO177" s="149">
        <f t="shared" si="289"/>
        <v>1</v>
      </c>
      <c r="FP177" s="149">
        <f t="shared" si="298"/>
        <v>-8.5616242626092589</v>
      </c>
      <c r="FQ177" s="676"/>
      <c r="FR177" s="149">
        <f>INDEX($B$29:$B$34, MATCH($FV177, $A$29:$A$34, 0))</f>
        <v>281.54523308547459</v>
      </c>
      <c r="FS177" s="129">
        <f t="shared" si="255"/>
        <v>151</v>
      </c>
      <c r="FT177" s="129">
        <f t="shared" si="256"/>
        <v>54.587611558230485</v>
      </c>
      <c r="FU177" s="129">
        <f t="shared" si="257"/>
        <v>196.51540160962975</v>
      </c>
      <c r="FV177" s="149">
        <f>IF(GI177=0,
IF(FT177&lt;$E$29,1,
IF(FT177&lt;$E$30,2,
IF(FT177&lt;$E$31,3,
IF(FT177&lt;$E$32,4,
IF(FT177&lt;$E$33,5,
IF(FT177&lt;$E$34,6)))))),
IF(FT177&gt;$F$29,1,
IF(FT177&gt;$F$30,2,
IF(FT177&gt;$F$31,3,
IF(FT177&gt;$F$32,4,
IF(FT177&gt;$F$33,5,
IF(FT177&gt;$F$34,6)))))))</f>
        <v>4</v>
      </c>
      <c r="FW177" s="149" cm="1">
        <f t="array" ref="FW177">INDEX(Sections!$A$37:$F$67, MATCH(FT177, Acceleration!$H$6:$H$36, 1), Sections!FV177)</f>
        <v>4.7104625432718503</v>
      </c>
      <c r="FX177" s="129">
        <f>(BikeData!$G$5/FR177)*BikeData!$N$2*(Sections!$O$2/Sections!$N$2)-Sections!GC177/Sections!FR177</f>
        <v>8.3403628636346063</v>
      </c>
      <c r="FY177" s="129">
        <f>(Sections!$V$2*Sections!$L$2*BikeData!$N$2*((Sections!$P$2)/Sections!$M$2)/(1-Sections!$V$2*Sections!$N$2/Sections!$M$2))/Sections!FR177-Sections!GC177/Sections!FR177</f>
        <v>12.590882711164946</v>
      </c>
      <c r="FZ177" s="129">
        <f t="shared" si="258"/>
        <v>4.7104625432718503</v>
      </c>
      <c r="GA177" s="129">
        <f t="shared" si="259"/>
        <v>54.67383524793923</v>
      </c>
      <c r="GB177" s="129">
        <f t="shared" si="250"/>
        <v>1.8304718255726816E-2</v>
      </c>
      <c r="GC177" s="149">
        <f>0.5*Sections!$U$2*Sections!$T$2*Sections!FT177^2</f>
        <v>536.36532041380644</v>
      </c>
      <c r="GD177" s="149">
        <f>BikeData!$N$2*((Sections!$P$2)/Sections!$N$2)-(0.5*Sections!$U$2*Sections!$T$2*Sections!FT177^2)/BikeData!$G$5</f>
        <v>8.4026332044949967</v>
      </c>
      <c r="GE177" s="149">
        <f>Sections!$V$2*BikeData!$N$2*(Sections!$P$2/Sections!$M$2)/(1-Sections!$V$2*Sections!$N$2/Sections!$M$2)</f>
        <v>15.459349727578084</v>
      </c>
      <c r="GF177" s="149">
        <f t="shared" si="260"/>
        <v>8.4026332044949967</v>
      </c>
      <c r="GG177" s="149">
        <f t="shared" si="261"/>
        <v>363.54111422000005</v>
      </c>
      <c r="GH177" s="149">
        <f>MAX(0, (FT177^2 - CX$6^2)/(2*Sections!GF177))</f>
        <v>177.31390048289907</v>
      </c>
      <c r="GI177" s="149">
        <f t="shared" si="262"/>
        <v>0</v>
      </c>
      <c r="GJ177" s="149">
        <f t="shared" si="263"/>
        <v>4.7104625432718503</v>
      </c>
      <c r="GM177" s="106">
        <f>INDEX($B$29:$B$34, MATCH(GQ177, $A$29:$A$34, 0))</f>
        <v>288.49501037177833</v>
      </c>
      <c r="GN177" s="106">
        <f t="shared" si="264"/>
        <v>151</v>
      </c>
      <c r="GO177" s="106">
        <f t="shared" si="265"/>
        <v>52.413931860673998</v>
      </c>
      <c r="GP177" s="106">
        <f t="shared" si="266"/>
        <v>188.6901546984264</v>
      </c>
      <c r="GQ177" s="106">
        <f>IF(HD177=0,
IF(GO177&lt;$E$29,1,
IF(GO177&lt;$E$30,2,
IF(GO177&lt;$E$31,3,
IF(GO177&lt;$E$32,4,
IF(GO177&lt;$E$33,5,
IF(GO177&lt;$E$34,6)))))),
IF(GO177&gt;$F$29,1,
IF(GO177&gt;$F$30,2,
IF(GO177&gt;$F$31,3,
IF(GO177&gt;$F$32,4,
IF(GO177&gt;$F$33,5,
IF(GO177&gt;$F$34,6)))))))</f>
        <v>3</v>
      </c>
      <c r="GR177" s="106" cm="1">
        <f t="array" ref="GR177">INDEX(Sections!$A$37:$F$67, MATCH(GO177, Acceleration!$H$6:$H$36, 1), Sections!GQ177)</f>
        <v>6.8582415088433493</v>
      </c>
      <c r="GS177" s="106">
        <f>(BikeData!$G$5/GM177)*BikeData!$N$2*(Sections!$O$2/Sections!$N$2)-Sections!GX177/Sections!GM177</f>
        <v>8.2845629747150884</v>
      </c>
      <c r="GT177" s="106">
        <f>(Sections!$V$2*Sections!$L$2*BikeData!$N$2*((Sections!$P$2)/Sections!$M$2)/(1-Sections!$V$2*Sections!$N$2/Sections!$M$2))/Sections!GM177-Sections!GX177/Sections!GM177</f>
        <v>12.43268879382434</v>
      </c>
      <c r="GU177" s="106">
        <f t="shared" si="267"/>
        <v>6.8582415088433493</v>
      </c>
      <c r="GV177" s="106">
        <f t="shared" si="268"/>
        <v>52.54461662352351</v>
      </c>
      <c r="GW177" s="106">
        <f t="shared" si="251"/>
        <v>1.9055141566683056E-2</v>
      </c>
      <c r="GX177" s="106">
        <f>0.5*Sections!$U$2*Sections!$T$2*Sections!GO177^2</f>
        <v>494.49964555716781</v>
      </c>
      <c r="GY177" s="106">
        <f>BikeData!$N$2*((Sections!$P$2)/Sections!$N$2)-(0.5*Sections!$U$2*Sections!$T$2*Sections!GO177^2)/BikeData!$G$5</f>
        <v>8.561215306224689</v>
      </c>
      <c r="GZ177" s="106">
        <f>Sections!$V$2*BikeData!$N$2*(Sections!$P$2/Sections!$M$2)/(1-Sections!$V$2*Sections!$N$2/Sections!$M$2)</f>
        <v>15.459349727578084</v>
      </c>
      <c r="HA177" s="106">
        <f t="shared" si="269"/>
        <v>8.561215306224689</v>
      </c>
      <c r="HB177" s="106">
        <f t="shared" si="270"/>
        <v>232.21187875999999</v>
      </c>
      <c r="HC177" s="106">
        <f>MAX(0, (GO177^2 - DY$9^2)/(2*Sections!HA177))</f>
        <v>160.4456934459952</v>
      </c>
      <c r="HD177" s="106">
        <f t="shared" si="271"/>
        <v>0</v>
      </c>
      <c r="HE177" s="106">
        <f t="shared" si="272"/>
        <v>6.8582415088433493</v>
      </c>
      <c r="HH177" s="82">
        <f>INDEX($B$29:$B$34, MATCH(HL177, $A$29:$A$34, 0))</f>
        <v>288.49501037177833</v>
      </c>
      <c r="HI177" s="82">
        <f t="shared" si="273"/>
        <v>151</v>
      </c>
      <c r="HJ177" s="82">
        <f t="shared" si="274"/>
        <v>51.457070473384221</v>
      </c>
      <c r="HK177" s="82">
        <f t="shared" si="275"/>
        <v>185.24545370418321</v>
      </c>
      <c r="HL177" s="106">
        <f>IF(HY177=0,
IF(HJ177&lt;$E$29,1,
IF(HJ177&lt;$E$30,2,
IF(HJ177&lt;$E$31,3,
IF(HJ177&lt;$E$32,4,
IF(HJ177&lt;$E$33,5,
IF(HJ177&lt;$E$34,6)))))),
IF(HJ177&gt;$F$29,1,
IF(HJ177&gt;$F$30,2,
IF(HJ177&gt;$F$31,3,
IF(HJ177&gt;$F$32,4,
IF(HJ177&gt;$F$33,5,
IF(HJ177&gt;$F$34,6)))))))</f>
        <v>3</v>
      </c>
      <c r="HM177" s="106" cm="1">
        <f t="array" ref="HM177">INDEX(Sections!$A$37:$F$67, MATCH(HJ177, Acceleration!$H$6:$H$36, 1), Sections!HL177)</f>
        <v>6.8582415088433493</v>
      </c>
      <c r="HN177" s="82">
        <f>(BikeData!$G$5/HH177)*BikeData!$N$2*(Sections!$O$2/Sections!$N$2)-Sections!HS177/Sections!HH177</f>
        <v>8.3465752335323327</v>
      </c>
      <c r="HO177" s="82">
        <f>(Sections!$V$2*Sections!$L$2*BikeData!$N$2*((Sections!$P$2)/Sections!$M$2)/(1-Sections!$V$2*Sections!$N$2/Sections!$M$2))/Sections!HH177-Sections!HS177/Sections!HH177</f>
        <v>12.494701052641584</v>
      </c>
      <c r="HP177" s="82">
        <f t="shared" si="276"/>
        <v>6.8582415088433493</v>
      </c>
      <c r="HQ177" s="82">
        <f t="shared" si="277"/>
        <v>51.590179149916864</v>
      </c>
      <c r="HR177" s="106">
        <f t="shared" si="242"/>
        <v>1.9408572352111901E-2</v>
      </c>
      <c r="HS177" s="104">
        <f>0.5*Sections!$U$2*Sections!$T$2*Sections!HJ177^2</f>
        <v>476.60941830650944</v>
      </c>
      <c r="HT177" s="104">
        <f>BikeData!$N$2*((Sections!$P$2)/Sections!$N$2)-(0.5*Sections!$U$2*Sections!$T$2*Sections!HJ177^2)/BikeData!$G$5</f>
        <v>8.6289813185377877</v>
      </c>
      <c r="HU177" s="104">
        <f>Sections!$V$2*BikeData!$N$2*(Sections!$P$2/Sections!$M$2)/(1-Sections!$V$2*Sections!$N$2/Sections!$M$2)</f>
        <v>15.459349727578084</v>
      </c>
      <c r="HV177" s="106">
        <f t="shared" si="278"/>
        <v>8.6289813185377877</v>
      </c>
      <c r="HW177" s="106">
        <f t="shared" si="279"/>
        <v>170.42191860000003</v>
      </c>
      <c r="HX177" s="106">
        <f t="shared" si="252"/>
        <v>134.81108033978089</v>
      </c>
      <c r="HY177" s="106">
        <f t="shared" si="280"/>
        <v>0</v>
      </c>
      <c r="HZ177" s="106">
        <f t="shared" si="281"/>
        <v>6.8582415088433493</v>
      </c>
    </row>
    <row r="178" spans="2:234">
      <c r="B178" s="65"/>
      <c r="C178" s="65"/>
      <c r="D178" s="65"/>
      <c r="E178" s="111"/>
      <c r="F178" s="111"/>
      <c r="L178" s="149">
        <f>INDEX($B$29:$B$34, MATCH($P178, $A$29:$A$34, 0))</f>
        <v>288.49501037177833</v>
      </c>
      <c r="M178" s="149">
        <f t="shared" si="243"/>
        <v>152</v>
      </c>
      <c r="N178" s="149">
        <f t="shared" si="253"/>
        <v>52.147355267564642</v>
      </c>
      <c r="O178" s="149">
        <f t="shared" si="244"/>
        <v>187.73047896323271</v>
      </c>
      <c r="P178" s="149">
        <f>IF(AC178=0,
IF(N178&lt;$E$29,1,
IF(N178&lt;$E$30,2,
IF(N178&lt;$E$31,3,
IF(N178&lt;$E$32,4,
IF(N178&lt;$E$33,5,
IF(N178&lt;$E$34,6)))))),
IF(N178&gt;$F$29,1,
IF(N178&gt;$F$30,2,
IF(N178&gt;$F$31,3,
IF(N178&gt;$F$32,4,
IF(N178&gt;$F$33,5,
IF(N178&gt;$F$34,6)))))))</f>
        <v>3</v>
      </c>
      <c r="Q178" s="149" cm="1">
        <f t="array" ref="Q178">INDEX(Sections!$A$37:$F$67, MATCH(N178, Acceleration!$H$6:$H$36, 1), Sections!P178)</f>
        <v>6.8582415088433493</v>
      </c>
      <c r="R178" s="149">
        <f>(BikeData!$G$5/L178)*BikeData!$N$2*(Sections!$O$2/Sections!$N$2)-Sections!W178/Sections!L178</f>
        <v>8.3019540779387242</v>
      </c>
      <c r="S178" s="149">
        <f>(Sections!$V$2*Sections!$L$2*BikeData!$N$2*((Sections!$P$2)/Sections!$M$2)/(1-Sections!$V$2*Sections!$N$2/Sections!$M$2))/Sections!L178-Sections!W178/Sections!L178</f>
        <v>12.450079897047976</v>
      </c>
      <c r="T178" s="149">
        <f t="shared" si="240"/>
        <v>6.8582415088433493</v>
      </c>
      <c r="U178" s="149">
        <f t="shared" si="241"/>
        <v>52.278706414938085</v>
      </c>
      <c r="V178" s="149">
        <f t="shared" si="245"/>
        <v>1.9152307075228123E-2</v>
      </c>
      <c r="W178" s="149">
        <f>0.5*Sections!$U$2*Sections!$T$2*Sections!N178^2</f>
        <v>489.48239905228832</v>
      </c>
      <c r="X178" s="149">
        <f>BikeData!$N$2*((Sections!$P$2)/Sections!$N$2)-(0.5*Sections!$U$2*Sections!$T$2*Sections!N178^2)/BikeData!$G$5</f>
        <v>8.5802200278340806</v>
      </c>
      <c r="Y178" s="149">
        <f>Sections!$V$2*BikeData!$N$2*(Sections!$P$2/Sections!$M$2)/(1-Sections!$V$2*Sections!$N$2/Sections!$M$2)</f>
        <v>15.459349727578084</v>
      </c>
      <c r="Z178" s="149">
        <f t="shared" si="246"/>
        <v>8.5802200278340806</v>
      </c>
      <c r="AA178" s="149">
        <f>$D$2-M178</f>
        <v>351.2</v>
      </c>
      <c r="AB178" s="149">
        <f>MAX(0, (N178^2 - M$17^2)/(2*Sections!Z178))</f>
        <v>106.20377280773884</v>
      </c>
      <c r="AC178" s="149">
        <f t="shared" si="254"/>
        <v>0</v>
      </c>
      <c r="AD178" s="149">
        <f t="shared" si="247"/>
        <v>6.8582415088433493</v>
      </c>
      <c r="EW178" s="637"/>
      <c r="EX178" s="129">
        <f>INDEX($B$29:$B$34, MATCH($FB178, $A$29:$A$34, 0))</f>
        <v>288.49501037177833</v>
      </c>
      <c r="EY178" s="129">
        <f t="shared" si="282"/>
        <v>152</v>
      </c>
      <c r="EZ178" s="129">
        <f t="shared" si="283"/>
        <v>52.244590168483349</v>
      </c>
      <c r="FA178" s="129">
        <f t="shared" si="284"/>
        <v>188.08052460654005</v>
      </c>
      <c r="FB178" s="149">
        <f>IF(FO178=1,
IF(EZ178&lt;$E$29,1,
IF(EZ178&lt;$E$30,2,
IF(EZ178&lt;$E$31,3,
IF(EZ178&lt;$E$32,4,
IF(EZ178&lt;$E$33,5,
IF(EZ178&lt;$E$34,6)))))),
IF(EZ178&gt;$F$29,1,
IF(EZ178&gt;$F$30,2,
IF(EZ178&gt;$F$31,3,
IF(EZ178&gt;$F$32,4,
IF(EZ178&gt;$F$33,5,
IF(EZ178&gt;$F$34,6)))))))</f>
        <v>3</v>
      </c>
      <c r="FC178" s="149" cm="1">
        <f t="array" ref="FC178">INDEX(Sections!$A$37:$F$67, MATCH(EZ178, Acceleration!$H$6:$H$36, 1), Sections!FB178)</f>
        <v>6.8582415088433493</v>
      </c>
      <c r="FD178" s="129">
        <f>(BikeData!$G$5/EX178)*BikeData!$N$2*(Sections!$O$2/Sections!$N$2)-Sections!FI178/Sections!EX178</f>
        <v>8.2956208755638947</v>
      </c>
      <c r="FE178" s="129">
        <f>(Sections!$V$2*Sections!$L$2*BikeData!$N$2*((Sections!$P$2)/Sections!$M$2)/(1-Sections!$V$2*Sections!$N$2/Sections!$M$2))/Sections!EX178-Sections!FI178/Sections!EX178</f>
        <v>12.443746694673145</v>
      </c>
      <c r="FF178" s="129">
        <f t="shared" si="285"/>
        <v>6.8582415088433493</v>
      </c>
      <c r="FG178" s="129">
        <f t="shared" si="301"/>
        <v>52.080232367600054</v>
      </c>
      <c r="FH178" s="129">
        <f t="shared" si="300"/>
        <v>1.9170892903347114E-2</v>
      </c>
      <c r="FI178" s="149">
        <f>0.5*Sections!$U$2*Sections!$T$2*Sections!EZ178^2</f>
        <v>491.30949633710168</v>
      </c>
      <c r="FJ178" s="149">
        <f>BikeData!$N$2*((Sections!$P$2)/Sections!$N$2)-(0.5*Sections!$U$2*Sections!$T$2*Sections!EZ178^2)/BikeData!$G$5</f>
        <v>8.5732992047855454</v>
      </c>
      <c r="FK178" s="149">
        <f>Sections!$V$2*BikeData!$N$2*(Sections!$P$2/Sections!$M$2)/(1-Sections!$V$2*Sections!$N$2/Sections!$M$2)</f>
        <v>15.459349727578084</v>
      </c>
      <c r="FL178" s="149">
        <f t="shared" si="287"/>
        <v>8.5732992047855454</v>
      </c>
      <c r="FM178" s="149">
        <f t="shared" si="288"/>
        <v>101.62828163</v>
      </c>
      <c r="FN178" s="149">
        <f t="shared" si="249"/>
        <v>116.84586748001458</v>
      </c>
      <c r="FO178" s="149">
        <f t="shared" si="289"/>
        <v>1</v>
      </c>
      <c r="FP178" s="149">
        <f t="shared" si="298"/>
        <v>-8.5732992047855454</v>
      </c>
      <c r="FQ178" s="676"/>
      <c r="FR178" s="149">
        <f>INDEX($B$29:$B$34, MATCH($FV178, $A$29:$A$34, 0))</f>
        <v>281.54523308547459</v>
      </c>
      <c r="FS178" s="129">
        <f t="shared" si="255"/>
        <v>152</v>
      </c>
      <c r="FT178" s="129">
        <f t="shared" si="256"/>
        <v>54.67383524793923</v>
      </c>
      <c r="FU178" s="129">
        <f t="shared" si="257"/>
        <v>196.82580689258123</v>
      </c>
      <c r="FV178" s="149">
        <f>IF(GI178=0,
IF(FT178&lt;$E$29,1,
IF(FT178&lt;$E$30,2,
IF(FT178&lt;$E$31,3,
IF(FT178&lt;$E$32,4,
IF(FT178&lt;$E$33,5,
IF(FT178&lt;$E$34,6)))))),
IF(FT178&gt;$F$29,1,
IF(FT178&gt;$F$30,2,
IF(FT178&gt;$F$31,3,
IF(FT178&gt;$F$32,4,
IF(FT178&gt;$F$33,5,
IF(FT178&gt;$F$34,6)))))))</f>
        <v>4</v>
      </c>
      <c r="FW178" s="149" cm="1">
        <f t="array" ref="FW178">INDEX(Sections!$A$37:$F$67, MATCH(FT178, Acceleration!$H$6:$H$36, 1), Sections!FV178)</f>
        <v>4.7104625432718503</v>
      </c>
      <c r="FX178" s="129">
        <f>(BikeData!$G$5/FR178)*BikeData!$N$2*(Sections!$O$2/Sections!$N$2)-Sections!GC178/Sections!FR178</f>
        <v>8.3343397941015365</v>
      </c>
      <c r="FY178" s="129">
        <f>(Sections!$V$2*Sections!$L$2*BikeData!$N$2*((Sections!$P$2)/Sections!$M$2)/(1-Sections!$V$2*Sections!$N$2/Sections!$M$2))/Sections!FR178-Sections!GC178/Sections!FR178</f>
        <v>12.584859641631876</v>
      </c>
      <c r="FZ178" s="129">
        <f t="shared" si="258"/>
        <v>4.7104625432718503</v>
      </c>
      <c r="GA178" s="129">
        <f t="shared" si="259"/>
        <v>54.75992317201829</v>
      </c>
      <c r="GB178" s="129">
        <f t="shared" si="250"/>
        <v>1.8275896111735881E-2</v>
      </c>
      <c r="GC178" s="149">
        <f>0.5*Sections!$U$2*Sections!$T$2*Sections!FT178^2</f>
        <v>538.06108692938437</v>
      </c>
      <c r="GD178" s="149">
        <f>BikeData!$N$2*((Sections!$P$2)/Sections!$N$2)-(0.5*Sections!$U$2*Sections!$T$2*Sections!FT178^2)/BikeData!$G$5</f>
        <v>8.3962098464814439</v>
      </c>
      <c r="GE178" s="149">
        <f>Sections!$V$2*BikeData!$N$2*(Sections!$P$2/Sections!$M$2)/(1-Sections!$V$2*Sections!$N$2/Sections!$M$2)</f>
        <v>15.459349727578084</v>
      </c>
      <c r="GF178" s="149">
        <f t="shared" si="260"/>
        <v>8.3962098464814439</v>
      </c>
      <c r="GG178" s="149">
        <f t="shared" si="261"/>
        <v>362.54111422000005</v>
      </c>
      <c r="GH178" s="149">
        <f>MAX(0, (FT178^2 - CX$6^2)/(2*Sections!GF178))</f>
        <v>178.01057354298277</v>
      </c>
      <c r="GI178" s="149">
        <f t="shared" si="262"/>
        <v>0</v>
      </c>
      <c r="GJ178" s="149">
        <f t="shared" si="263"/>
        <v>4.7104625432718503</v>
      </c>
      <c r="GM178" s="106">
        <f>INDEX($B$29:$B$34, MATCH(GQ178, $A$29:$A$34, 0))</f>
        <v>288.49501037177833</v>
      </c>
      <c r="GN178" s="106">
        <f t="shared" si="264"/>
        <v>152</v>
      </c>
      <c r="GO178" s="106">
        <f t="shared" si="265"/>
        <v>52.54461662352351</v>
      </c>
      <c r="GP178" s="106">
        <f t="shared" si="266"/>
        <v>189.16061984468465</v>
      </c>
      <c r="GQ178" s="106">
        <f>IF(HD178=0,
IF(GO178&lt;$E$29,1,
IF(GO178&lt;$E$30,2,
IF(GO178&lt;$E$31,3,
IF(GO178&lt;$E$32,4,
IF(GO178&lt;$E$33,5,
IF(GO178&lt;$E$34,6)))))),
IF(GO178&gt;$F$29,1,
IF(GO178&gt;$F$30,2,
IF(GO178&gt;$F$31,3,
IF(GO178&gt;$F$32,4,
IF(GO178&gt;$F$33,5,
IF(GO178&gt;$F$34,6)))))))</f>
        <v>3</v>
      </c>
      <c r="GR178" s="106" cm="1">
        <f t="array" ref="GR178">INDEX(Sections!$A$37:$F$67, MATCH(GO178, Acceleration!$H$6:$H$36, 1), Sections!GQ178)</f>
        <v>6.8582415088433493</v>
      </c>
      <c r="GS178" s="106">
        <f>(BikeData!$G$5/GM178)*BikeData!$N$2*(Sections!$O$2/Sections!$N$2)-Sections!GX178/Sections!GM178</f>
        <v>8.2760048823584764</v>
      </c>
      <c r="GT178" s="106">
        <f>(Sections!$V$2*Sections!$L$2*BikeData!$N$2*((Sections!$P$2)/Sections!$M$2)/(1-Sections!$V$2*Sections!$N$2/Sections!$M$2))/Sections!GM178-Sections!GX178/Sections!GM178</f>
        <v>12.424130701467728</v>
      </c>
      <c r="GU178" s="106">
        <f t="shared" si="267"/>
        <v>6.8582415088433493</v>
      </c>
      <c r="GV178" s="106">
        <f t="shared" si="268"/>
        <v>52.674977163077628</v>
      </c>
      <c r="GW178" s="106">
        <f t="shared" si="251"/>
        <v>1.9007866577172166E-2</v>
      </c>
      <c r="GX178" s="106">
        <f>0.5*Sections!$U$2*Sections!$T$2*Sections!GO178^2</f>
        <v>496.96861250035136</v>
      </c>
      <c r="GY178" s="106">
        <f>BikeData!$N$2*((Sections!$P$2)/Sections!$N$2)-(0.5*Sections!$U$2*Sections!$T$2*Sections!GO178^2)/BikeData!$G$5</f>
        <v>8.5518631587126297</v>
      </c>
      <c r="GZ178" s="106">
        <f>Sections!$V$2*BikeData!$N$2*(Sections!$P$2/Sections!$M$2)/(1-Sections!$V$2*Sections!$N$2/Sections!$M$2)</f>
        <v>15.459349727578084</v>
      </c>
      <c r="HA178" s="106">
        <f t="shared" si="269"/>
        <v>8.5518631587126297</v>
      </c>
      <c r="HB178" s="106">
        <f t="shared" si="270"/>
        <v>231.21187875999999</v>
      </c>
      <c r="HC178" s="106">
        <f>MAX(0, (GO178^2 - DY$9^2)/(2*Sections!HA178))</f>
        <v>161.42311241850399</v>
      </c>
      <c r="HD178" s="106">
        <f t="shared" si="271"/>
        <v>0</v>
      </c>
      <c r="HE178" s="106">
        <f t="shared" si="272"/>
        <v>6.8582415088433493</v>
      </c>
      <c r="HH178" s="82">
        <f>INDEX($B$29:$B$34, MATCH(HL178, $A$29:$A$34, 0))</f>
        <v>288.49501037177833</v>
      </c>
      <c r="HI178" s="82">
        <f t="shared" si="273"/>
        <v>152</v>
      </c>
      <c r="HJ178" s="82">
        <f t="shared" si="274"/>
        <v>51.590179149916864</v>
      </c>
      <c r="HK178" s="82">
        <f t="shared" si="275"/>
        <v>185.72464493970071</v>
      </c>
      <c r="HL178" s="106">
        <f>IF(HY178=0,
IF(HJ178&lt;$E$29,1,
IF(HJ178&lt;$E$30,2,
IF(HJ178&lt;$E$31,3,
IF(HJ178&lt;$E$32,4,
IF(HJ178&lt;$E$33,5,
IF(HJ178&lt;$E$34,6)))))),
IF(HJ178&gt;$F$29,1,
IF(HJ178&gt;$F$30,2,
IF(HJ178&gt;$F$31,3,
IF(HJ178&gt;$F$32,4,
IF(HJ178&gt;$F$33,5,
IF(HJ178&gt;$F$34,6)))))))</f>
        <v>3</v>
      </c>
      <c r="HM178" s="106" cm="1">
        <f t="array" ref="HM178">INDEX(Sections!$A$37:$F$67, MATCH(HJ178, Acceleration!$H$6:$H$36, 1), Sections!HL178)</f>
        <v>6.8582415088433493</v>
      </c>
      <c r="HN178" s="82">
        <f>(BikeData!$G$5/HH178)*BikeData!$N$2*(Sections!$O$2/Sections!$N$2)-Sections!HS178/Sections!HH178</f>
        <v>8.3380171411757207</v>
      </c>
      <c r="HO178" s="82">
        <f>(Sections!$V$2*Sections!$L$2*BikeData!$N$2*((Sections!$P$2)/Sections!$M$2)/(1-Sections!$V$2*Sections!$N$2/Sections!$M$2))/Sections!HH178-Sections!HS178/Sections!HH178</f>
        <v>12.486142960284973</v>
      </c>
      <c r="HP178" s="82">
        <f t="shared" si="276"/>
        <v>6.8582415088433493</v>
      </c>
      <c r="HQ178" s="82">
        <f t="shared" si="277"/>
        <v>51.722945273236363</v>
      </c>
      <c r="HR178" s="106">
        <f t="shared" si="242"/>
        <v>1.9358624677813355E-2</v>
      </c>
      <c r="HS178" s="104">
        <f>0.5*Sections!$U$2*Sections!$T$2*Sections!HJ178^2</f>
        <v>479.07838524969304</v>
      </c>
      <c r="HT178" s="104">
        <f>BikeData!$N$2*((Sections!$P$2)/Sections!$N$2)-(0.5*Sections!$U$2*Sections!$T$2*Sections!HJ178^2)/BikeData!$G$5</f>
        <v>8.6196291710257285</v>
      </c>
      <c r="HU178" s="104">
        <f>Sections!$V$2*BikeData!$N$2*(Sections!$P$2/Sections!$M$2)/(1-Sections!$V$2*Sections!$N$2/Sections!$M$2)</f>
        <v>15.459349727578084</v>
      </c>
      <c r="HV178" s="106">
        <f t="shared" si="278"/>
        <v>8.6196291710257285</v>
      </c>
      <c r="HW178" s="106">
        <f t="shared" si="279"/>
        <v>169.42191860000003</v>
      </c>
      <c r="HX178" s="106">
        <f t="shared" si="252"/>
        <v>135.75300190709524</v>
      </c>
      <c r="HY178" s="106">
        <f t="shared" si="280"/>
        <v>0</v>
      </c>
      <c r="HZ178" s="106">
        <f t="shared" si="281"/>
        <v>6.8582415088433493</v>
      </c>
    </row>
    <row r="179" spans="2:234">
      <c r="B179" s="65"/>
      <c r="C179" s="65"/>
      <c r="D179" s="65"/>
      <c r="E179" s="111"/>
      <c r="F179" s="111"/>
      <c r="L179" s="149">
        <f>INDEX($B$29:$B$34, MATCH($P179, $A$29:$A$34, 0))</f>
        <v>288.49501037177833</v>
      </c>
      <c r="M179" s="149">
        <f t="shared" si="243"/>
        <v>153</v>
      </c>
      <c r="N179" s="149">
        <f t="shared" si="253"/>
        <v>52.278706414938085</v>
      </c>
      <c r="O179" s="149">
        <f t="shared" si="244"/>
        <v>188.20334309377711</v>
      </c>
      <c r="P179" s="149">
        <f>IF(AC179=0,
IF(N179&lt;$E$29,1,
IF(N179&lt;$E$30,2,
IF(N179&lt;$E$31,3,
IF(N179&lt;$E$32,4,
IF(N179&lt;$E$33,5,
IF(N179&lt;$E$34,6)))))),
IF(N179&gt;$F$29,1,
IF(N179&gt;$F$30,2,
IF(N179&gt;$F$31,3,
IF(N179&gt;$F$32,4,
IF(N179&gt;$F$33,5,
IF(N179&gt;$F$34,6)))))))</f>
        <v>3</v>
      </c>
      <c r="Q179" s="149" cm="1">
        <f t="array" ref="Q179">INDEX(Sections!$A$37:$F$67, MATCH(N179, Acceleration!$H$6:$H$36, 1), Sections!P179)</f>
        <v>6.8582415088433493</v>
      </c>
      <c r="R179" s="149">
        <f>(BikeData!$G$5/L179)*BikeData!$N$2*(Sections!$O$2/Sections!$N$2)-Sections!W179/Sections!L179</f>
        <v>8.2933959855821122</v>
      </c>
      <c r="S179" s="149">
        <f>(Sections!$V$2*Sections!$L$2*BikeData!$N$2*((Sections!$P$2)/Sections!$M$2)/(1-Sections!$V$2*Sections!$N$2/Sections!$M$2))/Sections!L179-Sections!W179/Sections!L179</f>
        <v>12.441521804691364</v>
      </c>
      <c r="T179" s="149">
        <f t="shared" si="240"/>
        <v>6.8582415088433493</v>
      </c>
      <c r="U179" s="149">
        <f t="shared" si="241"/>
        <v>52.40972836637274</v>
      </c>
      <c r="V179" s="149">
        <f t="shared" si="245"/>
        <v>1.9104307024724657E-2</v>
      </c>
      <c r="W179" s="149">
        <f>0.5*Sections!$U$2*Sections!$T$2*Sections!N179^2</f>
        <v>491.95136599547192</v>
      </c>
      <c r="X179" s="149">
        <f>BikeData!$N$2*((Sections!$P$2)/Sections!$N$2)-(0.5*Sections!$U$2*Sections!$T$2*Sections!N179^2)/BikeData!$G$5</f>
        <v>8.5708678803220213</v>
      </c>
      <c r="Y179" s="149">
        <f>Sections!$V$2*BikeData!$N$2*(Sections!$P$2/Sections!$M$2)/(1-Sections!$V$2*Sections!$N$2/Sections!$M$2)</f>
        <v>15.459349727578084</v>
      </c>
      <c r="Z179" s="149">
        <f t="shared" si="246"/>
        <v>8.5708678803220213</v>
      </c>
      <c r="AA179" s="149">
        <f>$D$2-M179</f>
        <v>350.2</v>
      </c>
      <c r="AB179" s="149">
        <f>MAX(0, (N179^2 - M$17^2)/(2*Sections!Z179))</f>
        <v>107.11983813135734</v>
      </c>
      <c r="AC179" s="149">
        <f t="shared" si="254"/>
        <v>0</v>
      </c>
      <c r="AD179" s="149">
        <f t="shared" si="247"/>
        <v>6.8582415088433493</v>
      </c>
      <c r="EW179" s="637"/>
      <c r="EX179" s="129">
        <f>INDEX($B$29:$B$34, MATCH($FB179, $A$29:$A$34, 0))</f>
        <v>288.49501037177833</v>
      </c>
      <c r="EY179" s="129">
        <f t="shared" si="282"/>
        <v>153</v>
      </c>
      <c r="EZ179" s="129">
        <f t="shared" si="283"/>
        <v>52.080232367600054</v>
      </c>
      <c r="FA179" s="129">
        <f t="shared" si="284"/>
        <v>187.48883652336019</v>
      </c>
      <c r="FB179" s="149">
        <f>IF(FO179=1,
IF(EZ179&lt;$E$29,1,
IF(EZ179&lt;$E$30,2,
IF(EZ179&lt;$E$31,3,
IF(EZ179&lt;$E$32,4,
IF(EZ179&lt;$E$33,5,
IF(EZ179&lt;$E$34,6)))))),
IF(EZ179&gt;$F$29,1,
IF(EZ179&gt;$F$30,2,
IF(EZ179&gt;$F$31,3,
IF(EZ179&gt;$F$32,4,
IF(EZ179&gt;$F$33,5,
IF(EZ179&gt;$F$34,6)))))))</f>
        <v>3</v>
      </c>
      <c r="FC179" s="149" cm="1">
        <f t="array" ref="FC179">INDEX(Sections!$A$37:$F$67, MATCH(EZ179, Acceleration!$H$6:$H$36, 1), Sections!FB179)</f>
        <v>6.8582415088433493</v>
      </c>
      <c r="FD179" s="129">
        <f>(BikeData!$G$5/EX179)*BikeData!$N$2*(Sections!$O$2/Sections!$N$2)-Sections!FI179/Sections!EX179</f>
        <v>8.3063191115914261</v>
      </c>
      <c r="FE179" s="129">
        <f>(Sections!$V$2*Sections!$L$2*BikeData!$N$2*((Sections!$P$2)/Sections!$M$2)/(1-Sections!$V$2*Sections!$N$2/Sections!$M$2))/Sections!EX179-Sections!FI179/Sections!EX179</f>
        <v>12.454444930700678</v>
      </c>
      <c r="FF179" s="129">
        <f t="shared" si="285"/>
        <v>6.8582415088433493</v>
      </c>
      <c r="FG179" s="129">
        <f t="shared" si="301"/>
        <v>51.915129040854183</v>
      </c>
      <c r="FH179" s="129">
        <f t="shared" si="300"/>
        <v>1.9231626996753789E-2</v>
      </c>
      <c r="FI179" s="149">
        <f>0.5*Sections!$U$2*Sections!$T$2*Sections!EZ179^2</f>
        <v>488.22310862337895</v>
      </c>
      <c r="FJ179" s="149">
        <f>BikeData!$N$2*((Sections!$P$2)/Sections!$N$2)-(0.5*Sections!$U$2*Sections!$T$2*Sections!EZ179^2)/BikeData!$G$5</f>
        <v>8.5849900673375252</v>
      </c>
      <c r="FK179" s="149">
        <f>Sections!$V$2*BikeData!$N$2*(Sections!$P$2/Sections!$M$2)/(1-Sections!$V$2*Sections!$N$2/Sections!$M$2)</f>
        <v>15.459349727578084</v>
      </c>
      <c r="FL179" s="149">
        <f t="shared" si="287"/>
        <v>8.5849900673375252</v>
      </c>
      <c r="FM179" s="149">
        <f t="shared" si="288"/>
        <v>100.62828163</v>
      </c>
      <c r="FN179" s="149">
        <f t="shared" si="249"/>
        <v>115.68811096506224</v>
      </c>
      <c r="FO179" s="149">
        <f t="shared" si="289"/>
        <v>1</v>
      </c>
      <c r="FP179" s="149">
        <f t="shared" si="298"/>
        <v>-8.5849900673375252</v>
      </c>
      <c r="FQ179" s="676"/>
      <c r="FR179" s="149">
        <f>INDEX($B$29:$B$34, MATCH($FV179, $A$29:$A$34, 0))</f>
        <v>281.54523308547459</v>
      </c>
      <c r="FS179" s="129">
        <f t="shared" si="255"/>
        <v>153</v>
      </c>
      <c r="FT179" s="129">
        <f t="shared" si="256"/>
        <v>54.75992317201829</v>
      </c>
      <c r="FU179" s="129">
        <f t="shared" si="257"/>
        <v>197.13572341926584</v>
      </c>
      <c r="FV179" s="149">
        <f>IF(GI179=0,
IF(FT179&lt;$E$29,1,
IF(FT179&lt;$E$30,2,
IF(FT179&lt;$E$31,3,
IF(FT179&lt;$E$32,4,
IF(FT179&lt;$E$33,5,
IF(FT179&lt;$E$34,6)))))),
IF(FT179&gt;$F$29,1,
IF(FT179&gt;$F$30,2,
IF(FT179&gt;$F$31,3,
IF(FT179&gt;$F$32,4,
IF(FT179&gt;$F$33,5,
IF(FT179&gt;$F$34,6)))))))</f>
        <v>4</v>
      </c>
      <c r="FW179" s="149" cm="1">
        <f t="array" ref="FW179">INDEX(Sections!$A$37:$F$67, MATCH(FT179, Acceleration!$H$6:$H$36, 1), Sections!FV179)</f>
        <v>4.7104625432718503</v>
      </c>
      <c r="FX179" s="129">
        <f>(BikeData!$G$5/FR179)*BikeData!$N$2*(Sections!$O$2/Sections!$N$2)-Sections!GC179/Sections!FR179</f>
        <v>8.3283167245684684</v>
      </c>
      <c r="FY179" s="129">
        <f>(Sections!$V$2*Sections!$L$2*BikeData!$N$2*((Sections!$P$2)/Sections!$M$2)/(1-Sections!$V$2*Sections!$N$2/Sections!$M$2))/Sections!FR179-Sections!GC179/Sections!FR179</f>
        <v>12.578836572098808</v>
      </c>
      <c r="FZ179" s="129">
        <f t="shared" si="258"/>
        <v>4.7104625432718503</v>
      </c>
      <c r="GA179" s="129">
        <f t="shared" si="259"/>
        <v>54.845875969774511</v>
      </c>
      <c r="GB179" s="129">
        <f t="shared" si="250"/>
        <v>1.8247209688354457E-2</v>
      </c>
      <c r="GC179" s="149">
        <f>0.5*Sections!$U$2*Sections!$T$2*Sections!FT179^2</f>
        <v>539.75685344496219</v>
      </c>
      <c r="GD179" s="149">
        <f>BikeData!$N$2*((Sections!$P$2)/Sections!$N$2)-(0.5*Sections!$U$2*Sections!$T$2*Sections!FT179^2)/BikeData!$G$5</f>
        <v>8.389786488467891</v>
      </c>
      <c r="GE179" s="149">
        <f>Sections!$V$2*BikeData!$N$2*(Sections!$P$2/Sections!$M$2)/(1-Sections!$V$2*Sections!$N$2/Sections!$M$2)</f>
        <v>15.459349727578084</v>
      </c>
      <c r="GF179" s="149">
        <f t="shared" si="260"/>
        <v>8.389786488467891</v>
      </c>
      <c r="GG179" s="149">
        <f t="shared" si="261"/>
        <v>361.54111422000005</v>
      </c>
      <c r="GH179" s="149">
        <f>MAX(0, (FT179^2 - CX$6^2)/(2*Sections!GF179))</f>
        <v>178.70831337168789</v>
      </c>
      <c r="GI179" s="149">
        <f t="shared" si="262"/>
        <v>0</v>
      </c>
      <c r="GJ179" s="149">
        <f t="shared" si="263"/>
        <v>4.7104625432718503</v>
      </c>
      <c r="GM179" s="106">
        <f>INDEX($B$29:$B$34, MATCH(GQ179, $A$29:$A$34, 0))</f>
        <v>288.49501037177833</v>
      </c>
      <c r="GN179" s="106">
        <f t="shared" si="264"/>
        <v>153</v>
      </c>
      <c r="GO179" s="106">
        <f t="shared" si="265"/>
        <v>52.674977163077628</v>
      </c>
      <c r="GP179" s="106">
        <f t="shared" si="266"/>
        <v>189.62991778707948</v>
      </c>
      <c r="GQ179" s="106">
        <f>IF(HD179=0,
IF(GO179&lt;$E$29,1,
IF(GO179&lt;$E$30,2,
IF(GO179&lt;$E$31,3,
IF(GO179&lt;$E$32,4,
IF(GO179&lt;$E$33,5,
IF(GO179&lt;$E$34,6)))))),
IF(GO179&gt;$F$29,1,
IF(GO179&gt;$F$30,2,
IF(GO179&gt;$F$31,3,
IF(GO179&gt;$F$32,4,
IF(GO179&gt;$F$33,5,
IF(GO179&gt;$F$34,6)))))))</f>
        <v>3</v>
      </c>
      <c r="GR179" s="106" cm="1">
        <f t="array" ref="GR179">INDEX(Sections!$A$37:$F$67, MATCH(GO179, Acceleration!$H$6:$H$36, 1), Sections!GQ179)</f>
        <v>6.8582415088433493</v>
      </c>
      <c r="GS179" s="106">
        <f>(BikeData!$G$5/GM179)*BikeData!$N$2*(Sections!$O$2/Sections!$N$2)-Sections!GX179/Sections!GM179</f>
        <v>8.2674467900018644</v>
      </c>
      <c r="GT179" s="106">
        <f>(Sections!$V$2*Sections!$L$2*BikeData!$N$2*((Sections!$P$2)/Sections!$M$2)/(1-Sections!$V$2*Sections!$N$2/Sections!$M$2))/Sections!GM179-Sections!GX179/Sections!GM179</f>
        <v>12.415572609111116</v>
      </c>
      <c r="GU179" s="106">
        <f t="shared" si="267"/>
        <v>6.8582415088433493</v>
      </c>
      <c r="GV179" s="106">
        <f t="shared" si="268"/>
        <v>52.805015880581237</v>
      </c>
      <c r="GW179" s="106">
        <f t="shared" si="251"/>
        <v>1.8960941713109847E-2</v>
      </c>
      <c r="GX179" s="106">
        <f>0.5*Sections!$U$2*Sections!$T$2*Sections!GO179^2</f>
        <v>499.4375794435349</v>
      </c>
      <c r="GY179" s="106">
        <f>BikeData!$N$2*((Sections!$P$2)/Sections!$N$2)-(0.5*Sections!$U$2*Sections!$T$2*Sections!GO179^2)/BikeData!$G$5</f>
        <v>8.5425110112005704</v>
      </c>
      <c r="GZ179" s="106">
        <f>Sections!$V$2*BikeData!$N$2*(Sections!$P$2/Sections!$M$2)/(1-Sections!$V$2*Sections!$N$2/Sections!$M$2)</f>
        <v>15.459349727578084</v>
      </c>
      <c r="HA179" s="106">
        <f t="shared" si="269"/>
        <v>8.5425110112005704</v>
      </c>
      <c r="HB179" s="106">
        <f t="shared" si="270"/>
        <v>230.21187875999999</v>
      </c>
      <c r="HC179" s="106">
        <f>MAX(0, (GO179^2 - DY$9^2)/(2*Sections!HA179))</f>
        <v>162.40267150330533</v>
      </c>
      <c r="HD179" s="106">
        <f t="shared" si="271"/>
        <v>0</v>
      </c>
      <c r="HE179" s="106">
        <f t="shared" si="272"/>
        <v>6.8582415088433493</v>
      </c>
      <c r="HH179" s="82">
        <f>INDEX($B$29:$B$34, MATCH(HL179, $A$29:$A$34, 0))</f>
        <v>288.49501037177833</v>
      </c>
      <c r="HI179" s="82">
        <f t="shared" si="273"/>
        <v>153</v>
      </c>
      <c r="HJ179" s="82">
        <f t="shared" si="274"/>
        <v>51.722945273236363</v>
      </c>
      <c r="HK179" s="82">
        <f t="shared" si="275"/>
        <v>186.20260298365091</v>
      </c>
      <c r="HL179" s="106">
        <f>IF(HY179=0,
IF(HJ179&lt;$E$29,1,
IF(HJ179&lt;$E$30,2,
IF(HJ179&lt;$E$31,3,
IF(HJ179&lt;$E$32,4,
IF(HJ179&lt;$E$33,5,
IF(HJ179&lt;$E$34,6)))))),
IF(HJ179&gt;$F$29,1,
IF(HJ179&gt;$F$30,2,
IF(HJ179&gt;$F$31,3,
IF(HJ179&gt;$F$32,4,
IF(HJ179&gt;$F$33,5,
IF(HJ179&gt;$F$34,6)))))))</f>
        <v>3</v>
      </c>
      <c r="HM179" s="106" cm="1">
        <f t="array" ref="HM179">INDEX(Sections!$A$37:$F$67, MATCH(HJ179, Acceleration!$H$6:$H$36, 1), Sections!HL179)</f>
        <v>6.8582415088433493</v>
      </c>
      <c r="HN179" s="82">
        <f>(BikeData!$G$5/HH179)*BikeData!$N$2*(Sections!$O$2/Sections!$N$2)-Sections!HS179/Sections!HH179</f>
        <v>8.3294590488191069</v>
      </c>
      <c r="HO179" s="82">
        <f>(Sections!$V$2*Sections!$L$2*BikeData!$N$2*((Sections!$P$2)/Sections!$M$2)/(1-Sections!$V$2*Sections!$N$2/Sections!$M$2))/Sections!HH179-Sections!HS179/Sections!HH179</f>
        <v>12.477584867928361</v>
      </c>
      <c r="HP179" s="82">
        <f t="shared" si="276"/>
        <v>6.8582415088433493</v>
      </c>
      <c r="HQ179" s="82">
        <f t="shared" si="277"/>
        <v>51.855371474475916</v>
      </c>
      <c r="HR179" s="106">
        <f t="shared" si="242"/>
        <v>1.9309060648972021E-2</v>
      </c>
      <c r="HS179" s="104">
        <f>0.5*Sections!$U$2*Sections!$T$2*Sections!HJ179^2</f>
        <v>481.5473521928767</v>
      </c>
      <c r="HT179" s="104">
        <f>BikeData!$N$2*((Sections!$P$2)/Sections!$N$2)-(0.5*Sections!$U$2*Sections!$T$2*Sections!HJ179^2)/BikeData!$G$5</f>
        <v>8.6102770235136692</v>
      </c>
      <c r="HU179" s="104">
        <f>Sections!$V$2*BikeData!$N$2*(Sections!$P$2/Sections!$M$2)/(1-Sections!$V$2*Sections!$N$2/Sections!$M$2)</f>
        <v>15.459349727578084</v>
      </c>
      <c r="HV179" s="106">
        <f t="shared" si="278"/>
        <v>8.6102770235136692</v>
      </c>
      <c r="HW179" s="106">
        <f t="shared" si="279"/>
        <v>168.42191860000003</v>
      </c>
      <c r="HX179" s="106">
        <f t="shared" si="252"/>
        <v>136.69696963144224</v>
      </c>
      <c r="HY179" s="106">
        <f t="shared" si="280"/>
        <v>0</v>
      </c>
      <c r="HZ179" s="106">
        <f t="shared" si="281"/>
        <v>6.8582415088433493</v>
      </c>
    </row>
    <row r="180" spans="2:234">
      <c r="B180" s="65"/>
      <c r="C180" s="65"/>
      <c r="D180" s="65"/>
      <c r="E180" s="111"/>
      <c r="F180" s="111"/>
      <c r="L180" s="149">
        <f>INDEX($B$29:$B$34, MATCH($P180, $A$29:$A$34, 0))</f>
        <v>288.49501037177833</v>
      </c>
      <c r="M180" s="149">
        <f t="shared" si="243"/>
        <v>154</v>
      </c>
      <c r="N180" s="149">
        <f t="shared" si="253"/>
        <v>52.40972836637274</v>
      </c>
      <c r="O180" s="149">
        <f t="shared" si="244"/>
        <v>188.67502211894185</v>
      </c>
      <c r="P180" s="149">
        <f>IF(AC180=0,
IF(N180&lt;$E$29,1,
IF(N180&lt;$E$30,2,
IF(N180&lt;$E$31,3,
IF(N180&lt;$E$32,4,
IF(N180&lt;$E$33,5,
IF(N180&lt;$E$34,6)))))),
IF(N180&gt;$F$29,1,
IF(N180&gt;$F$30,2,
IF(N180&gt;$F$31,3,
IF(N180&gt;$F$32,4,
IF(N180&gt;$F$33,5,
IF(N180&gt;$F$34,6)))))))</f>
        <v>3</v>
      </c>
      <c r="Q180" s="149" cm="1">
        <f t="array" ref="Q180">INDEX(Sections!$A$37:$F$67, MATCH(N180, Acceleration!$H$6:$H$36, 1), Sections!P180)</f>
        <v>6.8582415088433493</v>
      </c>
      <c r="R180" s="149">
        <f>(BikeData!$G$5/L180)*BikeData!$N$2*(Sections!$O$2/Sections!$N$2)-Sections!W180/Sections!L180</f>
        <v>8.2848378932254985</v>
      </c>
      <c r="S180" s="149">
        <f>(Sections!$V$2*Sections!$L$2*BikeData!$N$2*((Sections!$P$2)/Sections!$M$2)/(1-Sections!$V$2*Sections!$N$2/Sections!$M$2))/Sections!L180-Sections!W180/Sections!L180</f>
        <v>12.43296371233475</v>
      </c>
      <c r="T180" s="149">
        <f t="shared" si="240"/>
        <v>6.8582415088433493</v>
      </c>
      <c r="U180" s="149">
        <f t="shared" si="241"/>
        <v>52.540423584652054</v>
      </c>
      <c r="V180" s="149">
        <f t="shared" si="245"/>
        <v>1.9056666072606105E-2</v>
      </c>
      <c r="W180" s="149">
        <f>0.5*Sections!$U$2*Sections!$T$2*Sections!N180^2</f>
        <v>494.42033293865552</v>
      </c>
      <c r="X180" s="149">
        <f>BikeData!$N$2*((Sections!$P$2)/Sections!$N$2)-(0.5*Sections!$U$2*Sections!$T$2*Sections!N180^2)/BikeData!$G$5</f>
        <v>8.561515732809962</v>
      </c>
      <c r="Y180" s="149">
        <f>Sections!$V$2*BikeData!$N$2*(Sections!$P$2/Sections!$M$2)/(1-Sections!$V$2*Sections!$N$2/Sections!$M$2)</f>
        <v>15.459349727578084</v>
      </c>
      <c r="Z180" s="149">
        <f t="shared" si="246"/>
        <v>8.561515732809962</v>
      </c>
      <c r="AA180" s="149">
        <f>$D$2-M180</f>
        <v>349.2</v>
      </c>
      <c r="AB180" s="149">
        <f>MAX(0, (N180^2 - M$17^2)/(2*Sections!Z180))</f>
        <v>108.03790477770991</v>
      </c>
      <c r="AC180" s="149">
        <f t="shared" si="254"/>
        <v>0</v>
      </c>
      <c r="AD180" s="149">
        <f t="shared" si="247"/>
        <v>6.8582415088433493</v>
      </c>
      <c r="EW180" s="637"/>
      <c r="EX180" s="129">
        <f>INDEX($B$29:$B$34, MATCH($FB180, $A$29:$A$34, 0))</f>
        <v>288.49501037177833</v>
      </c>
      <c r="EY180" s="129">
        <f t="shared" si="282"/>
        <v>154</v>
      </c>
      <c r="EZ180" s="129">
        <f t="shared" si="283"/>
        <v>51.915129040854183</v>
      </c>
      <c r="FA180" s="129">
        <f t="shared" si="284"/>
        <v>186.89446454707507</v>
      </c>
      <c r="FB180" s="149">
        <f>IF(FO180=1,
IF(EZ180&lt;$E$29,1,
IF(EZ180&lt;$E$30,2,
IF(EZ180&lt;$E$31,3,
IF(EZ180&lt;$E$32,4,
IF(EZ180&lt;$E$33,5,
IF(EZ180&lt;$E$34,6)))))),
IF(EZ180&gt;$F$29,1,
IF(EZ180&gt;$F$30,2,
IF(EZ180&gt;$F$31,3,
IF(EZ180&gt;$F$32,4,
IF(EZ180&gt;$F$33,5,
IF(EZ180&gt;$F$34,6)))))))</f>
        <v>3</v>
      </c>
      <c r="FC180" s="149" cm="1">
        <f t="array" ref="FC180">INDEX(Sections!$A$37:$F$67, MATCH(EZ180, Acceleration!$H$6:$H$36, 1), Sections!FB180)</f>
        <v>6.8582415088433493</v>
      </c>
      <c r="FD180" s="129">
        <f>(BikeData!$G$5/EX180)*BikeData!$N$2*(Sections!$O$2/Sections!$N$2)-Sections!FI180/Sections!EX180</f>
        <v>8.3170319361226319</v>
      </c>
      <c r="FE180" s="129">
        <f>(Sections!$V$2*Sections!$L$2*BikeData!$N$2*((Sections!$P$2)/Sections!$M$2)/(1-Sections!$V$2*Sections!$N$2/Sections!$M$2))/Sections!EX180-Sections!FI180/Sections!EX180</f>
        <v>12.465157755231886</v>
      </c>
      <c r="FF180" s="129">
        <f t="shared" si="285"/>
        <v>6.8582415088433493</v>
      </c>
      <c r="FG180" s="129">
        <f t="shared" si="301"/>
        <v>51.749272744499436</v>
      </c>
      <c r="FH180" s="129">
        <f t="shared" si="300"/>
        <v>1.9293026010424725E-2</v>
      </c>
      <c r="FI180" s="149">
        <f>0.5*Sections!$U$2*Sections!$T$2*Sections!EZ180^2</f>
        <v>485.13251219913747</v>
      </c>
      <c r="FJ180" s="149">
        <f>BikeData!$N$2*((Sections!$P$2)/Sections!$N$2)-(0.5*Sections!$U$2*Sections!$T$2*Sections!EZ180^2)/BikeData!$G$5</f>
        <v>8.5966968719748031</v>
      </c>
      <c r="FK180" s="149">
        <f>Sections!$V$2*BikeData!$N$2*(Sections!$P$2/Sections!$M$2)/(1-Sections!$V$2*Sections!$N$2/Sections!$M$2)</f>
        <v>15.459349727578084</v>
      </c>
      <c r="FL180" s="149">
        <f t="shared" si="287"/>
        <v>8.5966968719748031</v>
      </c>
      <c r="FM180" s="149">
        <f t="shared" si="288"/>
        <v>99.628281630000004</v>
      </c>
      <c r="FN180" s="149">
        <f t="shared" si="249"/>
        <v>114.5319310590726</v>
      </c>
      <c r="FO180" s="149">
        <f t="shared" si="289"/>
        <v>1</v>
      </c>
      <c r="FP180" s="149">
        <f t="shared" si="298"/>
        <v>-8.5966968719748031</v>
      </c>
      <c r="FQ180" s="676"/>
      <c r="FR180" s="149">
        <f>INDEX($B$29:$B$34, MATCH($FV180, $A$29:$A$34, 0))</f>
        <v>281.54523308547459</v>
      </c>
      <c r="FS180" s="129">
        <f t="shared" si="255"/>
        <v>154</v>
      </c>
      <c r="FT180" s="129">
        <f t="shared" si="256"/>
        <v>54.845875969774511</v>
      </c>
      <c r="FU180" s="129">
        <f t="shared" si="257"/>
        <v>197.44515349118825</v>
      </c>
      <c r="FV180" s="149">
        <f>IF(GI180=0,
IF(FT180&lt;$E$29,1,
IF(FT180&lt;$E$30,2,
IF(FT180&lt;$E$31,3,
IF(FT180&lt;$E$32,4,
IF(FT180&lt;$E$33,5,
IF(FT180&lt;$E$34,6)))))),
IF(FT180&gt;$F$29,1,
IF(FT180&gt;$F$30,2,
IF(FT180&gt;$F$31,3,
IF(FT180&gt;$F$32,4,
IF(FT180&gt;$F$33,5,
IF(FT180&gt;$F$34,6)))))))</f>
        <v>4</v>
      </c>
      <c r="FW180" s="149" cm="1">
        <f t="array" ref="FW180">INDEX(Sections!$A$37:$F$67, MATCH(FT180, Acceleration!$H$6:$H$36, 1), Sections!FV180)</f>
        <v>4.7104625432718503</v>
      </c>
      <c r="FX180" s="129">
        <f>(BikeData!$G$5/FR180)*BikeData!$N$2*(Sections!$O$2/Sections!$N$2)-Sections!GC180/Sections!FR180</f>
        <v>8.3222936550354003</v>
      </c>
      <c r="FY180" s="129">
        <f>(Sections!$V$2*Sections!$L$2*BikeData!$N$2*((Sections!$P$2)/Sections!$M$2)/(1-Sections!$V$2*Sections!$N$2/Sections!$M$2))/Sections!FR180-Sections!GC180/Sections!FR180</f>
        <v>12.57281350256574</v>
      </c>
      <c r="FZ180" s="129">
        <f t="shared" si="258"/>
        <v>4.7104625432718503</v>
      </c>
      <c r="GA180" s="129">
        <f t="shared" si="259"/>
        <v>54.931694275513046</v>
      </c>
      <c r="GB180" s="129">
        <f t="shared" si="250"/>
        <v>1.8218657923755814E-2</v>
      </c>
      <c r="GC180" s="149">
        <f>0.5*Sections!$U$2*Sections!$T$2*Sections!FT180^2</f>
        <v>541.45261996054001</v>
      </c>
      <c r="GD180" s="149">
        <f>BikeData!$N$2*((Sections!$P$2)/Sections!$N$2)-(0.5*Sections!$U$2*Sections!$T$2*Sections!FT180^2)/BikeData!$G$5</f>
        <v>8.3833631304543381</v>
      </c>
      <c r="GE180" s="149">
        <f>Sections!$V$2*BikeData!$N$2*(Sections!$P$2/Sections!$M$2)/(1-Sections!$V$2*Sections!$N$2/Sections!$M$2)</f>
        <v>15.459349727578084</v>
      </c>
      <c r="GF180" s="149">
        <f t="shared" si="260"/>
        <v>8.3833631304543381</v>
      </c>
      <c r="GG180" s="149">
        <f t="shared" si="261"/>
        <v>360.54111422000005</v>
      </c>
      <c r="GH180" s="149">
        <f>MAX(0, (FT180^2 - CX$6^2)/(2*Sections!GF180))</f>
        <v>179.40712242109845</v>
      </c>
      <c r="GI180" s="149">
        <f t="shared" si="262"/>
        <v>0</v>
      </c>
      <c r="GJ180" s="149">
        <f t="shared" si="263"/>
        <v>4.7104625432718503</v>
      </c>
      <c r="GM180" s="106">
        <f>INDEX($B$29:$B$34, MATCH(GQ180, $A$29:$A$34, 0))</f>
        <v>288.49501037177833</v>
      </c>
      <c r="GN180" s="106">
        <f t="shared" si="264"/>
        <v>154</v>
      </c>
      <c r="GO180" s="106">
        <f t="shared" si="265"/>
        <v>52.805015880581237</v>
      </c>
      <c r="GP180" s="106">
        <f t="shared" si="266"/>
        <v>190.09805717009246</v>
      </c>
      <c r="GQ180" s="106">
        <f>IF(HD180=0,
IF(GO180&lt;$E$29,1,
IF(GO180&lt;$E$30,2,
IF(GO180&lt;$E$31,3,
IF(GO180&lt;$E$32,4,
IF(GO180&lt;$E$33,5,
IF(GO180&lt;$E$34,6)))))),
IF(GO180&gt;$F$29,1,
IF(GO180&gt;$F$30,2,
IF(GO180&gt;$F$31,3,
IF(GO180&gt;$F$32,4,
IF(GO180&gt;$F$33,5,
IF(GO180&gt;$F$34,6)))))))</f>
        <v>3</v>
      </c>
      <c r="GR180" s="106" cm="1">
        <f t="array" ref="GR180">INDEX(Sections!$A$37:$F$67, MATCH(GO180, Acceleration!$H$6:$H$36, 1), Sections!GQ180)</f>
        <v>6.8582415088433493</v>
      </c>
      <c r="GS180" s="106">
        <f>(BikeData!$G$5/GM180)*BikeData!$N$2*(Sections!$O$2/Sections!$N$2)-Sections!GX180/Sections!GM180</f>
        <v>8.2588886976452507</v>
      </c>
      <c r="GT180" s="106">
        <f>(Sections!$V$2*Sections!$L$2*BikeData!$N$2*((Sections!$P$2)/Sections!$M$2)/(1-Sections!$V$2*Sections!$N$2/Sections!$M$2))/Sections!GM180-Sections!GX180/Sections!GM180</f>
        <v>12.407014516754503</v>
      </c>
      <c r="GU180" s="106">
        <f t="shared" si="267"/>
        <v>6.8582415088433493</v>
      </c>
      <c r="GV180" s="106">
        <f t="shared" si="268"/>
        <v>52.934735147784799</v>
      </c>
      <c r="GW180" s="106">
        <f t="shared" si="251"/>
        <v>1.891436267391514E-2</v>
      </c>
      <c r="GX180" s="106">
        <f>0.5*Sections!$U$2*Sections!$T$2*Sections!GO180^2</f>
        <v>501.90654638671862</v>
      </c>
      <c r="GY180" s="106">
        <f>BikeData!$N$2*((Sections!$P$2)/Sections!$N$2)-(0.5*Sections!$U$2*Sections!$T$2*Sections!GO180^2)/BikeData!$G$5</f>
        <v>8.5331588636885112</v>
      </c>
      <c r="GZ180" s="106">
        <f>Sections!$V$2*BikeData!$N$2*(Sections!$P$2/Sections!$M$2)/(1-Sections!$V$2*Sections!$N$2/Sections!$M$2)</f>
        <v>15.459349727578084</v>
      </c>
      <c r="HA180" s="106">
        <f t="shared" si="269"/>
        <v>8.5331588636885112</v>
      </c>
      <c r="HB180" s="106">
        <f t="shared" si="270"/>
        <v>229.21187875999999</v>
      </c>
      <c r="HC180" s="106">
        <f>MAX(0, (GO180^2 - DY$9^2)/(2*Sections!HA180))</f>
        <v>163.38437773694199</v>
      </c>
      <c r="HD180" s="106">
        <f t="shared" si="271"/>
        <v>0</v>
      </c>
      <c r="HE180" s="106">
        <f t="shared" si="272"/>
        <v>6.8582415088433493</v>
      </c>
      <c r="HH180" s="82">
        <f>INDEX($B$29:$B$34, MATCH(HL180, $A$29:$A$34, 0))</f>
        <v>288.49501037177833</v>
      </c>
      <c r="HI180" s="82">
        <f t="shared" si="273"/>
        <v>154</v>
      </c>
      <c r="HJ180" s="82">
        <f t="shared" si="274"/>
        <v>51.855371474475916</v>
      </c>
      <c r="HK180" s="82">
        <f t="shared" si="275"/>
        <v>186.6793373081133</v>
      </c>
      <c r="HL180" s="106">
        <f>IF(HY180=0,
IF(HJ180&lt;$E$29,1,
IF(HJ180&lt;$E$30,2,
IF(HJ180&lt;$E$31,3,
IF(HJ180&lt;$E$32,4,
IF(HJ180&lt;$E$33,5,
IF(HJ180&lt;$E$34,6)))))),
IF(HJ180&gt;$F$29,1,
IF(HJ180&gt;$F$30,2,
IF(HJ180&gt;$F$31,3,
IF(HJ180&gt;$F$32,4,
IF(HJ180&gt;$F$33,5,
IF(HJ180&gt;$F$34,6)))))))</f>
        <v>3</v>
      </c>
      <c r="HM180" s="106" cm="1">
        <f t="array" ref="HM180">INDEX(Sections!$A$37:$F$67, MATCH(HJ180, Acceleration!$H$6:$H$36, 1), Sections!HL180)</f>
        <v>6.8582415088433493</v>
      </c>
      <c r="HN180" s="82">
        <f>(BikeData!$G$5/HH180)*BikeData!$N$2*(Sections!$O$2/Sections!$N$2)-Sections!HS180/Sections!HH180</f>
        <v>8.3209009564624949</v>
      </c>
      <c r="HO180" s="82">
        <f>(Sections!$V$2*Sections!$L$2*BikeData!$N$2*((Sections!$P$2)/Sections!$M$2)/(1-Sections!$V$2*Sections!$N$2/Sections!$M$2))/Sections!HH180-Sections!HS180/Sections!HH180</f>
        <v>12.469026775571747</v>
      </c>
      <c r="HP180" s="82">
        <f t="shared" si="276"/>
        <v>6.8582415088433493</v>
      </c>
      <c r="HQ180" s="82">
        <f t="shared" si="277"/>
        <v>51.987460351257567</v>
      </c>
      <c r="HR180" s="106">
        <f t="shared" si="242"/>
        <v>1.9259875379327114E-2</v>
      </c>
      <c r="HS180" s="104">
        <f>0.5*Sections!$U$2*Sections!$T$2*Sections!HJ180^2</f>
        <v>484.0163191360603</v>
      </c>
      <c r="HT180" s="104">
        <f>BikeData!$N$2*((Sections!$P$2)/Sections!$N$2)-(0.5*Sections!$U$2*Sections!$T$2*Sections!HJ180^2)/BikeData!$G$5</f>
        <v>8.6009248760016099</v>
      </c>
      <c r="HU180" s="104">
        <f>Sections!$V$2*BikeData!$N$2*(Sections!$P$2/Sections!$M$2)/(1-Sections!$V$2*Sections!$N$2/Sections!$M$2)</f>
        <v>15.459349727578084</v>
      </c>
      <c r="HV180" s="106">
        <f t="shared" si="278"/>
        <v>8.6009248760016099</v>
      </c>
      <c r="HW180" s="106">
        <f t="shared" si="279"/>
        <v>167.42191860000003</v>
      </c>
      <c r="HX180" s="106">
        <f t="shared" si="252"/>
        <v>137.64299018743978</v>
      </c>
      <c r="HY180" s="106">
        <f t="shared" si="280"/>
        <v>0</v>
      </c>
      <c r="HZ180" s="106">
        <f t="shared" si="281"/>
        <v>6.8582415088433493</v>
      </c>
    </row>
    <row r="181" spans="2:234">
      <c r="B181" s="65"/>
      <c r="C181" s="65"/>
      <c r="D181" s="65"/>
      <c r="E181" s="111"/>
      <c r="F181" s="111"/>
      <c r="L181" s="149">
        <f>INDEX($B$29:$B$34, MATCH($P181, $A$29:$A$34, 0))</f>
        <v>288.49501037177833</v>
      </c>
      <c r="M181" s="149">
        <f t="shared" si="243"/>
        <v>155</v>
      </c>
      <c r="N181" s="149">
        <f t="shared" si="253"/>
        <v>52.540423584652054</v>
      </c>
      <c r="O181" s="149">
        <f t="shared" si="244"/>
        <v>189.14552490474739</v>
      </c>
      <c r="P181" s="149">
        <f>IF(AC181=0,
IF(N181&lt;$E$29,1,
IF(N181&lt;$E$30,2,
IF(N181&lt;$E$31,3,
IF(N181&lt;$E$32,4,
IF(N181&lt;$E$33,5,
IF(N181&lt;$E$34,6)))))),
IF(N181&gt;$F$29,1,
IF(N181&gt;$F$30,2,
IF(N181&gt;$F$31,3,
IF(N181&gt;$F$32,4,
IF(N181&gt;$F$33,5,
IF(N181&gt;$F$34,6)))))))</f>
        <v>3</v>
      </c>
      <c r="Q181" s="149" cm="1">
        <f t="array" ref="Q181">INDEX(Sections!$A$37:$F$67, MATCH(N181, Acceleration!$H$6:$H$36, 1), Sections!P181)</f>
        <v>6.8582415088433493</v>
      </c>
      <c r="R181" s="149">
        <f>(BikeData!$G$5/L181)*BikeData!$N$2*(Sections!$O$2/Sections!$N$2)-Sections!W181/Sections!L181</f>
        <v>8.2762798008688865</v>
      </c>
      <c r="S181" s="149">
        <f>(Sections!$V$2*Sections!$L$2*BikeData!$N$2*((Sections!$P$2)/Sections!$M$2)/(1-Sections!$V$2*Sections!$N$2/Sections!$M$2))/Sections!L181-Sections!W181/Sections!L181</f>
        <v>12.424405619978138</v>
      </c>
      <c r="T181" s="149">
        <f t="shared" si="240"/>
        <v>6.8582415088433493</v>
      </c>
      <c r="U181" s="149">
        <f t="shared" si="241"/>
        <v>52.670794502004128</v>
      </c>
      <c r="V181" s="149">
        <f t="shared" si="245"/>
        <v>1.9009379763597973E-2</v>
      </c>
      <c r="W181" s="149">
        <f>0.5*Sections!$U$2*Sections!$T$2*Sections!N181^2</f>
        <v>496.88929988183912</v>
      </c>
      <c r="X181" s="149">
        <f>BikeData!$N$2*((Sections!$P$2)/Sections!$N$2)-(0.5*Sections!$U$2*Sections!$T$2*Sections!N181^2)/BikeData!$G$5</f>
        <v>8.5521635852979028</v>
      </c>
      <c r="Y181" s="149">
        <f>Sections!$V$2*BikeData!$N$2*(Sections!$P$2/Sections!$M$2)/(1-Sections!$V$2*Sections!$N$2/Sections!$M$2)</f>
        <v>15.459349727578084</v>
      </c>
      <c r="Z181" s="149">
        <f t="shared" si="246"/>
        <v>8.5521635852979028</v>
      </c>
      <c r="AA181" s="149">
        <f>$D$2-M181</f>
        <v>348.2</v>
      </c>
      <c r="AB181" s="149">
        <f>MAX(0, (N181^2 - M$17^2)/(2*Sections!Z181))</f>
        <v>108.95797931238619</v>
      </c>
      <c r="AC181" s="149">
        <f t="shared" si="254"/>
        <v>0</v>
      </c>
      <c r="AD181" s="149">
        <f t="shared" si="247"/>
        <v>6.8582415088433493</v>
      </c>
      <c r="EW181" s="637"/>
      <c r="EX181" s="129">
        <f>INDEX($B$29:$B$34, MATCH($FB181, $A$29:$A$34, 0))</f>
        <v>288.49501037177833</v>
      </c>
      <c r="EY181" s="129">
        <f t="shared" si="282"/>
        <v>155</v>
      </c>
      <c r="EZ181" s="129">
        <f t="shared" si="283"/>
        <v>51.749272744499436</v>
      </c>
      <c r="FA181" s="129">
        <f t="shared" si="284"/>
        <v>186.29738188019797</v>
      </c>
      <c r="FB181" s="149">
        <f>IF(FO181=1,
IF(EZ181&lt;$E$29,1,
IF(EZ181&lt;$E$30,2,
IF(EZ181&lt;$E$31,3,
IF(EZ181&lt;$E$32,4,
IF(EZ181&lt;$E$33,5,
IF(EZ181&lt;$E$34,6)))))),
IF(EZ181&gt;$F$29,1,
IF(EZ181&gt;$F$30,2,
IF(EZ181&gt;$F$31,3,
IF(EZ181&gt;$F$32,4,
IF(EZ181&gt;$F$33,5,
IF(EZ181&gt;$F$34,6)))))))</f>
        <v>3</v>
      </c>
      <c r="FC181" s="149" cm="1">
        <f t="array" ref="FC181">INDEX(Sections!$A$37:$F$67, MATCH(EZ181, Acceleration!$H$6:$H$36, 1), Sections!FB181)</f>
        <v>6.8582415088433493</v>
      </c>
      <c r="FD181" s="129">
        <f>(BikeData!$G$5/EX181)*BikeData!$N$2*(Sections!$O$2/Sections!$N$2)-Sections!FI181/Sections!EX181</f>
        <v>8.3277593690509271</v>
      </c>
      <c r="FE181" s="129">
        <f>(Sections!$V$2*Sections!$L$2*BikeData!$N$2*((Sections!$P$2)/Sections!$M$2)/(1-Sections!$V$2*Sections!$N$2/Sections!$M$2))/Sections!EX181-Sections!FI181/Sections!EX181</f>
        <v>12.475885188160179</v>
      </c>
      <c r="FF181" s="129">
        <f t="shared" si="285"/>
        <v>6.8582415088433493</v>
      </c>
      <c r="FG181" s="129">
        <f t="shared" si="301"/>
        <v>51.582655905873239</v>
      </c>
      <c r="FH181" s="129">
        <f t="shared" si="300"/>
        <v>1.9355101817242155E-2</v>
      </c>
      <c r="FI181" s="149">
        <f>0.5*Sections!$U$2*Sections!$T$2*Sections!EZ181^2</f>
        <v>482.03770132522658</v>
      </c>
      <c r="FJ181" s="149">
        <f>BikeData!$N$2*((Sections!$P$2)/Sections!$N$2)-(0.5*Sections!$U$2*Sections!$T$2*Sections!EZ181^2)/BikeData!$G$5</f>
        <v>8.6084196404365869</v>
      </c>
      <c r="FK181" s="149">
        <f>Sections!$V$2*BikeData!$N$2*(Sections!$P$2/Sections!$M$2)/(1-Sections!$V$2*Sections!$N$2/Sections!$M$2)</f>
        <v>15.459349727578084</v>
      </c>
      <c r="FL181" s="149">
        <f t="shared" si="287"/>
        <v>8.6084196404365869</v>
      </c>
      <c r="FM181" s="149">
        <f t="shared" si="288"/>
        <v>98.628281630000004</v>
      </c>
      <c r="FN181" s="149">
        <f t="shared" si="249"/>
        <v>113.3773256150521</v>
      </c>
      <c r="FO181" s="149">
        <f t="shared" si="289"/>
        <v>1</v>
      </c>
      <c r="FP181" s="149">
        <f t="shared" si="298"/>
        <v>-8.6084196404365869</v>
      </c>
      <c r="FQ181" s="676"/>
      <c r="FR181" s="149">
        <f>INDEX($B$29:$B$34, MATCH($FV181, $A$29:$A$34, 0))</f>
        <v>281.54523308547459</v>
      </c>
      <c r="FS181" s="129">
        <f t="shared" si="255"/>
        <v>155</v>
      </c>
      <c r="FT181" s="129">
        <f t="shared" si="256"/>
        <v>54.931694275513046</v>
      </c>
      <c r="FU181" s="129">
        <f t="shared" si="257"/>
        <v>197.75409939184698</v>
      </c>
      <c r="FV181" s="149">
        <f>IF(GI181=0,
IF(FT181&lt;$E$29,1,
IF(FT181&lt;$E$30,2,
IF(FT181&lt;$E$31,3,
IF(FT181&lt;$E$32,4,
IF(FT181&lt;$E$33,5,
IF(FT181&lt;$E$34,6)))))),
IF(FT181&gt;$F$29,1,
IF(FT181&gt;$F$30,2,
IF(FT181&gt;$F$31,3,
IF(FT181&gt;$F$32,4,
IF(FT181&gt;$F$33,5,
IF(FT181&gt;$F$34,6)))))))</f>
        <v>4</v>
      </c>
      <c r="FW181" s="149" cm="1">
        <f t="array" ref="FW181">INDEX(Sections!$A$37:$F$67, MATCH(FT181, Acceleration!$H$6:$H$36, 1), Sections!FV181)</f>
        <v>4.7104625432718503</v>
      </c>
      <c r="FX181" s="129">
        <f>(BikeData!$G$5/FR181)*BikeData!$N$2*(Sections!$O$2/Sections!$N$2)-Sections!GC181/Sections!FR181</f>
        <v>8.3162705855023304</v>
      </c>
      <c r="FY181" s="129">
        <f>(Sections!$V$2*Sections!$L$2*BikeData!$N$2*((Sections!$P$2)/Sections!$M$2)/(1-Sections!$V$2*Sections!$N$2/Sections!$M$2))/Sections!FR181-Sections!GC181/Sections!FR181</f>
        <v>12.56679043303267</v>
      </c>
      <c r="FZ181" s="129">
        <f t="shared" si="258"/>
        <v>4.7104625432718503</v>
      </c>
      <c r="GA181" s="129">
        <f t="shared" si="259"/>
        <v>55.017378718591971</v>
      </c>
      <c r="GB181" s="129">
        <f t="shared" si="250"/>
        <v>1.8190239767708557E-2</v>
      </c>
      <c r="GC181" s="149">
        <f>0.5*Sections!$U$2*Sections!$T$2*Sections!FT181^2</f>
        <v>543.14838647611782</v>
      </c>
      <c r="GD181" s="149">
        <f>BikeData!$N$2*((Sections!$P$2)/Sections!$N$2)-(0.5*Sections!$U$2*Sections!$T$2*Sections!FT181^2)/BikeData!$G$5</f>
        <v>8.376939772440787</v>
      </c>
      <c r="GE181" s="149">
        <f>Sections!$V$2*BikeData!$N$2*(Sections!$P$2/Sections!$M$2)/(1-Sections!$V$2*Sections!$N$2/Sections!$M$2)</f>
        <v>15.459349727578084</v>
      </c>
      <c r="GF181" s="149">
        <f t="shared" si="260"/>
        <v>8.376939772440787</v>
      </c>
      <c r="GG181" s="149">
        <f t="shared" si="261"/>
        <v>359.54111422000005</v>
      </c>
      <c r="GH181" s="149">
        <f>MAX(0, (FT181^2 - CX$6^2)/(2*Sections!GF181))</f>
        <v>180.10700315081928</v>
      </c>
      <c r="GI181" s="149">
        <f t="shared" si="262"/>
        <v>0</v>
      </c>
      <c r="GJ181" s="149">
        <f t="shared" si="263"/>
        <v>4.7104625432718503</v>
      </c>
      <c r="GM181" s="106">
        <f>INDEX($B$29:$B$34, MATCH(GQ181, $A$29:$A$34, 0))</f>
        <v>288.49501037177833</v>
      </c>
      <c r="GN181" s="106">
        <f t="shared" si="264"/>
        <v>155</v>
      </c>
      <c r="GO181" s="106">
        <f t="shared" si="265"/>
        <v>52.934735147784799</v>
      </c>
      <c r="GP181" s="106">
        <f t="shared" si="266"/>
        <v>190.56504653202529</v>
      </c>
      <c r="GQ181" s="106">
        <f>IF(HD181=0,
IF(GO181&lt;$E$29,1,
IF(GO181&lt;$E$30,2,
IF(GO181&lt;$E$31,3,
IF(GO181&lt;$E$32,4,
IF(GO181&lt;$E$33,5,
IF(GO181&lt;$E$34,6)))))),
IF(GO181&gt;$F$29,1,
IF(GO181&gt;$F$30,2,
IF(GO181&gt;$F$31,3,
IF(GO181&gt;$F$32,4,
IF(GO181&gt;$F$33,5,
IF(GO181&gt;$F$34,6)))))))</f>
        <v>3</v>
      </c>
      <c r="GR181" s="106" cm="1">
        <f t="array" ref="GR181">INDEX(Sections!$A$37:$F$67, MATCH(GO181, Acceleration!$H$6:$H$36, 1), Sections!GQ181)</f>
        <v>6.8582415088433493</v>
      </c>
      <c r="GS181" s="106">
        <f>(BikeData!$G$5/GM181)*BikeData!$N$2*(Sections!$O$2/Sections!$N$2)-Sections!GX181/Sections!GM181</f>
        <v>8.2503306052886387</v>
      </c>
      <c r="GT181" s="106">
        <f>(Sections!$V$2*Sections!$L$2*BikeData!$N$2*((Sections!$P$2)/Sections!$M$2)/(1-Sections!$V$2*Sections!$N$2/Sections!$M$2))/Sections!GM181-Sections!GX181/Sections!GM181</f>
        <v>12.398456424397891</v>
      </c>
      <c r="GU181" s="106">
        <f t="shared" si="267"/>
        <v>6.8582415088433493</v>
      </c>
      <c r="GV181" s="106">
        <f t="shared" si="268"/>
        <v>53.064137307449087</v>
      </c>
      <c r="GW181" s="106">
        <f t="shared" si="251"/>
        <v>1.8868125232602319E-2</v>
      </c>
      <c r="GX181" s="106">
        <f>0.5*Sections!$U$2*Sections!$T$2*Sections!GO181^2</f>
        <v>504.37551332990222</v>
      </c>
      <c r="GY181" s="106">
        <f>BikeData!$N$2*((Sections!$P$2)/Sections!$N$2)-(0.5*Sections!$U$2*Sections!$T$2*Sections!GO181^2)/BikeData!$G$5</f>
        <v>8.5238067161764519</v>
      </c>
      <c r="GZ181" s="106">
        <f>Sections!$V$2*BikeData!$N$2*(Sections!$P$2/Sections!$M$2)/(1-Sections!$V$2*Sections!$N$2/Sections!$M$2)</f>
        <v>15.459349727578084</v>
      </c>
      <c r="HA181" s="106">
        <f t="shared" si="269"/>
        <v>8.5238067161764519</v>
      </c>
      <c r="HB181" s="106">
        <f t="shared" si="270"/>
        <v>228.21187875999999</v>
      </c>
      <c r="HC181" s="106">
        <f>MAX(0, (GO181^2 - DY$9^2)/(2*Sections!HA181))</f>
        <v>164.36823818683814</v>
      </c>
      <c r="HD181" s="106">
        <f t="shared" si="271"/>
        <v>0</v>
      </c>
      <c r="HE181" s="106">
        <f t="shared" si="272"/>
        <v>6.8582415088433493</v>
      </c>
      <c r="HH181" s="82">
        <f>INDEX($B$29:$B$34, MATCH(HL181, $A$29:$A$34, 0))</f>
        <v>288.49501037177833</v>
      </c>
      <c r="HI181" s="82">
        <f t="shared" si="273"/>
        <v>155</v>
      </c>
      <c r="HJ181" s="82">
        <f t="shared" si="274"/>
        <v>51.987460351257567</v>
      </c>
      <c r="HK181" s="82">
        <f t="shared" si="275"/>
        <v>187.15485726452724</v>
      </c>
      <c r="HL181" s="106">
        <f>IF(HY181=0,
IF(HJ181&lt;$E$29,1,
IF(HJ181&lt;$E$30,2,
IF(HJ181&lt;$E$31,3,
IF(HJ181&lt;$E$32,4,
IF(HJ181&lt;$E$33,5,
IF(HJ181&lt;$E$34,6)))))),
IF(HJ181&gt;$F$29,1,
IF(HJ181&gt;$F$30,2,
IF(HJ181&gt;$F$31,3,
IF(HJ181&gt;$F$32,4,
IF(HJ181&gt;$F$33,5,
IF(HJ181&gt;$F$34,6)))))))</f>
        <v>3</v>
      </c>
      <c r="HM181" s="106" cm="1">
        <f t="array" ref="HM181">INDEX(Sections!$A$37:$F$67, MATCH(HJ181, Acceleration!$H$6:$H$36, 1), Sections!HL181)</f>
        <v>6.8582415088433493</v>
      </c>
      <c r="HN181" s="82">
        <f>(BikeData!$G$5/HH181)*BikeData!$N$2*(Sections!$O$2/Sections!$N$2)-Sections!HS181/Sections!HH181</f>
        <v>8.312342864105883</v>
      </c>
      <c r="HO181" s="82">
        <f>(Sections!$V$2*Sections!$L$2*BikeData!$N$2*((Sections!$P$2)/Sections!$M$2)/(1-Sections!$V$2*Sections!$N$2/Sections!$M$2))/Sections!HH181-Sections!HS181/Sections!HH181</f>
        <v>12.460468683215135</v>
      </c>
      <c r="HP181" s="82">
        <f t="shared" si="276"/>
        <v>6.8582415088433493</v>
      </c>
      <c r="HQ181" s="82">
        <f t="shared" si="277"/>
        <v>52.119214468286685</v>
      </c>
      <c r="HR181" s="106">
        <f t="shared" si="242"/>
        <v>1.9211064069299358E-2</v>
      </c>
      <c r="HS181" s="104">
        <f>0.5*Sections!$U$2*Sections!$T$2*Sections!HJ181^2</f>
        <v>486.48528607924396</v>
      </c>
      <c r="HT181" s="104">
        <f>BikeData!$N$2*((Sections!$P$2)/Sections!$N$2)-(0.5*Sections!$U$2*Sections!$T$2*Sections!HJ181^2)/BikeData!$G$5</f>
        <v>8.5915727284895507</v>
      </c>
      <c r="HU181" s="104">
        <f>Sections!$V$2*BikeData!$N$2*(Sections!$P$2/Sections!$M$2)/(1-Sections!$V$2*Sections!$N$2/Sections!$M$2)</f>
        <v>15.459349727578084</v>
      </c>
      <c r="HV181" s="106">
        <f t="shared" si="278"/>
        <v>8.5915727284895507</v>
      </c>
      <c r="HW181" s="106">
        <f t="shared" si="279"/>
        <v>166.42191860000003</v>
      </c>
      <c r="HX181" s="106">
        <f t="shared" si="252"/>
        <v>138.59107027876777</v>
      </c>
      <c r="HY181" s="106">
        <f t="shared" si="280"/>
        <v>0</v>
      </c>
      <c r="HZ181" s="106">
        <f t="shared" si="281"/>
        <v>6.8582415088433493</v>
      </c>
    </row>
    <row r="182" spans="2:234">
      <c r="B182" s="65"/>
      <c r="C182" s="65"/>
      <c r="D182" s="65"/>
      <c r="E182" s="111"/>
      <c r="F182" s="111"/>
      <c r="L182" s="149">
        <f>INDEX($B$29:$B$34, MATCH($P182, $A$29:$A$34, 0))</f>
        <v>288.49501037177833</v>
      </c>
      <c r="M182" s="149">
        <f t="shared" si="243"/>
        <v>156</v>
      </c>
      <c r="N182" s="149">
        <f t="shared" si="253"/>
        <v>52.670794502004128</v>
      </c>
      <c r="O182" s="149">
        <f t="shared" si="244"/>
        <v>189.61486020721486</v>
      </c>
      <c r="P182" s="149">
        <f>IF(AC182=0,
IF(N182&lt;$E$29,1,
IF(N182&lt;$E$30,2,
IF(N182&lt;$E$31,3,
IF(N182&lt;$E$32,4,
IF(N182&lt;$E$33,5,
IF(N182&lt;$E$34,6)))))),
IF(N182&gt;$F$29,1,
IF(N182&gt;$F$30,2,
IF(N182&gt;$F$31,3,
IF(N182&gt;$F$32,4,
IF(N182&gt;$F$33,5,
IF(N182&gt;$F$34,6)))))))</f>
        <v>3</v>
      </c>
      <c r="Q182" s="149" cm="1">
        <f t="array" ref="Q182">INDEX(Sections!$A$37:$F$67, MATCH(N182, Acceleration!$H$6:$H$36, 1), Sections!P182)</f>
        <v>6.8582415088433493</v>
      </c>
      <c r="R182" s="149">
        <f>(BikeData!$G$5/L182)*BikeData!$N$2*(Sections!$O$2/Sections!$N$2)-Sections!W182/Sections!L182</f>
        <v>8.2677217085122745</v>
      </c>
      <c r="S182" s="149">
        <f>(Sections!$V$2*Sections!$L$2*BikeData!$N$2*((Sections!$P$2)/Sections!$M$2)/(1-Sections!$V$2*Sections!$N$2/Sections!$M$2))/Sections!L182-Sections!W182/Sections!L182</f>
        <v>12.415847527621526</v>
      </c>
      <c r="T182" s="149">
        <f t="shared" si="240"/>
        <v>6.8582415088433493</v>
      </c>
      <c r="U182" s="149">
        <f t="shared" si="241"/>
        <v>52.800843520629805</v>
      </c>
      <c r="V182" s="149">
        <f t="shared" si="245"/>
        <v>1.8962443719426493E-2</v>
      </c>
      <c r="W182" s="149">
        <f>0.5*Sections!$U$2*Sections!$T$2*Sections!N182^2</f>
        <v>499.35826682502261</v>
      </c>
      <c r="X182" s="149">
        <f>BikeData!$N$2*((Sections!$P$2)/Sections!$N$2)-(0.5*Sections!$U$2*Sections!$T$2*Sections!N182^2)/BikeData!$G$5</f>
        <v>8.5428114377858435</v>
      </c>
      <c r="Y182" s="149">
        <f>Sections!$V$2*BikeData!$N$2*(Sections!$P$2/Sections!$M$2)/(1-Sections!$V$2*Sections!$N$2/Sections!$M$2)</f>
        <v>15.459349727578084</v>
      </c>
      <c r="Z182" s="149">
        <f t="shared" si="246"/>
        <v>8.5428114377858435</v>
      </c>
      <c r="AA182" s="149">
        <f>$D$2-M182</f>
        <v>347.2</v>
      </c>
      <c r="AB182" s="149">
        <f>MAX(0, (N182^2 - M$17^2)/(2*Sections!Z182))</f>
        <v>109.88006832972613</v>
      </c>
      <c r="AC182" s="149">
        <f t="shared" si="254"/>
        <v>0</v>
      </c>
      <c r="AD182" s="149">
        <f t="shared" si="247"/>
        <v>6.8582415088433493</v>
      </c>
      <c r="EW182" s="637"/>
      <c r="EX182" s="129">
        <f>INDEX($B$29:$B$34, MATCH($FB182, $A$29:$A$34, 0))</f>
        <v>288.49501037177833</v>
      </c>
      <c r="EY182" s="129">
        <f t="shared" si="282"/>
        <v>156</v>
      </c>
      <c r="EZ182" s="129">
        <f t="shared" si="283"/>
        <v>51.582655905873239</v>
      </c>
      <c r="FA182" s="129">
        <f t="shared" si="284"/>
        <v>185.69756126114368</v>
      </c>
      <c r="FB182" s="149">
        <f>IF(FO182=1,
IF(EZ182&lt;$E$29,1,
IF(EZ182&lt;$E$30,2,
IF(EZ182&lt;$E$31,3,
IF(EZ182&lt;$E$32,4,
IF(EZ182&lt;$E$33,5,
IF(EZ182&lt;$E$34,6)))))),
IF(EZ182&gt;$F$29,1,
IF(EZ182&gt;$F$30,2,
IF(EZ182&gt;$F$31,3,
IF(EZ182&gt;$F$32,4,
IF(EZ182&gt;$F$33,5,
IF(EZ182&gt;$F$34,6)))))))</f>
        <v>3</v>
      </c>
      <c r="FC182" s="149" cm="1">
        <f t="array" ref="FC182">INDEX(Sections!$A$37:$F$67, MATCH(EZ182, Acceleration!$H$6:$H$36, 1), Sections!FB182)</f>
        <v>6.8582415088433493</v>
      </c>
      <c r="FD182" s="129">
        <f>(BikeData!$G$5/EX182)*BikeData!$N$2*(Sections!$O$2/Sections!$N$2)-Sections!FI182/Sections!EX182</f>
        <v>8.3385014302968514</v>
      </c>
      <c r="FE182" s="129">
        <f>(Sections!$V$2*Sections!$L$2*BikeData!$N$2*((Sections!$P$2)/Sections!$M$2)/(1-Sections!$V$2*Sections!$N$2/Sections!$M$2))/Sections!EX182-Sections!FI182/Sections!EX182</f>
        <v>12.486627249406103</v>
      </c>
      <c r="FF182" s="129">
        <f t="shared" si="285"/>
        <v>6.8582415088433493</v>
      </c>
      <c r="FG182" s="129">
        <f t="shared" si="301"/>
        <v>51.415270820202203</v>
      </c>
      <c r="FH182" s="129">
        <f t="shared" si="300"/>
        <v>1.9417866587926606E-2</v>
      </c>
      <c r="FI182" s="149">
        <f>0.5*Sections!$U$2*Sections!$T$2*Sections!EZ182^2</f>
        <v>478.93867025466949</v>
      </c>
      <c r="FJ182" s="149">
        <f>BikeData!$N$2*((Sections!$P$2)/Sections!$N$2)-(0.5*Sections!$U$2*Sections!$T$2*Sections!EZ182^2)/BikeData!$G$5</f>
        <v>8.6201583944917264</v>
      </c>
      <c r="FK182" s="149">
        <f>Sections!$V$2*BikeData!$N$2*(Sections!$P$2/Sections!$M$2)/(1-Sections!$V$2*Sections!$N$2/Sections!$M$2)</f>
        <v>15.459349727578084</v>
      </c>
      <c r="FL182" s="149">
        <f t="shared" si="287"/>
        <v>8.6201583944917264</v>
      </c>
      <c r="FM182" s="149">
        <f t="shared" si="288"/>
        <v>97.628281630000004</v>
      </c>
      <c r="FN182" s="149">
        <f t="shared" si="249"/>
        <v>112.22429248893089</v>
      </c>
      <c r="FO182" s="149">
        <f t="shared" si="289"/>
        <v>1</v>
      </c>
      <c r="FP182" s="149">
        <f t="shared" si="298"/>
        <v>-8.6201583944917264</v>
      </c>
      <c r="FQ182" s="676"/>
      <c r="FR182" s="149">
        <f>INDEX($B$29:$B$34, MATCH($FV182, $A$29:$A$34, 0))</f>
        <v>281.54523308547459</v>
      </c>
      <c r="FS182" s="129">
        <f t="shared" si="255"/>
        <v>156</v>
      </c>
      <c r="FT182" s="129">
        <f t="shared" si="256"/>
        <v>55.017378718591971</v>
      </c>
      <c r="FU182" s="129">
        <f t="shared" si="257"/>
        <v>198.06256338693109</v>
      </c>
      <c r="FV182" s="149">
        <f>IF(GI182=0,
IF(FT182&lt;$E$29,1,
IF(FT182&lt;$E$30,2,
IF(FT182&lt;$E$31,3,
IF(FT182&lt;$E$32,4,
IF(FT182&lt;$E$33,5,
IF(FT182&lt;$E$34,6)))))),
IF(FT182&gt;$F$29,1,
IF(FT182&gt;$F$30,2,
IF(FT182&gt;$F$31,3,
IF(FT182&gt;$F$32,4,
IF(FT182&gt;$F$33,5,
IF(FT182&gt;$F$34,6)))))))</f>
        <v>4</v>
      </c>
      <c r="FW182" s="149" cm="1">
        <f t="array" ref="FW182">INDEX(Sections!$A$37:$F$67, MATCH(FT182, Acceleration!$H$6:$H$36, 1), Sections!FV182)</f>
        <v>4.7104625432718503</v>
      </c>
      <c r="FX182" s="129">
        <f>(BikeData!$G$5/FR182)*BikeData!$N$2*(Sections!$O$2/Sections!$N$2)-Sections!GC182/Sections!FR182</f>
        <v>8.3102475159692624</v>
      </c>
      <c r="FY182" s="129">
        <f>(Sections!$V$2*Sections!$L$2*BikeData!$N$2*((Sections!$P$2)/Sections!$M$2)/(1-Sections!$V$2*Sections!$N$2/Sections!$M$2))/Sections!FR182-Sections!GC182/Sections!FR182</f>
        <v>12.5607673634996</v>
      </c>
      <c r="FZ182" s="129">
        <f t="shared" si="258"/>
        <v>4.7104625432718503</v>
      </c>
      <c r="GA182" s="129">
        <f t="shared" si="259"/>
        <v>55.102929923476125</v>
      </c>
      <c r="GB182" s="129">
        <f t="shared" si="250"/>
        <v>1.8161954181410703E-2</v>
      </c>
      <c r="GC182" s="149">
        <f>0.5*Sections!$U$2*Sections!$T$2*Sections!FT182^2</f>
        <v>544.84415299169586</v>
      </c>
      <c r="GD182" s="149">
        <f>BikeData!$N$2*((Sections!$P$2)/Sections!$N$2)-(0.5*Sections!$U$2*Sections!$T$2*Sections!FT182^2)/BikeData!$G$5</f>
        <v>8.3705164144272324</v>
      </c>
      <c r="GE182" s="149">
        <f>Sections!$V$2*BikeData!$N$2*(Sections!$P$2/Sections!$M$2)/(1-Sections!$V$2*Sections!$N$2/Sections!$M$2)</f>
        <v>15.459349727578084</v>
      </c>
      <c r="GF182" s="149">
        <f t="shared" si="260"/>
        <v>8.3705164144272324</v>
      </c>
      <c r="GG182" s="149">
        <f t="shared" si="261"/>
        <v>358.54111422000005</v>
      </c>
      <c r="GH182" s="149">
        <f>MAX(0, (FT182^2 - CX$6^2)/(2*Sections!GF182))</f>
        <v>180.80795802800529</v>
      </c>
      <c r="GI182" s="149">
        <f t="shared" si="262"/>
        <v>0</v>
      </c>
      <c r="GJ182" s="149">
        <f t="shared" si="263"/>
        <v>4.7104625432718503</v>
      </c>
      <c r="GM182" s="106">
        <f>INDEX($B$29:$B$34, MATCH(GQ182, $A$29:$A$34, 0))</f>
        <v>288.49501037177833</v>
      </c>
      <c r="GN182" s="106">
        <f t="shared" si="264"/>
        <v>156</v>
      </c>
      <c r="GO182" s="106">
        <f t="shared" si="265"/>
        <v>53.064137307449087</v>
      </c>
      <c r="GP182" s="106">
        <f t="shared" si="266"/>
        <v>191.03089430681672</v>
      </c>
      <c r="GQ182" s="106">
        <f>IF(HD182=0,
IF(GO182&lt;$E$29,1,
IF(GO182&lt;$E$30,2,
IF(GO182&lt;$E$31,3,
IF(GO182&lt;$E$32,4,
IF(GO182&lt;$E$33,5,
IF(GO182&lt;$E$34,6)))))),
IF(GO182&gt;$F$29,1,
IF(GO182&gt;$F$30,2,
IF(GO182&gt;$F$31,3,
IF(GO182&gt;$F$32,4,
IF(GO182&gt;$F$33,5,
IF(GO182&gt;$F$34,6)))))))</f>
        <v>3</v>
      </c>
      <c r="GR182" s="106" cm="1">
        <f t="array" ref="GR182">INDEX(Sections!$A$37:$F$67, MATCH(GO182, Acceleration!$H$6:$H$36, 1), Sections!GQ182)</f>
        <v>6.8582415088433493</v>
      </c>
      <c r="GS182" s="106">
        <f>(BikeData!$G$5/GM182)*BikeData!$N$2*(Sections!$O$2/Sections!$N$2)-Sections!GX182/Sections!GM182</f>
        <v>8.241772512932025</v>
      </c>
      <c r="GT182" s="106">
        <f>(Sections!$V$2*Sections!$L$2*BikeData!$N$2*((Sections!$P$2)/Sections!$M$2)/(1-Sections!$V$2*Sections!$N$2/Sections!$M$2))/Sections!GM182-Sections!GX182/Sections!GM182</f>
        <v>12.389898332041277</v>
      </c>
      <c r="GU182" s="106">
        <f t="shared" si="267"/>
        <v>6.8582415088433493</v>
      </c>
      <c r="GV182" s="106">
        <f t="shared" si="268"/>
        <v>53.193224673838834</v>
      </c>
      <c r="GW182" s="106">
        <f t="shared" si="251"/>
        <v>1.8822225234164713E-2</v>
      </c>
      <c r="GX182" s="106">
        <f>0.5*Sections!$U$2*Sections!$T$2*Sections!GO182^2</f>
        <v>506.84448027308576</v>
      </c>
      <c r="GY182" s="106">
        <f>BikeData!$N$2*((Sections!$P$2)/Sections!$N$2)-(0.5*Sections!$U$2*Sections!$T$2*Sections!GO182^2)/BikeData!$G$5</f>
        <v>8.5144545686643927</v>
      </c>
      <c r="GZ182" s="106">
        <f>Sections!$V$2*BikeData!$N$2*(Sections!$P$2/Sections!$M$2)/(1-Sections!$V$2*Sections!$N$2/Sections!$M$2)</f>
        <v>15.459349727578084</v>
      </c>
      <c r="HA182" s="106">
        <f t="shared" si="269"/>
        <v>8.5144545686643927</v>
      </c>
      <c r="HB182" s="106">
        <f t="shared" si="270"/>
        <v>227.21187875999999</v>
      </c>
      <c r="HC182" s="106">
        <f>MAX(0, (GO182^2 - DY$9^2)/(2*Sections!HA182))</f>
        <v>165.35425995146903</v>
      </c>
      <c r="HD182" s="106">
        <f t="shared" si="271"/>
        <v>0</v>
      </c>
      <c r="HE182" s="106">
        <f t="shared" si="272"/>
        <v>6.8582415088433493</v>
      </c>
      <c r="HH182" s="82">
        <f>INDEX($B$29:$B$34, MATCH(HL182, $A$29:$A$34, 0))</f>
        <v>288.49501037177833</v>
      </c>
      <c r="HI182" s="82">
        <f t="shared" si="273"/>
        <v>156</v>
      </c>
      <c r="HJ182" s="82">
        <f t="shared" si="274"/>
        <v>52.119214468286685</v>
      </c>
      <c r="HK182" s="82">
        <f t="shared" si="275"/>
        <v>187.62917208583207</v>
      </c>
      <c r="HL182" s="106">
        <f>IF(HY182=0,
IF(HJ182&lt;$E$29,1,
IF(HJ182&lt;$E$30,2,
IF(HJ182&lt;$E$31,3,
IF(HJ182&lt;$E$32,4,
IF(HJ182&lt;$E$33,5,
IF(HJ182&lt;$E$34,6)))))),
IF(HJ182&gt;$F$29,1,
IF(HJ182&gt;$F$30,2,
IF(HJ182&gt;$F$31,3,
IF(HJ182&gt;$F$32,4,
IF(HJ182&gt;$F$33,5,
IF(HJ182&gt;$F$34,6)))))))</f>
        <v>3</v>
      </c>
      <c r="HM182" s="106" cm="1">
        <f t="array" ref="HM182">INDEX(Sections!$A$37:$F$67, MATCH(HJ182, Acceleration!$H$6:$H$36, 1), Sections!HL182)</f>
        <v>6.8582415088433493</v>
      </c>
      <c r="HN182" s="82">
        <f>(BikeData!$G$5/HH182)*BikeData!$N$2*(Sections!$O$2/Sections!$N$2)-Sections!HS182/Sections!HH182</f>
        <v>8.3037847717492692</v>
      </c>
      <c r="HO182" s="82">
        <f>(Sections!$V$2*Sections!$L$2*BikeData!$N$2*((Sections!$P$2)/Sections!$M$2)/(1-Sections!$V$2*Sections!$N$2/Sections!$M$2))/Sections!HH182-Sections!HS182/Sections!HH182</f>
        <v>12.451910590858521</v>
      </c>
      <c r="HP182" s="82">
        <f t="shared" si="276"/>
        <v>6.8582415088433493</v>
      </c>
      <c r="HQ182" s="82">
        <f t="shared" si="277"/>
        <v>52.250636357933011</v>
      </c>
      <c r="HR182" s="106">
        <f t="shared" si="242"/>
        <v>1.9162622004031821E-2</v>
      </c>
      <c r="HS182" s="104">
        <f>0.5*Sections!$U$2*Sections!$T$2*Sections!HJ182^2</f>
        <v>488.95425302242757</v>
      </c>
      <c r="HT182" s="104">
        <f>BikeData!$N$2*((Sections!$P$2)/Sections!$N$2)-(0.5*Sections!$U$2*Sections!$T$2*Sections!HJ182^2)/BikeData!$G$5</f>
        <v>8.5822205809774914</v>
      </c>
      <c r="HU182" s="104">
        <f>Sections!$V$2*BikeData!$N$2*(Sections!$P$2/Sections!$M$2)/(1-Sections!$V$2*Sections!$N$2/Sections!$M$2)</f>
        <v>15.459349727578084</v>
      </c>
      <c r="HV182" s="106">
        <f t="shared" si="278"/>
        <v>8.5822205809774914</v>
      </c>
      <c r="HW182" s="106">
        <f t="shared" si="279"/>
        <v>165.42191860000003</v>
      </c>
      <c r="HX182" s="106">
        <f t="shared" si="252"/>
        <v>139.54121663832635</v>
      </c>
      <c r="HY182" s="106">
        <f t="shared" si="280"/>
        <v>0</v>
      </c>
      <c r="HZ182" s="106">
        <f t="shared" si="281"/>
        <v>6.8582415088433493</v>
      </c>
    </row>
    <row r="183" spans="2:234">
      <c r="B183" s="65"/>
      <c r="C183" s="65"/>
      <c r="D183" s="65"/>
      <c r="E183" s="111"/>
      <c r="F183" s="111"/>
      <c r="L183" s="149">
        <f>INDEX($B$29:$B$34, MATCH($P183, $A$29:$A$34, 0))</f>
        <v>288.49501037177833</v>
      </c>
      <c r="M183" s="149">
        <f t="shared" si="243"/>
        <v>157</v>
      </c>
      <c r="N183" s="149">
        <f t="shared" si="253"/>
        <v>52.800843520629805</v>
      </c>
      <c r="O183" s="149">
        <f t="shared" si="244"/>
        <v>190.0830366742673</v>
      </c>
      <c r="P183" s="149">
        <f>IF(AC183=0,
IF(N183&lt;$E$29,1,
IF(N183&lt;$E$30,2,
IF(N183&lt;$E$31,3,
IF(N183&lt;$E$32,4,
IF(N183&lt;$E$33,5,
IF(N183&lt;$E$34,6)))))),
IF(N183&gt;$F$29,1,
IF(N183&gt;$F$30,2,
IF(N183&gt;$F$31,3,
IF(N183&gt;$F$32,4,
IF(N183&gt;$F$33,5,
IF(N183&gt;$F$34,6)))))))</f>
        <v>3</v>
      </c>
      <c r="Q183" s="149" cm="1">
        <f t="array" ref="Q183">INDEX(Sections!$A$37:$F$67, MATCH(N183, Acceleration!$H$6:$H$36, 1), Sections!P183)</f>
        <v>6.8582415088433493</v>
      </c>
      <c r="R183" s="149">
        <f>(BikeData!$G$5/L183)*BikeData!$N$2*(Sections!$O$2/Sections!$N$2)-Sections!W183/Sections!L183</f>
        <v>8.2591636161556625</v>
      </c>
      <c r="S183" s="149">
        <f>(Sections!$V$2*Sections!$L$2*BikeData!$N$2*((Sections!$P$2)/Sections!$M$2)/(1-Sections!$V$2*Sections!$N$2/Sections!$M$2))/Sections!L183-Sections!W183/Sections!L183</f>
        <v>12.407289435264914</v>
      </c>
      <c r="T183" s="149">
        <f t="shared" si="240"/>
        <v>6.8582415088433493</v>
      </c>
      <c r="U183" s="149">
        <f t="shared" si="241"/>
        <v>52.930573013219124</v>
      </c>
      <c r="V183" s="149">
        <f t="shared" si="245"/>
        <v>1.8915853637122615E-2</v>
      </c>
      <c r="W183" s="149">
        <f>0.5*Sections!$U$2*Sections!$T$2*Sections!N183^2</f>
        <v>501.82723376820616</v>
      </c>
      <c r="X183" s="149">
        <f>BikeData!$N$2*((Sections!$P$2)/Sections!$N$2)-(0.5*Sections!$U$2*Sections!$T$2*Sections!N183^2)/BikeData!$G$5</f>
        <v>8.533459290273786</v>
      </c>
      <c r="Y183" s="149">
        <f>Sections!$V$2*BikeData!$N$2*(Sections!$P$2/Sections!$M$2)/(1-Sections!$V$2*Sections!$N$2/Sections!$M$2)</f>
        <v>15.459349727578084</v>
      </c>
      <c r="Z183" s="149">
        <f t="shared" si="246"/>
        <v>8.533459290273786</v>
      </c>
      <c r="AA183" s="149">
        <f>$D$2-M183</f>
        <v>346.2</v>
      </c>
      <c r="AB183" s="149">
        <f>MAX(0, (N183^2 - M$17^2)/(2*Sections!Z183))</f>
        <v>110.80417845297777</v>
      </c>
      <c r="AC183" s="149">
        <f t="shared" si="254"/>
        <v>0</v>
      </c>
      <c r="AD183" s="149">
        <f t="shared" si="247"/>
        <v>6.8582415088433493</v>
      </c>
      <c r="EW183" s="637"/>
      <c r="EX183" s="129">
        <f>INDEX($B$29:$B$34, MATCH($FB183, $A$29:$A$34, 0))</f>
        <v>288.49501037177833</v>
      </c>
      <c r="EY183" s="129">
        <f t="shared" si="282"/>
        <v>157</v>
      </c>
      <c r="EZ183" s="129">
        <f t="shared" si="283"/>
        <v>51.415270820202203</v>
      </c>
      <c r="FA183" s="129">
        <f t="shared" si="284"/>
        <v>185.09497495272794</v>
      </c>
      <c r="FB183" s="149">
        <f>IF(FO183=1,
IF(EZ183&lt;$E$29,1,
IF(EZ183&lt;$E$30,2,
IF(EZ183&lt;$E$31,3,
IF(EZ183&lt;$E$32,4,
IF(EZ183&lt;$E$33,5,
IF(EZ183&lt;$E$34,6)))))),
IF(EZ183&gt;$F$29,1,
IF(EZ183&gt;$F$30,2,
IF(EZ183&gt;$F$31,3,
IF(EZ183&gt;$F$32,4,
IF(EZ183&gt;$F$33,5,
IF(EZ183&gt;$F$34,6)))))))</f>
        <v>3</v>
      </c>
      <c r="FC183" s="149" cm="1">
        <f t="array" ref="FC183">INDEX(Sections!$A$37:$F$67, MATCH(EZ183, Acceleration!$H$6:$H$36, 1), Sections!FB183)</f>
        <v>6.8582415088433493</v>
      </c>
      <c r="FD183" s="129">
        <f>(BikeData!$G$5/EX183)*BikeData!$N$2*(Sections!$O$2/Sections!$N$2)-Sections!FI183/Sections!EX183</f>
        <v>8.3492581398081107</v>
      </c>
      <c r="FE183" s="129">
        <f>(Sections!$V$2*Sections!$L$2*BikeData!$N$2*((Sections!$P$2)/Sections!$M$2)/(1-Sections!$V$2*Sections!$N$2/Sections!$M$2))/Sections!EX183-Sections!FI183/Sections!EX183</f>
        <v>12.497383958917363</v>
      </c>
      <c r="FF183" s="129">
        <f t="shared" si="285"/>
        <v>6.8582415088433493</v>
      </c>
      <c r="FG183" s="129">
        <f t="shared" si="301"/>
        <v>51.247109647304583</v>
      </c>
      <c r="FH183" s="129">
        <f t="shared" si="300"/>
        <v>1.9481332800704135E-2</v>
      </c>
      <c r="FI183" s="149">
        <f>0.5*Sections!$U$2*Sections!$T$2*Sections!EZ183^2</f>
        <v>475.83541323265251</v>
      </c>
      <c r="FJ183" s="149">
        <f>BikeData!$N$2*((Sections!$P$2)/Sections!$N$2)-(0.5*Sections!$U$2*Sections!$T$2*Sections!EZ183^2)/BikeData!$G$5</f>
        <v>8.6319131559387614</v>
      </c>
      <c r="FK183" s="149">
        <f>Sections!$V$2*BikeData!$N$2*(Sections!$P$2/Sections!$M$2)/(1-Sections!$V$2*Sections!$N$2/Sections!$M$2)</f>
        <v>15.459349727578084</v>
      </c>
      <c r="FL183" s="149">
        <f t="shared" si="287"/>
        <v>8.6319131559387614</v>
      </c>
      <c r="FM183" s="149">
        <f t="shared" si="288"/>
        <v>96.628281630000004</v>
      </c>
      <c r="FN183" s="149">
        <f t="shared" si="249"/>
        <v>111.07282953955875</v>
      </c>
      <c r="FO183" s="149">
        <f t="shared" si="289"/>
        <v>1</v>
      </c>
      <c r="FP183" s="149">
        <f t="shared" si="298"/>
        <v>-8.6319131559387614</v>
      </c>
      <c r="FQ183" s="676"/>
      <c r="FR183" s="149">
        <f>INDEX($B$29:$B$34, MATCH($FV183, $A$29:$A$34, 0))</f>
        <v>281.54523308547459</v>
      </c>
      <c r="FS183" s="129">
        <f t="shared" si="255"/>
        <v>157</v>
      </c>
      <c r="FT183" s="129">
        <f t="shared" si="256"/>
        <v>55.102929923476125</v>
      </c>
      <c r="FU183" s="129">
        <f t="shared" si="257"/>
        <v>198.37054772451407</v>
      </c>
      <c r="FV183" s="149">
        <f>IF(GI183=0,
IF(FT183&lt;$E$29,1,
IF(FT183&lt;$E$30,2,
IF(FT183&lt;$E$31,3,
IF(FT183&lt;$E$32,4,
IF(FT183&lt;$E$33,5,
IF(FT183&lt;$E$34,6)))))),
IF(FT183&gt;$F$29,1,
IF(FT183&gt;$F$30,2,
IF(FT183&gt;$F$31,3,
IF(FT183&gt;$F$32,4,
IF(FT183&gt;$F$33,5,
IF(FT183&gt;$F$34,6)))))))</f>
        <v>4</v>
      </c>
      <c r="FW183" s="149" cm="1">
        <f t="array" ref="FW183">INDEX(Sections!$A$37:$F$67, MATCH(FT183, Acceleration!$H$6:$H$36, 1), Sections!FV183)</f>
        <v>4.7104625432718503</v>
      </c>
      <c r="FX183" s="129">
        <f>(BikeData!$G$5/FR183)*BikeData!$N$2*(Sections!$O$2/Sections!$N$2)-Sections!GC183/Sections!FR183</f>
        <v>8.3042244464361925</v>
      </c>
      <c r="FY183" s="129">
        <f>(Sections!$V$2*Sections!$L$2*BikeData!$N$2*((Sections!$P$2)/Sections!$M$2)/(1-Sections!$V$2*Sections!$N$2/Sections!$M$2))/Sections!FR183-Sections!GC183/Sections!FR183</f>
        <v>12.554744293966532</v>
      </c>
      <c r="FZ183" s="129">
        <f t="shared" si="258"/>
        <v>4.7104625432718503</v>
      </c>
      <c r="GA183" s="129">
        <f t="shared" si="259"/>
        <v>55.188348509790217</v>
      </c>
      <c r="GB183" s="129">
        <f t="shared" si="250"/>
        <v>1.8133800137334323E-2</v>
      </c>
      <c r="GC183" s="149">
        <f>0.5*Sections!$U$2*Sections!$T$2*Sections!FT183^2</f>
        <v>546.53991950727368</v>
      </c>
      <c r="GD183" s="149">
        <f>BikeData!$N$2*((Sections!$P$2)/Sections!$N$2)-(0.5*Sections!$U$2*Sections!$T$2*Sections!FT183^2)/BikeData!$G$5</f>
        <v>8.3640930564136813</v>
      </c>
      <c r="GE183" s="149">
        <f>Sections!$V$2*BikeData!$N$2*(Sections!$P$2/Sections!$M$2)/(1-Sections!$V$2*Sections!$N$2/Sections!$M$2)</f>
        <v>15.459349727578084</v>
      </c>
      <c r="GF183" s="149">
        <f t="shared" si="260"/>
        <v>8.3640930564136813</v>
      </c>
      <c r="GG183" s="149">
        <f t="shared" si="261"/>
        <v>357.54111422000005</v>
      </c>
      <c r="GH183" s="149">
        <f>MAX(0, (FT183^2 - CX$6^2)/(2*Sections!GF183))</f>
        <v>181.50998952738971</v>
      </c>
      <c r="GI183" s="149">
        <f t="shared" si="262"/>
        <v>0</v>
      </c>
      <c r="GJ183" s="149">
        <f t="shared" si="263"/>
        <v>4.7104625432718503</v>
      </c>
      <c r="GM183" s="106">
        <f>INDEX($B$29:$B$34, MATCH(GQ183, $A$29:$A$34, 0))</f>
        <v>288.49501037177833</v>
      </c>
      <c r="GN183" s="106">
        <f t="shared" si="264"/>
        <v>157</v>
      </c>
      <c r="GO183" s="106">
        <f t="shared" si="265"/>
        <v>53.193224673838834</v>
      </c>
      <c r="GP183" s="106">
        <f t="shared" si="266"/>
        <v>191.4956088258198</v>
      </c>
      <c r="GQ183" s="106">
        <f>IF(HD183=0,
IF(GO183&lt;$E$29,1,
IF(GO183&lt;$E$30,2,
IF(GO183&lt;$E$31,3,
IF(GO183&lt;$E$32,4,
IF(GO183&lt;$E$33,5,
IF(GO183&lt;$E$34,6)))))),
IF(GO183&gt;$F$29,1,
IF(GO183&gt;$F$30,2,
IF(GO183&gt;$F$31,3,
IF(GO183&gt;$F$32,4,
IF(GO183&gt;$F$33,5,
IF(GO183&gt;$F$34,6)))))))</f>
        <v>3</v>
      </c>
      <c r="GR183" s="106" cm="1">
        <f t="array" ref="GR183">INDEX(Sections!$A$37:$F$67, MATCH(GO183, Acceleration!$H$6:$H$36, 1), Sections!GQ183)</f>
        <v>6.8582415088433493</v>
      </c>
      <c r="GS183" s="106">
        <f>(BikeData!$G$5/GM183)*BikeData!$N$2*(Sections!$O$2/Sections!$N$2)-Sections!GX183/Sections!GM183</f>
        <v>8.233214420575413</v>
      </c>
      <c r="GT183" s="106">
        <f>(Sections!$V$2*Sections!$L$2*BikeData!$N$2*((Sections!$P$2)/Sections!$M$2)/(1-Sections!$V$2*Sections!$N$2/Sections!$M$2))/Sections!GM183-Sections!GX183/Sections!GM183</f>
        <v>12.381340239684665</v>
      </c>
      <c r="GU183" s="106">
        <f t="shared" si="267"/>
        <v>6.8582415088433493</v>
      </c>
      <c r="GV183" s="106">
        <f t="shared" si="268"/>
        <v>53.321999533205648</v>
      </c>
      <c r="GW183" s="106">
        <f t="shared" si="251"/>
        <v>1.8776658594009201E-2</v>
      </c>
      <c r="GX183" s="106">
        <f>0.5*Sections!$U$2*Sections!$T$2*Sections!GO183^2</f>
        <v>509.31344721626937</v>
      </c>
      <c r="GY183" s="106">
        <f>BikeData!$N$2*((Sections!$P$2)/Sections!$N$2)-(0.5*Sections!$U$2*Sections!$T$2*Sections!GO183^2)/BikeData!$G$5</f>
        <v>8.5051024211523334</v>
      </c>
      <c r="GZ183" s="106">
        <f>Sections!$V$2*BikeData!$N$2*(Sections!$P$2/Sections!$M$2)/(1-Sections!$V$2*Sections!$N$2/Sections!$M$2)</f>
        <v>15.459349727578084</v>
      </c>
      <c r="HA183" s="106">
        <f t="shared" si="269"/>
        <v>8.5051024211523334</v>
      </c>
      <c r="HB183" s="106">
        <f t="shared" si="270"/>
        <v>226.21187875999999</v>
      </c>
      <c r="HC183" s="106">
        <f>MAX(0, (GO183^2 - DY$9^2)/(2*Sections!HA183))</f>
        <v>166.34245016053157</v>
      </c>
      <c r="HD183" s="106">
        <f t="shared" si="271"/>
        <v>0</v>
      </c>
      <c r="HE183" s="106">
        <f t="shared" si="272"/>
        <v>6.8582415088433493</v>
      </c>
      <c r="HH183" s="82">
        <f>INDEX($B$29:$B$34, MATCH(HL183, $A$29:$A$34, 0))</f>
        <v>288.49501037177833</v>
      </c>
      <c r="HI183" s="82">
        <f t="shared" si="273"/>
        <v>157</v>
      </c>
      <c r="HJ183" s="82">
        <f t="shared" si="274"/>
        <v>52.250636357933011</v>
      </c>
      <c r="HK183" s="82">
        <f t="shared" si="275"/>
        <v>188.10229088855885</v>
      </c>
      <c r="HL183" s="106">
        <f>IF(HY183=0,
IF(HJ183&lt;$E$29,1,
IF(HJ183&lt;$E$30,2,
IF(HJ183&lt;$E$31,3,
IF(HJ183&lt;$E$32,4,
IF(HJ183&lt;$E$33,5,
IF(HJ183&lt;$E$34,6)))))),
IF(HJ183&gt;$F$29,1,
IF(HJ183&gt;$F$30,2,
IF(HJ183&gt;$F$31,3,
IF(HJ183&gt;$F$32,4,
IF(HJ183&gt;$F$33,5,
IF(HJ183&gt;$F$34,6)))))))</f>
        <v>3</v>
      </c>
      <c r="HM183" s="106" cm="1">
        <f t="array" ref="HM183">INDEX(Sections!$A$37:$F$67, MATCH(HJ183, Acceleration!$H$6:$H$36, 1), Sections!HL183)</f>
        <v>6.8582415088433493</v>
      </c>
      <c r="HN183" s="82">
        <f>(BikeData!$G$5/HH183)*BikeData!$N$2*(Sections!$O$2/Sections!$N$2)-Sections!HS183/Sections!HH183</f>
        <v>8.2952266793926572</v>
      </c>
      <c r="HO183" s="82">
        <f>(Sections!$V$2*Sections!$L$2*BikeData!$N$2*((Sections!$P$2)/Sections!$M$2)/(1-Sections!$V$2*Sections!$N$2/Sections!$M$2))/Sections!HH183-Sections!HS183/Sections!HH183</f>
        <v>12.443352498501909</v>
      </c>
      <c r="HP183" s="82">
        <f t="shared" si="276"/>
        <v>6.8582415088433493</v>
      </c>
      <c r="HQ183" s="82">
        <f t="shared" si="277"/>
        <v>52.381728520798525</v>
      </c>
      <c r="HR183" s="106">
        <f t="shared" si="242"/>
        <v>1.9114544551468059E-2</v>
      </c>
      <c r="HS183" s="104">
        <f>0.5*Sections!$U$2*Sections!$T$2*Sections!HJ183^2</f>
        <v>491.42321996561117</v>
      </c>
      <c r="HT183" s="104">
        <f>BikeData!$N$2*((Sections!$P$2)/Sections!$N$2)-(0.5*Sections!$U$2*Sections!$T$2*Sections!HJ183^2)/BikeData!$G$5</f>
        <v>8.5728684334654321</v>
      </c>
      <c r="HU183" s="104">
        <f>Sections!$V$2*BikeData!$N$2*(Sections!$P$2/Sections!$M$2)/(1-Sections!$V$2*Sections!$N$2/Sections!$M$2)</f>
        <v>15.459349727578084</v>
      </c>
      <c r="HV183" s="106">
        <f t="shared" si="278"/>
        <v>8.5728684334654321</v>
      </c>
      <c r="HW183" s="106">
        <f t="shared" si="279"/>
        <v>164.42191860000003</v>
      </c>
      <c r="HX183" s="106">
        <f t="shared" si="252"/>
        <v>140.49343602839548</v>
      </c>
      <c r="HY183" s="106">
        <f t="shared" si="280"/>
        <v>0</v>
      </c>
      <c r="HZ183" s="106">
        <f t="shared" si="281"/>
        <v>6.8582415088433493</v>
      </c>
    </row>
    <row r="184" spans="2:234">
      <c r="B184" s="65"/>
      <c r="C184" s="65"/>
      <c r="D184" s="65"/>
      <c r="E184" s="111"/>
      <c r="F184" s="111"/>
      <c r="L184" s="149">
        <f>INDEX($B$29:$B$34, MATCH($P184, $A$29:$A$34, 0))</f>
        <v>288.49501037177833</v>
      </c>
      <c r="M184" s="149">
        <f t="shared" si="243"/>
        <v>158</v>
      </c>
      <c r="N184" s="149">
        <f t="shared" si="253"/>
        <v>52.930573013219124</v>
      </c>
      <c r="O184" s="149">
        <f t="shared" si="244"/>
        <v>190.55006284758886</v>
      </c>
      <c r="P184" s="149">
        <f>IF(AC184=0,
IF(N184&lt;$E$29,1,
IF(N184&lt;$E$30,2,
IF(N184&lt;$E$31,3,
IF(N184&lt;$E$32,4,
IF(N184&lt;$E$33,5,
IF(N184&lt;$E$34,6)))))),
IF(N184&gt;$F$29,1,
IF(N184&gt;$F$30,2,
IF(N184&gt;$F$31,3,
IF(N184&gt;$F$32,4,
IF(N184&gt;$F$33,5,
IF(N184&gt;$F$34,6)))))))</f>
        <v>3</v>
      </c>
      <c r="Q184" s="149" cm="1">
        <f t="array" ref="Q184">INDEX(Sections!$A$37:$F$67, MATCH(N184, Acceleration!$H$6:$H$36, 1), Sections!P184)</f>
        <v>6.8582415088433493</v>
      </c>
      <c r="R184" s="149">
        <f>(BikeData!$G$5/L184)*BikeData!$N$2*(Sections!$O$2/Sections!$N$2)-Sections!W184/Sections!L184</f>
        <v>8.2506055237990488</v>
      </c>
      <c r="S184" s="149">
        <f>(Sections!$V$2*Sections!$L$2*BikeData!$N$2*((Sections!$P$2)/Sections!$M$2)/(1-Sections!$V$2*Sections!$N$2/Sections!$M$2))/Sections!L184-Sections!W184/Sections!L184</f>
        <v>12.398731342908302</v>
      </c>
      <c r="T184" s="149">
        <f t="shared" si="240"/>
        <v>6.8582415088433493</v>
      </c>
      <c r="U184" s="149">
        <f t="shared" si="241"/>
        <v>53.059985323456388</v>
      </c>
      <c r="V184" s="149">
        <f t="shared" si="245"/>
        <v>1.8869605287360213E-2</v>
      </c>
      <c r="W184" s="149">
        <f>0.5*Sections!$U$2*Sections!$T$2*Sections!N184^2</f>
        <v>504.29620071138964</v>
      </c>
      <c r="X184" s="149">
        <f>BikeData!$N$2*((Sections!$P$2)/Sections!$N$2)-(0.5*Sections!$U$2*Sections!$T$2*Sections!N184^2)/BikeData!$G$5</f>
        <v>8.5241071427617268</v>
      </c>
      <c r="Y184" s="149">
        <f>Sections!$V$2*BikeData!$N$2*(Sections!$P$2/Sections!$M$2)/(1-Sections!$V$2*Sections!$N$2/Sections!$M$2)</f>
        <v>15.459349727578084</v>
      </c>
      <c r="Z184" s="149">
        <f t="shared" si="246"/>
        <v>8.5241071427617268</v>
      </c>
      <c r="AA184" s="149">
        <f>$D$2-M184</f>
        <v>345.2</v>
      </c>
      <c r="AB184" s="149">
        <f>MAX(0, (N184^2 - M$17^2)/(2*Sections!Z184))</f>
        <v>111.73031633445565</v>
      </c>
      <c r="AC184" s="149">
        <f t="shared" si="254"/>
        <v>0</v>
      </c>
      <c r="AD184" s="149">
        <f t="shared" si="247"/>
        <v>6.8582415088433493</v>
      </c>
      <c r="EW184" s="637"/>
      <c r="EX184" s="129">
        <f>INDEX($B$29:$B$34, MATCH($FB184, $A$29:$A$34, 0))</f>
        <v>288.49501037177833</v>
      </c>
      <c r="EY184" s="129">
        <f t="shared" si="282"/>
        <v>158</v>
      </c>
      <c r="EZ184" s="129">
        <f t="shared" si="283"/>
        <v>51.247109647304583</v>
      </c>
      <c r="FA184" s="129">
        <f t="shared" si="284"/>
        <v>184.48959473029652</v>
      </c>
      <c r="FB184" s="149">
        <f>IF(FO184=1,
IF(EZ184&lt;$E$29,1,
IF(EZ184&lt;$E$30,2,
IF(EZ184&lt;$E$31,3,
IF(EZ184&lt;$E$32,4,
IF(EZ184&lt;$E$33,5,
IF(EZ184&lt;$E$34,6)))))),
IF(EZ184&gt;$F$29,1,
IF(EZ184&gt;$F$30,2,
IF(EZ184&gt;$F$31,3,
IF(EZ184&gt;$F$32,4,
IF(EZ184&gt;$F$33,5,
IF(EZ184&gt;$F$34,6)))))))</f>
        <v>3</v>
      </c>
      <c r="FC184" s="149" cm="1">
        <f t="array" ref="FC184">INDEX(Sections!$A$37:$F$67, MATCH(EZ184, Acceleration!$H$6:$H$36, 1), Sections!FB184)</f>
        <v>6.8582415088433493</v>
      </c>
      <c r="FD184" s="129">
        <f>(BikeData!$G$5/EX184)*BikeData!$N$2*(Sections!$O$2/Sections!$N$2)-Sections!FI184/Sections!EX184</f>
        <v>8.3600295175596138</v>
      </c>
      <c r="FE184" s="129">
        <f>(Sections!$V$2*Sections!$L$2*BikeData!$N$2*((Sections!$P$2)/Sections!$M$2)/(1-Sections!$V$2*Sections!$N$2/Sections!$M$2))/Sections!EX184-Sections!FI184/Sections!EX184</f>
        <v>12.508155336668866</v>
      </c>
      <c r="FF184" s="129">
        <f t="shared" si="285"/>
        <v>6.8582415088433493</v>
      </c>
      <c r="FG184" s="129">
        <f t="shared" si="301"/>
        <v>51.078164408185678</v>
      </c>
      <c r="FH184" s="129">
        <f t="shared" si="300"/>
        <v>1.9545513251354299E-2</v>
      </c>
      <c r="FI184" s="149">
        <f>0.5*Sections!$U$2*Sections!$T$2*Sections!EZ184^2</f>
        <v>472.72792449651445</v>
      </c>
      <c r="FJ184" s="149">
        <f>BikeData!$N$2*((Sections!$P$2)/Sections!$N$2)-(0.5*Sections!$U$2*Sections!$T$2*Sections!EZ184^2)/BikeData!$G$5</f>
        <v>8.6436839466059503</v>
      </c>
      <c r="FK184" s="149">
        <f>Sections!$V$2*BikeData!$N$2*(Sections!$P$2/Sections!$M$2)/(1-Sections!$V$2*Sections!$N$2/Sections!$M$2)</f>
        <v>15.459349727578084</v>
      </c>
      <c r="FL184" s="149">
        <f t="shared" si="287"/>
        <v>8.6436839466059503</v>
      </c>
      <c r="FM184" s="149">
        <f t="shared" si="288"/>
        <v>95.628281630000004</v>
      </c>
      <c r="FN184" s="149">
        <f t="shared" si="249"/>
        <v>109.92293462870141</v>
      </c>
      <c r="FO184" s="149">
        <f t="shared" si="289"/>
        <v>1</v>
      </c>
      <c r="FP184" s="149">
        <f t="shared" si="298"/>
        <v>-8.6436839466059503</v>
      </c>
      <c r="FQ184" s="676"/>
      <c r="FR184" s="149">
        <f>INDEX($B$29:$B$34, MATCH($FV184, $A$29:$A$34, 0))</f>
        <v>281.54523308547459</v>
      </c>
      <c r="FS184" s="129">
        <f t="shared" si="255"/>
        <v>158</v>
      </c>
      <c r="FT184" s="129">
        <f t="shared" si="256"/>
        <v>55.188348509790217</v>
      </c>
      <c r="FU184" s="129">
        <f t="shared" si="257"/>
        <v>198.67805463524479</v>
      </c>
      <c r="FV184" s="149">
        <f>IF(GI184=0,
IF(FT184&lt;$E$29,1,
IF(FT184&lt;$E$30,2,
IF(FT184&lt;$E$31,3,
IF(FT184&lt;$E$32,4,
IF(FT184&lt;$E$33,5,
IF(FT184&lt;$E$34,6)))))),
IF(FT184&gt;$F$29,1,
IF(FT184&gt;$F$30,2,
IF(FT184&gt;$F$31,3,
IF(FT184&gt;$F$32,4,
IF(FT184&gt;$F$33,5,
IF(FT184&gt;$F$34,6)))))))</f>
        <v>4</v>
      </c>
      <c r="FW184" s="149" cm="1">
        <f t="array" ref="FW184">INDEX(Sections!$A$37:$F$67, MATCH(FT184, Acceleration!$H$6:$H$36, 1), Sections!FV184)</f>
        <v>4.7104625432718503</v>
      </c>
      <c r="FX184" s="129">
        <f>(BikeData!$G$5/FR184)*BikeData!$N$2*(Sections!$O$2/Sections!$N$2)-Sections!GC184/Sections!FR184</f>
        <v>8.2982013769031244</v>
      </c>
      <c r="FY184" s="129">
        <f>(Sections!$V$2*Sections!$L$2*BikeData!$N$2*((Sections!$P$2)/Sections!$M$2)/(1-Sections!$V$2*Sections!$N$2/Sections!$M$2))/Sections!FR184-Sections!GC184/Sections!FR184</f>
        <v>12.548721224433464</v>
      </c>
      <c r="FZ184" s="129">
        <f t="shared" si="258"/>
        <v>4.7104625432718503</v>
      </c>
      <c r="GA184" s="129">
        <f t="shared" si="259"/>
        <v>55.273635092371187</v>
      </c>
      <c r="GB184" s="129">
        <f t="shared" si="250"/>
        <v>1.8105776619068648E-2</v>
      </c>
      <c r="GC184" s="149">
        <f>0.5*Sections!$U$2*Sections!$T$2*Sections!FT184^2</f>
        <v>548.2356860228515</v>
      </c>
      <c r="GD184" s="149">
        <f>BikeData!$N$2*((Sections!$P$2)/Sections!$N$2)-(0.5*Sections!$U$2*Sections!$T$2*Sections!FT184^2)/BikeData!$G$5</f>
        <v>8.3576696984001284</v>
      </c>
      <c r="GE184" s="149">
        <f>Sections!$V$2*BikeData!$N$2*(Sections!$P$2/Sections!$M$2)/(1-Sections!$V$2*Sections!$N$2/Sections!$M$2)</f>
        <v>15.459349727578084</v>
      </c>
      <c r="GF184" s="149">
        <f t="shared" si="260"/>
        <v>8.3576696984001284</v>
      </c>
      <c r="GG184" s="149">
        <f t="shared" si="261"/>
        <v>356.54111422000005</v>
      </c>
      <c r="GH184" s="149">
        <f>MAX(0, (FT184^2 - CX$6^2)/(2*Sections!GF184))</f>
        <v>182.21310013131406</v>
      </c>
      <c r="GI184" s="149">
        <f t="shared" si="262"/>
        <v>0</v>
      </c>
      <c r="GJ184" s="149">
        <f t="shared" si="263"/>
        <v>4.7104625432718503</v>
      </c>
      <c r="GM184" s="106">
        <f>INDEX($B$29:$B$34, MATCH(GQ184, $A$29:$A$34, 0))</f>
        <v>288.49501037177833</v>
      </c>
      <c r="GN184" s="106">
        <f t="shared" si="264"/>
        <v>158</v>
      </c>
      <c r="GO184" s="106">
        <f t="shared" si="265"/>
        <v>53.321999533205648</v>
      </c>
      <c r="GP184" s="106">
        <f t="shared" si="266"/>
        <v>191.95919831954035</v>
      </c>
      <c r="GQ184" s="106">
        <f>IF(HD184=0,
IF(GO184&lt;$E$29,1,
IF(GO184&lt;$E$30,2,
IF(GO184&lt;$E$31,3,
IF(GO184&lt;$E$32,4,
IF(GO184&lt;$E$33,5,
IF(GO184&lt;$E$34,6)))))),
IF(GO184&gt;$F$29,1,
IF(GO184&gt;$F$30,2,
IF(GO184&gt;$F$31,3,
IF(GO184&gt;$F$32,4,
IF(GO184&gt;$F$33,5,
IF(GO184&gt;$F$34,6)))))))</f>
        <v>3</v>
      </c>
      <c r="GR184" s="106" cm="1">
        <f t="array" ref="GR184">INDEX(Sections!$A$37:$F$67, MATCH(GO184, Acceleration!$H$6:$H$36, 1), Sections!GQ184)</f>
        <v>6.8582415088433493</v>
      </c>
      <c r="GS184" s="106">
        <f>(BikeData!$G$5/GM184)*BikeData!$N$2*(Sections!$O$2/Sections!$N$2)-Sections!GX184/Sections!GM184</f>
        <v>8.224656328218801</v>
      </c>
      <c r="GT184" s="106">
        <f>(Sections!$V$2*Sections!$L$2*BikeData!$N$2*((Sections!$P$2)/Sections!$M$2)/(1-Sections!$V$2*Sections!$N$2/Sections!$M$2))/Sections!GM184-Sections!GX184/Sections!GM184</f>
        <v>12.372782147328053</v>
      </c>
      <c r="GU184" s="106">
        <f t="shared" si="267"/>
        <v>6.8582415088433493</v>
      </c>
      <c r="GV184" s="106">
        <f t="shared" si="268"/>
        <v>53.45046414426043</v>
      </c>
      <c r="GW184" s="106">
        <f t="shared" si="251"/>
        <v>1.8731421296426003E-2</v>
      </c>
      <c r="GX184" s="106">
        <f>0.5*Sections!$U$2*Sections!$T$2*Sections!GO184^2</f>
        <v>511.78241415945297</v>
      </c>
      <c r="GY184" s="106">
        <f>BikeData!$N$2*((Sections!$P$2)/Sections!$N$2)-(0.5*Sections!$U$2*Sections!$T$2*Sections!GO184^2)/BikeData!$G$5</f>
        <v>8.4957502736402741</v>
      </c>
      <c r="GZ184" s="106">
        <f>Sections!$V$2*BikeData!$N$2*(Sections!$P$2/Sections!$M$2)/(1-Sections!$V$2*Sections!$N$2/Sections!$M$2)</f>
        <v>15.459349727578084</v>
      </c>
      <c r="HA184" s="106">
        <f t="shared" si="269"/>
        <v>8.4957502736402741</v>
      </c>
      <c r="HB184" s="106">
        <f t="shared" si="270"/>
        <v>225.21187875999999</v>
      </c>
      <c r="HC184" s="106">
        <f>MAX(0, (GO184^2 - DY$9^2)/(2*Sections!HA184))</f>
        <v>167.33281597511626</v>
      </c>
      <c r="HD184" s="106">
        <f t="shared" si="271"/>
        <v>0</v>
      </c>
      <c r="HE184" s="106">
        <f t="shared" si="272"/>
        <v>6.8582415088433493</v>
      </c>
      <c r="HH184" s="82">
        <f>INDEX($B$29:$B$34, MATCH(HL184, $A$29:$A$34, 0))</f>
        <v>288.49501037177833</v>
      </c>
      <c r="HI184" s="82">
        <f t="shared" si="273"/>
        <v>158</v>
      </c>
      <c r="HJ184" s="82">
        <f t="shared" si="274"/>
        <v>52.381728520798525</v>
      </c>
      <c r="HK184" s="82">
        <f t="shared" si="275"/>
        <v>188.5742226748747</v>
      </c>
      <c r="HL184" s="106">
        <f>IF(HY184=0,
IF(HJ184&lt;$E$29,1,
IF(HJ184&lt;$E$30,2,
IF(HJ184&lt;$E$31,3,
IF(HJ184&lt;$E$32,4,
IF(HJ184&lt;$E$33,5,
IF(HJ184&lt;$E$34,6)))))),
IF(HJ184&gt;$F$29,1,
IF(HJ184&gt;$F$30,2,
IF(HJ184&gt;$F$31,3,
IF(HJ184&gt;$F$32,4,
IF(HJ184&gt;$F$33,5,
IF(HJ184&gt;$F$34,6)))))))</f>
        <v>3</v>
      </c>
      <c r="HM184" s="106" cm="1">
        <f t="array" ref="HM184">INDEX(Sections!$A$37:$F$67, MATCH(HJ184, Acceleration!$H$6:$H$36, 1), Sections!HL184)</f>
        <v>6.8582415088433493</v>
      </c>
      <c r="HN184" s="82">
        <f>(BikeData!$G$5/HH184)*BikeData!$N$2*(Sections!$O$2/Sections!$N$2)-Sections!HS184/Sections!HH184</f>
        <v>8.2866685870360435</v>
      </c>
      <c r="HO184" s="82">
        <f>(Sections!$V$2*Sections!$L$2*BikeData!$N$2*((Sections!$P$2)/Sections!$M$2)/(1-Sections!$V$2*Sections!$N$2/Sections!$M$2))/Sections!HH184-Sections!HS184/Sections!HH184</f>
        <v>12.434794406145297</v>
      </c>
      <c r="HP184" s="82">
        <f t="shared" si="276"/>
        <v>6.8582415088433493</v>
      </c>
      <c r="HQ184" s="82">
        <f t="shared" si="277"/>
        <v>52.512493426272613</v>
      </c>
      <c r="HR184" s="106">
        <f t="shared" si="242"/>
        <v>1.9066827160500722E-2</v>
      </c>
      <c r="HS184" s="104">
        <f>0.5*Sections!$U$2*Sections!$T$2*Sections!HJ184^2</f>
        <v>493.89218690879477</v>
      </c>
      <c r="HT184" s="104">
        <f>BikeData!$N$2*((Sections!$P$2)/Sections!$N$2)-(0.5*Sections!$U$2*Sections!$T$2*Sections!HJ184^2)/BikeData!$G$5</f>
        <v>8.5635162859533729</v>
      </c>
      <c r="HU184" s="104">
        <f>Sections!$V$2*BikeData!$N$2*(Sections!$P$2/Sections!$M$2)/(1-Sections!$V$2*Sections!$N$2/Sections!$M$2)</f>
        <v>15.459349727578084</v>
      </c>
      <c r="HV184" s="106">
        <f t="shared" si="278"/>
        <v>8.5635162859533729</v>
      </c>
      <c r="HW184" s="106">
        <f t="shared" si="279"/>
        <v>163.42191860000003</v>
      </c>
      <c r="HX184" s="106">
        <f t="shared" si="252"/>
        <v>141.44773524079511</v>
      </c>
      <c r="HY184" s="106">
        <f t="shared" si="280"/>
        <v>0</v>
      </c>
      <c r="HZ184" s="106">
        <f t="shared" si="281"/>
        <v>6.8582415088433493</v>
      </c>
    </row>
    <row r="185" spans="2:234">
      <c r="B185" s="65"/>
      <c r="C185" s="65"/>
      <c r="D185" s="65"/>
      <c r="E185" s="111"/>
      <c r="F185" s="111"/>
      <c r="L185" s="149">
        <f>INDEX($B$29:$B$34, MATCH($P185, $A$29:$A$34, 0))</f>
        <v>288.49501037177833</v>
      </c>
      <c r="M185" s="149">
        <f t="shared" si="243"/>
        <v>159</v>
      </c>
      <c r="N185" s="149">
        <f t="shared" si="253"/>
        <v>53.059985323456388</v>
      </c>
      <c r="O185" s="149">
        <f t="shared" si="244"/>
        <v>191.01594716444299</v>
      </c>
      <c r="P185" s="149">
        <f>IF(AC185=0,
IF(N185&lt;$E$29,1,
IF(N185&lt;$E$30,2,
IF(N185&lt;$E$31,3,
IF(N185&lt;$E$32,4,
IF(N185&lt;$E$33,5,
IF(N185&lt;$E$34,6)))))),
IF(N185&gt;$F$29,1,
IF(N185&gt;$F$30,2,
IF(N185&gt;$F$31,3,
IF(N185&gt;$F$32,4,
IF(N185&gt;$F$33,5,
IF(N185&gt;$F$34,6)))))))</f>
        <v>3</v>
      </c>
      <c r="Q185" s="149" cm="1">
        <f t="array" ref="Q185">INDEX(Sections!$A$37:$F$67, MATCH(N185, Acceleration!$H$6:$H$36, 1), Sections!P185)</f>
        <v>6.8582415088433493</v>
      </c>
      <c r="R185" s="149">
        <f>(BikeData!$G$5/L185)*BikeData!$N$2*(Sections!$O$2/Sections!$N$2)-Sections!W185/Sections!L185</f>
        <v>8.2420474314424368</v>
      </c>
      <c r="S185" s="149">
        <f>(Sections!$V$2*Sections!$L$2*BikeData!$N$2*((Sections!$P$2)/Sections!$M$2)/(1-Sections!$V$2*Sections!$N$2/Sections!$M$2))/Sections!L185-Sections!W185/Sections!L185</f>
        <v>12.390173250551689</v>
      </c>
      <c r="T185" s="149">
        <f t="shared" si="240"/>
        <v>6.8582415088433493</v>
      </c>
      <c r="U185" s="149">
        <f t="shared" si="241"/>
        <v>53.189082766514161</v>
      </c>
      <c r="V185" s="149">
        <f t="shared" si="245"/>
        <v>1.8823694512843981E-2</v>
      </c>
      <c r="W185" s="149">
        <f>0.5*Sections!$U$2*Sections!$T$2*Sections!N185^2</f>
        <v>506.76516765457325</v>
      </c>
      <c r="X185" s="149">
        <f>BikeData!$N$2*((Sections!$P$2)/Sections!$N$2)-(0.5*Sections!$U$2*Sections!$T$2*Sections!N185^2)/BikeData!$G$5</f>
        <v>8.5147549952496675</v>
      </c>
      <c r="Y185" s="149">
        <f>Sections!$V$2*BikeData!$N$2*(Sections!$P$2/Sections!$M$2)/(1-Sections!$V$2*Sections!$N$2/Sections!$M$2)</f>
        <v>15.459349727578084</v>
      </c>
      <c r="Z185" s="149">
        <f t="shared" si="246"/>
        <v>8.5147549952496675</v>
      </c>
      <c r="AA185" s="149">
        <f>$D$2-M185</f>
        <v>344.2</v>
      </c>
      <c r="AB185" s="149">
        <f>MAX(0, (N185^2 - M$17^2)/(2*Sections!Z185))</f>
        <v>112.65848865570051</v>
      </c>
      <c r="AC185" s="149">
        <f t="shared" si="254"/>
        <v>0</v>
      </c>
      <c r="AD185" s="149">
        <f t="shared" si="247"/>
        <v>6.8582415088433493</v>
      </c>
      <c r="EW185" s="637"/>
      <c r="EX185" s="129">
        <f>INDEX($B$29:$B$34, MATCH($FB185, $A$29:$A$34, 0))</f>
        <v>288.49501037177833</v>
      </c>
      <c r="EY185" s="129">
        <f t="shared" si="282"/>
        <v>159</v>
      </c>
      <c r="EZ185" s="129">
        <f t="shared" si="283"/>
        <v>51.078164408185678</v>
      </c>
      <c r="FA185" s="129">
        <f t="shared" si="284"/>
        <v>183.88139186946844</v>
      </c>
      <c r="FB185" s="149">
        <f>IF(FO185=1,
IF(EZ185&lt;$E$29,1,
IF(EZ185&lt;$E$30,2,
IF(EZ185&lt;$E$31,3,
IF(EZ185&lt;$E$32,4,
IF(EZ185&lt;$E$33,5,
IF(EZ185&lt;$E$34,6)))))),
IF(EZ185&gt;$F$29,1,
IF(EZ185&gt;$F$30,2,
IF(EZ185&gt;$F$31,3,
IF(EZ185&gt;$F$32,4,
IF(EZ185&gt;$F$33,5,
IF(EZ185&gt;$F$34,6)))))))</f>
        <v>3</v>
      </c>
      <c r="FC185" s="149" cm="1">
        <f t="array" ref="FC185">INDEX(Sections!$A$37:$F$67, MATCH(EZ185, Acceleration!$H$6:$H$36, 1), Sections!FB185)</f>
        <v>6.8582415088433493</v>
      </c>
      <c r="FD185" s="129">
        <f>(BikeData!$G$5/EX185)*BikeData!$N$2*(Sections!$O$2/Sections!$N$2)-Sections!FI185/Sections!EX185</f>
        <v>8.3708155835535045</v>
      </c>
      <c r="FE185" s="129">
        <f>(Sections!$V$2*Sections!$L$2*BikeData!$N$2*((Sections!$P$2)/Sections!$M$2)/(1-Sections!$V$2*Sections!$N$2/Sections!$M$2))/Sections!EX185-Sections!FI185/Sections!EX185</f>
        <v>12.518941402662755</v>
      </c>
      <c r="FF185" s="129">
        <f t="shared" si="285"/>
        <v>6.8582415088433493</v>
      </c>
      <c r="FG185" s="129">
        <f t="shared" si="301"/>
        <v>50.90842698152187</v>
      </c>
      <c r="FH185" s="129">
        <f t="shared" si="300"/>
        <v>1.961042106366338E-2</v>
      </c>
      <c r="FI185" s="149">
        <f>0.5*Sections!$U$2*Sections!$T$2*Sections!EZ185^2</f>
        <v>469.61619827573634</v>
      </c>
      <c r="FJ185" s="149">
        <f>BikeData!$N$2*((Sections!$P$2)/Sections!$N$2)-(0.5*Sections!$U$2*Sections!$T$2*Sections!EZ185^2)/BikeData!$G$5</f>
        <v>8.6554707883513231</v>
      </c>
      <c r="FK185" s="149">
        <f>Sections!$V$2*BikeData!$N$2*(Sections!$P$2/Sections!$M$2)/(1-Sections!$V$2*Sections!$N$2/Sections!$M$2)</f>
        <v>15.459349727578084</v>
      </c>
      <c r="FL185" s="149">
        <f t="shared" si="287"/>
        <v>8.6554707883513231</v>
      </c>
      <c r="FM185" s="149">
        <f t="shared" si="288"/>
        <v>94.628281630000004</v>
      </c>
      <c r="FN185" s="149">
        <f t="shared" si="249"/>
        <v>108.77460562103634</v>
      </c>
      <c r="FO185" s="149">
        <f t="shared" si="289"/>
        <v>1</v>
      </c>
      <c r="FP185" s="149">
        <f t="shared" si="298"/>
        <v>-8.6554707883513231</v>
      </c>
      <c r="FQ185" s="676"/>
      <c r="FR185" s="149">
        <f>INDEX($B$29:$B$34, MATCH($FV185, $A$29:$A$34, 0))</f>
        <v>281.54523308547459</v>
      </c>
      <c r="FS185" s="129">
        <f t="shared" si="255"/>
        <v>159</v>
      </c>
      <c r="FT185" s="129">
        <f t="shared" si="256"/>
        <v>55.273635092371187</v>
      </c>
      <c r="FU185" s="129">
        <f t="shared" si="257"/>
        <v>198.98508633253627</v>
      </c>
      <c r="FV185" s="149">
        <f>IF(GI185=0,
IF(FT185&lt;$E$29,1,
IF(FT185&lt;$E$30,2,
IF(FT185&lt;$E$31,3,
IF(FT185&lt;$E$32,4,
IF(FT185&lt;$E$33,5,
IF(FT185&lt;$E$34,6)))))),
IF(FT185&gt;$F$29,1,
IF(FT185&gt;$F$30,2,
IF(FT185&gt;$F$31,3,
IF(FT185&gt;$F$32,4,
IF(FT185&gt;$F$33,5,
IF(FT185&gt;$F$34,6)))))))</f>
        <v>4</v>
      </c>
      <c r="FW185" s="149" cm="1">
        <f t="array" ref="FW185">INDEX(Sections!$A$37:$F$67, MATCH(FT185, Acceleration!$H$6:$H$36, 1), Sections!FV185)</f>
        <v>4.7104625432718503</v>
      </c>
      <c r="FX185" s="129">
        <f>(BikeData!$G$5/FR185)*BikeData!$N$2*(Sections!$O$2/Sections!$N$2)-Sections!GC185/Sections!FR185</f>
        <v>8.2921783073700563</v>
      </c>
      <c r="FY185" s="129">
        <f>(Sections!$V$2*Sections!$L$2*BikeData!$N$2*((Sections!$P$2)/Sections!$M$2)/(1-Sections!$V$2*Sections!$N$2/Sections!$M$2))/Sections!FR185-Sections!GC185/Sections!FR185</f>
        <v>12.542698154900396</v>
      </c>
      <c r="FZ185" s="129">
        <f t="shared" si="258"/>
        <v>4.7104625432718503</v>
      </c>
      <c r="GA185" s="129">
        <f t="shared" si="259"/>
        <v>55.358790281319834</v>
      </c>
      <c r="GB185" s="129">
        <f t="shared" si="250"/>
        <v>1.8077882621161688E-2</v>
      </c>
      <c r="GC185" s="149">
        <f>0.5*Sections!$U$2*Sections!$T$2*Sections!FT185^2</f>
        <v>549.93145253842931</v>
      </c>
      <c r="GD185" s="149">
        <f>BikeData!$N$2*((Sections!$P$2)/Sections!$N$2)-(0.5*Sections!$U$2*Sections!$T$2*Sections!FT185^2)/BikeData!$G$5</f>
        <v>8.3512463403865773</v>
      </c>
      <c r="GE185" s="149">
        <f>Sections!$V$2*BikeData!$N$2*(Sections!$P$2/Sections!$M$2)/(1-Sections!$V$2*Sections!$N$2/Sections!$M$2)</f>
        <v>15.459349727578084</v>
      </c>
      <c r="GF185" s="149">
        <f t="shared" si="260"/>
        <v>8.3512463403865773</v>
      </c>
      <c r="GG185" s="149">
        <f t="shared" si="261"/>
        <v>355.54111422000005</v>
      </c>
      <c r="GH185" s="149">
        <f>MAX(0, (FT185^2 - CX$6^2)/(2*Sections!GF185))</f>
        <v>182.91729232975686</v>
      </c>
      <c r="GI185" s="149">
        <f t="shared" si="262"/>
        <v>0</v>
      </c>
      <c r="GJ185" s="149">
        <f t="shared" si="263"/>
        <v>4.7104625432718503</v>
      </c>
      <c r="GM185" s="106">
        <f>INDEX($B$29:$B$34, MATCH(GQ185, $A$29:$A$34, 0))</f>
        <v>288.49501037177833</v>
      </c>
      <c r="GN185" s="106">
        <f t="shared" si="264"/>
        <v>159</v>
      </c>
      <c r="GO185" s="106">
        <f t="shared" si="265"/>
        <v>53.45046414426043</v>
      </c>
      <c r="GP185" s="106">
        <f t="shared" si="266"/>
        <v>192.42167091933754</v>
      </c>
      <c r="GQ185" s="106">
        <f>IF(HD185=0,
IF(GO185&lt;$E$29,1,
IF(GO185&lt;$E$30,2,
IF(GO185&lt;$E$31,3,
IF(GO185&lt;$E$32,4,
IF(GO185&lt;$E$33,5,
IF(GO185&lt;$E$34,6)))))),
IF(GO185&gt;$F$29,1,
IF(GO185&gt;$F$30,2,
IF(GO185&gt;$F$31,3,
IF(GO185&gt;$F$32,4,
IF(GO185&gt;$F$33,5,
IF(GO185&gt;$F$34,6)))))))</f>
        <v>3</v>
      </c>
      <c r="GR185" s="106" cm="1">
        <f t="array" ref="GR185">INDEX(Sections!$A$37:$F$67, MATCH(GO185, Acceleration!$H$6:$H$36, 1), Sections!GQ185)</f>
        <v>6.8582415088433493</v>
      </c>
      <c r="GS185" s="106">
        <f>(BikeData!$G$5/GM185)*BikeData!$N$2*(Sections!$O$2/Sections!$N$2)-Sections!GX185/Sections!GM185</f>
        <v>8.2160982358621872</v>
      </c>
      <c r="GT185" s="106">
        <f>(Sections!$V$2*Sections!$L$2*BikeData!$N$2*((Sections!$P$2)/Sections!$M$2)/(1-Sections!$V$2*Sections!$N$2/Sections!$M$2))/Sections!GM185-Sections!GX185/Sections!GM185</f>
        <v>12.364224054971439</v>
      </c>
      <c r="GU185" s="106">
        <f t="shared" si="267"/>
        <v>6.8582415088433493</v>
      </c>
      <c r="GV185" s="106">
        <f t="shared" si="268"/>
        <v>53.578620738635635</v>
      </c>
      <c r="GW185" s="106">
        <f t="shared" si="251"/>
        <v>1.8686509393108178E-2</v>
      </c>
      <c r="GX185" s="106">
        <f>0.5*Sections!$U$2*Sections!$T$2*Sections!GO185^2</f>
        <v>514.25138110263663</v>
      </c>
      <c r="GY185" s="106">
        <f>BikeData!$N$2*((Sections!$P$2)/Sections!$N$2)-(0.5*Sections!$U$2*Sections!$T$2*Sections!GO185^2)/BikeData!$G$5</f>
        <v>8.4863981261282149</v>
      </c>
      <c r="GZ185" s="106">
        <f>Sections!$V$2*BikeData!$N$2*(Sections!$P$2/Sections!$M$2)/(1-Sections!$V$2*Sections!$N$2/Sections!$M$2)</f>
        <v>15.459349727578084</v>
      </c>
      <c r="HA185" s="106">
        <f t="shared" si="269"/>
        <v>8.4863981261282149</v>
      </c>
      <c r="HB185" s="106">
        <f t="shared" si="270"/>
        <v>224.21187875999999</v>
      </c>
      <c r="HC185" s="106">
        <f>MAX(0, (GO185^2 - DY$9^2)/(2*Sections!HA185))</f>
        <v>168.32536458788019</v>
      </c>
      <c r="HD185" s="106">
        <f t="shared" si="271"/>
        <v>0</v>
      </c>
      <c r="HE185" s="106">
        <f t="shared" si="272"/>
        <v>6.8582415088433493</v>
      </c>
      <c r="HH185" s="82">
        <f>INDEX($B$29:$B$34, MATCH(HL185, $A$29:$A$34, 0))</f>
        <v>288.49501037177833</v>
      </c>
      <c r="HI185" s="82">
        <f t="shared" si="273"/>
        <v>159</v>
      </c>
      <c r="HJ185" s="82">
        <f t="shared" si="274"/>
        <v>52.512493426272613</v>
      </c>
      <c r="HK185" s="82">
        <f t="shared" si="275"/>
        <v>189.04497633458141</v>
      </c>
      <c r="HL185" s="106">
        <f>IF(HY185=0,
IF(HJ185&lt;$E$29,1,
IF(HJ185&lt;$E$30,2,
IF(HJ185&lt;$E$31,3,
IF(HJ185&lt;$E$32,4,
IF(HJ185&lt;$E$33,5,
IF(HJ185&lt;$E$34,6)))))),
IF(HJ185&gt;$F$29,1,
IF(HJ185&gt;$F$30,2,
IF(HJ185&gt;$F$31,3,
IF(HJ185&gt;$F$32,4,
IF(HJ185&gt;$F$33,5,
IF(HJ185&gt;$F$34,6)))))))</f>
        <v>3</v>
      </c>
      <c r="HM185" s="106" cm="1">
        <f t="array" ref="HM185">INDEX(Sections!$A$37:$F$67, MATCH(HJ185, Acceleration!$H$6:$H$36, 1), Sections!HL185)</f>
        <v>6.8582415088433493</v>
      </c>
      <c r="HN185" s="82">
        <f>(BikeData!$G$5/HH185)*BikeData!$N$2*(Sections!$O$2/Sections!$N$2)-Sections!HS185/Sections!HH185</f>
        <v>8.2781104946794315</v>
      </c>
      <c r="HO185" s="82">
        <f>(Sections!$V$2*Sections!$L$2*BikeData!$N$2*((Sections!$P$2)/Sections!$M$2)/(1-Sections!$V$2*Sections!$N$2/Sections!$M$2))/Sections!HH185-Sections!HS185/Sections!HH185</f>
        <v>12.426236313788683</v>
      </c>
      <c r="HP185" s="82">
        <f t="shared" si="276"/>
        <v>6.8582415088433493</v>
      </c>
      <c r="HQ185" s="82">
        <f t="shared" si="277"/>
        <v>52.642933513074773</v>
      </c>
      <c r="HR185" s="106">
        <f t="shared" si="242"/>
        <v>1.9019465359154306E-2</v>
      </c>
      <c r="HS185" s="104">
        <f>0.5*Sections!$U$2*Sections!$T$2*Sections!HJ185^2</f>
        <v>496.36115385197837</v>
      </c>
      <c r="HT185" s="104">
        <f>BikeData!$N$2*((Sections!$P$2)/Sections!$N$2)-(0.5*Sections!$U$2*Sections!$T$2*Sections!HJ185^2)/BikeData!$G$5</f>
        <v>8.5541641384413154</v>
      </c>
      <c r="HU185" s="104">
        <f>Sections!$V$2*BikeData!$N$2*(Sections!$P$2/Sections!$M$2)/(1-Sections!$V$2*Sections!$N$2/Sections!$M$2)</f>
        <v>15.459349727578084</v>
      </c>
      <c r="HV185" s="106">
        <f t="shared" si="278"/>
        <v>8.5541641384413154</v>
      </c>
      <c r="HW185" s="106">
        <f t="shared" si="279"/>
        <v>162.42191860000003</v>
      </c>
      <c r="HX185" s="106">
        <f t="shared" si="252"/>
        <v>142.40412109704693</v>
      </c>
      <c r="HY185" s="106">
        <f t="shared" si="280"/>
        <v>0</v>
      </c>
      <c r="HZ185" s="106">
        <f t="shared" si="281"/>
        <v>6.8582415088433493</v>
      </c>
    </row>
    <row r="186" spans="2:234">
      <c r="B186" s="65"/>
      <c r="C186" s="65"/>
      <c r="D186" s="65"/>
      <c r="E186" s="111"/>
      <c r="F186" s="111"/>
      <c r="L186" s="149">
        <f>INDEX($B$29:$B$34, MATCH($P186, $A$29:$A$34, 0))</f>
        <v>288.49501037177833</v>
      </c>
      <c r="M186" s="149">
        <f t="shared" si="243"/>
        <v>160</v>
      </c>
      <c r="N186" s="149">
        <f t="shared" si="253"/>
        <v>53.189082766514161</v>
      </c>
      <c r="O186" s="149">
        <f t="shared" si="244"/>
        <v>191.48069795945099</v>
      </c>
      <c r="P186" s="149">
        <f>IF(AC186=0,
IF(N186&lt;$E$29,1,
IF(N186&lt;$E$30,2,
IF(N186&lt;$E$31,3,
IF(N186&lt;$E$32,4,
IF(N186&lt;$E$33,5,
IF(N186&lt;$E$34,6)))))),
IF(N186&gt;$F$29,1,
IF(N186&gt;$F$30,2,
IF(N186&gt;$F$31,3,
IF(N186&gt;$F$32,4,
IF(N186&gt;$F$33,5,
IF(N186&gt;$F$34,6)))))))</f>
        <v>3</v>
      </c>
      <c r="Q186" s="149" cm="1">
        <f t="array" ref="Q186">INDEX(Sections!$A$37:$F$67, MATCH(N186, Acceleration!$H$6:$H$36, 1), Sections!P186)</f>
        <v>6.8582415088433493</v>
      </c>
      <c r="R186" s="149">
        <f>(BikeData!$G$5/L186)*BikeData!$N$2*(Sections!$O$2/Sections!$N$2)-Sections!W186/Sections!L186</f>
        <v>8.2334893390858248</v>
      </c>
      <c r="S186" s="149">
        <f>(Sections!$V$2*Sections!$L$2*BikeData!$N$2*((Sections!$P$2)/Sections!$M$2)/(1-Sections!$V$2*Sections!$N$2/Sections!$M$2))/Sections!L186-Sections!W186/Sections!L186</f>
        <v>12.381615158195077</v>
      </c>
      <c r="T186" s="149">
        <f t="shared" si="240"/>
        <v>6.8582415088433493</v>
      </c>
      <c r="U186" s="149">
        <f t="shared" si="241"/>
        <v>53.317867629536536</v>
      </c>
      <c r="V186" s="149">
        <f t="shared" si="245"/>
        <v>1.8778117226742958E-2</v>
      </c>
      <c r="W186" s="149">
        <f>0.5*Sections!$U$2*Sections!$T$2*Sections!N186^2</f>
        <v>509.23413459775685</v>
      </c>
      <c r="X186" s="149">
        <f>BikeData!$N$2*((Sections!$P$2)/Sections!$N$2)-(0.5*Sections!$U$2*Sections!$T$2*Sections!N186^2)/BikeData!$G$5</f>
        <v>8.5054028477376082</v>
      </c>
      <c r="Y186" s="149">
        <f>Sections!$V$2*BikeData!$N$2*(Sections!$P$2/Sections!$M$2)/(1-Sections!$V$2*Sections!$N$2/Sections!$M$2)</f>
        <v>15.459349727578084</v>
      </c>
      <c r="Z186" s="149">
        <f t="shared" si="246"/>
        <v>8.5054028477376082</v>
      </c>
      <c r="AA186" s="149">
        <f>$D$2-M186</f>
        <v>343.2</v>
      </c>
      <c r="AB186" s="149">
        <f>MAX(0, (N186^2 - M$17^2)/(2*Sections!Z186))</f>
        <v>113.58870212763989</v>
      </c>
      <c r="AC186" s="149">
        <f t="shared" si="254"/>
        <v>0</v>
      </c>
      <c r="AD186" s="149">
        <f t="shared" si="247"/>
        <v>6.8582415088433493</v>
      </c>
      <c r="EW186" s="637"/>
      <c r="EX186" s="129">
        <f>INDEX($B$29:$B$34, MATCH($FB186, $A$29:$A$34, 0))</f>
        <v>288.49501037177833</v>
      </c>
      <c r="EY186" s="129">
        <f t="shared" si="282"/>
        <v>160</v>
      </c>
      <c r="EZ186" s="129">
        <f t="shared" si="283"/>
        <v>50.90842698152187</v>
      </c>
      <c r="FA186" s="129">
        <f t="shared" si="284"/>
        <v>183.27033713347873</v>
      </c>
      <c r="FB186" s="149">
        <f>IF(FO186=1,
IF(EZ186&lt;$E$29,1,
IF(EZ186&lt;$E$30,2,
IF(EZ186&lt;$E$31,3,
IF(EZ186&lt;$E$32,4,
IF(EZ186&lt;$E$33,5,
IF(EZ186&lt;$E$34,6)))))),
IF(EZ186&gt;$F$29,1,
IF(EZ186&gt;$F$30,2,
IF(EZ186&gt;$F$31,3,
IF(EZ186&gt;$F$32,4,
IF(EZ186&gt;$F$33,5,
IF(EZ186&gt;$F$34,6)))))))</f>
        <v>3</v>
      </c>
      <c r="FC186" s="149" cm="1">
        <f t="array" ref="FC186">INDEX(Sections!$A$37:$F$67, MATCH(EZ186, Acceleration!$H$6:$H$36, 1), Sections!FB186)</f>
        <v>6.8582415088433493</v>
      </c>
      <c r="FD186" s="129">
        <f>(BikeData!$G$5/EX186)*BikeData!$N$2*(Sections!$O$2/Sections!$N$2)-Sections!FI186/Sections!EX186</f>
        <v>8.3816163578192047</v>
      </c>
      <c r="FE186" s="129">
        <f>(Sections!$V$2*Sections!$L$2*BikeData!$N$2*((Sections!$P$2)/Sections!$M$2)/(1-Sections!$V$2*Sections!$N$2/Sections!$M$2))/Sections!EX186-Sections!FI186/Sections!EX186</f>
        <v>12.529742176928456</v>
      </c>
      <c r="FF186" s="129">
        <f t="shared" si="285"/>
        <v>6.8582415088433493</v>
      </c>
      <c r="FG186" s="129">
        <f t="shared" si="301"/>
        <v>50.737889100028774</v>
      </c>
      <c r="FH186" s="129">
        <f t="shared" si="300"/>
        <v>1.9676069700306636E-2</v>
      </c>
      <c r="FI186" s="149">
        <f>0.5*Sections!$U$2*Sections!$T$2*Sections!EZ186^2</f>
        <v>466.50022879192989</v>
      </c>
      <c r="FJ186" s="149">
        <f>BikeData!$N$2*((Sections!$P$2)/Sections!$N$2)-(0.5*Sections!$U$2*Sections!$T$2*Sections!EZ186^2)/BikeData!$G$5</f>
        <v>8.6672737030627101</v>
      </c>
      <c r="FK186" s="149">
        <f>Sections!$V$2*BikeData!$N$2*(Sections!$P$2/Sections!$M$2)/(1-Sections!$V$2*Sections!$N$2/Sections!$M$2)</f>
        <v>15.459349727578084</v>
      </c>
      <c r="FL186" s="149">
        <f t="shared" si="287"/>
        <v>8.6672737030627101</v>
      </c>
      <c r="FM186" s="149">
        <f t="shared" si="288"/>
        <v>93.628281630000004</v>
      </c>
      <c r="FN186" s="149">
        <f t="shared" si="249"/>
        <v>107.6278403841489</v>
      </c>
      <c r="FO186" s="149">
        <f t="shared" si="289"/>
        <v>1</v>
      </c>
      <c r="FP186" s="149">
        <f t="shared" si="298"/>
        <v>-8.6672737030627101</v>
      </c>
      <c r="FQ186" s="676"/>
      <c r="FR186" s="149">
        <f>INDEX($B$29:$B$34, MATCH($FV186, $A$29:$A$34, 0))</f>
        <v>281.54523308547459</v>
      </c>
      <c r="FS186" s="129">
        <f t="shared" si="255"/>
        <v>160</v>
      </c>
      <c r="FT186" s="129">
        <f t="shared" si="256"/>
        <v>55.358790281319834</v>
      </c>
      <c r="FU186" s="129">
        <f t="shared" si="257"/>
        <v>199.29164501275142</v>
      </c>
      <c r="FV186" s="149">
        <f>IF(GI186=0,
IF(FT186&lt;$E$29,1,
IF(FT186&lt;$E$30,2,
IF(FT186&lt;$E$31,3,
IF(FT186&lt;$E$32,4,
IF(FT186&lt;$E$33,5,
IF(FT186&lt;$E$34,6)))))),
IF(FT186&gt;$F$29,1,
IF(FT186&gt;$F$30,2,
IF(FT186&gt;$F$31,3,
IF(FT186&gt;$F$32,4,
IF(FT186&gt;$F$33,5,
IF(FT186&gt;$F$34,6)))))))</f>
        <v>4</v>
      </c>
      <c r="FW186" s="149" cm="1">
        <f t="array" ref="FW186">INDEX(Sections!$A$37:$F$67, MATCH(FT186, Acceleration!$H$6:$H$36, 1), Sections!FV186)</f>
        <v>4.7104625432718503</v>
      </c>
      <c r="FX186" s="129">
        <f>(BikeData!$G$5/FR186)*BikeData!$N$2*(Sections!$O$2/Sections!$N$2)-Sections!GC186/Sections!FR186</f>
        <v>8.2861552378369865</v>
      </c>
      <c r="FY186" s="129">
        <f>(Sections!$V$2*Sections!$L$2*BikeData!$N$2*((Sections!$P$2)/Sections!$M$2)/(1-Sections!$V$2*Sections!$N$2/Sections!$M$2))/Sections!FR186-Sections!GC186/Sections!FR186</f>
        <v>12.536675085367326</v>
      </c>
      <c r="FZ186" s="129">
        <f t="shared" si="258"/>
        <v>4.7104625432718503</v>
      </c>
      <c r="GA186" s="129">
        <f t="shared" si="259"/>
        <v>55.44381468205173</v>
      </c>
      <c r="GB186" s="129">
        <f t="shared" si="250"/>
        <v>1.8050117148970903E-2</v>
      </c>
      <c r="GC186" s="149">
        <f>0.5*Sections!$U$2*Sections!$T$2*Sections!FT186^2</f>
        <v>551.62721905400724</v>
      </c>
      <c r="GD186" s="149">
        <f>BikeData!$N$2*((Sections!$P$2)/Sections!$N$2)-(0.5*Sections!$U$2*Sections!$T$2*Sections!FT186^2)/BikeData!$G$5</f>
        <v>8.3448229823730244</v>
      </c>
      <c r="GE186" s="149">
        <f>Sections!$V$2*BikeData!$N$2*(Sections!$P$2/Sections!$M$2)/(1-Sections!$V$2*Sections!$N$2/Sections!$M$2)</f>
        <v>15.459349727578084</v>
      </c>
      <c r="GF186" s="149">
        <f t="shared" si="260"/>
        <v>8.3448229823730244</v>
      </c>
      <c r="GG186" s="149">
        <f t="shared" si="261"/>
        <v>354.54111422000005</v>
      </c>
      <c r="GH186" s="149">
        <f>MAX(0, (FT186^2 - CX$6^2)/(2*Sections!GF186))</f>
        <v>183.62256862036335</v>
      </c>
      <c r="GI186" s="149">
        <f t="shared" si="262"/>
        <v>0</v>
      </c>
      <c r="GJ186" s="149">
        <f t="shared" si="263"/>
        <v>4.7104625432718503</v>
      </c>
      <c r="GM186" s="106">
        <f>INDEX($B$29:$B$34, MATCH(GQ186, $A$29:$A$34, 0))</f>
        <v>288.49501037177833</v>
      </c>
      <c r="GN186" s="106">
        <f t="shared" si="264"/>
        <v>160</v>
      </c>
      <c r="GO186" s="106">
        <f t="shared" si="265"/>
        <v>53.578620738635635</v>
      </c>
      <c r="GP186" s="106">
        <f t="shared" si="266"/>
        <v>192.88303465908828</v>
      </c>
      <c r="GQ186" s="106">
        <f>IF(HD186=0,
IF(GO186&lt;$E$29,1,
IF(GO186&lt;$E$30,2,
IF(GO186&lt;$E$31,3,
IF(GO186&lt;$E$32,4,
IF(GO186&lt;$E$33,5,
IF(GO186&lt;$E$34,6)))))),
IF(GO186&gt;$F$29,1,
IF(GO186&gt;$F$30,2,
IF(GO186&gt;$F$31,3,
IF(GO186&gt;$F$32,4,
IF(GO186&gt;$F$33,5,
IF(GO186&gt;$F$34,6)))))))</f>
        <v>3</v>
      </c>
      <c r="GR186" s="106" cm="1">
        <f t="array" ref="GR186">INDEX(Sections!$A$37:$F$67, MATCH(GO186, Acceleration!$H$6:$H$36, 1), Sections!GQ186)</f>
        <v>6.8582415088433493</v>
      </c>
      <c r="GS186" s="106">
        <f>(BikeData!$G$5/GM186)*BikeData!$N$2*(Sections!$O$2/Sections!$N$2)-Sections!GX186/Sections!GM186</f>
        <v>8.2075401435055753</v>
      </c>
      <c r="GT186" s="106">
        <f>(Sections!$V$2*Sections!$L$2*BikeData!$N$2*((Sections!$P$2)/Sections!$M$2)/(1-Sections!$V$2*Sections!$N$2/Sections!$M$2))/Sections!GM186-Sections!GX186/Sections!GM186</f>
        <v>12.355665962614827</v>
      </c>
      <c r="GU186" s="106">
        <f t="shared" si="267"/>
        <v>6.8582415088433493</v>
      </c>
      <c r="GV186" s="106">
        <f t="shared" si="268"/>
        <v>53.706471521337569</v>
      </c>
      <c r="GW186" s="106">
        <f t="shared" si="251"/>
        <v>1.8641919001697003E-2</v>
      </c>
      <c r="GX186" s="106">
        <f>0.5*Sections!$U$2*Sections!$T$2*Sections!GO186^2</f>
        <v>516.72034804582017</v>
      </c>
      <c r="GY186" s="106">
        <f>BikeData!$N$2*((Sections!$P$2)/Sections!$N$2)-(0.5*Sections!$U$2*Sections!$T$2*Sections!GO186^2)/BikeData!$G$5</f>
        <v>8.4770459786161556</v>
      </c>
      <c r="GZ186" s="106">
        <f>Sections!$V$2*BikeData!$N$2*(Sections!$P$2/Sections!$M$2)/(1-Sections!$V$2*Sections!$N$2/Sections!$M$2)</f>
        <v>15.459349727578084</v>
      </c>
      <c r="HA186" s="106">
        <f t="shared" si="269"/>
        <v>8.4770459786161556</v>
      </c>
      <c r="HB186" s="106">
        <f t="shared" si="270"/>
        <v>223.21187875999999</v>
      </c>
      <c r="HC186" s="106">
        <f>MAX(0, (GO186^2 - DY$9^2)/(2*Sections!HA186))</f>
        <v>169.32010322322105</v>
      </c>
      <c r="HD186" s="106">
        <f t="shared" si="271"/>
        <v>0</v>
      </c>
      <c r="HE186" s="106">
        <f t="shared" si="272"/>
        <v>6.8582415088433493</v>
      </c>
      <c r="HH186" s="82">
        <f>INDEX($B$29:$B$34, MATCH(HL186, $A$29:$A$34, 0))</f>
        <v>288.49501037177833</v>
      </c>
      <c r="HI186" s="82">
        <f t="shared" si="273"/>
        <v>160</v>
      </c>
      <c r="HJ186" s="82">
        <f t="shared" si="274"/>
        <v>52.642933513074773</v>
      </c>
      <c r="HK186" s="82">
        <f t="shared" si="275"/>
        <v>189.51456064706917</v>
      </c>
      <c r="HL186" s="106">
        <f>IF(HY186=0,
IF(HJ186&lt;$E$29,1,
IF(HJ186&lt;$E$30,2,
IF(HJ186&lt;$E$31,3,
IF(HJ186&lt;$E$32,4,
IF(HJ186&lt;$E$33,5,
IF(HJ186&lt;$E$34,6)))))),
IF(HJ186&gt;$F$29,1,
IF(HJ186&gt;$F$30,2,
IF(HJ186&gt;$F$31,3,
IF(HJ186&gt;$F$32,4,
IF(HJ186&gt;$F$33,5,
IF(HJ186&gt;$F$34,6)))))))</f>
        <v>3</v>
      </c>
      <c r="HM186" s="106" cm="1">
        <f t="array" ref="HM186">INDEX(Sections!$A$37:$F$67, MATCH(HJ186, Acceleration!$H$6:$H$36, 1), Sections!HL186)</f>
        <v>6.8582415088433493</v>
      </c>
      <c r="HN186" s="82">
        <f>(BikeData!$G$5/HH186)*BikeData!$N$2*(Sections!$O$2/Sections!$N$2)-Sections!HS186/Sections!HH186</f>
        <v>8.2695524023228195</v>
      </c>
      <c r="HO186" s="82">
        <f>(Sections!$V$2*Sections!$L$2*BikeData!$N$2*((Sections!$P$2)/Sections!$M$2)/(1-Sections!$V$2*Sections!$N$2/Sections!$M$2))/Sections!HH186-Sections!HS186/Sections!HH186</f>
        <v>12.417678221432071</v>
      </c>
      <c r="HP186" s="82">
        <f t="shared" si="276"/>
        <v>6.8582415088433493</v>
      </c>
      <c r="HQ186" s="82">
        <f t="shared" si="277"/>
        <v>52.773051189785278</v>
      </c>
      <c r="HR186" s="106">
        <f t="shared" si="242"/>
        <v>1.8972454752829094E-2</v>
      </c>
      <c r="HS186" s="104">
        <f>0.5*Sections!$U$2*Sections!$T$2*Sections!HJ186^2</f>
        <v>498.83012079516197</v>
      </c>
      <c r="HT186" s="104">
        <f>BikeData!$N$2*((Sections!$P$2)/Sections!$N$2)-(0.5*Sections!$U$2*Sections!$T$2*Sections!HJ186^2)/BikeData!$G$5</f>
        <v>8.5448119909292561</v>
      </c>
      <c r="HU186" s="104">
        <f>Sections!$V$2*BikeData!$N$2*(Sections!$P$2/Sections!$M$2)/(1-Sections!$V$2*Sections!$N$2/Sections!$M$2)</f>
        <v>15.459349727578084</v>
      </c>
      <c r="HV186" s="106">
        <f t="shared" si="278"/>
        <v>8.5448119909292561</v>
      </c>
      <c r="HW186" s="106">
        <f t="shared" si="279"/>
        <v>161.42191860000003</v>
      </c>
      <c r="HX186" s="106">
        <f t="shared" si="252"/>
        <v>143.36260044853671</v>
      </c>
      <c r="HY186" s="106">
        <f t="shared" si="280"/>
        <v>0</v>
      </c>
      <c r="HZ186" s="106">
        <f t="shared" si="281"/>
        <v>6.8582415088433493</v>
      </c>
    </row>
    <row r="187" spans="2:234">
      <c r="B187" s="65"/>
      <c r="C187" s="65"/>
      <c r="D187" s="65"/>
      <c r="E187" s="111"/>
      <c r="F187" s="111"/>
      <c r="L187" s="149">
        <f>INDEX($B$29:$B$34, MATCH($P187, $A$29:$A$34, 0))</f>
        <v>288.49501037177833</v>
      </c>
      <c r="M187" s="149">
        <f t="shared" si="243"/>
        <v>161</v>
      </c>
      <c r="N187" s="149">
        <f t="shared" si="253"/>
        <v>53.317867629536536</v>
      </c>
      <c r="O187" s="149">
        <f t="shared" si="244"/>
        <v>191.94432346633153</v>
      </c>
      <c r="P187" s="149">
        <f>IF(AC187=0,
IF(N187&lt;$E$29,1,
IF(N187&lt;$E$30,2,
IF(N187&lt;$E$31,3,
IF(N187&lt;$E$32,4,
IF(N187&lt;$E$33,5,
IF(N187&lt;$E$34,6)))))),
IF(N187&gt;$F$29,1,
IF(N187&gt;$F$30,2,
IF(N187&gt;$F$31,3,
IF(N187&gt;$F$32,4,
IF(N187&gt;$F$33,5,
IF(N187&gt;$F$34,6)))))))</f>
        <v>3</v>
      </c>
      <c r="Q187" s="149" cm="1">
        <f t="array" ref="Q187">INDEX(Sections!$A$37:$F$67, MATCH(N187, Acceleration!$H$6:$H$36, 1), Sections!P187)</f>
        <v>6.8582415088433493</v>
      </c>
      <c r="R187" s="149">
        <f>(BikeData!$G$5/L187)*BikeData!$N$2*(Sections!$O$2/Sections!$N$2)-Sections!W187/Sections!L187</f>
        <v>8.2249312467292128</v>
      </c>
      <c r="S187" s="149">
        <f>(Sections!$V$2*Sections!$L$2*BikeData!$N$2*((Sections!$P$2)/Sections!$M$2)/(1-Sections!$V$2*Sections!$N$2/Sections!$M$2))/Sections!L187-Sections!W187/Sections!L187</f>
        <v>12.373057065838463</v>
      </c>
      <c r="T187" s="149">
        <f t="shared" si="240"/>
        <v>6.8582415088433493</v>
      </c>
      <c r="U187" s="149">
        <f t="shared" si="241"/>
        <v>53.446342172111898</v>
      </c>
      <c r="V187" s="149">
        <f t="shared" si="245"/>
        <v>1.8732869411160279E-2</v>
      </c>
      <c r="W187" s="149">
        <f>0.5*Sections!$U$2*Sections!$T$2*Sections!N187^2</f>
        <v>511.70310154094039</v>
      </c>
      <c r="X187" s="149">
        <f>BikeData!$N$2*((Sections!$P$2)/Sections!$N$2)-(0.5*Sections!$U$2*Sections!$T$2*Sections!N187^2)/BikeData!$G$5</f>
        <v>8.496050700225549</v>
      </c>
      <c r="Y187" s="149">
        <f>Sections!$V$2*BikeData!$N$2*(Sections!$P$2/Sections!$M$2)/(1-Sections!$V$2*Sections!$N$2/Sections!$M$2)</f>
        <v>15.459349727578084</v>
      </c>
      <c r="Z187" s="149">
        <f t="shared" si="246"/>
        <v>8.496050700225549</v>
      </c>
      <c r="AA187" s="149">
        <f>$D$2-M187</f>
        <v>342.2</v>
      </c>
      <c r="AB187" s="149">
        <f>MAX(0, (N187^2 - M$17^2)/(2*Sections!Z187))</f>
        <v>114.52096349074992</v>
      </c>
      <c r="AC187" s="149">
        <f t="shared" si="254"/>
        <v>0</v>
      </c>
      <c r="AD187" s="149">
        <f t="shared" si="247"/>
        <v>6.8582415088433493</v>
      </c>
      <c r="EW187" s="637"/>
      <c r="EX187" s="129">
        <f>INDEX($B$29:$B$34, MATCH($FB187, $A$29:$A$34, 0))</f>
        <v>288.49501037177833</v>
      </c>
      <c r="EY187" s="129">
        <f t="shared" si="282"/>
        <v>161</v>
      </c>
      <c r="EZ187" s="129">
        <f t="shared" si="283"/>
        <v>50.737889100028774</v>
      </c>
      <c r="FA187" s="129">
        <f t="shared" si="284"/>
        <v>182.65640076010359</v>
      </c>
      <c r="FB187" s="149">
        <f>IF(FO187=1,
IF(EZ187&lt;$E$29,1,
IF(EZ187&lt;$E$30,2,
IF(EZ187&lt;$E$31,3,
IF(EZ187&lt;$E$32,4,
IF(EZ187&lt;$E$33,5,
IF(EZ187&lt;$E$34,6)))))),
IF(EZ187&gt;$F$29,1,
IF(EZ187&gt;$F$30,2,
IF(EZ187&gt;$F$31,3,
IF(EZ187&gt;$F$32,4,
IF(EZ187&gt;$F$33,5,
IF(EZ187&gt;$F$34,6)))))))</f>
        <v>3</v>
      </c>
      <c r="FC187" s="149" cm="1">
        <f t="array" ref="FC187">INDEX(Sections!$A$37:$F$67, MATCH(EZ187, Acceleration!$H$6:$H$36, 1), Sections!FB187)</f>
        <v>6.8582415088433493</v>
      </c>
      <c r="FD187" s="129">
        <f>(BikeData!$G$5/EX187)*BikeData!$N$2*(Sections!$O$2/Sections!$N$2)-Sections!FI187/Sections!EX187</f>
        <v>8.3924318604134491</v>
      </c>
      <c r="FE187" s="129">
        <f>(Sections!$V$2*Sections!$L$2*BikeData!$N$2*((Sections!$P$2)/Sections!$M$2)/(1-Sections!$V$2*Sections!$N$2/Sections!$M$2))/Sections!EX187-Sections!FI187/Sections!EX187</f>
        <v>12.540557679522701</v>
      </c>
      <c r="FF187" s="129">
        <f t="shared" si="285"/>
        <v>6.8582415088433493</v>
      </c>
      <c r="FG187" s="129">
        <f t="shared" ref="FG187:FG210" si="302">SQRT(EZ187^2 + 2*-FL187*1)</f>
        <v>50.566542346708886</v>
      </c>
      <c r="FH187" s="129">
        <f t="shared" si="300"/>
        <v>1.9742472974161436E-2</v>
      </c>
      <c r="FI187" s="149">
        <f>0.5*Sections!$U$2*Sections!$T$2*Sections!EZ187^2</f>
        <v>463.38001025882733</v>
      </c>
      <c r="FJ187" s="149">
        <f>BikeData!$N$2*((Sections!$P$2)/Sections!$N$2)-(0.5*Sections!$U$2*Sections!$T$2*Sections!EZ187^2)/BikeData!$G$5</f>
        <v>8.6790927126577966</v>
      </c>
      <c r="FK187" s="149">
        <f>Sections!$V$2*BikeData!$N$2*(Sections!$P$2/Sections!$M$2)/(1-Sections!$V$2*Sections!$N$2/Sections!$M$2)</f>
        <v>15.459349727578084</v>
      </c>
      <c r="FL187" s="149">
        <f t="shared" si="287"/>
        <v>8.6790927126577966</v>
      </c>
      <c r="FM187" s="149">
        <f t="shared" si="288"/>
        <v>92.628281630000004</v>
      </c>
      <c r="FN187" s="149">
        <f t="shared" si="249"/>
        <v>106.48263678852817</v>
      </c>
      <c r="FO187" s="149">
        <f t="shared" si="289"/>
        <v>1</v>
      </c>
      <c r="FP187" s="149">
        <f t="shared" si="298"/>
        <v>-8.6790927126577966</v>
      </c>
      <c r="FQ187" s="676"/>
      <c r="FR187" s="149">
        <f>INDEX($B$29:$B$34, MATCH($FV187, $A$29:$A$34, 0))</f>
        <v>281.54523308547459</v>
      </c>
      <c r="FS187" s="129">
        <f t="shared" si="255"/>
        <v>161</v>
      </c>
      <c r="FT187" s="129">
        <f t="shared" si="256"/>
        <v>55.44381468205173</v>
      </c>
      <c r="FU187" s="129">
        <f t="shared" si="257"/>
        <v>199.59773285538623</v>
      </c>
      <c r="FV187" s="149">
        <f>IF(GI187=0,
IF(FT187&lt;$E$29,1,
IF(FT187&lt;$E$30,2,
IF(FT187&lt;$E$31,3,
IF(FT187&lt;$E$32,4,
IF(FT187&lt;$E$33,5,
IF(FT187&lt;$E$34,6)))))),
IF(FT187&gt;$F$29,1,
IF(FT187&gt;$F$30,2,
IF(FT187&gt;$F$31,3,
IF(FT187&gt;$F$32,4,
IF(FT187&gt;$F$33,5,
IF(FT187&gt;$F$34,6)))))))</f>
        <v>4</v>
      </c>
      <c r="FW187" s="149" cm="1">
        <f t="array" ref="FW187">INDEX(Sections!$A$37:$F$67, MATCH(FT187, Acceleration!$H$6:$H$36, 1), Sections!FV187)</f>
        <v>4.7104625432718503</v>
      </c>
      <c r="FX187" s="129">
        <f>(BikeData!$G$5/FR187)*BikeData!$N$2*(Sections!$O$2/Sections!$N$2)-Sections!GC187/Sections!FR187</f>
        <v>8.2801321683039184</v>
      </c>
      <c r="FY187" s="129">
        <f>(Sections!$V$2*Sections!$L$2*BikeData!$N$2*((Sections!$P$2)/Sections!$M$2)/(1-Sections!$V$2*Sections!$N$2/Sections!$M$2))/Sections!FR187-Sections!GC187/Sections!FR187</f>
        <v>12.530652015834258</v>
      </c>
      <c r="FZ187" s="129">
        <f t="shared" si="258"/>
        <v>4.7104625432718503</v>
      </c>
      <c r="GA187" s="129">
        <f t="shared" si="259"/>
        <v>55.528708895347449</v>
      </c>
      <c r="GB187" s="129">
        <f t="shared" si="250"/>
        <v>1.8022479218516883E-2</v>
      </c>
      <c r="GC187" s="149">
        <f>0.5*Sections!$U$2*Sections!$T$2*Sections!FT187^2</f>
        <v>553.32298556958517</v>
      </c>
      <c r="GD187" s="149">
        <f>BikeData!$N$2*((Sections!$P$2)/Sections!$N$2)-(0.5*Sections!$U$2*Sections!$T$2*Sections!FT187^2)/BikeData!$G$5</f>
        <v>8.3383996243594716</v>
      </c>
      <c r="GE187" s="149">
        <f>Sections!$V$2*BikeData!$N$2*(Sections!$P$2/Sections!$M$2)/(1-Sections!$V$2*Sections!$N$2/Sections!$M$2)</f>
        <v>15.459349727578084</v>
      </c>
      <c r="GF187" s="149">
        <f t="shared" si="260"/>
        <v>8.3383996243594716</v>
      </c>
      <c r="GG187" s="149">
        <f t="shared" si="261"/>
        <v>353.54111422000005</v>
      </c>
      <c r="GH187" s="149">
        <f>MAX(0, (FT187^2 - CX$6^2)/(2*Sections!GF187))</f>
        <v>184.32893150847462</v>
      </c>
      <c r="GI187" s="149">
        <f t="shared" si="262"/>
        <v>0</v>
      </c>
      <c r="GJ187" s="149">
        <f t="shared" si="263"/>
        <v>4.7104625432718503</v>
      </c>
      <c r="GM187" s="106">
        <f>INDEX($B$29:$B$34, MATCH(GQ187, $A$29:$A$34, 0))</f>
        <v>281.54523308547459</v>
      </c>
      <c r="GN187" s="106">
        <f t="shared" si="264"/>
        <v>161</v>
      </c>
      <c r="GO187" s="106">
        <f t="shared" si="265"/>
        <v>53.706471521337569</v>
      </c>
      <c r="GP187" s="106">
        <f t="shared" si="266"/>
        <v>193.34329747681525</v>
      </c>
      <c r="GQ187" s="106">
        <f>IF(HD187=0,
IF(GO187&lt;$E$29,1,
IF(GO187&lt;$E$30,2,
IF(GO187&lt;$E$31,3,
IF(GO187&lt;$E$32,4,
IF(GO187&lt;$E$33,5,
IF(GO187&lt;$E$34,6)))))),
IF(GO187&gt;$F$29,1,
IF(GO187&gt;$F$30,2,
IF(GO187&gt;$F$31,3,
IF(GO187&gt;$F$32,4,
IF(GO187&gt;$F$33,5,
IF(GO187&gt;$F$34,6)))))))</f>
        <v>4</v>
      </c>
      <c r="GR187" s="106" cm="1">
        <f t="array" ref="GR187">INDEX(Sections!$A$37:$F$67, MATCH(GO187, Acceleration!$H$6:$H$36, 1), Sections!GQ187)</f>
        <v>4.7104625432718503</v>
      </c>
      <c r="GS187" s="106">
        <f>(BikeData!$G$5/GM187)*BikeData!$N$2*(Sections!$O$2/Sections!$N$2)-Sections!GX187/Sections!GM187</f>
        <v>8.4013690658585602</v>
      </c>
      <c r="GT187" s="106">
        <f>(Sections!$V$2*Sections!$L$2*BikeData!$N$2*((Sections!$P$2)/Sections!$M$2)/(1-Sections!$V$2*Sections!$N$2/Sections!$M$2))/Sections!GM187-Sections!GX187/Sections!GM187</f>
        <v>12.6518889133889</v>
      </c>
      <c r="GU187" s="106">
        <f t="shared" si="267"/>
        <v>4.7104625432718503</v>
      </c>
      <c r="GV187" s="106">
        <f t="shared" si="268"/>
        <v>53.794107561691057</v>
      </c>
      <c r="GW187" s="106">
        <f t="shared" si="251"/>
        <v>1.8604550943444331E-2</v>
      </c>
      <c r="GX187" s="106">
        <f>0.5*Sections!$U$2*Sections!$T$2*Sections!GO187^2</f>
        <v>519.18931498900372</v>
      </c>
      <c r="GY187" s="106">
        <f>BikeData!$N$2*((Sections!$P$2)/Sections!$N$2)-(0.5*Sections!$U$2*Sections!$T$2*Sections!GO187^2)/BikeData!$G$5</f>
        <v>8.4676938311040981</v>
      </c>
      <c r="GZ187" s="106">
        <f>Sections!$V$2*BikeData!$N$2*(Sections!$P$2/Sections!$M$2)/(1-Sections!$V$2*Sections!$N$2/Sections!$M$2)</f>
        <v>15.459349727578084</v>
      </c>
      <c r="HA187" s="106">
        <f t="shared" si="269"/>
        <v>8.4676938311040981</v>
      </c>
      <c r="HB187" s="106">
        <f t="shared" si="270"/>
        <v>222.21187875999999</v>
      </c>
      <c r="HC187" s="106">
        <f>MAX(0, (GO187^2 - DY$9^2)/(2*Sections!HA187))</f>
        <v>170.3170391374525</v>
      </c>
      <c r="HD187" s="106">
        <f t="shared" si="271"/>
        <v>0</v>
      </c>
      <c r="HE187" s="106">
        <f t="shared" si="272"/>
        <v>4.7104625432718503</v>
      </c>
      <c r="HH187" s="82">
        <f>INDEX($B$29:$B$34, MATCH(HL187, $A$29:$A$34, 0))</f>
        <v>288.49501037177833</v>
      </c>
      <c r="HI187" s="82">
        <f t="shared" si="273"/>
        <v>161</v>
      </c>
      <c r="HJ187" s="82">
        <f t="shared" si="274"/>
        <v>52.773051189785278</v>
      </c>
      <c r="HK187" s="82">
        <f t="shared" si="275"/>
        <v>189.98298428322701</v>
      </c>
      <c r="HL187" s="106">
        <f>IF(HY187=0,
IF(HJ187&lt;$E$29,1,
IF(HJ187&lt;$E$30,2,
IF(HJ187&lt;$E$31,3,
IF(HJ187&lt;$E$32,4,
IF(HJ187&lt;$E$33,5,
IF(HJ187&lt;$E$34,6)))))),
IF(HJ187&gt;$F$29,1,
IF(HJ187&gt;$F$30,2,
IF(HJ187&gt;$F$31,3,
IF(HJ187&gt;$F$32,4,
IF(HJ187&gt;$F$33,5,
IF(HJ187&gt;$F$34,6)))))))</f>
        <v>3</v>
      </c>
      <c r="HM187" s="106" cm="1">
        <f t="array" ref="HM187">INDEX(Sections!$A$37:$F$67, MATCH(HJ187, Acceleration!$H$6:$H$36, 1), Sections!HL187)</f>
        <v>6.8582415088433493</v>
      </c>
      <c r="HN187" s="82">
        <f>(BikeData!$G$5/HH187)*BikeData!$N$2*(Sections!$O$2/Sections!$N$2)-Sections!HS187/Sections!HH187</f>
        <v>8.2609943099662075</v>
      </c>
      <c r="HO187" s="82">
        <f>(Sections!$V$2*Sections!$L$2*BikeData!$N$2*((Sections!$P$2)/Sections!$M$2)/(1-Sections!$V$2*Sections!$N$2/Sections!$M$2))/Sections!HH187-Sections!HS187/Sections!HH187</f>
        <v>12.409120129075458</v>
      </c>
      <c r="HP187" s="82">
        <f t="shared" si="276"/>
        <v>6.8582415088433493</v>
      </c>
      <c r="HQ187" s="82">
        <f t="shared" si="277"/>
        <v>52.90284883536409</v>
      </c>
      <c r="HR187" s="106">
        <f t="shared" si="242"/>
        <v>1.892579102258856E-2</v>
      </c>
      <c r="HS187" s="104">
        <f>0.5*Sections!$U$2*Sections!$T$2*Sections!HJ187^2</f>
        <v>501.29908773834546</v>
      </c>
      <c r="HT187" s="104">
        <f>BikeData!$N$2*((Sections!$P$2)/Sections!$N$2)-(0.5*Sections!$U$2*Sections!$T$2*Sections!HJ187^2)/BikeData!$G$5</f>
        <v>8.5354598434171969</v>
      </c>
      <c r="HU187" s="104">
        <f>Sections!$V$2*BikeData!$N$2*(Sections!$P$2/Sections!$M$2)/(1-Sections!$V$2*Sections!$N$2/Sections!$M$2)</f>
        <v>15.459349727578084</v>
      </c>
      <c r="HV187" s="106">
        <f t="shared" si="278"/>
        <v>8.5354598434171969</v>
      </c>
      <c r="HW187" s="106">
        <f t="shared" si="279"/>
        <v>160.42191860000003</v>
      </c>
      <c r="HX187" s="106">
        <f t="shared" si="252"/>
        <v>144.32318017667797</v>
      </c>
      <c r="HY187" s="106">
        <f t="shared" si="280"/>
        <v>0</v>
      </c>
      <c r="HZ187" s="106">
        <f t="shared" si="281"/>
        <v>6.8582415088433493</v>
      </c>
    </row>
    <row r="188" spans="2:234">
      <c r="B188" s="65"/>
      <c r="C188" s="65"/>
      <c r="D188" s="65"/>
      <c r="E188" s="111"/>
      <c r="F188" s="111"/>
      <c r="L188" s="149">
        <f>INDEX($B$29:$B$34, MATCH($P188, $A$29:$A$34, 0))</f>
        <v>288.49501037177833</v>
      </c>
      <c r="M188" s="149">
        <f t="shared" si="243"/>
        <v>162</v>
      </c>
      <c r="N188" s="149">
        <f t="shared" si="253"/>
        <v>53.446342172111898</v>
      </c>
      <c r="O188" s="149">
        <f t="shared" si="244"/>
        <v>192.40683181960284</v>
      </c>
      <c r="P188" s="149">
        <f>IF(AC188=0,
IF(N188&lt;$E$29,1,
IF(N188&lt;$E$30,2,
IF(N188&lt;$E$31,3,
IF(N188&lt;$E$32,4,
IF(N188&lt;$E$33,5,
IF(N188&lt;$E$34,6)))))),
IF(N188&gt;$F$29,1,
IF(N188&gt;$F$30,2,
IF(N188&gt;$F$31,3,
IF(N188&gt;$F$32,4,
IF(N188&gt;$F$33,5,
IF(N188&gt;$F$34,6)))))))</f>
        <v>3</v>
      </c>
      <c r="Q188" s="149" cm="1">
        <f t="array" ref="Q188">INDEX(Sections!$A$37:$F$67, MATCH(N188, Acceleration!$H$6:$H$36, 1), Sections!P188)</f>
        <v>6.8582415088433493</v>
      </c>
      <c r="R188" s="149">
        <f>(BikeData!$G$5/L188)*BikeData!$N$2*(Sections!$O$2/Sections!$N$2)-Sections!W188/Sections!L188</f>
        <v>8.2163731543725991</v>
      </c>
      <c r="S188" s="149">
        <f>(Sections!$V$2*Sections!$L$2*BikeData!$N$2*((Sections!$P$2)/Sections!$M$2)/(1-Sections!$V$2*Sections!$N$2/Sections!$M$2))/Sections!L188-Sections!W188/Sections!L188</f>
        <v>12.364498973481851</v>
      </c>
      <c r="T188" s="149">
        <f t="shared" si="240"/>
        <v>6.8582415088433493</v>
      </c>
      <c r="U188" s="149">
        <f t="shared" si="241"/>
        <v>53.574508626735472</v>
      </c>
      <c r="V188" s="149">
        <f t="shared" si="245"/>
        <v>1.8687947115643349E-2</v>
      </c>
      <c r="W188" s="149">
        <f>0.5*Sections!$U$2*Sections!$T$2*Sections!N188^2</f>
        <v>514.172068484124</v>
      </c>
      <c r="X188" s="149">
        <f>BikeData!$N$2*((Sections!$P$2)/Sections!$N$2)-(0.5*Sections!$U$2*Sections!$T$2*Sections!N188^2)/BikeData!$G$5</f>
        <v>8.4866985527134897</v>
      </c>
      <c r="Y188" s="149">
        <f>Sections!$V$2*BikeData!$N$2*(Sections!$P$2/Sections!$M$2)/(1-Sections!$V$2*Sections!$N$2/Sections!$M$2)</f>
        <v>15.459349727578084</v>
      </c>
      <c r="Z188" s="149">
        <f t="shared" si="246"/>
        <v>8.4866985527134897</v>
      </c>
      <c r="AA188" s="149">
        <f>$D$2-M188</f>
        <v>341.2</v>
      </c>
      <c r="AB188" s="149">
        <f>MAX(0, (N188^2 - M$17^2)/(2*Sections!Z188))</f>
        <v>115.45527951521819</v>
      </c>
      <c r="AC188" s="149">
        <f t="shared" si="254"/>
        <v>0</v>
      </c>
      <c r="AD188" s="149">
        <f t="shared" si="247"/>
        <v>6.8582415088433493</v>
      </c>
      <c r="EW188" s="637"/>
      <c r="EX188" s="129">
        <f>INDEX($B$29:$B$34, MATCH($FB188, $A$29:$A$34, 0))</f>
        <v>288.49501037177833</v>
      </c>
      <c r="EY188" s="129">
        <f t="shared" si="282"/>
        <v>162</v>
      </c>
      <c r="EZ188" s="129">
        <f t="shared" si="283"/>
        <v>50.566542346708886</v>
      </c>
      <c r="FA188" s="129">
        <f t="shared" si="284"/>
        <v>182.03955244815199</v>
      </c>
      <c r="FB188" s="149">
        <f>IF(FO188=1,
IF(EZ188&lt;$E$29,1,
IF(EZ188&lt;$E$30,2,
IF(EZ188&lt;$E$31,3,
IF(EZ188&lt;$E$32,4,
IF(EZ188&lt;$E$33,5,
IF(EZ188&lt;$E$34,6)))))),
IF(EZ188&gt;$F$29,1,
IF(EZ188&gt;$F$30,2,
IF(EZ188&gt;$F$31,3,
IF(EZ188&gt;$F$32,4,
IF(EZ188&gt;$F$33,5,
IF(EZ188&gt;$F$34,6)))))))</f>
        <v>3</v>
      </c>
      <c r="FC188" s="149" cm="1">
        <f t="array" ref="FC188">INDEX(Sections!$A$37:$F$67, MATCH(EZ188, Acceleration!$H$6:$H$36, 1), Sections!FB188)</f>
        <v>6.8582415088433493</v>
      </c>
      <c r="FD188" s="129">
        <f>(BikeData!$G$5/EX188)*BikeData!$N$2*(Sections!$O$2/Sections!$N$2)-Sections!FI188/Sections!EX188</f>
        <v>8.4032621114203216</v>
      </c>
      <c r="FE188" s="129">
        <f>(Sections!$V$2*Sections!$L$2*BikeData!$N$2*((Sections!$P$2)/Sections!$M$2)/(1-Sections!$V$2*Sections!$N$2/Sections!$M$2))/Sections!EX188-Sections!FI188/Sections!EX188</f>
        <v>12.551387930529573</v>
      </c>
      <c r="FF188" s="129">
        <f t="shared" si="285"/>
        <v>6.8582415088433493</v>
      </c>
      <c r="FG188" s="129">
        <f t="shared" si="302"/>
        <v>50.394378150973687</v>
      </c>
      <c r="FH188" s="129">
        <f t="shared" si="300"/>
        <v>1.9809645060100033E-2</v>
      </c>
      <c r="FI188" s="149">
        <f>0.5*Sections!$U$2*Sections!$T$2*Sections!EZ188^2</f>
        <v>460.25553688227052</v>
      </c>
      <c r="FJ188" s="149">
        <f>BikeData!$N$2*((Sections!$P$2)/Sections!$N$2)-(0.5*Sections!$U$2*Sections!$T$2*Sections!EZ188^2)/BikeData!$G$5</f>
        <v>8.6909278390841482</v>
      </c>
      <c r="FK188" s="149">
        <f>Sections!$V$2*BikeData!$N$2*(Sections!$P$2/Sections!$M$2)/(1-Sections!$V$2*Sections!$N$2/Sections!$M$2)</f>
        <v>15.459349727578084</v>
      </c>
      <c r="FL188" s="149">
        <f t="shared" si="287"/>
        <v>8.6909278390841482</v>
      </c>
      <c r="FM188" s="149">
        <f t="shared" si="288"/>
        <v>91.628281630000004</v>
      </c>
      <c r="FN188" s="149">
        <f t="shared" si="249"/>
        <v>105.33899270756331</v>
      </c>
      <c r="FO188" s="149">
        <f t="shared" si="289"/>
        <v>1</v>
      </c>
      <c r="FP188" s="149">
        <f t="shared" si="298"/>
        <v>-8.6909278390841482</v>
      </c>
      <c r="FQ188" s="676"/>
      <c r="FR188" s="149">
        <f>INDEX($B$29:$B$34, MATCH($FV188, $A$29:$A$34, 0))</f>
        <v>281.54523308547459</v>
      </c>
      <c r="FS188" s="129">
        <f t="shared" si="255"/>
        <v>162</v>
      </c>
      <c r="FT188" s="129">
        <f t="shared" si="256"/>
        <v>55.528708895347449</v>
      </c>
      <c r="FU188" s="129">
        <f t="shared" si="257"/>
        <v>199.90335202325082</v>
      </c>
      <c r="FV188" s="149">
        <f>IF(GI188=0,
IF(FT188&lt;$E$29,1,
IF(FT188&lt;$E$30,2,
IF(FT188&lt;$E$31,3,
IF(FT188&lt;$E$32,4,
IF(FT188&lt;$E$33,5,
IF(FT188&lt;$E$34,6)))))),
IF(FT188&gt;$F$29,1,
IF(FT188&gt;$F$30,2,
IF(FT188&gt;$F$31,3,
IF(FT188&gt;$F$32,4,
IF(FT188&gt;$F$33,5,
IF(FT188&gt;$F$34,6)))))))</f>
        <v>4</v>
      </c>
      <c r="FW188" s="149" cm="1">
        <f t="array" ref="FW188">INDEX(Sections!$A$37:$F$67, MATCH(FT188, Acceleration!$H$6:$H$36, 1), Sections!FV188)</f>
        <v>4.7104625432718503</v>
      </c>
      <c r="FX188" s="129">
        <f>(BikeData!$G$5/FR188)*BikeData!$N$2*(Sections!$O$2/Sections!$N$2)-Sections!GC188/Sections!FR188</f>
        <v>8.2741090987708485</v>
      </c>
      <c r="FY188" s="129">
        <f>(Sections!$V$2*Sections!$L$2*BikeData!$N$2*((Sections!$P$2)/Sections!$M$2)/(1-Sections!$V$2*Sections!$N$2/Sections!$M$2))/Sections!FR188-Sections!GC188/Sections!FR188</f>
        <v>12.524628946301188</v>
      </c>
      <c r="FZ188" s="129">
        <f t="shared" si="258"/>
        <v>4.7104625432718503</v>
      </c>
      <c r="GA188" s="129">
        <f t="shared" si="259"/>
        <v>55.613473517402085</v>
      </c>
      <c r="GB188" s="129">
        <f t="shared" si="250"/>
        <v>1.7994967856332502E-2</v>
      </c>
      <c r="GC188" s="149">
        <f>0.5*Sections!$U$2*Sections!$T$2*Sections!FT188^2</f>
        <v>555.01875208516299</v>
      </c>
      <c r="GD188" s="149">
        <f>BikeData!$N$2*((Sections!$P$2)/Sections!$N$2)-(0.5*Sections!$U$2*Sections!$T$2*Sections!FT188^2)/BikeData!$G$5</f>
        <v>8.3319762663459187</v>
      </c>
      <c r="GE188" s="149">
        <f>Sections!$V$2*BikeData!$N$2*(Sections!$P$2/Sections!$M$2)/(1-Sections!$V$2*Sections!$N$2/Sections!$M$2)</f>
        <v>15.459349727578084</v>
      </c>
      <c r="GF188" s="149">
        <f t="shared" si="260"/>
        <v>8.3319762663459187</v>
      </c>
      <c r="GG188" s="149">
        <f t="shared" si="261"/>
        <v>352.54111422000005</v>
      </c>
      <c r="GH188" s="149">
        <f>MAX(0, (FT188^2 - CX$6^2)/(2*Sections!GF188))</f>
        <v>185.03638350715772</v>
      </c>
      <c r="GI188" s="149">
        <f t="shared" si="262"/>
        <v>0</v>
      </c>
      <c r="GJ188" s="149">
        <f t="shared" si="263"/>
        <v>4.7104625432718503</v>
      </c>
      <c r="GM188" s="106">
        <f>INDEX($B$29:$B$34, MATCH(GQ188, $A$29:$A$34, 0))</f>
        <v>281.54523308547459</v>
      </c>
      <c r="GN188" s="106">
        <f t="shared" si="264"/>
        <v>162</v>
      </c>
      <c r="GO188" s="106">
        <f t="shared" si="265"/>
        <v>53.794107561691057</v>
      </c>
      <c r="GP188" s="106">
        <f t="shared" si="266"/>
        <v>193.6587872220878</v>
      </c>
      <c r="GQ188" s="106">
        <f>IF(HD188=0,
IF(GO188&lt;$E$29,1,
IF(GO188&lt;$E$30,2,
IF(GO188&lt;$E$31,3,
IF(GO188&lt;$E$32,4,
IF(GO188&lt;$E$33,5,
IF(GO188&lt;$E$34,6)))))),
IF(GO188&gt;$F$29,1,
IF(GO188&gt;$F$30,2,
IF(GO188&gt;$F$31,3,
IF(GO188&gt;$F$32,4,
IF(GO188&gt;$F$33,5,
IF(GO188&gt;$F$34,6)))))))</f>
        <v>4</v>
      </c>
      <c r="GR188" s="106" cm="1">
        <f t="array" ref="GR188">INDEX(Sections!$A$37:$F$67, MATCH(GO188, Acceleration!$H$6:$H$36, 1), Sections!GQ188)</f>
        <v>4.7104625432718503</v>
      </c>
      <c r="GS188" s="106">
        <f>(BikeData!$G$5/GM188)*BikeData!$N$2*(Sections!$O$2/Sections!$N$2)-Sections!GX188/Sections!GM188</f>
        <v>8.3953459963254904</v>
      </c>
      <c r="GT188" s="106">
        <f>(Sections!$V$2*Sections!$L$2*BikeData!$N$2*((Sections!$P$2)/Sections!$M$2)/(1-Sections!$V$2*Sections!$N$2/Sections!$M$2))/Sections!GM188-Sections!GX188/Sections!GM188</f>
        <v>12.64586584385583</v>
      </c>
      <c r="GU188" s="106">
        <f t="shared" si="267"/>
        <v>4.7104625432718503</v>
      </c>
      <c r="GV188" s="106">
        <f t="shared" si="268"/>
        <v>53.881601066090553</v>
      </c>
      <c r="GW188" s="106">
        <f t="shared" si="251"/>
        <v>1.8574291504444139E-2</v>
      </c>
      <c r="GX188" s="106">
        <f>0.5*Sections!$U$2*Sections!$T$2*Sections!GO188^2</f>
        <v>520.88508150458165</v>
      </c>
      <c r="GY188" s="106">
        <f>BikeData!$N$2*((Sections!$P$2)/Sections!$N$2)-(0.5*Sections!$U$2*Sections!$T$2*Sections!GO188^2)/BikeData!$G$5</f>
        <v>8.4612704730905453</v>
      </c>
      <c r="GZ188" s="106">
        <f>Sections!$V$2*BikeData!$N$2*(Sections!$P$2/Sections!$M$2)/(1-Sections!$V$2*Sections!$N$2/Sections!$M$2)</f>
        <v>15.459349727578084</v>
      </c>
      <c r="HA188" s="106">
        <f t="shared" si="269"/>
        <v>8.4612704730905453</v>
      </c>
      <c r="HB188" s="106">
        <f t="shared" si="270"/>
        <v>221.21187875999999</v>
      </c>
      <c r="HC188" s="106">
        <f>MAX(0, (GO188^2 - DY$9^2)/(2*Sections!HA188))</f>
        <v>171.00304366595918</v>
      </c>
      <c r="HD188" s="106">
        <f t="shared" si="271"/>
        <v>0</v>
      </c>
      <c r="HE188" s="106">
        <f t="shared" si="272"/>
        <v>4.7104625432718503</v>
      </c>
      <c r="HH188" s="82">
        <f>INDEX($B$29:$B$34, MATCH(HL188, $A$29:$A$34, 0))</f>
        <v>288.49501037177833</v>
      </c>
      <c r="HI188" s="82">
        <f t="shared" si="273"/>
        <v>162</v>
      </c>
      <c r="HJ188" s="82">
        <f t="shared" si="274"/>
        <v>52.90284883536409</v>
      </c>
      <c r="HK188" s="82">
        <f t="shared" si="275"/>
        <v>190.45025580731073</v>
      </c>
      <c r="HL188" s="106">
        <f>IF(HY188=0,
IF(HJ188&lt;$E$29,1,
IF(HJ188&lt;$E$30,2,
IF(HJ188&lt;$E$31,3,
IF(HJ188&lt;$E$32,4,
IF(HJ188&lt;$E$33,5,
IF(HJ188&lt;$E$34,6)))))),
IF(HJ188&gt;$F$29,1,
IF(HJ188&gt;$F$30,2,
IF(HJ188&gt;$F$31,3,
IF(HJ188&gt;$F$32,4,
IF(HJ188&gt;$F$33,5,
IF(HJ188&gt;$F$34,6)))))))</f>
        <v>3</v>
      </c>
      <c r="HM188" s="106" cm="1">
        <f t="array" ref="HM188">INDEX(Sections!$A$37:$F$67, MATCH(HJ188, Acceleration!$H$6:$H$36, 1), Sections!HL188)</f>
        <v>6.8582415088433493</v>
      </c>
      <c r="HN188" s="82">
        <f>(BikeData!$G$5/HH188)*BikeData!$N$2*(Sections!$O$2/Sections!$N$2)-Sections!HS188/Sections!HH188</f>
        <v>8.2524362176095938</v>
      </c>
      <c r="HO188" s="82">
        <f>(Sections!$V$2*Sections!$L$2*BikeData!$N$2*((Sections!$P$2)/Sections!$M$2)/(1-Sections!$V$2*Sections!$N$2/Sections!$M$2))/Sections!HH188-Sections!HS188/Sections!HH188</f>
        <v>12.400562036718846</v>
      </c>
      <c r="HP188" s="82">
        <f t="shared" si="276"/>
        <v>6.8582415088433493</v>
      </c>
      <c r="HQ188" s="82">
        <f t="shared" si="277"/>
        <v>53.03232879965833</v>
      </c>
      <c r="HR188" s="106">
        <f t="shared" si="242"/>
        <v>1.8879469923490308E-2</v>
      </c>
      <c r="HS188" s="104">
        <f>0.5*Sections!$U$2*Sections!$T$2*Sections!HJ188^2</f>
        <v>503.76805468152907</v>
      </c>
      <c r="HT188" s="104">
        <f>BikeData!$N$2*((Sections!$P$2)/Sections!$N$2)-(0.5*Sections!$U$2*Sections!$T$2*Sections!HJ188^2)/BikeData!$G$5</f>
        <v>8.5261076959051376</v>
      </c>
      <c r="HU188" s="104">
        <f>Sections!$V$2*BikeData!$N$2*(Sections!$P$2/Sections!$M$2)/(1-Sections!$V$2*Sections!$N$2/Sections!$M$2)</f>
        <v>15.459349727578084</v>
      </c>
      <c r="HV188" s="106">
        <f t="shared" si="278"/>
        <v>8.5261076959051376</v>
      </c>
      <c r="HW188" s="106">
        <f t="shared" si="279"/>
        <v>159.42191860000003</v>
      </c>
      <c r="HX188" s="106">
        <f t="shared" si="252"/>
        <v>145.28586719307668</v>
      </c>
      <c r="HY188" s="106">
        <f t="shared" si="280"/>
        <v>0</v>
      </c>
      <c r="HZ188" s="106">
        <f t="shared" si="281"/>
        <v>6.8582415088433493</v>
      </c>
    </row>
    <row r="189" spans="2:234">
      <c r="B189" s="65"/>
      <c r="C189" s="65"/>
      <c r="D189" s="65"/>
      <c r="E189" s="111"/>
      <c r="F189" s="111"/>
      <c r="L189" s="149">
        <f>INDEX($B$29:$B$34, MATCH($P189, $A$29:$A$34, 0))</f>
        <v>288.49501037177833</v>
      </c>
      <c r="M189" s="149">
        <f t="shared" si="243"/>
        <v>163</v>
      </c>
      <c r="N189" s="149">
        <f t="shared" si="253"/>
        <v>53.574508626735472</v>
      </c>
      <c r="O189" s="149">
        <f t="shared" si="244"/>
        <v>192.86823105624771</v>
      </c>
      <c r="P189" s="149">
        <f>IF(AC189=0,
IF(N189&lt;$E$29,1,
IF(N189&lt;$E$30,2,
IF(N189&lt;$E$31,3,
IF(N189&lt;$E$32,4,
IF(N189&lt;$E$33,5,
IF(N189&lt;$E$34,6)))))),
IF(N189&gt;$F$29,1,
IF(N189&gt;$F$30,2,
IF(N189&gt;$F$31,3,
IF(N189&gt;$F$32,4,
IF(N189&gt;$F$33,5,
IF(N189&gt;$F$34,6)))))))</f>
        <v>3</v>
      </c>
      <c r="Q189" s="149" cm="1">
        <f t="array" ref="Q189">INDEX(Sections!$A$37:$F$67, MATCH(N189, Acceleration!$H$6:$H$36, 1), Sections!P189)</f>
        <v>6.8582415088433493</v>
      </c>
      <c r="R189" s="149">
        <f>(BikeData!$G$5/L189)*BikeData!$N$2*(Sections!$O$2/Sections!$N$2)-Sections!W189/Sections!L189</f>
        <v>8.2078150620159871</v>
      </c>
      <c r="S189" s="149">
        <f>(Sections!$V$2*Sections!$L$2*BikeData!$N$2*((Sections!$P$2)/Sections!$M$2)/(1-Sections!$V$2*Sections!$N$2/Sections!$M$2))/Sections!L189-Sections!W189/Sections!L189</f>
        <v>12.355940881125239</v>
      </c>
      <c r="T189" s="149">
        <f t="shared" si="240"/>
        <v>6.8582415088433493</v>
      </c>
      <c r="U189" s="149">
        <f t="shared" si="241"/>
        <v>53.702369199261966</v>
      </c>
      <c r="V189" s="149">
        <f t="shared" si="245"/>
        <v>1.8643346455738577E-2</v>
      </c>
      <c r="W189" s="149">
        <f>0.5*Sections!$U$2*Sections!$T$2*Sections!N189^2</f>
        <v>516.64103542730766</v>
      </c>
      <c r="X189" s="149">
        <f>BikeData!$N$2*((Sections!$P$2)/Sections!$N$2)-(0.5*Sections!$U$2*Sections!$T$2*Sections!N189^2)/BikeData!$G$5</f>
        <v>8.4773464052014305</v>
      </c>
      <c r="Y189" s="149">
        <f>Sections!$V$2*BikeData!$N$2*(Sections!$P$2/Sections!$M$2)/(1-Sections!$V$2*Sections!$N$2/Sections!$M$2)</f>
        <v>15.459349727578084</v>
      </c>
      <c r="Z189" s="149">
        <f t="shared" si="246"/>
        <v>8.4773464052014305</v>
      </c>
      <c r="AA189" s="149">
        <f>$D$2-M189</f>
        <v>340.2</v>
      </c>
      <c r="AB189" s="149">
        <f>MAX(0, (N189^2 - M$17^2)/(2*Sections!Z189))</f>
        <v>116.39165700110757</v>
      </c>
      <c r="AC189" s="149">
        <f t="shared" si="254"/>
        <v>0</v>
      </c>
      <c r="AD189" s="149">
        <f t="shared" si="247"/>
        <v>6.8582415088433493</v>
      </c>
      <c r="EW189" s="637"/>
      <c r="EX189" s="129">
        <f>INDEX($B$29:$B$34, MATCH($FB189, $A$29:$A$34, 0))</f>
        <v>288.49501037177833</v>
      </c>
      <c r="EY189" s="129">
        <f t="shared" si="282"/>
        <v>163</v>
      </c>
      <c r="EZ189" s="129">
        <f t="shared" si="283"/>
        <v>50.394378150973687</v>
      </c>
      <c r="FA189" s="129">
        <f t="shared" si="284"/>
        <v>181.41976134350529</v>
      </c>
      <c r="FB189" s="149">
        <f>IF(FO189=1,
IF(EZ189&lt;$E$29,1,
IF(EZ189&lt;$E$30,2,
IF(EZ189&lt;$E$31,3,
IF(EZ189&lt;$E$32,4,
IF(EZ189&lt;$E$33,5,
IF(EZ189&lt;$E$34,6)))))),
IF(EZ189&gt;$F$29,1,
IF(EZ189&gt;$F$30,2,
IF(EZ189&gt;$F$31,3,
IF(EZ189&gt;$F$32,4,
IF(EZ189&gt;$F$33,5,
IF(EZ189&gt;$F$34,6)))))))</f>
        <v>3</v>
      </c>
      <c r="FC189" s="149" cm="1">
        <f t="array" ref="FC189">INDEX(Sections!$A$37:$F$67, MATCH(EZ189, Acceleration!$H$6:$H$36, 1), Sections!FB189)</f>
        <v>6.8582415088433493</v>
      </c>
      <c r="FD189" s="129">
        <f>(BikeData!$G$5/EX189)*BikeData!$N$2*(Sections!$O$2/Sections!$N$2)-Sections!FI189/Sections!EX189</f>
        <v>8.4141071309512956</v>
      </c>
      <c r="FE189" s="129">
        <f>(Sections!$V$2*Sections!$L$2*BikeData!$N$2*((Sections!$P$2)/Sections!$M$2)/(1-Sections!$V$2*Sections!$N$2/Sections!$M$2))/Sections!EX189-Sections!FI189/Sections!EX189</f>
        <v>12.562232950060547</v>
      </c>
      <c r="FF189" s="129">
        <f t="shared" si="285"/>
        <v>6.8582415088433493</v>
      </c>
      <c r="FG189" s="129">
        <f t="shared" si="302"/>
        <v>50.221387784635098</v>
      </c>
      <c r="FH189" s="129">
        <f t="shared" si="300"/>
        <v>1.9877600507260004E-2</v>
      </c>
      <c r="FI189" s="149">
        <f>0.5*Sections!$U$2*Sections!$T$2*Sections!EZ189^2</f>
        <v>457.12680286020009</v>
      </c>
      <c r="FJ189" s="149">
        <f>BikeData!$N$2*((Sections!$P$2)/Sections!$N$2)-(0.5*Sections!$U$2*Sections!$T$2*Sections!EZ189^2)/BikeData!$G$5</f>
        <v>8.7027791043192622</v>
      </c>
      <c r="FK189" s="149">
        <f>Sections!$V$2*BikeData!$N$2*(Sections!$P$2/Sections!$M$2)/(1-Sections!$V$2*Sections!$N$2/Sections!$M$2)</f>
        <v>15.459349727578084</v>
      </c>
      <c r="FL189" s="149">
        <f t="shared" si="287"/>
        <v>8.7027791043192622</v>
      </c>
      <c r="FM189" s="149">
        <f t="shared" si="288"/>
        <v>90.628281630000004</v>
      </c>
      <c r="FN189" s="149">
        <f t="shared" si="249"/>
        <v>104.19690601753936</v>
      </c>
      <c r="FO189" s="149">
        <f t="shared" si="289"/>
        <v>1</v>
      </c>
      <c r="FP189" s="149">
        <f t="shared" si="298"/>
        <v>-8.7027791043192622</v>
      </c>
      <c r="FQ189" s="676"/>
      <c r="FR189" s="149">
        <f>INDEX($B$29:$B$34, MATCH($FV189, $A$29:$A$34, 0))</f>
        <v>281.54523308547459</v>
      </c>
      <c r="FS189" s="129">
        <f t="shared" si="255"/>
        <v>163</v>
      </c>
      <c r="FT189" s="129">
        <f t="shared" si="256"/>
        <v>55.613473517402085</v>
      </c>
      <c r="FU189" s="129">
        <f t="shared" si="257"/>
        <v>200.2085046626475</v>
      </c>
      <c r="FV189" s="149">
        <f>IF(GI189=0,
IF(FT189&lt;$E$29,1,
IF(FT189&lt;$E$30,2,
IF(FT189&lt;$E$31,3,
IF(FT189&lt;$E$32,4,
IF(FT189&lt;$E$33,5,
IF(FT189&lt;$E$34,6)))))),
IF(FT189&gt;$F$29,1,
IF(FT189&gt;$F$30,2,
IF(FT189&gt;$F$31,3,
IF(FT189&gt;$F$32,4,
IF(FT189&gt;$F$33,5,
IF(FT189&gt;$F$34,6)))))))</f>
        <v>4</v>
      </c>
      <c r="FW189" s="149" cm="1">
        <f t="array" ref="FW189">INDEX(Sections!$A$37:$F$67, MATCH(FT189, Acceleration!$H$6:$H$36, 1), Sections!FV189)</f>
        <v>4.7104625432718503</v>
      </c>
      <c r="FX189" s="129">
        <f>(BikeData!$G$5/FR189)*BikeData!$N$2*(Sections!$O$2/Sections!$N$2)-Sections!GC189/Sections!FR189</f>
        <v>8.2680860292377805</v>
      </c>
      <c r="FY189" s="129">
        <f>(Sections!$V$2*Sections!$L$2*BikeData!$N$2*((Sections!$P$2)/Sections!$M$2)/(1-Sections!$V$2*Sections!$N$2/Sections!$M$2))/Sections!FR189-Sections!GC189/Sections!FR189</f>
        <v>12.51860587676812</v>
      </c>
      <c r="FZ189" s="129">
        <f t="shared" si="258"/>
        <v>4.7104625432718503</v>
      </c>
      <c r="GA189" s="129">
        <f t="shared" si="259"/>
        <v>55.698109139874099</v>
      </c>
      <c r="GB189" s="129">
        <f t="shared" si="250"/>
        <v>1.7967582099321124E-2</v>
      </c>
      <c r="GC189" s="149">
        <f>0.5*Sections!$U$2*Sections!$T$2*Sections!FT189^2</f>
        <v>556.71451860074092</v>
      </c>
      <c r="GD189" s="149">
        <f>BikeData!$N$2*((Sections!$P$2)/Sections!$N$2)-(0.5*Sections!$U$2*Sections!$T$2*Sections!FT189^2)/BikeData!$G$5</f>
        <v>8.3255529083323658</v>
      </c>
      <c r="GE189" s="149">
        <f>Sections!$V$2*BikeData!$N$2*(Sections!$P$2/Sections!$M$2)/(1-Sections!$V$2*Sections!$N$2/Sections!$M$2)</f>
        <v>15.459349727578084</v>
      </c>
      <c r="GF189" s="149">
        <f t="shared" si="260"/>
        <v>8.3255529083323658</v>
      </c>
      <c r="GG189" s="149">
        <f t="shared" si="261"/>
        <v>351.54111422000005</v>
      </c>
      <c r="GH189" s="149">
        <f>MAX(0, (FT189^2 - CX$6^2)/(2*Sections!GF189))</f>
        <v>185.74492713723515</v>
      </c>
      <c r="GI189" s="149">
        <f t="shared" si="262"/>
        <v>0</v>
      </c>
      <c r="GJ189" s="149">
        <f t="shared" si="263"/>
        <v>4.7104625432718503</v>
      </c>
      <c r="GM189" s="106">
        <f>INDEX($B$29:$B$34, MATCH(GQ189, $A$29:$A$34, 0))</f>
        <v>281.54523308547459</v>
      </c>
      <c r="GN189" s="106">
        <f t="shared" si="264"/>
        <v>163</v>
      </c>
      <c r="GO189" s="106">
        <f t="shared" si="265"/>
        <v>53.881601066090553</v>
      </c>
      <c r="GP189" s="106">
        <f t="shared" si="266"/>
        <v>193.97376383792599</v>
      </c>
      <c r="GQ189" s="106">
        <f>IF(HD189=0,
IF(GO189&lt;$E$29,1,
IF(GO189&lt;$E$30,2,
IF(GO189&lt;$E$31,3,
IF(GO189&lt;$E$32,4,
IF(GO189&lt;$E$33,5,
IF(GO189&lt;$E$34,6)))))),
IF(GO189&gt;$F$29,1,
IF(GO189&gt;$F$30,2,
IF(GO189&gt;$F$31,3,
IF(GO189&gt;$F$32,4,
IF(GO189&gt;$F$33,5,
IF(GO189&gt;$F$34,6)))))))</f>
        <v>4</v>
      </c>
      <c r="GR189" s="106" cm="1">
        <f t="array" ref="GR189">INDEX(Sections!$A$37:$F$67, MATCH(GO189, Acceleration!$H$6:$H$36, 1), Sections!GQ189)</f>
        <v>4.7104625432718503</v>
      </c>
      <c r="GS189" s="106">
        <f>(BikeData!$G$5/GM189)*BikeData!$N$2*(Sections!$O$2/Sections!$N$2)-Sections!GX189/Sections!GM189</f>
        <v>8.3893229267924223</v>
      </c>
      <c r="GT189" s="106">
        <f>(Sections!$V$2*Sections!$L$2*BikeData!$N$2*((Sections!$P$2)/Sections!$M$2)/(1-Sections!$V$2*Sections!$N$2/Sections!$M$2))/Sections!GM189-Sections!GX189/Sections!GM189</f>
        <v>12.639842774322762</v>
      </c>
      <c r="GU189" s="106">
        <f t="shared" si="267"/>
        <v>4.7104625432718503</v>
      </c>
      <c r="GV189" s="106">
        <f t="shared" si="268"/>
        <v>53.968952727766307</v>
      </c>
      <c r="GW189" s="106">
        <f t="shared" si="251"/>
        <v>1.8544179233634318E-2</v>
      </c>
      <c r="GX189" s="106">
        <f>0.5*Sections!$U$2*Sections!$T$2*Sections!GO189^2</f>
        <v>522.58084802015958</v>
      </c>
      <c r="GY189" s="106">
        <f>BikeData!$N$2*((Sections!$P$2)/Sections!$N$2)-(0.5*Sections!$U$2*Sections!$T$2*Sections!GO189^2)/BikeData!$G$5</f>
        <v>8.4548471150769924</v>
      </c>
      <c r="GZ189" s="106">
        <f>Sections!$V$2*BikeData!$N$2*(Sections!$P$2/Sections!$M$2)/(1-Sections!$V$2*Sections!$N$2/Sections!$M$2)</f>
        <v>15.459349727578084</v>
      </c>
      <c r="HA189" s="106">
        <f t="shared" si="269"/>
        <v>8.4548471150769924</v>
      </c>
      <c r="HB189" s="106">
        <f t="shared" si="270"/>
        <v>220.21187875999999</v>
      </c>
      <c r="HC189" s="106">
        <f>MAX(0, (GO189^2 - DY$9^2)/(2*Sections!HA189))</f>
        <v>171.69009054393132</v>
      </c>
      <c r="HD189" s="106">
        <f t="shared" si="271"/>
        <v>0</v>
      </c>
      <c r="HE189" s="106">
        <f t="shared" si="272"/>
        <v>4.7104625432718503</v>
      </c>
      <c r="HH189" s="82">
        <f>INDEX($B$29:$B$34, MATCH(HL189, $A$29:$A$34, 0))</f>
        <v>288.49501037177833</v>
      </c>
      <c r="HI189" s="82">
        <f t="shared" si="273"/>
        <v>163</v>
      </c>
      <c r="HJ189" s="82">
        <f t="shared" si="274"/>
        <v>53.03232879965833</v>
      </c>
      <c r="HK189" s="82">
        <f t="shared" si="275"/>
        <v>190.91638367876999</v>
      </c>
      <c r="HL189" s="106">
        <f>IF(HY189=0,
IF(HJ189&lt;$E$29,1,
IF(HJ189&lt;$E$30,2,
IF(HJ189&lt;$E$31,3,
IF(HJ189&lt;$E$32,4,
IF(HJ189&lt;$E$33,5,
IF(HJ189&lt;$E$34,6)))))),
IF(HJ189&gt;$F$29,1,
IF(HJ189&gt;$F$30,2,
IF(HJ189&gt;$F$31,3,
IF(HJ189&gt;$F$32,4,
IF(HJ189&gt;$F$33,5,
IF(HJ189&gt;$F$34,6)))))))</f>
        <v>3</v>
      </c>
      <c r="HM189" s="106" cm="1">
        <f t="array" ref="HM189">INDEX(Sections!$A$37:$F$67, MATCH(HJ189, Acceleration!$H$6:$H$36, 1), Sections!HL189)</f>
        <v>6.8582415088433493</v>
      </c>
      <c r="HN189" s="82">
        <f>(BikeData!$G$5/HH189)*BikeData!$N$2*(Sections!$O$2/Sections!$N$2)-Sections!HS189/Sections!HH189</f>
        <v>8.2438781252529818</v>
      </c>
      <c r="HO189" s="82">
        <f>(Sections!$V$2*Sections!$L$2*BikeData!$N$2*((Sections!$P$2)/Sections!$M$2)/(1-Sections!$V$2*Sections!$N$2/Sections!$M$2))/Sections!HH189-Sections!HS189/Sections!HH189</f>
        <v>12.392003944362234</v>
      </c>
      <c r="HP189" s="82">
        <f t="shared" si="276"/>
        <v>6.8582415088433493</v>
      </c>
      <c r="HQ189" s="82">
        <f t="shared" si="277"/>
        <v>53.161493403898625</v>
      </c>
      <c r="HR189" s="106">
        <f t="shared" si="242"/>
        <v>1.8833487282963631E-2</v>
      </c>
      <c r="HS189" s="104">
        <f>0.5*Sections!$U$2*Sections!$T$2*Sections!HJ189^2</f>
        <v>506.23702162471267</v>
      </c>
      <c r="HT189" s="104">
        <f>BikeData!$N$2*((Sections!$P$2)/Sections!$N$2)-(0.5*Sections!$U$2*Sections!$T$2*Sections!HJ189^2)/BikeData!$G$5</f>
        <v>8.5167555483930784</v>
      </c>
      <c r="HU189" s="104">
        <f>Sections!$V$2*BikeData!$N$2*(Sections!$P$2/Sections!$M$2)/(1-Sections!$V$2*Sections!$N$2/Sections!$M$2)</f>
        <v>15.459349727578084</v>
      </c>
      <c r="HV189" s="106">
        <f t="shared" si="278"/>
        <v>8.5167555483930784</v>
      </c>
      <c r="HW189" s="106">
        <f t="shared" si="279"/>
        <v>158.42191860000003</v>
      </c>
      <c r="HX189" s="106">
        <f t="shared" si="252"/>
        <v>146.25066843969705</v>
      </c>
      <c r="HY189" s="106">
        <f t="shared" si="280"/>
        <v>0</v>
      </c>
      <c r="HZ189" s="106">
        <f t="shared" si="281"/>
        <v>6.8582415088433493</v>
      </c>
    </row>
    <row r="190" spans="2:234">
      <c r="B190" s="65"/>
      <c r="C190" s="65"/>
      <c r="D190" s="65"/>
      <c r="E190" s="111"/>
      <c r="F190" s="111"/>
      <c r="L190" s="149">
        <f>INDEX($B$29:$B$34, MATCH($P190, $A$29:$A$34, 0))</f>
        <v>281.54523308547459</v>
      </c>
      <c r="M190" s="149">
        <f t="shared" si="243"/>
        <v>164</v>
      </c>
      <c r="N190" s="149">
        <f t="shared" si="253"/>
        <v>53.702369199261966</v>
      </c>
      <c r="O190" s="149">
        <f t="shared" si="244"/>
        <v>193.32852911734309</v>
      </c>
      <c r="P190" s="149">
        <f>IF(AC190=0,
IF(N190&lt;$E$29,1,
IF(N190&lt;$E$30,2,
IF(N190&lt;$E$31,3,
IF(N190&lt;$E$32,4,
IF(N190&lt;$E$33,5,
IF(N190&lt;$E$34,6)))))),
IF(N190&gt;$F$29,1,
IF(N190&gt;$F$30,2,
IF(N190&gt;$F$31,3,
IF(N190&gt;$F$32,4,
IF(N190&gt;$F$33,5,
IF(N190&gt;$F$34,6)))))))</f>
        <v>4</v>
      </c>
      <c r="Q190" s="149" cm="1">
        <f t="array" ref="Q190">INDEX(Sections!$A$37:$F$67, MATCH(N190, Acceleration!$H$6:$H$36, 1), Sections!P190)</f>
        <v>4.7104625432718503</v>
      </c>
      <c r="R190" s="149">
        <f>(BikeData!$G$5/L190)*BikeData!$N$2*(Sections!$O$2/Sections!$N$2)-Sections!W190/Sections!L190</f>
        <v>8.4016507705695336</v>
      </c>
      <c r="S190" s="149">
        <f>(Sections!$V$2*Sections!$L$2*BikeData!$N$2*((Sections!$P$2)/Sections!$M$2)/(1-Sections!$V$2*Sections!$N$2/Sections!$M$2))/Sections!L190-Sections!W190/Sections!L190</f>
        <v>12.652170618099873</v>
      </c>
      <c r="T190" s="149">
        <f t="shared" si="240"/>
        <v>4.7104625432718503</v>
      </c>
      <c r="U190" s="149">
        <f t="shared" si="241"/>
        <v>53.790011923222181</v>
      </c>
      <c r="V190" s="149">
        <f t="shared" si="245"/>
        <v>1.8605969828886307E-2</v>
      </c>
      <c r="W190" s="149">
        <f>0.5*Sections!$U$2*Sections!$T$2*Sections!N190^2</f>
        <v>519.1100023704912</v>
      </c>
      <c r="X190" s="149">
        <f>BikeData!$N$2*((Sections!$P$2)/Sections!$N$2)-(0.5*Sections!$U$2*Sections!$T$2*Sections!N190^2)/BikeData!$G$5</f>
        <v>8.467994257689373</v>
      </c>
      <c r="Y190" s="149">
        <f>Sections!$V$2*BikeData!$N$2*(Sections!$P$2/Sections!$M$2)/(1-Sections!$V$2*Sections!$N$2/Sections!$M$2)</f>
        <v>15.459349727578084</v>
      </c>
      <c r="Z190" s="149">
        <f t="shared" si="246"/>
        <v>8.467994257689373</v>
      </c>
      <c r="AA190" s="149">
        <f>$D$2-M190</f>
        <v>339.2</v>
      </c>
      <c r="AB190" s="149">
        <f>MAX(0, (N190^2 - M$17^2)/(2*Sections!Z190))</f>
        <v>117.33010277852109</v>
      </c>
      <c r="AC190" s="149">
        <f t="shared" si="254"/>
        <v>0</v>
      </c>
      <c r="AD190" s="149">
        <f t="shared" si="247"/>
        <v>4.7104625432718503</v>
      </c>
      <c r="EW190" s="637"/>
      <c r="EX190" s="129">
        <f>INDEX($B$29:$B$34, MATCH($FB190, $A$29:$A$34, 0))</f>
        <v>288.49501037177833</v>
      </c>
      <c r="EY190" s="129">
        <f t="shared" si="282"/>
        <v>164</v>
      </c>
      <c r="EZ190" s="129">
        <f t="shared" si="283"/>
        <v>50.221387784635098</v>
      </c>
      <c r="FA190" s="129">
        <f t="shared" si="284"/>
        <v>180.79699602468636</v>
      </c>
      <c r="FB190" s="149">
        <f>IF(FO190=1,
IF(EZ190&lt;$E$29,1,
IF(EZ190&lt;$E$30,2,
IF(EZ190&lt;$E$31,3,
IF(EZ190&lt;$E$32,4,
IF(EZ190&lt;$E$33,5,
IF(EZ190&lt;$E$34,6)))))),
IF(EZ190&gt;$F$29,1,
IF(EZ190&gt;$F$30,2,
IF(EZ190&gt;$F$31,3,
IF(EZ190&gt;$F$32,4,
IF(EZ190&gt;$F$33,5,
IF(EZ190&gt;$F$34,6)))))))</f>
        <v>3</v>
      </c>
      <c r="FC190" s="149" cm="1">
        <f t="array" ref="FC190">INDEX(Sections!$A$37:$F$67, MATCH(EZ190, Acceleration!$H$6:$H$36, 1), Sections!FB190)</f>
        <v>6.8582415088433493</v>
      </c>
      <c r="FD190" s="129">
        <f>(BikeData!$G$5/EX190)*BikeData!$N$2*(Sections!$O$2/Sections!$N$2)-Sections!FI190/Sections!EX190</f>
        <v>8.424966939145266</v>
      </c>
      <c r="FE190" s="129">
        <f>(Sections!$V$2*Sections!$L$2*BikeData!$N$2*((Sections!$P$2)/Sections!$M$2)/(1-Sections!$V$2*Sections!$N$2/Sections!$M$2))/Sections!EX190-Sections!FI190/Sections!EX190</f>
        <v>12.573092758254518</v>
      </c>
      <c r="FF190" s="129">
        <f t="shared" si="285"/>
        <v>6.8582415088433493</v>
      </c>
      <c r="FG190" s="129">
        <f t="shared" si="302"/>
        <v>50.047562357760782</v>
      </c>
      <c r="FH190" s="129">
        <f t="shared" si="300"/>
        <v>1.9946354251837217E-2</v>
      </c>
      <c r="FI190" s="149">
        <f>0.5*Sections!$U$2*Sections!$T$2*Sections!EZ190^2</f>
        <v>453.99380238264519</v>
      </c>
      <c r="FJ190" s="149">
        <f>BikeData!$N$2*((Sections!$P$2)/Sections!$N$2)-(0.5*Sections!$U$2*Sections!$T$2*Sections!EZ190^2)/BikeData!$G$5</f>
        <v>8.714646530370608</v>
      </c>
      <c r="FK190" s="149">
        <f>Sections!$V$2*BikeData!$N$2*(Sections!$P$2/Sections!$M$2)/(1-Sections!$V$2*Sections!$N$2/Sections!$M$2)</f>
        <v>15.459349727578084</v>
      </c>
      <c r="FL190" s="149">
        <f t="shared" si="287"/>
        <v>8.714646530370608</v>
      </c>
      <c r="FM190" s="149">
        <f t="shared" si="288"/>
        <v>89.628281630000004</v>
      </c>
      <c r="FN190" s="149">
        <f t="shared" si="249"/>
        <v>103.05637459763348</v>
      </c>
      <c r="FO190" s="149">
        <f t="shared" si="289"/>
        <v>1</v>
      </c>
      <c r="FP190" s="149">
        <f t="shared" si="298"/>
        <v>-8.714646530370608</v>
      </c>
      <c r="FQ190" s="676"/>
      <c r="FR190" s="149">
        <f>INDEX($B$29:$B$34, MATCH($FV190, $A$29:$A$34, 0))</f>
        <v>281.54523308547459</v>
      </c>
      <c r="FS190" s="129">
        <f t="shared" si="255"/>
        <v>164</v>
      </c>
      <c r="FT190" s="129">
        <f t="shared" si="256"/>
        <v>55.698109139874099</v>
      </c>
      <c r="FU190" s="129">
        <f t="shared" si="257"/>
        <v>200.51319290354675</v>
      </c>
      <c r="FV190" s="149">
        <f>IF(GI190=0,
IF(FT190&lt;$E$29,1,
IF(FT190&lt;$E$30,2,
IF(FT190&lt;$E$31,3,
IF(FT190&lt;$E$32,4,
IF(FT190&lt;$E$33,5,
IF(FT190&lt;$E$34,6)))))),
IF(FT190&gt;$F$29,1,
IF(FT190&gt;$F$30,2,
IF(FT190&gt;$F$31,3,
IF(FT190&gt;$F$32,4,
IF(FT190&gt;$F$33,5,
IF(FT190&gt;$F$34,6)))))))</f>
        <v>4</v>
      </c>
      <c r="FW190" s="149" cm="1">
        <f t="array" ref="FW190">INDEX(Sections!$A$37:$F$67, MATCH(FT190, Acceleration!$H$6:$H$36, 1), Sections!FV190)</f>
        <v>4.7104625432718503</v>
      </c>
      <c r="FX190" s="129">
        <f>(BikeData!$G$5/FR190)*BikeData!$N$2*(Sections!$O$2/Sections!$N$2)-Sections!GC190/Sections!FR190</f>
        <v>8.2620629597047124</v>
      </c>
      <c r="FY190" s="129">
        <f>(Sections!$V$2*Sections!$L$2*BikeData!$N$2*((Sections!$P$2)/Sections!$M$2)/(1-Sections!$V$2*Sections!$N$2/Sections!$M$2))/Sections!FR190-Sections!GC190/Sections!FR190</f>
        <v>12.512582807235052</v>
      </c>
      <c r="FZ190" s="129">
        <f t="shared" si="258"/>
        <v>4.7104625432718503</v>
      </c>
      <c r="GA190" s="129">
        <f t="shared" si="259"/>
        <v>55.782616349933519</v>
      </c>
      <c r="GB190" s="129">
        <f t="shared" si="250"/>
        <v>1.7940320994617825E-2</v>
      </c>
      <c r="GC190" s="149">
        <f>0.5*Sections!$U$2*Sections!$T$2*Sections!FT190^2</f>
        <v>558.41028511631873</v>
      </c>
      <c r="GD190" s="149">
        <f>BikeData!$N$2*((Sections!$P$2)/Sections!$N$2)-(0.5*Sections!$U$2*Sections!$T$2*Sections!FT190^2)/BikeData!$G$5</f>
        <v>8.319129550318813</v>
      </c>
      <c r="GE190" s="149">
        <f>Sections!$V$2*BikeData!$N$2*(Sections!$P$2/Sections!$M$2)/(1-Sections!$V$2*Sections!$N$2/Sections!$M$2)</f>
        <v>15.459349727578084</v>
      </c>
      <c r="GF190" s="149">
        <f t="shared" si="260"/>
        <v>8.319129550318813</v>
      </c>
      <c r="GG190" s="149">
        <f t="shared" si="261"/>
        <v>350.54111422000005</v>
      </c>
      <c r="GH190" s="149">
        <f>MAX(0, (FT190^2 - CX$6^2)/(2*Sections!GF190))</f>
        <v>186.45456492731492</v>
      </c>
      <c r="GI190" s="149">
        <f t="shared" si="262"/>
        <v>0</v>
      </c>
      <c r="GJ190" s="149">
        <f t="shared" si="263"/>
        <v>4.7104625432718503</v>
      </c>
      <c r="GM190" s="106">
        <f>INDEX($B$29:$B$34, MATCH(GQ190, $A$29:$A$34, 0))</f>
        <v>281.54523308547459</v>
      </c>
      <c r="GN190" s="106">
        <f t="shared" si="264"/>
        <v>164</v>
      </c>
      <c r="GO190" s="106">
        <f t="shared" si="265"/>
        <v>53.968952727766307</v>
      </c>
      <c r="GP190" s="106">
        <f t="shared" si="266"/>
        <v>194.2882298199587</v>
      </c>
      <c r="GQ190" s="106">
        <f>IF(HD190=0,
IF(GO190&lt;$E$29,1,
IF(GO190&lt;$E$30,2,
IF(GO190&lt;$E$31,3,
IF(GO190&lt;$E$32,4,
IF(GO190&lt;$E$33,5,
IF(GO190&lt;$E$34,6)))))),
IF(GO190&gt;$F$29,1,
IF(GO190&gt;$F$30,2,
IF(GO190&gt;$F$31,3,
IF(GO190&gt;$F$32,4,
IF(GO190&gt;$F$33,5,
IF(GO190&gt;$F$34,6)))))))</f>
        <v>4</v>
      </c>
      <c r="GR190" s="106" cm="1">
        <f t="array" ref="GR190">INDEX(Sections!$A$37:$F$67, MATCH(GO190, Acceleration!$H$6:$H$36, 1), Sections!GQ190)</f>
        <v>4.7104625432718503</v>
      </c>
      <c r="GS190" s="106">
        <f>(BikeData!$G$5/GM190)*BikeData!$N$2*(Sections!$O$2/Sections!$N$2)-Sections!GX190/Sections!GM190</f>
        <v>8.3832998572593542</v>
      </c>
      <c r="GT190" s="106">
        <f>(Sections!$V$2*Sections!$L$2*BikeData!$N$2*((Sections!$P$2)/Sections!$M$2)/(1-Sections!$V$2*Sections!$N$2/Sections!$M$2))/Sections!GM190-Sections!GX190/Sections!GM190</f>
        <v>12.633819704789694</v>
      </c>
      <c r="GU190" s="106">
        <f t="shared" si="267"/>
        <v>4.7104625432718503</v>
      </c>
      <c r="GV190" s="106">
        <f t="shared" si="268"/>
        <v>54.056163234347459</v>
      </c>
      <c r="GW190" s="106">
        <f t="shared" si="251"/>
        <v>1.8514212941936548E-2</v>
      </c>
      <c r="GX190" s="106">
        <f>0.5*Sections!$U$2*Sections!$T$2*Sections!GO190^2</f>
        <v>524.27661453573728</v>
      </c>
      <c r="GY190" s="106">
        <f>BikeData!$N$2*((Sections!$P$2)/Sections!$N$2)-(0.5*Sections!$U$2*Sections!$T$2*Sections!GO190^2)/BikeData!$G$5</f>
        <v>8.4484237570634395</v>
      </c>
      <c r="GZ190" s="106">
        <f>Sections!$V$2*BikeData!$N$2*(Sections!$P$2/Sections!$M$2)/(1-Sections!$V$2*Sections!$N$2/Sections!$M$2)</f>
        <v>15.459349727578084</v>
      </c>
      <c r="HA190" s="106">
        <f t="shared" si="269"/>
        <v>8.4484237570634395</v>
      </c>
      <c r="HB190" s="106">
        <f t="shared" si="270"/>
        <v>219.21187875999999</v>
      </c>
      <c r="HC190" s="106">
        <f>MAX(0, (GO190^2 - DY$9^2)/(2*Sections!HA190))</f>
        <v>172.37818214887176</v>
      </c>
      <c r="HD190" s="106">
        <f t="shared" si="271"/>
        <v>0</v>
      </c>
      <c r="HE190" s="106">
        <f t="shared" si="272"/>
        <v>4.7104625432718503</v>
      </c>
      <c r="HH190" s="82">
        <f>INDEX($B$29:$B$34, MATCH(HL190, $A$29:$A$34, 0))</f>
        <v>288.49501037177833</v>
      </c>
      <c r="HI190" s="82">
        <f t="shared" si="273"/>
        <v>164</v>
      </c>
      <c r="HJ190" s="82">
        <f t="shared" si="274"/>
        <v>53.161493403898625</v>
      </c>
      <c r="HK190" s="82">
        <f t="shared" si="275"/>
        <v>191.38137625403505</v>
      </c>
      <c r="HL190" s="106">
        <f>IF(HY190=0,
IF(HJ190&lt;$E$29,1,
IF(HJ190&lt;$E$30,2,
IF(HJ190&lt;$E$31,3,
IF(HJ190&lt;$E$32,4,
IF(HJ190&lt;$E$33,5,
IF(HJ190&lt;$E$34,6)))))),
IF(HJ190&gt;$F$29,1,
IF(HJ190&gt;$F$30,2,
IF(HJ190&gt;$F$31,3,
IF(HJ190&gt;$F$32,4,
IF(HJ190&gt;$F$33,5,
IF(HJ190&gt;$F$34,6)))))))</f>
        <v>3</v>
      </c>
      <c r="HM190" s="106" cm="1">
        <f t="array" ref="HM190">INDEX(Sections!$A$37:$F$67, MATCH(HJ190, Acceleration!$H$6:$H$36, 1), Sections!HL190)</f>
        <v>6.8582415088433493</v>
      </c>
      <c r="HN190" s="82">
        <f>(BikeData!$G$5/HH190)*BikeData!$N$2*(Sections!$O$2/Sections!$N$2)-Sections!HS190/Sections!HH190</f>
        <v>8.235320032896368</v>
      </c>
      <c r="HO190" s="82">
        <f>(Sections!$V$2*Sections!$L$2*BikeData!$N$2*((Sections!$P$2)/Sections!$M$2)/(1-Sections!$V$2*Sections!$N$2/Sections!$M$2))/Sections!HH190-Sections!HS190/Sections!HH190</f>
        <v>12.38344585200562</v>
      </c>
      <c r="HP190" s="82">
        <f t="shared" si="276"/>
        <v>6.8582415088433493</v>
      </c>
      <c r="HQ190" s="82">
        <f t="shared" si="277"/>
        <v>53.290344941184642</v>
      </c>
      <c r="HR190" s="106">
        <f t="shared" si="242"/>
        <v>1.8787838999234727E-2</v>
      </c>
      <c r="HS190" s="104">
        <f>0.5*Sections!$U$2*Sections!$T$2*Sections!HJ190^2</f>
        <v>508.70598856789627</v>
      </c>
      <c r="HT190" s="104">
        <f>BikeData!$N$2*((Sections!$P$2)/Sections!$N$2)-(0.5*Sections!$U$2*Sections!$T$2*Sections!HJ190^2)/BikeData!$G$5</f>
        <v>8.5074034008810191</v>
      </c>
      <c r="HU190" s="104">
        <f>Sections!$V$2*BikeData!$N$2*(Sections!$P$2/Sections!$M$2)/(1-Sections!$V$2*Sections!$N$2/Sections!$M$2)</f>
        <v>15.459349727578084</v>
      </c>
      <c r="HV190" s="106">
        <f t="shared" si="278"/>
        <v>8.5074034008810191</v>
      </c>
      <c r="HW190" s="106">
        <f t="shared" si="279"/>
        <v>157.42191860000003</v>
      </c>
      <c r="HX190" s="106">
        <f t="shared" si="252"/>
        <v>147.21759088902826</v>
      </c>
      <c r="HY190" s="106">
        <f t="shared" si="280"/>
        <v>0</v>
      </c>
      <c r="HZ190" s="106">
        <f t="shared" si="281"/>
        <v>6.8582415088433493</v>
      </c>
    </row>
    <row r="191" spans="2:234">
      <c r="B191" s="65"/>
      <c r="C191" s="65"/>
      <c r="D191" s="65"/>
      <c r="E191" s="111"/>
      <c r="F191" s="111"/>
      <c r="L191" s="149">
        <f>INDEX($B$29:$B$34, MATCH($P191, $A$29:$A$34, 0))</f>
        <v>281.54523308547459</v>
      </c>
      <c r="M191" s="149">
        <f t="shared" si="243"/>
        <v>165</v>
      </c>
      <c r="N191" s="149">
        <f t="shared" si="253"/>
        <v>53.790011923222181</v>
      </c>
      <c r="O191" s="149">
        <f t="shared" si="244"/>
        <v>193.64404292359987</v>
      </c>
      <c r="P191" s="149">
        <f>IF(AC191=0,
IF(N191&lt;$E$29,1,
IF(N191&lt;$E$30,2,
IF(N191&lt;$E$31,3,
IF(N191&lt;$E$32,4,
IF(N191&lt;$E$33,5,
IF(N191&lt;$E$34,6)))))),
IF(N191&gt;$F$29,1,
IF(N191&gt;$F$30,2,
IF(N191&gt;$F$31,3,
IF(N191&gt;$F$32,4,
IF(N191&gt;$F$33,5,
IF(N191&gt;$F$34,6)))))))</f>
        <v>4</v>
      </c>
      <c r="Q191" s="149" cm="1">
        <f t="array" ref="Q191">INDEX(Sections!$A$37:$F$67, MATCH(N191, Acceleration!$H$6:$H$36, 1), Sections!P191)</f>
        <v>4.7104625432718503</v>
      </c>
      <c r="R191" s="149">
        <f>(BikeData!$G$5/L191)*BikeData!$N$2*(Sections!$O$2/Sections!$N$2)-Sections!W191/Sections!L191</f>
        <v>8.3956277010364637</v>
      </c>
      <c r="S191" s="149">
        <f>(Sections!$V$2*Sections!$L$2*BikeData!$N$2*((Sections!$P$2)/Sections!$M$2)/(1-Sections!$V$2*Sections!$N$2/Sections!$M$2))/Sections!L191-Sections!W191/Sections!L191</f>
        <v>12.646147548566805</v>
      </c>
      <c r="T191" s="149">
        <f t="shared" si="240"/>
        <v>4.7104625432718503</v>
      </c>
      <c r="U191" s="149">
        <f t="shared" si="241"/>
        <v>53.877512078667181</v>
      </c>
      <c r="V191" s="149">
        <f t="shared" si="245"/>
        <v>1.8575703477353739E-2</v>
      </c>
      <c r="W191" s="149">
        <f>0.5*Sections!$U$2*Sections!$T$2*Sections!N191^2</f>
        <v>520.80576888606925</v>
      </c>
      <c r="X191" s="149">
        <f>BikeData!$N$2*((Sections!$P$2)/Sections!$N$2)-(0.5*Sections!$U$2*Sections!$T$2*Sections!N191^2)/BikeData!$G$5</f>
        <v>8.4615708996758183</v>
      </c>
      <c r="Y191" s="149">
        <f>Sections!$V$2*BikeData!$N$2*(Sections!$P$2/Sections!$M$2)/(1-Sections!$V$2*Sections!$N$2/Sections!$M$2)</f>
        <v>15.459349727578084</v>
      </c>
      <c r="Z191" s="149">
        <f t="shared" si="246"/>
        <v>8.4615708996758183</v>
      </c>
      <c r="AA191" s="149">
        <f>$D$2-M191</f>
        <v>338.2</v>
      </c>
      <c r="AB191" s="149">
        <f>MAX(0, (N191^2 - M$17^2)/(2*Sections!Z191))</f>
        <v>117.97585944285336</v>
      </c>
      <c r="AC191" s="149">
        <f t="shared" si="254"/>
        <v>0</v>
      </c>
      <c r="AD191" s="149">
        <f t="shared" si="247"/>
        <v>4.7104625432718503</v>
      </c>
      <c r="EW191" s="637"/>
      <c r="EX191" s="129">
        <f>INDEX($B$29:$B$34, MATCH($FB191, $A$29:$A$34, 0))</f>
        <v>288.49501037177833</v>
      </c>
      <c r="EY191" s="129">
        <f t="shared" si="282"/>
        <v>165</v>
      </c>
      <c r="EZ191" s="129">
        <f t="shared" si="283"/>
        <v>50.047562357760782</v>
      </c>
      <c r="FA191" s="129">
        <f t="shared" si="284"/>
        <v>180.17122448793882</v>
      </c>
      <c r="FB191" s="149">
        <f>IF(FO191=1,
IF(EZ191&lt;$E$29,1,
IF(EZ191&lt;$E$30,2,
IF(EZ191&lt;$E$31,3,
IF(EZ191&lt;$E$32,4,
IF(EZ191&lt;$E$33,5,
IF(EZ191&lt;$E$34,6)))))),
IF(EZ191&gt;$F$29,1,
IF(EZ191&gt;$F$30,2,
IF(EZ191&gt;$F$31,3,
IF(EZ191&gt;$F$32,4,
IF(EZ191&gt;$F$33,5,
IF(EZ191&gt;$F$34,6)))))))</f>
        <v>3</v>
      </c>
      <c r="FC191" s="149" cm="1">
        <f t="array" ref="FC191">INDEX(Sections!$A$37:$F$67, MATCH(EZ191, Acceleration!$H$6:$H$36, 1), Sections!FB191)</f>
        <v>6.8582415088433493</v>
      </c>
      <c r="FD191" s="129">
        <f>(BikeData!$G$5/EX191)*BikeData!$N$2*(Sections!$O$2/Sections!$N$2)-Sections!FI191/Sections!EX191</f>
        <v>8.4358415561685902</v>
      </c>
      <c r="FE191" s="129">
        <f>(Sections!$V$2*Sections!$L$2*BikeData!$N$2*((Sections!$P$2)/Sections!$M$2)/(1-Sections!$V$2*Sections!$N$2/Sections!$M$2))/Sections!EX191-Sections!FI191/Sections!EX191</f>
        <v>12.583967375277844</v>
      </c>
      <c r="FF191" s="129">
        <f t="shared" si="285"/>
        <v>6.8582415088433493</v>
      </c>
      <c r="FG191" s="129">
        <f t="shared" si="302"/>
        <v>49.872892814387683</v>
      </c>
      <c r="FH191" s="129">
        <f t="shared" si="300"/>
        <v>2.0015921630403895E-2</v>
      </c>
      <c r="FI191" s="149">
        <f>0.5*Sections!$U$2*Sections!$T$2*Sections!EZ191^2</f>
        <v>450.85652963171168</v>
      </c>
      <c r="FJ191" s="149">
        <f>BikeData!$N$2*((Sections!$P$2)/Sections!$N$2)-(0.5*Sections!$U$2*Sections!$T$2*Sections!EZ191^2)/BikeData!$G$5</f>
        <v>8.726530139275658</v>
      </c>
      <c r="FK191" s="149">
        <f>Sections!$V$2*BikeData!$N$2*(Sections!$P$2/Sections!$M$2)/(1-Sections!$V$2*Sections!$N$2/Sections!$M$2)</f>
        <v>15.459349727578084</v>
      </c>
      <c r="FL191" s="149">
        <f t="shared" si="287"/>
        <v>8.726530139275658</v>
      </c>
      <c r="FM191" s="149">
        <f t="shared" si="288"/>
        <v>88.628281630000004</v>
      </c>
      <c r="FN191" s="149">
        <f t="shared" si="249"/>
        <v>101.91739632991086</v>
      </c>
      <c r="FO191" s="149">
        <f t="shared" si="289"/>
        <v>1</v>
      </c>
      <c r="FP191" s="149">
        <f t="shared" si="298"/>
        <v>-8.726530139275658</v>
      </c>
      <c r="FQ191" s="676"/>
      <c r="FR191" s="149">
        <f>INDEX($B$29:$B$34, MATCH($FV191, $A$29:$A$34, 0))</f>
        <v>281.54523308547459</v>
      </c>
      <c r="FS191" s="129">
        <f t="shared" si="255"/>
        <v>165</v>
      </c>
      <c r="FT191" s="129">
        <f t="shared" si="256"/>
        <v>55.782616349933519</v>
      </c>
      <c r="FU191" s="129">
        <f t="shared" si="257"/>
        <v>200.81741885976066</v>
      </c>
      <c r="FV191" s="149">
        <f>IF(GI191=0,
IF(FT191&lt;$E$29,1,
IF(FT191&lt;$E$30,2,
IF(FT191&lt;$E$31,3,
IF(FT191&lt;$E$32,4,
IF(FT191&lt;$E$33,5,
IF(FT191&lt;$E$34,6)))))),
IF(FT191&gt;$F$29,1,
IF(FT191&gt;$F$30,2,
IF(FT191&gt;$F$31,3,
IF(FT191&gt;$F$32,4,
IF(FT191&gt;$F$33,5,
IF(FT191&gt;$F$34,6)))))))</f>
        <v>4</v>
      </c>
      <c r="FW191" s="149" cm="1">
        <f t="array" ref="FW191">INDEX(Sections!$A$37:$F$67, MATCH(FT191, Acceleration!$H$6:$H$36, 1), Sections!FV191)</f>
        <v>4.7104625432718503</v>
      </c>
      <c r="FX191" s="129">
        <f>(BikeData!$G$5/FR191)*BikeData!$N$2*(Sections!$O$2/Sections!$N$2)-Sections!GC191/Sections!FR191</f>
        <v>8.2560398901716425</v>
      </c>
      <c r="FY191" s="129">
        <f>(Sections!$V$2*Sections!$L$2*BikeData!$N$2*((Sections!$P$2)/Sections!$M$2)/(1-Sections!$V$2*Sections!$N$2/Sections!$M$2))/Sections!FR191-Sections!GC191/Sections!FR191</f>
        <v>12.506559737701982</v>
      </c>
      <c r="FZ191" s="129">
        <f t="shared" si="258"/>
        <v>4.7104625432718503</v>
      </c>
      <c r="GA191" s="129">
        <f t="shared" si="259"/>
        <v>55.866995730309448</v>
      </c>
      <c r="GB191" s="129">
        <f t="shared" si="250"/>
        <v>1.7913183599443088E-2</v>
      </c>
      <c r="GC191" s="149">
        <f>0.5*Sections!$U$2*Sections!$T$2*Sections!FT191^2</f>
        <v>560.10605163189666</v>
      </c>
      <c r="GD191" s="149">
        <f>BikeData!$N$2*((Sections!$P$2)/Sections!$N$2)-(0.5*Sections!$U$2*Sections!$T$2*Sections!FT191^2)/BikeData!$G$5</f>
        <v>8.3127061923052601</v>
      </c>
      <c r="GE191" s="149">
        <f>Sections!$V$2*BikeData!$N$2*(Sections!$P$2/Sections!$M$2)/(1-Sections!$V$2*Sections!$N$2/Sections!$M$2)</f>
        <v>15.459349727578084</v>
      </c>
      <c r="GF191" s="149">
        <f t="shared" si="260"/>
        <v>8.3127061923052601</v>
      </c>
      <c r="GG191" s="149">
        <f t="shared" si="261"/>
        <v>349.54111422000005</v>
      </c>
      <c r="GH191" s="149">
        <f>MAX(0, (FT191^2 - CX$6^2)/(2*Sections!GF191))</f>
        <v>187.16529941382066</v>
      </c>
      <c r="GI191" s="149">
        <f t="shared" si="262"/>
        <v>0</v>
      </c>
      <c r="GJ191" s="149">
        <f t="shared" si="263"/>
        <v>4.7104625432718503</v>
      </c>
      <c r="GM191" s="106">
        <f>INDEX($B$29:$B$34, MATCH(GQ191, $A$29:$A$34, 0))</f>
        <v>281.54523308547459</v>
      </c>
      <c r="GN191" s="106">
        <f t="shared" si="264"/>
        <v>165</v>
      </c>
      <c r="GO191" s="106">
        <f t="shared" si="265"/>
        <v>54.056163234347459</v>
      </c>
      <c r="GP191" s="106">
        <f t="shared" si="266"/>
        <v>194.60218764365086</v>
      </c>
      <c r="GQ191" s="106">
        <f>IF(HD191=0,
IF(GO191&lt;$E$29,1,
IF(GO191&lt;$E$30,2,
IF(GO191&lt;$E$31,3,
IF(GO191&lt;$E$32,4,
IF(GO191&lt;$E$33,5,
IF(GO191&lt;$E$34,6)))))),
IF(GO191&gt;$F$29,1,
IF(GO191&gt;$F$30,2,
IF(GO191&gt;$F$31,3,
IF(GO191&gt;$F$32,4,
IF(GO191&gt;$F$33,5,
IF(GO191&gt;$F$34,6)))))))</f>
        <v>4</v>
      </c>
      <c r="GR191" s="106" cm="1">
        <f t="array" ref="GR191">INDEX(Sections!$A$37:$F$67, MATCH(GO191, Acceleration!$H$6:$H$36, 1), Sections!GQ191)</f>
        <v>4.7104625432718503</v>
      </c>
      <c r="GS191" s="106">
        <f>(BikeData!$G$5/GM191)*BikeData!$N$2*(Sections!$O$2/Sections!$N$2)-Sections!GX191/Sections!GM191</f>
        <v>8.3772767877262844</v>
      </c>
      <c r="GT191" s="106">
        <f>(Sections!$V$2*Sections!$L$2*BikeData!$N$2*((Sections!$P$2)/Sections!$M$2)/(1-Sections!$V$2*Sections!$N$2/Sections!$M$2))/Sections!GM191-Sections!GX191/Sections!GM191</f>
        <v>12.627796635256624</v>
      </c>
      <c r="GU191" s="106">
        <f t="shared" si="267"/>
        <v>4.7104625432718503</v>
      </c>
      <c r="GV191" s="106">
        <f t="shared" si="268"/>
        <v>54.143233267925197</v>
      </c>
      <c r="GW191" s="106">
        <f t="shared" si="251"/>
        <v>1.8484391453680981E-2</v>
      </c>
      <c r="GX191" s="106">
        <f>0.5*Sections!$U$2*Sections!$T$2*Sections!GO191^2</f>
        <v>525.97238105131521</v>
      </c>
      <c r="GY191" s="106">
        <f>BikeData!$N$2*((Sections!$P$2)/Sections!$N$2)-(0.5*Sections!$U$2*Sections!$T$2*Sections!GO191^2)/BikeData!$G$5</f>
        <v>8.4420003990498866</v>
      </c>
      <c r="GZ191" s="106">
        <f>Sections!$V$2*BikeData!$N$2*(Sections!$P$2/Sections!$M$2)/(1-Sections!$V$2*Sections!$N$2/Sections!$M$2)</f>
        <v>15.459349727578084</v>
      </c>
      <c r="HA191" s="106">
        <f t="shared" si="269"/>
        <v>8.4420003990498866</v>
      </c>
      <c r="HB191" s="106">
        <f t="shared" si="270"/>
        <v>218.21187875999999</v>
      </c>
      <c r="HC191" s="106">
        <f>MAX(0, (GO191^2 - DY$9^2)/(2*Sections!HA191))</f>
        <v>173.06732086551932</v>
      </c>
      <c r="HD191" s="106">
        <f t="shared" si="271"/>
        <v>0</v>
      </c>
      <c r="HE191" s="106">
        <f t="shared" si="272"/>
        <v>4.7104625432718503</v>
      </c>
      <c r="HH191" s="82">
        <f>INDEX($B$29:$B$34, MATCH(HL191, $A$29:$A$34, 0))</f>
        <v>288.49501037177833</v>
      </c>
      <c r="HI191" s="82">
        <f t="shared" si="273"/>
        <v>165</v>
      </c>
      <c r="HJ191" s="82">
        <f t="shared" si="274"/>
        <v>53.290344941184642</v>
      </c>
      <c r="HK191" s="82">
        <f t="shared" si="275"/>
        <v>191.84524178826473</v>
      </c>
      <c r="HL191" s="106">
        <f>IF(HY191=0,
IF(HJ191&lt;$E$29,1,
IF(HJ191&lt;$E$30,2,
IF(HJ191&lt;$E$31,3,
IF(HJ191&lt;$E$32,4,
IF(HJ191&lt;$E$33,5,
IF(HJ191&lt;$E$34,6)))))),
IF(HJ191&gt;$F$29,1,
IF(HJ191&gt;$F$30,2,
IF(HJ191&gt;$F$31,3,
IF(HJ191&gt;$F$32,4,
IF(HJ191&gt;$F$33,5,
IF(HJ191&gt;$F$34,6)))))))</f>
        <v>3</v>
      </c>
      <c r="HM191" s="106" cm="1">
        <f t="array" ref="HM191">INDEX(Sections!$A$37:$F$67, MATCH(HJ191, Acceleration!$H$6:$H$36, 1), Sections!HL191)</f>
        <v>6.8582415088433493</v>
      </c>
      <c r="HN191" s="82">
        <f>(BikeData!$G$5/HH191)*BikeData!$N$2*(Sections!$O$2/Sections!$N$2)-Sections!HS191/Sections!HH191</f>
        <v>8.2267619405397561</v>
      </c>
      <c r="HO191" s="82">
        <f>(Sections!$V$2*Sections!$L$2*BikeData!$N$2*((Sections!$P$2)/Sections!$M$2)/(1-Sections!$V$2*Sections!$N$2/Sections!$M$2))/Sections!HH191-Sections!HS191/Sections!HH191</f>
        <v>12.374887759649008</v>
      </c>
      <c r="HP191" s="82">
        <f t="shared" si="276"/>
        <v>6.8582415088433493</v>
      </c>
      <c r="HQ191" s="82">
        <f t="shared" si="277"/>
        <v>53.418885676960073</v>
      </c>
      <c r="HR191" s="106">
        <f t="shared" si="242"/>
        <v>1.874252103978611E-2</v>
      </c>
      <c r="HS191" s="104">
        <f>0.5*Sections!$U$2*Sections!$T$2*Sections!HJ191^2</f>
        <v>511.17495551107982</v>
      </c>
      <c r="HT191" s="104">
        <f>BikeData!$N$2*((Sections!$P$2)/Sections!$N$2)-(0.5*Sections!$U$2*Sections!$T$2*Sections!HJ191^2)/BikeData!$G$5</f>
        <v>8.4980512533689598</v>
      </c>
      <c r="HU191" s="104">
        <f>Sections!$V$2*BikeData!$N$2*(Sections!$P$2/Sections!$M$2)/(1-Sections!$V$2*Sections!$N$2/Sections!$M$2)</f>
        <v>15.459349727578084</v>
      </c>
      <c r="HV191" s="106">
        <f t="shared" si="278"/>
        <v>8.4980512533689598</v>
      </c>
      <c r="HW191" s="106">
        <f t="shared" si="279"/>
        <v>156.42191860000003</v>
      </c>
      <c r="HX191" s="106">
        <f t="shared" si="252"/>
        <v>148.18664154425264</v>
      </c>
      <c r="HY191" s="106">
        <f t="shared" si="280"/>
        <v>0</v>
      </c>
      <c r="HZ191" s="106">
        <f t="shared" si="281"/>
        <v>6.8582415088433493</v>
      </c>
    </row>
    <row r="192" spans="2:234">
      <c r="B192" s="65"/>
      <c r="C192" s="65"/>
      <c r="D192" s="65"/>
      <c r="E192" s="111"/>
      <c r="F192" s="111"/>
      <c r="L192" s="149">
        <f>INDEX($B$29:$B$34, MATCH($P192, $A$29:$A$34, 0))</f>
        <v>281.54523308547459</v>
      </c>
      <c r="M192" s="149">
        <f t="shared" si="243"/>
        <v>166</v>
      </c>
      <c r="N192" s="149">
        <f t="shared" si="253"/>
        <v>53.877512078667181</v>
      </c>
      <c r="O192" s="149">
        <f t="shared" si="244"/>
        <v>193.95904348320187</v>
      </c>
      <c r="P192" s="149">
        <f>IF(AC192=0,
IF(N192&lt;$E$29,1,
IF(N192&lt;$E$30,2,
IF(N192&lt;$E$31,3,
IF(N192&lt;$E$32,4,
IF(N192&lt;$E$33,5,
IF(N192&lt;$E$34,6)))))),
IF(N192&gt;$F$29,1,
IF(N192&gt;$F$30,2,
IF(N192&gt;$F$31,3,
IF(N192&gt;$F$32,4,
IF(N192&gt;$F$33,5,
IF(N192&gt;$F$34,6)))))))</f>
        <v>4</v>
      </c>
      <c r="Q192" s="149" cm="1">
        <f t="array" ref="Q192">INDEX(Sections!$A$37:$F$67, MATCH(N192, Acceleration!$H$6:$H$36, 1), Sections!P192)</f>
        <v>4.7104625432718503</v>
      </c>
      <c r="R192" s="149">
        <f>(BikeData!$G$5/L192)*BikeData!$N$2*(Sections!$O$2/Sections!$N$2)-Sections!W192/Sections!L192</f>
        <v>8.3896046315033956</v>
      </c>
      <c r="S192" s="149">
        <f>(Sections!$V$2*Sections!$L$2*BikeData!$N$2*((Sections!$P$2)/Sections!$M$2)/(1-Sections!$V$2*Sections!$N$2/Sections!$M$2))/Sections!L192-Sections!W192/Sections!L192</f>
        <v>12.640124479033735</v>
      </c>
      <c r="T192" s="149">
        <f t="shared" si="240"/>
        <v>4.7104625432718503</v>
      </c>
      <c r="U192" s="149">
        <f t="shared" si="241"/>
        <v>53.964870359090753</v>
      </c>
      <c r="V192" s="149">
        <f t="shared" si="245"/>
        <v>1.8545584349959406E-2</v>
      </c>
      <c r="W192" s="149">
        <f>0.5*Sections!$U$2*Sections!$T$2*Sections!N192^2</f>
        <v>522.50153540164695</v>
      </c>
      <c r="X192" s="149">
        <f>BikeData!$N$2*((Sections!$P$2)/Sections!$N$2)-(0.5*Sections!$U$2*Sections!$T$2*Sections!N192^2)/BikeData!$G$5</f>
        <v>8.4551475416622672</v>
      </c>
      <c r="Y192" s="149">
        <f>Sections!$V$2*BikeData!$N$2*(Sections!$P$2/Sections!$M$2)/(1-Sections!$V$2*Sections!$N$2/Sections!$M$2)</f>
        <v>15.459349727578084</v>
      </c>
      <c r="Z192" s="149">
        <f t="shared" si="246"/>
        <v>8.4551475416622672</v>
      </c>
      <c r="AA192" s="149">
        <f>$D$2-M192</f>
        <v>337.2</v>
      </c>
      <c r="AB192" s="149">
        <f>MAX(0, (N192^2 - M$17^2)/(2*Sections!Z192))</f>
        <v>118.62259726717694</v>
      </c>
      <c r="AC192" s="149">
        <f t="shared" si="254"/>
        <v>0</v>
      </c>
      <c r="AD192" s="149">
        <f t="shared" si="247"/>
        <v>4.7104625432718503</v>
      </c>
      <c r="EW192" s="637"/>
      <c r="EX192" s="129">
        <f>INDEX($B$29:$B$34, MATCH($FB192, $A$29:$A$34, 0))</f>
        <v>288.49501037177833</v>
      </c>
      <c r="EY192" s="129">
        <f t="shared" si="282"/>
        <v>166</v>
      </c>
      <c r="EZ192" s="129">
        <f t="shared" si="283"/>
        <v>49.872892814387683</v>
      </c>
      <c r="FA192" s="129">
        <f t="shared" si="284"/>
        <v>179.54241413179565</v>
      </c>
      <c r="FB192" s="149">
        <f>IF(FO192=1,
IF(EZ192&lt;$E$29,1,
IF(EZ192&lt;$E$30,2,
IF(EZ192&lt;$E$31,3,
IF(EZ192&lt;$E$32,4,
IF(EZ192&lt;$E$33,5,
IF(EZ192&lt;$E$34,6)))))),
IF(EZ192&gt;$F$29,1,
IF(EZ192&gt;$F$30,2,
IF(EZ192&gt;$F$31,3,
IF(EZ192&gt;$F$32,4,
IF(EZ192&gt;$F$33,5,
IF(EZ192&gt;$F$34,6)))))))</f>
        <v>3</v>
      </c>
      <c r="FC192" s="149" cm="1">
        <f t="array" ref="FC192">INDEX(Sections!$A$37:$F$67, MATCH(EZ192, Acceleration!$H$6:$H$36, 1), Sections!FB192)</f>
        <v>6.8582415088433493</v>
      </c>
      <c r="FD192" s="129">
        <f>(BikeData!$G$5/EX192)*BikeData!$N$2*(Sections!$O$2/Sections!$N$2)-Sections!FI192/Sections!EX192</f>
        <v>8.446731002215131</v>
      </c>
      <c r="FE192" s="129">
        <f>(Sections!$V$2*Sections!$L$2*BikeData!$N$2*((Sections!$P$2)/Sections!$M$2)/(1-Sections!$V$2*Sections!$N$2/Sections!$M$2))/Sections!EX192-Sections!FI192/Sections!EX192</f>
        <v>12.594856821324383</v>
      </c>
      <c r="FF192" s="129">
        <f t="shared" si="285"/>
        <v>6.8582415088433493</v>
      </c>
      <c r="FG192" s="129">
        <f t="shared" si="302"/>
        <v>49.697369928087731</v>
      </c>
      <c r="FH192" s="129">
        <f t="shared" si="300"/>
        <v>2.0086318393803107E-2</v>
      </c>
      <c r="FI192" s="149">
        <f>0.5*Sections!$U$2*Sections!$T$2*Sections!EZ192^2</f>
        <v>447.71497878157243</v>
      </c>
      <c r="FJ192" s="149">
        <f>BikeData!$N$2*((Sections!$P$2)/Sections!$N$2)-(0.5*Sections!$U$2*Sections!$T$2*Sections!EZ192^2)/BikeData!$G$5</f>
        <v>8.738429953101944</v>
      </c>
      <c r="FK192" s="149">
        <f>Sections!$V$2*BikeData!$N$2*(Sections!$P$2/Sections!$M$2)/(1-Sections!$V$2*Sections!$N$2/Sections!$M$2)</f>
        <v>15.459349727578084</v>
      </c>
      <c r="FL192" s="149">
        <f t="shared" si="287"/>
        <v>8.738429953101944</v>
      </c>
      <c r="FM192" s="149">
        <f t="shared" si="288"/>
        <v>87.628281630000004</v>
      </c>
      <c r="FN192" s="149">
        <f t="shared" si="249"/>
        <v>100.77996909932087</v>
      </c>
      <c r="FO192" s="149">
        <f t="shared" si="289"/>
        <v>1</v>
      </c>
      <c r="FP192" s="149">
        <f t="shared" si="298"/>
        <v>-8.738429953101944</v>
      </c>
      <c r="FQ192" s="676"/>
      <c r="FR192" s="149">
        <f>INDEX($B$29:$B$34, MATCH($FV192, $A$29:$A$34, 0))</f>
        <v>281.54523308547459</v>
      </c>
      <c r="FS192" s="129">
        <f t="shared" si="255"/>
        <v>166</v>
      </c>
      <c r="FT192" s="129">
        <f t="shared" si="256"/>
        <v>55.866995730309448</v>
      </c>
      <c r="FU192" s="129">
        <f t="shared" si="257"/>
        <v>201.12118462911403</v>
      </c>
      <c r="FV192" s="149">
        <f>IF(GI192=0,
IF(FT192&lt;$E$29,1,
IF(FT192&lt;$E$30,2,
IF(FT192&lt;$E$31,3,
IF(FT192&lt;$E$32,4,
IF(FT192&lt;$E$33,5,
IF(FT192&lt;$E$34,6)))))),
IF(FT192&gt;$F$29,1,
IF(FT192&gt;$F$30,2,
IF(FT192&gt;$F$31,3,
IF(FT192&gt;$F$32,4,
IF(FT192&gt;$F$33,5,
IF(FT192&gt;$F$34,6)))))))</f>
        <v>4</v>
      </c>
      <c r="FW192" s="149" cm="1">
        <f t="array" ref="FW192">INDEX(Sections!$A$37:$F$67, MATCH(FT192, Acceleration!$H$6:$H$36, 1), Sections!FV192)</f>
        <v>4.7104625432718503</v>
      </c>
      <c r="FX192" s="129">
        <f>(BikeData!$G$5/FR192)*BikeData!$N$2*(Sections!$O$2/Sections!$N$2)-Sections!GC192/Sections!FR192</f>
        <v>8.2500168206385744</v>
      </c>
      <c r="FY192" s="129">
        <f>(Sections!$V$2*Sections!$L$2*BikeData!$N$2*((Sections!$P$2)/Sections!$M$2)/(1-Sections!$V$2*Sections!$N$2/Sections!$M$2))/Sections!FR192-Sections!GC192/Sections!FR192</f>
        <v>12.500536668168914</v>
      </c>
      <c r="FZ192" s="129">
        <f t="shared" si="258"/>
        <v>4.7104625432718503</v>
      </c>
      <c r="GA192" s="129">
        <f t="shared" si="259"/>
        <v>55.951247859336952</v>
      </c>
      <c r="GB192" s="129">
        <f t="shared" si="250"/>
        <v>1.7886168980973064E-2</v>
      </c>
      <c r="GC192" s="149">
        <f>0.5*Sections!$U$2*Sections!$T$2*Sections!FT192^2</f>
        <v>561.80181814747448</v>
      </c>
      <c r="GD192" s="149">
        <f>BikeData!$N$2*((Sections!$P$2)/Sections!$N$2)-(0.5*Sections!$U$2*Sections!$T$2*Sections!FT192^2)/BikeData!$G$5</f>
        <v>8.3062828342917072</v>
      </c>
      <c r="GE192" s="149">
        <f>Sections!$V$2*BikeData!$N$2*(Sections!$P$2/Sections!$M$2)/(1-Sections!$V$2*Sections!$N$2/Sections!$M$2)</f>
        <v>15.459349727578084</v>
      </c>
      <c r="GF192" s="149">
        <f t="shared" si="260"/>
        <v>8.3062828342917072</v>
      </c>
      <c r="GG192" s="149">
        <f t="shared" si="261"/>
        <v>348.54111422000005</v>
      </c>
      <c r="GH192" s="149">
        <f>MAX(0, (FT192^2 - CX$6^2)/(2*Sections!GF192))</f>
        <v>187.8771331410218</v>
      </c>
      <c r="GI192" s="149">
        <f t="shared" si="262"/>
        <v>0</v>
      </c>
      <c r="GJ192" s="149">
        <f t="shared" si="263"/>
        <v>4.7104625432718503</v>
      </c>
      <c r="GM192" s="106">
        <f>INDEX($B$29:$B$34, MATCH(GQ192, $A$29:$A$34, 0))</f>
        <v>281.54523308547459</v>
      </c>
      <c r="GN192" s="106">
        <f t="shared" si="264"/>
        <v>166</v>
      </c>
      <c r="GO192" s="106">
        <f t="shared" si="265"/>
        <v>54.143233267925197</v>
      </c>
      <c r="GP192" s="106">
        <f t="shared" si="266"/>
        <v>194.91563976453071</v>
      </c>
      <c r="GQ192" s="106">
        <f>IF(HD192=0,
IF(GO192&lt;$E$29,1,
IF(GO192&lt;$E$30,2,
IF(GO192&lt;$E$31,3,
IF(GO192&lt;$E$32,4,
IF(GO192&lt;$E$33,5,
IF(GO192&lt;$E$34,6)))))),
IF(GO192&gt;$F$29,1,
IF(GO192&gt;$F$30,2,
IF(GO192&gt;$F$31,3,
IF(GO192&gt;$F$32,4,
IF(GO192&gt;$F$33,5,
IF(GO192&gt;$F$34,6)))))))</f>
        <v>4</v>
      </c>
      <c r="GR192" s="106" cm="1">
        <f t="array" ref="GR192">INDEX(Sections!$A$37:$F$67, MATCH(GO192, Acceleration!$H$6:$H$36, 1), Sections!GQ192)</f>
        <v>4.7104625432718503</v>
      </c>
      <c r="GS192" s="106">
        <f>(BikeData!$G$5/GM192)*BikeData!$N$2*(Sections!$O$2/Sections!$N$2)-Sections!GX192/Sections!GM192</f>
        <v>8.3712537181932163</v>
      </c>
      <c r="GT192" s="106">
        <f>(Sections!$V$2*Sections!$L$2*BikeData!$N$2*((Sections!$P$2)/Sections!$M$2)/(1-Sections!$V$2*Sections!$N$2/Sections!$M$2))/Sections!GM192-Sections!GX192/Sections!GM192</f>
        <v>12.621773565723556</v>
      </c>
      <c r="GU192" s="106">
        <f t="shared" si="267"/>
        <v>4.7104625432718503</v>
      </c>
      <c r="GV192" s="106">
        <f t="shared" si="268"/>
        <v>54.230163505114987</v>
      </c>
      <c r="GW192" s="106">
        <f t="shared" si="251"/>
        <v>1.8454713606407141E-2</v>
      </c>
      <c r="GX192" s="106">
        <f>0.5*Sections!$U$2*Sections!$T$2*Sections!GO192^2</f>
        <v>527.66814756689314</v>
      </c>
      <c r="GY192" s="106">
        <f>BikeData!$N$2*((Sections!$P$2)/Sections!$N$2)-(0.5*Sections!$U$2*Sections!$T$2*Sections!GO192^2)/BikeData!$G$5</f>
        <v>8.4355770410363338</v>
      </c>
      <c r="GZ192" s="106">
        <f>Sections!$V$2*BikeData!$N$2*(Sections!$P$2/Sections!$M$2)/(1-Sections!$V$2*Sections!$N$2/Sections!$M$2)</f>
        <v>15.459349727578084</v>
      </c>
      <c r="HA192" s="106">
        <f t="shared" si="269"/>
        <v>8.4355770410363338</v>
      </c>
      <c r="HB192" s="106">
        <f t="shared" si="270"/>
        <v>217.21187875999999</v>
      </c>
      <c r="HC192" s="106">
        <f>MAX(0, (GO192^2 - DY$9^2)/(2*Sections!HA192))</f>
        <v>173.75750908587636</v>
      </c>
      <c r="HD192" s="106">
        <f t="shared" si="271"/>
        <v>0</v>
      </c>
      <c r="HE192" s="106">
        <f t="shared" si="272"/>
        <v>4.7104625432718503</v>
      </c>
      <c r="HH192" s="82">
        <f>INDEX($B$29:$B$34, MATCH(HL192, $A$29:$A$34, 0))</f>
        <v>288.49501037177833</v>
      </c>
      <c r="HI192" s="82">
        <f t="shared" si="273"/>
        <v>166</v>
      </c>
      <c r="HJ192" s="82">
        <f t="shared" si="274"/>
        <v>53.418885676960073</v>
      </c>
      <c r="HK192" s="82">
        <f t="shared" si="275"/>
        <v>192.30798843705628</v>
      </c>
      <c r="HL192" s="106">
        <f>IF(HY192=0,
IF(HJ192&lt;$E$29,1,
IF(HJ192&lt;$E$30,2,
IF(HJ192&lt;$E$31,3,
IF(HJ192&lt;$E$32,4,
IF(HJ192&lt;$E$33,5,
IF(HJ192&lt;$E$34,6)))))),
IF(HJ192&gt;$F$29,1,
IF(HJ192&gt;$F$30,2,
IF(HJ192&gt;$F$31,3,
IF(HJ192&gt;$F$32,4,
IF(HJ192&gt;$F$33,5,
IF(HJ192&gt;$F$34,6)))))))</f>
        <v>3</v>
      </c>
      <c r="HM192" s="106" cm="1">
        <f t="array" ref="HM192">INDEX(Sections!$A$37:$F$67, MATCH(HJ192, Acceleration!$H$6:$H$36, 1), Sections!HL192)</f>
        <v>6.8582415088433493</v>
      </c>
      <c r="HN192" s="82">
        <f>(BikeData!$G$5/HH192)*BikeData!$N$2*(Sections!$O$2/Sections!$N$2)-Sections!HS192/Sections!HH192</f>
        <v>8.2182038481831441</v>
      </c>
      <c r="HO192" s="82">
        <f>(Sections!$V$2*Sections!$L$2*BikeData!$N$2*((Sections!$P$2)/Sections!$M$2)/(1-Sections!$V$2*Sections!$N$2/Sections!$M$2))/Sections!HH192-Sections!HS192/Sections!HH192</f>
        <v>12.366329667292396</v>
      </c>
      <c r="HP192" s="82">
        <f t="shared" si="276"/>
        <v>6.8582415088433493</v>
      </c>
      <c r="HQ192" s="82">
        <f t="shared" si="277"/>
        <v>53.54711784947736</v>
      </c>
      <c r="HR192" s="106">
        <f t="shared" si="242"/>
        <v>1.8697529439862619E-2</v>
      </c>
      <c r="HS192" s="104">
        <f>0.5*Sections!$U$2*Sections!$T$2*Sections!HJ192^2</f>
        <v>513.64392245426336</v>
      </c>
      <c r="HT192" s="104">
        <f>BikeData!$N$2*((Sections!$P$2)/Sections!$N$2)-(0.5*Sections!$U$2*Sections!$T$2*Sections!HJ192^2)/BikeData!$G$5</f>
        <v>8.4886991058569023</v>
      </c>
      <c r="HU192" s="104">
        <f>Sections!$V$2*BikeData!$N$2*(Sections!$P$2/Sections!$M$2)/(1-Sections!$V$2*Sections!$N$2/Sections!$M$2)</f>
        <v>15.459349727578084</v>
      </c>
      <c r="HV192" s="106">
        <f t="shared" si="278"/>
        <v>8.4886991058569023</v>
      </c>
      <c r="HW192" s="106">
        <f t="shared" si="279"/>
        <v>155.42191860000003</v>
      </c>
      <c r="HX192" s="106">
        <f t="shared" si="252"/>
        <v>149.15782743941449</v>
      </c>
      <c r="HY192" s="106">
        <f t="shared" si="280"/>
        <v>0</v>
      </c>
      <c r="HZ192" s="106">
        <f t="shared" si="281"/>
        <v>6.8582415088433493</v>
      </c>
    </row>
    <row r="193" spans="2:235">
      <c r="B193" s="65"/>
      <c r="C193" s="65"/>
      <c r="D193" s="65"/>
      <c r="E193" s="111"/>
      <c r="F193" s="111"/>
      <c r="L193" s="149">
        <f>INDEX($B$29:$B$34, MATCH($P193, $A$29:$A$34, 0))</f>
        <v>281.54523308547459</v>
      </c>
      <c r="M193" s="149">
        <f t="shared" si="243"/>
        <v>167</v>
      </c>
      <c r="N193" s="149">
        <f t="shared" si="253"/>
        <v>53.964870359090753</v>
      </c>
      <c r="O193" s="149">
        <f t="shared" si="244"/>
        <v>194.27353329272671</v>
      </c>
      <c r="P193" s="149">
        <f>IF(AC193=0,
IF(N193&lt;$E$29,1,
IF(N193&lt;$E$30,2,
IF(N193&lt;$E$31,3,
IF(N193&lt;$E$32,4,
IF(N193&lt;$E$33,5,
IF(N193&lt;$E$34,6)))))),
IF(N193&gt;$F$29,1,
IF(N193&gt;$F$30,2,
IF(N193&gt;$F$31,3,
IF(N193&gt;$F$32,4,
IF(N193&gt;$F$33,5,
IF(N193&gt;$F$34,6)))))))</f>
        <v>4</v>
      </c>
      <c r="Q193" s="149" cm="1">
        <f t="array" ref="Q193">INDEX(Sections!$A$37:$F$67, MATCH(N193, Acceleration!$H$6:$H$36, 1), Sections!P193)</f>
        <v>4.7104625432718503</v>
      </c>
      <c r="R193" s="149">
        <f>(BikeData!$G$5/L193)*BikeData!$N$2*(Sections!$O$2/Sections!$N$2)-Sections!W193/Sections!L193</f>
        <v>8.3835815619703276</v>
      </c>
      <c r="S193" s="149">
        <f>(Sections!$V$2*Sections!$L$2*BikeData!$N$2*((Sections!$P$2)/Sections!$M$2)/(1-Sections!$V$2*Sections!$N$2/Sections!$M$2))/Sections!L193-Sections!W193/Sections!L193</f>
        <v>12.634101409500667</v>
      </c>
      <c r="T193" s="149">
        <f t="shared" si="240"/>
        <v>4.7104625432718503</v>
      </c>
      <c r="U193" s="149">
        <f t="shared" si="241"/>
        <v>54.052087452382587</v>
      </c>
      <c r="V193" s="149">
        <f t="shared" si="245"/>
        <v>1.8515611256989931E-2</v>
      </c>
      <c r="W193" s="149">
        <f>0.5*Sections!$U$2*Sections!$T$2*Sections!N193^2</f>
        <v>524.19730191722488</v>
      </c>
      <c r="X193" s="149">
        <f>BikeData!$N$2*((Sections!$P$2)/Sections!$N$2)-(0.5*Sections!$U$2*Sections!$T$2*Sections!N193^2)/BikeData!$G$5</f>
        <v>8.4487241836487144</v>
      </c>
      <c r="Y193" s="149">
        <f>Sections!$V$2*BikeData!$N$2*(Sections!$P$2/Sections!$M$2)/(1-Sections!$V$2*Sections!$N$2/Sections!$M$2)</f>
        <v>15.459349727578084</v>
      </c>
      <c r="Z193" s="149">
        <f t="shared" si="246"/>
        <v>8.4487241836487144</v>
      </c>
      <c r="AA193" s="149">
        <f>$D$2-M193</f>
        <v>336.2</v>
      </c>
      <c r="AB193" s="149">
        <f>MAX(0, (N193^2 - M$17^2)/(2*Sections!Z193))</f>
        <v>119.27031848934769</v>
      </c>
      <c r="AC193" s="149">
        <f t="shared" si="254"/>
        <v>0</v>
      </c>
      <c r="AD193" s="149">
        <f t="shared" si="247"/>
        <v>4.7104625432718503</v>
      </c>
      <c r="EW193" s="637"/>
      <c r="EX193" s="129">
        <f>INDEX($B$29:$B$34, MATCH($FB193, $A$29:$A$34, 0))</f>
        <v>288.49501037177833</v>
      </c>
      <c r="EY193" s="129">
        <f t="shared" si="282"/>
        <v>167</v>
      </c>
      <c r="EZ193" s="129">
        <f t="shared" si="283"/>
        <v>49.697369928087731</v>
      </c>
      <c r="FA193" s="129">
        <f t="shared" si="284"/>
        <v>178.91053174111585</v>
      </c>
      <c r="FB193" s="149">
        <f>IF(FO193=1,
IF(EZ193&lt;$E$29,1,
IF(EZ193&lt;$E$30,2,
IF(EZ193&lt;$E$31,3,
IF(EZ193&lt;$E$32,4,
IF(EZ193&lt;$E$33,5,
IF(EZ193&lt;$E$34,6)))))),
IF(EZ193&gt;$F$29,1,
IF(EZ193&gt;$F$30,2,
IF(EZ193&gt;$F$31,3,
IF(EZ193&gt;$F$32,4,
IF(EZ193&gt;$F$33,5,
IF(EZ193&gt;$F$34,6)))))))</f>
        <v>3</v>
      </c>
      <c r="FC193" s="149" cm="1">
        <f t="array" ref="FC193">INDEX(Sections!$A$37:$F$67, MATCH(EZ193, Acceleration!$H$6:$H$36, 1), Sections!FB193)</f>
        <v>6.8582415088433493</v>
      </c>
      <c r="FD193" s="129">
        <f>(BikeData!$G$5/EX193)*BikeData!$N$2*(Sections!$O$2/Sections!$N$2)-Sections!FI193/Sections!EX193</f>
        <v>8.457635297506279</v>
      </c>
      <c r="FE193" s="129">
        <f>(Sections!$V$2*Sections!$L$2*BikeData!$N$2*((Sections!$P$2)/Sections!$M$2)/(1-Sections!$V$2*Sections!$N$2/Sections!$M$2))/Sections!EX193-Sections!FI193/Sections!EX193</f>
        <v>12.605761116615531</v>
      </c>
      <c r="FF193" s="129">
        <f t="shared" si="285"/>
        <v>6.8582415088433493</v>
      </c>
      <c r="FG193" s="129">
        <f t="shared" si="302"/>
        <v>49.520984297379471</v>
      </c>
      <c r="FH193" s="129">
        <f t="shared" si="300"/>
        <v>2.0157560721630045E-2</v>
      </c>
      <c r="FI193" s="149">
        <f>0.5*Sections!$U$2*Sections!$T$2*Sections!EZ193^2</f>
        <v>444.56914399845573</v>
      </c>
      <c r="FJ193" s="149">
        <f>BikeData!$N$2*((Sections!$P$2)/Sections!$N$2)-(0.5*Sections!$U$2*Sections!$T$2*Sections!EZ193^2)/BikeData!$G$5</f>
        <v>8.7503459939470822</v>
      </c>
      <c r="FK193" s="149">
        <f>Sections!$V$2*BikeData!$N$2*(Sections!$P$2/Sections!$M$2)/(1-Sections!$V$2*Sections!$N$2/Sections!$M$2)</f>
        <v>15.459349727578084</v>
      </c>
      <c r="FL193" s="149">
        <f t="shared" si="287"/>
        <v>8.7503459939470822</v>
      </c>
      <c r="FM193" s="149">
        <f t="shared" si="288"/>
        <v>86.628281630000004</v>
      </c>
      <c r="FN193" s="149">
        <f t="shared" si="249"/>
        <v>99.64409079369311</v>
      </c>
      <c r="FO193" s="149">
        <f t="shared" si="289"/>
        <v>1</v>
      </c>
      <c r="FP193" s="149">
        <f t="shared" si="298"/>
        <v>-8.7503459939470822</v>
      </c>
      <c r="FQ193" s="676"/>
      <c r="FR193" s="149">
        <f>INDEX($B$29:$B$34, MATCH($FV193, $A$29:$A$34, 0))</f>
        <v>281.54523308547459</v>
      </c>
      <c r="FS193" s="129">
        <f t="shared" si="255"/>
        <v>167</v>
      </c>
      <c r="FT193" s="129">
        <f t="shared" si="256"/>
        <v>55.951247859336952</v>
      </c>
      <c r="FU193" s="129">
        <f t="shared" si="257"/>
        <v>201.42449229361304</v>
      </c>
      <c r="FV193" s="149">
        <f>IF(GI193=0,
IF(FT193&lt;$E$29,1,
IF(FT193&lt;$E$30,2,
IF(FT193&lt;$E$31,3,
IF(FT193&lt;$E$32,4,
IF(FT193&lt;$E$33,5,
IF(FT193&lt;$E$34,6)))))),
IF(FT193&gt;$F$29,1,
IF(FT193&gt;$F$30,2,
IF(FT193&gt;$F$31,3,
IF(FT193&gt;$F$32,4,
IF(FT193&gt;$F$33,5,
IF(FT193&gt;$F$34,6)))))))</f>
        <v>4</v>
      </c>
      <c r="FW193" s="149" cm="1">
        <f t="array" ref="FW193">INDEX(Sections!$A$37:$F$67, MATCH(FT193, Acceleration!$H$6:$H$36, 1), Sections!FV193)</f>
        <v>4.7104625432718503</v>
      </c>
      <c r="FX193" s="129">
        <f>(BikeData!$G$5/FR193)*BikeData!$N$2*(Sections!$O$2/Sections!$N$2)-Sections!GC193/Sections!FR193</f>
        <v>8.2439937511055046</v>
      </c>
      <c r="FY193" s="129">
        <f>(Sections!$V$2*Sections!$L$2*BikeData!$N$2*((Sections!$P$2)/Sections!$M$2)/(1-Sections!$V$2*Sections!$N$2/Sections!$M$2))/Sections!FR193-Sections!GC193/Sections!FR193</f>
        <v>12.494513598635844</v>
      </c>
      <c r="FZ193" s="129">
        <f t="shared" si="258"/>
        <v>4.7104625432718503</v>
      </c>
      <c r="GA193" s="129">
        <f t="shared" si="259"/>
        <v>56.035373311003305</v>
      </c>
      <c r="GB193" s="129">
        <f t="shared" si="250"/>
        <v>1.7859276216199284E-2</v>
      </c>
      <c r="GC193" s="149">
        <f>0.5*Sections!$U$2*Sections!$T$2*Sections!FT193^2</f>
        <v>563.49758466305241</v>
      </c>
      <c r="GD193" s="149">
        <f>BikeData!$N$2*((Sections!$P$2)/Sections!$N$2)-(0.5*Sections!$U$2*Sections!$T$2*Sections!FT193^2)/BikeData!$G$5</f>
        <v>8.2998594762781561</v>
      </c>
      <c r="GE193" s="149">
        <f>Sections!$V$2*BikeData!$N$2*(Sections!$P$2/Sections!$M$2)/(1-Sections!$V$2*Sections!$N$2/Sections!$M$2)</f>
        <v>15.459349727578084</v>
      </c>
      <c r="GF193" s="149">
        <f t="shared" si="260"/>
        <v>8.2998594762781561</v>
      </c>
      <c r="GG193" s="149">
        <f t="shared" si="261"/>
        <v>347.54111422000005</v>
      </c>
      <c r="GH193" s="149">
        <f>MAX(0, (FT193^2 - CX$6^2)/(2*Sections!GF193))</f>
        <v>188.59006866106387</v>
      </c>
      <c r="GI193" s="149">
        <f t="shared" si="262"/>
        <v>0</v>
      </c>
      <c r="GJ193" s="149">
        <f t="shared" si="263"/>
        <v>4.7104625432718503</v>
      </c>
      <c r="GM193" s="106">
        <f>INDEX($B$29:$B$34, MATCH(GQ193, $A$29:$A$34, 0))</f>
        <v>281.54523308547459</v>
      </c>
      <c r="GN193" s="106">
        <f t="shared" si="264"/>
        <v>167</v>
      </c>
      <c r="GO193" s="106">
        <f t="shared" si="265"/>
        <v>54.230163505114987</v>
      </c>
      <c r="GP193" s="106">
        <f t="shared" si="266"/>
        <v>195.22858861841397</v>
      </c>
      <c r="GQ193" s="106">
        <f>IF(HD193=0,
IF(GO193&lt;$E$29,1,
IF(GO193&lt;$E$30,2,
IF(GO193&lt;$E$31,3,
IF(GO193&lt;$E$32,4,
IF(GO193&lt;$E$33,5,
IF(GO193&lt;$E$34,6)))))),
IF(GO193&gt;$F$29,1,
IF(GO193&gt;$F$30,2,
IF(GO193&gt;$F$31,3,
IF(GO193&gt;$F$32,4,
IF(GO193&gt;$F$33,5,
IF(GO193&gt;$F$34,6)))))))</f>
        <v>4</v>
      </c>
      <c r="GR193" s="106" cm="1">
        <f t="array" ref="GR193">INDEX(Sections!$A$37:$F$67, MATCH(GO193, Acceleration!$H$6:$H$36, 1), Sections!GQ193)</f>
        <v>4.7104625432718503</v>
      </c>
      <c r="GS193" s="106">
        <f>(BikeData!$G$5/GM193)*BikeData!$N$2*(Sections!$O$2/Sections!$N$2)-Sections!GX193/Sections!GM193</f>
        <v>8.3652306486601464</v>
      </c>
      <c r="GT193" s="106">
        <f>(Sections!$V$2*Sections!$L$2*BikeData!$N$2*((Sections!$P$2)/Sections!$M$2)/(1-Sections!$V$2*Sections!$N$2/Sections!$M$2))/Sections!GM193-Sections!GX193/Sections!GM193</f>
        <v>12.615750496190486</v>
      </c>
      <c r="GU193" s="106">
        <f t="shared" si="267"/>
        <v>4.7104625432718503</v>
      </c>
      <c r="GV193" s="106">
        <f t="shared" si="268"/>
        <v>54.316954617117936</v>
      </c>
      <c r="GW193" s="106">
        <f t="shared" si="251"/>
        <v>1.8425178250682905E-2</v>
      </c>
      <c r="GX193" s="106">
        <f>0.5*Sections!$U$2*Sections!$T$2*Sections!GO193^2</f>
        <v>529.36391408247096</v>
      </c>
      <c r="GY193" s="106">
        <f>BikeData!$N$2*((Sections!$P$2)/Sections!$N$2)-(0.5*Sections!$U$2*Sections!$T$2*Sections!GO193^2)/BikeData!$G$5</f>
        <v>8.4291536830227827</v>
      </c>
      <c r="GZ193" s="106">
        <f>Sections!$V$2*BikeData!$N$2*(Sections!$P$2/Sections!$M$2)/(1-Sections!$V$2*Sections!$N$2/Sections!$M$2)</f>
        <v>15.459349727578084</v>
      </c>
      <c r="HA193" s="106">
        <f t="shared" si="269"/>
        <v>8.4291536830227827</v>
      </c>
      <c r="HB193" s="106">
        <f t="shared" si="270"/>
        <v>216.21187875999999</v>
      </c>
      <c r="HC193" s="106">
        <f>MAX(0, (GO193^2 - DY$9^2)/(2*Sections!HA193))</f>
        <v>174.44874920923641</v>
      </c>
      <c r="HD193" s="106">
        <f t="shared" si="271"/>
        <v>0</v>
      </c>
      <c r="HE193" s="106">
        <f t="shared" si="272"/>
        <v>4.7104625432718503</v>
      </c>
      <c r="HH193" s="82">
        <f>INDEX($B$29:$B$34, MATCH(HL193, $A$29:$A$34, 0))</f>
        <v>288.49501037177833</v>
      </c>
      <c r="HI193" s="82">
        <f t="shared" si="273"/>
        <v>167</v>
      </c>
      <c r="HJ193" s="82">
        <f t="shared" si="274"/>
        <v>53.54711784947736</v>
      </c>
      <c r="HK193" s="82">
        <f t="shared" si="275"/>
        <v>192.76962425811851</v>
      </c>
      <c r="HL193" s="106">
        <f>IF(HY193=0,
IF(HJ193&lt;$E$29,1,
IF(HJ193&lt;$E$30,2,
IF(HJ193&lt;$E$31,3,
IF(HJ193&lt;$E$32,4,
IF(HJ193&lt;$E$33,5,
IF(HJ193&lt;$E$34,6)))))),
IF(HJ193&gt;$F$29,1,
IF(HJ193&gt;$F$30,2,
IF(HJ193&gt;$F$31,3,
IF(HJ193&gt;$F$32,4,
IF(HJ193&gt;$F$33,5,
IF(HJ193&gt;$F$34,6)))))))</f>
        <v>3</v>
      </c>
      <c r="HM193" s="106" cm="1">
        <f t="array" ref="HM193">INDEX(Sections!$A$37:$F$67, MATCH(HJ193, Acceleration!$H$6:$H$36, 1), Sections!HL193)</f>
        <v>6.8582415088433493</v>
      </c>
      <c r="HN193" s="82">
        <f>(BikeData!$G$5/HH193)*BikeData!$N$2*(Sections!$O$2/Sections!$N$2)-Sections!HS193/Sections!HH193</f>
        <v>8.2096457558265303</v>
      </c>
      <c r="HO193" s="82">
        <f>(Sections!$V$2*Sections!$L$2*BikeData!$N$2*((Sections!$P$2)/Sections!$M$2)/(1-Sections!$V$2*Sections!$N$2/Sections!$M$2))/Sections!HH193-Sections!HS193/Sections!HH193</f>
        <v>12.357771574935782</v>
      </c>
      <c r="HP193" s="82">
        <f t="shared" si="276"/>
        <v>6.8582415088433493</v>
      </c>
      <c r="HQ193" s="82">
        <f t="shared" si="277"/>
        <v>53.675043670252414</v>
      </c>
      <c r="HR193" s="106">
        <f t="shared" si="242"/>
        <v>1.8652860301011664E-2</v>
      </c>
      <c r="HS193" s="104">
        <f>0.5*Sections!$U$2*Sections!$T$2*Sections!HJ193^2</f>
        <v>516.11288939744702</v>
      </c>
      <c r="HT193" s="104">
        <f>BikeData!$N$2*((Sections!$P$2)/Sections!$N$2)-(0.5*Sections!$U$2*Sections!$T$2*Sections!HJ193^2)/BikeData!$G$5</f>
        <v>8.4793469583448431</v>
      </c>
      <c r="HU193" s="104">
        <f>Sections!$V$2*BikeData!$N$2*(Sections!$P$2/Sections!$M$2)/(1-Sections!$V$2*Sections!$N$2/Sections!$M$2)</f>
        <v>15.459349727578084</v>
      </c>
      <c r="HV193" s="106">
        <f t="shared" si="278"/>
        <v>8.4793469583448431</v>
      </c>
      <c r="HW193" s="106">
        <f t="shared" si="279"/>
        <v>154.42191860000003</v>
      </c>
      <c r="HX193" s="106">
        <f t="shared" si="252"/>
        <v>150.1311556395907</v>
      </c>
      <c r="HY193" s="106">
        <f t="shared" si="280"/>
        <v>0</v>
      </c>
      <c r="HZ193" s="106">
        <f t="shared" si="281"/>
        <v>6.8582415088433493</v>
      </c>
    </row>
    <row r="194" spans="2:235">
      <c r="B194" s="65"/>
      <c r="C194" s="65"/>
      <c r="D194" s="65"/>
      <c r="E194" s="111"/>
      <c r="F194" s="111"/>
      <c r="L194" s="149">
        <f>INDEX($B$29:$B$34, MATCH($P194, $A$29:$A$34, 0))</f>
        <v>281.54523308547459</v>
      </c>
      <c r="M194" s="149">
        <f t="shared" si="243"/>
        <v>168</v>
      </c>
      <c r="N194" s="149">
        <f t="shared" si="253"/>
        <v>54.052087452382587</v>
      </c>
      <c r="O194" s="149">
        <f t="shared" si="244"/>
        <v>194.58751482857733</v>
      </c>
      <c r="P194" s="149">
        <f>IF(AC194=0,
IF(N194&lt;$E$29,1,
IF(N194&lt;$E$30,2,
IF(N194&lt;$E$31,3,
IF(N194&lt;$E$32,4,
IF(N194&lt;$E$33,5,
IF(N194&lt;$E$34,6)))))),
IF(N194&gt;$F$29,1,
IF(N194&gt;$F$30,2,
IF(N194&gt;$F$31,3,
IF(N194&gt;$F$32,4,
IF(N194&gt;$F$33,5,
IF(N194&gt;$F$34,6)))))))</f>
        <v>4</v>
      </c>
      <c r="Q194" s="149" cm="1">
        <f t="array" ref="Q194">INDEX(Sections!$A$37:$F$67, MATCH(N194, Acceleration!$H$6:$H$36, 1), Sections!P194)</f>
        <v>4.7104625432718503</v>
      </c>
      <c r="R194" s="149">
        <f>(BikeData!$G$5/L194)*BikeData!$N$2*(Sections!$O$2/Sections!$N$2)-Sections!W194/Sections!L194</f>
        <v>8.3775584924372595</v>
      </c>
      <c r="S194" s="149">
        <f>(Sections!$V$2*Sections!$L$2*BikeData!$N$2*((Sections!$P$2)/Sections!$M$2)/(1-Sections!$V$2*Sections!$N$2/Sections!$M$2))/Sections!L194-Sections!W194/Sections!L194</f>
        <v>12.628078339967599</v>
      </c>
      <c r="T194" s="149">
        <f t="shared" si="240"/>
        <v>4.7104625432718503</v>
      </c>
      <c r="U194" s="149">
        <f t="shared" si="241"/>
        <v>54.139164040891494</v>
      </c>
      <c r="V194" s="149">
        <f t="shared" si="245"/>
        <v>1.8485783022153993E-2</v>
      </c>
      <c r="W194" s="149">
        <f>0.5*Sections!$U$2*Sections!$T$2*Sections!N194^2</f>
        <v>525.89306843280269</v>
      </c>
      <c r="X194" s="149">
        <f>BikeData!$N$2*((Sections!$P$2)/Sections!$N$2)-(0.5*Sections!$U$2*Sections!$T$2*Sections!N194^2)/BikeData!$G$5</f>
        <v>8.4423008256351615</v>
      </c>
      <c r="Y194" s="149">
        <f>Sections!$V$2*BikeData!$N$2*(Sections!$P$2/Sections!$M$2)/(1-Sections!$V$2*Sections!$N$2/Sections!$M$2)</f>
        <v>15.459349727578084</v>
      </c>
      <c r="Z194" s="149">
        <f t="shared" si="246"/>
        <v>8.4423008256351615</v>
      </c>
      <c r="AA194" s="149">
        <f>$D$2-M194</f>
        <v>335.2</v>
      </c>
      <c r="AB194" s="149">
        <f>MAX(0, (N194^2 - M$17^2)/(2*Sections!Z194))</f>
        <v>119.91902535403196</v>
      </c>
      <c r="AC194" s="149">
        <f t="shared" si="254"/>
        <v>0</v>
      </c>
      <c r="AD194" s="149">
        <f t="shared" si="247"/>
        <v>4.7104625432718503</v>
      </c>
      <c r="EW194" s="637"/>
      <c r="EX194" s="129">
        <f>INDEX($B$29:$B$34, MATCH($FB194, $A$29:$A$34, 0))</f>
        <v>288.49501037177833</v>
      </c>
      <c r="EY194" s="129">
        <f t="shared" si="282"/>
        <v>168</v>
      </c>
      <c r="EZ194" s="129">
        <f t="shared" si="283"/>
        <v>49.520984297379471</v>
      </c>
      <c r="FA194" s="129">
        <f t="shared" si="284"/>
        <v>178.27554347056611</v>
      </c>
      <c r="FB194" s="149">
        <f>IF(FO194=1,
IF(EZ194&lt;$E$29,1,
IF(EZ194&lt;$E$30,2,
IF(EZ194&lt;$E$31,3,
IF(EZ194&lt;$E$32,4,
IF(EZ194&lt;$E$33,5,
IF(EZ194&lt;$E$34,6)))))),
IF(EZ194&gt;$F$29,1,
IF(EZ194&gt;$F$30,2,
IF(EZ194&gt;$F$31,3,
IF(EZ194&gt;$F$32,4,
IF(EZ194&gt;$F$33,5,
IF(EZ194&gt;$F$34,6)))))))</f>
        <v>3</v>
      </c>
      <c r="FC194" s="149" cm="1">
        <f t="array" ref="FC194">INDEX(Sections!$A$37:$F$67, MATCH(EZ194, Acceleration!$H$6:$H$36, 1), Sections!FB194)</f>
        <v>6.8582415088433493</v>
      </c>
      <c r="FD194" s="129">
        <f>(BikeData!$G$5/EX194)*BikeData!$N$2*(Sections!$O$2/Sections!$N$2)-Sections!FI194/Sections!EX194</f>
        <v>8.4685544622910047</v>
      </c>
      <c r="FE194" s="129">
        <f>(Sections!$V$2*Sections!$L$2*BikeData!$N$2*((Sections!$P$2)/Sections!$M$2)/(1-Sections!$V$2*Sections!$N$2/Sections!$M$2))/Sections!EX194-Sections!FI194/Sections!EX194</f>
        <v>12.616680281400257</v>
      </c>
      <c r="FF194" s="129">
        <f t="shared" si="285"/>
        <v>6.8582415088433493</v>
      </c>
      <c r="FG194" s="129">
        <f t="shared" si="302"/>
        <v>49.343726340979018</v>
      </c>
      <c r="FH194" s="129">
        <f t="shared" si="300"/>
        <v>2.0229665237335041E-2</v>
      </c>
      <c r="FI194" s="149">
        <f>0.5*Sections!$U$2*Sections!$T$2*Sections!EZ194^2</f>
        <v>441.41901944063477</v>
      </c>
      <c r="FJ194" s="149">
        <f>BikeData!$N$2*((Sections!$P$2)/Sections!$N$2)-(0.5*Sections!$U$2*Sections!$T$2*Sections!EZ194^2)/BikeData!$G$5</f>
        <v>8.7622782839388282</v>
      </c>
      <c r="FK194" s="149">
        <f>Sections!$V$2*BikeData!$N$2*(Sections!$P$2/Sections!$M$2)/(1-Sections!$V$2*Sections!$N$2/Sections!$M$2)</f>
        <v>15.459349727578084</v>
      </c>
      <c r="FL194" s="149">
        <f t="shared" si="287"/>
        <v>8.7622782839388282</v>
      </c>
      <c r="FM194" s="149">
        <f t="shared" si="288"/>
        <v>85.628281630000004</v>
      </c>
      <c r="FN194" s="149">
        <f t="shared" si="249"/>
        <v>98.509759303733475</v>
      </c>
      <c r="FO194" s="149">
        <f t="shared" si="289"/>
        <v>1</v>
      </c>
      <c r="FP194" s="149">
        <f t="shared" si="298"/>
        <v>-8.7622782839388282</v>
      </c>
      <c r="FQ194" s="676"/>
      <c r="FR194" s="149">
        <f>INDEX($B$29:$B$34, MATCH($FV194, $A$29:$A$34, 0))</f>
        <v>281.54523308547459</v>
      </c>
      <c r="FS194" s="129">
        <f t="shared" si="255"/>
        <v>168</v>
      </c>
      <c r="FT194" s="129">
        <f t="shared" si="256"/>
        <v>56.035373311003305</v>
      </c>
      <c r="FU194" s="129">
        <f t="shared" si="257"/>
        <v>201.72734391961191</v>
      </c>
      <c r="FV194" s="149">
        <f>IF(GI194=0,
IF(FT194&lt;$E$29,1,
IF(FT194&lt;$E$30,2,
IF(FT194&lt;$E$31,3,
IF(FT194&lt;$E$32,4,
IF(FT194&lt;$E$33,5,
IF(FT194&lt;$E$34,6)))))),
IF(FT194&gt;$F$29,1,
IF(FT194&gt;$F$30,2,
IF(FT194&gt;$F$31,3,
IF(FT194&gt;$F$32,4,
IF(FT194&gt;$F$33,5,
IF(FT194&gt;$F$34,6)))))))</f>
        <v>4</v>
      </c>
      <c r="FW194" s="149" cm="1">
        <f t="array" ref="FW194">INDEX(Sections!$A$37:$F$67, MATCH(FT194, Acceleration!$H$6:$H$36, 1), Sections!FV194)</f>
        <v>4.7104625432718503</v>
      </c>
      <c r="FX194" s="129">
        <f>(BikeData!$G$5/FR194)*BikeData!$N$2*(Sections!$O$2/Sections!$N$2)-Sections!GC194/Sections!FR194</f>
        <v>8.2379706815724365</v>
      </c>
      <c r="FY194" s="129">
        <f>(Sections!$V$2*Sections!$L$2*BikeData!$N$2*((Sections!$P$2)/Sections!$M$2)/(1-Sections!$V$2*Sections!$N$2/Sections!$M$2))/Sections!FR194-Sections!GC194/Sections!FR194</f>
        <v>12.488490529102776</v>
      </c>
      <c r="FZ194" s="129">
        <f t="shared" si="258"/>
        <v>4.7104625432718503</v>
      </c>
      <c r="GA194" s="129">
        <f t="shared" si="259"/>
        <v>56.119372654993619</v>
      </c>
      <c r="GB194" s="129">
        <f t="shared" si="250"/>
        <v>1.7832504391801968E-2</v>
      </c>
      <c r="GC194" s="149">
        <f>0.5*Sections!$U$2*Sections!$T$2*Sections!FT194^2</f>
        <v>565.19335117863022</v>
      </c>
      <c r="GD194" s="149">
        <f>BikeData!$N$2*((Sections!$P$2)/Sections!$N$2)-(0.5*Sections!$U$2*Sections!$T$2*Sections!FT194^2)/BikeData!$G$5</f>
        <v>8.2934361182646033</v>
      </c>
      <c r="GE194" s="149">
        <f>Sections!$V$2*BikeData!$N$2*(Sections!$P$2/Sections!$M$2)/(1-Sections!$V$2*Sections!$N$2/Sections!$M$2)</f>
        <v>15.459349727578084</v>
      </c>
      <c r="GF194" s="149">
        <f t="shared" si="260"/>
        <v>8.2934361182646033</v>
      </c>
      <c r="GG194" s="149">
        <f t="shared" si="261"/>
        <v>346.54111422000005</v>
      </c>
      <c r="GH194" s="149">
        <f>MAX(0, (FT194^2 - CX$6^2)/(2*Sections!GF194))</f>
        <v>189.30410853399911</v>
      </c>
      <c r="GI194" s="149">
        <f t="shared" si="262"/>
        <v>0</v>
      </c>
      <c r="GJ194" s="149">
        <f t="shared" si="263"/>
        <v>4.7104625432718503</v>
      </c>
      <c r="GM194" s="106">
        <f>INDEX($B$29:$B$34, MATCH(GQ194, $A$29:$A$34, 0))</f>
        <v>281.54523308547459</v>
      </c>
      <c r="GN194" s="106">
        <f t="shared" si="264"/>
        <v>168</v>
      </c>
      <c r="GO194" s="106">
        <f t="shared" si="265"/>
        <v>54.316954617117936</v>
      </c>
      <c r="GP194" s="106">
        <f t="shared" si="266"/>
        <v>195.54103662162458</v>
      </c>
      <c r="GQ194" s="106">
        <f>IF(HD194=0,
IF(GO194&lt;$E$29,1,
IF(GO194&lt;$E$30,2,
IF(GO194&lt;$E$31,3,
IF(GO194&lt;$E$32,4,
IF(GO194&lt;$E$33,5,
IF(GO194&lt;$E$34,6)))))),
IF(GO194&gt;$F$29,1,
IF(GO194&gt;$F$30,2,
IF(GO194&gt;$F$31,3,
IF(GO194&gt;$F$32,4,
IF(GO194&gt;$F$33,5,
IF(GO194&gt;$F$34,6)))))))</f>
        <v>4</v>
      </c>
      <c r="GR194" s="106" cm="1">
        <f t="array" ref="GR194">INDEX(Sections!$A$37:$F$67, MATCH(GO194, Acceleration!$H$6:$H$36, 1), Sections!GQ194)</f>
        <v>4.7104625432718503</v>
      </c>
      <c r="GS194" s="106">
        <f>(BikeData!$G$5/GM194)*BikeData!$N$2*(Sections!$O$2/Sections!$N$2)-Sections!GX194/Sections!GM194</f>
        <v>8.3592075791270783</v>
      </c>
      <c r="GT194" s="106">
        <f>(Sections!$V$2*Sections!$L$2*BikeData!$N$2*((Sections!$P$2)/Sections!$M$2)/(1-Sections!$V$2*Sections!$N$2/Sections!$M$2))/Sections!GM194-Sections!GX194/Sections!GM194</f>
        <v>12.609727426657418</v>
      </c>
      <c r="GU194" s="106">
        <f t="shared" si="267"/>
        <v>4.7104625432718503</v>
      </c>
      <c r="GV194" s="106">
        <f t="shared" si="268"/>
        <v>54.403607269781233</v>
      </c>
      <c r="GW194" s="106">
        <f t="shared" si="251"/>
        <v>1.8395784249906899E-2</v>
      </c>
      <c r="GX194" s="106">
        <f>0.5*Sections!$U$2*Sections!$T$2*Sections!GO194^2</f>
        <v>531.05968059804889</v>
      </c>
      <c r="GY194" s="106">
        <f>BikeData!$N$2*((Sections!$P$2)/Sections!$N$2)-(0.5*Sections!$U$2*Sections!$T$2*Sections!GO194^2)/BikeData!$G$5</f>
        <v>8.4227303250092298</v>
      </c>
      <c r="GZ194" s="106">
        <f>Sections!$V$2*BikeData!$N$2*(Sections!$P$2/Sections!$M$2)/(1-Sections!$V$2*Sections!$N$2/Sections!$M$2)</f>
        <v>15.459349727578084</v>
      </c>
      <c r="HA194" s="106">
        <f t="shared" si="269"/>
        <v>8.4227303250092298</v>
      </c>
      <c r="HB194" s="106">
        <f t="shared" si="270"/>
        <v>215.21187875999999</v>
      </c>
      <c r="HC194" s="106">
        <f>MAX(0, (GO194^2 - DY$9^2)/(2*Sections!HA194))</f>
        <v>175.14104364221211</v>
      </c>
      <c r="HD194" s="106">
        <f t="shared" si="271"/>
        <v>0</v>
      </c>
      <c r="HE194" s="106">
        <f t="shared" si="272"/>
        <v>4.7104625432718503</v>
      </c>
      <c r="HH194" s="82">
        <f>INDEX($B$29:$B$34, MATCH(HL194, $A$29:$A$34, 0))</f>
        <v>281.54523308547459</v>
      </c>
      <c r="HI194" s="82">
        <f t="shared" si="273"/>
        <v>168</v>
      </c>
      <c r="HJ194" s="82">
        <f t="shared" si="274"/>
        <v>53.675043670252414</v>
      </c>
      <c r="HK194" s="82">
        <f t="shared" si="275"/>
        <v>193.23015721290869</v>
      </c>
      <c r="HL194" s="106">
        <f>IF(HY194=0,
IF(HJ194&lt;$E$29,1,
IF(HJ194&lt;$E$30,2,
IF(HJ194&lt;$E$31,3,
IF(HJ194&lt;$E$32,4,
IF(HJ194&lt;$E$33,5,
IF(HJ194&lt;$E$34,6)))))),
IF(HJ194&gt;$F$29,1,
IF(HJ194&gt;$F$30,2,
IF(HJ194&gt;$F$31,3,
IF(HJ194&gt;$F$32,4,
IF(HJ194&gt;$F$33,5,
IF(HJ194&gt;$F$34,6)))))))</f>
        <v>4</v>
      </c>
      <c r="HM194" s="106" cm="1">
        <f t="array" ref="HM194">INDEX(Sections!$A$37:$F$67, MATCH(HJ194, Acceleration!$H$6:$H$36, 1), Sections!HL194)</f>
        <v>4.7104625432718503</v>
      </c>
      <c r="HN194" s="82">
        <f>(BikeData!$G$5/HH194)*BikeData!$N$2*(Sections!$O$2/Sections!$N$2)-Sections!HS194/Sections!HH194</f>
        <v>8.4035266539722553</v>
      </c>
      <c r="HO194" s="82">
        <f>(Sections!$V$2*Sections!$L$2*BikeData!$N$2*((Sections!$P$2)/Sections!$M$2)/(1-Sections!$V$2*Sections!$N$2/Sections!$M$2))/Sections!HH194-Sections!HS194/Sections!HH194</f>
        <v>12.654046501502595</v>
      </c>
      <c r="HP194" s="82">
        <f t="shared" si="276"/>
        <v>4.7104625432718503</v>
      </c>
      <c r="HQ194" s="82">
        <f t="shared" si="277"/>
        <v>53.762730939657885</v>
      </c>
      <c r="HR194" s="106">
        <f t="shared" si="242"/>
        <v>1.8615426531884537E-2</v>
      </c>
      <c r="HS194" s="104">
        <f>0.5*Sections!$U$2*Sections!$T$2*Sections!HJ194^2</f>
        <v>518.58185634063068</v>
      </c>
      <c r="HT194" s="104">
        <f>BikeData!$N$2*((Sections!$P$2)/Sections!$N$2)-(0.5*Sections!$U$2*Sections!$T$2*Sections!HJ194^2)/BikeData!$G$5</f>
        <v>8.4699948108327838</v>
      </c>
      <c r="HU194" s="104">
        <f>Sections!$V$2*BikeData!$N$2*(Sections!$P$2/Sections!$M$2)/(1-Sections!$V$2*Sections!$N$2/Sections!$M$2)</f>
        <v>15.459349727578084</v>
      </c>
      <c r="HV194" s="106">
        <f t="shared" si="278"/>
        <v>8.4699948108327838</v>
      </c>
      <c r="HW194" s="106">
        <f t="shared" si="279"/>
        <v>153.42191860000003</v>
      </c>
      <c r="HX194" s="106">
        <f t="shared" si="252"/>
        <v>151.10663324106142</v>
      </c>
      <c r="HY194" s="106">
        <f t="shared" si="280"/>
        <v>0</v>
      </c>
      <c r="HZ194" s="106">
        <f t="shared" si="281"/>
        <v>4.7104625432718503</v>
      </c>
    </row>
    <row r="195" spans="2:235">
      <c r="B195" s="65"/>
      <c r="C195" s="65"/>
      <c r="D195" s="65"/>
      <c r="E195" s="111"/>
      <c r="F195" s="111"/>
      <c r="L195" s="149">
        <f>INDEX($B$29:$B$34, MATCH($P195, $A$29:$A$34, 0))</f>
        <v>281.54523308547459</v>
      </c>
      <c r="M195" s="149">
        <f t="shared" si="243"/>
        <v>169</v>
      </c>
      <c r="N195" s="149">
        <f t="shared" si="253"/>
        <v>54.139164040891494</v>
      </c>
      <c r="O195" s="149">
        <f t="shared" si="244"/>
        <v>194.90099054720937</v>
      </c>
      <c r="P195" s="149">
        <f>IF(AC195=0,
IF(N195&lt;$E$29,1,
IF(N195&lt;$E$30,2,
IF(N195&lt;$E$31,3,
IF(N195&lt;$E$32,4,
IF(N195&lt;$E$33,5,
IF(N195&lt;$E$34,6)))))),
IF(N195&gt;$F$29,1,
IF(N195&gt;$F$30,2,
IF(N195&gt;$F$31,3,
IF(N195&gt;$F$32,4,
IF(N195&gt;$F$33,5,
IF(N195&gt;$F$34,6)))))))</f>
        <v>4</v>
      </c>
      <c r="Q195" s="149" cm="1">
        <f t="array" ref="Q195">INDEX(Sections!$A$37:$F$67, MATCH(N195, Acceleration!$H$6:$H$36, 1), Sections!P195)</f>
        <v>4.7104625432718503</v>
      </c>
      <c r="R195" s="149">
        <f>(BikeData!$G$5/L195)*BikeData!$N$2*(Sections!$O$2/Sections!$N$2)-Sections!W195/Sections!L195</f>
        <v>8.3715354229041896</v>
      </c>
      <c r="S195" s="149">
        <f>(Sections!$V$2*Sections!$L$2*BikeData!$N$2*((Sections!$P$2)/Sections!$M$2)/(1-Sections!$V$2*Sections!$N$2/Sections!$M$2))/Sections!L195-Sections!W195/Sections!L195</f>
        <v>12.622055270434529</v>
      </c>
      <c r="T195" s="149">
        <f t="shared" si="240"/>
        <v>4.7104625432718503</v>
      </c>
      <c r="U195" s="149">
        <f t="shared" si="241"/>
        <v>54.226100801487675</v>
      </c>
      <c r="V195" s="149">
        <f t="shared" si="245"/>
        <v>1.8456098482378693E-2</v>
      </c>
      <c r="W195" s="149">
        <f>0.5*Sections!$U$2*Sections!$T$2*Sections!N195^2</f>
        <v>527.58883494838051</v>
      </c>
      <c r="X195" s="149">
        <f>BikeData!$N$2*((Sections!$P$2)/Sections!$N$2)-(0.5*Sections!$U$2*Sections!$T$2*Sections!N195^2)/BikeData!$G$5</f>
        <v>8.4358774676216104</v>
      </c>
      <c r="Y195" s="149">
        <f>Sections!$V$2*BikeData!$N$2*(Sections!$P$2/Sections!$M$2)/(1-Sections!$V$2*Sections!$N$2/Sections!$M$2)</f>
        <v>15.459349727578084</v>
      </c>
      <c r="Z195" s="149">
        <f t="shared" si="246"/>
        <v>8.4358774676216104</v>
      </c>
      <c r="AA195" s="149">
        <f>$D$2-M195</f>
        <v>334.2</v>
      </c>
      <c r="AB195" s="149">
        <f>MAX(0, (N195^2 - M$17^2)/(2*Sections!Z195))</f>
        <v>120.56872011273288</v>
      </c>
      <c r="AC195" s="149">
        <f t="shared" si="254"/>
        <v>0</v>
      </c>
      <c r="AD195" s="149">
        <f t="shared" si="247"/>
        <v>4.7104625432718503</v>
      </c>
      <c r="EW195" s="637"/>
      <c r="EX195" s="129">
        <f>INDEX($B$29:$B$34, MATCH($FB195, $A$29:$A$34, 0))</f>
        <v>288.49501037177833</v>
      </c>
      <c r="EY195" s="129">
        <f t="shared" si="282"/>
        <v>169</v>
      </c>
      <c r="EZ195" s="129">
        <f t="shared" si="283"/>
        <v>49.343726340979018</v>
      </c>
      <c r="FA195" s="129">
        <f t="shared" si="284"/>
        <v>177.63741482752448</v>
      </c>
      <c r="FB195" s="149">
        <f>IF(FO195=1,
IF(EZ195&lt;$E$29,1,
IF(EZ195&lt;$E$30,2,
IF(EZ195&lt;$E$31,3,
IF(EZ195&lt;$E$32,4,
IF(EZ195&lt;$E$33,5,
IF(EZ195&lt;$E$34,6)))))),
IF(EZ195&gt;$F$29,1,
IF(EZ195&gt;$F$30,2,
IF(EZ195&gt;$F$31,3,
IF(EZ195&gt;$F$32,4,
IF(EZ195&gt;$F$33,5,
IF(EZ195&gt;$F$34,6)))))))</f>
        <v>3</v>
      </c>
      <c r="FC195" s="149" cm="1">
        <f t="array" ref="FC195">INDEX(Sections!$A$37:$F$67, MATCH(EZ195, Acceleration!$H$6:$H$36, 1), Sections!FB195)</f>
        <v>6.8582415088433493</v>
      </c>
      <c r="FD195" s="129">
        <f>(BikeData!$G$5/EX195)*BikeData!$N$2*(Sections!$O$2/Sections!$N$2)-Sections!FI195/Sections!EX195</f>
        <v>8.479488516845894</v>
      </c>
      <c r="FE195" s="129">
        <f>(Sections!$V$2*Sections!$L$2*BikeData!$N$2*((Sections!$P$2)/Sections!$M$2)/(1-Sections!$V$2*Sections!$N$2/Sections!$M$2))/Sections!EX195-Sections!FI195/Sections!EX195</f>
        <v>12.627614335955146</v>
      </c>
      <c r="FF195" s="129">
        <f t="shared" si="285"/>
        <v>6.8582415088433493</v>
      </c>
      <c r="FG195" s="129">
        <f t="shared" si="302"/>
        <v>49.165586292883319</v>
      </c>
      <c r="FH195" s="129">
        <f t="shared" si="300"/>
        <v>2.0302649023992224E-2</v>
      </c>
      <c r="FI195" s="149">
        <f>0.5*Sections!$U$2*Sections!$T$2*Sections!EZ195^2</f>
        <v>438.26459925841675</v>
      </c>
      <c r="FJ195" s="149">
        <f>BikeData!$N$2*((Sections!$P$2)/Sections!$N$2)-(0.5*Sections!$U$2*Sections!$T$2*Sections!EZ195^2)/BikeData!$G$5</f>
        <v>8.7742268452351091</v>
      </c>
      <c r="FK195" s="149">
        <f>Sections!$V$2*BikeData!$N$2*(Sections!$P$2/Sections!$M$2)/(1-Sections!$V$2*Sections!$N$2/Sections!$M$2)</f>
        <v>15.459349727578084</v>
      </c>
      <c r="FL195" s="149">
        <f t="shared" si="287"/>
        <v>8.7742268452351091</v>
      </c>
      <c r="FM195" s="149">
        <f t="shared" si="288"/>
        <v>84.628281630000004</v>
      </c>
      <c r="FN195" s="149">
        <f t="shared" si="249"/>
        <v>97.376972523020243</v>
      </c>
      <c r="FO195" s="149">
        <f t="shared" si="289"/>
        <v>1</v>
      </c>
      <c r="FP195" s="149">
        <f t="shared" si="298"/>
        <v>-8.7742268452351091</v>
      </c>
      <c r="FQ195" s="676"/>
      <c r="FR195" s="149">
        <f>INDEX($B$29:$B$34, MATCH($FV195, $A$29:$A$34, 0))</f>
        <v>281.54523308547459</v>
      </c>
      <c r="FS195" s="129">
        <f t="shared" si="255"/>
        <v>169</v>
      </c>
      <c r="FT195" s="129">
        <f t="shared" si="256"/>
        <v>56.119372654993619</v>
      </c>
      <c r="FU195" s="129">
        <f t="shared" si="257"/>
        <v>202.02974155797702</v>
      </c>
      <c r="FV195" s="149">
        <f>IF(GI195=0,
IF(FT195&lt;$E$29,1,
IF(FT195&lt;$E$30,2,
IF(FT195&lt;$E$31,3,
IF(FT195&lt;$E$32,4,
IF(FT195&lt;$E$33,5,
IF(FT195&lt;$E$34,6)))))),
IF(FT195&gt;$F$29,1,
IF(FT195&gt;$F$30,2,
IF(FT195&gt;$F$31,3,
IF(FT195&gt;$F$32,4,
IF(FT195&gt;$F$33,5,
IF(FT195&gt;$F$34,6)))))))</f>
        <v>4</v>
      </c>
      <c r="FW195" s="149" cm="1">
        <f t="array" ref="FW195">INDEX(Sections!$A$37:$F$67, MATCH(FT195, Acceleration!$H$6:$H$36, 1), Sections!FV195)</f>
        <v>4.7104625432718503</v>
      </c>
      <c r="FX195" s="129">
        <f>(BikeData!$G$5/FR195)*BikeData!$N$2*(Sections!$O$2/Sections!$N$2)-Sections!GC195/Sections!FR195</f>
        <v>8.2319476120393666</v>
      </c>
      <c r="FY195" s="129">
        <f>(Sections!$V$2*Sections!$L$2*BikeData!$N$2*((Sections!$P$2)/Sections!$M$2)/(1-Sections!$V$2*Sections!$N$2/Sections!$M$2))/Sections!FR195-Sections!GC195/Sections!FR195</f>
        <v>12.482467459569708</v>
      </c>
      <c r="FZ195" s="129">
        <f t="shared" si="258"/>
        <v>4.7104625432718503</v>
      </c>
      <c r="GA195" s="129">
        <f t="shared" si="259"/>
        <v>56.203246456735833</v>
      </c>
      <c r="GB195" s="129">
        <f t="shared" si="250"/>
        <v>1.7805852604011241E-2</v>
      </c>
      <c r="GC195" s="149">
        <f>0.5*Sections!$U$2*Sections!$T$2*Sections!FT195^2</f>
        <v>566.88911769420815</v>
      </c>
      <c r="GD195" s="149">
        <f>BikeData!$N$2*((Sections!$P$2)/Sections!$N$2)-(0.5*Sections!$U$2*Sections!$T$2*Sections!FT195^2)/BikeData!$G$5</f>
        <v>8.2870127602510504</v>
      </c>
      <c r="GE195" s="149">
        <f>Sections!$V$2*BikeData!$N$2*(Sections!$P$2/Sections!$M$2)/(1-Sections!$V$2*Sections!$N$2/Sections!$M$2)</f>
        <v>15.459349727578084</v>
      </c>
      <c r="GF195" s="149">
        <f t="shared" si="260"/>
        <v>8.2870127602510504</v>
      </c>
      <c r="GG195" s="149">
        <f t="shared" si="261"/>
        <v>345.54111422000005</v>
      </c>
      <c r="GH195" s="149">
        <f>MAX(0, (FT195^2 - CX$6^2)/(2*Sections!GF195))</f>
        <v>190.01925532781709</v>
      </c>
      <c r="GI195" s="149">
        <f t="shared" si="262"/>
        <v>0</v>
      </c>
      <c r="GJ195" s="149">
        <f t="shared" si="263"/>
        <v>4.7104625432718503</v>
      </c>
      <c r="GM195" s="106">
        <f>INDEX($B$29:$B$34, MATCH(GQ195, $A$29:$A$34, 0))</f>
        <v>281.54523308547459</v>
      </c>
      <c r="GN195" s="106">
        <f t="shared" si="264"/>
        <v>169</v>
      </c>
      <c r="GO195" s="106">
        <f t="shared" si="265"/>
        <v>54.403607269781233</v>
      </c>
      <c r="GP195" s="106">
        <f t="shared" si="266"/>
        <v>195.85298617121245</v>
      </c>
      <c r="GQ195" s="106">
        <f>IF(HD195=0,
IF(GO195&lt;$E$29,1,
IF(GO195&lt;$E$30,2,
IF(GO195&lt;$E$31,3,
IF(GO195&lt;$E$32,4,
IF(GO195&lt;$E$33,5,
IF(GO195&lt;$E$34,6)))))),
IF(GO195&gt;$F$29,1,
IF(GO195&gt;$F$30,2,
IF(GO195&gt;$F$31,3,
IF(GO195&gt;$F$32,4,
IF(GO195&gt;$F$33,5,
IF(GO195&gt;$F$34,6)))))))</f>
        <v>4</v>
      </c>
      <c r="GR195" s="106" cm="1">
        <f t="array" ref="GR195">INDEX(Sections!$A$37:$F$67, MATCH(GO195, Acceleration!$H$6:$H$36, 1), Sections!GQ195)</f>
        <v>4.7104625432718503</v>
      </c>
      <c r="GS195" s="106">
        <f>(BikeData!$G$5/GM195)*BikeData!$N$2*(Sections!$O$2/Sections!$N$2)-Sections!GX195/Sections!GM195</f>
        <v>8.3531845095940085</v>
      </c>
      <c r="GT195" s="106">
        <f>(Sections!$V$2*Sections!$L$2*BikeData!$N$2*((Sections!$P$2)/Sections!$M$2)/(1-Sections!$V$2*Sections!$N$2/Sections!$M$2))/Sections!GM195-Sections!GX195/Sections!GM195</f>
        <v>12.603704357124348</v>
      </c>
      <c r="GU195" s="106">
        <f t="shared" si="267"/>
        <v>4.7104625432718503</v>
      </c>
      <c r="GV195" s="106">
        <f t="shared" si="268"/>
        <v>54.490122123657763</v>
      </c>
      <c r="GW195" s="106">
        <f t="shared" si="251"/>
        <v>1.8366530480133519E-2</v>
      </c>
      <c r="GX195" s="106">
        <f>0.5*Sections!$U$2*Sections!$T$2*Sections!GO195^2</f>
        <v>532.75544711362681</v>
      </c>
      <c r="GY195" s="106">
        <f>BikeData!$N$2*((Sections!$P$2)/Sections!$N$2)-(0.5*Sections!$U$2*Sections!$T$2*Sections!GO195^2)/BikeData!$G$5</f>
        <v>8.4163069669956769</v>
      </c>
      <c r="GZ195" s="106">
        <f>Sections!$V$2*BikeData!$N$2*(Sections!$P$2/Sections!$M$2)/(1-Sections!$V$2*Sections!$N$2/Sections!$M$2)</f>
        <v>15.459349727578084</v>
      </c>
      <c r="HA195" s="106">
        <f t="shared" si="269"/>
        <v>8.4163069669956769</v>
      </c>
      <c r="HB195" s="106">
        <f t="shared" si="270"/>
        <v>214.21187875999999</v>
      </c>
      <c r="HC195" s="106">
        <f>MAX(0, (GO195^2 - DY$9^2)/(2*Sections!HA195))</f>
        <v>175.8343947987629</v>
      </c>
      <c r="HD195" s="106">
        <f t="shared" si="271"/>
        <v>0</v>
      </c>
      <c r="HE195" s="106">
        <f t="shared" si="272"/>
        <v>4.7104625432718503</v>
      </c>
      <c r="HH195" s="82">
        <f>INDEX($B$29:$B$34, MATCH(HL195, $A$29:$A$34, 0))</f>
        <v>281.54523308547459</v>
      </c>
      <c r="HI195" s="82">
        <f t="shared" si="273"/>
        <v>169</v>
      </c>
      <c r="HJ195" s="82">
        <f t="shared" si="274"/>
        <v>53.762730939657885</v>
      </c>
      <c r="HK195" s="82">
        <f t="shared" si="275"/>
        <v>193.5458313827684</v>
      </c>
      <c r="HL195" s="106">
        <f>IF(HY195=0,
IF(HJ195&lt;$E$29,1,
IF(HJ195&lt;$E$30,2,
IF(HJ195&lt;$E$31,3,
IF(HJ195&lt;$E$32,4,
IF(HJ195&lt;$E$33,5,
IF(HJ195&lt;$E$34,6)))))),
IF(HJ195&gt;$F$29,1,
IF(HJ195&gt;$F$30,2,
IF(HJ195&gt;$F$31,3,
IF(HJ195&gt;$F$32,4,
IF(HJ195&gt;$F$33,5,
IF(HJ195&gt;$F$34,6)))))))</f>
        <v>4</v>
      </c>
      <c r="HM195" s="106" cm="1">
        <f t="array" ref="HM195">INDEX(Sections!$A$37:$F$67, MATCH(HJ195, Acceleration!$H$6:$H$36, 1), Sections!HL195)</f>
        <v>4.7104625432718503</v>
      </c>
      <c r="HN195" s="82">
        <f>(BikeData!$G$5/HH195)*BikeData!$N$2*(Sections!$O$2/Sections!$N$2)-Sections!HS195/Sections!HH195</f>
        <v>8.3975035844391872</v>
      </c>
      <c r="HO195" s="82">
        <f>(Sections!$V$2*Sections!$L$2*BikeData!$N$2*((Sections!$P$2)/Sections!$M$2)/(1-Sections!$V$2*Sections!$N$2/Sections!$M$2))/Sections!HH195-Sections!HS195/Sections!HH195</f>
        <v>12.648023431969527</v>
      </c>
      <c r="HP195" s="82">
        <f t="shared" si="276"/>
        <v>4.7104625432718503</v>
      </c>
      <c r="HQ195" s="82">
        <f t="shared" si="277"/>
        <v>53.850275423405137</v>
      </c>
      <c r="HR195" s="106">
        <f t="shared" si="242"/>
        <v>1.8585114082330378E-2</v>
      </c>
      <c r="HS195" s="104">
        <f>0.5*Sections!$U$2*Sections!$T$2*Sections!HJ195^2</f>
        <v>520.2776228562085</v>
      </c>
      <c r="HT195" s="104">
        <f>BikeData!$N$2*((Sections!$P$2)/Sections!$N$2)-(0.5*Sections!$U$2*Sections!$T$2*Sections!HJ195^2)/BikeData!$G$5</f>
        <v>8.463571452819231</v>
      </c>
      <c r="HU195" s="104">
        <f>Sections!$V$2*BikeData!$N$2*(Sections!$P$2/Sections!$M$2)/(1-Sections!$V$2*Sections!$N$2/Sections!$M$2)</f>
        <v>15.459349727578084</v>
      </c>
      <c r="HV195" s="106">
        <f t="shared" si="278"/>
        <v>8.463571452819231</v>
      </c>
      <c r="HW195" s="106">
        <f t="shared" si="279"/>
        <v>152.42191860000003</v>
      </c>
      <c r="HX195" s="106">
        <f t="shared" si="252"/>
        <v>151.77787168673078</v>
      </c>
      <c r="HY195" s="106">
        <f t="shared" si="280"/>
        <v>0</v>
      </c>
      <c r="HZ195" s="106">
        <f t="shared" si="281"/>
        <v>4.7104625432718503</v>
      </c>
    </row>
    <row r="196" spans="2:235">
      <c r="B196" s="65"/>
      <c r="C196" s="65"/>
      <c r="D196" s="65"/>
      <c r="E196" s="111"/>
      <c r="F196" s="111"/>
      <c r="L196" s="149">
        <f>INDEX($B$29:$B$34, MATCH($P196, $A$29:$A$34, 0))</f>
        <v>281.54523308547459</v>
      </c>
      <c r="M196" s="149">
        <f t="shared" si="243"/>
        <v>170</v>
      </c>
      <c r="N196" s="149">
        <f t="shared" si="253"/>
        <v>54.226100801487675</v>
      </c>
      <c r="O196" s="149">
        <f t="shared" si="244"/>
        <v>195.21396288535564</v>
      </c>
      <c r="P196" s="149">
        <f>IF(AC196=0,
IF(N196&lt;$E$29,1,
IF(N196&lt;$E$30,2,
IF(N196&lt;$E$31,3,
IF(N196&lt;$E$32,4,
IF(N196&lt;$E$33,5,
IF(N196&lt;$E$34,6)))))),
IF(N196&gt;$F$29,1,
IF(N196&gt;$F$30,2,
IF(N196&gt;$F$31,3,
IF(N196&gt;$F$32,4,
IF(N196&gt;$F$33,5,
IF(N196&gt;$F$34,6)))))))</f>
        <v>4</v>
      </c>
      <c r="Q196" s="149" cm="1">
        <f t="array" ref="Q196">INDEX(Sections!$A$37:$F$67, MATCH(N196, Acceleration!$H$6:$H$36, 1), Sections!P196)</f>
        <v>4.7104625432718503</v>
      </c>
      <c r="R196" s="149">
        <f>(BikeData!$G$5/L196)*BikeData!$N$2*(Sections!$O$2/Sections!$N$2)-Sections!W196/Sections!L196</f>
        <v>8.3655123533711215</v>
      </c>
      <c r="S196" s="149">
        <f>(Sections!$V$2*Sections!$L$2*BikeData!$N$2*((Sections!$P$2)/Sections!$M$2)/(1-Sections!$V$2*Sections!$N$2/Sections!$M$2))/Sections!L196-Sections!W196/Sections!L196</f>
        <v>12.616032200901461</v>
      </c>
      <c r="T196" s="149">
        <f t="shared" si="240"/>
        <v>4.7104625432718503</v>
      </c>
      <c r="U196" s="149">
        <f t="shared" si="241"/>
        <v>54.312898405624111</v>
      </c>
      <c r="V196" s="149">
        <f t="shared" si="245"/>
        <v>1.8426556487624004E-2</v>
      </c>
      <c r="W196" s="149">
        <f>0.5*Sections!$U$2*Sections!$T$2*Sections!N196^2</f>
        <v>529.28460146395832</v>
      </c>
      <c r="X196" s="149">
        <f>BikeData!$N$2*((Sections!$P$2)/Sections!$N$2)-(0.5*Sections!$U$2*Sections!$T$2*Sections!N196^2)/BikeData!$G$5</f>
        <v>8.4294541096080575</v>
      </c>
      <c r="Y196" s="149">
        <f>Sections!$V$2*BikeData!$N$2*(Sections!$P$2/Sections!$M$2)/(1-Sections!$V$2*Sections!$N$2/Sections!$M$2)</f>
        <v>15.459349727578084</v>
      </c>
      <c r="Z196" s="149">
        <f t="shared" si="246"/>
        <v>8.4294541096080575</v>
      </c>
      <c r="AA196" s="149">
        <f>$D$2-M196</f>
        <v>333.2</v>
      </c>
      <c r="AB196" s="149">
        <f>MAX(0, (N196^2 - M$17^2)/(2*Sections!Z196))</f>
        <v>121.21940502381624</v>
      </c>
      <c r="AC196" s="149">
        <f t="shared" si="254"/>
        <v>0</v>
      </c>
      <c r="AD196" s="149">
        <f t="shared" si="247"/>
        <v>4.7104625432718503</v>
      </c>
      <c r="EW196" s="637"/>
      <c r="EX196" s="129">
        <f>INDEX($B$29:$B$34, MATCH($FB196, $A$29:$A$34, 0))</f>
        <v>288.49501037177833</v>
      </c>
      <c r="EY196" s="129">
        <f t="shared" si="282"/>
        <v>170</v>
      </c>
      <c r="EZ196" s="129">
        <f t="shared" si="283"/>
        <v>49.165586292883319</v>
      </c>
      <c r="FA196" s="129">
        <f t="shared" si="284"/>
        <v>176.99611065437995</v>
      </c>
      <c r="FB196" s="149">
        <f>IF(FO196=1,
IF(EZ196&lt;$E$29,1,
IF(EZ196&lt;$E$30,2,
IF(EZ196&lt;$E$31,3,
IF(EZ196&lt;$E$32,4,
IF(EZ196&lt;$E$33,5,
IF(EZ196&lt;$E$34,6)))))),
IF(EZ196&gt;$F$29,1,
IF(EZ196&gt;$F$30,2,
IF(EZ196&gt;$F$31,3,
IF(EZ196&gt;$F$32,4,
IF(EZ196&gt;$F$33,5,
IF(EZ196&gt;$F$34,6)))))))</f>
        <v>3</v>
      </c>
      <c r="FC196" s="149" cm="1">
        <f t="array" ref="FC196">INDEX(Sections!$A$37:$F$67, MATCH(EZ196, Acceleration!$H$6:$H$36, 1), Sections!FB196)</f>
        <v>6.8582415088433493</v>
      </c>
      <c r="FD196" s="129">
        <f>(BikeData!$G$5/EX196)*BikeData!$N$2*(Sections!$O$2/Sections!$N$2)-Sections!FI196/Sections!EX196</f>
        <v>8.4904374814751744</v>
      </c>
      <c r="FE196" s="129">
        <f>(Sections!$V$2*Sections!$L$2*BikeData!$N$2*((Sections!$P$2)/Sections!$M$2)/(1-Sections!$V$2*Sections!$N$2/Sections!$M$2))/Sections!EX196-Sections!FI196/Sections!EX196</f>
        <v>12.638563300584426</v>
      </c>
      <c r="FF196" s="129">
        <f t="shared" si="285"/>
        <v>6.8582415088433493</v>
      </c>
      <c r="FG196" s="129">
        <f t="shared" si="302"/>
        <v>48.986554197278537</v>
      </c>
      <c r="FH196" s="129">
        <f t="shared" si="300"/>
        <v>2.0376529640742051E-2</v>
      </c>
      <c r="FI196" s="149">
        <f>0.5*Sections!$U$2*Sections!$T$2*Sections!EZ196^2</f>
        <v>435.10587759413204</v>
      </c>
      <c r="FJ196" s="149">
        <f>BikeData!$N$2*((Sections!$P$2)/Sections!$N$2)-(0.5*Sections!$U$2*Sections!$T$2*Sections!EZ196^2)/BikeData!$G$5</f>
        <v>8.7861917000240659</v>
      </c>
      <c r="FK196" s="149">
        <f>Sections!$V$2*BikeData!$N$2*(Sections!$P$2/Sections!$M$2)/(1-Sections!$V$2*Sections!$N$2/Sections!$M$2)</f>
        <v>15.459349727578084</v>
      </c>
      <c r="FL196" s="149">
        <f t="shared" si="287"/>
        <v>8.7861917000240659</v>
      </c>
      <c r="FM196" s="149">
        <f t="shared" si="288"/>
        <v>83.628281630000004</v>
      </c>
      <c r="FN196" s="149">
        <f t="shared" si="249"/>
        <v>96.245728348000227</v>
      </c>
      <c r="FO196" s="149">
        <f t="shared" si="289"/>
        <v>1</v>
      </c>
      <c r="FP196" s="149">
        <f t="shared" si="298"/>
        <v>-8.7861917000240659</v>
      </c>
      <c r="FQ196" s="676"/>
      <c r="FR196" s="149">
        <f>INDEX($B$29:$B$34, MATCH($FV196, $A$29:$A$34, 0))</f>
        <v>281.54523308547459</v>
      </c>
      <c r="FS196" s="129">
        <f t="shared" si="255"/>
        <v>170</v>
      </c>
      <c r="FT196" s="129">
        <f t="shared" si="256"/>
        <v>56.203246456735833</v>
      </c>
      <c r="FU196" s="129">
        <f t="shared" si="257"/>
        <v>202.331687244249</v>
      </c>
      <c r="FV196" s="149">
        <f>IF(GI196=0,
IF(FT196&lt;$E$29,1,
IF(FT196&lt;$E$30,2,
IF(FT196&lt;$E$31,3,
IF(FT196&lt;$E$32,4,
IF(FT196&lt;$E$33,5,
IF(FT196&lt;$E$34,6)))))),
IF(FT196&gt;$F$29,1,
IF(FT196&gt;$F$30,2,
IF(FT196&gt;$F$31,3,
IF(FT196&gt;$F$32,4,
IF(FT196&gt;$F$33,5,
IF(FT196&gt;$F$34,6)))))))</f>
        <v>4</v>
      </c>
      <c r="FW196" s="149" cm="1">
        <f t="array" ref="FW196">INDEX(Sections!$A$37:$F$67, MATCH(FT196, Acceleration!$H$6:$H$36, 1), Sections!FV196)</f>
        <v>4.7104625432718503</v>
      </c>
      <c r="FX196" s="129">
        <f>(BikeData!$G$5/FR196)*BikeData!$N$2*(Sections!$O$2/Sections!$N$2)-Sections!GC196/Sections!FR196</f>
        <v>8.2259245425062986</v>
      </c>
      <c r="FY196" s="129">
        <f>(Sections!$V$2*Sections!$L$2*BikeData!$N$2*((Sections!$P$2)/Sections!$M$2)/(1-Sections!$V$2*Sections!$N$2/Sections!$M$2))/Sections!FR196-Sections!GC196/Sections!FR196</f>
        <v>12.476444390036638</v>
      </c>
      <c r="FZ196" s="129">
        <f t="shared" si="258"/>
        <v>4.7104625432718503</v>
      </c>
      <c r="GA196" s="129">
        <f t="shared" si="259"/>
        <v>56.286995277445151</v>
      </c>
      <c r="GB196" s="129">
        <f t="shared" si="250"/>
        <v>1.7779319958490965E-2</v>
      </c>
      <c r="GC196" s="149">
        <f>0.5*Sections!$U$2*Sections!$T$2*Sections!FT196^2</f>
        <v>568.58488420978597</v>
      </c>
      <c r="GD196" s="149">
        <f>BikeData!$N$2*((Sections!$P$2)/Sections!$N$2)-(0.5*Sections!$U$2*Sections!$T$2*Sections!FT196^2)/BikeData!$G$5</f>
        <v>8.2805894022374975</v>
      </c>
      <c r="GE196" s="149">
        <f>Sections!$V$2*BikeData!$N$2*(Sections!$P$2/Sections!$M$2)/(1-Sections!$V$2*Sections!$N$2/Sections!$M$2)</f>
        <v>15.459349727578084</v>
      </c>
      <c r="GF196" s="149">
        <f t="shared" si="260"/>
        <v>8.2805894022374975</v>
      </c>
      <c r="GG196" s="149">
        <f t="shared" si="261"/>
        <v>344.54111422000005</v>
      </c>
      <c r="GH196" s="149">
        <f>MAX(0, (FT196^2 - CX$6^2)/(2*Sections!GF196))</f>
        <v>190.73551161847539</v>
      </c>
      <c r="GI196" s="149">
        <f t="shared" si="262"/>
        <v>0</v>
      </c>
      <c r="GJ196" s="149">
        <f t="shared" si="263"/>
        <v>4.7104625432718503</v>
      </c>
      <c r="GM196" s="106">
        <f>INDEX($B$29:$B$34, MATCH(GQ196, $A$29:$A$34, 0))</f>
        <v>281.54523308547459</v>
      </c>
      <c r="GN196" s="106">
        <f t="shared" si="264"/>
        <v>170</v>
      </c>
      <c r="GO196" s="106">
        <f t="shared" si="265"/>
        <v>54.490122123657763</v>
      </c>
      <c r="GP196" s="106">
        <f t="shared" si="266"/>
        <v>196.16443964516796</v>
      </c>
      <c r="GQ196" s="106">
        <f>IF(HD196=0,
IF(GO196&lt;$E$29,1,
IF(GO196&lt;$E$30,2,
IF(GO196&lt;$E$31,3,
IF(GO196&lt;$E$32,4,
IF(GO196&lt;$E$33,5,
IF(GO196&lt;$E$34,6)))))),
IF(GO196&gt;$F$29,1,
IF(GO196&gt;$F$30,2,
IF(GO196&gt;$F$31,3,
IF(GO196&gt;$F$32,4,
IF(GO196&gt;$F$33,5,
IF(GO196&gt;$F$34,6)))))))</f>
        <v>4</v>
      </c>
      <c r="GR196" s="106" cm="1">
        <f t="array" ref="GR196">INDEX(Sections!$A$37:$F$67, MATCH(GO196, Acceleration!$H$6:$H$36, 1), Sections!GQ196)</f>
        <v>4.7104625432718503</v>
      </c>
      <c r="GS196" s="106">
        <f>(BikeData!$G$5/GM196)*BikeData!$N$2*(Sections!$O$2/Sections!$N$2)-Sections!GX196/Sections!GM196</f>
        <v>8.3471614400609404</v>
      </c>
      <c r="GT196" s="106">
        <f>(Sections!$V$2*Sections!$L$2*BikeData!$N$2*((Sections!$P$2)/Sections!$M$2)/(1-Sections!$V$2*Sections!$N$2/Sections!$M$2))/Sections!GM196-Sections!GX196/Sections!GM196</f>
        <v>12.59768128759128</v>
      </c>
      <c r="GU196" s="106">
        <f t="shared" si="267"/>
        <v>4.7104625432718503</v>
      </c>
      <c r="GV196" s="106">
        <f t="shared" si="268"/>
        <v>54.576499834064855</v>
      </c>
      <c r="GW196" s="106">
        <f t="shared" si="251"/>
        <v>1.8337415829888903E-2</v>
      </c>
      <c r="GX196" s="106">
        <f>0.5*Sections!$U$2*Sections!$T$2*Sections!GO196^2</f>
        <v>534.45121362920463</v>
      </c>
      <c r="GY196" s="106">
        <f>BikeData!$N$2*((Sections!$P$2)/Sections!$N$2)-(0.5*Sections!$U$2*Sections!$T$2*Sections!GO196^2)/BikeData!$G$5</f>
        <v>8.4098836089821241</v>
      </c>
      <c r="GZ196" s="106">
        <f>Sections!$V$2*BikeData!$N$2*(Sections!$P$2/Sections!$M$2)/(1-Sections!$V$2*Sections!$N$2/Sections!$M$2)</f>
        <v>15.459349727578084</v>
      </c>
      <c r="HA196" s="106">
        <f t="shared" si="269"/>
        <v>8.4098836089821241</v>
      </c>
      <c r="HB196" s="106">
        <f t="shared" si="270"/>
        <v>213.21187875999999</v>
      </c>
      <c r="HC196" s="106">
        <f>MAX(0, (GO196^2 - DY$9^2)/(2*Sections!HA196))</f>
        <v>176.52880510022339</v>
      </c>
      <c r="HD196" s="106">
        <f t="shared" si="271"/>
        <v>0</v>
      </c>
      <c r="HE196" s="106">
        <f t="shared" si="272"/>
        <v>4.7104625432718503</v>
      </c>
      <c r="HH196" s="82">
        <f>INDEX($B$29:$B$34, MATCH(HL196, $A$29:$A$34, 0))</f>
        <v>281.54523308547459</v>
      </c>
      <c r="HI196" s="82">
        <f t="shared" si="273"/>
        <v>170</v>
      </c>
      <c r="HJ196" s="82">
        <f t="shared" si="274"/>
        <v>53.850275423405137</v>
      </c>
      <c r="HK196" s="82">
        <f t="shared" si="275"/>
        <v>193.86099152425851</v>
      </c>
      <c r="HL196" s="106">
        <f>IF(HY196=1,
IF(HJ196&lt;$E$29,1,
IF(HJ196&lt;$E$30,2,
IF(HJ196&lt;$E$31,3,
IF(HJ196&lt;$E$32,4,
IF(HJ196&lt;$E$33,5,
IF(HJ196&lt;$E$34,6)))))),
IF(HJ196&gt;$F$29,1,
IF(HJ196&gt;$F$30,2,
IF(HJ196&gt;$F$31,3,
IF(HJ196&gt;$F$32,4,
IF(HJ196&gt;$F$33,5,
IF(HJ196&gt;$F$34,6)))))))</f>
        <v>4</v>
      </c>
      <c r="HM196" s="106" cm="1">
        <f t="array" ref="HM196">INDEX(Sections!$A$37:$F$67, MATCH(HJ196, Acceleration!$H$6:$H$36, 1), Sections!HL196)</f>
        <v>4.7104625432718503</v>
      </c>
      <c r="HN196" s="82">
        <f>(BikeData!$G$5/HH196)*BikeData!$N$2*(Sections!$O$2/Sections!$N$2)-Sections!HS196/Sections!HH196</f>
        <v>8.3914805149061173</v>
      </c>
      <c r="HO196" s="82">
        <f>(Sections!$V$2*Sections!$L$2*BikeData!$N$2*((Sections!$P$2)/Sections!$M$2)/(1-Sections!$V$2*Sections!$N$2/Sections!$M$2))/Sections!HH196-Sections!HS196/Sections!HH196</f>
        <v>12.642000362436459</v>
      </c>
      <c r="HP196" s="82">
        <f t="shared" si="276"/>
        <v>4.7104625432718503</v>
      </c>
      <c r="HQ196" s="82">
        <f t="shared" si="277"/>
        <v>53.937677816746387</v>
      </c>
      <c r="HR196" s="106">
        <f t="shared" si="242"/>
        <v>1.8554949230217464E-2</v>
      </c>
      <c r="HS196" s="104">
        <f>0.5*Sections!$U$2*Sections!$T$2*Sections!HJ196^2</f>
        <v>521.97338937178642</v>
      </c>
      <c r="HT196" s="104">
        <f>BikeData!$N$2*((Sections!$P$2)/Sections!$N$2)-(0.5*Sections!$U$2*Sections!$T$2*Sections!HJ196^2)/BikeData!$G$5</f>
        <v>8.4571480948056781</v>
      </c>
      <c r="HU196" s="104">
        <f>Sections!$V$2*BikeData!$N$2*(Sections!$P$2/Sections!$M$2)/(1-Sections!$V$2*Sections!$N$2/Sections!$M$2)</f>
        <v>15.459349727578084</v>
      </c>
      <c r="HV196" s="106">
        <f t="shared" si="278"/>
        <v>8.4571480948056781</v>
      </c>
      <c r="HW196" s="106">
        <f t="shared" si="279"/>
        <v>151.42191860000003</v>
      </c>
      <c r="HX196" s="106">
        <f t="shared" si="252"/>
        <v>152.45012976805049</v>
      </c>
      <c r="HY196" s="106">
        <f t="shared" si="280"/>
        <v>1</v>
      </c>
      <c r="HZ196" s="106">
        <f t="shared" si="281"/>
        <v>4.7104625432718503</v>
      </c>
      <c r="IA196" s="639" t="s">
        <v>230</v>
      </c>
    </row>
    <row r="197" spans="2:235">
      <c r="B197" s="65"/>
      <c r="C197" s="65"/>
      <c r="D197" s="65"/>
      <c r="E197" s="111"/>
      <c r="F197" s="111"/>
      <c r="L197" s="149">
        <f>INDEX($B$29:$B$34, MATCH($P197, $A$29:$A$34, 0))</f>
        <v>281.54523308547459</v>
      </c>
      <c r="M197" s="149">
        <f t="shared" si="243"/>
        <v>171</v>
      </c>
      <c r="N197" s="149">
        <f t="shared" si="253"/>
        <v>54.312898405624111</v>
      </c>
      <c r="O197" s="149">
        <f t="shared" si="244"/>
        <v>195.52643426024682</v>
      </c>
      <c r="P197" s="149">
        <f>IF(AC197=0,
IF(N197&lt;$E$29,1,
IF(N197&lt;$E$30,2,
IF(N197&lt;$E$31,3,
IF(N197&lt;$E$32,4,
IF(N197&lt;$E$33,5,
IF(N197&lt;$E$34,6)))))),
IF(N197&gt;$F$29,1,
IF(N197&gt;$F$30,2,
IF(N197&gt;$F$31,3,
IF(N197&gt;$F$32,4,
IF(N197&gt;$F$33,5,
IF(N197&gt;$F$34,6)))))))</f>
        <v>4</v>
      </c>
      <c r="Q197" s="149" cm="1">
        <f t="array" ref="Q197">INDEX(Sections!$A$37:$F$67, MATCH(N197, Acceleration!$H$6:$H$36, 1), Sections!P197)</f>
        <v>4.7104625432718503</v>
      </c>
      <c r="R197" s="149">
        <f>(BikeData!$G$5/L197)*BikeData!$N$2*(Sections!$O$2/Sections!$N$2)-Sections!W197/Sections!L197</f>
        <v>8.3594892838380517</v>
      </c>
      <c r="S197" s="149">
        <f>(Sections!$V$2*Sections!$L$2*BikeData!$N$2*((Sections!$P$2)/Sections!$M$2)/(1-Sections!$V$2*Sections!$N$2/Sections!$M$2))/Sections!L197-Sections!W197/Sections!L197</f>
        <v>12.610009131368392</v>
      </c>
      <c r="T197" s="149">
        <f t="shared" si="240"/>
        <v>4.7104625432718503</v>
      </c>
      <c r="U197" s="149">
        <f t="shared" si="241"/>
        <v>54.399557519397071</v>
      </c>
      <c r="V197" s="149">
        <f t="shared" si="245"/>
        <v>1.8397155900695739E-2</v>
      </c>
      <c r="W197" s="149">
        <f>0.5*Sections!$U$2*Sections!$T$2*Sections!N197^2</f>
        <v>530.98036797953637</v>
      </c>
      <c r="X197" s="149">
        <f>BikeData!$N$2*((Sections!$P$2)/Sections!$N$2)-(0.5*Sections!$U$2*Sections!$T$2*Sections!N197^2)/BikeData!$G$5</f>
        <v>8.4230307515945047</v>
      </c>
      <c r="Y197" s="149">
        <f>Sections!$V$2*BikeData!$N$2*(Sections!$P$2/Sections!$M$2)/(1-Sections!$V$2*Sections!$N$2/Sections!$M$2)</f>
        <v>15.459349727578084</v>
      </c>
      <c r="Z197" s="149">
        <f t="shared" si="246"/>
        <v>8.4230307515945047</v>
      </c>
      <c r="AA197" s="149">
        <f>$D$2-M197</f>
        <v>332.2</v>
      </c>
      <c r="AB197" s="149">
        <f>MAX(0, (N197^2 - M$17^2)/(2*Sections!Z197))</f>
        <v>121.87108235253675</v>
      </c>
      <c r="AC197" s="149">
        <f t="shared" si="254"/>
        <v>0</v>
      </c>
      <c r="AD197" s="149">
        <f t="shared" si="247"/>
        <v>4.7104625432718503</v>
      </c>
      <c r="EW197" s="637"/>
      <c r="EX197" s="129">
        <f>INDEX($B$29:$B$34, MATCH($FB197, $A$29:$A$34, 0))</f>
        <v>288.49501037177833</v>
      </c>
      <c r="EY197" s="129">
        <f t="shared" si="282"/>
        <v>171</v>
      </c>
      <c r="EZ197" s="129">
        <f t="shared" si="283"/>
        <v>48.986554197278537</v>
      </c>
      <c r="FA197" s="129">
        <f t="shared" si="284"/>
        <v>176.35159511020274</v>
      </c>
      <c r="FB197" s="149">
        <f>IF(FO197=1,
IF(EZ197&lt;$E$29,1,
IF(EZ197&lt;$E$30,2,
IF(EZ197&lt;$E$31,3,
IF(EZ197&lt;$E$32,4,
IF(EZ197&lt;$E$33,5,
IF(EZ197&lt;$E$34,6)))))),
IF(EZ197&gt;$F$29,1,
IF(EZ197&gt;$F$30,2,
IF(EZ197&gt;$F$31,3,
IF(EZ197&gt;$F$32,4,
IF(EZ197&gt;$F$33,5,
IF(EZ197&gt;$F$34,6)))))))</f>
        <v>3</v>
      </c>
      <c r="FC197" s="149" cm="1">
        <f t="array" ref="FC197">INDEX(Sections!$A$37:$F$67, MATCH(EZ197, Acceleration!$H$6:$H$36, 1), Sections!FB197)</f>
        <v>6.8582415088433493</v>
      </c>
      <c r="FD197" s="129">
        <f>(BikeData!$G$5/EX197)*BikeData!$N$2*(Sections!$O$2/Sections!$N$2)-Sections!FI197/Sections!EX197</f>
        <v>8.5014013765107688</v>
      </c>
      <c r="FE197" s="129">
        <f>(Sections!$V$2*Sections!$L$2*BikeData!$N$2*((Sections!$P$2)/Sections!$M$2)/(1-Sections!$V$2*Sections!$N$2/Sections!$M$2))/Sections!EX197-Sections!FI197/Sections!EX197</f>
        <v>12.649527195620021</v>
      </c>
      <c r="FF197" s="129">
        <f t="shared" si="285"/>
        <v>6.8582415088433493</v>
      </c>
      <c r="FG197" s="129">
        <f t="shared" si="302"/>
        <v>48.806619903265776</v>
      </c>
      <c r="FH197" s="129">
        <f t="shared" si="300"/>
        <v>2.0451325139970986E-2</v>
      </c>
      <c r="FI197" s="149">
        <f>0.5*Sections!$U$2*Sections!$T$2*Sections!EZ197^2</f>
        <v>431.9428485821233</v>
      </c>
      <c r="FJ197" s="149">
        <f>BikeData!$N$2*((Sections!$P$2)/Sections!$N$2)-(0.5*Sections!$U$2*Sections!$T$2*Sections!EZ197^2)/BikeData!$G$5</f>
        <v>8.7981728705240982</v>
      </c>
      <c r="FK197" s="149">
        <f>Sections!$V$2*BikeData!$N$2*(Sections!$P$2/Sections!$M$2)/(1-Sections!$V$2*Sections!$N$2/Sections!$M$2)</f>
        <v>15.459349727578084</v>
      </c>
      <c r="FL197" s="149">
        <f t="shared" si="287"/>
        <v>8.7981728705240982</v>
      </c>
      <c r="FM197" s="149">
        <f t="shared" si="288"/>
        <v>82.628281630000004</v>
      </c>
      <c r="FN197" s="149">
        <f t="shared" si="249"/>
        <v>95.116024677984768</v>
      </c>
      <c r="FO197" s="149">
        <f t="shared" si="289"/>
        <v>1</v>
      </c>
      <c r="FP197" s="149">
        <f t="shared" si="298"/>
        <v>-8.7981728705240982</v>
      </c>
      <c r="FQ197" s="676"/>
      <c r="FR197" s="149">
        <f>INDEX($B$29:$B$34, MATCH($FV197, $A$29:$A$34, 0))</f>
        <v>281.54523308547459</v>
      </c>
      <c r="FS197" s="129">
        <f t="shared" si="255"/>
        <v>171</v>
      </c>
      <c r="FT197" s="129">
        <f t="shared" si="256"/>
        <v>56.286995277445151</v>
      </c>
      <c r="FU197" s="129">
        <f t="shared" si="257"/>
        <v>202.63318299880254</v>
      </c>
      <c r="FV197" s="149">
        <f>IF(GI197=0,
IF(FT197&lt;$E$29,1,
IF(FT197&lt;$E$30,2,
IF(FT197&lt;$E$31,3,
IF(FT197&lt;$E$32,4,
IF(FT197&lt;$E$33,5,
IF(FT197&lt;$E$34,6)))))),
IF(FT197&gt;$F$29,1,
IF(FT197&gt;$F$30,2,
IF(FT197&gt;$F$31,3,
IF(FT197&gt;$F$32,4,
IF(FT197&gt;$F$33,5,
IF(FT197&gt;$F$34,6)))))))</f>
        <v>4</v>
      </c>
      <c r="FW197" s="149" cm="1">
        <f t="array" ref="FW197">INDEX(Sections!$A$37:$F$67, MATCH(FT197, Acceleration!$H$6:$H$36, 1), Sections!FV197)</f>
        <v>4.7104625432718503</v>
      </c>
      <c r="FX197" s="129">
        <f>(BikeData!$G$5/FR197)*BikeData!$N$2*(Sections!$O$2/Sections!$N$2)-Sections!GC197/Sections!FR197</f>
        <v>8.2199014729732305</v>
      </c>
      <c r="FY197" s="129">
        <f>(Sections!$V$2*Sections!$L$2*BikeData!$N$2*((Sections!$P$2)/Sections!$M$2)/(1-Sections!$V$2*Sections!$N$2/Sections!$M$2))/Sections!FR197-Sections!GC197/Sections!FR197</f>
        <v>12.47042132050357</v>
      </c>
      <c r="FZ197" s="129">
        <f t="shared" si="258"/>
        <v>4.7104625432718503</v>
      </c>
      <c r="GA197" s="129">
        <f t="shared" si="259"/>
        <v>56.37061967416782</v>
      </c>
      <c r="GB197" s="129">
        <f t="shared" si="250"/>
        <v>1.7752905570200001E-2</v>
      </c>
      <c r="GC197" s="149">
        <f>0.5*Sections!$U$2*Sections!$T$2*Sections!FT197^2</f>
        <v>570.28065072536378</v>
      </c>
      <c r="GD197" s="149">
        <f>BikeData!$N$2*((Sections!$P$2)/Sections!$N$2)-(0.5*Sections!$U$2*Sections!$T$2*Sections!FT197^2)/BikeData!$G$5</f>
        <v>8.2741660442239464</v>
      </c>
      <c r="GE197" s="149">
        <f>Sections!$V$2*BikeData!$N$2*(Sections!$P$2/Sections!$M$2)/(1-Sections!$V$2*Sections!$N$2/Sections!$M$2)</f>
        <v>15.459349727578084</v>
      </c>
      <c r="GF197" s="149">
        <f t="shared" si="260"/>
        <v>8.2741660442239464</v>
      </c>
      <c r="GG197" s="149">
        <f t="shared" si="261"/>
        <v>343.54111422000005</v>
      </c>
      <c r="GH197" s="149">
        <f>MAX(0, (FT197^2 - CX$6^2)/(2*Sections!GF197))</f>
        <v>191.45287998993064</v>
      </c>
      <c r="GI197" s="149">
        <f t="shared" si="262"/>
        <v>0</v>
      </c>
      <c r="GJ197" s="149">
        <f t="shared" si="263"/>
        <v>4.7104625432718503</v>
      </c>
      <c r="GM197" s="106">
        <f>INDEX($B$29:$B$34, MATCH(GQ197, $A$29:$A$34, 0))</f>
        <v>281.54523308547459</v>
      </c>
      <c r="GN197" s="106">
        <f t="shared" si="264"/>
        <v>171</v>
      </c>
      <c r="GO197" s="106">
        <f t="shared" si="265"/>
        <v>54.576499834064855</v>
      </c>
      <c r="GP197" s="106">
        <f t="shared" si="266"/>
        <v>196.47539940263349</v>
      </c>
      <c r="GQ197" s="106">
        <f>IF(HD197=0,
IF(GO197&lt;$E$29,1,
IF(GO197&lt;$E$30,2,
IF(GO197&lt;$E$31,3,
IF(GO197&lt;$E$32,4,
IF(GO197&lt;$E$33,5,
IF(GO197&lt;$E$34,6)))))),
IF(GO197&gt;$F$29,1,
IF(GO197&gt;$F$30,2,
IF(GO197&gt;$F$31,3,
IF(GO197&gt;$F$32,4,
IF(GO197&gt;$F$33,5,
IF(GO197&gt;$F$34,6)))))))</f>
        <v>4</v>
      </c>
      <c r="GR197" s="106" cm="1">
        <f t="array" ref="GR197">INDEX(Sections!$A$37:$F$67, MATCH(GO197, Acceleration!$H$6:$H$36, 1), Sections!GQ197)</f>
        <v>4.7104625432718503</v>
      </c>
      <c r="GS197" s="106">
        <f>(BikeData!$G$5/GM197)*BikeData!$N$2*(Sections!$O$2/Sections!$N$2)-Sections!GX197/Sections!GM197</f>
        <v>8.3411383705278723</v>
      </c>
      <c r="GT197" s="106">
        <f>(Sections!$V$2*Sections!$L$2*BikeData!$N$2*((Sections!$P$2)/Sections!$M$2)/(1-Sections!$V$2*Sections!$N$2/Sections!$M$2))/Sections!GM197-Sections!GX197/Sections!GM197</f>
        <v>12.59165821805821</v>
      </c>
      <c r="GU197" s="106">
        <f t="shared" si="267"/>
        <v>4.7104625432718503</v>
      </c>
      <c r="GV197" s="106">
        <f t="shared" si="268"/>
        <v>54.662741051142184</v>
      </c>
      <c r="GW197" s="106">
        <f t="shared" si="251"/>
        <v>1.8308439199991432E-2</v>
      </c>
      <c r="GX197" s="106">
        <f>0.5*Sections!$U$2*Sections!$T$2*Sections!GO197^2</f>
        <v>536.14698014478256</v>
      </c>
      <c r="GY197" s="106">
        <f>BikeData!$N$2*((Sections!$P$2)/Sections!$N$2)-(0.5*Sections!$U$2*Sections!$T$2*Sections!GO197^2)/BikeData!$G$5</f>
        <v>8.4034602509685712</v>
      </c>
      <c r="GZ197" s="106">
        <f>Sections!$V$2*BikeData!$N$2*(Sections!$P$2/Sections!$M$2)/(1-Sections!$V$2*Sections!$N$2/Sections!$M$2)</f>
        <v>15.459349727578084</v>
      </c>
      <c r="HA197" s="106">
        <f t="shared" si="269"/>
        <v>8.4034602509685712</v>
      </c>
      <c r="HB197" s="106">
        <f t="shared" si="270"/>
        <v>212.21187875999999</v>
      </c>
      <c r="HC197" s="106">
        <f>MAX(0, (GO197^2 - DY$9^2)/(2*Sections!HA197))</f>
        <v>177.22427697533124</v>
      </c>
      <c r="HD197" s="106">
        <f t="shared" si="271"/>
        <v>0</v>
      </c>
      <c r="HE197" s="106">
        <f t="shared" si="272"/>
        <v>4.7104625432718503</v>
      </c>
      <c r="HH197" s="82">
        <f>INDEX($B$29:$B$34, MATCH(HL197, $A$29:$A$34, 0))</f>
        <v>281.54523308547459</v>
      </c>
      <c r="HI197" s="82">
        <f t="shared" si="273"/>
        <v>171</v>
      </c>
      <c r="HJ197" s="82">
        <f t="shared" si="274"/>
        <v>53.937677816746387</v>
      </c>
      <c r="HK197" s="82">
        <f t="shared" si="275"/>
        <v>194.17564014028699</v>
      </c>
      <c r="HL197" s="106">
        <f>IF(HY197=1,
IF(HJ197&lt;$E$29,1,
IF(HJ197&lt;$E$30,2,
IF(HJ197&lt;$E$31,3,
IF(HJ197&lt;$E$32,4,
IF(HJ197&lt;$E$33,5,
IF(HJ197&lt;$E$34,6)))))),
IF(HJ197&gt;$F$29,1,
IF(HJ197&gt;$F$30,2,
IF(HJ197&gt;$F$31,3,
IF(HJ197&gt;$F$32,4,
IF(HJ197&gt;$F$33,5,
IF(HJ197&gt;$F$34,6)))))))</f>
        <v>4</v>
      </c>
      <c r="HM197" s="106" cm="1">
        <f t="array" ref="HM197">INDEX(Sections!$A$37:$F$67, MATCH(HJ197, Acceleration!$H$6:$H$36, 1), Sections!HL197)</f>
        <v>4.7104625432718503</v>
      </c>
      <c r="HN197" s="82">
        <f>(BikeData!$G$5/HH197)*BikeData!$N$2*(Sections!$O$2/Sections!$N$2)-Sections!HS197/Sections!HH197</f>
        <v>8.3854574453730493</v>
      </c>
      <c r="HO197" s="82">
        <f>(Sections!$V$2*Sections!$L$2*BikeData!$N$2*((Sections!$P$2)/Sections!$M$2)/(1-Sections!$V$2*Sections!$N$2/Sections!$M$2))/Sections!HH197-Sections!HS197/Sections!HH197</f>
        <v>12.635977292903389</v>
      </c>
      <c r="HP197" s="82">
        <f t="shared" si="276"/>
        <v>4.7104625432718503</v>
      </c>
      <c r="HQ197" s="82">
        <f t="shared" si="277"/>
        <v>54.024938809309901</v>
      </c>
      <c r="HR197" s="106">
        <f t="shared" si="242"/>
        <v>1.8524930781617849E-2</v>
      </c>
      <c r="HS197" s="104">
        <f>0.5*Sections!$U$2*Sections!$T$2*Sections!HJ197^2</f>
        <v>523.66915588736435</v>
      </c>
      <c r="HT197" s="104">
        <f>BikeData!$N$2*((Sections!$P$2)/Sections!$N$2)-(0.5*Sections!$U$2*Sections!$T$2*Sections!HJ197^2)/BikeData!$G$5</f>
        <v>8.4507247367921252</v>
      </c>
      <c r="HU197" s="104">
        <f>Sections!$V$2*BikeData!$N$2*(Sections!$P$2/Sections!$M$2)/(1-Sections!$V$2*Sections!$N$2/Sections!$M$2)</f>
        <v>15.459349727578084</v>
      </c>
      <c r="HV197" s="106">
        <f t="shared" si="278"/>
        <v>8.4507247367921252</v>
      </c>
      <c r="HW197" s="106">
        <f t="shared" si="279"/>
        <v>150.42191860000003</v>
      </c>
      <c r="HX197" s="106">
        <f t="shared" si="252"/>
        <v>153.12340981008211</v>
      </c>
      <c r="HY197" s="106">
        <f t="shared" si="280"/>
        <v>1</v>
      </c>
      <c r="HZ197" s="106">
        <f t="shared" si="281"/>
        <v>4.7104625432718503</v>
      </c>
      <c r="IA197" s="639"/>
    </row>
    <row r="198" spans="2:235">
      <c r="B198" s="65"/>
      <c r="C198" s="65"/>
      <c r="D198" s="65"/>
      <c r="E198" s="111"/>
      <c r="F198" s="111"/>
      <c r="L198" s="149">
        <f>INDEX($B$29:$B$34, MATCH($P198, $A$29:$A$34, 0))</f>
        <v>281.54523308547459</v>
      </c>
      <c r="M198" s="149">
        <f t="shared" si="243"/>
        <v>172</v>
      </c>
      <c r="N198" s="149">
        <f t="shared" si="253"/>
        <v>54.399557519397071</v>
      </c>
      <c r="O198" s="149">
        <f t="shared" si="244"/>
        <v>195.83840706982946</v>
      </c>
      <c r="P198" s="149">
        <f>IF(AC198=0,
IF(N198&lt;$E$29,1,
IF(N198&lt;$E$30,2,
IF(N198&lt;$E$31,3,
IF(N198&lt;$E$32,4,
IF(N198&lt;$E$33,5,
IF(N198&lt;$E$34,6)))))),
IF(N198&gt;$F$29,1,
IF(N198&gt;$F$30,2,
IF(N198&gt;$F$31,3,
IF(N198&gt;$F$32,4,
IF(N198&gt;$F$33,5,
IF(N198&gt;$F$34,6)))))))</f>
        <v>4</v>
      </c>
      <c r="Q198" s="149" cm="1">
        <f t="array" ref="Q198">INDEX(Sections!$A$37:$F$67, MATCH(N198, Acceleration!$H$6:$H$36, 1), Sections!P198)</f>
        <v>4.7104625432718503</v>
      </c>
      <c r="R198" s="149">
        <f>(BikeData!$G$5/L198)*BikeData!$N$2*(Sections!$O$2/Sections!$N$2)-Sections!W198/Sections!L198</f>
        <v>8.3534662143049836</v>
      </c>
      <c r="S198" s="149">
        <f>(Sections!$V$2*Sections!$L$2*BikeData!$N$2*((Sections!$P$2)/Sections!$M$2)/(1-Sections!$V$2*Sections!$N$2/Sections!$M$2))/Sections!L198-Sections!W198/Sections!L198</f>
        <v>12.603986061835323</v>
      </c>
      <c r="T198" s="149">
        <f t="shared" si="240"/>
        <v>4.7104625432718503</v>
      </c>
      <c r="U198" s="149">
        <f t="shared" si="241"/>
        <v>54.486078803605736</v>
      </c>
      <c r="V198" s="149">
        <f t="shared" si="245"/>
        <v>1.8367895597056989E-2</v>
      </c>
      <c r="W198" s="149">
        <f>0.5*Sections!$U$2*Sections!$T$2*Sections!N198^2</f>
        <v>532.6761344951143</v>
      </c>
      <c r="X198" s="149">
        <f>BikeData!$N$2*((Sections!$P$2)/Sections!$N$2)-(0.5*Sections!$U$2*Sections!$T$2*Sections!N198^2)/BikeData!$G$5</f>
        <v>8.4166073935809518</v>
      </c>
      <c r="Y198" s="149">
        <f>Sections!$V$2*BikeData!$N$2*(Sections!$P$2/Sections!$M$2)/(1-Sections!$V$2*Sections!$N$2/Sections!$M$2)</f>
        <v>15.459349727578084</v>
      </c>
      <c r="Z198" s="149">
        <f t="shared" si="246"/>
        <v>8.4166073935809518</v>
      </c>
      <c r="AA198" s="149">
        <f>$D$2-M198</f>
        <v>331.2</v>
      </c>
      <c r="AB198" s="149">
        <f>MAX(0, (N198^2 - M$17^2)/(2*Sections!Z198))</f>
        <v>122.52375437106421</v>
      </c>
      <c r="AC198" s="149">
        <f t="shared" si="254"/>
        <v>0</v>
      </c>
      <c r="AD198" s="149">
        <f t="shared" si="247"/>
        <v>4.7104625432718503</v>
      </c>
      <c r="EW198" s="637"/>
      <c r="EX198" s="129">
        <f>INDEX($B$29:$B$34, MATCH($FB198, $A$29:$A$34, 0))</f>
        <v>288.49501037177833</v>
      </c>
      <c r="EY198" s="129">
        <f t="shared" si="282"/>
        <v>172</v>
      </c>
      <c r="EZ198" s="129">
        <f t="shared" si="283"/>
        <v>48.806619903265776</v>
      </c>
      <c r="FA198" s="129">
        <f t="shared" si="284"/>
        <v>175.70383165175679</v>
      </c>
      <c r="FB198" s="149">
        <f>IF(FO198=1,
IF(EZ198&lt;$E$29,1,
IF(EZ198&lt;$E$30,2,
IF(EZ198&lt;$E$31,3,
IF(EZ198&lt;$E$32,4,
IF(EZ198&lt;$E$33,5,
IF(EZ198&lt;$E$34,6)))))),
IF(EZ198&gt;$F$29,1,
IF(EZ198&gt;$F$30,2,
IF(EZ198&gt;$F$31,3,
IF(EZ198&gt;$F$32,4,
IF(EZ198&gt;$F$33,5,
IF(EZ198&gt;$F$34,6)))))))</f>
        <v>3</v>
      </c>
      <c r="FC198" s="149" cm="1">
        <f t="array" ref="FC198">INDEX(Sections!$A$37:$F$67, MATCH(EZ198, Acceleration!$H$6:$H$36, 1), Sections!FB198)</f>
        <v>6.8582415088433493</v>
      </c>
      <c r="FD198" s="129">
        <f>(BikeData!$G$5/EX198)*BikeData!$N$2*(Sections!$O$2/Sections!$N$2)-Sections!FI198/Sections!EX198</f>
        <v>8.5123802223123199</v>
      </c>
      <c r="FE198" s="129">
        <f>(Sections!$V$2*Sections!$L$2*BikeData!$N$2*((Sections!$P$2)/Sections!$M$2)/(1-Sections!$V$2*Sections!$N$2/Sections!$M$2))/Sections!EX198-Sections!FI198/Sections!EX198</f>
        <v>12.660506041421572</v>
      </c>
      <c r="FF198" s="129">
        <f t="shared" si="285"/>
        <v>6.8582415088433493</v>
      </c>
      <c r="FG198" s="129">
        <f t="shared" si="302"/>
        <v>48.625773059396096</v>
      </c>
      <c r="FH198" s="129">
        <f t="shared" si="300"/>
        <v>2.0527054085251194E-2</v>
      </c>
      <c r="FI198" s="149">
        <f>0.5*Sections!$U$2*Sections!$T$2*Sections!EZ198^2</f>
        <v>428.77550634873461</v>
      </c>
      <c r="FJ198" s="149">
        <f>BikeData!$N$2*((Sections!$P$2)/Sections!$N$2)-(0.5*Sections!$U$2*Sections!$T$2*Sections!EZ198^2)/BikeData!$G$5</f>
        <v>8.810170378983905</v>
      </c>
      <c r="FK198" s="149">
        <f>Sections!$V$2*BikeData!$N$2*(Sections!$P$2/Sections!$M$2)/(1-Sections!$V$2*Sections!$N$2/Sections!$M$2)</f>
        <v>15.459349727578084</v>
      </c>
      <c r="FL198" s="149">
        <f t="shared" si="287"/>
        <v>8.810170378983905</v>
      </c>
      <c r="FM198" s="149">
        <f t="shared" si="288"/>
        <v>81.628281630000004</v>
      </c>
      <c r="FN198" s="149">
        <f t="shared" si="249"/>
        <v>93.98785941514592</v>
      </c>
      <c r="FO198" s="149">
        <f t="shared" si="289"/>
        <v>1</v>
      </c>
      <c r="FP198" s="149">
        <f t="shared" si="298"/>
        <v>-8.810170378983905</v>
      </c>
      <c r="FQ198" s="676"/>
      <c r="FR198" s="149">
        <f>INDEX($B$29:$B$34, MATCH($FV198, $A$29:$A$34, 0))</f>
        <v>281.54523308547459</v>
      </c>
      <c r="FS198" s="129">
        <f t="shared" si="255"/>
        <v>172</v>
      </c>
      <c r="FT198" s="129">
        <f t="shared" si="256"/>
        <v>56.37061967416782</v>
      </c>
      <c r="FU198" s="129">
        <f t="shared" si="257"/>
        <v>202.93423082700414</v>
      </c>
      <c r="FV198" s="149">
        <f>IF(GI198=0,
IF(FT198&lt;$E$29,1,
IF(FT198&lt;$E$30,2,
IF(FT198&lt;$E$31,3,
IF(FT198&lt;$E$32,4,
IF(FT198&lt;$E$33,5,
IF(FT198&lt;$E$34,6)))))),
IF(FT198&gt;$F$29,1,
IF(FT198&gt;$F$30,2,
IF(FT198&gt;$F$31,3,
IF(FT198&gt;$F$32,4,
IF(FT198&gt;$F$33,5,
IF(FT198&gt;$F$34,6)))))))</f>
        <v>4</v>
      </c>
      <c r="FW198" s="149" cm="1">
        <f t="array" ref="FW198">INDEX(Sections!$A$37:$F$67, MATCH(FT198, Acceleration!$H$6:$H$36, 1), Sections!FV198)</f>
        <v>4.7104625432718503</v>
      </c>
      <c r="FX198" s="129">
        <f>(BikeData!$G$5/FR198)*BikeData!$N$2*(Sections!$O$2/Sections!$N$2)-Sections!GC198/Sections!FR198</f>
        <v>8.2138784034401624</v>
      </c>
      <c r="FY198" s="129">
        <f>(Sections!$V$2*Sections!$L$2*BikeData!$N$2*((Sections!$P$2)/Sections!$M$2)/(1-Sections!$V$2*Sections!$N$2/Sections!$M$2))/Sections!FR198-Sections!GC198/Sections!FR198</f>
        <v>12.464398250970502</v>
      </c>
      <c r="FZ198" s="129">
        <f t="shared" si="258"/>
        <v>4.7104625432718503</v>
      </c>
      <c r="GA198" s="129">
        <f t="shared" si="259"/>
        <v>56.454120199824388</v>
      </c>
      <c r="GB198" s="129">
        <f t="shared" si="250"/>
        <v>1.7726608563279043E-2</v>
      </c>
      <c r="GC198" s="149">
        <f>0.5*Sections!$U$2*Sections!$T$2*Sections!FT198^2</f>
        <v>571.9764172409416</v>
      </c>
      <c r="GD198" s="149">
        <f>BikeData!$N$2*((Sections!$P$2)/Sections!$N$2)-(0.5*Sections!$U$2*Sections!$T$2*Sections!FT198^2)/BikeData!$G$5</f>
        <v>8.2677426862103935</v>
      </c>
      <c r="GE198" s="149">
        <f>Sections!$V$2*BikeData!$N$2*(Sections!$P$2/Sections!$M$2)/(1-Sections!$V$2*Sections!$N$2/Sections!$M$2)</f>
        <v>15.459349727578084</v>
      </c>
      <c r="GF198" s="149">
        <f t="shared" si="260"/>
        <v>8.2677426862103935</v>
      </c>
      <c r="GG198" s="149">
        <f t="shared" si="261"/>
        <v>342.54111422000005</v>
      </c>
      <c r="GH198" s="149">
        <f>MAX(0, (FT198^2 - CX$6^2)/(2*Sections!GF198))</f>
        <v>192.17136303416959</v>
      </c>
      <c r="GI198" s="149">
        <f t="shared" si="262"/>
        <v>0</v>
      </c>
      <c r="GJ198" s="149">
        <f t="shared" si="263"/>
        <v>4.7104625432718503</v>
      </c>
      <c r="GM198" s="106">
        <f>INDEX($B$29:$B$34, MATCH(GQ198, $A$29:$A$34, 0))</f>
        <v>281.54523308547459</v>
      </c>
      <c r="GN198" s="106">
        <f t="shared" si="264"/>
        <v>172</v>
      </c>
      <c r="GO198" s="106">
        <f t="shared" si="265"/>
        <v>54.662741051142184</v>
      </c>
      <c r="GP198" s="106">
        <f t="shared" si="266"/>
        <v>196.78586778411187</v>
      </c>
      <c r="GQ198" s="106">
        <f>IF(HD198=0,
IF(GO198&lt;$E$29,1,
IF(GO198&lt;$E$30,2,
IF(GO198&lt;$E$31,3,
IF(GO198&lt;$E$32,4,
IF(GO198&lt;$E$33,5,
IF(GO198&lt;$E$34,6)))))),
IF(GO198&gt;$F$29,1,
IF(GO198&gt;$F$30,2,
IF(GO198&gt;$F$31,3,
IF(GO198&gt;$F$32,4,
IF(GO198&gt;$F$33,5,
IF(GO198&gt;$F$34,6)))))))</f>
        <v>4</v>
      </c>
      <c r="GR198" s="106" cm="1">
        <f t="array" ref="GR198">INDEX(Sections!$A$37:$F$67, MATCH(GO198, Acceleration!$H$6:$H$36, 1), Sections!GQ198)</f>
        <v>4.7104625432718503</v>
      </c>
      <c r="GS198" s="106">
        <f>(BikeData!$G$5/GM198)*BikeData!$N$2*(Sections!$O$2/Sections!$N$2)-Sections!GX198/Sections!GM198</f>
        <v>8.3351153009948025</v>
      </c>
      <c r="GT198" s="106">
        <f>(Sections!$V$2*Sections!$L$2*BikeData!$N$2*((Sections!$P$2)/Sections!$M$2)/(1-Sections!$V$2*Sections!$N$2/Sections!$M$2))/Sections!GM198-Sections!GX198/Sections!GM198</f>
        <v>12.585635148525142</v>
      </c>
      <c r="GU198" s="106">
        <f t="shared" si="267"/>
        <v>4.7104625432718503</v>
      </c>
      <c r="GV198" s="106">
        <f t="shared" si="268"/>
        <v>54.748846419908872</v>
      </c>
      <c r="GW198" s="106">
        <f t="shared" si="251"/>
        <v>1.8279599503381268E-2</v>
      </c>
      <c r="GX198" s="106">
        <f>0.5*Sections!$U$2*Sections!$T$2*Sections!GO198^2</f>
        <v>537.84274666036049</v>
      </c>
      <c r="GY198" s="106">
        <f>BikeData!$N$2*((Sections!$P$2)/Sections!$N$2)-(0.5*Sections!$U$2*Sections!$T$2*Sections!GO198^2)/BikeData!$G$5</f>
        <v>8.3970368929550183</v>
      </c>
      <c r="GZ198" s="106">
        <f>Sections!$V$2*BikeData!$N$2*(Sections!$P$2/Sections!$M$2)/(1-Sections!$V$2*Sections!$N$2/Sections!$M$2)</f>
        <v>15.459349727578084</v>
      </c>
      <c r="HA198" s="106">
        <f t="shared" si="269"/>
        <v>8.3970368929550183</v>
      </c>
      <c r="HB198" s="106">
        <f t="shared" si="270"/>
        <v>211.21187875999999</v>
      </c>
      <c r="HC198" s="106">
        <f>MAX(0, (GO198^2 - DY$9^2)/(2*Sections!HA198))</f>
        <v>177.92081286025567</v>
      </c>
      <c r="HD198" s="106">
        <f t="shared" si="271"/>
        <v>0</v>
      </c>
      <c r="HE198" s="106">
        <f t="shared" si="272"/>
        <v>4.7104625432718503</v>
      </c>
      <c r="HH198" s="82">
        <f>INDEX($B$29:$B$34, MATCH(HL198, $A$29:$A$34, 0))</f>
        <v>281.54523308547459</v>
      </c>
      <c r="HI198" s="82">
        <f t="shared" si="273"/>
        <v>172</v>
      </c>
      <c r="HJ198" s="82">
        <f t="shared" si="274"/>
        <v>54.024938809309901</v>
      </c>
      <c r="HK198" s="82">
        <f t="shared" si="275"/>
        <v>194.48977971351565</v>
      </c>
      <c r="HL198" s="106">
        <f>IF(HY198=1,
IF(HJ198&lt;$E$29,1,
IF(HJ198&lt;$E$30,2,
IF(HJ198&lt;$E$31,3,
IF(HJ198&lt;$E$32,4,
IF(HJ198&lt;$E$33,5,
IF(HJ198&lt;$E$34,6)))))),
IF(HJ198&gt;$F$29,1,
IF(HJ198&gt;$F$30,2,
IF(HJ198&gt;$F$31,3,
IF(HJ198&gt;$F$32,4,
IF(HJ198&gt;$F$33,5,
IF(HJ198&gt;$F$34,6)))))))</f>
        <v>4</v>
      </c>
      <c r="HM198" s="106" cm="1">
        <f t="array" ref="HM198">INDEX(Sections!$A$37:$F$67, MATCH(HJ198, Acceleration!$H$6:$H$36, 1), Sections!HL198)</f>
        <v>4.7104625432718503</v>
      </c>
      <c r="HN198" s="82">
        <f>(BikeData!$G$5/HH198)*BikeData!$N$2*(Sections!$O$2/Sections!$N$2)-Sections!HS198/Sections!HH198</f>
        <v>8.3794343758399812</v>
      </c>
      <c r="HO198" s="82">
        <f>(Sections!$V$2*Sections!$L$2*BikeData!$N$2*((Sections!$P$2)/Sections!$M$2)/(1-Sections!$V$2*Sections!$N$2/Sections!$M$2))/Sections!HH198-Sections!HS198/Sections!HH198</f>
        <v>12.629954223370319</v>
      </c>
      <c r="HP198" s="82">
        <f t="shared" si="276"/>
        <v>4.7104625432718503</v>
      </c>
      <c r="HQ198" s="82">
        <f t="shared" si="277"/>
        <v>54.112059085163473</v>
      </c>
      <c r="HR198" s="106">
        <f t="shared" si="242"/>
        <v>1.8495057556079952E-2</v>
      </c>
      <c r="HS198" s="104">
        <f>0.5*Sections!$U$2*Sections!$T$2*Sections!HJ198^2</f>
        <v>525.36492240294228</v>
      </c>
      <c r="HT198" s="104">
        <f>BikeData!$N$2*((Sections!$P$2)/Sections!$N$2)-(0.5*Sections!$U$2*Sections!$T$2*Sections!HJ198^2)/BikeData!$G$5</f>
        <v>8.4443013787785723</v>
      </c>
      <c r="HU198" s="104">
        <f>Sections!$V$2*BikeData!$N$2*(Sections!$P$2/Sections!$M$2)/(1-Sections!$V$2*Sections!$N$2/Sections!$M$2)</f>
        <v>15.459349727578084</v>
      </c>
      <c r="HV198" s="106">
        <f t="shared" si="278"/>
        <v>8.4443013787785723</v>
      </c>
      <c r="HW198" s="106">
        <f t="shared" si="279"/>
        <v>149.42191860000003</v>
      </c>
      <c r="HX198" s="106">
        <f t="shared" si="252"/>
        <v>153.79771414496145</v>
      </c>
      <c r="HY198" s="106">
        <f t="shared" si="280"/>
        <v>1</v>
      </c>
      <c r="HZ198" s="106">
        <f t="shared" si="281"/>
        <v>4.7104625432718503</v>
      </c>
      <c r="IA198" s="639"/>
    </row>
    <row r="199" spans="2:235">
      <c r="B199" s="65"/>
      <c r="C199" s="65"/>
      <c r="D199" s="65"/>
      <c r="E199" s="111"/>
      <c r="F199" s="111"/>
      <c r="L199" s="149">
        <f>INDEX($B$29:$B$34, MATCH($P199, $A$29:$A$34, 0))</f>
        <v>281.54523308547459</v>
      </c>
      <c r="M199" s="149">
        <f t="shared" si="243"/>
        <v>173</v>
      </c>
      <c r="N199" s="149">
        <f t="shared" si="253"/>
        <v>54.486078803605736</v>
      </c>
      <c r="O199" s="149">
        <f t="shared" si="244"/>
        <v>196.14988369298067</v>
      </c>
      <c r="P199" s="149">
        <f>IF(AC199=0,
IF(N199&lt;$E$29,1,
IF(N199&lt;$E$30,2,
IF(N199&lt;$E$31,3,
IF(N199&lt;$E$32,4,
IF(N199&lt;$E$33,5,
IF(N199&lt;$E$34,6)))))),
IF(N199&gt;$F$29,1,
IF(N199&gt;$F$30,2,
IF(N199&gt;$F$31,3,
IF(N199&gt;$F$32,4,
IF(N199&gt;$F$33,5,
IF(N199&gt;$F$34,6)))))))</f>
        <v>4</v>
      </c>
      <c r="Q199" s="149" cm="1">
        <f t="array" ref="Q199">INDEX(Sections!$A$37:$F$67, MATCH(N199, Acceleration!$H$6:$H$36, 1), Sections!P199)</f>
        <v>4.7104625432718503</v>
      </c>
      <c r="R199" s="149">
        <f>(BikeData!$G$5/L199)*BikeData!$N$2*(Sections!$O$2/Sections!$N$2)-Sections!W199/Sections!L199</f>
        <v>8.3474431447719155</v>
      </c>
      <c r="S199" s="149">
        <f>(Sections!$V$2*Sections!$L$2*BikeData!$N$2*((Sections!$P$2)/Sections!$M$2)/(1-Sections!$V$2*Sections!$N$2/Sections!$M$2))/Sections!L199-Sections!W199/Sections!L199</f>
        <v>12.597962992302254</v>
      </c>
      <c r="T199" s="149">
        <f t="shared" si="240"/>
        <v>4.7104625432718503</v>
      </c>
      <c r="U199" s="149">
        <f t="shared" si="241"/>
        <v>54.572462913811009</v>
      </c>
      <c r="V199" s="149">
        <f t="shared" si="245"/>
        <v>1.8338774464656166E-2</v>
      </c>
      <c r="W199" s="149">
        <f>0.5*Sections!$U$2*Sections!$T$2*Sections!N199^2</f>
        <v>534.37190101069211</v>
      </c>
      <c r="X199" s="149">
        <f>BikeData!$N$2*((Sections!$P$2)/Sections!$N$2)-(0.5*Sections!$U$2*Sections!$T$2*Sections!N199^2)/BikeData!$G$5</f>
        <v>8.4101840355673989</v>
      </c>
      <c r="Y199" s="149">
        <f>Sections!$V$2*BikeData!$N$2*(Sections!$P$2/Sections!$M$2)/(1-Sections!$V$2*Sections!$N$2/Sections!$M$2)</f>
        <v>15.459349727578084</v>
      </c>
      <c r="Z199" s="149">
        <f t="shared" si="246"/>
        <v>8.4101840355673989</v>
      </c>
      <c r="AA199" s="149">
        <f>$D$2-M199</f>
        <v>330.2</v>
      </c>
      <c r="AB199" s="149">
        <f>MAX(0, (N199^2 - M$17^2)/(2*Sections!Z199))</f>
        <v>123.17742335851</v>
      </c>
      <c r="AC199" s="149">
        <f t="shared" si="254"/>
        <v>0</v>
      </c>
      <c r="AD199" s="149">
        <f t="shared" si="247"/>
        <v>4.7104625432718503</v>
      </c>
      <c r="EW199" s="637"/>
      <c r="EX199" s="129">
        <f>INDEX($B$29:$B$34, MATCH($FB199, $A$29:$A$34, 0))</f>
        <v>288.49501037177833</v>
      </c>
      <c r="EY199" s="129">
        <f t="shared" si="282"/>
        <v>173</v>
      </c>
      <c r="EZ199" s="129">
        <f t="shared" si="283"/>
        <v>48.625773059396096</v>
      </c>
      <c r="FA199" s="129">
        <f t="shared" si="284"/>
        <v>175.05278301382594</v>
      </c>
      <c r="FB199" s="149">
        <f>IF(FO199=1,
IF(EZ199&lt;$E$29,1,
IF(EZ199&lt;$E$30,2,
IF(EZ199&lt;$E$31,3,
IF(EZ199&lt;$E$32,4,
IF(EZ199&lt;$E$33,5,
IF(EZ199&lt;$E$34,6)))))),
IF(EZ199&gt;$F$29,1,
IF(EZ199&gt;$F$30,2,
IF(EZ199&gt;$F$31,3,
IF(EZ199&gt;$F$32,4,
IF(EZ199&gt;$F$33,5,
IF(EZ199&gt;$F$34,6)))))))</f>
        <v>3</v>
      </c>
      <c r="FC199" s="149" cm="1">
        <f t="array" ref="FC199">INDEX(Sections!$A$37:$F$67, MATCH(EZ199, Acceleration!$H$6:$H$36, 1), Sections!FB199)</f>
        <v>6.8582415088433493</v>
      </c>
      <c r="FD199" s="129">
        <f>(BikeData!$G$5/EX199)*BikeData!$N$2*(Sections!$O$2/Sections!$N$2)-Sections!FI199/Sections!EX199</f>
        <v>8.523374039267237</v>
      </c>
      <c r="FE199" s="129">
        <f>(Sections!$V$2*Sections!$L$2*BikeData!$N$2*((Sections!$P$2)/Sections!$M$2)/(1-Sections!$V$2*Sections!$N$2/Sections!$M$2))/Sections!EX199-Sections!FI199/Sections!EX199</f>
        <v>12.671499858376489</v>
      </c>
      <c r="FF199" s="129">
        <f t="shared" si="285"/>
        <v>6.8582415088433493</v>
      </c>
      <c r="FG199" s="129">
        <f t="shared" si="302"/>
        <v>48.444003108006321</v>
      </c>
      <c r="FH199" s="129">
        <f t="shared" si="300"/>
        <v>2.0603735570079915E-2</v>
      </c>
      <c r="FI199" s="149">
        <f>0.5*Sections!$U$2*Sections!$T$2*Sections!EZ199^2</f>
        <v>425.60384501230044</v>
      </c>
      <c r="FJ199" s="149">
        <f>BikeData!$N$2*((Sections!$P$2)/Sections!$N$2)-(0.5*Sections!$U$2*Sections!$T$2*Sections!EZ199^2)/BikeData!$G$5</f>
        <v>8.8221842476825181</v>
      </c>
      <c r="FK199" s="149">
        <f>Sections!$V$2*BikeData!$N$2*(Sections!$P$2/Sections!$M$2)/(1-Sections!$V$2*Sections!$N$2/Sections!$M$2)</f>
        <v>15.459349727578084</v>
      </c>
      <c r="FL199" s="149">
        <f t="shared" si="287"/>
        <v>8.8221842476825181</v>
      </c>
      <c r="FM199" s="149">
        <f t="shared" si="288"/>
        <v>80.628281630000004</v>
      </c>
      <c r="FN199" s="149">
        <f t="shared" si="249"/>
        <v>92.861230464512516</v>
      </c>
      <c r="FO199" s="149">
        <f t="shared" si="289"/>
        <v>1</v>
      </c>
      <c r="FP199" s="149">
        <f t="shared" si="298"/>
        <v>-8.8221842476825181</v>
      </c>
      <c r="FQ199" s="676"/>
      <c r="FR199" s="149">
        <f>INDEX($B$29:$B$34, MATCH($FV199, $A$29:$A$34, 0))</f>
        <v>281.54523308547459</v>
      </c>
      <c r="FS199" s="129">
        <f t="shared" si="255"/>
        <v>173</v>
      </c>
      <c r="FT199" s="129">
        <f t="shared" si="256"/>
        <v>56.454120199824388</v>
      </c>
      <c r="FU199" s="129">
        <f t="shared" si="257"/>
        <v>203.2348327193678</v>
      </c>
      <c r="FV199" s="149">
        <f>IF(GI199=0,
IF(FT199&lt;$E$29,1,
IF(FT199&lt;$E$30,2,
IF(FT199&lt;$E$31,3,
IF(FT199&lt;$E$32,4,
IF(FT199&lt;$E$33,5,
IF(FT199&lt;$E$34,6)))))),
IF(FT199&gt;$F$29,1,
IF(FT199&gt;$F$30,2,
IF(FT199&gt;$F$31,3,
IF(FT199&gt;$F$32,4,
IF(FT199&gt;$F$33,5,
IF(FT199&gt;$F$34,6)))))))</f>
        <v>4</v>
      </c>
      <c r="FW199" s="149" cm="1">
        <f t="array" ref="FW199">INDEX(Sections!$A$37:$F$67, MATCH(FT199, Acceleration!$H$6:$H$36, 1), Sections!FV199)</f>
        <v>4.7104625432718503</v>
      </c>
      <c r="FX199" s="129">
        <f>(BikeData!$G$5/FR199)*BikeData!$N$2*(Sections!$O$2/Sections!$N$2)-Sections!GC199/Sections!FR199</f>
        <v>8.2078553339070925</v>
      </c>
      <c r="FY199" s="129">
        <f>(Sections!$V$2*Sections!$L$2*BikeData!$N$2*((Sections!$P$2)/Sections!$M$2)/(1-Sections!$V$2*Sections!$N$2/Sections!$M$2))/Sections!FR199-Sections!GC199/Sections!FR199</f>
        <v>12.458375181437432</v>
      </c>
      <c r="FZ199" s="129">
        <f t="shared" si="258"/>
        <v>4.7104625432718503</v>
      </c>
      <c r="GA199" s="129">
        <f t="shared" si="259"/>
        <v>56.537497403252331</v>
      </c>
      <c r="GB199" s="129">
        <f t="shared" si="250"/>
        <v>1.7700428070919393E-2</v>
      </c>
      <c r="GC199" s="149">
        <f>0.5*Sections!$U$2*Sections!$T$2*Sections!FT199^2</f>
        <v>573.67218375651964</v>
      </c>
      <c r="GD199" s="149">
        <f>BikeData!$N$2*((Sections!$P$2)/Sections!$N$2)-(0.5*Sections!$U$2*Sections!$T$2*Sections!FT199^2)/BikeData!$G$5</f>
        <v>8.2613193281968407</v>
      </c>
      <c r="GE199" s="149">
        <f>Sections!$V$2*BikeData!$N$2*(Sections!$P$2/Sections!$M$2)/(1-Sections!$V$2*Sections!$N$2/Sections!$M$2)</f>
        <v>15.459349727578084</v>
      </c>
      <c r="GF199" s="149">
        <f t="shared" si="260"/>
        <v>8.2613193281968407</v>
      </c>
      <c r="GG199" s="149">
        <f t="shared" si="261"/>
        <v>341.54111422000005</v>
      </c>
      <c r="GH199" s="149">
        <f>MAX(0, (FT199^2 - CX$6^2)/(2*Sections!GF199))</f>
        <v>192.89096335124032</v>
      </c>
      <c r="GI199" s="149">
        <f t="shared" si="262"/>
        <v>0</v>
      </c>
      <c r="GJ199" s="149">
        <f t="shared" si="263"/>
        <v>4.7104625432718503</v>
      </c>
      <c r="GM199" s="106">
        <f>INDEX($B$29:$B$34, MATCH(GQ199, $A$29:$A$34, 0))</f>
        <v>281.54523308547459</v>
      </c>
      <c r="GN199" s="106">
        <f t="shared" si="264"/>
        <v>173</v>
      </c>
      <c r="GO199" s="106">
        <f t="shared" si="265"/>
        <v>54.748846419908872</v>
      </c>
      <c r="GP199" s="106">
        <f t="shared" si="266"/>
        <v>197.09584711167196</v>
      </c>
      <c r="GQ199" s="106">
        <f>IF(HD199=0,
IF(GO199&lt;$E$29,1,
IF(GO199&lt;$E$30,2,
IF(GO199&lt;$E$31,3,
IF(GO199&lt;$E$32,4,
IF(GO199&lt;$E$33,5,
IF(GO199&lt;$E$34,6)))))),
IF(GO199&gt;$F$29,1,
IF(GO199&gt;$F$30,2,
IF(GO199&gt;$F$31,3,
IF(GO199&gt;$F$32,4,
IF(GO199&gt;$F$33,5,
IF(GO199&gt;$F$34,6)))))))</f>
        <v>4</v>
      </c>
      <c r="GR199" s="106" cm="1">
        <f t="array" ref="GR199">INDEX(Sections!$A$37:$F$67, MATCH(GO199, Acceleration!$H$6:$H$36, 1), Sections!GQ199)</f>
        <v>4.7104625432718503</v>
      </c>
      <c r="GS199" s="106">
        <f>(BikeData!$G$5/GM199)*BikeData!$N$2*(Sections!$O$2/Sections!$N$2)-Sections!GX199/Sections!GM199</f>
        <v>8.3290922314617344</v>
      </c>
      <c r="GT199" s="106">
        <f>(Sections!$V$2*Sections!$L$2*BikeData!$N$2*((Sections!$P$2)/Sections!$M$2)/(1-Sections!$V$2*Sections!$N$2/Sections!$M$2))/Sections!GM199-Sections!GX199/Sections!GM199</f>
        <v>12.579612078992074</v>
      </c>
      <c r="GU199" s="106">
        <f t="shared" si="267"/>
        <v>4.7104625432718503</v>
      </c>
      <c r="GV199" s="106">
        <f t="shared" si="268"/>
        <v>54.834816580319774</v>
      </c>
      <c r="GW199" s="106">
        <f t="shared" si="251"/>
        <v>1.8250895664948395E-2</v>
      </c>
      <c r="GX199" s="106">
        <f>0.5*Sections!$U$2*Sections!$T$2*Sections!GO199^2</f>
        <v>539.53851317593831</v>
      </c>
      <c r="GY199" s="106">
        <f>BikeData!$N$2*((Sections!$P$2)/Sections!$N$2)-(0.5*Sections!$U$2*Sections!$T$2*Sections!GO199^2)/BikeData!$G$5</f>
        <v>8.3906135349414654</v>
      </c>
      <c r="GZ199" s="106">
        <f>Sections!$V$2*BikeData!$N$2*(Sections!$P$2/Sections!$M$2)/(1-Sections!$V$2*Sections!$N$2/Sections!$M$2)</f>
        <v>15.459349727578084</v>
      </c>
      <c r="HA199" s="106">
        <f t="shared" si="269"/>
        <v>8.3906135349414654</v>
      </c>
      <c r="HB199" s="106">
        <f t="shared" si="270"/>
        <v>210.21187875999999</v>
      </c>
      <c r="HC199" s="106">
        <f>MAX(0, (GO199^2 - DY$9^2)/(2*Sections!HA199))</f>
        <v>178.61841519862583</v>
      </c>
      <c r="HD199" s="106">
        <f t="shared" si="271"/>
        <v>0</v>
      </c>
      <c r="HE199" s="106">
        <f t="shared" si="272"/>
        <v>4.7104625432718503</v>
      </c>
      <c r="HH199" s="82">
        <f>INDEX($B$29:$B$34, MATCH(HL199, $A$29:$A$34, 0))</f>
        <v>281.54523308547459</v>
      </c>
      <c r="HI199" s="82">
        <f t="shared" si="273"/>
        <v>173</v>
      </c>
      <c r="HJ199" s="82">
        <f t="shared" si="274"/>
        <v>54.112059085163473</v>
      </c>
      <c r="HK199" s="82">
        <f t="shared" si="275"/>
        <v>194.80341270658852</v>
      </c>
      <c r="HL199" s="106">
        <f>IF(HY199=1,
IF(HJ199&lt;$E$29,1,
IF(HJ199&lt;$E$30,2,
IF(HJ199&lt;$E$31,3,
IF(HJ199&lt;$E$32,4,
IF(HJ199&lt;$E$33,5,
IF(HJ199&lt;$E$34,6)))))),
IF(HJ199&gt;$F$29,1,
IF(HJ199&gt;$F$30,2,
IF(HJ199&gt;$F$31,3,
IF(HJ199&gt;$F$32,4,
IF(HJ199&gt;$F$33,5,
IF(HJ199&gt;$F$34,6)))))))</f>
        <v>4</v>
      </c>
      <c r="HM199" s="106" cm="1">
        <f t="array" ref="HM199">INDEX(Sections!$A$37:$F$67, MATCH(HJ199, Acceleration!$H$6:$H$36, 1), Sections!HL199)</f>
        <v>4.7104625432718503</v>
      </c>
      <c r="HN199" s="82">
        <f>(BikeData!$G$5/HH199)*BikeData!$N$2*(Sections!$O$2/Sections!$N$2)-Sections!HS199/Sections!HH199</f>
        <v>8.3734113063069113</v>
      </c>
      <c r="HO199" s="82">
        <f>(Sections!$V$2*Sections!$L$2*BikeData!$N$2*((Sections!$P$2)/Sections!$M$2)/(1-Sections!$V$2*Sections!$N$2/Sections!$M$2))/Sections!HH199-Sections!HS199/Sections!HH199</f>
        <v>12.623931153837251</v>
      </c>
      <c r="HP199" s="82">
        <f t="shared" si="276"/>
        <v>4.7104625432718503</v>
      </c>
      <c r="HQ199" s="82">
        <f t="shared" si="277"/>
        <v>54.199039322876992</v>
      </c>
      <c r="HR199" s="106">
        <f t="shared" si="242"/>
        <v>1.8465328386435467E-2</v>
      </c>
      <c r="HS199" s="104">
        <f>0.5*Sections!$U$2*Sections!$T$2*Sections!HJ199^2</f>
        <v>527.0606889185201</v>
      </c>
      <c r="HT199" s="104">
        <f>BikeData!$N$2*((Sections!$P$2)/Sections!$N$2)-(0.5*Sections!$U$2*Sections!$T$2*Sections!HJ199^2)/BikeData!$G$5</f>
        <v>8.4378780207650195</v>
      </c>
      <c r="HU199" s="104">
        <f>Sections!$V$2*BikeData!$N$2*(Sections!$P$2/Sections!$M$2)/(1-Sections!$V$2*Sections!$N$2/Sections!$M$2)</f>
        <v>15.459349727578084</v>
      </c>
      <c r="HV199" s="106">
        <f t="shared" si="278"/>
        <v>8.4378780207650195</v>
      </c>
      <c r="HW199" s="106">
        <f t="shared" si="279"/>
        <v>148.42191860000003</v>
      </c>
      <c r="HX199" s="106">
        <f t="shared" si="252"/>
        <v>154.47304511192587</v>
      </c>
      <c r="HY199" s="106">
        <f t="shared" si="280"/>
        <v>1</v>
      </c>
      <c r="HZ199" s="106">
        <f t="shared" si="281"/>
        <v>4.7104625432718503</v>
      </c>
      <c r="IA199" s="639"/>
    </row>
    <row r="200" spans="2:235">
      <c r="B200" s="65"/>
      <c r="C200" s="65"/>
      <c r="D200" s="65"/>
      <c r="E200" s="111"/>
      <c r="F200" s="111"/>
      <c r="L200" s="149">
        <f>INDEX($B$29:$B$34, MATCH($P200, $A$29:$A$34, 0))</f>
        <v>281.54523308547459</v>
      </c>
      <c r="M200" s="149">
        <f t="shared" si="243"/>
        <v>174</v>
      </c>
      <c r="N200" s="149">
        <f t="shared" si="253"/>
        <v>54.572462913811009</v>
      </c>
      <c r="O200" s="149">
        <f t="shared" si="244"/>
        <v>196.46086648971965</v>
      </c>
      <c r="P200" s="149">
        <f>IF(AC200=0,
IF(N200&lt;$E$29,1,
IF(N200&lt;$E$30,2,
IF(N200&lt;$E$31,3,
IF(N200&lt;$E$32,4,
IF(N200&lt;$E$33,5,
IF(N200&lt;$E$34,6)))))),
IF(N200&gt;$F$29,1,
IF(N200&gt;$F$30,2,
IF(N200&gt;$F$31,3,
IF(N200&gt;$F$32,4,
IF(N200&gt;$F$33,5,
IF(N200&gt;$F$34,6)))))))</f>
        <v>4</v>
      </c>
      <c r="Q200" s="149" cm="1">
        <f t="array" ref="Q200">INDEX(Sections!$A$37:$F$67, MATCH(N200, Acceleration!$H$6:$H$36, 1), Sections!P200)</f>
        <v>4.7104625432718503</v>
      </c>
      <c r="R200" s="149">
        <f>(BikeData!$G$5/L200)*BikeData!$N$2*(Sections!$O$2/Sections!$N$2)-Sections!W200/Sections!L200</f>
        <v>8.3414200752388457</v>
      </c>
      <c r="S200" s="149">
        <f>(Sections!$V$2*Sections!$L$2*BikeData!$N$2*((Sections!$P$2)/Sections!$M$2)/(1-Sections!$V$2*Sections!$N$2/Sections!$M$2))/Sections!L200-Sections!W200/Sections!L200</f>
        <v>12.591939922769186</v>
      </c>
      <c r="T200" s="149">
        <f t="shared" si="240"/>
        <v>4.7104625432718503</v>
      </c>
      <c r="U200" s="149">
        <f t="shared" si="241"/>
        <v>54.658710500393454</v>
      </c>
      <c r="V200" s="149">
        <f t="shared" si="245"/>
        <v>1.8309791403741452E-2</v>
      </c>
      <c r="W200" s="149">
        <f>0.5*Sections!$U$2*Sections!$T$2*Sections!N200^2</f>
        <v>536.06766752627004</v>
      </c>
      <c r="X200" s="149">
        <f>BikeData!$N$2*((Sections!$P$2)/Sections!$N$2)-(0.5*Sections!$U$2*Sections!$T$2*Sections!N200^2)/BikeData!$G$5</f>
        <v>8.403760677553846</v>
      </c>
      <c r="Y200" s="149">
        <f>Sections!$V$2*BikeData!$N$2*(Sections!$P$2/Sections!$M$2)/(1-Sections!$V$2*Sections!$N$2/Sections!$M$2)</f>
        <v>15.459349727578084</v>
      </c>
      <c r="Z200" s="149">
        <f t="shared" si="246"/>
        <v>8.403760677553846</v>
      </c>
      <c r="AA200" s="149">
        <f>$D$2-M200</f>
        <v>329.2</v>
      </c>
      <c r="AB200" s="149">
        <f>MAX(0, (N200^2 - M$17^2)/(2*Sections!Z200))</f>
        <v>123.83209160095355</v>
      </c>
      <c r="AC200" s="149">
        <f t="shared" si="254"/>
        <v>0</v>
      </c>
      <c r="AD200" s="149">
        <f t="shared" si="247"/>
        <v>4.7104625432718503</v>
      </c>
      <c r="EW200" s="637"/>
      <c r="EX200" s="129">
        <f>INDEX($B$29:$B$34, MATCH($FB200, $A$29:$A$34, 0))</f>
        <v>288.49501037177833</v>
      </c>
      <c r="EY200" s="129">
        <f t="shared" si="282"/>
        <v>174</v>
      </c>
      <c r="EZ200" s="129">
        <f t="shared" si="283"/>
        <v>48.444003108006321</v>
      </c>
      <c r="FA200" s="129">
        <f t="shared" si="284"/>
        <v>174.39841118882276</v>
      </c>
      <c r="FB200" s="149">
        <f>IF(FO200=1,
IF(EZ200&lt;$E$29,1,
IF(EZ200&lt;$E$30,2,
IF(EZ200&lt;$E$31,3,
IF(EZ200&lt;$E$32,4,
IF(EZ200&lt;$E$33,5,
IF(EZ200&lt;$E$34,6)))))),
IF(EZ200&gt;$F$29,1,
IF(EZ200&gt;$F$30,2,
IF(EZ200&gt;$F$31,3,
IF(EZ200&gt;$F$32,4,
IF(EZ200&gt;$F$33,5,
IF(EZ200&gt;$F$34,6)))))))</f>
        <v>3</v>
      </c>
      <c r="FC200" s="149" cm="1">
        <f t="array" ref="FC200">INDEX(Sections!$A$37:$F$67, MATCH(EZ200, Acceleration!$H$6:$H$36, 1), Sections!FB200)</f>
        <v>6.8582415088433493</v>
      </c>
      <c r="FD200" s="129">
        <f>(BikeData!$G$5/EX200)*BikeData!$N$2*(Sections!$O$2/Sections!$N$2)-Sections!FI200/Sections!EX200</f>
        <v>8.5343828477907291</v>
      </c>
      <c r="FE200" s="129">
        <f>(Sections!$V$2*Sections!$L$2*BikeData!$N$2*((Sections!$P$2)/Sections!$M$2)/(1-Sections!$V$2*Sections!$N$2/Sections!$M$2))/Sections!EX200-Sections!FI200/Sections!EX200</f>
        <v>12.682508666899981</v>
      </c>
      <c r="FF200" s="129">
        <f t="shared" si="285"/>
        <v>6.8582415088433493</v>
      </c>
      <c r="FG200" s="129">
        <f t="shared" si="302"/>
        <v>48.261299279346666</v>
      </c>
      <c r="FH200" s="129">
        <f t="shared" si="300"/>
        <v>2.0681389237469507E-2</v>
      </c>
      <c r="FI200" s="149">
        <f>0.5*Sections!$U$2*Sections!$T$2*Sections!EZ200^2</f>
        <v>422.42785868313473</v>
      </c>
      <c r="FJ200" s="149">
        <f>BikeData!$N$2*((Sections!$P$2)/Sections!$N$2)-(0.5*Sections!$U$2*Sections!$T$2*Sections!EZ200^2)/BikeData!$G$5</f>
        <v>8.8342144989293594</v>
      </c>
      <c r="FK200" s="149">
        <f>Sections!$V$2*BikeData!$N$2*(Sections!$P$2/Sections!$M$2)/(1-Sections!$V$2*Sections!$N$2/Sections!$M$2)</f>
        <v>15.459349727578084</v>
      </c>
      <c r="FL200" s="149">
        <f t="shared" si="287"/>
        <v>8.8342144989293594</v>
      </c>
      <c r="FM200" s="149">
        <f t="shared" si="288"/>
        <v>79.628281630000004</v>
      </c>
      <c r="FN200" s="149">
        <f t="shared" si="249"/>
        <v>91.736135733966179</v>
      </c>
      <c r="FO200" s="149">
        <f t="shared" si="289"/>
        <v>1</v>
      </c>
      <c r="FP200" s="149">
        <f t="shared" si="298"/>
        <v>-8.8342144989293594</v>
      </c>
      <c r="FQ200" s="676"/>
      <c r="FR200" s="149">
        <f>INDEX($B$29:$B$34, MATCH($FV200, $A$29:$A$34, 0))</f>
        <v>281.54523308547459</v>
      </c>
      <c r="FS200" s="129">
        <f t="shared" si="255"/>
        <v>174</v>
      </c>
      <c r="FT200" s="129">
        <f t="shared" si="256"/>
        <v>56.537497403252331</v>
      </c>
      <c r="FU200" s="129">
        <f t="shared" si="257"/>
        <v>203.5349906517084</v>
      </c>
      <c r="FV200" s="149">
        <f>IF(GI200=0,
IF(FT200&lt;$E$29,1,
IF(FT200&lt;$E$30,2,
IF(FT200&lt;$E$31,3,
IF(FT200&lt;$E$32,4,
IF(FT200&lt;$E$33,5,
IF(FT200&lt;$E$34,6)))))),
IF(FT200&gt;$F$29,1,
IF(FT200&gt;$F$30,2,
IF(FT200&gt;$F$31,3,
IF(FT200&gt;$F$32,4,
IF(FT200&gt;$F$33,5,
IF(FT200&gt;$F$34,6)))))))</f>
        <v>4</v>
      </c>
      <c r="FW200" s="149" cm="1">
        <f t="array" ref="FW200">INDEX(Sections!$A$37:$F$67, MATCH(FT200, Acceleration!$H$6:$H$36, 1), Sections!FV200)</f>
        <v>4.7104625432718503</v>
      </c>
      <c r="FX200" s="129">
        <f>(BikeData!$G$5/FR200)*BikeData!$N$2*(Sections!$O$2/Sections!$N$2)-Sections!GC200/Sections!FR200</f>
        <v>8.2018322643740227</v>
      </c>
      <c r="FY200" s="129">
        <f>(Sections!$V$2*Sections!$L$2*BikeData!$N$2*((Sections!$P$2)/Sections!$M$2)/(1-Sections!$V$2*Sections!$N$2/Sections!$M$2))/Sections!FR200-Sections!GC200/Sections!FR200</f>
        <v>12.452352111904364</v>
      </c>
      <c r="FZ200" s="129">
        <f t="shared" si="258"/>
        <v>4.7104625432718503</v>
      </c>
      <c r="GA200" s="129">
        <f t="shared" si="259"/>
        <v>56.62075182924815</v>
      </c>
      <c r="GB200" s="129">
        <f t="shared" si="250"/>
        <v>1.767436323524833E-2</v>
      </c>
      <c r="GC200" s="149">
        <f>0.5*Sections!$U$2*Sections!$T$2*Sections!FT200^2</f>
        <v>575.36795027209746</v>
      </c>
      <c r="GD200" s="149">
        <f>BikeData!$N$2*((Sections!$P$2)/Sections!$N$2)-(0.5*Sections!$U$2*Sections!$T$2*Sections!FT200^2)/BikeData!$G$5</f>
        <v>8.2548959701832878</v>
      </c>
      <c r="GE200" s="149">
        <f>Sections!$V$2*BikeData!$N$2*(Sections!$P$2/Sections!$M$2)/(1-Sections!$V$2*Sections!$N$2/Sections!$M$2)</f>
        <v>15.459349727578084</v>
      </c>
      <c r="GF200" s="149">
        <f t="shared" si="260"/>
        <v>8.2548959701832878</v>
      </c>
      <c r="GG200" s="149">
        <f t="shared" si="261"/>
        <v>340.54111422000005</v>
      </c>
      <c r="GH200" s="149">
        <f>MAX(0, (FT200^2 - CX$6^2)/(2*Sections!GF200))</f>
        <v>193.61168354928344</v>
      </c>
      <c r="GI200" s="149">
        <f t="shared" si="262"/>
        <v>0</v>
      </c>
      <c r="GJ200" s="149">
        <f t="shared" si="263"/>
        <v>4.7104625432718503</v>
      </c>
      <c r="GM200" s="106">
        <f>INDEX($B$29:$B$34, MATCH(GQ200, $A$29:$A$34, 0))</f>
        <v>281.54523308547459</v>
      </c>
      <c r="GN200" s="106">
        <f t="shared" si="264"/>
        <v>174</v>
      </c>
      <c r="GO200" s="106">
        <f t="shared" si="265"/>
        <v>54.834816580319774</v>
      </c>
      <c r="GP200" s="106">
        <f t="shared" si="266"/>
        <v>197.40533968915119</v>
      </c>
      <c r="GQ200" s="106">
        <f>IF(HD200=0,
IF(GO200&lt;$E$29,1,
IF(GO200&lt;$E$30,2,
IF(GO200&lt;$E$31,3,
IF(GO200&lt;$E$32,4,
IF(GO200&lt;$E$33,5,
IF(GO200&lt;$E$34,6)))))),
IF(GO200&gt;$F$29,1,
IF(GO200&gt;$F$30,2,
IF(GO200&gt;$F$31,3,
IF(GO200&gt;$F$32,4,
IF(GO200&gt;$F$33,5,
IF(GO200&gt;$F$34,6)))))))</f>
        <v>4</v>
      </c>
      <c r="GR200" s="106" cm="1">
        <f t="array" ref="GR200">INDEX(Sections!$A$37:$F$67, MATCH(GO200, Acceleration!$H$6:$H$36, 1), Sections!GQ200)</f>
        <v>4.7104625432718503</v>
      </c>
      <c r="GS200" s="106">
        <f>(BikeData!$G$5/GM200)*BikeData!$N$2*(Sections!$O$2/Sections!$N$2)-Sections!GX200/Sections!GM200</f>
        <v>8.3230691619286645</v>
      </c>
      <c r="GT200" s="106">
        <f>(Sections!$V$2*Sections!$L$2*BikeData!$N$2*((Sections!$P$2)/Sections!$M$2)/(1-Sections!$V$2*Sections!$N$2/Sections!$M$2))/Sections!GM200-Sections!GX200/Sections!GM200</f>
        <v>12.573589009459004</v>
      </c>
      <c r="GU200" s="106">
        <f t="shared" si="267"/>
        <v>4.7104625432718503</v>
      </c>
      <c r="GV200" s="106">
        <f t="shared" si="268"/>
        <v>54.920652167320959</v>
      </c>
      <c r="GW200" s="106">
        <f t="shared" si="251"/>
        <v>1.8222326621360661E-2</v>
      </c>
      <c r="GX200" s="106">
        <f>0.5*Sections!$U$2*Sections!$T$2*Sections!GO200^2</f>
        <v>541.23427969151624</v>
      </c>
      <c r="GY200" s="106">
        <f>BikeData!$N$2*((Sections!$P$2)/Sections!$N$2)-(0.5*Sections!$U$2*Sections!$T$2*Sections!GO200^2)/BikeData!$G$5</f>
        <v>8.3841901769279144</v>
      </c>
      <c r="GZ200" s="106">
        <f>Sections!$V$2*BikeData!$N$2*(Sections!$P$2/Sections!$M$2)/(1-Sections!$V$2*Sections!$N$2/Sections!$M$2)</f>
        <v>15.459349727578084</v>
      </c>
      <c r="HA200" s="106">
        <f t="shared" si="269"/>
        <v>8.3841901769279144</v>
      </c>
      <c r="HB200" s="106">
        <f t="shared" si="270"/>
        <v>209.21187875999999</v>
      </c>
      <c r="HC200" s="106">
        <f>MAX(0, (GO200^2 - DY$9^2)/(2*Sections!HA200))</f>
        <v>179.31708644155941</v>
      </c>
      <c r="HD200" s="106">
        <f t="shared" si="271"/>
        <v>0</v>
      </c>
      <c r="HE200" s="106">
        <f t="shared" si="272"/>
        <v>4.7104625432718503</v>
      </c>
      <c r="HH200" s="82">
        <f>INDEX($B$29:$B$34, MATCH(HL200, $A$29:$A$34, 0))</f>
        <v>281.54523308547459</v>
      </c>
      <c r="HI200" s="82">
        <f t="shared" si="273"/>
        <v>174</v>
      </c>
      <c r="HJ200" s="82">
        <f t="shared" si="274"/>
        <v>54.199039322876992</v>
      </c>
      <c r="HK200" s="82">
        <f t="shared" si="275"/>
        <v>195.11654156235718</v>
      </c>
      <c r="HL200" s="106">
        <f>IF(HY200=1,
IF(HJ200&lt;$E$29,1,
IF(HJ200&lt;$E$30,2,
IF(HJ200&lt;$E$31,3,
IF(HJ200&lt;$E$32,4,
IF(HJ200&lt;$E$33,5,
IF(HJ200&lt;$E$34,6)))))),
IF(HJ200&gt;$F$29,1,
IF(HJ200&gt;$F$30,2,
IF(HJ200&gt;$F$31,3,
IF(HJ200&gt;$F$32,4,
IF(HJ200&gt;$F$33,5,
IF(HJ200&gt;$F$34,6)))))))</f>
        <v>4</v>
      </c>
      <c r="HM200" s="106" cm="1">
        <f t="array" ref="HM200">INDEX(Sections!$A$37:$F$67, MATCH(HJ200, Acceleration!$H$6:$H$36, 1), Sections!HL200)</f>
        <v>4.7104625432718503</v>
      </c>
      <c r="HN200" s="82">
        <f>(BikeData!$G$5/HH200)*BikeData!$N$2*(Sections!$O$2/Sections!$N$2)-Sections!HS200/Sections!HH200</f>
        <v>8.3673882367738432</v>
      </c>
      <c r="HO200" s="82">
        <f>(Sections!$V$2*Sections!$L$2*BikeData!$N$2*((Sections!$P$2)/Sections!$M$2)/(1-Sections!$V$2*Sections!$N$2/Sections!$M$2))/Sections!HH200-Sections!HS200/Sections!HH200</f>
        <v>12.617908084304183</v>
      </c>
      <c r="HP200" s="82">
        <f t="shared" si="276"/>
        <v>4.7104625432718503</v>
      </c>
      <c r="HQ200" s="82">
        <f t="shared" si="277"/>
        <v>54.285880195584099</v>
      </c>
      <c r="HR200" s="106">
        <f t="shared" si="242"/>
        <v>1.8435742118604784E-2</v>
      </c>
      <c r="HS200" s="104">
        <f>0.5*Sections!$U$2*Sections!$T$2*Sections!HJ200^2</f>
        <v>528.75645543409792</v>
      </c>
      <c r="HT200" s="104">
        <f>BikeData!$N$2*((Sections!$P$2)/Sections!$N$2)-(0.5*Sections!$U$2*Sections!$T$2*Sections!HJ200^2)/BikeData!$G$5</f>
        <v>8.4314546627514684</v>
      </c>
      <c r="HU200" s="104">
        <f>Sections!$V$2*BikeData!$N$2*(Sections!$P$2/Sections!$M$2)/(1-Sections!$V$2*Sections!$N$2/Sections!$M$2)</f>
        <v>15.459349727578084</v>
      </c>
      <c r="HV200" s="106">
        <f t="shared" si="278"/>
        <v>8.4314546627514684</v>
      </c>
      <c r="HW200" s="106">
        <f t="shared" si="279"/>
        <v>147.42191860000003</v>
      </c>
      <c r="HX200" s="106">
        <f t="shared" si="252"/>
        <v>155.14940505734103</v>
      </c>
      <c r="HY200" s="106">
        <f t="shared" si="280"/>
        <v>1</v>
      </c>
      <c r="HZ200" s="106">
        <f t="shared" si="281"/>
        <v>4.7104625432718503</v>
      </c>
      <c r="IA200" s="639"/>
    </row>
    <row r="201" spans="2:235">
      <c r="B201" s="65"/>
      <c r="C201" s="65"/>
      <c r="D201" s="65"/>
      <c r="E201" s="111"/>
      <c r="F201" s="111"/>
      <c r="L201" s="149">
        <f>INDEX($B$29:$B$34, MATCH($P201, $A$29:$A$34, 0))</f>
        <v>281.54523308547459</v>
      </c>
      <c r="M201" s="149">
        <f t="shared" si="243"/>
        <v>175</v>
      </c>
      <c r="N201" s="149">
        <f t="shared" si="253"/>
        <v>54.658710500393454</v>
      </c>
      <c r="O201" s="149">
        <f t="shared" si="244"/>
        <v>196.77135780141643</v>
      </c>
      <c r="P201" s="149">
        <f>IF(AC201=0,
IF(N201&lt;$E$29,1,
IF(N201&lt;$E$30,2,
IF(N201&lt;$E$31,3,
IF(N201&lt;$E$32,4,
IF(N201&lt;$E$33,5,
IF(N201&lt;$E$34,6)))))),
IF(N201&gt;$F$29,1,
IF(N201&gt;$F$30,2,
IF(N201&gt;$F$31,3,
IF(N201&gt;$F$32,4,
IF(N201&gt;$F$33,5,
IF(N201&gt;$F$34,6)))))))</f>
        <v>4</v>
      </c>
      <c r="Q201" s="149" cm="1">
        <f t="array" ref="Q201">INDEX(Sections!$A$37:$F$67, MATCH(N201, Acceleration!$H$6:$H$36, 1), Sections!P201)</f>
        <v>4.7104625432718503</v>
      </c>
      <c r="R201" s="149">
        <f>(BikeData!$G$5/L201)*BikeData!$N$2*(Sections!$O$2/Sections!$N$2)-Sections!W201/Sections!L201</f>
        <v>8.3353970057057776</v>
      </c>
      <c r="S201" s="149">
        <f>(Sections!$V$2*Sections!$L$2*BikeData!$N$2*((Sections!$P$2)/Sections!$M$2)/(1-Sections!$V$2*Sections!$N$2/Sections!$M$2))/Sections!L201-Sections!W201/Sections!L201</f>
        <v>12.585916853236117</v>
      </c>
      <c r="T201" s="149">
        <f t="shared" si="240"/>
        <v>4.7104625432718503</v>
      </c>
      <c r="U201" s="149">
        <f t="shared" si="241"/>
        <v>54.744822208610429</v>
      </c>
      <c r="V201" s="149">
        <f t="shared" si="245"/>
        <v>1.8280945326690369E-2</v>
      </c>
      <c r="W201" s="149">
        <f>0.5*Sections!$U$2*Sections!$T$2*Sections!N201^2</f>
        <v>537.76343404184786</v>
      </c>
      <c r="X201" s="149">
        <f>BikeData!$N$2*((Sections!$P$2)/Sections!$N$2)-(0.5*Sections!$U$2*Sections!$T$2*Sections!N201^2)/BikeData!$G$5</f>
        <v>8.3973373195402949</v>
      </c>
      <c r="Y201" s="149">
        <f>Sections!$V$2*BikeData!$N$2*(Sections!$P$2/Sections!$M$2)/(1-Sections!$V$2*Sections!$N$2/Sections!$M$2)</f>
        <v>15.459349727578084</v>
      </c>
      <c r="Z201" s="149">
        <f t="shared" si="246"/>
        <v>8.3973373195402949</v>
      </c>
      <c r="AA201" s="149">
        <f>$D$2-M201</f>
        <v>328.2</v>
      </c>
      <c r="AB201" s="149">
        <f>MAX(0, (N201^2 - M$17^2)/(2*Sections!Z201))</f>
        <v>124.48776139146915</v>
      </c>
      <c r="AC201" s="149">
        <f t="shared" si="254"/>
        <v>0</v>
      </c>
      <c r="AD201" s="149">
        <f t="shared" si="247"/>
        <v>4.7104625432718503</v>
      </c>
      <c r="EW201" s="637"/>
      <c r="EX201" s="129">
        <f>INDEX($B$29:$B$34, MATCH($FB201, $A$29:$A$34, 0))</f>
        <v>288.49501037177833</v>
      </c>
      <c r="EY201" s="129">
        <f t="shared" si="282"/>
        <v>175</v>
      </c>
      <c r="EZ201" s="129">
        <f t="shared" si="283"/>
        <v>48.261299279346666</v>
      </c>
      <c r="FA201" s="129">
        <f t="shared" si="284"/>
        <v>173.740677405648</v>
      </c>
      <c r="FB201" s="149">
        <f>IF(FO201=1,
IF(EZ201&lt;$E$29,1,
IF(EZ201&lt;$E$30,2,
IF(EZ201&lt;$E$31,3,
IF(EZ201&lt;$E$32,4,
IF(EZ201&lt;$E$33,5,
IF(EZ201&lt;$E$34,6)))))),
IF(EZ201&gt;$F$29,1,
IF(EZ201&gt;$F$30,2,
IF(EZ201&gt;$F$31,3,
IF(EZ201&gt;$F$32,4,
IF(EZ201&gt;$F$33,5,
IF(EZ201&gt;$F$34,6)))))))</f>
        <v>3</v>
      </c>
      <c r="FC201" s="149" cm="1">
        <f t="array" ref="FC201">INDEX(Sections!$A$37:$F$67, MATCH(EZ201, Acceleration!$H$6:$H$36, 1), Sections!FB201)</f>
        <v>6.8582415088433493</v>
      </c>
      <c r="FD201" s="129">
        <f>(BikeData!$G$5/EX201)*BikeData!$N$2*(Sections!$O$2/Sections!$N$2)-Sections!FI201/Sections!EX201</f>
        <v>8.5454066683258443</v>
      </c>
      <c r="FE201" s="129">
        <f>(Sections!$V$2*Sections!$L$2*BikeData!$N$2*((Sections!$P$2)/Sections!$M$2)/(1-Sections!$V$2*Sections!$N$2/Sections!$M$2))/Sections!EX201-Sections!FI201/Sections!EX201</f>
        <v>12.693532487435096</v>
      </c>
      <c r="FF201" s="129">
        <f t="shared" si="285"/>
        <v>6.8582415088433493</v>
      </c>
      <c r="FG201" s="129">
        <f t="shared" si="302"/>
        <v>48.077650585490744</v>
      </c>
      <c r="FH201" s="129">
        <f t="shared" si="300"/>
        <v>2.0760035300426052E-2</v>
      </c>
      <c r="FI201" s="149">
        <f>0.5*Sections!$U$2*Sections!$T$2*Sections!EZ201^2</f>
        <v>419.24754146352001</v>
      </c>
      <c r="FJ201" s="149">
        <f>BikeData!$N$2*((Sections!$P$2)/Sections!$N$2)-(0.5*Sections!$U$2*Sections!$T$2*Sections!EZ201^2)/BikeData!$G$5</f>
        <v>8.8462611550642638</v>
      </c>
      <c r="FK201" s="149">
        <f>Sections!$V$2*BikeData!$N$2*(Sections!$P$2/Sections!$M$2)/(1-Sections!$V$2*Sections!$N$2/Sections!$M$2)</f>
        <v>15.459349727578084</v>
      </c>
      <c r="FL201" s="149">
        <f t="shared" si="287"/>
        <v>8.8462611550642638</v>
      </c>
      <c r="FM201" s="149">
        <f t="shared" si="288"/>
        <v>78.628281630000004</v>
      </c>
      <c r="FN201" s="149">
        <f t="shared" si="249"/>
        <v>90.612573134237621</v>
      </c>
      <c r="FO201" s="149">
        <f t="shared" si="289"/>
        <v>1</v>
      </c>
      <c r="FP201" s="149">
        <f t="shared" si="298"/>
        <v>-8.8462611550642638</v>
      </c>
      <c r="FQ201" s="676"/>
      <c r="FR201" s="149">
        <f>INDEX($B$29:$B$34, MATCH($FV201, $A$29:$A$34, 0))</f>
        <v>281.54523308547459</v>
      </c>
      <c r="FS201" s="129">
        <f t="shared" si="255"/>
        <v>175</v>
      </c>
      <c r="FT201" s="129">
        <f t="shared" si="256"/>
        <v>56.62075182924815</v>
      </c>
      <c r="FU201" s="129">
        <f t="shared" si="257"/>
        <v>203.83470658529333</v>
      </c>
      <c r="FV201" s="149">
        <f>IF(GI201=0,
IF(FT201&lt;$E$29,1,
IF(FT201&lt;$E$30,2,
IF(FT201&lt;$E$31,3,
IF(FT201&lt;$E$32,4,
IF(FT201&lt;$E$33,5,
IF(FT201&lt;$E$34,6)))))),
IF(FT201&gt;$F$29,1,
IF(FT201&gt;$F$30,2,
IF(FT201&gt;$F$31,3,
IF(FT201&gt;$F$32,4,
IF(FT201&gt;$F$33,5,
IF(FT201&gt;$F$34,6)))))))</f>
        <v>4</v>
      </c>
      <c r="FW201" s="149" cm="1">
        <f t="array" ref="FW201">INDEX(Sections!$A$37:$F$67, MATCH(FT201, Acceleration!$H$6:$H$36, 1), Sections!FV201)</f>
        <v>4.7104625432718503</v>
      </c>
      <c r="FX201" s="129">
        <f>(BikeData!$G$5/FR201)*BikeData!$N$2*(Sections!$O$2/Sections!$N$2)-Sections!GC201/Sections!FR201</f>
        <v>8.1958091948409546</v>
      </c>
      <c r="FY201" s="129">
        <f>(Sections!$V$2*Sections!$L$2*BikeData!$N$2*((Sections!$P$2)/Sections!$M$2)/(1-Sections!$V$2*Sections!$N$2/Sections!$M$2))/Sections!FR201-Sections!GC201/Sections!FR201</f>
        <v>12.446329042371294</v>
      </c>
      <c r="FZ201" s="129">
        <f t="shared" si="258"/>
        <v>4.7104625432718503</v>
      </c>
      <c r="GA201" s="129">
        <f t="shared" si="259"/>
        <v>56.703884018608917</v>
      </c>
      <c r="GB201" s="129">
        <f t="shared" si="250"/>
        <v>1.7648413207214459E-2</v>
      </c>
      <c r="GC201" s="149">
        <f>0.5*Sections!$U$2*Sections!$T$2*Sections!FT201^2</f>
        <v>577.06371678767539</v>
      </c>
      <c r="GD201" s="149">
        <f>BikeData!$N$2*((Sections!$P$2)/Sections!$N$2)-(0.5*Sections!$U$2*Sections!$T$2*Sections!FT201^2)/BikeData!$G$5</f>
        <v>8.2484726121697349</v>
      </c>
      <c r="GE201" s="149">
        <f>Sections!$V$2*BikeData!$N$2*(Sections!$P$2/Sections!$M$2)/(1-Sections!$V$2*Sections!$N$2/Sections!$M$2)</f>
        <v>15.459349727578084</v>
      </c>
      <c r="GF201" s="149">
        <f t="shared" si="260"/>
        <v>8.2484726121697349</v>
      </c>
      <c r="GG201" s="149">
        <f t="shared" si="261"/>
        <v>339.54111422000005</v>
      </c>
      <c r="GH201" s="149">
        <f>MAX(0, (FT201^2 - CX$6^2)/(2*Sections!GF201))</f>
        <v>194.3335262445639</v>
      </c>
      <c r="GI201" s="149">
        <f t="shared" si="262"/>
        <v>0</v>
      </c>
      <c r="GJ201" s="149">
        <f t="shared" si="263"/>
        <v>4.7104625432718503</v>
      </c>
      <c r="GM201" s="106">
        <f>INDEX($B$29:$B$34, MATCH(GQ201, $A$29:$A$34, 0))</f>
        <v>281.54523308547459</v>
      </c>
      <c r="GN201" s="106">
        <f t="shared" si="264"/>
        <v>175</v>
      </c>
      <c r="GO201" s="106">
        <f t="shared" si="265"/>
        <v>54.920652167320959</v>
      </c>
      <c r="GP201" s="106">
        <f t="shared" si="266"/>
        <v>197.71434780235546</v>
      </c>
      <c r="GQ201" s="106">
        <f>IF(HD201=0,
IF(GO201&lt;$E$29,1,
IF(GO201&lt;$E$30,2,
IF(GO201&lt;$E$31,3,
IF(GO201&lt;$E$32,4,
IF(GO201&lt;$E$33,5,
IF(GO201&lt;$E$34,6)))))),
IF(GO201&gt;$F$29,1,
IF(GO201&gt;$F$30,2,
IF(GO201&gt;$F$31,3,
IF(GO201&gt;$F$32,4,
IF(GO201&gt;$F$33,5,
IF(GO201&gt;$F$34,6)))))))</f>
        <v>4</v>
      </c>
      <c r="GR201" s="106" cm="1">
        <f t="array" ref="GR201">INDEX(Sections!$A$37:$F$67, MATCH(GO201, Acceleration!$H$6:$H$36, 1), Sections!GQ201)</f>
        <v>4.7104625432718503</v>
      </c>
      <c r="GS201" s="106">
        <f>(BikeData!$G$5/GM201)*BikeData!$N$2*(Sections!$O$2/Sections!$N$2)-Sections!GX201/Sections!GM201</f>
        <v>8.3170460923955964</v>
      </c>
      <c r="GT201" s="106">
        <f>(Sections!$V$2*Sections!$L$2*BikeData!$N$2*((Sections!$P$2)/Sections!$M$2)/(1-Sections!$V$2*Sections!$N$2/Sections!$M$2))/Sections!GM201-Sections!GX201/Sections!GM201</f>
        <v>12.567565939925936</v>
      </c>
      <c r="GU201" s="106">
        <f t="shared" si="267"/>
        <v>4.7104625432718503</v>
      </c>
      <c r="GV201" s="106">
        <f t="shared" si="268"/>
        <v>55.006353810904429</v>
      </c>
      <c r="GW201" s="106">
        <f t="shared" si="251"/>
        <v>1.8193891320902371E-2</v>
      </c>
      <c r="GX201" s="106">
        <f>0.5*Sections!$U$2*Sections!$T$2*Sections!GO201^2</f>
        <v>542.93004620709416</v>
      </c>
      <c r="GY201" s="106">
        <f>BikeData!$N$2*((Sections!$P$2)/Sections!$N$2)-(0.5*Sections!$U$2*Sections!$T$2*Sections!GO201^2)/BikeData!$G$5</f>
        <v>8.3777668189143615</v>
      </c>
      <c r="GZ201" s="106">
        <f>Sections!$V$2*BikeData!$N$2*(Sections!$P$2/Sections!$M$2)/(1-Sections!$V$2*Sections!$N$2/Sections!$M$2)</f>
        <v>15.459349727578084</v>
      </c>
      <c r="HA201" s="106">
        <f t="shared" si="269"/>
        <v>8.3777668189143615</v>
      </c>
      <c r="HB201" s="106">
        <f t="shared" si="270"/>
        <v>208.21187875999999</v>
      </c>
      <c r="HC201" s="106">
        <f>MAX(0, (GO201^2 - DY$9^2)/(2*Sections!HA201))</f>
        <v>180.01682904769143</v>
      </c>
      <c r="HD201" s="106">
        <f t="shared" si="271"/>
        <v>0</v>
      </c>
      <c r="HE201" s="106">
        <f t="shared" si="272"/>
        <v>4.7104625432718503</v>
      </c>
      <c r="HH201" s="82">
        <f>INDEX($B$29:$B$34, MATCH(HL201, $A$29:$A$34, 0))</f>
        <v>281.54523308547459</v>
      </c>
      <c r="HI201" s="82">
        <f t="shared" si="273"/>
        <v>175</v>
      </c>
      <c r="HJ201" s="82">
        <f t="shared" si="274"/>
        <v>54.285880195584099</v>
      </c>
      <c r="HK201" s="82">
        <f t="shared" si="275"/>
        <v>195.42916870410275</v>
      </c>
      <c r="HL201" s="106">
        <f>IF(HY201=1,
IF(HJ201&lt;$E$29,1,
IF(HJ201&lt;$E$30,2,
IF(HJ201&lt;$E$31,3,
IF(HJ201&lt;$E$32,4,
IF(HJ201&lt;$E$33,5,
IF(HJ201&lt;$E$34,6)))))),
IF(HJ201&gt;$F$29,1,
IF(HJ201&gt;$F$30,2,
IF(HJ201&gt;$F$31,3,
IF(HJ201&gt;$F$32,4,
IF(HJ201&gt;$F$33,5,
IF(HJ201&gt;$F$34,6)))))))</f>
        <v>4</v>
      </c>
      <c r="HM201" s="106" cm="1">
        <f t="array" ref="HM201">INDEX(Sections!$A$37:$F$67, MATCH(HJ201, Acceleration!$H$6:$H$36, 1), Sections!HL201)</f>
        <v>4.7104625432718503</v>
      </c>
      <c r="HN201" s="82">
        <f>(BikeData!$G$5/HH201)*BikeData!$N$2*(Sections!$O$2/Sections!$N$2)-Sections!HS201/Sections!HH201</f>
        <v>8.3613651672407752</v>
      </c>
      <c r="HO201" s="82">
        <f>(Sections!$V$2*Sections!$L$2*BikeData!$N$2*((Sections!$P$2)/Sections!$M$2)/(1-Sections!$V$2*Sections!$N$2/Sections!$M$2))/Sections!HH201-Sections!HS201/Sections!HH201</f>
        <v>12.611885014771115</v>
      </c>
      <c r="HP201" s="82">
        <f t="shared" si="276"/>
        <v>4.7104625432718503</v>
      </c>
      <c r="HQ201" s="82">
        <f t="shared" si="277"/>
        <v>54.372582371042981</v>
      </c>
      <c r="HR201" s="106">
        <f t="shared" si="242"/>
        <v>1.8406297611414456E-2</v>
      </c>
      <c r="HS201" s="104">
        <f>0.5*Sections!$U$2*Sections!$T$2*Sections!HJ201^2</f>
        <v>530.45222194967573</v>
      </c>
      <c r="HT201" s="104">
        <f>BikeData!$N$2*((Sections!$P$2)/Sections!$N$2)-(0.5*Sections!$U$2*Sections!$T$2*Sections!HJ201^2)/BikeData!$G$5</f>
        <v>8.4250313047379155</v>
      </c>
      <c r="HU201" s="104">
        <f>Sections!$V$2*BikeData!$N$2*(Sections!$P$2/Sections!$M$2)/(1-Sections!$V$2*Sections!$N$2/Sections!$M$2)</f>
        <v>15.459349727578084</v>
      </c>
      <c r="HV201" s="106">
        <f t="shared" si="278"/>
        <v>8.4250313047379155</v>
      </c>
      <c r="HW201" s="106">
        <f t="shared" si="279"/>
        <v>146.42191860000003</v>
      </c>
      <c r="HX201" s="106">
        <f t="shared" si="252"/>
        <v>155.82679633472839</v>
      </c>
      <c r="HY201" s="106">
        <f t="shared" si="280"/>
        <v>1</v>
      </c>
      <c r="HZ201" s="106">
        <f t="shared" si="281"/>
        <v>4.7104625432718503</v>
      </c>
      <c r="IA201" s="639"/>
    </row>
    <row r="202" spans="2:235">
      <c r="B202" s="65"/>
      <c r="C202" s="65"/>
      <c r="D202" s="65"/>
      <c r="E202" s="111"/>
      <c r="F202" s="111"/>
      <c r="L202" s="149">
        <f>INDEX($B$29:$B$34, MATCH($P202, $A$29:$A$34, 0))</f>
        <v>281.54523308547459</v>
      </c>
      <c r="M202" s="149">
        <f t="shared" si="243"/>
        <v>176</v>
      </c>
      <c r="N202" s="149">
        <f t="shared" si="253"/>
        <v>54.744822208610429</v>
      </c>
      <c r="O202" s="149">
        <f t="shared" si="244"/>
        <v>197.08135995099755</v>
      </c>
      <c r="P202" s="149">
        <f>IF(AC202=0,
IF(N202&lt;$E$29,1,
IF(N202&lt;$E$30,2,
IF(N202&lt;$E$31,3,
IF(N202&lt;$E$32,4,
IF(N202&lt;$E$33,5,
IF(N202&lt;$E$34,6)))))),
IF(N202&gt;$F$29,1,
IF(N202&gt;$F$30,2,
IF(N202&gt;$F$31,3,
IF(N202&gt;$F$32,4,
IF(N202&gt;$F$33,5,
IF(N202&gt;$F$34,6)))))))</f>
        <v>4</v>
      </c>
      <c r="Q202" s="149" cm="1">
        <f t="array" ref="Q202">INDEX(Sections!$A$37:$F$67, MATCH(N202, Acceleration!$H$6:$H$36, 1), Sections!P202)</f>
        <v>4.7104625432718503</v>
      </c>
      <c r="R202" s="149">
        <f>(BikeData!$G$5/L202)*BikeData!$N$2*(Sections!$O$2/Sections!$N$2)-Sections!W202/Sections!L202</f>
        <v>8.3293739361727077</v>
      </c>
      <c r="S202" s="149">
        <f>(Sections!$V$2*Sections!$L$2*BikeData!$N$2*((Sections!$P$2)/Sections!$M$2)/(1-Sections!$V$2*Sections!$N$2/Sections!$M$2))/Sections!L202-Sections!W202/Sections!L202</f>
        <v>12.579893783703048</v>
      </c>
      <c r="T202" s="149">
        <f t="shared" si="240"/>
        <v>4.7104625432718503</v>
      </c>
      <c r="U202" s="149">
        <f t="shared" si="241"/>
        <v>54.8307986786524</v>
      </c>
      <c r="V202" s="149">
        <f t="shared" si="245"/>
        <v>1.8252235157834779E-2</v>
      </c>
      <c r="W202" s="149">
        <f>0.5*Sections!$U$2*Sections!$T$2*Sections!N202^2</f>
        <v>539.45920055742579</v>
      </c>
      <c r="X202" s="149">
        <f>BikeData!$N$2*((Sections!$P$2)/Sections!$N$2)-(0.5*Sections!$U$2*Sections!$T$2*Sections!N202^2)/BikeData!$G$5</f>
        <v>8.3909139615267421</v>
      </c>
      <c r="Y202" s="149">
        <f>Sections!$V$2*BikeData!$N$2*(Sections!$P$2/Sections!$M$2)/(1-Sections!$V$2*Sections!$N$2/Sections!$M$2)</f>
        <v>15.459349727578084</v>
      </c>
      <c r="Z202" s="149">
        <f t="shared" si="246"/>
        <v>8.3909139615267421</v>
      </c>
      <c r="AA202" s="149">
        <f>$D$2-M202</f>
        <v>327.2</v>
      </c>
      <c r="AB202" s="149">
        <f>MAX(0, (N202^2 - M$17^2)/(2*Sections!Z202))</f>
        <v>125.14443503015252</v>
      </c>
      <c r="AC202" s="149">
        <f t="shared" si="254"/>
        <v>0</v>
      </c>
      <c r="AD202" s="149">
        <f t="shared" si="247"/>
        <v>4.7104625432718503</v>
      </c>
      <c r="EW202" s="637"/>
      <c r="EX202" s="129">
        <f>INDEX($B$29:$B$34, MATCH($FB202, $A$29:$A$34, 0))</f>
        <v>288.49501037177833</v>
      </c>
      <c r="EY202" s="129">
        <f t="shared" si="282"/>
        <v>176</v>
      </c>
      <c r="EZ202" s="129">
        <f t="shared" si="283"/>
        <v>48.077650585490744</v>
      </c>
      <c r="FA202" s="129">
        <f t="shared" si="284"/>
        <v>173.07954210776668</v>
      </c>
      <c r="FB202" s="149">
        <f>IF(FO202=1,
IF(EZ202&lt;$E$29,1,
IF(EZ202&lt;$E$30,2,
IF(EZ202&lt;$E$31,3,
IF(EZ202&lt;$E$32,4,
IF(EZ202&lt;$E$33,5,
IF(EZ202&lt;$E$34,6)))))),
IF(EZ202&gt;$F$29,1,
IF(EZ202&gt;$F$30,2,
IF(EZ202&gt;$F$31,3,
IF(EZ202&gt;$F$32,4,
IF(EZ202&gt;$F$33,5,
IF(EZ202&gt;$F$34,6)))))))</f>
        <v>3</v>
      </c>
      <c r="FC202" s="149" cm="1">
        <f t="array" ref="FC202">INDEX(Sections!$A$37:$F$67, MATCH(EZ202, Acceleration!$H$6:$H$36, 1), Sections!FB202)</f>
        <v>6.8582415088433493</v>
      </c>
      <c r="FD202" s="129">
        <f>(BikeData!$G$5/EX202)*BikeData!$N$2*(Sections!$O$2/Sections!$N$2)-Sections!FI202/Sections!EX202</f>
        <v>8.5564455213435071</v>
      </c>
      <c r="FE202" s="129">
        <f>(Sections!$V$2*Sections!$L$2*BikeData!$N$2*((Sections!$P$2)/Sections!$M$2)/(1-Sections!$V$2*Sections!$N$2/Sections!$M$2))/Sections!EX202-Sections!FI202/Sections!EX202</f>
        <v>12.704571340452759</v>
      </c>
      <c r="FF202" s="129">
        <f t="shared" si="285"/>
        <v>6.8582415088433493</v>
      </c>
      <c r="FG202" s="129">
        <f t="shared" si="302"/>
        <v>47.89304581401796</v>
      </c>
      <c r="FH202" s="129">
        <f t="shared" si="300"/>
        <v>2.0839694563373659E-2</v>
      </c>
      <c r="FI202" s="149">
        <f>0.5*Sections!$U$2*Sections!$T$2*Sections!EZ202^2</f>
        <v>416.06288744769688</v>
      </c>
      <c r="FJ202" s="149">
        <f>BikeData!$N$2*((Sections!$P$2)/Sections!$N$2)-(0.5*Sections!$U$2*Sections!$T$2*Sections!EZ202^2)/BikeData!$G$5</f>
        <v>8.8583242384575325</v>
      </c>
      <c r="FK202" s="149">
        <f>Sections!$V$2*BikeData!$N$2*(Sections!$P$2/Sections!$M$2)/(1-Sections!$V$2*Sections!$N$2/Sections!$M$2)</f>
        <v>15.459349727578084</v>
      </c>
      <c r="FL202" s="149">
        <f t="shared" si="287"/>
        <v>8.8583242384575325</v>
      </c>
      <c r="FM202" s="149">
        <f t="shared" si="288"/>
        <v>77.628281630000004</v>
      </c>
      <c r="FN202" s="149">
        <f t="shared" si="249"/>
        <v>89.490540578902767</v>
      </c>
      <c r="FO202" s="149">
        <f t="shared" si="289"/>
        <v>1</v>
      </c>
      <c r="FP202" s="149">
        <f t="shared" si="298"/>
        <v>-8.8583242384575325</v>
      </c>
      <c r="FQ202" s="676"/>
      <c r="FR202" s="149">
        <f>INDEX($B$29:$B$34, MATCH($FV202, $A$29:$A$34, 0))</f>
        <v>281.54523308547459</v>
      </c>
      <c r="FS202" s="129">
        <f t="shared" si="255"/>
        <v>176</v>
      </c>
      <c r="FT202" s="129">
        <f t="shared" si="256"/>
        <v>56.703884018608917</v>
      </c>
      <c r="FU202" s="129">
        <f t="shared" si="257"/>
        <v>204.13398246699211</v>
      </c>
      <c r="FV202" s="149">
        <f>IF(GI202=0,
IF(FT202&lt;$E$29,1,
IF(FT202&lt;$E$30,2,
IF(FT202&lt;$E$31,3,
IF(FT202&lt;$E$32,4,
IF(FT202&lt;$E$33,5,
IF(FT202&lt;$E$34,6)))))),
IF(FT202&gt;$F$29,1,
IF(FT202&gt;$F$30,2,
IF(FT202&gt;$F$31,3,
IF(FT202&gt;$F$32,4,
IF(FT202&gt;$F$33,5,
IF(FT202&gt;$F$34,6)))))))</f>
        <v>4</v>
      </c>
      <c r="FW202" s="149" cm="1">
        <f t="array" ref="FW202">INDEX(Sections!$A$37:$F$67, MATCH(FT202, Acceleration!$H$6:$H$36, 1), Sections!FV202)</f>
        <v>4.7104625432718503</v>
      </c>
      <c r="FX202" s="129">
        <f>(BikeData!$G$5/FR202)*BikeData!$N$2*(Sections!$O$2/Sections!$N$2)-Sections!GC202/Sections!FR202</f>
        <v>8.1897861253078865</v>
      </c>
      <c r="FY202" s="129">
        <f>(Sections!$V$2*Sections!$L$2*BikeData!$N$2*((Sections!$P$2)/Sections!$M$2)/(1-Sections!$V$2*Sections!$N$2/Sections!$M$2))/Sections!FR202-Sections!GC202/Sections!FR202</f>
        <v>12.440305972838225</v>
      </c>
      <c r="FZ202" s="129">
        <f t="shared" si="258"/>
        <v>4.7104625432718503</v>
      </c>
      <c r="GA202" s="129">
        <f t="shared" si="259"/>
        <v>56.786894508173233</v>
      </c>
      <c r="GB202" s="129">
        <f t="shared" si="250"/>
        <v>1.7622577146459501E-2</v>
      </c>
      <c r="GC202" s="149">
        <f>0.5*Sections!$U$2*Sections!$T$2*Sections!FT202^2</f>
        <v>578.75948330325332</v>
      </c>
      <c r="GD202" s="149">
        <f>BikeData!$N$2*((Sections!$P$2)/Sections!$N$2)-(0.5*Sections!$U$2*Sections!$T$2*Sections!FT202^2)/BikeData!$G$5</f>
        <v>8.2420492541561821</v>
      </c>
      <c r="GE202" s="149">
        <f>Sections!$V$2*BikeData!$N$2*(Sections!$P$2/Sections!$M$2)/(1-Sections!$V$2*Sections!$N$2/Sections!$M$2)</f>
        <v>15.459349727578084</v>
      </c>
      <c r="GF202" s="149">
        <f t="shared" si="260"/>
        <v>8.2420492541561821</v>
      </c>
      <c r="GG202" s="149">
        <f t="shared" si="261"/>
        <v>338.54111422000005</v>
      </c>
      <c r="GH202" s="149">
        <f>MAX(0, (FT202^2 - CX$6^2)/(2*Sections!GF202))</f>
        <v>195.05649406150243</v>
      </c>
      <c r="GI202" s="149">
        <f t="shared" si="262"/>
        <v>0</v>
      </c>
      <c r="GJ202" s="149">
        <f t="shared" si="263"/>
        <v>4.7104625432718503</v>
      </c>
      <c r="GM202" s="106">
        <f>INDEX($B$29:$B$34, MATCH(GQ202, $A$29:$A$34, 0))</f>
        <v>281.54523308547459</v>
      </c>
      <c r="GN202" s="106">
        <f t="shared" si="264"/>
        <v>176</v>
      </c>
      <c r="GO202" s="106">
        <f t="shared" si="265"/>
        <v>55.006353810904429</v>
      </c>
      <c r="GP202" s="106">
        <f t="shared" si="266"/>
        <v>198.02287371925595</v>
      </c>
      <c r="GQ202" s="106">
        <f>IF(HD202=0,
IF(GO202&lt;$E$29,1,
IF(GO202&lt;$E$30,2,
IF(GO202&lt;$E$31,3,
IF(GO202&lt;$E$32,4,
IF(GO202&lt;$E$33,5,
IF(GO202&lt;$E$34,6)))))),
IF(GO202&gt;$F$29,1,
IF(GO202&gt;$F$30,2,
IF(GO202&gt;$F$31,3,
IF(GO202&gt;$F$32,4,
IF(GO202&gt;$F$33,5,
IF(GO202&gt;$F$34,6)))))))</f>
        <v>4</v>
      </c>
      <c r="GR202" s="106" cm="1">
        <f t="array" ref="GR202">INDEX(Sections!$A$37:$F$67, MATCH(GO202, Acceleration!$H$6:$H$36, 1), Sections!GQ202)</f>
        <v>4.7104625432718503</v>
      </c>
      <c r="GS202" s="106">
        <f>(BikeData!$G$5/GM202)*BikeData!$N$2*(Sections!$O$2/Sections!$N$2)-Sections!GX202/Sections!GM202</f>
        <v>8.3110230228625266</v>
      </c>
      <c r="GT202" s="106">
        <f>(Sections!$V$2*Sections!$L$2*BikeData!$N$2*((Sections!$P$2)/Sections!$M$2)/(1-Sections!$V$2*Sections!$N$2/Sections!$M$2))/Sections!GM202-Sections!GX202/Sections!GM202</f>
        <v>12.561542870392866</v>
      </c>
      <c r="GU202" s="106">
        <f t="shared" si="267"/>
        <v>4.7104625432718503</v>
      </c>
      <c r="GV202" s="106">
        <f t="shared" si="268"/>
        <v>55.091922136162069</v>
      </c>
      <c r="GW202" s="106">
        <f t="shared" si="251"/>
        <v>1.8165588723311386E-2</v>
      </c>
      <c r="GX202" s="106">
        <f>0.5*Sections!$U$2*Sections!$T$2*Sections!GO202^2</f>
        <v>544.62581272267209</v>
      </c>
      <c r="GY202" s="106">
        <f>BikeData!$N$2*((Sections!$P$2)/Sections!$N$2)-(0.5*Sections!$U$2*Sections!$T$2*Sections!GO202^2)/BikeData!$G$5</f>
        <v>8.3713434609008086</v>
      </c>
      <c r="GZ202" s="106">
        <f>Sections!$V$2*BikeData!$N$2*(Sections!$P$2/Sections!$M$2)/(1-Sections!$V$2*Sections!$N$2/Sections!$M$2)</f>
        <v>15.459349727578084</v>
      </c>
      <c r="HA202" s="106">
        <f t="shared" si="269"/>
        <v>8.3713434609008086</v>
      </c>
      <c r="HB202" s="106">
        <f t="shared" si="270"/>
        <v>207.21187875999999</v>
      </c>
      <c r="HC202" s="106">
        <f>MAX(0, (GO202^2 - DY$9^2)/(2*Sections!HA202))</f>
        <v>180.71764548320277</v>
      </c>
      <c r="HD202" s="106">
        <f t="shared" si="271"/>
        <v>0</v>
      </c>
      <c r="HE202" s="106">
        <f t="shared" si="272"/>
        <v>4.7104625432718503</v>
      </c>
      <c r="HH202" s="82">
        <f>INDEX($B$29:$B$34, MATCH(HL202, $A$29:$A$34, 0))</f>
        <v>281.54523308547459</v>
      </c>
      <c r="HI202" s="82">
        <f t="shared" si="273"/>
        <v>176</v>
      </c>
      <c r="HJ202" s="82">
        <f t="shared" si="274"/>
        <v>54.372582371042981</v>
      </c>
      <c r="HK202" s="82">
        <f t="shared" si="275"/>
        <v>195.74129653575474</v>
      </c>
      <c r="HL202" s="106">
        <f>IF(HY202=1,
IF(HJ202&lt;$E$29,1,
IF(HJ202&lt;$E$30,2,
IF(HJ202&lt;$E$31,3,
IF(HJ202&lt;$E$32,4,
IF(HJ202&lt;$E$33,5,
IF(HJ202&lt;$E$34,6)))))),
IF(HJ202&gt;$F$29,1,
IF(HJ202&gt;$F$30,2,
IF(HJ202&gt;$F$31,3,
IF(HJ202&gt;$F$32,4,
IF(HJ202&gt;$F$33,5,
IF(HJ202&gt;$F$34,6)))))))</f>
        <v>4</v>
      </c>
      <c r="HM202" s="106" cm="1">
        <f t="array" ref="HM202">INDEX(Sections!$A$37:$F$67, MATCH(HJ202, Acceleration!$H$6:$H$36, 1), Sections!HL202)</f>
        <v>4.7104625432718503</v>
      </c>
      <c r="HN202" s="82">
        <f>(BikeData!$G$5/HH202)*BikeData!$N$2*(Sections!$O$2/Sections!$N$2)-Sections!HS202/Sections!HH202</f>
        <v>8.3553420977077053</v>
      </c>
      <c r="HO202" s="82">
        <f>(Sections!$V$2*Sections!$L$2*BikeData!$N$2*((Sections!$P$2)/Sections!$M$2)/(1-Sections!$V$2*Sections!$N$2/Sections!$M$2))/Sections!HH202-Sections!HS202/Sections!HH202</f>
        <v>12.605861945238045</v>
      </c>
      <c r="HP202" s="82">
        <f t="shared" si="276"/>
        <v>4.7104625432718503</v>
      </c>
      <c r="HQ202" s="82">
        <f t="shared" si="277"/>
        <v>54.459146511696247</v>
      </c>
      <c r="HR202" s="106">
        <f t="shared" si="242"/>
        <v>1.8376993736402631E-2</v>
      </c>
      <c r="HS202" s="104">
        <f>0.5*Sections!$U$2*Sections!$T$2*Sections!HJ202^2</f>
        <v>532.14798846525366</v>
      </c>
      <c r="HT202" s="104">
        <f>BikeData!$N$2*((Sections!$P$2)/Sections!$N$2)-(0.5*Sections!$U$2*Sections!$T$2*Sections!HJ202^2)/BikeData!$G$5</f>
        <v>8.4186079467243626</v>
      </c>
      <c r="HU202" s="104">
        <f>Sections!$V$2*BikeData!$N$2*(Sections!$P$2/Sections!$M$2)/(1-Sections!$V$2*Sections!$N$2/Sections!$M$2)</f>
        <v>15.459349727578084</v>
      </c>
      <c r="HV202" s="106">
        <f t="shared" si="278"/>
        <v>8.4186079467243626</v>
      </c>
      <c r="HW202" s="106">
        <f t="shared" si="279"/>
        <v>145.42191860000003</v>
      </c>
      <c r="HX202" s="106">
        <f t="shared" si="252"/>
        <v>156.50522130479212</v>
      </c>
      <c r="HY202" s="106">
        <f t="shared" si="280"/>
        <v>1</v>
      </c>
      <c r="HZ202" s="106">
        <f t="shared" si="281"/>
        <v>4.7104625432718503</v>
      </c>
      <c r="IA202" s="639"/>
    </row>
    <row r="203" spans="2:235">
      <c r="B203" s="65"/>
      <c r="C203" s="65"/>
      <c r="D203" s="65"/>
      <c r="E203" s="111"/>
      <c r="F203" s="111"/>
      <c r="L203" s="149">
        <f>INDEX($B$29:$B$34, MATCH($P203, $A$29:$A$34, 0))</f>
        <v>281.54523308547459</v>
      </c>
      <c r="M203" s="149">
        <f t="shared" si="243"/>
        <v>177</v>
      </c>
      <c r="N203" s="149">
        <f t="shared" si="253"/>
        <v>54.8307986786524</v>
      </c>
      <c r="O203" s="149">
        <f t="shared" si="244"/>
        <v>197.39087524314866</v>
      </c>
      <c r="P203" s="149">
        <f>IF(AC203=0,
IF(N203&lt;$E$29,1,
IF(N203&lt;$E$30,2,
IF(N203&lt;$E$31,3,
IF(N203&lt;$E$32,4,
IF(N203&lt;$E$33,5,
IF(N203&lt;$E$34,6)))))),
IF(N203&gt;$F$29,1,
IF(N203&gt;$F$30,2,
IF(N203&gt;$F$31,3,
IF(N203&gt;$F$32,4,
IF(N203&gt;$F$33,5,
IF(N203&gt;$F$34,6)))))))</f>
        <v>4</v>
      </c>
      <c r="Q203" s="149" cm="1">
        <f t="array" ref="Q203">INDEX(Sections!$A$37:$F$67, MATCH(N203, Acceleration!$H$6:$H$36, 1), Sections!P203)</f>
        <v>4.7104625432718503</v>
      </c>
      <c r="R203" s="149">
        <f>(BikeData!$G$5/L203)*BikeData!$N$2*(Sections!$O$2/Sections!$N$2)-Sections!W203/Sections!L203</f>
        <v>8.3233508666396396</v>
      </c>
      <c r="S203" s="149">
        <f>(Sections!$V$2*Sections!$L$2*BikeData!$N$2*((Sections!$P$2)/Sections!$M$2)/(1-Sections!$V$2*Sections!$N$2/Sections!$M$2))/Sections!L203-Sections!W203/Sections!L203</f>
        <v>12.573870714169979</v>
      </c>
      <c r="T203" s="149">
        <f t="shared" si="240"/>
        <v>4.7104625432718503</v>
      </c>
      <c r="U203" s="149">
        <f t="shared" si="241"/>
        <v>54.916640545698478</v>
      </c>
      <c r="V203" s="149">
        <f t="shared" si="245"/>
        <v>1.8223659833297982E-2</v>
      </c>
      <c r="W203" s="149">
        <f>0.5*Sections!$U$2*Sections!$T$2*Sections!N203^2</f>
        <v>541.15496707300372</v>
      </c>
      <c r="X203" s="149">
        <f>BikeData!$N$2*((Sections!$P$2)/Sections!$N$2)-(0.5*Sections!$U$2*Sections!$T$2*Sections!N203^2)/BikeData!$G$5</f>
        <v>8.3844906035131892</v>
      </c>
      <c r="Y203" s="149">
        <f>Sections!$V$2*BikeData!$N$2*(Sections!$P$2/Sections!$M$2)/(1-Sections!$V$2*Sections!$N$2/Sections!$M$2)</f>
        <v>15.459349727578084</v>
      </c>
      <c r="Z203" s="149">
        <f t="shared" si="246"/>
        <v>8.3844906035131892</v>
      </c>
      <c r="AA203" s="149">
        <f>$D$2-M203</f>
        <v>326.2</v>
      </c>
      <c r="AB203" s="149">
        <f>MAX(0, (N203^2 - M$17^2)/(2*Sections!Z203))</f>
        <v>125.80211482414788</v>
      </c>
      <c r="AC203" s="149">
        <f t="shared" si="254"/>
        <v>0</v>
      </c>
      <c r="AD203" s="149">
        <f t="shared" si="247"/>
        <v>4.7104625432718503</v>
      </c>
      <c r="EW203" s="637"/>
      <c r="EX203" s="129">
        <f>INDEX($B$29:$B$34, MATCH($FB203, $A$29:$A$34, 0))</f>
        <v>288.49501037177833</v>
      </c>
      <c r="EY203" s="129">
        <f t="shared" si="282"/>
        <v>177</v>
      </c>
      <c r="EZ203" s="129">
        <f t="shared" si="283"/>
        <v>47.89304581401796</v>
      </c>
      <c r="FA203" s="129">
        <f t="shared" si="284"/>
        <v>172.41496493046466</v>
      </c>
      <c r="FB203" s="149">
        <f>IF(FO203=1,
IF(EZ203&lt;$E$29,1,
IF(EZ203&lt;$E$30,2,
IF(EZ203&lt;$E$31,3,
IF(EZ203&lt;$E$32,4,
IF(EZ203&lt;$E$33,5,
IF(EZ203&lt;$E$34,6)))))),
IF(EZ203&gt;$F$29,1,
IF(EZ203&gt;$F$30,2,
IF(EZ203&gt;$F$31,3,
IF(EZ203&gt;$F$32,4,
IF(EZ203&gt;$F$33,5,
IF(EZ203&gt;$F$34,6)))))))</f>
        <v>3</v>
      </c>
      <c r="FC203" s="149" cm="1">
        <f t="array" ref="FC203">INDEX(Sections!$A$37:$F$67, MATCH(EZ203, Acceleration!$H$6:$H$36, 1), Sections!FB203)</f>
        <v>6.8582415088433493</v>
      </c>
      <c r="FD203" s="129">
        <f>(BikeData!$G$5/EX203)*BikeData!$N$2*(Sections!$O$2/Sections!$N$2)-Sections!FI203/Sections!EX203</f>
        <v>8.5674994273425575</v>
      </c>
      <c r="FE203" s="129">
        <f>(Sections!$V$2*Sections!$L$2*BikeData!$N$2*((Sections!$P$2)/Sections!$M$2)/(1-Sections!$V$2*Sections!$N$2/Sections!$M$2))/Sections!EX203-Sections!FI203/Sections!EX203</f>
        <v>12.715625246451809</v>
      </c>
      <c r="FF203" s="129">
        <f t="shared" si="285"/>
        <v>6.8582415088433493</v>
      </c>
      <c r="FG203" s="129">
        <f t="shared" si="302"/>
        <v>47.707473521457864</v>
      </c>
      <c r="FH203" s="129">
        <f t="shared" si="300"/>
        <v>2.0920388444561927E-2</v>
      </c>
      <c r="FI203" s="149">
        <f>0.5*Sections!$U$2*Sections!$T$2*Sections!EZ203^2</f>
        <v>412.87389072185215</v>
      </c>
      <c r="FJ203" s="149">
        <f>BikeData!$N$2*((Sections!$P$2)/Sections!$N$2)-(0.5*Sections!$U$2*Sections!$T$2*Sections!EZ203^2)/BikeData!$G$5</f>
        <v>8.8704037715099737</v>
      </c>
      <c r="FK203" s="149">
        <f>Sections!$V$2*BikeData!$N$2*(Sections!$P$2/Sections!$M$2)/(1-Sections!$V$2*Sections!$N$2/Sections!$M$2)</f>
        <v>15.459349727578084</v>
      </c>
      <c r="FL203" s="149">
        <f t="shared" si="287"/>
        <v>8.8704037715099737</v>
      </c>
      <c r="FM203" s="149">
        <f t="shared" si="288"/>
        <v>76.628281630000004</v>
      </c>
      <c r="FN203" s="149">
        <f t="shared" si="249"/>
        <v>88.370035984378603</v>
      </c>
      <c r="FO203" s="149">
        <f t="shared" si="289"/>
        <v>1</v>
      </c>
      <c r="FP203" s="149">
        <f t="shared" si="298"/>
        <v>-8.8704037715099737</v>
      </c>
      <c r="FQ203" s="676"/>
      <c r="FR203" s="149">
        <f>INDEX($B$29:$B$34, MATCH($FV203, $A$29:$A$34, 0))</f>
        <v>281.54523308547459</v>
      </c>
      <c r="FS203" s="129">
        <f t="shared" si="255"/>
        <v>177</v>
      </c>
      <c r="FT203" s="129">
        <f t="shared" si="256"/>
        <v>56.786894508173233</v>
      </c>
      <c r="FU203" s="129">
        <f t="shared" si="257"/>
        <v>204.43282022942364</v>
      </c>
      <c r="FV203" s="149">
        <f>IF(GI203=0,
IF(FT203&lt;$E$29,1,
IF(FT203&lt;$E$30,2,
IF(FT203&lt;$E$31,3,
IF(FT203&lt;$E$32,4,
IF(FT203&lt;$E$33,5,
IF(FT203&lt;$E$34,6)))))),
IF(FT203&gt;$F$29,1,
IF(FT203&gt;$F$30,2,
IF(FT203&gt;$F$31,3,
IF(FT203&gt;$F$32,4,
IF(FT203&gt;$F$33,5,
IF(FT203&gt;$F$34,6)))))))</f>
        <v>4</v>
      </c>
      <c r="FW203" s="149" cm="1">
        <f t="array" ref="FW203">INDEX(Sections!$A$37:$F$67, MATCH(FT203, Acceleration!$H$6:$H$36, 1), Sections!FV203)</f>
        <v>4.7104625432718503</v>
      </c>
      <c r="FX203" s="129">
        <f>(BikeData!$G$5/FR203)*BikeData!$N$2*(Sections!$O$2/Sections!$N$2)-Sections!GC203/Sections!FR203</f>
        <v>8.1837630557748167</v>
      </c>
      <c r="FY203" s="129">
        <f>(Sections!$V$2*Sections!$L$2*BikeData!$N$2*((Sections!$P$2)/Sections!$M$2)/(1-Sections!$V$2*Sections!$N$2/Sections!$M$2))/Sections!FR203-Sections!GC203/Sections!FR203</f>
        <v>12.434282903305157</v>
      </c>
      <c r="FZ203" s="129">
        <f t="shared" si="258"/>
        <v>4.7104625432718503</v>
      </c>
      <c r="GA203" s="129">
        <f t="shared" si="259"/>
        <v>56.869783830861699</v>
      </c>
      <c r="GB203" s="129">
        <f t="shared" si="250"/>
        <v>1.7596854221218722E-2</v>
      </c>
      <c r="GC203" s="149">
        <f>0.5*Sections!$U$2*Sections!$T$2*Sections!FT203^2</f>
        <v>580.45524981883113</v>
      </c>
      <c r="GD203" s="149">
        <f>BikeData!$N$2*((Sections!$P$2)/Sections!$N$2)-(0.5*Sections!$U$2*Sections!$T$2*Sections!FT203^2)/BikeData!$G$5</f>
        <v>8.2356258961426292</v>
      </c>
      <c r="GE203" s="149">
        <f>Sections!$V$2*BikeData!$N$2*(Sections!$P$2/Sections!$M$2)/(1-Sections!$V$2*Sections!$N$2/Sections!$M$2)</f>
        <v>15.459349727578084</v>
      </c>
      <c r="GF203" s="149">
        <f t="shared" si="260"/>
        <v>8.2356258961426292</v>
      </c>
      <c r="GG203" s="149">
        <f t="shared" si="261"/>
        <v>337.54111422000005</v>
      </c>
      <c r="GH203" s="149">
        <f>MAX(0, (FT203^2 - CX$6^2)/(2*Sections!GF203))</f>
        <v>195.78058963270732</v>
      </c>
      <c r="GI203" s="149">
        <f t="shared" si="262"/>
        <v>0</v>
      </c>
      <c r="GJ203" s="149">
        <f t="shared" si="263"/>
        <v>4.7104625432718503</v>
      </c>
      <c r="GM203" s="106">
        <f>INDEX($B$29:$B$34, MATCH(GQ203, $A$29:$A$34, 0))</f>
        <v>281.54523308547459</v>
      </c>
      <c r="GN203" s="106">
        <f t="shared" si="264"/>
        <v>177</v>
      </c>
      <c r="GO203" s="106">
        <f t="shared" si="265"/>
        <v>55.091922136162069</v>
      </c>
      <c r="GP203" s="106">
        <f t="shared" si="266"/>
        <v>198.33091969018346</v>
      </c>
      <c r="GQ203" s="106">
        <f>IF(HD203=0,
IF(GO203&lt;$E$29,1,
IF(GO203&lt;$E$30,2,
IF(GO203&lt;$E$31,3,
IF(GO203&lt;$E$32,4,
IF(GO203&lt;$E$33,5,
IF(GO203&lt;$E$34,6)))))),
IF(GO203&gt;$F$29,1,
IF(GO203&gt;$F$30,2,
IF(GO203&gt;$F$31,3,
IF(GO203&gt;$F$32,4,
IF(GO203&gt;$F$33,5,
IF(GO203&gt;$F$34,6)))))))</f>
        <v>4</v>
      </c>
      <c r="GR203" s="106" cm="1">
        <f t="array" ref="GR203">INDEX(Sections!$A$37:$F$67, MATCH(GO203, Acceleration!$H$6:$H$36, 1), Sections!GQ203)</f>
        <v>4.7104625432718503</v>
      </c>
      <c r="GS203" s="106">
        <f>(BikeData!$G$5/GM203)*BikeData!$N$2*(Sections!$O$2/Sections!$N$2)-Sections!GX203/Sections!GM203</f>
        <v>8.3049999533294585</v>
      </c>
      <c r="GT203" s="106">
        <f>(Sections!$V$2*Sections!$L$2*BikeData!$N$2*((Sections!$P$2)/Sections!$M$2)/(1-Sections!$V$2*Sections!$N$2/Sections!$M$2))/Sections!GM203-Sections!GX203/Sections!GM203</f>
        <v>12.555519800859798</v>
      </c>
      <c r="GU203" s="106">
        <f t="shared" si="267"/>
        <v>4.7104625432718503</v>
      </c>
      <c r="GV203" s="106">
        <f t="shared" si="268"/>
        <v>55.177357763338833</v>
      </c>
      <c r="GW203" s="106">
        <f t="shared" si="251"/>
        <v>1.8137417799616196E-2</v>
      </c>
      <c r="GX203" s="106">
        <f>0.5*Sections!$U$2*Sections!$T$2*Sections!GO203^2</f>
        <v>546.32157923824991</v>
      </c>
      <c r="GY203" s="106">
        <f>BikeData!$N$2*((Sections!$P$2)/Sections!$N$2)-(0.5*Sections!$U$2*Sections!$T$2*Sections!GO203^2)/BikeData!$G$5</f>
        <v>8.3649201028872557</v>
      </c>
      <c r="GZ203" s="106">
        <f>Sections!$V$2*BikeData!$N$2*(Sections!$P$2/Sections!$M$2)/(1-Sections!$V$2*Sections!$N$2/Sections!$M$2)</f>
        <v>15.459349727578084</v>
      </c>
      <c r="HA203" s="106">
        <f t="shared" si="269"/>
        <v>8.3649201028872557</v>
      </c>
      <c r="HB203" s="106">
        <f t="shared" si="270"/>
        <v>206.21187875999999</v>
      </c>
      <c r="HC203" s="106">
        <f>MAX(0, (GO203^2 - DY$9^2)/(2*Sections!HA203))</f>
        <v>181.41953822184954</v>
      </c>
      <c r="HD203" s="106">
        <f t="shared" si="271"/>
        <v>0</v>
      </c>
      <c r="HE203" s="106">
        <f t="shared" si="272"/>
        <v>4.7104625432718503</v>
      </c>
      <c r="HH203" s="82">
        <f>INDEX($B$29:$B$34, MATCH(HL203, $A$29:$A$34, 0))</f>
        <v>281.54523308547459</v>
      </c>
      <c r="HI203" s="82">
        <f t="shared" si="273"/>
        <v>177</v>
      </c>
      <c r="HJ203" s="82">
        <f t="shared" si="274"/>
        <v>54.459146511696247</v>
      </c>
      <c r="HK203" s="82">
        <f t="shared" si="275"/>
        <v>196.05292744210649</v>
      </c>
      <c r="HL203" s="106">
        <f>IF(HY203=1,
IF(HJ203&lt;$E$29,1,
IF(HJ203&lt;$E$30,2,
IF(HJ203&lt;$E$31,3,
IF(HJ203&lt;$E$32,4,
IF(HJ203&lt;$E$33,5,
IF(HJ203&lt;$E$34,6)))))),
IF(HJ203&gt;$F$29,1,
IF(HJ203&gt;$F$30,2,
IF(HJ203&gt;$F$31,3,
IF(HJ203&gt;$F$32,4,
IF(HJ203&gt;$F$33,5,
IF(HJ203&gt;$F$34,6)))))))</f>
        <v>4</v>
      </c>
      <c r="HM203" s="106" cm="1">
        <f t="array" ref="HM203">INDEX(Sections!$A$37:$F$67, MATCH(HJ203, Acceleration!$H$6:$H$36, 1), Sections!HL203)</f>
        <v>4.7104625432718503</v>
      </c>
      <c r="HN203" s="82">
        <f>(BikeData!$G$5/HH203)*BikeData!$N$2*(Sections!$O$2/Sections!$N$2)-Sections!HS203/Sections!HH203</f>
        <v>8.3493190281746372</v>
      </c>
      <c r="HO203" s="82">
        <f>(Sections!$V$2*Sections!$L$2*BikeData!$N$2*((Sections!$P$2)/Sections!$M$2)/(1-Sections!$V$2*Sections!$N$2/Sections!$M$2))/Sections!HH203-Sections!HS203/Sections!HH203</f>
        <v>12.599838875704977</v>
      </c>
      <c r="HP203" s="82">
        <f t="shared" si="276"/>
        <v>4.7104625432718503</v>
      </c>
      <c r="HQ203" s="82">
        <f t="shared" si="277"/>
        <v>54.545573274730017</v>
      </c>
      <c r="HR203" s="106">
        <f t="shared" si="242"/>
        <v>1.83478293776516E-2</v>
      </c>
      <c r="HS203" s="104">
        <f>0.5*Sections!$U$2*Sections!$T$2*Sections!HJ203^2</f>
        <v>533.84375498083159</v>
      </c>
      <c r="HT203" s="104">
        <f>BikeData!$N$2*((Sections!$P$2)/Sections!$N$2)-(0.5*Sections!$U$2*Sections!$T$2*Sections!HJ203^2)/BikeData!$G$5</f>
        <v>8.4121845887108098</v>
      </c>
      <c r="HU203" s="104">
        <f>Sections!$V$2*BikeData!$N$2*(Sections!$P$2/Sections!$M$2)/(1-Sections!$V$2*Sections!$N$2/Sections!$M$2)</f>
        <v>15.459349727578084</v>
      </c>
      <c r="HV203" s="106">
        <f t="shared" si="278"/>
        <v>8.4121845887108098</v>
      </c>
      <c r="HW203" s="106">
        <f t="shared" si="279"/>
        <v>144.42191860000003</v>
      </c>
      <c r="HX203" s="106">
        <f t="shared" si="252"/>
        <v>157.18468233544681</v>
      </c>
      <c r="HY203" s="106">
        <f t="shared" si="280"/>
        <v>1</v>
      </c>
      <c r="HZ203" s="106">
        <f t="shared" si="281"/>
        <v>4.7104625432718503</v>
      </c>
      <c r="IA203" s="639"/>
    </row>
    <row r="204" spans="2:235" ht="14.65" thickBot="1">
      <c r="B204" s="65"/>
      <c r="C204" s="65"/>
      <c r="D204" s="65"/>
      <c r="E204" s="111"/>
      <c r="F204" s="111"/>
      <c r="L204" s="149">
        <f>INDEX($B$29:$B$34, MATCH($P204, $A$29:$A$34, 0))</f>
        <v>281.54523308547459</v>
      </c>
      <c r="M204" s="149">
        <f t="shared" si="243"/>
        <v>178</v>
      </c>
      <c r="N204" s="149">
        <f t="shared" si="253"/>
        <v>54.916640545698478</v>
      </c>
      <c r="O204" s="149">
        <f t="shared" si="244"/>
        <v>197.69990596451453</v>
      </c>
      <c r="P204" s="149">
        <f>IF(AC204=0,
IF(N204&lt;$E$29,1,
IF(N204&lt;$E$30,2,
IF(N204&lt;$E$31,3,
IF(N204&lt;$E$32,4,
IF(N204&lt;$E$33,5,
IF(N204&lt;$E$34,6)))))),
IF(N204&gt;$F$29,1,
IF(N204&gt;$F$30,2,
IF(N204&gt;$F$31,3,
IF(N204&gt;$F$32,4,
IF(N204&gt;$F$33,5,
IF(N204&gt;$F$34,6)))))))</f>
        <v>4</v>
      </c>
      <c r="Q204" s="149" cm="1">
        <f t="array" ref="Q204">INDEX(Sections!$A$37:$F$67, MATCH(N204, Acceleration!$H$6:$H$36, 1), Sections!P204)</f>
        <v>4.7104625432718503</v>
      </c>
      <c r="R204" s="149">
        <f>(BikeData!$G$5/L204)*BikeData!$N$2*(Sections!$O$2/Sections!$N$2)-Sections!W204/Sections!L204</f>
        <v>8.3173277971065698</v>
      </c>
      <c r="S204" s="149">
        <f>(Sections!$V$2*Sections!$L$2*BikeData!$N$2*((Sections!$P$2)/Sections!$M$2)/(1-Sections!$V$2*Sections!$N$2/Sections!$M$2))/Sections!L204-Sections!W204/Sections!L204</f>
        <v>12.56784764463691</v>
      </c>
      <c r="T204" s="149">
        <f t="shared" si="240"/>
        <v>4.7104625432718503</v>
      </c>
      <c r="U204" s="149">
        <f t="shared" si="241"/>
        <v>55.002348439971158</v>
      </c>
      <c r="V204" s="149">
        <f t="shared" si="245"/>
        <v>1.8195218300822762E-2</v>
      </c>
      <c r="W204" s="149">
        <f>0.5*Sections!$U$2*Sections!$T$2*Sections!N204^2</f>
        <v>542.85073358858176</v>
      </c>
      <c r="X204" s="149">
        <f>BikeData!$N$2*((Sections!$P$2)/Sections!$N$2)-(0.5*Sections!$U$2*Sections!$T$2*Sections!N204^2)/BikeData!$G$5</f>
        <v>8.3780672454996346</v>
      </c>
      <c r="Y204" s="149">
        <f>Sections!$V$2*BikeData!$N$2*(Sections!$P$2/Sections!$M$2)/(1-Sections!$V$2*Sections!$N$2/Sections!$M$2)</f>
        <v>15.459349727578084</v>
      </c>
      <c r="Z204" s="149">
        <f t="shared" si="246"/>
        <v>8.3780672454996346</v>
      </c>
      <c r="AA204" s="149">
        <f>$D$2-M204</f>
        <v>325.2</v>
      </c>
      <c r="AB204" s="149">
        <f>MAX(0, (N204^2 - M$17^2)/(2*Sections!Z204))</f>
        <v>126.4608030876748</v>
      </c>
      <c r="AC204" s="149">
        <f t="shared" si="254"/>
        <v>0</v>
      </c>
      <c r="AD204" s="149">
        <f t="shared" si="247"/>
        <v>4.7104625432718503</v>
      </c>
      <c r="EW204" s="637"/>
      <c r="EX204" s="129">
        <f>INDEX($B$29:$B$34, MATCH($FB204, $A$29:$A$34, 0))</f>
        <v>288.49501037177833</v>
      </c>
      <c r="EY204" s="129">
        <f t="shared" si="282"/>
        <v>178</v>
      </c>
      <c r="EZ204" s="129">
        <f t="shared" si="283"/>
        <v>47.707473521457864</v>
      </c>
      <c r="FA204" s="129">
        <f t="shared" si="284"/>
        <v>171.74690467724832</v>
      </c>
      <c r="FB204" s="149">
        <f>IF(FO204=1,
IF(EZ204&lt;$E$29,1,
IF(EZ204&lt;$E$30,2,
IF(EZ204&lt;$E$31,3,
IF(EZ204&lt;$E$32,4,
IF(EZ204&lt;$E$33,5,
IF(EZ204&lt;$E$34,6)))))),
IF(EZ204&gt;$F$29,1,
IF(EZ204&gt;$F$30,2,
IF(EZ204&gt;$F$31,3,
IF(EZ204&gt;$F$32,4,
IF(EZ204&gt;$F$33,5,
IF(EZ204&gt;$F$34,6)))))))</f>
        <v>3</v>
      </c>
      <c r="FC204" s="149" cm="1">
        <f t="array" ref="FC204">INDEX(Sections!$A$37:$F$67, MATCH(EZ204, Acceleration!$H$6:$H$36, 1), Sections!FB204)</f>
        <v>6.8582415088433493</v>
      </c>
      <c r="FD204" s="129">
        <f>(BikeData!$G$5/EX204)*BikeData!$N$2*(Sections!$O$2/Sections!$N$2)-Sections!FI204/Sections!EX204</f>
        <v>8.5785684068497883</v>
      </c>
      <c r="FE204" s="129">
        <f>(Sections!$V$2*Sections!$L$2*BikeData!$N$2*((Sections!$P$2)/Sections!$M$2)/(1-Sections!$V$2*Sections!$N$2/Sections!$M$2))/Sections!EX204-Sections!FI204/Sections!EX204</f>
        <v>12.72669422595904</v>
      </c>
      <c r="FF204" s="129">
        <f t="shared" si="285"/>
        <v>6.8582415088433493</v>
      </c>
      <c r="FG204" s="129">
        <f t="shared" si="302"/>
        <v>47.520922026485316</v>
      </c>
      <c r="FH204" s="129">
        <f t="shared" si="300"/>
        <v>2.1002138999528727E-2</v>
      </c>
      <c r="FI204" s="149">
        <f>0.5*Sections!$U$2*Sections!$T$2*Sections!EZ204^2</f>
        <v>409.68054536410853</v>
      </c>
      <c r="FJ204" s="149">
        <f>BikeData!$N$2*((Sections!$P$2)/Sections!$N$2)-(0.5*Sections!$U$2*Sections!$T$2*Sections!EZ204^2)/BikeData!$G$5</f>
        <v>8.8824997766529421</v>
      </c>
      <c r="FK204" s="149">
        <f>Sections!$V$2*BikeData!$N$2*(Sections!$P$2/Sections!$M$2)/(1-Sections!$V$2*Sections!$N$2/Sections!$M$2)</f>
        <v>15.459349727578084</v>
      </c>
      <c r="FL204" s="149">
        <f t="shared" si="287"/>
        <v>8.8824997766529421</v>
      </c>
      <c r="FM204" s="149">
        <f t="shared" si="288"/>
        <v>75.628281630000004</v>
      </c>
      <c r="FN204" s="149">
        <f t="shared" si="249"/>
        <v>87.251057269919627</v>
      </c>
      <c r="FO204" s="149">
        <f t="shared" si="289"/>
        <v>1</v>
      </c>
      <c r="FP204" s="149">
        <f t="shared" si="298"/>
        <v>-8.8824997766529421</v>
      </c>
      <c r="FQ204" s="676"/>
      <c r="FR204" s="149">
        <f>INDEX($B$29:$B$34, MATCH($FV204, $A$29:$A$34, 0))</f>
        <v>281.54523308547459</v>
      </c>
      <c r="FS204" s="129">
        <f t="shared" si="255"/>
        <v>178</v>
      </c>
      <c r="FT204" s="129">
        <f t="shared" si="256"/>
        <v>56.869783830861699</v>
      </c>
      <c r="FU204" s="129">
        <f t="shared" si="257"/>
        <v>204.73122179110212</v>
      </c>
      <c r="FV204" s="149">
        <f>IF(GI204=0,
IF(FT204&lt;$E$29,1,
IF(FT204&lt;$E$30,2,
IF(FT204&lt;$E$31,3,
IF(FT204&lt;$E$32,4,
IF(FT204&lt;$E$33,5,
IF(FT204&lt;$E$34,6)))))),
IF(FT204&gt;$F$29,1,
IF(FT204&gt;$F$30,2,
IF(FT204&gt;$F$31,3,
IF(FT204&gt;$F$32,4,
IF(FT204&gt;$F$33,5,
IF(FT204&gt;$F$34,6)))))))</f>
        <v>4</v>
      </c>
      <c r="FW204" s="149" cm="1">
        <f t="array" ref="FW204">INDEX(Sections!$A$37:$F$67, MATCH(FT204, Acceleration!$H$6:$H$36, 1), Sections!FV204)</f>
        <v>4.7104625432718503</v>
      </c>
      <c r="FX204" s="129">
        <f>(BikeData!$G$5/FR204)*BikeData!$N$2*(Sections!$O$2/Sections!$N$2)-Sections!GC204/Sections!FR204</f>
        <v>8.1777399862417486</v>
      </c>
      <c r="FY204" s="129">
        <f>(Sections!$V$2*Sections!$L$2*BikeData!$N$2*((Sections!$P$2)/Sections!$M$2)/(1-Sections!$V$2*Sections!$N$2/Sections!$M$2))/Sections!FR204-Sections!GC204/Sections!FR204</f>
        <v>12.428259833772088</v>
      </c>
      <c r="FZ204" s="129">
        <f t="shared" si="258"/>
        <v>4.7104625432718503</v>
      </c>
      <c r="GA204" s="129">
        <f t="shared" si="259"/>
        <v>56.952552515716825</v>
      </c>
      <c r="GB204" s="129">
        <f t="shared" si="250"/>
        <v>1.7571243608198773E-2</v>
      </c>
      <c r="GC204" s="149">
        <f>0.5*Sections!$U$2*Sections!$T$2*Sections!FT204^2</f>
        <v>582.15101633440895</v>
      </c>
      <c r="GD204" s="149">
        <f>BikeData!$N$2*((Sections!$P$2)/Sections!$N$2)-(0.5*Sections!$U$2*Sections!$T$2*Sections!FT204^2)/BikeData!$G$5</f>
        <v>8.2292025381290781</v>
      </c>
      <c r="GE204" s="149">
        <f>Sections!$V$2*BikeData!$N$2*(Sections!$P$2/Sections!$M$2)/(1-Sections!$V$2*Sections!$N$2/Sections!$M$2)</f>
        <v>15.459349727578084</v>
      </c>
      <c r="GF204" s="149">
        <f t="shared" si="260"/>
        <v>8.2292025381290781</v>
      </c>
      <c r="GG204" s="149">
        <f t="shared" si="261"/>
        <v>336.54111422000005</v>
      </c>
      <c r="GH204" s="149">
        <f>MAX(0, (FT204^2 - CX$6^2)/(2*Sections!GF204))</f>
        <v>196.50581559900658</v>
      </c>
      <c r="GI204" s="149">
        <f t="shared" si="262"/>
        <v>0</v>
      </c>
      <c r="GJ204" s="149">
        <f t="shared" si="263"/>
        <v>4.7104625432718503</v>
      </c>
      <c r="GM204" s="106">
        <f>INDEX($B$29:$B$34, MATCH(GQ204, $A$29:$A$34, 0))</f>
        <v>281.54523308547459</v>
      </c>
      <c r="GN204" s="106">
        <f t="shared" si="264"/>
        <v>178</v>
      </c>
      <c r="GO204" s="106">
        <f t="shared" si="265"/>
        <v>55.177357763338833</v>
      </c>
      <c r="GP204" s="106">
        <f t="shared" si="266"/>
        <v>198.63848794801982</v>
      </c>
      <c r="GQ204" s="106">
        <f>IF(HD204=0,
IF(GO204&lt;$E$29,1,
IF(GO204&lt;$E$30,2,
IF(GO204&lt;$E$31,3,
IF(GO204&lt;$E$32,4,
IF(GO204&lt;$E$33,5,
IF(GO204&lt;$E$34,6)))))),
IF(GO204&gt;$F$29,1,
IF(GO204&gt;$F$30,2,
IF(GO204&gt;$F$31,3,
IF(GO204&gt;$F$32,4,
IF(GO204&gt;$F$33,5,
IF(GO204&gt;$F$34,6)))))))</f>
        <v>4</v>
      </c>
      <c r="GR204" s="106" cm="1">
        <f t="array" ref="GR204">INDEX(Sections!$A$37:$F$67, MATCH(GO204, Acceleration!$H$6:$H$36, 1), Sections!GQ204)</f>
        <v>4.7104625432718503</v>
      </c>
      <c r="GS204" s="106">
        <f>(BikeData!$G$5/GM204)*BikeData!$N$2*(Sections!$O$2/Sections!$N$2)-Sections!GX204/Sections!GM204</f>
        <v>8.2989768837963886</v>
      </c>
      <c r="GT204" s="106">
        <f>(Sections!$V$2*Sections!$L$2*BikeData!$N$2*((Sections!$P$2)/Sections!$M$2)/(1-Sections!$V$2*Sections!$N$2/Sections!$M$2))/Sections!GM204-Sections!GX204/Sections!GM204</f>
        <v>12.549496731326728</v>
      </c>
      <c r="GU204" s="106">
        <f t="shared" si="267"/>
        <v>4.7104625432718503</v>
      </c>
      <c r="GV204" s="106">
        <f t="shared" si="268"/>
        <v>55.262661307885203</v>
      </c>
      <c r="GW204" s="106">
        <f t="shared" si="251"/>
        <v>1.8109377531982065E-2</v>
      </c>
      <c r="GX204" s="106">
        <f>0.5*Sections!$U$2*Sections!$T$2*Sections!GO204^2</f>
        <v>548.01734575382784</v>
      </c>
      <c r="GY204" s="106">
        <f>BikeData!$N$2*((Sections!$P$2)/Sections!$N$2)-(0.5*Sections!$U$2*Sections!$T$2*Sections!GO204^2)/BikeData!$G$5</f>
        <v>8.3584967448737029</v>
      </c>
      <c r="GZ204" s="106">
        <f>Sections!$V$2*BikeData!$N$2*(Sections!$P$2/Sections!$M$2)/(1-Sections!$V$2*Sections!$N$2/Sections!$M$2)</f>
        <v>15.459349727578084</v>
      </c>
      <c r="HA204" s="106">
        <f t="shared" si="269"/>
        <v>8.3584967448737029</v>
      </c>
      <c r="HB204" s="106">
        <f t="shared" si="270"/>
        <v>205.21187875999999</v>
      </c>
      <c r="HC204" s="106">
        <f>MAX(0, (GO204^2 - DY$9^2)/(2*Sections!HA204))</f>
        <v>182.12250974499193</v>
      </c>
      <c r="HD204" s="106">
        <f t="shared" si="271"/>
        <v>0</v>
      </c>
      <c r="HE204" s="106">
        <f t="shared" si="272"/>
        <v>4.7104625432718503</v>
      </c>
      <c r="HH204" s="82">
        <f>INDEX($B$29:$B$34, MATCH(HL204, $A$29:$A$34, 0))</f>
        <v>281.54523308547459</v>
      </c>
      <c r="HI204" s="82">
        <f t="shared" si="273"/>
        <v>178</v>
      </c>
      <c r="HJ204" s="82">
        <f t="shared" si="274"/>
        <v>54.545573274730017</v>
      </c>
      <c r="HK204" s="82">
        <f t="shared" si="275"/>
        <v>196.36406378902808</v>
      </c>
      <c r="HL204" s="106">
        <f>IF(HY204=1,
IF(HJ204&lt;$E$29,1,
IF(HJ204&lt;$E$30,2,
IF(HJ204&lt;$E$31,3,
IF(HJ204&lt;$E$32,4,
IF(HJ204&lt;$E$33,5,
IF(HJ204&lt;$E$34,6)))))),
IF(HJ204&gt;$F$29,1,
IF(HJ204&gt;$F$30,2,
IF(HJ204&gt;$F$31,3,
IF(HJ204&gt;$F$32,4,
IF(HJ204&gt;$F$33,5,
IF(HJ204&gt;$F$34,6)))))))</f>
        <v>4</v>
      </c>
      <c r="HM204" s="106" cm="1">
        <f t="array" ref="HM204">INDEX(Sections!$A$37:$F$67, MATCH(HJ204, Acceleration!$H$6:$H$36, 1), Sections!HL204)</f>
        <v>4.7104625432718503</v>
      </c>
      <c r="HN204" s="82">
        <f>(BikeData!$G$5/HH204)*BikeData!$N$2*(Sections!$O$2/Sections!$N$2)-Sections!HS204/Sections!HH204</f>
        <v>8.3432959586415674</v>
      </c>
      <c r="HO204" s="82">
        <f>(Sections!$V$2*Sections!$L$2*BikeData!$N$2*((Sections!$P$2)/Sections!$M$2)/(1-Sections!$V$2*Sections!$N$2/Sections!$M$2))/Sections!HH204-Sections!HS204/Sections!HH204</f>
        <v>12.593815806171907</v>
      </c>
      <c r="HP204" s="82">
        <f t="shared" si="276"/>
        <v>4.7104625432718503</v>
      </c>
      <c r="HQ204" s="82">
        <f t="shared" si="277"/>
        <v>54.631863312132097</v>
      </c>
      <c r="HR204" s="106">
        <f t="shared" si="242"/>
        <v>1.8318803431593207E-2</v>
      </c>
      <c r="HS204" s="104">
        <f>0.5*Sections!$U$2*Sections!$T$2*Sections!HJ204^2</f>
        <v>535.53952149640941</v>
      </c>
      <c r="HT204" s="104">
        <f>BikeData!$N$2*((Sections!$P$2)/Sections!$N$2)-(0.5*Sections!$U$2*Sections!$T$2*Sections!HJ204^2)/BikeData!$G$5</f>
        <v>8.4057612306972587</v>
      </c>
      <c r="HU204" s="104">
        <f>Sections!$V$2*BikeData!$N$2*(Sections!$P$2/Sections!$M$2)/(1-Sections!$V$2*Sections!$N$2/Sections!$M$2)</f>
        <v>15.459349727578084</v>
      </c>
      <c r="HV204" s="106">
        <f t="shared" si="278"/>
        <v>8.4057612306972587</v>
      </c>
      <c r="HW204" s="106">
        <f t="shared" si="279"/>
        <v>143.42191860000003</v>
      </c>
      <c r="HX204" s="106">
        <f t="shared" si="252"/>
        <v>157.86518180184484</v>
      </c>
      <c r="HY204" s="106">
        <f t="shared" si="280"/>
        <v>1</v>
      </c>
      <c r="HZ204" s="106">
        <f t="shared" si="281"/>
        <v>4.7104625432718503</v>
      </c>
      <c r="IA204" s="639"/>
    </row>
    <row r="205" spans="2:235" ht="14.65" thickBot="1">
      <c r="B205" s="65"/>
      <c r="C205" s="65"/>
      <c r="D205" s="65"/>
      <c r="E205" s="111"/>
      <c r="F205" s="111"/>
      <c r="L205" s="149">
        <f>INDEX($B$29:$B$34, MATCH($P205, $A$29:$A$34, 0))</f>
        <v>281.54523308547459</v>
      </c>
      <c r="M205" s="149">
        <f t="shared" si="243"/>
        <v>179</v>
      </c>
      <c r="N205" s="149">
        <f t="shared" si="253"/>
        <v>55.002348439971158</v>
      </c>
      <c r="O205" s="149">
        <f t="shared" si="244"/>
        <v>198.00845438389618</v>
      </c>
      <c r="P205" s="149">
        <f>IF(AC205=0,
IF(N205&lt;$E$29,1,
IF(N205&lt;$E$30,2,
IF(N205&lt;$E$31,3,
IF(N205&lt;$E$32,4,
IF(N205&lt;$E$33,5,
IF(N205&lt;$E$34,6)))))),
IF(N205&gt;$F$29,1,
IF(N205&gt;$F$30,2,
IF(N205&gt;$F$31,3,
IF(N205&gt;$F$32,4,
IF(N205&gt;$F$33,5,
IF(N205&gt;$F$34,6)))))))</f>
        <v>4</v>
      </c>
      <c r="Q205" s="149" cm="1">
        <f t="array" ref="Q205">INDEX(Sections!$A$37:$F$67, MATCH(N205, Acceleration!$H$6:$H$36, 1), Sections!P205)</f>
        <v>4.7104625432718503</v>
      </c>
      <c r="R205" s="149">
        <f>(BikeData!$G$5/L205)*BikeData!$N$2*(Sections!$O$2/Sections!$N$2)-Sections!W205/Sections!L205</f>
        <v>8.3113047275735017</v>
      </c>
      <c r="S205" s="149">
        <f>(Sections!$V$2*Sections!$L$2*BikeData!$N$2*((Sections!$P$2)/Sections!$M$2)/(1-Sections!$V$2*Sections!$N$2/Sections!$M$2))/Sections!L205-Sections!W205/Sections!L205</f>
        <v>12.561824575103842</v>
      </c>
      <c r="T205" s="149">
        <f t="shared" si="240"/>
        <v>4.7104625432718503</v>
      </c>
      <c r="U205" s="149">
        <f t="shared" si="241"/>
        <v>55.087922986790325</v>
      </c>
      <c r="V205" s="149">
        <f t="shared" si="245"/>
        <v>1.8166909519617514E-2</v>
      </c>
      <c r="W205" s="149">
        <f>0.5*Sections!$U$2*Sections!$T$2*Sections!N205^2</f>
        <v>544.54650010415958</v>
      </c>
      <c r="X205" s="149">
        <f>BikeData!$N$2*((Sections!$P$2)/Sections!$N$2)-(0.5*Sections!$U$2*Sections!$T$2*Sections!N205^2)/BikeData!$G$5</f>
        <v>8.3716438874860835</v>
      </c>
      <c r="Y205" s="149">
        <f>Sections!$V$2*BikeData!$N$2*(Sections!$P$2/Sections!$M$2)/(1-Sections!$V$2*Sections!$N$2/Sections!$M$2)</f>
        <v>15.459349727578084</v>
      </c>
      <c r="Z205" s="149">
        <f t="shared" si="246"/>
        <v>8.3716438874860835</v>
      </c>
      <c r="AA205" s="149">
        <f>$D$2-M205</f>
        <v>324.2</v>
      </c>
      <c r="AB205" s="149">
        <f>MAX(0, (N205^2 - M$17^2)/(2*Sections!Z205))</f>
        <v>127.12050214205537</v>
      </c>
      <c r="AC205" s="149">
        <f t="shared" si="254"/>
        <v>0</v>
      </c>
      <c r="AD205" s="149">
        <f t="shared" si="247"/>
        <v>4.7104625432718503</v>
      </c>
      <c r="EW205" s="637"/>
      <c r="EX205" s="129">
        <f>INDEX($B$29:$B$34, MATCH($FB205, $A$29:$A$34, 0))</f>
        <v>288.49501037177833</v>
      </c>
      <c r="EY205" s="129">
        <f t="shared" si="282"/>
        <v>179</v>
      </c>
      <c r="EZ205" s="129">
        <f t="shared" si="283"/>
        <v>47.520922026485316</v>
      </c>
      <c r="FA205" s="129">
        <f t="shared" si="284"/>
        <v>171.07531929534713</v>
      </c>
      <c r="FB205" s="149">
        <f>IF(FO205=1,
IF(EZ205&lt;$E$29,1,
IF(EZ205&lt;$E$30,2,
IF(EZ205&lt;$E$31,3,
IF(EZ205&lt;$E$32,4,
IF(EZ205&lt;$E$33,5,
IF(EZ205&lt;$E$34,6)))))),
IF(EZ205&gt;$F$29,1,
IF(EZ205&gt;$F$30,2,
IF(EZ205&gt;$F$31,3,
IF(EZ205&gt;$F$32,4,
IF(EZ205&gt;$F$33,5,
IF(EZ205&gt;$F$34,6)))))))</f>
        <v>3</v>
      </c>
      <c r="FC205" s="149" cm="1">
        <f t="array" ref="FC205">INDEX(Sections!$A$37:$F$67, MATCH(EZ205, Acceleration!$H$6:$H$36, 1), Sections!FB205)</f>
        <v>6.8582415088433493</v>
      </c>
      <c r="FD205" s="129">
        <f>(BikeData!$G$5/EX205)*BikeData!$N$2*(Sections!$O$2/Sections!$N$2)-Sections!FI205/Sections!EX205</f>
        <v>8.5896524804199839</v>
      </c>
      <c r="FE205" s="129">
        <f>(Sections!$V$2*Sections!$L$2*BikeData!$N$2*((Sections!$P$2)/Sections!$M$2)/(1-Sections!$V$2*Sections!$N$2/Sections!$M$2))/Sections!EX205-Sections!FI205/Sections!EX205</f>
        <v>12.737778299529236</v>
      </c>
      <c r="FF205" s="129">
        <f t="shared" si="285"/>
        <v>6.8582415088433493</v>
      </c>
      <c r="FG205" s="129">
        <f t="shared" si="302"/>
        <v>47.33337940285481</v>
      </c>
      <c r="FH205" s="129">
        <f t="shared" si="300"/>
        <v>2.10849689456616E-2</v>
      </c>
      <c r="FI205" s="149">
        <f>0.5*Sections!$U$2*Sections!$T$2*Sections!EZ205^2</f>
        <v>406.48284544451343</v>
      </c>
      <c r="FJ205" s="149">
        <f>BikeData!$N$2*((Sections!$P$2)/Sections!$N$2)-(0.5*Sections!$U$2*Sections!$T$2*Sections!EZ205^2)/BikeData!$G$5</f>
        <v>8.8946122763483793</v>
      </c>
      <c r="FK205" s="149">
        <f>Sections!$V$2*BikeData!$N$2*(Sections!$P$2/Sections!$M$2)/(1-Sections!$V$2*Sections!$N$2/Sections!$M$2)</f>
        <v>15.459349727578084</v>
      </c>
      <c r="FL205" s="149">
        <f t="shared" si="287"/>
        <v>8.8946122763483793</v>
      </c>
      <c r="FM205" s="149">
        <f t="shared" si="288"/>
        <v>74.628281630000004</v>
      </c>
      <c r="FN205" s="149">
        <f t="shared" si="249"/>
        <v>86.133602357613768</v>
      </c>
      <c r="FO205" s="149">
        <f t="shared" si="289"/>
        <v>1</v>
      </c>
      <c r="FP205" s="149">
        <f t="shared" si="298"/>
        <v>-8.8946122763483793</v>
      </c>
      <c r="FQ205" s="676"/>
      <c r="FR205" s="149">
        <f>INDEX($B$29:$B$34, MATCH($FV205, $A$29:$A$34, 0))</f>
        <v>281.54523308547459</v>
      </c>
      <c r="FS205" s="129">
        <f t="shared" si="255"/>
        <v>179</v>
      </c>
      <c r="FT205" s="129">
        <f t="shared" si="256"/>
        <v>56.952552515716825</v>
      </c>
      <c r="FU205" s="129">
        <f t="shared" si="257"/>
        <v>205.02918905658058</v>
      </c>
      <c r="FV205" s="149">
        <f>IF(GI205=0,
IF(FT205&lt;$E$29,1,
IF(FT205&lt;$E$30,2,
IF(FT205&lt;$E$31,3,
IF(FT205&lt;$E$32,4,
IF(FT205&lt;$E$33,5,
IF(FT205&lt;$E$34,6)))))),
IF(FT205&gt;$F$29,1,
IF(FT205&gt;$F$30,2,
IF(FT205&gt;$F$31,3,
IF(FT205&gt;$F$32,4,
IF(FT205&gt;$F$33,5,
IF(FT205&gt;$F$34,6)))))))</f>
        <v>4</v>
      </c>
      <c r="FW205" s="149" cm="1">
        <f t="array" ref="FW205">INDEX(Sections!$A$37:$F$67, MATCH(FT205, Acceleration!$H$6:$H$36, 1), Sections!FV205)</f>
        <v>4.7104625432718503</v>
      </c>
      <c r="FX205" s="129">
        <f>(BikeData!$G$5/FR205)*BikeData!$N$2*(Sections!$O$2/Sections!$N$2)-Sections!GC205/Sections!FR205</f>
        <v>8.1717169167086787</v>
      </c>
      <c r="FY205" s="129">
        <f>(Sections!$V$2*Sections!$L$2*BikeData!$N$2*((Sections!$P$2)/Sections!$M$2)/(1-Sections!$V$2*Sections!$N$2/Sections!$M$2))/Sections!FR205-Sections!GC205/Sections!FR205</f>
        <v>12.42223676423902</v>
      </c>
      <c r="FZ205" s="129">
        <f t="shared" si="258"/>
        <v>4.7104625432718503</v>
      </c>
      <c r="GA205" s="129">
        <f t="shared" si="259"/>
        <v>57.035201087942404</v>
      </c>
      <c r="GB205" s="129">
        <f t="shared" si="250"/>
        <v>1.7545744492466039E-2</v>
      </c>
      <c r="GC205" s="149">
        <f>0.5*Sections!$U$2*Sections!$T$2*Sections!FT205^2</f>
        <v>583.84678284998688</v>
      </c>
      <c r="GD205" s="149">
        <f>BikeData!$N$2*((Sections!$P$2)/Sections!$N$2)-(0.5*Sections!$U$2*Sections!$T$2*Sections!FT205^2)/BikeData!$G$5</f>
        <v>8.2227791801155252</v>
      </c>
      <c r="GE205" s="149">
        <f>Sections!$V$2*BikeData!$N$2*(Sections!$P$2/Sections!$M$2)/(1-Sections!$V$2*Sections!$N$2/Sections!$M$2)</f>
        <v>15.459349727578084</v>
      </c>
      <c r="GF205" s="149">
        <f t="shared" si="260"/>
        <v>8.2227791801155252</v>
      </c>
      <c r="GG205" s="149">
        <f t="shared" si="261"/>
        <v>335.54111422000005</v>
      </c>
      <c r="GH205" s="149">
        <f>MAX(0, (FT205^2 - CX$6^2)/(2*Sections!GF205))</f>
        <v>197.23217460947993</v>
      </c>
      <c r="GI205" s="149">
        <f t="shared" si="262"/>
        <v>0</v>
      </c>
      <c r="GJ205" s="149">
        <f t="shared" si="263"/>
        <v>4.7104625432718503</v>
      </c>
      <c r="GM205" s="106">
        <f>INDEX($B$29:$B$34, MATCH(GQ205, $A$29:$A$34, 0))</f>
        <v>281.54523308547459</v>
      </c>
      <c r="GN205" s="106">
        <f t="shared" si="264"/>
        <v>179</v>
      </c>
      <c r="GO205" s="106">
        <f t="shared" si="265"/>
        <v>55.262661307885203</v>
      </c>
      <c r="GP205" s="106">
        <f t="shared" si="266"/>
        <v>198.94558070838673</v>
      </c>
      <c r="GQ205" s="106">
        <f>IF(HD205=0,
IF(GO205&lt;$E$29,1,
IF(GO205&lt;$E$30,2,
IF(GO205&lt;$E$31,3,
IF(GO205&lt;$E$32,4,
IF(GO205&lt;$E$33,5,
IF(GO205&lt;$E$34,6)))))),
IF(GO205&gt;$F$29,1,
IF(GO205&gt;$F$30,2,
IF(GO205&gt;$F$31,3,
IF(GO205&gt;$F$32,4,
IF(GO205&gt;$F$33,5,
IF(GO205&gt;$F$34,6)))))))</f>
        <v>4</v>
      </c>
      <c r="GR205" s="106" cm="1">
        <f t="array" ref="GR205">INDEX(Sections!$A$37:$F$67, MATCH(GO205, Acceleration!$H$6:$H$36, 1), Sections!GQ205)</f>
        <v>4.7104625432718503</v>
      </c>
      <c r="GS205" s="106">
        <f>(BikeData!$G$5/GM205)*BikeData!$N$2*(Sections!$O$2/Sections!$N$2)-Sections!GX205/Sections!GM205</f>
        <v>8.2929538142633206</v>
      </c>
      <c r="GT205" s="106">
        <f>(Sections!$V$2*Sections!$L$2*BikeData!$N$2*((Sections!$P$2)/Sections!$M$2)/(1-Sections!$V$2*Sections!$N$2/Sections!$M$2))/Sections!GM205-Sections!GX205/Sections!GM205</f>
        <v>12.54347366179366</v>
      </c>
      <c r="GU205" s="106">
        <f t="shared" si="267"/>
        <v>4.7104625432718503</v>
      </c>
      <c r="GV205" s="106">
        <f t="shared" si="268"/>
        <v>55.347833380508909</v>
      </c>
      <c r="GW205" s="106">
        <f t="shared" si="251"/>
        <v>1.8081466913554171E-2</v>
      </c>
      <c r="GX205" s="106">
        <f>0.5*Sections!$U$2*Sections!$T$2*Sections!GO205^2</f>
        <v>549.71311226940577</v>
      </c>
      <c r="GY205" s="106">
        <f>BikeData!$N$2*((Sections!$P$2)/Sections!$N$2)-(0.5*Sections!$U$2*Sections!$T$2*Sections!GO205^2)/BikeData!$G$5</f>
        <v>8.35207338686015</v>
      </c>
      <c r="GZ205" s="106">
        <f>Sections!$V$2*BikeData!$N$2*(Sections!$P$2/Sections!$M$2)/(1-Sections!$V$2*Sections!$N$2/Sections!$M$2)</f>
        <v>15.459349727578084</v>
      </c>
      <c r="HA205" s="106">
        <f t="shared" si="269"/>
        <v>8.35207338686015</v>
      </c>
      <c r="HB205" s="106">
        <f t="shared" si="270"/>
        <v>204.21187875999999</v>
      </c>
      <c r="HC205" s="106">
        <f>MAX(0, (GO205^2 - DY$9^2)/(2*Sections!HA205))</f>
        <v>182.82656254162345</v>
      </c>
      <c r="HD205" s="106">
        <f t="shared" si="271"/>
        <v>0</v>
      </c>
      <c r="HE205" s="106">
        <f t="shared" si="272"/>
        <v>4.7104625432718503</v>
      </c>
      <c r="HG205" s="672" t="s">
        <v>267</v>
      </c>
      <c r="HH205" s="195">
        <f>INDEX($B$29:$B$34, MATCH(HL205, $A$29:$A$34, 0))</f>
        <v>281.54523308547459</v>
      </c>
      <c r="HI205" s="195">
        <f t="shared" si="273"/>
        <v>179</v>
      </c>
      <c r="HJ205" s="195">
        <f t="shared" si="274"/>
        <v>54.631863312132097</v>
      </c>
      <c r="HK205" s="195">
        <f t="shared" si="275"/>
        <v>196.67470792367556</v>
      </c>
      <c r="HL205" s="195">
        <f>IF(HY205=1,
IF(HJ205&lt;$E$29,1,
IF(HJ205&lt;$E$30,2,
IF(HJ205&lt;$E$31,3,
IF(HJ205&lt;$E$32,4,
IF(HJ205&lt;$E$33,5,
IF(HJ205&lt;$E$34,6)))))),
IF(HJ205&gt;$F$29,1,
IF(HJ205&gt;$F$30,2,
IF(HJ205&gt;$F$31,3,
IF(HJ205&gt;$F$32,4,
IF(HJ205&gt;$F$33,5,
IF(HJ205&gt;$F$34,6)))))))</f>
        <v>4</v>
      </c>
      <c r="HM205" s="195" cm="1">
        <f t="array" ref="HM205">INDEX(Sections!$A$37:$F$67, MATCH(HJ205, Acceleration!$H$6:$H$36, 1), Sections!HL205)</f>
        <v>4.7104625432718503</v>
      </c>
      <c r="HN205" s="195">
        <f>(BikeData!$G$5/HH205)*BikeData!$N$2*(Sections!$O$2/Sections!$N$2)-Sections!HS205/Sections!HH205</f>
        <v>8.3372728891084993</v>
      </c>
      <c r="HO205" s="195">
        <f>(Sections!$V$2*Sections!$L$2*BikeData!$N$2*((Sections!$P$2)/Sections!$M$2)/(1-Sections!$V$2*Sections!$N$2/Sections!$M$2))/Sections!HH205-Sections!HS205/Sections!HH205</f>
        <v>12.587792736638839</v>
      </c>
      <c r="HP205" s="195">
        <f t="shared" si="276"/>
        <v>4.7104625432718503</v>
      </c>
      <c r="HQ205" s="195">
        <f t="shared" ref="HQ205:HQ243" si="303">SQRT(HJ205^2 + 2*-HV205*1)</f>
        <v>54.477902063223013</v>
      </c>
      <c r="HR205" s="195">
        <f t="shared" ref="HR205:HR209" si="304">-(HQ205-HJ205)/HV205</f>
        <v>1.8330164977622396E-2</v>
      </c>
      <c r="HS205" s="195">
        <f>0.5*Sections!$U$2*Sections!$T$2*Sections!HJ205^2</f>
        <v>537.23528801198734</v>
      </c>
      <c r="HT205" s="195">
        <f>BikeData!$N$2*((Sections!$P$2)/Sections!$N$2)-(0.5*Sections!$U$2*Sections!$T$2*Sections!HJ205^2)/BikeData!$G$5</f>
        <v>8.3993378726837058</v>
      </c>
      <c r="HU205" s="195">
        <f>Sections!$V$2*BikeData!$N$2*(Sections!$P$2/Sections!$M$2)/(1-Sections!$V$2*Sections!$N$2/Sections!$M$2)</f>
        <v>15.459349727578084</v>
      </c>
      <c r="HV205" s="195">
        <f t="shared" si="278"/>
        <v>8.3993378726837058</v>
      </c>
      <c r="HW205" s="195">
        <f t="shared" si="279"/>
        <v>142.42191860000003</v>
      </c>
      <c r="HX205" s="195">
        <f t="shared" si="252"/>
        <v>158.54672208640429</v>
      </c>
      <c r="HY205" s="195">
        <f t="shared" si="280"/>
        <v>1</v>
      </c>
      <c r="HZ205" s="195">
        <f t="shared" si="281"/>
        <v>4.7104625432718503</v>
      </c>
      <c r="IA205" s="639"/>
    </row>
    <row r="206" spans="2:235">
      <c r="B206" s="65"/>
      <c r="C206" s="65"/>
      <c r="D206" s="65"/>
      <c r="E206" s="111"/>
      <c r="F206" s="111"/>
      <c r="L206" s="149">
        <f>INDEX($B$29:$B$34, MATCH($P206, $A$29:$A$34, 0))</f>
        <v>281.54523308547459</v>
      </c>
      <c r="M206" s="149">
        <f t="shared" si="243"/>
        <v>180</v>
      </c>
      <c r="N206" s="149">
        <f t="shared" si="253"/>
        <v>55.087922986790325</v>
      </c>
      <c r="O206" s="149">
        <f t="shared" si="244"/>
        <v>198.31652275244517</v>
      </c>
      <c r="P206" s="149">
        <f>IF(AC206=0,
IF(N206&lt;$E$29,1,
IF(N206&lt;$E$30,2,
IF(N206&lt;$E$31,3,
IF(N206&lt;$E$32,4,
IF(N206&lt;$E$33,5,
IF(N206&lt;$E$34,6)))))),
IF(N206&gt;$F$29,1,
IF(N206&gt;$F$30,2,
IF(N206&gt;$F$31,3,
IF(N206&gt;$F$32,4,
IF(N206&gt;$F$33,5,
IF(N206&gt;$F$34,6)))))))</f>
        <v>4</v>
      </c>
      <c r="Q206" s="149" cm="1">
        <f t="array" ref="Q206">INDEX(Sections!$A$37:$F$67, MATCH(N206, Acceleration!$H$6:$H$36, 1), Sections!P206)</f>
        <v>4.7104625432718503</v>
      </c>
      <c r="R206" s="149">
        <f>(BikeData!$G$5/L206)*BikeData!$N$2*(Sections!$O$2/Sections!$N$2)-Sections!W206/Sections!L206</f>
        <v>8.3052816580404318</v>
      </c>
      <c r="S206" s="149">
        <f>(Sections!$V$2*Sections!$L$2*BikeData!$N$2*((Sections!$P$2)/Sections!$M$2)/(1-Sections!$V$2*Sections!$N$2/Sections!$M$2))/Sections!L206-Sections!W206/Sections!L206</f>
        <v>12.555801505570772</v>
      </c>
      <c r="T206" s="149">
        <f t="shared" si="240"/>
        <v>4.7104625432718503</v>
      </c>
      <c r="U206" s="149">
        <f t="shared" si="241"/>
        <v>55.173364806626445</v>
      </c>
      <c r="V206" s="149">
        <f t="shared" si="245"/>
        <v>1.8138732460182772E-2</v>
      </c>
      <c r="W206" s="149">
        <f>0.5*Sections!$U$2*Sections!$T$2*Sections!N206^2</f>
        <v>546.24226661973751</v>
      </c>
      <c r="X206" s="149">
        <f>BikeData!$N$2*((Sections!$P$2)/Sections!$N$2)-(0.5*Sections!$U$2*Sections!$T$2*Sections!N206^2)/BikeData!$G$5</f>
        <v>8.3652205294725306</v>
      </c>
      <c r="Y206" s="149">
        <f>Sections!$V$2*BikeData!$N$2*(Sections!$P$2/Sections!$M$2)/(1-Sections!$V$2*Sections!$N$2/Sections!$M$2)</f>
        <v>15.459349727578084</v>
      </c>
      <c r="Z206" s="149">
        <f t="shared" si="246"/>
        <v>8.3652205294725306</v>
      </c>
      <c r="AA206" s="149">
        <f>$D$2-M206</f>
        <v>323.2</v>
      </c>
      <c r="AB206" s="149">
        <f>MAX(0, (N206^2 - M$17^2)/(2*Sections!Z206))</f>
        <v>127.78121431574168</v>
      </c>
      <c r="AC206" s="149">
        <f t="shared" si="254"/>
        <v>0</v>
      </c>
      <c r="AD206" s="149">
        <f t="shared" si="247"/>
        <v>4.7104625432718503</v>
      </c>
      <c r="EW206" s="637"/>
      <c r="EX206" s="129">
        <f>INDEX($B$29:$B$34, MATCH($FB206, $A$29:$A$34, 0))</f>
        <v>288.49501037177833</v>
      </c>
      <c r="EY206" s="129">
        <f t="shared" si="282"/>
        <v>180</v>
      </c>
      <c r="EZ206" s="129">
        <f t="shared" si="283"/>
        <v>47.33337940285481</v>
      </c>
      <c r="FA206" s="129">
        <f t="shared" si="284"/>
        <v>170.40016585027732</v>
      </c>
      <c r="FB206" s="149">
        <f>IF(FO206=1,
IF(EZ206&lt;$E$29,1,
IF(EZ206&lt;$E$30,2,
IF(EZ206&lt;$E$31,3,
IF(EZ206&lt;$E$32,4,
IF(EZ206&lt;$E$33,5,
IF(EZ206&lt;$E$34,6)))))),
IF(EZ206&gt;$F$29,1,
IF(EZ206&gt;$F$30,2,
IF(EZ206&gt;$F$31,3,
IF(EZ206&gt;$F$32,4,
IF(EZ206&gt;$F$33,5,
IF(EZ206&gt;$F$34,6)))))))</f>
        <v>3</v>
      </c>
      <c r="FC206" s="149" cm="1">
        <f t="array" ref="FC206">INDEX(Sections!$A$37:$F$67, MATCH(EZ206, Acceleration!$H$6:$H$36, 1), Sections!FB206)</f>
        <v>6.8582415088433493</v>
      </c>
      <c r="FD206" s="129">
        <f>(BikeData!$G$5/EX206)*BikeData!$N$2*(Sections!$O$2/Sections!$N$2)-Sections!FI206/Sections!EX206</f>
        <v>8.6007516686359562</v>
      </c>
      <c r="FE206" s="129">
        <f>(Sections!$V$2*Sections!$L$2*BikeData!$N$2*((Sections!$P$2)/Sections!$M$2)/(1-Sections!$V$2*Sections!$N$2/Sections!$M$2))/Sections!EX206-Sections!FI206/Sections!EX206</f>
        <v>12.748877487745208</v>
      </c>
      <c r="FF206" s="129">
        <f t="shared" si="285"/>
        <v>6.8582415088433493</v>
      </c>
      <c r="FG206" s="129">
        <f t="shared" si="302"/>
        <v>47.144833472061627</v>
      </c>
      <c r="FH206" s="129">
        <f t="shared" si="300"/>
        <v>2.1168901687925287E-2</v>
      </c>
      <c r="FI206" s="149">
        <f>0.5*Sections!$U$2*Sections!$T$2*Sections!EZ206^2</f>
        <v>403.28078502502791</v>
      </c>
      <c r="FJ206" s="149">
        <f>BikeData!$N$2*((Sections!$P$2)/Sections!$N$2)-(0.5*Sections!$U$2*Sections!$T$2*Sections!EZ206^2)/BikeData!$G$5</f>
        <v>8.9067412930888548</v>
      </c>
      <c r="FK206" s="149">
        <f>Sections!$V$2*BikeData!$N$2*(Sections!$P$2/Sections!$M$2)/(1-Sections!$V$2*Sections!$N$2/Sections!$M$2)</f>
        <v>15.459349727578084</v>
      </c>
      <c r="FL206" s="149">
        <f t="shared" si="287"/>
        <v>8.9067412930888548</v>
      </c>
      <c r="FM206" s="149">
        <f t="shared" si="288"/>
        <v>73.628281630000004</v>
      </c>
      <c r="FN206" s="149">
        <f t="shared" si="249"/>
        <v>85.01766917237866</v>
      </c>
      <c r="FO206" s="149">
        <f t="shared" si="289"/>
        <v>1</v>
      </c>
      <c r="FP206" s="149">
        <f t="shared" si="298"/>
        <v>-8.9067412930888548</v>
      </c>
      <c r="FQ206" s="676"/>
      <c r="FR206" s="149">
        <f>INDEX($B$29:$B$34, MATCH($FV206, $A$29:$A$34, 0))</f>
        <v>281.54523308547459</v>
      </c>
      <c r="FS206" s="129">
        <f t="shared" si="255"/>
        <v>180</v>
      </c>
      <c r="FT206" s="129">
        <f t="shared" si="256"/>
        <v>57.035201087942404</v>
      </c>
      <c r="FU206" s="129">
        <f t="shared" si="257"/>
        <v>205.32672391659267</v>
      </c>
      <c r="FV206" s="149">
        <f>IF(GI206=0,
IF(FT206&lt;$E$29,1,
IF(FT206&lt;$E$30,2,
IF(FT206&lt;$E$31,3,
IF(FT206&lt;$E$32,4,
IF(FT206&lt;$E$33,5,
IF(FT206&lt;$E$34,6)))))),
IF(FT206&gt;$F$29,1,
IF(FT206&gt;$F$30,2,
IF(FT206&gt;$F$31,3,
IF(FT206&gt;$F$32,4,
IF(FT206&gt;$F$33,5,
IF(FT206&gt;$F$34,6)))))))</f>
        <v>4</v>
      </c>
      <c r="FW206" s="149" cm="1">
        <f t="array" ref="FW206">INDEX(Sections!$A$37:$F$67, MATCH(FT206, Acceleration!$H$6:$H$36, 1), Sections!FV206)</f>
        <v>4.7104625432718503</v>
      </c>
      <c r="FX206" s="129">
        <f>(BikeData!$G$5/FR206)*BikeData!$N$2*(Sections!$O$2/Sections!$N$2)-Sections!GC206/Sections!FR206</f>
        <v>8.1656938471756106</v>
      </c>
      <c r="FY206" s="129">
        <f>(Sections!$V$2*Sections!$L$2*BikeData!$N$2*((Sections!$P$2)/Sections!$M$2)/(1-Sections!$V$2*Sections!$N$2/Sections!$M$2))/Sections!FR206-Sections!GC206/Sections!FR206</f>
        <v>12.41621369470595</v>
      </c>
      <c r="FZ206" s="129">
        <f t="shared" si="258"/>
        <v>4.7104625432718503</v>
      </c>
      <c r="GA206" s="129">
        <f t="shared" si="259"/>
        <v>57.117730068942429</v>
      </c>
      <c r="GB206" s="129">
        <f t="shared" si="250"/>
        <v>1.7520356067347108E-2</v>
      </c>
      <c r="GC206" s="149">
        <f>0.5*Sections!$U$2*Sections!$T$2*Sections!FT206^2</f>
        <v>585.5425493655647</v>
      </c>
      <c r="GD206" s="149">
        <f>BikeData!$N$2*((Sections!$P$2)/Sections!$N$2)-(0.5*Sections!$U$2*Sections!$T$2*Sections!FT206^2)/BikeData!$G$5</f>
        <v>8.2163558221019724</v>
      </c>
      <c r="GE206" s="149">
        <f>Sections!$V$2*BikeData!$N$2*(Sections!$P$2/Sections!$M$2)/(1-Sections!$V$2*Sections!$N$2/Sections!$M$2)</f>
        <v>15.459349727578084</v>
      </c>
      <c r="GF206" s="149">
        <f t="shared" si="260"/>
        <v>8.2163558221019724</v>
      </c>
      <c r="GG206" s="149">
        <f t="shared" si="261"/>
        <v>334.54111422000005</v>
      </c>
      <c r="GH206" s="149">
        <f>MAX(0, (FT206^2 - CX$6^2)/(2*Sections!GF206))</f>
        <v>197.95966932149094</v>
      </c>
      <c r="GI206" s="149">
        <f t="shared" si="262"/>
        <v>0</v>
      </c>
      <c r="GJ206" s="149">
        <f t="shared" si="263"/>
        <v>4.7104625432718503</v>
      </c>
      <c r="GM206" s="106">
        <f>INDEX($B$29:$B$34, MATCH(GQ206, $A$29:$A$34, 0))</f>
        <v>281.54523308547459</v>
      </c>
      <c r="GN206" s="106">
        <f t="shared" si="264"/>
        <v>180</v>
      </c>
      <c r="GO206" s="106">
        <f t="shared" si="265"/>
        <v>55.347833380508909</v>
      </c>
      <c r="GP206" s="106">
        <f t="shared" si="266"/>
        <v>199.25220016983207</v>
      </c>
      <c r="GQ206" s="106">
        <f>IF(HD206=0,
IF(GO206&lt;$E$29,1,
IF(GO206&lt;$E$30,2,
IF(GO206&lt;$E$31,3,
IF(GO206&lt;$E$32,4,
IF(GO206&lt;$E$33,5,
IF(GO206&lt;$E$34,6)))))),
IF(GO206&gt;$F$29,1,
IF(GO206&gt;$F$30,2,
IF(GO206&gt;$F$31,3,
IF(GO206&gt;$F$32,4,
IF(GO206&gt;$F$33,5,
IF(GO206&gt;$F$34,6)))))))</f>
        <v>4</v>
      </c>
      <c r="GR206" s="106" cm="1">
        <f t="array" ref="GR206">INDEX(Sections!$A$37:$F$67, MATCH(GO206, Acceleration!$H$6:$H$36, 1), Sections!GQ206)</f>
        <v>4.7104625432718503</v>
      </c>
      <c r="GS206" s="106">
        <f>(BikeData!$G$5/GM206)*BikeData!$N$2*(Sections!$O$2/Sections!$N$2)-Sections!GX206/Sections!GM206</f>
        <v>8.2869307447302507</v>
      </c>
      <c r="GT206" s="106">
        <f>(Sections!$V$2*Sections!$L$2*BikeData!$N$2*((Sections!$P$2)/Sections!$M$2)/(1-Sections!$V$2*Sections!$N$2/Sections!$M$2))/Sections!GM206-Sections!GX206/Sections!GM206</f>
        <v>12.537450592260591</v>
      </c>
      <c r="GU206" s="106">
        <f t="shared" si="267"/>
        <v>4.7104625432718503</v>
      </c>
      <c r="GV206" s="106">
        <f t="shared" si="268"/>
        <v>55.432874587225946</v>
      </c>
      <c r="GW206" s="106">
        <f t="shared" si="251"/>
        <v>1.8053684948308238E-2</v>
      </c>
      <c r="GX206" s="106">
        <f>0.5*Sections!$U$2*Sections!$T$2*Sections!GO206^2</f>
        <v>551.4088787849837</v>
      </c>
      <c r="GY206" s="106">
        <f>BikeData!$N$2*((Sections!$P$2)/Sections!$N$2)-(0.5*Sections!$U$2*Sections!$T$2*Sections!GO206^2)/BikeData!$G$5</f>
        <v>8.3456500288465971</v>
      </c>
      <c r="GZ206" s="106">
        <f>Sections!$V$2*BikeData!$N$2*(Sections!$P$2/Sections!$M$2)/(1-Sections!$V$2*Sections!$N$2/Sections!$M$2)</f>
        <v>15.459349727578084</v>
      </c>
      <c r="HA206" s="106">
        <f t="shared" si="269"/>
        <v>8.3456500288465971</v>
      </c>
      <c r="HB206" s="106">
        <f t="shared" si="270"/>
        <v>203.21187875999999</v>
      </c>
      <c r="HC206" s="106">
        <f>MAX(0, (GO206^2 - DY$9^2)/(2*Sections!HA206))</f>
        <v>183.53169910840057</v>
      </c>
      <c r="HD206" s="106">
        <f t="shared" si="271"/>
        <v>0</v>
      </c>
      <c r="HE206" s="106">
        <f t="shared" si="272"/>
        <v>4.7104625432718503</v>
      </c>
      <c r="HG206" s="672"/>
      <c r="HH206" s="82">
        <f>INDEX($B$29:$B$34, MATCH(HL206, $A$29:$A$34, 0))</f>
        <v>281.54523308547459</v>
      </c>
      <c r="HI206" s="82">
        <f t="shared" si="273"/>
        <v>180</v>
      </c>
      <c r="HJ206" s="82">
        <f t="shared" ref="HJ206:HJ209" si="305">HQ205</f>
        <v>54.477902063223013</v>
      </c>
      <c r="HK206" s="82">
        <f t="shared" ref="HK206:HK209" si="306">HJ206*3.6</f>
        <v>196.12044742760284</v>
      </c>
      <c r="HL206" s="106">
        <f>IF(HY206=1,
IF(HJ206&lt;$E$29,1,
IF(HJ206&lt;$E$30,2,
IF(HJ206&lt;$E$31,3,
IF(HJ206&lt;$E$32,4,
IF(HJ206&lt;$E$33,5,
IF(HJ206&lt;$E$34,6)))))),
IF(HJ206&gt;$F$29,1,
IF(HJ206&gt;$F$30,2,
IF(HJ206&gt;$F$31,3,
IF(HJ206&gt;$F$32,4,
IF(HJ206&gt;$F$33,5,
IF(HJ206&gt;$F$34,6)))))))</f>
        <v>4</v>
      </c>
      <c r="HM206" s="106" cm="1">
        <f t="array" ref="HM206">INDEX(Sections!$A$37:$F$67, MATCH(HJ206, Acceleration!$H$6:$H$36, 1), Sections!HL206)</f>
        <v>4.7104625432718503</v>
      </c>
      <c r="HN206" s="82">
        <f>(BikeData!$G$5/HH206)*BikeData!$N$2*(Sections!$O$2/Sections!$N$2)-Sections!HS206/Sections!HH206</f>
        <v>8.3480127677455069</v>
      </c>
      <c r="HO206" s="82">
        <f>(Sections!$V$2*Sections!$L$2*BikeData!$N$2*((Sections!$P$2)/Sections!$M$2)/(1-Sections!$V$2*Sections!$N$2/Sections!$M$2))/Sections!HH206-Sections!HS206/Sections!HH206</f>
        <v>12.598532615275847</v>
      </c>
      <c r="HP206" s="82">
        <f t="shared" ref="HP206:HP209" si="307">MIN(HM206,HN206,HO206)</f>
        <v>4.7104625432718503</v>
      </c>
      <c r="HQ206" s="82">
        <f t="shared" ref="HQ206:HQ209" si="308">SQRT(HJ206^2 + 2*-HV206*1)</f>
        <v>54.323293624187066</v>
      </c>
      <c r="HR206" s="106">
        <f t="shared" si="304"/>
        <v>1.8382150925492717E-2</v>
      </c>
      <c r="HS206" s="104">
        <f>0.5*Sections!$U$2*Sections!$T$2*Sections!HJ206^2</f>
        <v>534.21152637782131</v>
      </c>
      <c r="HT206" s="104">
        <f>BikeData!$N$2*((Sections!$P$2)/Sections!$N$2)-(0.5*Sections!$U$2*Sections!$T$2*Sections!HJ206^2)/BikeData!$G$5</f>
        <v>8.4107915152373636</v>
      </c>
      <c r="HU206" s="104">
        <f>Sections!$V$2*BikeData!$N$2*(Sections!$P$2/Sections!$M$2)/(1-Sections!$V$2*Sections!$N$2/Sections!$M$2)</f>
        <v>15.459349727578084</v>
      </c>
      <c r="HV206" s="106">
        <f t="shared" ref="HV206:HV209" si="309">MIN(HT206,HU206)</f>
        <v>8.4107915152373636</v>
      </c>
      <c r="HW206" s="106">
        <f t="shared" ref="HW206:HW209" si="310">HI$14-HI206</f>
        <v>141.42191860000003</v>
      </c>
      <c r="HX206" s="106">
        <f t="shared" ref="HX206:HX209" si="311">MAX(0, (HJ206^2 - HI$17^2)/(2*HV206))</f>
        <v>157.33217820703112</v>
      </c>
      <c r="HY206" s="106">
        <f t="shared" ref="HY206:HY209" si="312">IF(OR(HX206 &gt;= HW206, HY205 = 1), 1, 0)</f>
        <v>1</v>
      </c>
      <c r="HZ206" s="106">
        <f t="shared" ref="HZ206:HZ209" si="313">-HV206</f>
        <v>-8.4107915152373636</v>
      </c>
      <c r="IA206" s="639"/>
    </row>
    <row r="207" spans="2:235">
      <c r="B207" s="65"/>
      <c r="C207" s="65"/>
      <c r="D207" s="65"/>
      <c r="E207" s="111"/>
      <c r="F207" s="111"/>
      <c r="L207" s="149">
        <f>INDEX($B$29:$B$34, MATCH($P207, $A$29:$A$34, 0))</f>
        <v>281.54523308547459</v>
      </c>
      <c r="M207" s="149">
        <f t="shared" si="243"/>
        <v>181</v>
      </c>
      <c r="N207" s="149">
        <f t="shared" si="253"/>
        <v>55.173364806626445</v>
      </c>
      <c r="O207" s="149">
        <f t="shared" si="244"/>
        <v>198.62411330385521</v>
      </c>
      <c r="P207" s="149">
        <f>IF(AC207=0,
IF(N207&lt;$E$29,1,
IF(N207&lt;$E$30,2,
IF(N207&lt;$E$31,3,
IF(N207&lt;$E$32,4,
IF(N207&lt;$E$33,5,
IF(N207&lt;$E$34,6)))))),
IF(N207&gt;$F$29,1,
IF(N207&gt;$F$30,2,
IF(N207&gt;$F$31,3,
IF(N207&gt;$F$32,4,
IF(N207&gt;$F$33,5,
IF(N207&gt;$F$34,6)))))))</f>
        <v>4</v>
      </c>
      <c r="Q207" s="149" cm="1">
        <f t="array" ref="Q207">INDEX(Sections!$A$37:$F$67, MATCH(N207, Acceleration!$H$6:$H$36, 1), Sections!P207)</f>
        <v>4.7104625432718503</v>
      </c>
      <c r="R207" s="149">
        <f>(BikeData!$G$5/L207)*BikeData!$N$2*(Sections!$O$2/Sections!$N$2)-Sections!W207/Sections!L207</f>
        <v>8.2992585885073638</v>
      </c>
      <c r="S207" s="149">
        <f>(Sections!$V$2*Sections!$L$2*BikeData!$N$2*((Sections!$P$2)/Sections!$M$2)/(1-Sections!$V$2*Sections!$N$2/Sections!$M$2))/Sections!L207-Sections!W207/Sections!L207</f>
        <v>12.549778436037704</v>
      </c>
      <c r="T207" s="149">
        <f t="shared" si="240"/>
        <v>4.7104625432718503</v>
      </c>
      <c r="U207" s="149">
        <f t="shared" si="241"/>
        <v>55.258674515153089</v>
      </c>
      <c r="V207" s="149">
        <f t="shared" si="245"/>
        <v>1.8110686104169431E-2</v>
      </c>
      <c r="W207" s="149">
        <f>0.5*Sections!$U$2*Sections!$T$2*Sections!N207^2</f>
        <v>547.93803313531532</v>
      </c>
      <c r="X207" s="149">
        <f>BikeData!$N$2*((Sections!$P$2)/Sections!$N$2)-(0.5*Sections!$U$2*Sections!$T$2*Sections!N207^2)/BikeData!$G$5</f>
        <v>8.3587971714589777</v>
      </c>
      <c r="Y207" s="149">
        <f>Sections!$V$2*BikeData!$N$2*(Sections!$P$2/Sections!$M$2)/(1-Sections!$V$2*Sections!$N$2/Sections!$M$2)</f>
        <v>15.459349727578084</v>
      </c>
      <c r="Z207" s="149">
        <f t="shared" si="246"/>
        <v>8.3587971714589777</v>
      </c>
      <c r="AA207" s="149">
        <f>$D$2-M207</f>
        <v>322.2</v>
      </c>
      <c r="AB207" s="149">
        <f>MAX(0, (N207^2 - M$17^2)/(2*Sections!Z207))</f>
        <v>128.44294194434292</v>
      </c>
      <c r="AC207" s="149">
        <f t="shared" si="254"/>
        <v>0</v>
      </c>
      <c r="AD207" s="149">
        <f t="shared" si="247"/>
        <v>4.7104625432718503</v>
      </c>
      <c r="EW207" s="637"/>
      <c r="EX207" s="129">
        <f>INDEX($B$29:$B$34, MATCH($FB207, $A$29:$A$34, 0))</f>
        <v>288.49501037177833</v>
      </c>
      <c r="EY207" s="129">
        <f t="shared" si="282"/>
        <v>181</v>
      </c>
      <c r="EZ207" s="129">
        <f t="shared" si="283"/>
        <v>47.144833472061627</v>
      </c>
      <c r="FA207" s="129">
        <f t="shared" si="284"/>
        <v>169.72140049942186</v>
      </c>
      <c r="FB207" s="149">
        <f>IF(FO207=1,
IF(EZ207&lt;$E$29,1,
IF(EZ207&lt;$E$30,2,
IF(EZ207&lt;$E$31,3,
IF(EZ207&lt;$E$32,4,
IF(EZ207&lt;$E$33,5,
IF(EZ207&lt;$E$34,6)))))),
IF(EZ207&gt;$F$29,1,
IF(EZ207&gt;$F$30,2,
IF(EZ207&gt;$F$31,3,
IF(EZ207&gt;$F$32,4,
IF(EZ207&gt;$F$33,5,
IF(EZ207&gt;$F$34,6)))))))</f>
        <v>3</v>
      </c>
      <c r="FC207" s="149" cm="1">
        <f t="array" ref="FC207">INDEX(Sections!$A$37:$F$67, MATCH(EZ207, Acceleration!$H$6:$H$36, 1), Sections!FB207)</f>
        <v>6.8582415088433493</v>
      </c>
      <c r="FD207" s="129">
        <f>(BikeData!$G$5/EX207)*BikeData!$N$2*(Sections!$O$2/Sections!$N$2)-Sections!FI207/Sections!EX207</f>
        <v>8.6118659921085872</v>
      </c>
      <c r="FE207" s="129">
        <f>(Sections!$V$2*Sections!$L$2*BikeData!$N$2*((Sections!$P$2)/Sections!$M$2)/(1-Sections!$V$2*Sections!$N$2/Sections!$M$2))/Sections!EX207-Sections!FI207/Sections!EX207</f>
        <v>12.759991811217839</v>
      </c>
      <c r="FF207" s="129">
        <f t="shared" si="285"/>
        <v>6.8582415088433493</v>
      </c>
      <c r="FG207" s="129">
        <f t="shared" si="302"/>
        <v>46.955271795716683</v>
      </c>
      <c r="FH207" s="129">
        <f t="shared" si="300"/>
        <v>2.1253961345831743E-2</v>
      </c>
      <c r="FI207" s="149">
        <f>0.5*Sections!$U$2*Sections!$T$2*Sections!EZ207^2</f>
        <v>400.07435815951595</v>
      </c>
      <c r="FJ207" s="149">
        <f>BikeData!$N$2*((Sections!$P$2)/Sections!$N$2)-(0.5*Sections!$U$2*Sections!$T$2*Sections!EZ207^2)/BikeData!$G$5</f>
        <v>8.9188868493976123</v>
      </c>
      <c r="FK207" s="149">
        <f>Sections!$V$2*BikeData!$N$2*(Sections!$P$2/Sections!$M$2)/(1-Sections!$V$2*Sections!$N$2/Sections!$M$2)</f>
        <v>15.459349727578084</v>
      </c>
      <c r="FL207" s="149">
        <f t="shared" si="287"/>
        <v>8.9188868493976123</v>
      </c>
      <c r="FM207" s="149">
        <f t="shared" si="288"/>
        <v>72.628281630000004</v>
      </c>
      <c r="FN207" s="149">
        <f t="shared" si="249"/>
        <v>83.903255641957827</v>
      </c>
      <c r="FO207" s="149">
        <f t="shared" si="289"/>
        <v>1</v>
      </c>
      <c r="FP207" s="149">
        <f t="shared" si="298"/>
        <v>-8.9188868493976123</v>
      </c>
      <c r="FQ207" s="676"/>
      <c r="FR207" s="149">
        <f>INDEX($B$29:$B$34, MATCH($FV207, $A$29:$A$34, 0))</f>
        <v>281.54523308547459</v>
      </c>
      <c r="FS207" s="129">
        <f t="shared" si="255"/>
        <v>181</v>
      </c>
      <c r="FT207" s="129">
        <f t="shared" si="256"/>
        <v>57.117730068942429</v>
      </c>
      <c r="FU207" s="129">
        <f t="shared" si="257"/>
        <v>205.62382824819275</v>
      </c>
      <c r="FV207" s="149">
        <f>IF(GI207=0,
IF(FT207&lt;$E$29,1,
IF(FT207&lt;$E$30,2,
IF(FT207&lt;$E$31,3,
IF(FT207&lt;$E$32,4,
IF(FT207&lt;$E$33,5,
IF(FT207&lt;$E$34,6)))))),
IF(FT207&gt;$F$29,1,
IF(FT207&gt;$F$30,2,
IF(FT207&gt;$F$31,3,
IF(FT207&gt;$F$32,4,
IF(FT207&gt;$F$33,5,
IF(FT207&gt;$F$34,6)))))))</f>
        <v>4</v>
      </c>
      <c r="FW207" s="149" cm="1">
        <f t="array" ref="FW207">INDEX(Sections!$A$37:$F$67, MATCH(FT207, Acceleration!$H$6:$H$36, 1), Sections!FV207)</f>
        <v>4.7104625432718503</v>
      </c>
      <c r="FX207" s="129">
        <f>(BikeData!$G$5/FR207)*BikeData!$N$2*(Sections!$O$2/Sections!$N$2)-Sections!GC207/Sections!FR207</f>
        <v>8.1596707776425426</v>
      </c>
      <c r="FY207" s="129">
        <f>(Sections!$V$2*Sections!$L$2*BikeData!$N$2*((Sections!$P$2)/Sections!$M$2)/(1-Sections!$V$2*Sections!$N$2/Sections!$M$2))/Sections!FR207-Sections!GC207/Sections!FR207</f>
        <v>12.410190625172882</v>
      </c>
      <c r="FZ207" s="129">
        <f t="shared" si="258"/>
        <v>4.7104625432718503</v>
      </c>
      <c r="GA207" s="129">
        <f t="shared" si="259"/>
        <v>57.200139976359445</v>
      </c>
      <c r="GB207" s="129">
        <f t="shared" si="250"/>
        <v>1.7495077534312606E-2</v>
      </c>
      <c r="GC207" s="149">
        <f>0.5*Sections!$U$2*Sections!$T$2*Sections!FT207^2</f>
        <v>587.23831588114251</v>
      </c>
      <c r="GD207" s="149">
        <f>BikeData!$N$2*((Sections!$P$2)/Sections!$N$2)-(0.5*Sections!$U$2*Sections!$T$2*Sections!FT207^2)/BikeData!$G$5</f>
        <v>8.2099324640884213</v>
      </c>
      <c r="GE207" s="149">
        <f>Sections!$V$2*BikeData!$N$2*(Sections!$P$2/Sections!$M$2)/(1-Sections!$V$2*Sections!$N$2/Sections!$M$2)</f>
        <v>15.459349727578084</v>
      </c>
      <c r="GF207" s="149">
        <f t="shared" si="260"/>
        <v>8.2099324640884213</v>
      </c>
      <c r="GG207" s="149">
        <f t="shared" si="261"/>
        <v>333.54111422000005</v>
      </c>
      <c r="GH207" s="149">
        <f>MAX(0, (FT207^2 - CX$6^2)/(2*Sections!GF207))</f>
        <v>198.68830240071955</v>
      </c>
      <c r="GI207" s="149">
        <f t="shared" si="262"/>
        <v>0</v>
      </c>
      <c r="GJ207" s="149">
        <f t="shared" si="263"/>
        <v>4.7104625432718503</v>
      </c>
      <c r="GM207" s="106">
        <f>INDEX($B$29:$B$34, MATCH(GQ207, $A$29:$A$34, 0))</f>
        <v>281.54523308547459</v>
      </c>
      <c r="GN207" s="106">
        <f t="shared" si="264"/>
        <v>181</v>
      </c>
      <c r="GO207" s="106">
        <f t="shared" si="265"/>
        <v>55.432874587225946</v>
      </c>
      <c r="GP207" s="106">
        <f t="shared" si="266"/>
        <v>199.5583485140134</v>
      </c>
      <c r="GQ207" s="106">
        <f>IF(HD207=0,
IF(GO207&lt;$E$29,1,
IF(GO207&lt;$E$30,2,
IF(GO207&lt;$E$31,3,
IF(GO207&lt;$E$32,4,
IF(GO207&lt;$E$33,5,
IF(GO207&lt;$E$34,6)))))),
IF(GO207&gt;$F$29,1,
IF(GO207&gt;$F$30,2,
IF(GO207&gt;$F$31,3,
IF(GO207&gt;$F$32,4,
IF(GO207&gt;$F$33,5,
IF(GO207&gt;$F$34,6)))))))</f>
        <v>4</v>
      </c>
      <c r="GR207" s="106" cm="1">
        <f t="array" ref="GR207">INDEX(Sections!$A$37:$F$67, MATCH(GO207, Acceleration!$H$6:$H$36, 1), Sections!GQ207)</f>
        <v>4.7104625432718503</v>
      </c>
      <c r="GS207" s="106">
        <f>(BikeData!$G$5/GM207)*BikeData!$N$2*(Sections!$O$2/Sections!$N$2)-Sections!GX207/Sections!GM207</f>
        <v>8.2809076751971826</v>
      </c>
      <c r="GT207" s="106">
        <f>(Sections!$V$2*Sections!$L$2*BikeData!$N$2*((Sections!$P$2)/Sections!$M$2)/(1-Sections!$V$2*Sections!$N$2/Sections!$M$2))/Sections!GM207-Sections!GX207/Sections!GM207</f>
        <v>12.531427522727522</v>
      </c>
      <c r="GU207" s="106">
        <f t="shared" si="267"/>
        <v>4.7104625432718503</v>
      </c>
      <c r="GV207" s="106">
        <f t="shared" si="268"/>
        <v>55.51778552941088</v>
      </c>
      <c r="GW207" s="106">
        <f t="shared" si="251"/>
        <v>1.8026030650899725E-2</v>
      </c>
      <c r="GX207" s="106">
        <f>0.5*Sections!$U$2*Sections!$T$2*Sections!GO207^2</f>
        <v>553.10464530056163</v>
      </c>
      <c r="GY207" s="106">
        <f>BikeData!$N$2*((Sections!$P$2)/Sections!$N$2)-(0.5*Sections!$U$2*Sections!$T$2*Sections!GO207^2)/BikeData!$G$5</f>
        <v>8.3392266708330443</v>
      </c>
      <c r="GZ207" s="106">
        <f>Sections!$V$2*BikeData!$N$2*(Sections!$P$2/Sections!$M$2)/(1-Sections!$V$2*Sections!$N$2/Sections!$M$2)</f>
        <v>15.459349727578084</v>
      </c>
      <c r="HA207" s="106">
        <f t="shared" si="269"/>
        <v>8.3392266708330443</v>
      </c>
      <c r="HB207" s="106">
        <f t="shared" si="270"/>
        <v>202.21187875999999</v>
      </c>
      <c r="HC207" s="106">
        <f>MAX(0, (GO207^2 - DY$9^2)/(2*Sections!HA207))</f>
        <v>184.23792194967183</v>
      </c>
      <c r="HD207" s="106">
        <f t="shared" si="271"/>
        <v>0</v>
      </c>
      <c r="HE207" s="106">
        <f t="shared" si="272"/>
        <v>4.7104625432718503</v>
      </c>
      <c r="HG207" s="672"/>
      <c r="HH207" s="82">
        <f>INDEX($B$29:$B$34, MATCH(HL207, $A$29:$A$34, 0))</f>
        <v>281.54523308547459</v>
      </c>
      <c r="HI207" s="82">
        <f t="shared" si="273"/>
        <v>181</v>
      </c>
      <c r="HJ207" s="82">
        <f t="shared" si="305"/>
        <v>54.323293624187066</v>
      </c>
      <c r="HK207" s="82">
        <f t="shared" si="306"/>
        <v>195.56385704707344</v>
      </c>
      <c r="HL207" s="106">
        <f>IF(HY207=1,
IF(HJ207&lt;$E$29,1,
IF(HJ207&lt;$E$30,2,
IF(HJ207&lt;$E$31,3,
IF(HJ207&lt;$E$32,4,
IF(HJ207&lt;$E$33,5,
IF(HJ207&lt;$E$34,6)))))),
IF(HJ207&gt;$F$29,1,
IF(HJ207&gt;$F$30,2,
IF(HJ207&gt;$F$31,3,
IF(HJ207&gt;$F$32,4,
IF(HJ207&gt;$F$33,5,
IF(HJ207&gt;$F$34,6)))))))</f>
        <v>4</v>
      </c>
      <c r="HM207" s="106" cm="1">
        <f t="array" ref="HM207">INDEX(Sections!$A$37:$F$67, MATCH(HJ207, Acceleration!$H$6:$H$36, 1), Sections!HL207)</f>
        <v>4.7104625432718503</v>
      </c>
      <c r="HN207" s="82">
        <f>(BikeData!$G$5/HH207)*BikeData!$N$2*(Sections!$O$2/Sections!$N$2)-Sections!HS207/Sections!HH207</f>
        <v>8.3587672916715654</v>
      </c>
      <c r="HO207" s="82">
        <f>(Sections!$V$2*Sections!$L$2*BikeData!$N$2*((Sections!$P$2)/Sections!$M$2)/(1-Sections!$V$2*Sections!$N$2/Sections!$M$2))/Sections!HH207-Sections!HS207/Sections!HH207</f>
        <v>12.609287139201905</v>
      </c>
      <c r="HP207" s="82">
        <f t="shared" si="307"/>
        <v>4.7104625432718503</v>
      </c>
      <c r="HQ207" s="82">
        <f t="shared" si="308"/>
        <v>54.168032164985043</v>
      </c>
      <c r="HR207" s="106">
        <f t="shared" si="304"/>
        <v>1.843465351217603E-2</v>
      </c>
      <c r="HS207" s="104">
        <f>0.5*Sections!$U$2*Sections!$T$2*Sections!HJ207^2</f>
        <v>531.18364143233578</v>
      </c>
      <c r="HT207" s="104">
        <f>BikeData!$N$2*((Sections!$P$2)/Sections!$N$2)-(0.5*Sections!$U$2*Sections!$T$2*Sections!HJ207^2)/BikeData!$G$5</f>
        <v>8.4222607763945057</v>
      </c>
      <c r="HU207" s="104">
        <f>Sections!$V$2*BikeData!$N$2*(Sections!$P$2/Sections!$M$2)/(1-Sections!$V$2*Sections!$N$2/Sections!$M$2)</f>
        <v>15.459349727578084</v>
      </c>
      <c r="HV207" s="106">
        <f t="shared" si="309"/>
        <v>8.4222607763945057</v>
      </c>
      <c r="HW207" s="106">
        <f t="shared" si="310"/>
        <v>140.42191860000003</v>
      </c>
      <c r="HX207" s="106">
        <f t="shared" si="311"/>
        <v>156.11928826848316</v>
      </c>
      <c r="HY207" s="106">
        <f t="shared" si="312"/>
        <v>1</v>
      </c>
      <c r="HZ207" s="106">
        <f t="shared" si="313"/>
        <v>-8.4222607763945057</v>
      </c>
      <c r="IA207" s="639"/>
    </row>
    <row r="208" spans="2:235">
      <c r="B208" s="65"/>
      <c r="C208" s="65"/>
      <c r="D208" s="65"/>
      <c r="E208" s="111"/>
      <c r="F208" s="111"/>
      <c r="L208" s="149">
        <f>INDEX($B$29:$B$34, MATCH($P208, $A$29:$A$34, 0))</f>
        <v>281.54523308547459</v>
      </c>
      <c r="M208" s="149">
        <f t="shared" si="243"/>
        <v>182</v>
      </c>
      <c r="N208" s="149">
        <f t="shared" si="253"/>
        <v>55.258674515153089</v>
      </c>
      <c r="O208" s="149">
        <f t="shared" si="244"/>
        <v>198.93122825455112</v>
      </c>
      <c r="P208" s="149">
        <f>IF(AC208=0,
IF(N208&lt;$E$29,1,
IF(N208&lt;$E$30,2,
IF(N208&lt;$E$31,3,
IF(N208&lt;$E$32,4,
IF(N208&lt;$E$33,5,
IF(N208&lt;$E$34,6)))))),
IF(N208&gt;$F$29,1,
IF(N208&gt;$F$30,2,
IF(N208&gt;$F$31,3,
IF(N208&gt;$F$32,4,
IF(N208&gt;$F$33,5,
IF(N208&gt;$F$34,6)))))))</f>
        <v>4</v>
      </c>
      <c r="Q208" s="149" cm="1">
        <f t="array" ref="Q208">INDEX(Sections!$A$37:$F$67, MATCH(N208, Acceleration!$H$6:$H$36, 1), Sections!P208)</f>
        <v>4.7104625432718503</v>
      </c>
      <c r="R208" s="149">
        <f>(BikeData!$G$5/L208)*BikeData!$N$2*(Sections!$O$2/Sections!$N$2)-Sections!W208/Sections!L208</f>
        <v>8.2932355189742939</v>
      </c>
      <c r="S208" s="149">
        <f>(Sections!$V$2*Sections!$L$2*BikeData!$N$2*((Sections!$P$2)/Sections!$M$2)/(1-Sections!$V$2*Sections!$N$2/Sections!$M$2))/Sections!L208-Sections!W208/Sections!L208</f>
        <v>12.543755366504634</v>
      </c>
      <c r="T208" s="149">
        <f t="shared" si="240"/>
        <v>4.7104625432718503</v>
      </c>
      <c r="U208" s="149">
        <f t="shared" si="241"/>
        <v>55.343852723298667</v>
      </c>
      <c r="V208" s="149">
        <f t="shared" si="245"/>
        <v>1.8082769444211305E-2</v>
      </c>
      <c r="W208" s="149">
        <f>0.5*Sections!$U$2*Sections!$T$2*Sections!N208^2</f>
        <v>549.63379965089337</v>
      </c>
      <c r="X208" s="149">
        <f>BikeData!$N$2*((Sections!$P$2)/Sections!$N$2)-(0.5*Sections!$U$2*Sections!$T$2*Sections!N208^2)/BikeData!$G$5</f>
        <v>8.3523738134454248</v>
      </c>
      <c r="Y208" s="149">
        <f>Sections!$V$2*BikeData!$N$2*(Sections!$P$2/Sections!$M$2)/(1-Sections!$V$2*Sections!$N$2/Sections!$M$2)</f>
        <v>15.459349727578084</v>
      </c>
      <c r="Z208" s="149">
        <f t="shared" si="246"/>
        <v>8.3523738134454248</v>
      </c>
      <c r="AA208" s="149">
        <f>$D$2-M208</f>
        <v>321.2</v>
      </c>
      <c r="AB208" s="149">
        <f>MAX(0, (N208^2 - M$17^2)/(2*Sections!Z208))</f>
        <v>129.10568737065319</v>
      </c>
      <c r="AC208" s="149">
        <f t="shared" si="254"/>
        <v>0</v>
      </c>
      <c r="AD208" s="149">
        <f t="shared" si="247"/>
        <v>4.7104625432718503</v>
      </c>
      <c r="EW208" s="637"/>
      <c r="EX208" s="129">
        <f>INDEX($B$29:$B$34, MATCH($FB208, $A$29:$A$34, 0))</f>
        <v>288.49501037177833</v>
      </c>
      <c r="EY208" s="129">
        <f t="shared" si="282"/>
        <v>182</v>
      </c>
      <c r="EZ208" s="129">
        <f t="shared" si="283"/>
        <v>46.955271795716683</v>
      </c>
      <c r="FA208" s="129">
        <f t="shared" si="284"/>
        <v>169.03897846458005</v>
      </c>
      <c r="FB208" s="149">
        <f>IF(FO208=1,
IF(EZ208&lt;$E$29,1,
IF(EZ208&lt;$E$30,2,
IF(EZ208&lt;$E$31,3,
IF(EZ208&lt;$E$32,4,
IF(EZ208&lt;$E$33,5,
IF(EZ208&lt;$E$34,6)))))),
IF(EZ208&gt;$F$29,1,
IF(EZ208&gt;$F$30,2,
IF(EZ208&gt;$F$31,3,
IF(EZ208&gt;$F$32,4,
IF(EZ208&gt;$F$33,5,
IF(EZ208&gt;$F$34,6)))))))</f>
        <v>3</v>
      </c>
      <c r="FC208" s="149" cm="1">
        <f t="array" ref="FC208">INDEX(Sections!$A$37:$F$67, MATCH(EZ208, Acceleration!$H$6:$H$36, 1), Sections!FB208)</f>
        <v>6.8582415088433493</v>
      </c>
      <c r="FD208" s="129">
        <f>(BikeData!$G$5/EX208)*BikeData!$N$2*(Sections!$O$2/Sections!$N$2)-Sections!FI208/Sections!EX208</f>
        <v>8.6229954714768624</v>
      </c>
      <c r="FE208" s="129">
        <f>(Sections!$V$2*Sections!$L$2*BikeData!$N$2*((Sections!$P$2)/Sections!$M$2)/(1-Sections!$V$2*Sections!$N$2/Sections!$M$2))/Sections!EX208-Sections!FI208/Sections!EX208</f>
        <v>12.771121290586114</v>
      </c>
      <c r="FF208" s="129">
        <f t="shared" si="285"/>
        <v>6.8582415088433493</v>
      </c>
      <c r="FG208" s="129">
        <f t="shared" si="302"/>
        <v>46.764681667621446</v>
      </c>
      <c r="FH208" s="129">
        <f t="shared" si="300"/>
        <v>2.1340172781694606E-2</v>
      </c>
      <c r="FI208" s="149">
        <f>0.5*Sections!$U$2*Sections!$T$2*Sections!EZ208^2</f>
        <v>396.86355889373283</v>
      </c>
      <c r="FJ208" s="149">
        <f>BikeData!$N$2*((Sections!$P$2)/Sections!$N$2)-(0.5*Sections!$U$2*Sections!$T$2*Sections!EZ208^2)/BikeData!$G$5</f>
        <v>8.9310489678286089</v>
      </c>
      <c r="FK208" s="149">
        <f>Sections!$V$2*BikeData!$N$2*(Sections!$P$2/Sections!$M$2)/(1-Sections!$V$2*Sections!$N$2/Sections!$M$2)</f>
        <v>15.459349727578084</v>
      </c>
      <c r="FL208" s="149">
        <f t="shared" si="287"/>
        <v>8.9310489678286089</v>
      </c>
      <c r="FM208" s="149">
        <f t="shared" si="288"/>
        <v>71.628281630000004</v>
      </c>
      <c r="FN208" s="149">
        <f t="shared" si="249"/>
        <v>82.790359696916568</v>
      </c>
      <c r="FO208" s="149">
        <f t="shared" si="289"/>
        <v>1</v>
      </c>
      <c r="FP208" s="149">
        <f t="shared" si="298"/>
        <v>-8.9310489678286089</v>
      </c>
      <c r="FQ208" s="676"/>
      <c r="FR208" s="149">
        <f>INDEX($B$29:$B$34, MATCH($FV208, $A$29:$A$34, 0))</f>
        <v>281.54523308547459</v>
      </c>
      <c r="FS208" s="129">
        <f t="shared" si="255"/>
        <v>182</v>
      </c>
      <c r="FT208" s="129">
        <f t="shared" si="256"/>
        <v>57.200139976359445</v>
      </c>
      <c r="FU208" s="129">
        <f t="shared" si="257"/>
        <v>205.920503914894</v>
      </c>
      <c r="FV208" s="149">
        <f>IF(GI208=0,
IF(FT208&lt;$E$29,1,
IF(FT208&lt;$E$30,2,
IF(FT208&lt;$E$31,3,
IF(FT208&lt;$E$32,4,
IF(FT208&lt;$E$33,5,
IF(FT208&lt;$E$34,6)))))),
IF(FT208&gt;$F$29,1,
IF(FT208&gt;$F$30,2,
IF(FT208&gt;$F$31,3,
IF(FT208&gt;$F$32,4,
IF(FT208&gt;$F$33,5,
IF(FT208&gt;$F$34,6)))))))</f>
        <v>4</v>
      </c>
      <c r="FW208" s="149" cm="1">
        <f t="array" ref="FW208">INDEX(Sections!$A$37:$F$67, MATCH(FT208, Acceleration!$H$6:$H$36, 1), Sections!FV208)</f>
        <v>4.7104625432718503</v>
      </c>
      <c r="FX208" s="129">
        <f>(BikeData!$G$5/FR208)*BikeData!$N$2*(Sections!$O$2/Sections!$N$2)-Sections!GC208/Sections!FR208</f>
        <v>8.1536477081094727</v>
      </c>
      <c r="FY208" s="129">
        <f>(Sections!$V$2*Sections!$L$2*BikeData!$N$2*((Sections!$P$2)/Sections!$M$2)/(1-Sections!$V$2*Sections!$N$2/Sections!$M$2))/Sections!FR208-Sections!GC208/Sections!FR208</f>
        <v>12.404167555639813</v>
      </c>
      <c r="FZ208" s="129">
        <f t="shared" si="258"/>
        <v>4.7104625432718503</v>
      </c>
      <c r="GA208" s="129">
        <f t="shared" si="259"/>
        <v>57.282431324112437</v>
      </c>
      <c r="GB208" s="129">
        <f t="shared" si="250"/>
        <v>1.7469908102874621E-2</v>
      </c>
      <c r="GC208" s="149">
        <f>0.5*Sections!$U$2*Sections!$T$2*Sections!FT208^2</f>
        <v>588.93408239672056</v>
      </c>
      <c r="GD208" s="149">
        <f>BikeData!$N$2*((Sections!$P$2)/Sections!$N$2)-(0.5*Sections!$U$2*Sections!$T$2*Sections!FT208^2)/BikeData!$G$5</f>
        <v>8.2035091060748666</v>
      </c>
      <c r="GE208" s="149">
        <f>Sections!$V$2*BikeData!$N$2*(Sections!$P$2/Sections!$M$2)/(1-Sections!$V$2*Sections!$N$2/Sections!$M$2)</f>
        <v>15.459349727578084</v>
      </c>
      <c r="GF208" s="149">
        <f t="shared" si="260"/>
        <v>8.2035091060748666</v>
      </c>
      <c r="GG208" s="149">
        <f t="shared" si="261"/>
        <v>332.54111422000005</v>
      </c>
      <c r="GH208" s="149">
        <f>MAX(0, (FT208^2 - CX$6^2)/(2*Sections!GF208))</f>
        <v>199.41807652119491</v>
      </c>
      <c r="GI208" s="149">
        <f t="shared" si="262"/>
        <v>0</v>
      </c>
      <c r="GJ208" s="149">
        <f t="shared" si="263"/>
        <v>4.7104625432718503</v>
      </c>
      <c r="GM208" s="106">
        <f>INDEX($B$29:$B$34, MATCH(GQ208, $A$29:$A$34, 0))</f>
        <v>281.54523308547459</v>
      </c>
      <c r="GN208" s="106">
        <f t="shared" si="264"/>
        <v>182</v>
      </c>
      <c r="GO208" s="106">
        <f t="shared" si="265"/>
        <v>55.51778552941088</v>
      </c>
      <c r="GP208" s="106">
        <f t="shared" si="266"/>
        <v>199.86402790587917</v>
      </c>
      <c r="GQ208" s="106">
        <f>IF(HD208=0,
IF(GO208&lt;$E$29,1,
IF(GO208&lt;$E$30,2,
IF(GO208&lt;$E$31,3,
IF(GO208&lt;$E$32,4,
IF(GO208&lt;$E$33,5,
IF(GO208&lt;$E$34,6)))))),
IF(GO208&gt;$F$29,1,
IF(GO208&gt;$F$30,2,
IF(GO208&gt;$F$31,3,
IF(GO208&gt;$F$32,4,
IF(GO208&gt;$F$33,5,
IF(GO208&gt;$F$34,6)))))))</f>
        <v>4</v>
      </c>
      <c r="GR208" s="106" cm="1">
        <f t="array" ref="GR208">INDEX(Sections!$A$37:$F$67, MATCH(GO208, Acceleration!$H$6:$H$36, 1), Sections!GQ208)</f>
        <v>4.7104625432718503</v>
      </c>
      <c r="GS208" s="106">
        <f>(BikeData!$G$5/GM208)*BikeData!$N$2*(Sections!$O$2/Sections!$N$2)-Sections!GX208/Sections!GM208</f>
        <v>8.2748846056641128</v>
      </c>
      <c r="GT208" s="106">
        <f>(Sections!$V$2*Sections!$L$2*BikeData!$N$2*((Sections!$P$2)/Sections!$M$2)/(1-Sections!$V$2*Sections!$N$2/Sections!$M$2))/Sections!GM208-Sections!GX208/Sections!GM208</f>
        <v>12.525404453194454</v>
      </c>
      <c r="GU208" s="106">
        <f t="shared" si="267"/>
        <v>4.7104625432718503</v>
      </c>
      <c r="GV208" s="106">
        <f t="shared" si="268"/>
        <v>55.602566803846457</v>
      </c>
      <c r="GW208" s="106">
        <f t="shared" si="251"/>
        <v>1.7998503046515981E-2</v>
      </c>
      <c r="GX208" s="106">
        <f>0.5*Sections!$U$2*Sections!$T$2*Sections!GO208^2</f>
        <v>554.80041181613944</v>
      </c>
      <c r="GY208" s="106">
        <f>BikeData!$N$2*((Sections!$P$2)/Sections!$N$2)-(0.5*Sections!$U$2*Sections!$T$2*Sections!GO208^2)/BikeData!$G$5</f>
        <v>8.3328033128194932</v>
      </c>
      <c r="GZ208" s="106">
        <f>Sections!$V$2*BikeData!$N$2*(Sections!$P$2/Sections!$M$2)/(1-Sections!$V$2*Sections!$N$2/Sections!$M$2)</f>
        <v>15.459349727578084</v>
      </c>
      <c r="HA208" s="106">
        <f t="shared" si="269"/>
        <v>8.3328033128194932</v>
      </c>
      <c r="HB208" s="106">
        <f t="shared" si="270"/>
        <v>201.21187875999999</v>
      </c>
      <c r="HC208" s="106">
        <f>MAX(0, (GO208^2 - DY$9^2)/(2*Sections!HA208))</f>
        <v>184.94523357750779</v>
      </c>
      <c r="HD208" s="106">
        <f t="shared" si="271"/>
        <v>0</v>
      </c>
      <c r="HE208" s="106">
        <f t="shared" si="272"/>
        <v>4.7104625432718503</v>
      </c>
      <c r="HG208" s="672"/>
      <c r="HH208" s="82">
        <f>INDEX($B$29:$B$34, MATCH(HL208, $A$29:$A$34, 0))</f>
        <v>281.54523308547459</v>
      </c>
      <c r="HI208" s="82">
        <f t="shared" si="273"/>
        <v>182</v>
      </c>
      <c r="HJ208" s="82">
        <f t="shared" si="305"/>
        <v>54.168032164985043</v>
      </c>
      <c r="HK208" s="82">
        <f t="shared" si="306"/>
        <v>195.00491579394617</v>
      </c>
      <c r="HL208" s="106">
        <f>IF(HY208=1,
IF(HJ208&lt;$E$29,1,
IF(HJ208&lt;$E$30,2,
IF(HJ208&lt;$E$31,3,
IF(HJ208&lt;$E$32,4,
IF(HJ208&lt;$E$33,5,
IF(HJ208&lt;$E$34,6)))))),
IF(HJ208&gt;$F$29,1,
IF(HJ208&gt;$F$30,2,
IF(HJ208&gt;$F$31,3,
IF(HJ208&gt;$F$32,4,
IF(HJ208&gt;$F$33,5,
IF(HJ208&gt;$F$34,6)))))))</f>
        <v>4</v>
      </c>
      <c r="HM208" s="106" cm="1">
        <f t="array" ref="HM208">INDEX(Sections!$A$37:$F$67, MATCH(HJ208, Acceleration!$H$6:$H$36, 1), Sections!HL208)</f>
        <v>4.7104625432718503</v>
      </c>
      <c r="HN208" s="82">
        <f>(BikeData!$G$5/HH208)*BikeData!$N$2*(Sections!$O$2/Sections!$N$2)-Sections!HS208/Sections!HH208</f>
        <v>8.3695364808575228</v>
      </c>
      <c r="HO208" s="82">
        <f>(Sections!$V$2*Sections!$L$2*BikeData!$N$2*((Sections!$P$2)/Sections!$M$2)/(1-Sections!$V$2*Sections!$N$2/Sections!$M$2))/Sections!HH208-Sections!HS208/Sections!HH208</f>
        <v>12.620056328387863</v>
      </c>
      <c r="HP208" s="82">
        <f t="shared" si="307"/>
        <v>4.7104625432718503</v>
      </c>
      <c r="HQ208" s="82">
        <f t="shared" si="308"/>
        <v>54.012111764602828</v>
      </c>
      <c r="HR208" s="106">
        <f t="shared" si="304"/>
        <v>1.8487681078533363E-2</v>
      </c>
      <c r="HS208" s="104">
        <f>0.5*Sections!$U$2*Sections!$T$2*Sections!HJ208^2</f>
        <v>528.1516275528337</v>
      </c>
      <c r="HT208" s="104">
        <f>BikeData!$N$2*((Sections!$P$2)/Sections!$N$2)-(0.5*Sections!$U$2*Sections!$T$2*Sections!HJ208^2)/BikeData!$G$5</f>
        <v>8.433745677453226</v>
      </c>
      <c r="HU208" s="104">
        <f>Sections!$V$2*BikeData!$N$2*(Sections!$P$2/Sections!$M$2)/(1-Sections!$V$2*Sections!$N$2/Sections!$M$2)</f>
        <v>15.459349727578084</v>
      </c>
      <c r="HV208" s="106">
        <f t="shared" si="309"/>
        <v>8.433745677453226</v>
      </c>
      <c r="HW208" s="106">
        <f t="shared" si="310"/>
        <v>139.42191860000003</v>
      </c>
      <c r="HX208" s="106">
        <f t="shared" si="311"/>
        <v>154.90805001845797</v>
      </c>
      <c r="HY208" s="106">
        <f t="shared" si="312"/>
        <v>1</v>
      </c>
      <c r="HZ208" s="106">
        <f t="shared" si="313"/>
        <v>-8.433745677453226</v>
      </c>
      <c r="IA208" s="639"/>
    </row>
    <row r="209" spans="2:235" ht="14.25" customHeight="1">
      <c r="B209" s="65"/>
      <c r="C209" s="65"/>
      <c r="D209" s="65"/>
      <c r="E209" s="111"/>
      <c r="F209" s="111"/>
      <c r="L209" s="149">
        <f>INDEX($B$29:$B$34, MATCH($P209, $A$29:$A$34, 0))</f>
        <v>281.54523308547459</v>
      </c>
      <c r="M209" s="149">
        <f t="shared" si="243"/>
        <v>183</v>
      </c>
      <c r="N209" s="149">
        <f t="shared" si="253"/>
        <v>55.343852723298667</v>
      </c>
      <c r="O209" s="149">
        <f t="shared" si="244"/>
        <v>199.23786980387521</v>
      </c>
      <c r="P209" s="149">
        <f>IF(AC209=0,
IF(N209&lt;$E$29,1,
IF(N209&lt;$E$30,2,
IF(N209&lt;$E$31,3,
IF(N209&lt;$E$32,4,
IF(N209&lt;$E$33,5,
IF(N209&lt;$E$34,6)))))),
IF(N209&gt;$F$29,1,
IF(N209&gt;$F$30,2,
IF(N209&gt;$F$31,3,
IF(N209&gt;$F$32,4,
IF(N209&gt;$F$33,5,
IF(N209&gt;$F$34,6)))))))</f>
        <v>4</v>
      </c>
      <c r="Q209" s="149" cm="1">
        <f t="array" ref="Q209">INDEX(Sections!$A$37:$F$67, MATCH(N209, Acceleration!$H$6:$H$36, 1), Sections!P209)</f>
        <v>4.7104625432718503</v>
      </c>
      <c r="R209" s="149">
        <f>(BikeData!$G$5/L209)*BikeData!$N$2*(Sections!$O$2/Sections!$N$2)-Sections!W209/Sections!L209</f>
        <v>8.2872124494412258</v>
      </c>
      <c r="S209" s="149">
        <f>(Sections!$V$2*Sections!$L$2*BikeData!$N$2*((Sections!$P$2)/Sections!$M$2)/(1-Sections!$V$2*Sections!$N$2/Sections!$M$2))/Sections!L209-Sections!W209/Sections!L209</f>
        <v>12.537732296971566</v>
      </c>
      <c r="T209" s="149">
        <f t="shared" si="240"/>
        <v>4.7104625432718503</v>
      </c>
      <c r="U209" s="149">
        <f t="shared" si="241"/>
        <v>55.428900037297488</v>
      </c>
      <c r="V209" s="149">
        <f t="shared" si="245"/>
        <v>1.8054981483781811E-2</v>
      </c>
      <c r="W209" s="149">
        <f>0.5*Sections!$U$2*Sections!$T$2*Sections!N209^2</f>
        <v>551.32956616647118</v>
      </c>
      <c r="X209" s="149">
        <f>BikeData!$N$2*((Sections!$P$2)/Sections!$N$2)-(0.5*Sections!$U$2*Sections!$T$2*Sections!N209^2)/BikeData!$G$5</f>
        <v>8.345950455431872</v>
      </c>
      <c r="Y209" s="149">
        <f>Sections!$V$2*BikeData!$N$2*(Sections!$P$2/Sections!$M$2)/(1-Sections!$V$2*Sections!$N$2/Sections!$M$2)</f>
        <v>15.459349727578084</v>
      </c>
      <c r="Z209" s="149">
        <f t="shared" si="246"/>
        <v>8.345950455431872</v>
      </c>
      <c r="AA209" s="149">
        <f>$D$2-M209</f>
        <v>320.2</v>
      </c>
      <c r="AB209" s="149">
        <f>MAX(0, (N209^2 - M$17^2)/(2*Sections!Z209))</f>
        <v>129.76945294467882</v>
      </c>
      <c r="AC209" s="149">
        <f t="shared" si="254"/>
        <v>0</v>
      </c>
      <c r="AD209" s="149">
        <f t="shared" si="247"/>
        <v>4.7104625432718503</v>
      </c>
      <c r="EW209" s="637"/>
      <c r="EX209" s="129">
        <f>INDEX($B$29:$B$34, MATCH($FB209, $A$29:$A$34, 0))</f>
        <v>288.49501037177833</v>
      </c>
      <c r="EY209" s="129">
        <f t="shared" si="282"/>
        <v>183</v>
      </c>
      <c r="EZ209" s="129">
        <f t="shared" si="283"/>
        <v>46.764681667621446</v>
      </c>
      <c r="FA209" s="129">
        <f t="shared" si="284"/>
        <v>168.35285400343722</v>
      </c>
      <c r="FB209" s="149">
        <f>IF(FO209=1,
IF(EZ209&lt;$E$29,1,
IF(EZ209&lt;$E$30,2,
IF(EZ209&lt;$E$31,3,
IF(EZ209&lt;$E$32,4,
IF(EZ209&lt;$E$33,5,
IF(EZ209&lt;$E$34,6)))))),
IF(EZ209&gt;$F$29,1,
IF(EZ209&gt;$F$30,2,
IF(EZ209&gt;$F$31,3,
IF(EZ209&gt;$F$32,4,
IF(EZ209&gt;$F$33,5,
IF(EZ209&gt;$F$34,6)))))))</f>
        <v>3</v>
      </c>
      <c r="FC209" s="149" cm="1">
        <f t="array" ref="FC209">INDEX(Sections!$A$37:$F$67, MATCH(EZ209, Acceleration!$H$6:$H$36, 1), Sections!FB209)</f>
        <v>6.8582415088433493</v>
      </c>
      <c r="FD209" s="129">
        <f>(BikeData!$G$5/EX209)*BikeData!$N$2*(Sections!$O$2/Sections!$N$2)-Sections!FI209/Sections!EX209</f>
        <v>8.6341401274079139</v>
      </c>
      <c r="FE209" s="129">
        <f>(Sections!$V$2*Sections!$L$2*BikeData!$N$2*((Sections!$P$2)/Sections!$M$2)/(1-Sections!$V$2*Sections!$N$2/Sections!$M$2))/Sections!EX209-Sections!FI209/Sections!EX209</f>
        <v>12.782265946517166</v>
      </c>
      <c r="FF209" s="129">
        <f t="shared" si="285"/>
        <v>6.8582415088433493</v>
      </c>
      <c r="FG209" s="129">
        <f t="shared" si="302"/>
        <v>46.573050105528161</v>
      </c>
      <c r="FH209" s="129">
        <f t="shared" si="300"/>
        <v>2.1427561630282633E-2</v>
      </c>
      <c r="FI209" s="149">
        <f>0.5*Sections!$U$2*Sections!$T$2*Sections!EZ209^2</f>
        <v>393.64838126531447</v>
      </c>
      <c r="FJ209" s="149">
        <f>BikeData!$N$2*((Sections!$P$2)/Sections!$N$2)-(0.5*Sections!$U$2*Sections!$T$2*Sections!EZ209^2)/BikeData!$G$5</f>
        <v>8.9432276709665572</v>
      </c>
      <c r="FK209" s="149">
        <f>Sections!$V$2*BikeData!$N$2*(Sections!$P$2/Sections!$M$2)/(1-Sections!$V$2*Sections!$N$2/Sections!$M$2)</f>
        <v>15.459349727578084</v>
      </c>
      <c r="FL209" s="149">
        <f t="shared" si="287"/>
        <v>8.9432276709665572</v>
      </c>
      <c r="FM209" s="149">
        <f t="shared" si="288"/>
        <v>70.628281630000004</v>
      </c>
      <c r="FN209" s="149">
        <f t="shared" si="249"/>
        <v>81.678979270638408</v>
      </c>
      <c r="FO209" s="149">
        <f t="shared" si="289"/>
        <v>1</v>
      </c>
      <c r="FP209" s="149">
        <f t="shared" si="298"/>
        <v>-8.9432276709665572</v>
      </c>
      <c r="FQ209" s="676"/>
      <c r="FR209" s="149">
        <f>INDEX($B$29:$B$34, MATCH($FV209, $A$29:$A$34, 0))</f>
        <v>281.54523308547459</v>
      </c>
      <c r="FS209" s="129">
        <f t="shared" si="255"/>
        <v>183</v>
      </c>
      <c r="FT209" s="129">
        <f t="shared" si="256"/>
        <v>57.282431324112437</v>
      </c>
      <c r="FU209" s="129">
        <f t="shared" si="257"/>
        <v>206.21675276680477</v>
      </c>
      <c r="FV209" s="149">
        <f>IF(GI209=0,
IF(FT209&lt;$E$29,1,
IF(FT209&lt;$E$30,2,
IF(FT209&lt;$E$31,3,
IF(FT209&lt;$E$32,4,
IF(FT209&lt;$E$33,5,
IF(FT209&lt;$E$34,6)))))),
IF(FT209&gt;$F$29,1,
IF(FT209&gt;$F$30,2,
IF(FT209&gt;$F$31,3,
IF(FT209&gt;$F$32,4,
IF(FT209&gt;$F$33,5,
IF(FT209&gt;$F$34,6)))))))</f>
        <v>4</v>
      </c>
      <c r="FW209" s="149" cm="1">
        <f t="array" ref="FW209">INDEX(Sections!$A$37:$F$67, MATCH(FT209, Acceleration!$H$6:$H$36, 1), Sections!FV209)</f>
        <v>4.7104625432718503</v>
      </c>
      <c r="FX209" s="129">
        <f>(BikeData!$G$5/FR209)*BikeData!$N$2*(Sections!$O$2/Sections!$N$2)-Sections!GC209/Sections!FR209</f>
        <v>8.1476246385764046</v>
      </c>
      <c r="FY209" s="129">
        <f>(Sections!$V$2*Sections!$L$2*BikeData!$N$2*((Sections!$P$2)/Sections!$M$2)/(1-Sections!$V$2*Sections!$N$2/Sections!$M$2))/Sections!FR209-Sections!GC209/Sections!FR209</f>
        <v>12.398144486106744</v>
      </c>
      <c r="FZ209" s="129">
        <f t="shared" si="258"/>
        <v>4.7104625432718503</v>
      </c>
      <c r="GA209" s="129">
        <f t="shared" si="259"/>
        <v>57.364604622434221</v>
      </c>
      <c r="GB209" s="129">
        <f t="shared" si="250"/>
        <v>1.7444846990484143E-2</v>
      </c>
      <c r="GC209" s="149">
        <f>0.5*Sections!$U$2*Sections!$T$2*Sections!FT209^2</f>
        <v>590.62984891229837</v>
      </c>
      <c r="GD209" s="149">
        <f>BikeData!$N$2*((Sections!$P$2)/Sections!$N$2)-(0.5*Sections!$U$2*Sections!$T$2*Sections!FT209^2)/BikeData!$G$5</f>
        <v>8.1970857480613155</v>
      </c>
      <c r="GE209" s="149">
        <f>Sections!$V$2*BikeData!$N$2*(Sections!$P$2/Sections!$M$2)/(1-Sections!$V$2*Sections!$N$2/Sections!$M$2)</f>
        <v>15.459349727578084</v>
      </c>
      <c r="GF209" s="149">
        <f t="shared" si="260"/>
        <v>8.1970857480613155</v>
      </c>
      <c r="GG209" s="149">
        <f t="shared" si="261"/>
        <v>331.54111422000005</v>
      </c>
      <c r="GH209" s="149">
        <f>MAX(0, (FT209^2 - CX$6^2)/(2*Sections!GF209))</f>
        <v>200.1489943653273</v>
      </c>
      <c r="GI209" s="149">
        <f t="shared" si="262"/>
        <v>0</v>
      </c>
      <c r="GJ209" s="149">
        <f t="shared" si="263"/>
        <v>4.7104625432718503</v>
      </c>
      <c r="GM209" s="106">
        <f>INDEX($B$29:$B$34, MATCH(GQ209, $A$29:$A$34, 0))</f>
        <v>281.54523308547459</v>
      </c>
      <c r="GN209" s="106">
        <f t="shared" si="264"/>
        <v>183</v>
      </c>
      <c r="GO209" s="106">
        <f t="shared" si="265"/>
        <v>55.602566803846457</v>
      </c>
      <c r="GP209" s="106">
        <f t="shared" si="266"/>
        <v>200.16924049384724</v>
      </c>
      <c r="GQ209" s="106">
        <f>IF(HD209=0,
IF(GO209&lt;$E$29,1,
IF(GO209&lt;$E$30,2,
IF(GO209&lt;$E$31,3,
IF(GO209&lt;$E$32,4,
IF(GO209&lt;$E$33,5,
IF(GO209&lt;$E$34,6)))))),
IF(GO209&gt;$F$29,1,
IF(GO209&gt;$F$30,2,
IF(GO209&gt;$F$31,3,
IF(GO209&gt;$F$32,4,
IF(GO209&gt;$F$33,5,
IF(GO209&gt;$F$34,6)))))))</f>
        <v>4</v>
      </c>
      <c r="GR209" s="106" cm="1">
        <f t="array" ref="GR209">INDEX(Sections!$A$37:$F$67, MATCH(GO209, Acceleration!$H$6:$H$36, 1), Sections!GQ209)</f>
        <v>4.7104625432718503</v>
      </c>
      <c r="GS209" s="106">
        <f>(BikeData!$G$5/GM209)*BikeData!$N$2*(Sections!$O$2/Sections!$N$2)-Sections!GX209/Sections!GM209</f>
        <v>8.2688615361310447</v>
      </c>
      <c r="GT209" s="106">
        <f>(Sections!$V$2*Sections!$L$2*BikeData!$N$2*((Sections!$P$2)/Sections!$M$2)/(1-Sections!$V$2*Sections!$N$2/Sections!$M$2))/Sections!GM209-Sections!GX209/Sections!GM209</f>
        <v>12.519381383661385</v>
      </c>
      <c r="GU209" s="106">
        <f t="shared" si="267"/>
        <v>4.7104625432718503</v>
      </c>
      <c r="GV209" s="106">
        <f t="shared" si="268"/>
        <v>55.687219002772551</v>
      </c>
      <c r="GW209" s="106">
        <f t="shared" si="251"/>
        <v>1.7971101170734454E-2</v>
      </c>
      <c r="GX209" s="106">
        <f>0.5*Sections!$U$2*Sections!$T$2*Sections!GO209^2</f>
        <v>556.49617833171749</v>
      </c>
      <c r="GY209" s="106">
        <f>BikeData!$N$2*((Sections!$P$2)/Sections!$N$2)-(0.5*Sections!$U$2*Sections!$T$2*Sections!GO209^2)/BikeData!$G$5</f>
        <v>8.3263799548059403</v>
      </c>
      <c r="GZ209" s="106">
        <f>Sections!$V$2*BikeData!$N$2*(Sections!$P$2/Sections!$M$2)/(1-Sections!$V$2*Sections!$N$2/Sections!$M$2)</f>
        <v>15.459349727578084</v>
      </c>
      <c r="HA209" s="106">
        <f t="shared" si="269"/>
        <v>8.3263799548059403</v>
      </c>
      <c r="HB209" s="106">
        <f t="shared" si="270"/>
        <v>200.21187875999999</v>
      </c>
      <c r="HC209" s="106">
        <f>MAX(0, (GO209^2 - DY$9^2)/(2*Sections!HA209))</f>
        <v>185.65363651173087</v>
      </c>
      <c r="HD209" s="106">
        <f t="shared" si="271"/>
        <v>0</v>
      </c>
      <c r="HE209" s="106">
        <f t="shared" si="272"/>
        <v>4.7104625432718503</v>
      </c>
      <c r="HG209" s="672"/>
      <c r="HH209" s="82">
        <f>INDEX($B$29:$B$34, MATCH(HL209, $A$29:$A$34, 0))</f>
        <v>281.54523308547459</v>
      </c>
      <c r="HI209" s="82">
        <f t="shared" si="273"/>
        <v>183</v>
      </c>
      <c r="HJ209" s="82">
        <f t="shared" si="305"/>
        <v>54.012111764602828</v>
      </c>
      <c r="HK209" s="82">
        <f t="shared" si="306"/>
        <v>194.4436023525702</v>
      </c>
      <c r="HL209" s="106">
        <f>IF(HY209=1,
IF(HJ209&lt;$E$29,1,
IF(HJ209&lt;$E$30,2,
IF(HJ209&lt;$E$31,3,
IF(HJ209&lt;$E$32,4,
IF(HJ209&lt;$E$33,5,
IF(HJ209&lt;$E$34,6)))))),
IF(HJ209&gt;$F$29,1,
IF(HJ209&gt;$F$30,2,
IF(HJ209&gt;$F$31,3,
IF(HJ209&gt;$F$32,4,
IF(HJ209&gt;$F$33,5,
IF(HJ209&gt;$F$34,6)))))))</f>
        <v>4</v>
      </c>
      <c r="HM209" s="106" cm="1">
        <f t="array" ref="HM209">INDEX(Sections!$A$37:$F$67, MATCH(HJ209, Acceleration!$H$6:$H$36, 1), Sections!HL209)</f>
        <v>4.7104625432718503</v>
      </c>
      <c r="HN209" s="82">
        <f>(BikeData!$G$5/HH209)*BikeData!$N$2*(Sections!$O$2/Sections!$N$2)-Sections!HS209/Sections!HH209</f>
        <v>8.3803203553014622</v>
      </c>
      <c r="HO209" s="82">
        <f>(Sections!$V$2*Sections!$L$2*BikeData!$N$2*((Sections!$P$2)/Sections!$M$2)/(1-Sections!$V$2*Sections!$N$2/Sections!$M$2))/Sections!HH209-Sections!HS209/Sections!HH209</f>
        <v>12.630840202831802</v>
      </c>
      <c r="HP209" s="82">
        <f t="shared" si="307"/>
        <v>4.7104625432718503</v>
      </c>
      <c r="HQ209" s="82">
        <f t="shared" si="308"/>
        <v>53.855526409018282</v>
      </c>
      <c r="HR209" s="106">
        <f t="shared" si="304"/>
        <v>1.8541242154397491E-2</v>
      </c>
      <c r="HS209" s="104">
        <f>0.5*Sections!$U$2*Sections!$T$2*Sections!HJ209^2</f>
        <v>525.11547910895047</v>
      </c>
      <c r="HT209" s="104">
        <f>BikeData!$N$2*((Sections!$P$2)/Sections!$N$2)-(0.5*Sections!$U$2*Sections!$T$2*Sections!HJ209^2)/BikeData!$G$5</f>
        <v>8.445246239740662</v>
      </c>
      <c r="HU209" s="104">
        <f>Sections!$V$2*BikeData!$N$2*(Sections!$P$2/Sections!$M$2)/(1-Sections!$V$2*Sections!$N$2/Sections!$M$2)</f>
        <v>15.459349727578084</v>
      </c>
      <c r="HV209" s="106">
        <f t="shared" si="309"/>
        <v>8.445246239740662</v>
      </c>
      <c r="HW209" s="106">
        <f t="shared" si="310"/>
        <v>138.42191860000003</v>
      </c>
      <c r="HX209" s="106">
        <f t="shared" si="311"/>
        <v>153.69846120772016</v>
      </c>
      <c r="HY209" s="106">
        <f t="shared" si="312"/>
        <v>1</v>
      </c>
      <c r="HZ209" s="106">
        <f t="shared" si="313"/>
        <v>-8.445246239740662</v>
      </c>
      <c r="IA209" s="639"/>
    </row>
    <row r="210" spans="2:235">
      <c r="B210" s="65"/>
      <c r="C210" s="65"/>
      <c r="D210" s="65"/>
      <c r="E210" s="111"/>
      <c r="F210" s="111"/>
      <c r="L210" s="149">
        <f>INDEX($B$29:$B$34, MATCH($P210, $A$29:$A$34, 0))</f>
        <v>281.54523308547459</v>
      </c>
      <c r="M210" s="149">
        <f t="shared" si="243"/>
        <v>184</v>
      </c>
      <c r="N210" s="149">
        <f t="shared" si="253"/>
        <v>55.428900037297488</v>
      </c>
      <c r="O210" s="149">
        <f t="shared" si="244"/>
        <v>199.54404013427097</v>
      </c>
      <c r="P210" s="149">
        <f>IF(AC210=0,
IF(N210&lt;$E$29,1,
IF(N210&lt;$E$30,2,
IF(N210&lt;$E$31,3,
IF(N210&lt;$E$32,4,
IF(N210&lt;$E$33,5,
IF(N210&lt;$E$34,6)))))),
IF(N210&gt;$F$29,1,
IF(N210&gt;$F$30,2,
IF(N210&gt;$F$31,3,
IF(N210&gt;$F$32,4,
IF(N210&gt;$F$33,5,
IF(N210&gt;$F$34,6)))))))</f>
        <v>4</v>
      </c>
      <c r="Q210" s="149" cm="1">
        <f t="array" ref="Q210">INDEX(Sections!$A$37:$F$67, MATCH(N210, Acceleration!$H$6:$H$36, 1), Sections!P210)</f>
        <v>4.7104625432718503</v>
      </c>
      <c r="R210" s="149">
        <f>(BikeData!$G$5/L210)*BikeData!$N$2*(Sections!$O$2/Sections!$N$2)-Sections!W210/Sections!L210</f>
        <v>8.281189379908156</v>
      </c>
      <c r="S210" s="149">
        <f>(Sections!$V$2*Sections!$L$2*BikeData!$N$2*((Sections!$P$2)/Sections!$M$2)/(1-Sections!$V$2*Sections!$N$2/Sections!$M$2))/Sections!L210-Sections!W210/Sections!L210</f>
        <v>12.531709227438496</v>
      </c>
      <c r="T210" s="149">
        <f t="shared" si="240"/>
        <v>4.7104625432718503</v>
      </c>
      <c r="U210" s="149">
        <f t="shared" si="241"/>
        <v>55.513817058740081</v>
      </c>
      <c r="V210" s="149">
        <f t="shared" si="245"/>
        <v>1.8027321237037118E-2</v>
      </c>
      <c r="W210" s="149">
        <f>0.5*Sections!$U$2*Sections!$T$2*Sections!N210^2</f>
        <v>553.02533268204911</v>
      </c>
      <c r="X210" s="149">
        <f>BikeData!$N$2*((Sections!$P$2)/Sections!$N$2)-(0.5*Sections!$U$2*Sections!$T$2*Sections!N210^2)/BikeData!$G$5</f>
        <v>8.3395270974183191</v>
      </c>
      <c r="Y210" s="149">
        <f>Sections!$V$2*BikeData!$N$2*(Sections!$P$2/Sections!$M$2)/(1-Sections!$V$2*Sections!$N$2/Sections!$M$2)</f>
        <v>15.459349727578084</v>
      </c>
      <c r="Z210" s="149">
        <f t="shared" si="246"/>
        <v>8.3395270974183191</v>
      </c>
      <c r="AA210" s="149">
        <f>$D$2-M210</f>
        <v>319.2</v>
      </c>
      <c r="AB210" s="149">
        <f>MAX(0, (N210^2 - M$17^2)/(2*Sections!Z210))</f>
        <v>130.43424102366652</v>
      </c>
      <c r="AC210" s="149">
        <f t="shared" si="254"/>
        <v>0</v>
      </c>
      <c r="AD210" s="149">
        <f t="shared" si="247"/>
        <v>4.7104625432718503</v>
      </c>
      <c r="EW210" s="637"/>
      <c r="EX210" s="129">
        <f>INDEX($B$29:$B$34, MATCH($FB210, $A$29:$A$34, 0))</f>
        <v>288.49501037177833</v>
      </c>
      <c r="EY210" s="129">
        <f t="shared" si="282"/>
        <v>184</v>
      </c>
      <c r="EZ210" s="129">
        <f t="shared" si="283"/>
        <v>46.573050105528161</v>
      </c>
      <c r="FA210" s="129">
        <f t="shared" si="284"/>
        <v>167.66298037990137</v>
      </c>
      <c r="FB210" s="149">
        <f>IF(FO210=1,
IF(EZ210&lt;$E$29,1,
IF(EZ210&lt;$E$30,2,
IF(EZ210&lt;$E$31,3,
IF(EZ210&lt;$E$32,4,
IF(EZ210&lt;$E$33,5,
IF(EZ210&lt;$E$34,6)))))),
IF(EZ210&gt;$F$29,1,
IF(EZ210&gt;$F$30,2,
IF(EZ210&gt;$F$31,3,
IF(EZ210&gt;$F$32,4,
IF(EZ210&gt;$F$33,5,
IF(EZ210&gt;$F$34,6)))))))</f>
        <v>3</v>
      </c>
      <c r="FC210" s="149" cm="1">
        <f t="array" ref="FC210">INDEX(Sections!$A$37:$F$67, MATCH(EZ210, Acceleration!$H$6:$H$36, 1), Sections!FB210)</f>
        <v>6.8582415088433493</v>
      </c>
      <c r="FD210" s="129">
        <f>(BikeData!$G$5/EX210)*BikeData!$N$2*(Sections!$O$2/Sections!$N$2)-Sections!FI210/Sections!EX210</f>
        <v>8.6452999805970521</v>
      </c>
      <c r="FE210" s="129">
        <f>(Sections!$V$2*Sections!$L$2*BikeData!$N$2*((Sections!$P$2)/Sections!$M$2)/(1-Sections!$V$2*Sections!$N$2/Sections!$M$2))/Sections!EX210-Sections!FI210/Sections!EX210</f>
        <v>12.793425799706304</v>
      </c>
      <c r="FF210" s="129">
        <f t="shared" si="285"/>
        <v>6.8582415088433493</v>
      </c>
      <c r="FG210" s="129">
        <f t="shared" si="302"/>
        <v>46.380363842570091</v>
      </c>
      <c r="FH210" s="129">
        <f t="shared" si="300"/>
        <v>2.1516154329917186E-2</v>
      </c>
      <c r="FI210" s="149">
        <f>0.5*Sections!$U$2*Sections!$T$2*Sections!EZ210^2</f>
        <v>390.4288193037666</v>
      </c>
      <c r="FJ210" s="149">
        <f>BikeData!$N$2*((Sections!$P$2)/Sections!$N$2)-(0.5*Sections!$U$2*Sections!$T$2*Sections!EZ210^2)/BikeData!$G$5</f>
        <v>8.955422981426965</v>
      </c>
      <c r="FK210" s="149">
        <f>Sections!$V$2*BikeData!$N$2*(Sections!$P$2/Sections!$M$2)/(1-Sections!$V$2*Sections!$N$2/Sections!$M$2)</f>
        <v>15.459349727578084</v>
      </c>
      <c r="FL210" s="149">
        <f t="shared" si="287"/>
        <v>8.955422981426965</v>
      </c>
      <c r="FM210" s="149">
        <f t="shared" si="288"/>
        <v>69.628281630000004</v>
      </c>
      <c r="FN210" s="149">
        <f t="shared" si="249"/>
        <v>80.569112299321191</v>
      </c>
      <c r="FO210" s="149">
        <f t="shared" si="289"/>
        <v>1</v>
      </c>
      <c r="FP210" s="149">
        <f t="shared" si="298"/>
        <v>-8.955422981426965</v>
      </c>
      <c r="FQ210" s="676"/>
      <c r="FR210" s="149">
        <f>INDEX($B$29:$B$34, MATCH($FV210, $A$29:$A$34, 0))</f>
        <v>281.54523308547459</v>
      </c>
      <c r="FS210" s="129">
        <f t="shared" si="255"/>
        <v>184</v>
      </c>
      <c r="FT210" s="129">
        <f t="shared" si="256"/>
        <v>57.364604622434221</v>
      </c>
      <c r="FU210" s="129">
        <f t="shared" si="257"/>
        <v>206.5125766407632</v>
      </c>
      <c r="FV210" s="149">
        <f>IF(GI210=0,
IF(FT210&lt;$E$29,1,
IF(FT210&lt;$E$30,2,
IF(FT210&lt;$E$31,3,
IF(FT210&lt;$E$32,4,
IF(FT210&lt;$E$33,5,
IF(FT210&lt;$E$34,6)))))),
IF(FT210&gt;$F$29,1,
IF(FT210&gt;$F$30,2,
IF(FT210&gt;$F$31,3,
IF(FT210&gt;$F$32,4,
IF(FT210&gt;$F$33,5,
IF(FT210&gt;$F$34,6)))))))</f>
        <v>4</v>
      </c>
      <c r="FW210" s="149" cm="1">
        <f t="array" ref="FW210">INDEX(Sections!$A$37:$F$67, MATCH(FT210, Acceleration!$H$6:$H$36, 1), Sections!FV210)</f>
        <v>4.7104625432718503</v>
      </c>
      <c r="FX210" s="129">
        <f>(BikeData!$G$5/FR210)*BikeData!$N$2*(Sections!$O$2/Sections!$N$2)-Sections!GC210/Sections!FR210</f>
        <v>8.1416015690433348</v>
      </c>
      <c r="FY210" s="129">
        <f>(Sections!$V$2*Sections!$L$2*BikeData!$N$2*((Sections!$P$2)/Sections!$M$2)/(1-Sections!$V$2*Sections!$N$2/Sections!$M$2))/Sections!FR210-Sections!GC210/Sections!FR210</f>
        <v>12.392121416573676</v>
      </c>
      <c r="FZ210" s="129">
        <f t="shared" si="258"/>
        <v>4.7104625432718503</v>
      </c>
      <c r="GA210" s="129">
        <f t="shared" si="259"/>
        <v>57.446660377908351</v>
      </c>
      <c r="GB210" s="129">
        <f t="shared" si="250"/>
        <v>1.7419893422426967E-2</v>
      </c>
      <c r="GC210" s="149">
        <f>0.5*Sections!$U$2*Sections!$T$2*Sections!FT210^2</f>
        <v>592.3256154278763</v>
      </c>
      <c r="GD210" s="149">
        <f>BikeData!$N$2*((Sections!$P$2)/Sections!$N$2)-(0.5*Sections!$U$2*Sections!$T$2*Sections!FT210^2)/BikeData!$G$5</f>
        <v>8.1906623900477626</v>
      </c>
      <c r="GE210" s="149">
        <f>Sections!$V$2*BikeData!$N$2*(Sections!$P$2/Sections!$M$2)/(1-Sections!$V$2*Sections!$N$2/Sections!$M$2)</f>
        <v>15.459349727578084</v>
      </c>
      <c r="GF210" s="149">
        <f t="shared" si="260"/>
        <v>8.1906623900477626</v>
      </c>
      <c r="GG210" s="149">
        <f t="shared" si="261"/>
        <v>330.54111422000005</v>
      </c>
      <c r="GH210" s="149">
        <f>MAX(0, (FT210^2 - CX$6^2)/(2*Sections!GF210))</f>
        <v>200.88105862394193</v>
      </c>
      <c r="GI210" s="149">
        <f t="shared" si="262"/>
        <v>0</v>
      </c>
      <c r="GJ210" s="149">
        <f t="shared" si="263"/>
        <v>4.7104625432718503</v>
      </c>
      <c r="GM210" s="106">
        <f>INDEX($B$29:$B$34, MATCH(GQ210, $A$29:$A$34, 0))</f>
        <v>281.54523308547459</v>
      </c>
      <c r="GN210" s="106">
        <f t="shared" si="264"/>
        <v>184</v>
      </c>
      <c r="GO210" s="106">
        <f t="shared" si="265"/>
        <v>55.687219002772551</v>
      </c>
      <c r="GP210" s="106">
        <f t="shared" si="266"/>
        <v>200.47398840998119</v>
      </c>
      <c r="GQ210" s="106">
        <f>IF(HD210=0,
IF(GO210&lt;$E$29,1,
IF(GO210&lt;$E$30,2,
IF(GO210&lt;$E$31,3,
IF(GO210&lt;$E$32,4,
IF(GO210&lt;$E$33,5,
IF(GO210&lt;$E$34,6)))))),
IF(GO210&gt;$F$29,1,
IF(GO210&gt;$F$30,2,
IF(GO210&gt;$F$31,3,
IF(GO210&gt;$F$32,4,
IF(GO210&gt;$F$33,5,
IF(GO210&gt;$F$34,6)))))))</f>
        <v>4</v>
      </c>
      <c r="GR210" s="106" cm="1">
        <f t="array" ref="GR210">INDEX(Sections!$A$37:$F$67, MATCH(GO210, Acceleration!$H$6:$H$36, 1), Sections!GQ210)</f>
        <v>4.7104625432718503</v>
      </c>
      <c r="GS210" s="106">
        <f>(BikeData!$G$5/GM210)*BikeData!$N$2*(Sections!$O$2/Sections!$N$2)-Sections!GX210/Sections!GM210</f>
        <v>8.2628384665979748</v>
      </c>
      <c r="GT210" s="106">
        <f>(Sections!$V$2*Sections!$L$2*BikeData!$N$2*((Sections!$P$2)/Sections!$M$2)/(1-Sections!$V$2*Sections!$N$2/Sections!$M$2))/Sections!GM210-Sections!GX210/Sections!GM210</f>
        <v>12.513358314128315</v>
      </c>
      <c r="GU210" s="106">
        <f t="shared" si="267"/>
        <v>4.7104625432718503</v>
      </c>
      <c r="GV210" s="106">
        <f t="shared" si="268"/>
        <v>55.771742713934415</v>
      </c>
      <c r="GW210" s="106">
        <f t="shared" si="251"/>
        <v>1.7943824069377889E-2</v>
      </c>
      <c r="GX210" s="106">
        <f>0.5*Sections!$U$2*Sections!$T$2*Sections!GO210^2</f>
        <v>558.19194484729542</v>
      </c>
      <c r="GY210" s="106">
        <f>BikeData!$N$2*((Sections!$P$2)/Sections!$N$2)-(0.5*Sections!$U$2*Sections!$T$2*Sections!GO210^2)/BikeData!$G$5</f>
        <v>8.3199565967923874</v>
      </c>
      <c r="GZ210" s="106">
        <f>Sections!$V$2*BikeData!$N$2*(Sections!$P$2/Sections!$M$2)/(1-Sections!$V$2*Sections!$N$2/Sections!$M$2)</f>
        <v>15.459349727578084</v>
      </c>
      <c r="HA210" s="106">
        <f t="shared" si="269"/>
        <v>8.3199565967923874</v>
      </c>
      <c r="HB210" s="106">
        <f t="shared" si="270"/>
        <v>199.21187875999999</v>
      </c>
      <c r="HC210" s="106">
        <f>MAX(0, (GO210^2 - DY$9^2)/(2*Sections!HA210))</f>
        <v>186.36313327994486</v>
      </c>
      <c r="HD210" s="106">
        <f t="shared" si="271"/>
        <v>0</v>
      </c>
      <c r="HE210" s="106">
        <f t="shared" si="272"/>
        <v>4.7104625432718503</v>
      </c>
      <c r="HG210" s="672"/>
      <c r="HH210" s="82">
        <f>INDEX($B$29:$B$34, MATCH(HL210, $A$29:$A$34, 0))</f>
        <v>281.54523308547459</v>
      </c>
      <c r="HI210" s="82">
        <f t="shared" si="273"/>
        <v>184</v>
      </c>
      <c r="HJ210" s="82">
        <f t="shared" si="274"/>
        <v>53.855526409018282</v>
      </c>
      <c r="HK210" s="82">
        <f t="shared" si="275"/>
        <v>193.87989507246581</v>
      </c>
      <c r="HL210" s="106">
        <f>IF(HY210=1,
IF(HJ210&lt;$E$29,1,
IF(HJ210&lt;$E$30,2,
IF(HJ210&lt;$E$31,3,
IF(HJ210&lt;$E$32,4,
IF(HJ210&lt;$E$33,5,
IF(HJ210&lt;$E$34,6)))))),
IF(HJ210&gt;$F$29,1,
IF(HJ210&gt;$F$30,2,
IF(HJ210&gt;$F$31,3,
IF(HJ210&gt;$F$32,4,
IF(HJ210&gt;$F$33,5,
IF(HJ210&gt;$F$34,6)))))))</f>
        <v>4</v>
      </c>
      <c r="HM210" s="106" cm="1">
        <f t="array" ref="HM210">INDEX(Sections!$A$37:$F$67, MATCH(HJ210, Acceleration!$H$6:$H$36, 1), Sections!HL210)</f>
        <v>4.7104625432718503</v>
      </c>
      <c r="HN210" s="82">
        <f>(BikeData!$G$5/HH210)*BikeData!$N$2*(Sections!$O$2/Sections!$N$2)-Sections!HS210/Sections!HH210</f>
        <v>8.3911189350287341</v>
      </c>
      <c r="HO210" s="82">
        <f>(Sections!$V$2*Sections!$L$2*BikeData!$N$2*((Sections!$P$2)/Sections!$M$2)/(1-Sections!$V$2*Sections!$N$2/Sections!$M$2))/Sections!HH210-Sections!HS210/Sections!HH210</f>
        <v>12.641638782559074</v>
      </c>
      <c r="HP210" s="82">
        <f t="shared" si="276"/>
        <v>4.7104625432718503</v>
      </c>
      <c r="HQ210" s="82">
        <f t="shared" si="303"/>
        <v>53.698269989108951</v>
      </c>
      <c r="HR210" s="106">
        <f t="shared" ref="HR210:HR273" si="314">-(HQ210-HJ210)/HV210</f>
        <v>1.8595345464113081E-2</v>
      </c>
      <c r="HS210" s="104">
        <f>0.5*Sections!$U$2*Sections!$T$2*Sections!HJ210^2</f>
        <v>522.07519046264372</v>
      </c>
      <c r="HT210" s="104">
        <f>BikeData!$N$2*((Sections!$P$2)/Sections!$N$2)-(0.5*Sections!$U$2*Sections!$T$2*Sections!HJ210^2)/BikeData!$G$5</f>
        <v>8.4567624846130371</v>
      </c>
      <c r="HU210" s="104">
        <f>Sections!$V$2*BikeData!$N$2*(Sections!$P$2/Sections!$M$2)/(1-Sections!$V$2*Sections!$N$2/Sections!$M$2)</f>
        <v>15.459349727578084</v>
      </c>
      <c r="HV210" s="106">
        <f t="shared" si="278"/>
        <v>8.4567624846130371</v>
      </c>
      <c r="HW210" s="106">
        <f t="shared" si="279"/>
        <v>137.42191860000003</v>
      </c>
      <c r="HX210" s="106">
        <f t="shared" si="252"/>
        <v>152.49051959009725</v>
      </c>
      <c r="HY210" s="106">
        <f t="shared" si="280"/>
        <v>1</v>
      </c>
      <c r="HZ210" s="106">
        <f t="shared" ref="HZ210:HZ272" si="315">-HV210</f>
        <v>-8.4567624846130371</v>
      </c>
      <c r="IA210" s="639"/>
    </row>
    <row r="211" spans="2:235">
      <c r="B211" s="65"/>
      <c r="C211" s="65"/>
      <c r="D211" s="65"/>
      <c r="E211" s="111"/>
      <c r="F211" s="111"/>
      <c r="L211" s="149">
        <f>INDEX($B$29:$B$34, MATCH($P211, $A$29:$A$34, 0))</f>
        <v>281.54523308547459</v>
      </c>
      <c r="M211" s="149">
        <f t="shared" si="243"/>
        <v>185</v>
      </c>
      <c r="N211" s="149">
        <f t="shared" si="253"/>
        <v>55.513817058740081</v>
      </c>
      <c r="O211" s="149">
        <f t="shared" si="244"/>
        <v>199.84974141146429</v>
      </c>
      <c r="P211" s="149">
        <f>IF(AC211=0,
IF(N211&lt;$E$29,1,
IF(N211&lt;$E$30,2,
IF(N211&lt;$E$31,3,
IF(N211&lt;$E$32,4,
IF(N211&lt;$E$33,5,
IF(N211&lt;$E$34,6)))))),
IF(N211&gt;$F$29,1,
IF(N211&gt;$F$30,2,
IF(N211&gt;$F$31,3,
IF(N211&gt;$F$32,4,
IF(N211&gt;$F$33,5,
IF(N211&gt;$F$34,6)))))))</f>
        <v>4</v>
      </c>
      <c r="Q211" s="149" cm="1">
        <f t="array" ref="Q211">INDEX(Sections!$A$37:$F$67, MATCH(N211, Acceleration!$H$6:$H$36, 1), Sections!P211)</f>
        <v>4.7104625432718503</v>
      </c>
      <c r="R211" s="149">
        <f>(BikeData!$G$5/L211)*BikeData!$N$2*(Sections!$O$2/Sections!$N$2)-Sections!W211/Sections!L211</f>
        <v>8.2751663103750879</v>
      </c>
      <c r="S211" s="149">
        <f>(Sections!$V$2*Sections!$L$2*BikeData!$N$2*((Sections!$P$2)/Sections!$M$2)/(1-Sections!$V$2*Sections!$N$2/Sections!$M$2))/Sections!L211-Sections!W211/Sections!L211</f>
        <v>12.525686157905428</v>
      </c>
      <c r="T211" s="149">
        <f t="shared" si="240"/>
        <v>4.7104625432718503</v>
      </c>
      <c r="U211" s="149">
        <f t="shared" si="241"/>
        <v>55.598604384622867</v>
      </c>
      <c r="V211" s="149">
        <f t="shared" si="245"/>
        <v>1.7999787728678853E-2</v>
      </c>
      <c r="W211" s="149">
        <f>0.5*Sections!$U$2*Sections!$T$2*Sections!N211^2</f>
        <v>554.72109919762704</v>
      </c>
      <c r="X211" s="149">
        <f>BikeData!$N$2*((Sections!$P$2)/Sections!$N$2)-(0.5*Sections!$U$2*Sections!$T$2*Sections!N211^2)/BikeData!$G$5</f>
        <v>8.3331037394047662</v>
      </c>
      <c r="Y211" s="149">
        <f>Sections!$V$2*BikeData!$N$2*(Sections!$P$2/Sections!$M$2)/(1-Sections!$V$2*Sections!$N$2/Sections!$M$2)</f>
        <v>15.459349727578084</v>
      </c>
      <c r="Z211" s="149">
        <f t="shared" si="246"/>
        <v>8.3331037394047662</v>
      </c>
      <c r="AA211" s="149">
        <f>$D$2-M211</f>
        <v>318.2</v>
      </c>
      <c r="AB211" s="149">
        <f>MAX(0, (N211^2 - M$17^2)/(2*Sections!Z211))</f>
        <v>131.10005397213095</v>
      </c>
      <c r="AC211" s="149">
        <f t="shared" si="254"/>
        <v>0</v>
      </c>
      <c r="AD211" s="149">
        <f t="shared" si="247"/>
        <v>4.7104625432718503</v>
      </c>
      <c r="EW211" s="637"/>
      <c r="EX211" s="129">
        <f>INDEX($B$29:$B$34, MATCH($FB211, $A$29:$A$34, 0))</f>
        <v>288.49501037177833</v>
      </c>
      <c r="EY211" s="129">
        <f t="shared" si="282"/>
        <v>185</v>
      </c>
      <c r="EZ211" s="129">
        <f t="shared" si="283"/>
        <v>46.380363842570091</v>
      </c>
      <c r="FA211" s="129">
        <f t="shared" si="284"/>
        <v>166.96930983325234</v>
      </c>
      <c r="FB211" s="149">
        <f>IF(FO211=1,
IF(EZ211&lt;$E$29,1,
IF(EZ211&lt;$E$30,2,
IF(EZ211&lt;$E$31,3,
IF(EZ211&lt;$E$32,4,
IF(EZ211&lt;$E$33,5,
IF(EZ211&lt;$E$34,6)))))),
IF(EZ211&gt;$F$29,1,
IF(EZ211&gt;$F$30,2,
IF(EZ211&gt;$F$31,3,
IF(EZ211&gt;$F$32,4,
IF(EZ211&gt;$F$33,5,
IF(EZ211&gt;$F$34,6)))))))</f>
        <v>3</v>
      </c>
      <c r="FC211" s="149" cm="1">
        <f t="array" ref="FC211">INDEX(Sections!$A$37:$F$67, MATCH(EZ211, Acceleration!$H$6:$H$36, 1), Sections!FB211)</f>
        <v>6.8582415088433493</v>
      </c>
      <c r="FD211" s="129">
        <f>(BikeData!$G$5/EX211)*BikeData!$N$2*(Sections!$O$2/Sections!$N$2)-Sections!FI211/Sections!EX211</f>
        <v>8.6564750517678117</v>
      </c>
      <c r="FE211" s="129">
        <f>(Sections!$V$2*Sections!$L$2*BikeData!$N$2*((Sections!$P$2)/Sections!$M$2)/(1-Sections!$V$2*Sections!$N$2/Sections!$M$2))/Sections!EX211-Sections!FI211/Sections!EX211</f>
        <v>12.804600870877064</v>
      </c>
      <c r="FF211" s="129">
        <f t="shared" si="285"/>
        <v>6.8582415088433493</v>
      </c>
      <c r="FG211" s="129">
        <f t="shared" ref="FG211:FG241" si="316">SQRT(EZ211^2 + 2*-FL211*1)</f>
        <v>46.186609318345404</v>
      </c>
      <c r="FH211" s="129">
        <f t="shared" si="300"/>
        <v>2.1605978155116768E-2</v>
      </c>
      <c r="FI211" s="149">
        <f>0.5*Sections!$U$2*Sections!$T$2*Sections!EZ211^2</f>
        <v>387.20486703045293</v>
      </c>
      <c r="FJ211" s="149">
        <f>BikeData!$N$2*((Sections!$P$2)/Sections!$N$2)-(0.5*Sections!$U$2*Sections!$T$2*Sections!EZ211^2)/BikeData!$G$5</f>
        <v>8.9676349218561846</v>
      </c>
      <c r="FK211" s="149">
        <f>Sections!$V$2*BikeData!$N$2*(Sections!$P$2/Sections!$M$2)/(1-Sections!$V$2*Sections!$N$2/Sections!$M$2)</f>
        <v>15.459349727578084</v>
      </c>
      <c r="FL211" s="149">
        <f t="shared" si="287"/>
        <v>8.9676349218561846</v>
      </c>
      <c r="FM211" s="149">
        <f t="shared" si="288"/>
        <v>68.628281630000004</v>
      </c>
      <c r="FN211" s="149">
        <f t="shared" si="249"/>
        <v>79.460756721973056</v>
      </c>
      <c r="FO211" s="149">
        <f t="shared" si="289"/>
        <v>1</v>
      </c>
      <c r="FP211" s="149">
        <f t="shared" si="298"/>
        <v>-8.9676349218561846</v>
      </c>
      <c r="FQ211" s="676"/>
      <c r="FR211" s="149">
        <f>INDEX($B$29:$B$34, MATCH($FV211, $A$29:$A$34, 0))</f>
        <v>281.54523308547459</v>
      </c>
      <c r="FS211" s="129">
        <f t="shared" si="255"/>
        <v>185</v>
      </c>
      <c r="FT211" s="129">
        <f t="shared" si="256"/>
        <v>57.446660377908351</v>
      </c>
      <c r="FU211" s="129">
        <f t="shared" si="257"/>
        <v>206.80797736047006</v>
      </c>
      <c r="FV211" s="149">
        <f>IF(GI211=0,
IF(FT211&lt;$E$29,1,
IF(FT211&lt;$E$30,2,
IF(FT211&lt;$E$31,3,
IF(FT211&lt;$E$32,4,
IF(FT211&lt;$E$33,5,
IF(FT211&lt;$E$34,6)))))),
IF(FT211&gt;$F$29,1,
IF(FT211&gt;$F$30,2,
IF(FT211&gt;$F$31,3,
IF(FT211&gt;$F$32,4,
IF(FT211&gt;$F$33,5,
IF(FT211&gt;$F$34,6)))))))</f>
        <v>4</v>
      </c>
      <c r="FW211" s="149" cm="1">
        <f t="array" ref="FW211">INDEX(Sections!$A$37:$F$67, MATCH(FT211, Acceleration!$H$6:$H$36, 1), Sections!FV211)</f>
        <v>4.7104625432718503</v>
      </c>
      <c r="FX211" s="129">
        <f>(BikeData!$G$5/FR211)*BikeData!$N$2*(Sections!$O$2/Sections!$N$2)-Sections!GC211/Sections!FR211</f>
        <v>8.1355784995102667</v>
      </c>
      <c r="FY211" s="129">
        <f>(Sections!$V$2*Sections!$L$2*BikeData!$N$2*((Sections!$P$2)/Sections!$M$2)/(1-Sections!$V$2*Sections!$N$2/Sections!$M$2))/Sections!FR211-Sections!GC211/Sections!FR211</f>
        <v>12.386098347040607</v>
      </c>
      <c r="FZ211" s="129">
        <f t="shared" si="258"/>
        <v>4.7104625432718503</v>
      </c>
      <c r="GA211" s="129">
        <f t="shared" si="259"/>
        <v>57.528599093505562</v>
      </c>
      <c r="GB211" s="129">
        <f t="shared" si="250"/>
        <v>1.7395046631725659E-2</v>
      </c>
      <c r="GC211" s="149">
        <f>0.5*Sections!$U$2*Sections!$T$2*Sections!FT211^2</f>
        <v>594.02138194345412</v>
      </c>
      <c r="GD211" s="149">
        <f>BikeData!$N$2*((Sections!$P$2)/Sections!$N$2)-(0.5*Sections!$U$2*Sections!$T$2*Sections!FT211^2)/BikeData!$G$5</f>
        <v>8.1842390320342098</v>
      </c>
      <c r="GE211" s="149">
        <f>Sections!$V$2*BikeData!$N$2*(Sections!$P$2/Sections!$M$2)/(1-Sections!$V$2*Sections!$N$2/Sections!$M$2)</f>
        <v>15.459349727578084</v>
      </c>
      <c r="GF211" s="149">
        <f t="shared" si="260"/>
        <v>8.1842390320342098</v>
      </c>
      <c r="GG211" s="149">
        <f t="shared" si="261"/>
        <v>329.54111422000005</v>
      </c>
      <c r="GH211" s="149">
        <f>MAX(0, (FT211^2 - CX$6^2)/(2*Sections!GF211))</f>
        <v>201.61427199631129</v>
      </c>
      <c r="GI211" s="149">
        <f t="shared" si="262"/>
        <v>0</v>
      </c>
      <c r="GJ211" s="149">
        <f t="shared" si="263"/>
        <v>4.7104625432718503</v>
      </c>
      <c r="GM211" s="106">
        <f>INDEX($B$29:$B$34, MATCH(GQ211, $A$29:$A$34, 0))</f>
        <v>281.54523308547459</v>
      </c>
      <c r="GN211" s="106">
        <f t="shared" si="264"/>
        <v>185</v>
      </c>
      <c r="GO211" s="106">
        <f t="shared" si="265"/>
        <v>55.771742713934415</v>
      </c>
      <c r="GP211" s="106">
        <f t="shared" si="266"/>
        <v>200.77827377016391</v>
      </c>
      <c r="GQ211" s="106">
        <f>IF(HD211=0,
IF(GO211&lt;$E$29,1,
IF(GO211&lt;$E$30,2,
IF(GO211&lt;$E$31,3,
IF(GO211&lt;$E$32,4,
IF(GO211&lt;$E$33,5,
IF(GO211&lt;$E$34,6)))))),
IF(GO211&gt;$F$29,1,
IF(GO211&gt;$F$30,2,
IF(GO211&gt;$F$31,3,
IF(GO211&gt;$F$32,4,
IF(GO211&gt;$F$33,5,
IF(GO211&gt;$F$34,6)))))))</f>
        <v>4</v>
      </c>
      <c r="GR211" s="106" cm="1">
        <f t="array" ref="GR211">INDEX(Sections!$A$37:$F$67, MATCH(GO211, Acceleration!$H$6:$H$36, 1), Sections!GQ211)</f>
        <v>4.7104625432718503</v>
      </c>
      <c r="GS211" s="106">
        <f>(BikeData!$G$5/GM211)*BikeData!$N$2*(Sections!$O$2/Sections!$N$2)-Sections!GX211/Sections!GM211</f>
        <v>8.2568153970649067</v>
      </c>
      <c r="GT211" s="106">
        <f>(Sections!$V$2*Sections!$L$2*BikeData!$N$2*((Sections!$P$2)/Sections!$M$2)/(1-Sections!$V$2*Sections!$N$2/Sections!$M$2))/Sections!GM211-Sections!GX211/Sections!GM211</f>
        <v>12.507335244595247</v>
      </c>
      <c r="GU211" s="106">
        <f t="shared" si="267"/>
        <v>4.7104625432718503</v>
      </c>
      <c r="GV211" s="106">
        <f t="shared" si="268"/>
        <v>55.856138520630303</v>
      </c>
      <c r="GW211" s="106">
        <f t="shared" si="251"/>
        <v>1.7916670798377048E-2</v>
      </c>
      <c r="GX211" s="106">
        <f>0.5*Sections!$U$2*Sections!$T$2*Sections!GO211^2</f>
        <v>559.88771136287335</v>
      </c>
      <c r="GY211" s="106">
        <f>BikeData!$N$2*((Sections!$P$2)/Sections!$N$2)-(0.5*Sections!$U$2*Sections!$T$2*Sections!GO211^2)/BikeData!$G$5</f>
        <v>8.3135332387788345</v>
      </c>
      <c r="GZ211" s="106">
        <f>Sections!$V$2*BikeData!$N$2*(Sections!$P$2/Sections!$M$2)/(1-Sections!$V$2*Sections!$N$2/Sections!$M$2)</f>
        <v>15.459349727578084</v>
      </c>
      <c r="HA211" s="106">
        <f t="shared" si="269"/>
        <v>8.3135332387788345</v>
      </c>
      <c r="HB211" s="106">
        <f t="shared" si="270"/>
        <v>198.21187875999999</v>
      </c>
      <c r="HC211" s="106">
        <f>MAX(0, (GO211^2 - DY$9^2)/(2*Sections!HA211))</f>
        <v>187.07372641756541</v>
      </c>
      <c r="HD211" s="106">
        <f t="shared" si="271"/>
        <v>0</v>
      </c>
      <c r="HE211" s="106">
        <f t="shared" si="272"/>
        <v>4.7104625432718503</v>
      </c>
      <c r="HG211" s="672"/>
      <c r="HH211" s="82">
        <f>INDEX($B$29:$B$34, MATCH(HL211, $A$29:$A$34, 0))</f>
        <v>281.54523308547459</v>
      </c>
      <c r="HI211" s="82">
        <f t="shared" si="273"/>
        <v>185</v>
      </c>
      <c r="HJ211" s="82">
        <f t="shared" si="274"/>
        <v>53.698269989108951</v>
      </c>
      <c r="HK211" s="82">
        <f t="shared" si="275"/>
        <v>193.31377196079222</v>
      </c>
      <c r="HL211" s="106">
        <f>IF(HY211=1,
IF(HJ211&lt;$E$29,1,
IF(HJ211&lt;$E$30,2,
IF(HJ211&lt;$E$31,3,
IF(HJ211&lt;$E$32,4,
IF(HJ211&lt;$E$33,5,
IF(HJ211&lt;$E$34,6)))))),
IF(HJ211&gt;$F$29,1,
IF(HJ211&gt;$F$30,2,
IF(HJ211&gt;$F$31,3,
IF(HJ211&gt;$F$32,4,
IF(HJ211&gt;$F$33,5,
IF(HJ211&gt;$F$34,6)))))))</f>
        <v>4</v>
      </c>
      <c r="HM211" s="106" cm="1">
        <f t="array" ref="HM211">INDEX(Sections!$A$37:$F$67, MATCH(HJ211, Acceleration!$H$6:$H$36, 1), Sections!HL211)</f>
        <v>4.7104625432718503</v>
      </c>
      <c r="HN211" s="82">
        <f>(BikeData!$G$5/HH211)*BikeData!$N$2*(Sections!$O$2/Sections!$N$2)-Sections!HS211/Sections!HH211</f>
        <v>8.4019322400919965</v>
      </c>
      <c r="HO211" s="82">
        <f>(Sections!$V$2*Sections!$L$2*BikeData!$N$2*((Sections!$P$2)/Sections!$M$2)/(1-Sections!$V$2*Sections!$N$2/Sections!$M$2))/Sections!HH211-Sections!HS211/Sections!HH211</f>
        <v>12.652452087622336</v>
      </c>
      <c r="HP211" s="82">
        <f t="shared" si="276"/>
        <v>4.7104625432718503</v>
      </c>
      <c r="HQ211" s="82">
        <f t="shared" si="303"/>
        <v>53.540336298498609</v>
      </c>
      <c r="HR211" s="106">
        <f t="shared" si="314"/>
        <v>1.8649999932264221E-2</v>
      </c>
      <c r="HS211" s="104">
        <f>0.5*Sections!$U$2*Sections!$T$2*Sections!HJ211^2</f>
        <v>519.03075596818303</v>
      </c>
      <c r="HT211" s="104">
        <f>BikeData!$N$2*((Sections!$P$2)/Sections!$N$2)-(0.5*Sections!$U$2*Sections!$T$2*Sections!HJ211^2)/BikeData!$G$5</f>
        <v>8.4682944334556911</v>
      </c>
      <c r="HU211" s="104">
        <f>Sections!$V$2*BikeData!$N$2*(Sections!$P$2/Sections!$M$2)/(1-Sections!$V$2*Sections!$N$2/Sections!$M$2)</f>
        <v>15.459349727578084</v>
      </c>
      <c r="HV211" s="106">
        <f t="shared" si="278"/>
        <v>8.4682944334556911</v>
      </c>
      <c r="HW211" s="106">
        <f t="shared" si="279"/>
        <v>136.42191860000003</v>
      </c>
      <c r="HX211" s="106">
        <f t="shared" si="252"/>
        <v>151.28422292247566</v>
      </c>
      <c r="HY211" s="106">
        <f t="shared" si="280"/>
        <v>1</v>
      </c>
      <c r="HZ211" s="106">
        <f t="shared" si="315"/>
        <v>-8.4682944334556911</v>
      </c>
      <c r="IA211" s="639"/>
    </row>
    <row r="212" spans="2:235">
      <c r="B212" s="65"/>
      <c r="C212" s="65"/>
      <c r="D212" s="65"/>
      <c r="E212" s="111"/>
      <c r="F212" s="111"/>
      <c r="L212" s="149">
        <f>INDEX($B$29:$B$34, MATCH($P212, $A$29:$A$34, 0))</f>
        <v>281.54523308547459</v>
      </c>
      <c r="M212" s="149">
        <f t="shared" si="243"/>
        <v>186</v>
      </c>
      <c r="N212" s="149">
        <f t="shared" si="253"/>
        <v>55.598604384622867</v>
      </c>
      <c r="O212" s="149">
        <f t="shared" si="244"/>
        <v>200.15497578464232</v>
      </c>
      <c r="P212" s="149">
        <f>IF(AC212=0,
IF(N212&lt;$E$29,1,
IF(N212&lt;$E$30,2,
IF(N212&lt;$E$31,3,
IF(N212&lt;$E$32,4,
IF(N212&lt;$E$33,5,
IF(N212&lt;$E$34,6)))))),
IF(N212&gt;$F$29,1,
IF(N212&gt;$F$30,2,
IF(N212&gt;$F$31,3,
IF(N212&gt;$F$32,4,
IF(N212&gt;$F$33,5,
IF(N212&gt;$F$34,6)))))))</f>
        <v>4</v>
      </c>
      <c r="Q212" s="149" cm="1">
        <f t="array" ref="Q212">INDEX(Sections!$A$37:$F$67, MATCH(N212, Acceleration!$H$6:$H$36, 1), Sections!P212)</f>
        <v>4.7104625432718503</v>
      </c>
      <c r="R212" s="149">
        <f>(BikeData!$G$5/L212)*BikeData!$N$2*(Sections!$O$2/Sections!$N$2)-Sections!W212/Sections!L212</f>
        <v>8.2691432408420198</v>
      </c>
      <c r="S212" s="149">
        <f>(Sections!$V$2*Sections!$L$2*BikeData!$N$2*((Sections!$P$2)/Sections!$M$2)/(1-Sections!$V$2*Sections!$N$2/Sections!$M$2))/Sections!L212-Sections!W212/Sections!L212</f>
        <v>12.519663088372358</v>
      </c>
      <c r="T212" s="149">
        <f t="shared" si="240"/>
        <v>4.7104625432718503</v>
      </c>
      <c r="U212" s="149">
        <f t="shared" si="241"/>
        <v>55.683262607397111</v>
      </c>
      <c r="V212" s="149">
        <f t="shared" si="245"/>
        <v>1.7972379993800264E-2</v>
      </c>
      <c r="W212" s="149">
        <f>0.5*Sections!$U$2*Sections!$T$2*Sections!N212^2</f>
        <v>556.41686571320486</v>
      </c>
      <c r="X212" s="149">
        <f>BikeData!$N$2*((Sections!$P$2)/Sections!$N$2)-(0.5*Sections!$U$2*Sections!$T$2*Sections!N212^2)/BikeData!$G$5</f>
        <v>8.3266803813912134</v>
      </c>
      <c r="Y212" s="149">
        <f>Sections!$V$2*BikeData!$N$2*(Sections!$P$2/Sections!$M$2)/(1-Sections!$V$2*Sections!$N$2/Sections!$M$2)</f>
        <v>15.459349727578084</v>
      </c>
      <c r="Z212" s="149">
        <f t="shared" si="246"/>
        <v>8.3266803813912134</v>
      </c>
      <c r="AA212" s="149">
        <f>$D$2-M212</f>
        <v>317.2</v>
      </c>
      <c r="AB212" s="149">
        <f>MAX(0, (N212^2 - M$17^2)/(2*Sections!Z212))</f>
        <v>131.7668941618829</v>
      </c>
      <c r="AC212" s="149">
        <f t="shared" si="254"/>
        <v>0</v>
      </c>
      <c r="AD212" s="149">
        <f t="shared" si="247"/>
        <v>4.7104625432718503</v>
      </c>
      <c r="EW212" s="637"/>
      <c r="EX212" s="129">
        <f>INDEX($B$29:$B$34, MATCH($FB212, $A$29:$A$34, 0))</f>
        <v>288.49501037177833</v>
      </c>
      <c r="EY212" s="129">
        <f t="shared" si="282"/>
        <v>186</v>
      </c>
      <c r="EZ212" s="129">
        <f t="shared" si="283"/>
        <v>46.186609318345404</v>
      </c>
      <c r="FA212" s="129">
        <f t="shared" si="284"/>
        <v>166.27179354604345</v>
      </c>
      <c r="FB212" s="149">
        <f>IF(FO212=1,
IF(EZ212&lt;$E$29,1,
IF(EZ212&lt;$E$30,2,
IF(EZ212&lt;$E$31,3,
IF(EZ212&lt;$E$32,4,
IF(EZ212&lt;$E$33,5,
IF(EZ212&lt;$E$34,6)))))),
IF(EZ212&gt;$F$29,1,
IF(EZ212&gt;$F$30,2,
IF(EZ212&gt;$F$31,3,
IF(EZ212&gt;$F$32,4,
IF(EZ212&gt;$F$33,5,
IF(EZ212&gt;$F$34,6)))))))</f>
        <v>3</v>
      </c>
      <c r="FC212" s="149" cm="1">
        <f t="array" ref="FC212">INDEX(Sections!$A$37:$F$67, MATCH(EZ212, Acceleration!$H$6:$H$36, 1), Sections!FB212)</f>
        <v>6.8582415088433493</v>
      </c>
      <c r="FD212" s="129">
        <f>(BikeData!$G$5/EX212)*BikeData!$N$2*(Sections!$O$2/Sections!$N$2)-Sections!FI212/Sections!EX212</f>
        <v>8.6676653616719861</v>
      </c>
      <c r="FE212" s="129">
        <f>(Sections!$V$2*Sections!$L$2*BikeData!$N$2*((Sections!$P$2)/Sections!$M$2)/(1-Sections!$V$2*Sections!$N$2/Sections!$M$2))/Sections!EX212-Sections!FI212/Sections!EX212</f>
        <v>12.815791180781238</v>
      </c>
      <c r="FF212" s="129">
        <f t="shared" si="285"/>
        <v>6.8582415088433493</v>
      </c>
      <c r="FG212" s="129">
        <f t="shared" si="316"/>
        <v>45.991772669637427</v>
      </c>
      <c r="FH212" s="129">
        <f t="shared" si="300"/>
        <v>2.1697061250876282E-2</v>
      </c>
      <c r="FI212" s="149">
        <f>0.5*Sections!$U$2*Sections!$T$2*Sections!EZ212^2</f>
        <v>383.97651845858474</v>
      </c>
      <c r="FJ212" s="149">
        <f>BikeData!$N$2*((Sections!$P$2)/Sections!$N$2)-(0.5*Sections!$U$2*Sections!$T$2*Sections!EZ212^2)/BikeData!$G$5</f>
        <v>8.9798635149314414</v>
      </c>
      <c r="FK212" s="149">
        <f>Sections!$V$2*BikeData!$N$2*(Sections!$P$2/Sections!$M$2)/(1-Sections!$V$2*Sections!$N$2/Sections!$M$2)</f>
        <v>15.459349727578084</v>
      </c>
      <c r="FL212" s="149">
        <f t="shared" si="287"/>
        <v>8.9798635149314414</v>
      </c>
      <c r="FM212" s="149">
        <f t="shared" si="288"/>
        <v>67.628281630000004</v>
      </c>
      <c r="FN212" s="149">
        <f t="shared" si="249"/>
        <v>78.353910480408871</v>
      </c>
      <c r="FO212" s="149">
        <f t="shared" si="289"/>
        <v>1</v>
      </c>
      <c r="FP212" s="149">
        <f t="shared" si="298"/>
        <v>-8.9798635149314414</v>
      </c>
      <c r="FQ212" s="676"/>
      <c r="FR212" s="149">
        <f>INDEX($B$29:$B$34, MATCH($FV212, $A$29:$A$34, 0))</f>
        <v>281.54523308547459</v>
      </c>
      <c r="FS212" s="129">
        <f t="shared" si="255"/>
        <v>186</v>
      </c>
      <c r="FT212" s="129">
        <f t="shared" si="256"/>
        <v>57.528599093505562</v>
      </c>
      <c r="FU212" s="129">
        <f t="shared" si="257"/>
        <v>207.10295673662003</v>
      </c>
      <c r="FV212" s="149">
        <f>IF(GI212=0,
IF(FT212&lt;$E$29,1,
IF(FT212&lt;$E$30,2,
IF(FT212&lt;$E$31,3,
IF(FT212&lt;$E$32,4,
IF(FT212&lt;$E$33,5,
IF(FT212&lt;$E$34,6)))))),
IF(FT212&gt;$F$29,1,
IF(FT212&gt;$F$30,2,
IF(FT212&gt;$F$31,3,
IF(FT212&gt;$F$32,4,
IF(FT212&gt;$F$33,5,
IF(FT212&gt;$F$34,6)))))))</f>
        <v>4</v>
      </c>
      <c r="FW212" s="149" cm="1">
        <f t="array" ref="FW212">INDEX(Sections!$A$37:$F$67, MATCH(FT212, Acceleration!$H$6:$H$36, 1), Sections!FV212)</f>
        <v>4.7104625432718503</v>
      </c>
      <c r="FX212" s="129">
        <f>(BikeData!$G$5/FR212)*BikeData!$N$2*(Sections!$O$2/Sections!$N$2)-Sections!GC212/Sections!FR212</f>
        <v>8.1295554299771986</v>
      </c>
      <c r="FY212" s="129">
        <f>(Sections!$V$2*Sections!$L$2*BikeData!$N$2*((Sections!$P$2)/Sections!$M$2)/(1-Sections!$V$2*Sections!$N$2/Sections!$M$2))/Sections!FR212-Sections!GC212/Sections!FR212</f>
        <v>12.380075277507537</v>
      </c>
      <c r="FZ212" s="129">
        <f t="shared" si="258"/>
        <v>4.7104625432718503</v>
      </c>
      <c r="GA212" s="129">
        <f t="shared" si="259"/>
        <v>57.610421268619731</v>
      </c>
      <c r="GB212" s="129">
        <f t="shared" si="250"/>
        <v>1.7370305859036973E-2</v>
      </c>
      <c r="GC212" s="149">
        <f>0.5*Sections!$U$2*Sections!$T$2*Sections!FT212^2</f>
        <v>595.71714845903205</v>
      </c>
      <c r="GD212" s="149">
        <f>BikeData!$N$2*((Sections!$P$2)/Sections!$N$2)-(0.5*Sections!$U$2*Sections!$T$2*Sections!FT212^2)/BikeData!$G$5</f>
        <v>8.1778156740206569</v>
      </c>
      <c r="GE212" s="149">
        <f>Sections!$V$2*BikeData!$N$2*(Sections!$P$2/Sections!$M$2)/(1-Sections!$V$2*Sections!$N$2/Sections!$M$2)</f>
        <v>15.459349727578084</v>
      </c>
      <c r="GF212" s="149">
        <f t="shared" si="260"/>
        <v>8.1778156740206569</v>
      </c>
      <c r="GG212" s="149">
        <f t="shared" si="261"/>
        <v>328.54111422000005</v>
      </c>
      <c r="GH212" s="149">
        <f>MAX(0, (FT212^2 - CX$6^2)/(2*Sections!GF212))</f>
        <v>202.34863719018873</v>
      </c>
      <c r="GI212" s="149">
        <f t="shared" si="262"/>
        <v>0</v>
      </c>
      <c r="GJ212" s="149">
        <f t="shared" si="263"/>
        <v>4.7104625432718503</v>
      </c>
      <c r="GM212" s="106">
        <f>INDEX($B$29:$B$34, MATCH(GQ212, $A$29:$A$34, 0))</f>
        <v>281.54523308547459</v>
      </c>
      <c r="GN212" s="106">
        <f t="shared" si="264"/>
        <v>186</v>
      </c>
      <c r="GO212" s="106">
        <f t="shared" si="265"/>
        <v>55.856138520630303</v>
      </c>
      <c r="GP212" s="106">
        <f t="shared" si="266"/>
        <v>201.0820986742691</v>
      </c>
      <c r="GQ212" s="106">
        <f>IF(HD212=0,
IF(GO212&lt;$E$29,1,
IF(GO212&lt;$E$30,2,
IF(GO212&lt;$E$31,3,
IF(GO212&lt;$E$32,4,
IF(GO212&lt;$E$33,5,
IF(GO212&lt;$E$34,6)))))),
IF(GO212&gt;$F$29,1,
IF(GO212&gt;$F$30,2,
IF(GO212&gt;$F$31,3,
IF(GO212&gt;$F$32,4,
IF(GO212&gt;$F$33,5,
IF(GO212&gt;$F$34,6)))))))</f>
        <v>4</v>
      </c>
      <c r="GR212" s="106" cm="1">
        <f t="array" ref="GR212">INDEX(Sections!$A$37:$F$67, MATCH(GO212, Acceleration!$H$6:$H$36, 1), Sections!GQ212)</f>
        <v>4.7104625432718503</v>
      </c>
      <c r="GS212" s="106">
        <f>(BikeData!$G$5/GM212)*BikeData!$N$2*(Sections!$O$2/Sections!$N$2)-Sections!GX212/Sections!GM212</f>
        <v>8.2507923275318369</v>
      </c>
      <c r="GT212" s="106">
        <f>(Sections!$V$2*Sections!$L$2*BikeData!$N$2*((Sections!$P$2)/Sections!$M$2)/(1-Sections!$V$2*Sections!$N$2/Sections!$M$2))/Sections!GM212-Sections!GX212/Sections!GM212</f>
        <v>12.501312175062177</v>
      </c>
      <c r="GU212" s="106">
        <f t="shared" si="267"/>
        <v>4.7104625432718503</v>
      </c>
      <c r="GV212" s="106">
        <f t="shared" si="268"/>
        <v>55.940407001758437</v>
      </c>
      <c r="GW212" s="106">
        <f t="shared" si="251"/>
        <v>1.7889640423634962E-2</v>
      </c>
      <c r="GX212" s="106">
        <f>0.5*Sections!$U$2*Sections!$T$2*Sections!GO212^2</f>
        <v>561.58347787845128</v>
      </c>
      <c r="GY212" s="106">
        <f>BikeData!$N$2*((Sections!$P$2)/Sections!$N$2)-(0.5*Sections!$U$2*Sections!$T$2*Sections!GO212^2)/BikeData!$G$5</f>
        <v>8.3071098807652817</v>
      </c>
      <c r="GZ212" s="106">
        <f>Sections!$V$2*BikeData!$N$2*(Sections!$P$2/Sections!$M$2)/(1-Sections!$V$2*Sections!$N$2/Sections!$M$2)</f>
        <v>15.459349727578084</v>
      </c>
      <c r="HA212" s="106">
        <f t="shared" si="269"/>
        <v>8.3071098807652817</v>
      </c>
      <c r="HB212" s="106">
        <f t="shared" si="270"/>
        <v>197.21187875999999</v>
      </c>
      <c r="HC212" s="106">
        <f>MAX(0, (GO212^2 - DY$9^2)/(2*Sections!HA212))</f>
        <v>187.78541846785004</v>
      </c>
      <c r="HD212" s="106">
        <f t="shared" si="271"/>
        <v>0</v>
      </c>
      <c r="HE212" s="106">
        <f t="shared" si="272"/>
        <v>4.7104625432718503</v>
      </c>
      <c r="HG212" s="672"/>
      <c r="HH212" s="82">
        <f>INDEX($B$29:$B$34, MATCH(HL212, $A$29:$A$34, 0))</f>
        <v>288.49501037177833</v>
      </c>
      <c r="HI212" s="82">
        <f t="shared" si="273"/>
        <v>186</v>
      </c>
      <c r="HJ212" s="82">
        <f t="shared" si="274"/>
        <v>53.540336298498609</v>
      </c>
      <c r="HK212" s="82">
        <f t="shared" si="275"/>
        <v>192.745210674595</v>
      </c>
      <c r="HL212" s="106">
        <f>IF(HY212=1,
IF(HJ212&lt;$E$29,1,
IF(HJ212&lt;$E$30,2,
IF(HJ212&lt;$E$31,3,
IF(HJ212&lt;$E$32,4,
IF(HJ212&lt;$E$33,5,
IF(HJ212&lt;$E$34,6)))))),
IF(HJ212&gt;$F$29,1,
IF(HJ212&gt;$F$30,2,
IF(HJ212&gt;$F$31,3,
IF(HJ212&gt;$F$32,4,
IF(HJ212&gt;$F$33,5,
IF(HJ212&gt;$F$34,6)))))))</f>
        <v>3</v>
      </c>
      <c r="HM212" s="106" cm="1">
        <f t="array" ref="HM212">INDEX(Sections!$A$37:$F$67, MATCH(HJ212, Acceleration!$H$6:$H$36, 1), Sections!HL212)</f>
        <v>6.8582415088433493</v>
      </c>
      <c r="HN212" s="82">
        <f>(BikeData!$G$5/HH212)*BikeData!$N$2*(Sections!$O$2/Sections!$N$2)-Sections!HS212/Sections!HH212</f>
        <v>8.2100988639241006</v>
      </c>
      <c r="HO212" s="82">
        <f>(Sections!$V$2*Sections!$L$2*BikeData!$N$2*((Sections!$P$2)/Sections!$M$2)/(1-Sections!$V$2*Sections!$N$2/Sections!$M$2))/Sections!HH212-Sections!HS212/Sections!HH212</f>
        <v>12.358224683033352</v>
      </c>
      <c r="HP212" s="82">
        <f t="shared" si="276"/>
        <v>6.8582415088433493</v>
      </c>
      <c r="HQ212" s="82">
        <f t="shared" si="303"/>
        <v>53.381719031340317</v>
      </c>
      <c r="HR212" s="106">
        <f t="shared" si="314"/>
        <v>1.8705214689619859E-2</v>
      </c>
      <c r="HS212" s="104">
        <f>0.5*Sections!$U$2*Sections!$T$2*Sections!HJ212^2</f>
        <v>515.98216997213899</v>
      </c>
      <c r="HT212" s="104">
        <f>BikeData!$N$2*((Sections!$P$2)/Sections!$N$2)-(0.5*Sections!$U$2*Sections!$T$2*Sections!HJ212^2)/BikeData!$G$5</f>
        <v>8.4798421076831296</v>
      </c>
      <c r="HU212" s="104">
        <f>Sections!$V$2*BikeData!$N$2*(Sections!$P$2/Sections!$M$2)/(1-Sections!$V$2*Sections!$N$2/Sections!$M$2)</f>
        <v>15.459349727578084</v>
      </c>
      <c r="HV212" s="106">
        <f t="shared" si="278"/>
        <v>8.4798421076831296</v>
      </c>
      <c r="HW212" s="106">
        <f t="shared" si="279"/>
        <v>135.42191860000003</v>
      </c>
      <c r="HX212" s="106">
        <f t="shared" si="252"/>
        <v>150.07956896479644</v>
      </c>
      <c r="HY212" s="106">
        <f t="shared" si="280"/>
        <v>1</v>
      </c>
      <c r="HZ212" s="106">
        <f t="shared" si="315"/>
        <v>-8.4798421076831296</v>
      </c>
      <c r="IA212" s="639"/>
    </row>
    <row r="213" spans="2:235">
      <c r="B213" s="65"/>
      <c r="C213" s="65"/>
      <c r="D213" s="65"/>
      <c r="E213" s="111"/>
      <c r="F213" s="111"/>
      <c r="L213" s="149">
        <f>INDEX($B$29:$B$34, MATCH($P213, $A$29:$A$34, 0))</f>
        <v>281.54523308547459</v>
      </c>
      <c r="M213" s="149">
        <f t="shared" si="243"/>
        <v>187</v>
      </c>
      <c r="N213" s="149">
        <f t="shared" si="253"/>
        <v>55.683262607397111</v>
      </c>
      <c r="O213" s="149">
        <f t="shared" si="244"/>
        <v>200.45974538662961</v>
      </c>
      <c r="P213" s="149">
        <f>IF(AC213=0,
IF(N213&lt;$E$29,1,
IF(N213&lt;$E$30,2,
IF(N213&lt;$E$31,3,
IF(N213&lt;$E$32,4,
IF(N213&lt;$E$33,5,
IF(N213&lt;$E$34,6)))))),
IF(N213&gt;$F$29,1,
IF(N213&gt;$F$30,2,
IF(N213&gt;$F$31,3,
IF(N213&gt;$F$32,4,
IF(N213&gt;$F$33,5,
IF(N213&gt;$F$34,6)))))))</f>
        <v>4</v>
      </c>
      <c r="Q213" s="149" cm="1">
        <f t="array" ref="Q213">INDEX(Sections!$A$37:$F$67, MATCH(N213, Acceleration!$H$6:$H$36, 1), Sections!P213)</f>
        <v>4.7104625432718503</v>
      </c>
      <c r="R213" s="149">
        <f>(BikeData!$G$5/L213)*BikeData!$N$2*(Sections!$O$2/Sections!$N$2)-Sections!W213/Sections!L213</f>
        <v>8.2631201713089499</v>
      </c>
      <c r="S213" s="149">
        <f>(Sections!$V$2*Sections!$L$2*BikeData!$N$2*((Sections!$P$2)/Sections!$M$2)/(1-Sections!$V$2*Sections!$N$2/Sections!$M$2))/Sections!L213-Sections!W213/Sections!L213</f>
        <v>12.51364001883929</v>
      </c>
      <c r="T213" s="149">
        <f t="shared" si="240"/>
        <v>4.7104625432718503</v>
      </c>
      <c r="U213" s="149">
        <f t="shared" si="241"/>
        <v>55.767792315017218</v>
      </c>
      <c r="V213" s="149">
        <f t="shared" si="245"/>
        <v>1.794509707774742E-2</v>
      </c>
      <c r="W213" s="149">
        <f>0.5*Sections!$U$2*Sections!$T$2*Sections!N213^2</f>
        <v>558.1126322287829</v>
      </c>
      <c r="X213" s="149">
        <f>BikeData!$N$2*((Sections!$P$2)/Sections!$N$2)-(0.5*Sections!$U$2*Sections!$T$2*Sections!N213^2)/BikeData!$G$5</f>
        <v>8.3202570233776605</v>
      </c>
      <c r="Y213" s="149">
        <f>Sections!$V$2*BikeData!$N$2*(Sections!$P$2/Sections!$M$2)/(1-Sections!$V$2*Sections!$N$2/Sections!$M$2)</f>
        <v>15.459349727578084</v>
      </c>
      <c r="Z213" s="149">
        <f t="shared" si="246"/>
        <v>8.3202570233776605</v>
      </c>
      <c r="AA213" s="149">
        <f>$D$2-M213</f>
        <v>316.2</v>
      </c>
      <c r="AB213" s="149">
        <f>MAX(0, (N213^2 - M$17^2)/(2*Sections!Z213))</f>
        <v>132.4347639720576</v>
      </c>
      <c r="AC213" s="149">
        <f t="shared" si="254"/>
        <v>0</v>
      </c>
      <c r="AD213" s="149">
        <f t="shared" si="247"/>
        <v>4.7104625432718503</v>
      </c>
      <c r="EW213" s="637"/>
      <c r="EX213" s="129">
        <f>INDEX($B$29:$B$34, MATCH($FB213, $A$29:$A$34, 0))</f>
        <v>288.49501037177833</v>
      </c>
      <c r="EY213" s="129">
        <f t="shared" si="282"/>
        <v>187</v>
      </c>
      <c r="EZ213" s="129">
        <f t="shared" si="283"/>
        <v>45.991772669637427</v>
      </c>
      <c r="FA213" s="129">
        <f t="shared" si="284"/>
        <v>165.57038161069474</v>
      </c>
      <c r="FB213" s="149">
        <f>IF(FO213=1,
IF(EZ213&lt;$E$29,1,
IF(EZ213&lt;$E$30,2,
IF(EZ213&lt;$E$31,3,
IF(EZ213&lt;$E$32,4,
IF(EZ213&lt;$E$33,5,
IF(EZ213&lt;$E$34,6)))))),
IF(EZ213&gt;$F$29,1,
IF(EZ213&gt;$F$30,2,
IF(EZ213&gt;$F$31,3,
IF(EZ213&gt;$F$32,4,
IF(EZ213&gt;$F$33,5,
IF(EZ213&gt;$F$34,6)))))))</f>
        <v>3</v>
      </c>
      <c r="FC213" s="149" cm="1">
        <f t="array" ref="FC213">INDEX(Sections!$A$37:$F$67, MATCH(EZ213, Acceleration!$H$6:$H$36, 1), Sections!FB213)</f>
        <v>6.8582415088433493</v>
      </c>
      <c r="FD213" s="129">
        <f>(BikeData!$G$5/EX213)*BikeData!$N$2*(Sections!$O$2/Sections!$N$2)-Sections!FI213/Sections!EX213</f>
        <v>8.6788709310896657</v>
      </c>
      <c r="FE213" s="129">
        <f>(Sections!$V$2*Sections!$L$2*BikeData!$N$2*((Sections!$P$2)/Sections!$M$2)/(1-Sections!$V$2*Sections!$N$2/Sections!$M$2))/Sections!EX213-Sections!FI213/Sections!EX213</f>
        <v>12.826996750198917</v>
      </c>
      <c r="FF213" s="129">
        <f t="shared" si="285"/>
        <v>6.8582415088433493</v>
      </c>
      <c r="FG213" s="129">
        <f t="shared" si="316"/>
        <v>45.795839720752873</v>
      </c>
      <c r="FH213" s="129">
        <f t="shared" si="300"/>
        <v>2.1789432668687318E-2</v>
      </c>
      <c r="FI213" s="149">
        <f>0.5*Sections!$U$2*Sections!$T$2*Sections!EZ213^2</f>
        <v>380.7437675932095</v>
      </c>
      <c r="FJ213" s="149">
        <f>BikeData!$N$2*((Sections!$P$2)/Sections!$N$2)-(0.5*Sections!$U$2*Sections!$T$2*Sections!EZ213^2)/BikeData!$G$5</f>
        <v>8.9921087833608944</v>
      </c>
      <c r="FK213" s="149">
        <f>Sections!$V$2*BikeData!$N$2*(Sections!$P$2/Sections!$M$2)/(1-Sections!$V$2*Sections!$N$2/Sections!$M$2)</f>
        <v>15.459349727578084</v>
      </c>
      <c r="FL213" s="149">
        <f t="shared" si="287"/>
        <v>8.9921087833608944</v>
      </c>
      <c r="FM213" s="149">
        <f t="shared" si="288"/>
        <v>66.628281630000004</v>
      </c>
      <c r="FN213" s="149">
        <f t="shared" si="249"/>
        <v>77.248571519246283</v>
      </c>
      <c r="FO213" s="149">
        <f t="shared" si="289"/>
        <v>1</v>
      </c>
      <c r="FP213" s="149">
        <f t="shared" si="298"/>
        <v>-8.9921087833608944</v>
      </c>
      <c r="FQ213" s="676"/>
      <c r="FR213" s="149">
        <f>INDEX($B$29:$B$34, MATCH($FV213, $A$29:$A$34, 0))</f>
        <v>281.54523308547459</v>
      </c>
      <c r="FS213" s="129">
        <f t="shared" si="255"/>
        <v>187</v>
      </c>
      <c r="FT213" s="129">
        <f t="shared" si="256"/>
        <v>57.610421268619731</v>
      </c>
      <c r="FU213" s="129">
        <f t="shared" si="257"/>
        <v>207.39751656703103</v>
      </c>
      <c r="FV213" s="149">
        <f>IF(GI213=0,
IF(FT213&lt;$E$29,1,
IF(FT213&lt;$E$30,2,
IF(FT213&lt;$E$31,3,
IF(FT213&lt;$E$32,4,
IF(FT213&lt;$E$33,5,
IF(FT213&lt;$E$34,6)))))),
IF(FT213&gt;$F$29,1,
IF(FT213&gt;$F$30,2,
IF(FT213&gt;$F$31,3,
IF(FT213&gt;$F$32,4,
IF(FT213&gt;$F$33,5,
IF(FT213&gt;$F$34,6)))))))</f>
        <v>4</v>
      </c>
      <c r="FW213" s="149" cm="1">
        <f t="array" ref="FW213">INDEX(Sections!$A$37:$F$67, MATCH(FT213, Acceleration!$H$6:$H$36, 1), Sections!FV213)</f>
        <v>4.7104625432718503</v>
      </c>
      <c r="FX213" s="129">
        <f>(BikeData!$G$5/FR213)*BikeData!$N$2*(Sections!$O$2/Sections!$N$2)-Sections!GC213/Sections!FR213</f>
        <v>8.1235323604441287</v>
      </c>
      <c r="FY213" s="129">
        <f>(Sections!$V$2*Sections!$L$2*BikeData!$N$2*((Sections!$P$2)/Sections!$M$2)/(1-Sections!$V$2*Sections!$N$2/Sections!$M$2))/Sections!FR213-Sections!GC213/Sections!FR213</f>
        <v>12.374052207974469</v>
      </c>
      <c r="FZ213" s="129">
        <f t="shared" si="258"/>
        <v>4.7104625432718503</v>
      </c>
      <c r="GA213" s="129">
        <f t="shared" si="259"/>
        <v>57.692127399103391</v>
      </c>
      <c r="GB213" s="129">
        <f t="shared" si="250"/>
        <v>1.7345670352556821E-2</v>
      </c>
      <c r="GC213" s="149">
        <f>0.5*Sections!$U$2*Sections!$T$2*Sections!FT213^2</f>
        <v>597.41291497460986</v>
      </c>
      <c r="GD213" s="149">
        <f>BikeData!$N$2*((Sections!$P$2)/Sections!$N$2)-(0.5*Sections!$U$2*Sections!$T$2*Sections!FT213^2)/BikeData!$G$5</f>
        <v>8.171392316007104</v>
      </c>
      <c r="GE213" s="149">
        <f>Sections!$V$2*BikeData!$N$2*(Sections!$P$2/Sections!$M$2)/(1-Sections!$V$2*Sections!$N$2/Sections!$M$2)</f>
        <v>15.459349727578084</v>
      </c>
      <c r="GF213" s="149">
        <f t="shared" si="260"/>
        <v>8.171392316007104</v>
      </c>
      <c r="GG213" s="149">
        <f t="shared" si="261"/>
        <v>327.54111422000005</v>
      </c>
      <c r="GH213" s="149">
        <f>MAX(0, (FT213^2 - CX$6^2)/(2*Sections!GF213))</f>
        <v>203.08415692184147</v>
      </c>
      <c r="GI213" s="149">
        <f t="shared" si="262"/>
        <v>0</v>
      </c>
      <c r="GJ213" s="149">
        <f t="shared" si="263"/>
        <v>4.7104625432718503</v>
      </c>
      <c r="GM213" s="106">
        <f>INDEX($B$29:$B$34, MATCH(GQ213, $A$29:$A$34, 0))</f>
        <v>281.54523308547459</v>
      </c>
      <c r="GN213" s="106">
        <f t="shared" si="264"/>
        <v>187</v>
      </c>
      <c r="GO213" s="106">
        <f t="shared" si="265"/>
        <v>55.940407001758437</v>
      </c>
      <c r="GP213" s="106">
        <f t="shared" si="266"/>
        <v>201.38546520633037</v>
      </c>
      <c r="GQ213" s="106">
        <f>IF(HD213=0,
IF(GO213&lt;$E$29,1,
IF(GO213&lt;$E$30,2,
IF(GO213&lt;$E$31,3,
IF(GO213&lt;$E$32,4,
IF(GO213&lt;$E$33,5,
IF(GO213&lt;$E$34,6)))))),
IF(GO213&gt;$F$29,1,
IF(GO213&gt;$F$30,2,
IF(GO213&gt;$F$31,3,
IF(GO213&gt;$F$32,4,
IF(GO213&gt;$F$33,5,
IF(GO213&gt;$F$34,6)))))))</f>
        <v>4</v>
      </c>
      <c r="GR213" s="106" cm="1">
        <f t="array" ref="GR213">INDEX(Sections!$A$37:$F$67, MATCH(GO213, Acceleration!$H$6:$H$36, 1), Sections!GQ213)</f>
        <v>4.7104625432718503</v>
      </c>
      <c r="GS213" s="106">
        <f>(BikeData!$G$5/GM213)*BikeData!$N$2*(Sections!$O$2/Sections!$N$2)-Sections!GX213/Sections!GM213</f>
        <v>8.2447692579987688</v>
      </c>
      <c r="GT213" s="106">
        <f>(Sections!$V$2*Sections!$L$2*BikeData!$N$2*((Sections!$P$2)/Sections!$M$2)/(1-Sections!$V$2*Sections!$N$2/Sections!$M$2))/Sections!GM213-Sections!GX213/Sections!GM213</f>
        <v>12.495289105529109</v>
      </c>
      <c r="GU213" s="106">
        <f t="shared" si="267"/>
        <v>4.7104625432718503</v>
      </c>
      <c r="GV213" s="106">
        <f t="shared" si="268"/>
        <v>56.024548731863327</v>
      </c>
      <c r="GW213" s="106">
        <f t="shared" si="251"/>
        <v>1.7862732020886646E-2</v>
      </c>
      <c r="GX213" s="106">
        <f>0.5*Sections!$U$2*Sections!$T$2*Sections!GO213^2</f>
        <v>563.27924439402921</v>
      </c>
      <c r="GY213" s="106">
        <f>BikeData!$N$2*((Sections!$P$2)/Sections!$N$2)-(0.5*Sections!$U$2*Sections!$T$2*Sections!GO213^2)/BikeData!$G$5</f>
        <v>8.3006865227517288</v>
      </c>
      <c r="GZ213" s="106">
        <f>Sections!$V$2*BikeData!$N$2*(Sections!$P$2/Sections!$M$2)/(1-Sections!$V$2*Sections!$N$2/Sections!$M$2)</f>
        <v>15.459349727578084</v>
      </c>
      <c r="HA213" s="106">
        <f t="shared" si="269"/>
        <v>8.3006865227517288</v>
      </c>
      <c r="HB213" s="106">
        <f t="shared" si="270"/>
        <v>196.21187875999999</v>
      </c>
      <c r="HC213" s="106">
        <f>MAX(0, (GO213^2 - DY$9^2)/(2*Sections!HA213))</f>
        <v>188.49821198192851</v>
      </c>
      <c r="HD213" s="106">
        <f t="shared" si="271"/>
        <v>0</v>
      </c>
      <c r="HE213" s="106">
        <f t="shared" si="272"/>
        <v>4.7104625432718503</v>
      </c>
      <c r="HG213" s="672"/>
      <c r="HH213" s="82">
        <f>INDEX($B$29:$B$34, MATCH(HL213, $A$29:$A$34, 0))</f>
        <v>288.49501037177833</v>
      </c>
      <c r="HI213" s="82">
        <f t="shared" si="273"/>
        <v>187</v>
      </c>
      <c r="HJ213" s="82">
        <f t="shared" si="274"/>
        <v>53.381719031340317</v>
      </c>
      <c r="HK213" s="82">
        <f t="shared" si="275"/>
        <v>192.17418851282514</v>
      </c>
      <c r="HL213" s="106">
        <f>IF(HY213=1,
IF(HJ213&lt;$E$29,1,
IF(HJ213&lt;$E$30,2,
IF(HJ213&lt;$E$31,3,
IF(HJ213&lt;$E$32,4,
IF(HJ213&lt;$E$33,5,
IF(HJ213&lt;$E$34,6)))))),
IF(HJ213&gt;$F$29,1,
IF(HJ213&gt;$F$30,2,
IF(HJ213&gt;$F$31,3,
IF(HJ213&gt;$F$32,4,
IF(HJ213&gt;$F$33,5,
IF(HJ213&gt;$F$34,6)))))))</f>
        <v>3</v>
      </c>
      <c r="HM213" s="106" cm="1">
        <f t="array" ref="HM213">INDEX(Sections!$A$37:$F$67, MATCH(HJ213, Acceleration!$H$6:$H$36, 1), Sections!HL213)</f>
        <v>6.8582415088433493</v>
      </c>
      <c r="HN213" s="82">
        <f>(BikeData!$G$5/HH213)*BikeData!$N$2*(Sections!$O$2/Sections!$N$2)-Sections!HS213/Sections!HH213</f>
        <v>8.2206804790266705</v>
      </c>
      <c r="HO213" s="82">
        <f>(Sections!$V$2*Sections!$L$2*BikeData!$N$2*((Sections!$P$2)/Sections!$M$2)/(1-Sections!$V$2*Sections!$N$2/Sections!$M$2))/Sections!HH213-Sections!HS213/Sections!HH213</f>
        <v>12.368806298135922</v>
      </c>
      <c r="HP213" s="82">
        <f t="shared" si="276"/>
        <v>6.8582415088433493</v>
      </c>
      <c r="HQ213" s="82">
        <f t="shared" si="303"/>
        <v>53.222411780033823</v>
      </c>
      <c r="HR213" s="106">
        <f t="shared" si="314"/>
        <v>1.8760999079283212E-2</v>
      </c>
      <c r="HS213" s="104">
        <f>0.5*Sections!$U$2*Sections!$T$2*Sections!HJ213^2</f>
        <v>512.92942681337297</v>
      </c>
      <c r="HT213" s="104">
        <f>BikeData!$N$2*((Sections!$P$2)/Sections!$N$2)-(0.5*Sections!$U$2*Sections!$T$2*Sections!HJ213^2)/BikeData!$G$5</f>
        <v>8.4914055287390617</v>
      </c>
      <c r="HU213" s="104">
        <f>Sections!$V$2*BikeData!$N$2*(Sections!$P$2/Sections!$M$2)/(1-Sections!$V$2*Sections!$N$2/Sections!$M$2)</f>
        <v>15.459349727578084</v>
      </c>
      <c r="HV213" s="106">
        <f t="shared" si="278"/>
        <v>8.4914055287390617</v>
      </c>
      <c r="HW213" s="106">
        <f t="shared" si="279"/>
        <v>134.42191860000003</v>
      </c>
      <c r="HX213" s="106">
        <f t="shared" si="252"/>
        <v>148.87655548005085</v>
      </c>
      <c r="HY213" s="106">
        <f t="shared" si="280"/>
        <v>1</v>
      </c>
      <c r="HZ213" s="106">
        <f t="shared" si="315"/>
        <v>-8.4914055287390617</v>
      </c>
      <c r="IA213" s="639"/>
    </row>
    <row r="214" spans="2:235">
      <c r="B214" s="65"/>
      <c r="C214" s="65"/>
      <c r="D214" s="65"/>
      <c r="E214" s="111"/>
      <c r="F214" s="111"/>
      <c r="L214" s="149">
        <f>INDEX($B$29:$B$34, MATCH($P214, $A$29:$A$34, 0))</f>
        <v>281.54523308547459</v>
      </c>
      <c r="M214" s="149">
        <f t="shared" si="243"/>
        <v>188</v>
      </c>
      <c r="N214" s="149">
        <f t="shared" si="253"/>
        <v>55.767792315017218</v>
      </c>
      <c r="O214" s="149">
        <f t="shared" si="244"/>
        <v>200.764052334062</v>
      </c>
      <c r="P214" s="149">
        <f>IF(AC214=0,
IF(N214&lt;$E$29,1,
IF(N214&lt;$E$30,2,
IF(N214&lt;$E$31,3,
IF(N214&lt;$E$32,4,
IF(N214&lt;$E$33,5,
IF(N214&lt;$E$34,6)))))),
IF(N214&gt;$F$29,1,
IF(N214&gt;$F$30,2,
IF(N214&gt;$F$31,3,
IF(N214&gt;$F$32,4,
IF(N214&gt;$F$33,5,
IF(N214&gt;$F$34,6)))))))</f>
        <v>4</v>
      </c>
      <c r="Q214" s="149" cm="1">
        <f t="array" ref="Q214">INDEX(Sections!$A$37:$F$67, MATCH(N214, Acceleration!$H$6:$H$36, 1), Sections!P214)</f>
        <v>4.7104625432718503</v>
      </c>
      <c r="R214" s="149">
        <f>(BikeData!$G$5/L214)*BikeData!$N$2*(Sections!$O$2/Sections!$N$2)-Sections!W214/Sections!L214</f>
        <v>8.2570971017758801</v>
      </c>
      <c r="S214" s="149">
        <f>(Sections!$V$2*Sections!$L$2*BikeData!$N$2*((Sections!$P$2)/Sections!$M$2)/(1-Sections!$V$2*Sections!$N$2/Sections!$M$2))/Sections!L214-Sections!W214/Sections!L214</f>
        <v>12.50761694930622</v>
      </c>
      <c r="T214" s="149">
        <f t="shared" si="240"/>
        <v>4.7104625432718503</v>
      </c>
      <c r="U214" s="149">
        <f t="shared" si="241"/>
        <v>55.852194090988384</v>
      </c>
      <c r="V214" s="149">
        <f t="shared" si="245"/>
        <v>1.7917938035983478E-2</v>
      </c>
      <c r="W214" s="149">
        <f>0.5*Sections!$U$2*Sections!$T$2*Sections!N214^2</f>
        <v>559.80839874436083</v>
      </c>
      <c r="X214" s="149">
        <f>BikeData!$N$2*((Sections!$P$2)/Sections!$N$2)-(0.5*Sections!$U$2*Sections!$T$2*Sections!N214^2)/BikeData!$G$5</f>
        <v>8.3138336653641076</v>
      </c>
      <c r="Y214" s="149">
        <f>Sections!$V$2*BikeData!$N$2*(Sections!$P$2/Sections!$M$2)/(1-Sections!$V$2*Sections!$N$2/Sections!$M$2)</f>
        <v>15.459349727578084</v>
      </c>
      <c r="Z214" s="149">
        <f t="shared" si="246"/>
        <v>8.3138336653641076</v>
      </c>
      <c r="AA214" s="149">
        <f>$D$2-M214</f>
        <v>315.2</v>
      </c>
      <c r="AB214" s="149">
        <f>MAX(0, (N214^2 - M$17^2)/(2*Sections!Z214))</f>
        <v>133.10366578914267</v>
      </c>
      <c r="AC214" s="149">
        <f t="shared" si="254"/>
        <v>0</v>
      </c>
      <c r="AD214" s="149">
        <f t="shared" si="247"/>
        <v>4.7104625432718503</v>
      </c>
      <c r="EW214" s="637"/>
      <c r="EX214" s="129">
        <f>INDEX($B$29:$B$34, MATCH($FB214, $A$29:$A$34, 0))</f>
        <v>288.49501037177833</v>
      </c>
      <c r="EY214" s="129">
        <f t="shared" si="282"/>
        <v>188</v>
      </c>
      <c r="EZ214" s="129">
        <f t="shared" si="283"/>
        <v>45.795839720752873</v>
      </c>
      <c r="FA214" s="129">
        <f t="shared" si="284"/>
        <v>164.86502299471036</v>
      </c>
      <c r="FB214" s="149">
        <f>IF(FO214=1,
IF(EZ214&lt;$E$29,1,
IF(EZ214&lt;$E$30,2,
IF(EZ214&lt;$E$31,3,
IF(EZ214&lt;$E$32,4,
IF(EZ214&lt;$E$33,5,
IF(EZ214&lt;$E$34,6)))))),
IF(EZ214&gt;$F$29,1,
IF(EZ214&gt;$F$30,2,
IF(EZ214&gt;$F$31,3,
IF(EZ214&gt;$F$32,4,
IF(EZ214&gt;$F$33,5,
IF(EZ214&gt;$F$34,6)))))))</f>
        <v>3</v>
      </c>
      <c r="FC214" s="149" cm="1">
        <f t="array" ref="FC214">INDEX(Sections!$A$37:$F$67, MATCH(EZ214, Acceleration!$H$6:$H$36, 1), Sections!FB214)</f>
        <v>6.8582415088433493</v>
      </c>
      <c r="FD214" s="129">
        <f>(BikeData!$G$5/EX214)*BikeData!$N$2*(Sections!$O$2/Sections!$N$2)-Sections!FI214/Sections!EX214</f>
        <v>8.6900917808292792</v>
      </c>
      <c r="FE214" s="129">
        <f>(Sections!$V$2*Sections!$L$2*BikeData!$N$2*((Sections!$P$2)/Sections!$M$2)/(1-Sections!$V$2*Sections!$N$2/Sections!$M$2))/Sections!EX214-Sections!FI214/Sections!EX214</f>
        <v>12.838217599938531</v>
      </c>
      <c r="FF214" s="129">
        <f t="shared" si="285"/>
        <v>6.8582415088433493</v>
      </c>
      <c r="FG214" s="129">
        <f t="shared" si="316"/>
        <v>45.598795973458763</v>
      </c>
      <c r="FH214" s="129">
        <f t="shared" si="300"/>
        <v>2.1883122404378553E-2</v>
      </c>
      <c r="FI214" s="149">
        <f>0.5*Sections!$U$2*Sections!$T$2*Sections!EZ214^2</f>
        <v>377.5066084311996</v>
      </c>
      <c r="FJ214" s="149">
        <f>BikeData!$N$2*((Sections!$P$2)/Sections!$N$2)-(0.5*Sections!$U$2*Sections!$T$2*Sections!EZ214^2)/BikeData!$G$5</f>
        <v>9.0043707498836589</v>
      </c>
      <c r="FK214" s="149">
        <f>Sections!$V$2*BikeData!$N$2*(Sections!$P$2/Sections!$M$2)/(1-Sections!$V$2*Sections!$N$2/Sections!$M$2)</f>
        <v>15.459349727578084</v>
      </c>
      <c r="FL214" s="149">
        <f t="shared" si="287"/>
        <v>9.0043707498836589</v>
      </c>
      <c r="FM214" s="149">
        <f t="shared" si="288"/>
        <v>65.628281630000004</v>
      </c>
      <c r="FN214" s="149">
        <f t="shared" si="249"/>
        <v>76.144737785901881</v>
      </c>
      <c r="FO214" s="149">
        <f t="shared" si="289"/>
        <v>1</v>
      </c>
      <c r="FP214" s="149">
        <f t="shared" si="298"/>
        <v>-9.0043707498836589</v>
      </c>
      <c r="FQ214" s="676"/>
      <c r="FR214" s="149">
        <f>INDEX($B$29:$B$34, MATCH($FV214, $A$29:$A$34, 0))</f>
        <v>281.54523308547459</v>
      </c>
      <c r="FS214" s="129">
        <f t="shared" si="255"/>
        <v>188</v>
      </c>
      <c r="FT214" s="129">
        <f t="shared" si="256"/>
        <v>57.692127399103391</v>
      </c>
      <c r="FU214" s="129">
        <f t="shared" si="257"/>
        <v>207.69165863677222</v>
      </c>
      <c r="FV214" s="149">
        <f>IF(GI214=0,
IF(FT214&lt;$E$29,1,
IF(FT214&lt;$E$30,2,
IF(FT214&lt;$E$31,3,
IF(FT214&lt;$E$32,4,
IF(FT214&lt;$E$33,5,
IF(FT214&lt;$E$34,6)))))),
IF(FT214&gt;$F$29,1,
IF(FT214&gt;$F$30,2,
IF(FT214&gt;$F$31,3,
IF(FT214&gt;$F$32,4,
IF(FT214&gt;$F$33,5,
IF(FT214&gt;$F$34,6)))))))</f>
        <v>4</v>
      </c>
      <c r="FW214" s="149" cm="1">
        <f t="array" ref="FW214">INDEX(Sections!$A$37:$F$67, MATCH(FT214, Acceleration!$H$6:$H$36, 1), Sections!FV214)</f>
        <v>4.7104625432718503</v>
      </c>
      <c r="FX214" s="129">
        <f>(BikeData!$G$5/FR214)*BikeData!$N$2*(Sections!$O$2/Sections!$N$2)-Sections!GC214/Sections!FR214</f>
        <v>8.1175092909110607</v>
      </c>
      <c r="FY214" s="129">
        <f>(Sections!$V$2*Sections!$L$2*BikeData!$N$2*((Sections!$P$2)/Sections!$M$2)/(1-Sections!$V$2*Sections!$N$2/Sections!$M$2))/Sections!FR214-Sections!GC214/Sections!FR214</f>
        <v>12.368029138441401</v>
      </c>
      <c r="FZ214" s="129">
        <f t="shared" si="258"/>
        <v>4.7104625432718503</v>
      </c>
      <c r="GA214" s="129">
        <f t="shared" si="259"/>
        <v>57.773717977302795</v>
      </c>
      <c r="GB214" s="129">
        <f t="shared" si="250"/>
        <v>1.7321139367925242E-2</v>
      </c>
      <c r="GC214" s="149">
        <f>0.5*Sections!$U$2*Sections!$T$2*Sections!FT214^2</f>
        <v>599.10868149018768</v>
      </c>
      <c r="GD214" s="149">
        <f>BikeData!$N$2*((Sections!$P$2)/Sections!$N$2)-(0.5*Sections!$U$2*Sections!$T$2*Sections!FT214^2)/BikeData!$G$5</f>
        <v>8.1649689579935512</v>
      </c>
      <c r="GE214" s="149">
        <f>Sections!$V$2*BikeData!$N$2*(Sections!$P$2/Sections!$M$2)/(1-Sections!$V$2*Sections!$N$2/Sections!$M$2)</f>
        <v>15.459349727578084</v>
      </c>
      <c r="GF214" s="149">
        <f t="shared" si="260"/>
        <v>8.1649689579935512</v>
      </c>
      <c r="GG214" s="149">
        <f t="shared" si="261"/>
        <v>326.54111422000005</v>
      </c>
      <c r="GH214" s="149">
        <f>MAX(0, (FT214^2 - CX$6^2)/(2*Sections!GF214))</f>
        <v>203.82083391608438</v>
      </c>
      <c r="GI214" s="149">
        <f t="shared" si="262"/>
        <v>0</v>
      </c>
      <c r="GJ214" s="149">
        <f t="shared" si="263"/>
        <v>4.7104625432718503</v>
      </c>
      <c r="GM214" s="106">
        <f>INDEX($B$29:$B$34, MATCH(GQ214, $A$29:$A$34, 0))</f>
        <v>281.54523308547459</v>
      </c>
      <c r="GN214" s="106">
        <f t="shared" si="264"/>
        <v>188</v>
      </c>
      <c r="GO214" s="106">
        <f t="shared" si="265"/>
        <v>56.024548731863327</v>
      </c>
      <c r="GP214" s="106">
        <f t="shared" si="266"/>
        <v>201.68837543470798</v>
      </c>
      <c r="GQ214" s="106">
        <f>IF(HD214=0,
IF(GO214&lt;$E$29,1,
IF(GO214&lt;$E$30,2,
IF(GO214&lt;$E$31,3,
IF(GO214&lt;$E$32,4,
IF(GO214&lt;$E$33,5,
IF(GO214&lt;$E$34,6)))))),
IF(GO214&gt;$F$29,1,
IF(GO214&gt;$F$30,2,
IF(GO214&gt;$F$31,3,
IF(GO214&gt;$F$32,4,
IF(GO214&gt;$F$33,5,
IF(GO214&gt;$F$34,6)))))))</f>
        <v>4</v>
      </c>
      <c r="GR214" s="106" cm="1">
        <f t="array" ref="GR214">INDEX(Sections!$A$37:$F$67, MATCH(GO214, Acceleration!$H$6:$H$36, 1), Sections!GQ214)</f>
        <v>4.7104625432718503</v>
      </c>
      <c r="GS214" s="106">
        <f>(BikeData!$G$5/GM214)*BikeData!$N$2*(Sections!$O$2/Sections!$N$2)-Sections!GX214/Sections!GM214</f>
        <v>8.2387461884656989</v>
      </c>
      <c r="GT214" s="106">
        <f>(Sections!$V$2*Sections!$L$2*BikeData!$N$2*((Sections!$P$2)/Sections!$M$2)/(1-Sections!$V$2*Sections!$N$2/Sections!$M$2))/Sections!GM214-Sections!GX214/Sections!GM214</f>
        <v>12.489266035996039</v>
      </c>
      <c r="GU214" s="106">
        <f t="shared" si="267"/>
        <v>4.7104625432718503</v>
      </c>
      <c r="GV214" s="106">
        <f t="shared" si="268"/>
        <v>56.108564281181465</v>
      </c>
      <c r="GW214" s="106">
        <f t="shared" si="251"/>
        <v>1.7835944675569364E-2</v>
      </c>
      <c r="GX214" s="106">
        <f>0.5*Sections!$U$2*Sections!$T$2*Sections!GO214^2</f>
        <v>564.97501090960714</v>
      </c>
      <c r="GY214" s="106">
        <f>BikeData!$N$2*((Sections!$P$2)/Sections!$N$2)-(0.5*Sections!$U$2*Sections!$T$2*Sections!GO214^2)/BikeData!$G$5</f>
        <v>8.2942631647381759</v>
      </c>
      <c r="GZ214" s="106">
        <f>Sections!$V$2*BikeData!$N$2*(Sections!$P$2/Sections!$M$2)/(1-Sections!$V$2*Sections!$N$2/Sections!$M$2)</f>
        <v>15.459349727578084</v>
      </c>
      <c r="HA214" s="106">
        <f t="shared" si="269"/>
        <v>8.2942631647381759</v>
      </c>
      <c r="HB214" s="106">
        <f t="shared" si="270"/>
        <v>195.21187875999999</v>
      </c>
      <c r="HC214" s="106">
        <f>MAX(0, (GO214^2 - DY$9^2)/(2*Sections!HA214))</f>
        <v>189.21210951883327</v>
      </c>
      <c r="HD214" s="106">
        <f t="shared" si="271"/>
        <v>0</v>
      </c>
      <c r="HE214" s="106">
        <f t="shared" si="272"/>
        <v>4.7104625432718503</v>
      </c>
      <c r="HG214" s="672"/>
      <c r="HH214" s="82">
        <f>INDEX($B$29:$B$34, MATCH(HL214, $A$29:$A$34, 0))</f>
        <v>288.49501037177833</v>
      </c>
      <c r="HI214" s="82">
        <f t="shared" si="273"/>
        <v>188</v>
      </c>
      <c r="HJ214" s="82">
        <f t="shared" si="274"/>
        <v>53.222411780033823</v>
      </c>
      <c r="HK214" s="82">
        <f t="shared" si="275"/>
        <v>191.60068240812177</v>
      </c>
      <c r="HL214" s="106">
        <f>IF(HY214=1,
IF(HJ214&lt;$E$29,1,
IF(HJ214&lt;$E$30,2,
IF(HJ214&lt;$E$31,3,
IF(HJ214&lt;$E$32,4,
IF(HJ214&lt;$E$33,5,
IF(HJ214&lt;$E$34,6)))))),
IF(HJ214&gt;$F$29,1,
IF(HJ214&gt;$F$30,2,
IF(HJ214&gt;$F$31,3,
IF(HJ214&gt;$F$32,4,
IF(HJ214&gt;$F$33,5,
IF(HJ214&gt;$F$34,6)))))))</f>
        <v>3</v>
      </c>
      <c r="HM214" s="106" cm="1">
        <f t="array" ref="HM214">INDEX(Sections!$A$37:$F$67, MATCH(HJ214, Acceleration!$H$6:$H$36, 1), Sections!HL214)</f>
        <v>6.8582415088433493</v>
      </c>
      <c r="HN214" s="82">
        <f>(BikeData!$G$5/HH214)*BikeData!$N$2*(Sections!$O$2/Sections!$N$2)-Sections!HS214/Sections!HH214</f>
        <v>8.2312765236043806</v>
      </c>
      <c r="HO214" s="82">
        <f>(Sections!$V$2*Sections!$L$2*BikeData!$N$2*((Sections!$P$2)/Sections!$M$2)/(1-Sections!$V$2*Sections!$N$2/Sections!$M$2))/Sections!HH214-Sections!HS214/Sections!HH214</f>
        <v>12.379402342713632</v>
      </c>
      <c r="HP214" s="82">
        <f t="shared" si="276"/>
        <v>6.8582415088433493</v>
      </c>
      <c r="HQ214" s="82">
        <f t="shared" si="303"/>
        <v>53.062408032874743</v>
      </c>
      <c r="HR214" s="106">
        <f t="shared" si="314"/>
        <v>1.8817362663083915E-2</v>
      </c>
      <c r="HS214" s="104">
        <f>0.5*Sections!$U$2*Sections!$T$2*Sections!HJ214^2</f>
        <v>509.87252082302695</v>
      </c>
      <c r="HT214" s="104">
        <f>BikeData!$N$2*((Sections!$P$2)/Sections!$N$2)-(0.5*Sections!$U$2*Sections!$T$2*Sections!HJ214^2)/BikeData!$G$5</f>
        <v>8.5029847180964335</v>
      </c>
      <c r="HU214" s="104">
        <f>Sections!$V$2*BikeData!$N$2*(Sections!$P$2/Sections!$M$2)/(1-Sections!$V$2*Sections!$N$2/Sections!$M$2)</f>
        <v>15.459349727578084</v>
      </c>
      <c r="HV214" s="106">
        <f t="shared" si="278"/>
        <v>8.5029847180964335</v>
      </c>
      <c r="HW214" s="106">
        <f t="shared" si="279"/>
        <v>133.42191860000003</v>
      </c>
      <c r="HX214" s="106">
        <f t="shared" si="252"/>
        <v>147.67518023427687</v>
      </c>
      <c r="HY214" s="106">
        <f t="shared" si="280"/>
        <v>1</v>
      </c>
      <c r="HZ214" s="106">
        <f t="shared" si="315"/>
        <v>-8.5029847180964335</v>
      </c>
      <c r="IA214" s="639"/>
    </row>
    <row r="215" spans="2:235">
      <c r="B215" s="65"/>
      <c r="C215" s="65"/>
      <c r="D215" s="65"/>
      <c r="E215" s="111"/>
      <c r="F215" s="111"/>
      <c r="L215" s="149">
        <f>INDEX($B$29:$B$34, MATCH($P215, $A$29:$A$34, 0))</f>
        <v>281.54523308547459</v>
      </c>
      <c r="M215" s="149">
        <f t="shared" si="243"/>
        <v>189</v>
      </c>
      <c r="N215" s="149">
        <f t="shared" si="253"/>
        <v>55.852194090988384</v>
      </c>
      <c r="O215" s="149">
        <f t="shared" si="244"/>
        <v>201.06789872755817</v>
      </c>
      <c r="P215" s="149">
        <f>IF(AC215=0,
IF(N215&lt;$E$29,1,
IF(N215&lt;$E$30,2,
IF(N215&lt;$E$31,3,
IF(N215&lt;$E$32,4,
IF(N215&lt;$E$33,5,
IF(N215&lt;$E$34,6)))))),
IF(N215&gt;$F$29,1,
IF(N215&gt;$F$30,2,
IF(N215&gt;$F$31,3,
IF(N215&gt;$F$32,4,
IF(N215&gt;$F$33,5,
IF(N215&gt;$F$34,6)))))))</f>
        <v>4</v>
      </c>
      <c r="Q215" s="149" cm="1">
        <f t="array" ref="Q215">INDEX(Sections!$A$37:$F$67, MATCH(N215, Acceleration!$H$6:$H$36, 1), Sections!P215)</f>
        <v>4.7104625432718503</v>
      </c>
      <c r="R215" s="149">
        <f>(BikeData!$G$5/L215)*BikeData!$N$2*(Sections!$O$2/Sections!$N$2)-Sections!W215/Sections!L215</f>
        <v>8.251074032242812</v>
      </c>
      <c r="S215" s="149">
        <f>(Sections!$V$2*Sections!$L$2*BikeData!$N$2*((Sections!$P$2)/Sections!$M$2)/(1-Sections!$V$2*Sections!$N$2/Sections!$M$2))/Sections!L215-Sections!W215/Sections!L215</f>
        <v>12.501593879773152</v>
      </c>
      <c r="T215" s="149">
        <f t="shared" si="240"/>
        <v>4.7104625432718503</v>
      </c>
      <c r="U215" s="149">
        <f t="shared" si="241"/>
        <v>55.936468514413576</v>
      </c>
      <c r="V215" s="149">
        <f t="shared" si="245"/>
        <v>1.7890901933943854E-2</v>
      </c>
      <c r="W215" s="149">
        <f>0.5*Sections!$U$2*Sections!$T$2*Sections!N215^2</f>
        <v>561.50416525993876</v>
      </c>
      <c r="X215" s="149">
        <f>BikeData!$N$2*((Sections!$P$2)/Sections!$N$2)-(0.5*Sections!$U$2*Sections!$T$2*Sections!N215^2)/BikeData!$G$5</f>
        <v>8.3074103073505547</v>
      </c>
      <c r="Y215" s="149">
        <f>Sections!$V$2*BikeData!$N$2*(Sections!$P$2/Sections!$M$2)/(1-Sections!$V$2*Sections!$N$2/Sections!$M$2)</f>
        <v>15.459349727578084</v>
      </c>
      <c r="Z215" s="149">
        <f t="shared" si="246"/>
        <v>8.3074103073505547</v>
      </c>
      <c r="AA215" s="149">
        <f>$D$2-M215</f>
        <v>314.2</v>
      </c>
      <c r="AB215" s="149">
        <f>MAX(0, (N215^2 - M$17^2)/(2*Sections!Z215))</f>
        <v>133.77360200700682</v>
      </c>
      <c r="AC215" s="149">
        <f t="shared" si="254"/>
        <v>0</v>
      </c>
      <c r="AD215" s="149">
        <f t="shared" si="247"/>
        <v>4.7104625432718503</v>
      </c>
      <c r="EW215" s="637"/>
      <c r="EX215" s="129">
        <f>INDEX($B$29:$B$34, MATCH($FB215, $A$29:$A$34, 0))</f>
        <v>288.49501037177833</v>
      </c>
      <c r="EY215" s="129">
        <f t="shared" si="282"/>
        <v>189</v>
      </c>
      <c r="EZ215" s="129">
        <f t="shared" si="283"/>
        <v>45.598795973458763</v>
      </c>
      <c r="FA215" s="129">
        <f t="shared" si="284"/>
        <v>164.15566550445155</v>
      </c>
      <c r="FB215" s="149">
        <f>IF(FO215=1,
IF(EZ215&lt;$E$29,1,
IF(EZ215&lt;$E$30,2,
IF(EZ215&lt;$E$31,3,
IF(EZ215&lt;$E$32,4,
IF(EZ215&lt;$E$33,5,
IF(EZ215&lt;$E$34,6)))))),
IF(EZ215&gt;$F$29,1,
IF(EZ215&gt;$F$30,2,
IF(EZ215&gt;$F$31,3,
IF(EZ215&gt;$F$32,4,
IF(EZ215&gt;$F$33,5,
IF(EZ215&gt;$F$34,6)))))))</f>
        <v>3</v>
      </c>
      <c r="FC215" s="149" cm="1">
        <f t="array" ref="FC215">INDEX(Sections!$A$37:$F$67, MATCH(EZ215, Acceleration!$H$6:$H$36, 1), Sections!FB215)</f>
        <v>6.8582415088433493</v>
      </c>
      <c r="FD215" s="129">
        <f>(BikeData!$G$5/EX215)*BikeData!$N$2*(Sections!$O$2/Sections!$N$2)-Sections!FI215/Sections!EX215</f>
        <v>8.7013279317276275</v>
      </c>
      <c r="FE215" s="129">
        <f>(Sections!$V$2*Sections!$L$2*BikeData!$N$2*((Sections!$P$2)/Sections!$M$2)/(1-Sections!$V$2*Sections!$N$2/Sections!$M$2))/Sections!EX215-Sections!FI215/Sections!EX215</f>
        <v>12.849453750836879</v>
      </c>
      <c r="FF215" s="129">
        <f t="shared" si="285"/>
        <v>6.8582415088433493</v>
      </c>
      <c r="FG215" s="129">
        <f t="shared" si="316"/>
        <v>45.400626596497311</v>
      </c>
      <c r="FH215" s="129">
        <f t="shared" si="300"/>
        <v>2.1978161437920522E-2</v>
      </c>
      <c r="FI215" s="149">
        <f>0.5*Sections!$U$2*Sections!$T$2*Sections!EZ215^2</f>
        <v>374.26503496124144</v>
      </c>
      <c r="FJ215" s="149">
        <f>BikeData!$N$2*((Sections!$P$2)/Sections!$N$2)-(0.5*Sections!$U$2*Sections!$T$2*Sections!EZ215^2)/BikeData!$G$5</f>
        <v>9.016649437269864</v>
      </c>
      <c r="FK215" s="149">
        <f>Sections!$V$2*BikeData!$N$2*(Sections!$P$2/Sections!$M$2)/(1-Sections!$V$2*Sections!$N$2/Sections!$M$2)</f>
        <v>15.459349727578084</v>
      </c>
      <c r="FL215" s="149">
        <f t="shared" si="287"/>
        <v>9.016649437269864</v>
      </c>
      <c r="FM215" s="149">
        <f t="shared" si="288"/>
        <v>64.628281630000004</v>
      </c>
      <c r="FN215" s="149">
        <f t="shared" si="249"/>
        <v>75.042407230587429</v>
      </c>
      <c r="FO215" s="149">
        <f t="shared" si="289"/>
        <v>1</v>
      </c>
      <c r="FP215" s="149">
        <f t="shared" si="298"/>
        <v>-9.016649437269864</v>
      </c>
      <c r="FQ215" s="676"/>
      <c r="FR215" s="149">
        <f>INDEX($B$29:$B$34, MATCH($FV215, $A$29:$A$34, 0))</f>
        <v>281.54523308547459</v>
      </c>
      <c r="FS215" s="129">
        <f t="shared" si="255"/>
        <v>189</v>
      </c>
      <c r="FT215" s="129">
        <f t="shared" si="256"/>
        <v>57.773717977302795</v>
      </c>
      <c r="FU215" s="129">
        <f t="shared" si="257"/>
        <v>207.98538471829008</v>
      </c>
      <c r="FV215" s="149">
        <f>IF(GI215=0,
IF(FT215&lt;$E$29,1,
IF(FT215&lt;$E$30,2,
IF(FT215&lt;$E$31,3,
IF(FT215&lt;$E$32,4,
IF(FT215&lt;$E$33,5,
IF(FT215&lt;$E$34,6)))))),
IF(FT215&gt;$F$29,1,
IF(FT215&gt;$F$30,2,
IF(FT215&gt;$F$31,3,
IF(FT215&gt;$F$32,4,
IF(FT215&gt;$F$33,5,
IF(FT215&gt;$F$34,6)))))))</f>
        <v>4</v>
      </c>
      <c r="FW215" s="149" cm="1">
        <f t="array" ref="FW215">INDEX(Sections!$A$37:$F$67, MATCH(FT215, Acceleration!$H$6:$H$36, 1), Sections!FV215)</f>
        <v>4.7104625432718503</v>
      </c>
      <c r="FX215" s="129">
        <f>(BikeData!$G$5/FR215)*BikeData!$N$2*(Sections!$O$2/Sections!$N$2)-Sections!GC215/Sections!FR215</f>
        <v>8.1114862213779908</v>
      </c>
      <c r="FY215" s="129">
        <f>(Sections!$V$2*Sections!$L$2*BikeData!$N$2*((Sections!$P$2)/Sections!$M$2)/(1-Sections!$V$2*Sections!$N$2/Sections!$M$2))/Sections!FR215-Sections!GC215/Sections!FR215</f>
        <v>12.362006068908332</v>
      </c>
      <c r="FZ215" s="129">
        <f t="shared" si="258"/>
        <v>4.7104625432718503</v>
      </c>
      <c r="GA215" s="129">
        <f t="shared" si="259"/>
        <v>57.855193492092511</v>
      </c>
      <c r="GB215" s="129">
        <f t="shared" si="250"/>
        <v>1.7296712168126845E-2</v>
      </c>
      <c r="GC215" s="149">
        <f>0.5*Sections!$U$2*Sections!$T$2*Sections!FT215^2</f>
        <v>600.80444800576561</v>
      </c>
      <c r="GD215" s="149">
        <f>BikeData!$N$2*((Sections!$P$2)/Sections!$N$2)-(0.5*Sections!$U$2*Sections!$T$2*Sections!FT215^2)/BikeData!$G$5</f>
        <v>8.1585455999800001</v>
      </c>
      <c r="GE215" s="149">
        <f>Sections!$V$2*BikeData!$N$2*(Sections!$P$2/Sections!$M$2)/(1-Sections!$V$2*Sections!$N$2/Sections!$M$2)</f>
        <v>15.459349727578084</v>
      </c>
      <c r="GF215" s="149">
        <f t="shared" si="260"/>
        <v>8.1585455999800001</v>
      </c>
      <c r="GG215" s="149">
        <f t="shared" si="261"/>
        <v>325.54111422000005</v>
      </c>
      <c r="GH215" s="149">
        <f>MAX(0, (FT215^2 - CX$6^2)/(2*Sections!GF215))</f>
        <v>204.55867090631341</v>
      </c>
      <c r="GI215" s="149">
        <f t="shared" si="262"/>
        <v>0</v>
      </c>
      <c r="GJ215" s="149">
        <f t="shared" si="263"/>
        <v>4.7104625432718503</v>
      </c>
      <c r="GM215" s="106">
        <f>INDEX($B$29:$B$34, MATCH(GQ215, $A$29:$A$34, 0))</f>
        <v>281.54523308547459</v>
      </c>
      <c r="GN215" s="106">
        <f t="shared" si="264"/>
        <v>189</v>
      </c>
      <c r="GO215" s="106">
        <f t="shared" si="265"/>
        <v>56.108564281181465</v>
      </c>
      <c r="GP215" s="106">
        <f t="shared" si="266"/>
        <v>201.99083141225327</v>
      </c>
      <c r="GQ215" s="106">
        <f>IF(HD215=0,
IF(GO215&lt;$E$29,1,
IF(GO215&lt;$E$30,2,
IF(GO215&lt;$E$31,3,
IF(GO215&lt;$E$32,4,
IF(GO215&lt;$E$33,5,
IF(GO215&lt;$E$34,6)))))),
IF(GO215&gt;$F$29,1,
IF(GO215&gt;$F$30,2,
IF(GO215&gt;$F$31,3,
IF(GO215&gt;$F$32,4,
IF(GO215&gt;$F$33,5,
IF(GO215&gt;$F$34,6)))))))</f>
        <v>4</v>
      </c>
      <c r="GR215" s="106" cm="1">
        <f t="array" ref="GR215">INDEX(Sections!$A$37:$F$67, MATCH(GO215, Acceleration!$H$6:$H$36, 1), Sections!GQ215)</f>
        <v>4.7104625432718503</v>
      </c>
      <c r="GS215" s="106">
        <f>(BikeData!$G$5/GM215)*BikeData!$N$2*(Sections!$O$2/Sections!$N$2)-Sections!GX215/Sections!GM215</f>
        <v>8.2327231189326309</v>
      </c>
      <c r="GT215" s="106">
        <f>(Sections!$V$2*Sections!$L$2*BikeData!$N$2*((Sections!$P$2)/Sections!$M$2)/(1-Sections!$V$2*Sections!$N$2/Sections!$M$2))/Sections!GM215-Sections!GX215/Sections!GM215</f>
        <v>12.483242966462971</v>
      </c>
      <c r="GU215" s="106">
        <f t="shared" si="267"/>
        <v>4.7104625432718503</v>
      </c>
      <c r="GV215" s="106">
        <f t="shared" si="268"/>
        <v>56.192454215686439</v>
      </c>
      <c r="GW215" s="106">
        <f t="shared" si="251"/>
        <v>1.7809277482695927E-2</v>
      </c>
      <c r="GX215" s="106">
        <f>0.5*Sections!$U$2*Sections!$T$2*Sections!GO215^2</f>
        <v>566.67077742518507</v>
      </c>
      <c r="GY215" s="106">
        <f>BikeData!$N$2*((Sections!$P$2)/Sections!$N$2)-(0.5*Sections!$U$2*Sections!$T$2*Sections!GO215^2)/BikeData!$G$5</f>
        <v>8.2878398067246231</v>
      </c>
      <c r="GZ215" s="106">
        <f>Sections!$V$2*BikeData!$N$2*(Sections!$P$2/Sections!$M$2)/(1-Sections!$V$2*Sections!$N$2/Sections!$M$2)</f>
        <v>15.459349727578084</v>
      </c>
      <c r="HA215" s="106">
        <f t="shared" si="269"/>
        <v>8.2878398067246231</v>
      </c>
      <c r="HB215" s="106">
        <f t="shared" si="270"/>
        <v>194.21187875999999</v>
      </c>
      <c r="HC215" s="106">
        <f>MAX(0, (GO215^2 - DY$9^2)/(2*Sections!HA215))</f>
        <v>189.92711364553017</v>
      </c>
      <c r="HD215" s="106">
        <f t="shared" si="271"/>
        <v>0</v>
      </c>
      <c r="HE215" s="106">
        <f t="shared" si="272"/>
        <v>4.7104625432718503</v>
      </c>
      <c r="HG215" s="672"/>
      <c r="HH215" s="82">
        <f>INDEX($B$29:$B$34, MATCH(HL215, $A$29:$A$34, 0))</f>
        <v>288.49501037177833</v>
      </c>
      <c r="HI215" s="82">
        <f t="shared" si="273"/>
        <v>189</v>
      </c>
      <c r="HJ215" s="82">
        <f t="shared" si="274"/>
        <v>53.062408032874743</v>
      </c>
      <c r="HK215" s="82">
        <f t="shared" si="275"/>
        <v>191.02466891834908</v>
      </c>
      <c r="HL215" s="106">
        <f>IF(HY215=1,
IF(HJ215&lt;$E$29,1,
IF(HJ215&lt;$E$30,2,
IF(HJ215&lt;$E$31,3,
IF(HJ215&lt;$E$32,4,
IF(HJ215&lt;$E$33,5,
IF(HJ215&lt;$E$34,6)))))),
IF(HJ215&gt;$F$29,1,
IF(HJ215&gt;$F$30,2,
IF(HJ215&gt;$F$31,3,
IF(HJ215&gt;$F$32,4,
IF(HJ215&gt;$F$33,5,
IF(HJ215&gt;$F$34,6)))))))</f>
        <v>3</v>
      </c>
      <c r="HM215" s="106" cm="1">
        <f t="array" ref="HM215">INDEX(Sections!$A$37:$F$67, MATCH(HJ215, Acceleration!$H$6:$H$36, 1), Sections!HL215)</f>
        <v>6.8582415088433493</v>
      </c>
      <c r="HN215" s="82">
        <f>(BikeData!$G$5/HH215)*BikeData!$N$2*(Sections!$O$2/Sections!$N$2)-Sections!HS215/Sections!HH215</f>
        <v>8.2418870173337861</v>
      </c>
      <c r="HO215" s="82">
        <f>(Sections!$V$2*Sections!$L$2*BikeData!$N$2*((Sections!$P$2)/Sections!$M$2)/(1-Sections!$V$2*Sections!$N$2/Sections!$M$2))/Sections!HH215-Sections!HS215/Sections!HH215</f>
        <v>12.390012836443038</v>
      </c>
      <c r="HP215" s="82">
        <f t="shared" si="276"/>
        <v>6.8582415088433493</v>
      </c>
      <c r="HQ215" s="82">
        <f t="shared" si="303"/>
        <v>52.901701171633178</v>
      </c>
      <c r="HR215" s="106">
        <f t="shared" si="314"/>
        <v>1.8874315228187697E-2</v>
      </c>
      <c r="HS215" s="104">
        <f>0.5*Sections!$U$2*Sections!$T$2*Sections!HJ215^2</f>
        <v>506.81144632451213</v>
      </c>
      <c r="HT215" s="104">
        <f>BikeData!$N$2*((Sections!$P$2)/Sections!$N$2)-(0.5*Sections!$U$2*Sections!$T$2*Sections!HJ215^2)/BikeData!$G$5</f>
        <v>8.5145796972574743</v>
      </c>
      <c r="HU215" s="104">
        <f>Sections!$V$2*BikeData!$N$2*(Sections!$P$2/Sections!$M$2)/(1-Sections!$V$2*Sections!$N$2/Sections!$M$2)</f>
        <v>15.459349727578084</v>
      </c>
      <c r="HV215" s="106">
        <f t="shared" si="278"/>
        <v>8.5145796972574743</v>
      </c>
      <c r="HW215" s="106">
        <f t="shared" si="279"/>
        <v>132.42191860000003</v>
      </c>
      <c r="HX215" s="106">
        <f t="shared" si="252"/>
        <v>146.47544099655425</v>
      </c>
      <c r="HY215" s="106">
        <f t="shared" si="280"/>
        <v>1</v>
      </c>
      <c r="HZ215" s="106">
        <f t="shared" si="315"/>
        <v>-8.5145796972574743</v>
      </c>
      <c r="IA215" s="639"/>
    </row>
    <row r="216" spans="2:235">
      <c r="B216" s="65"/>
      <c r="C216" s="65"/>
      <c r="D216" s="65"/>
      <c r="E216" s="111"/>
      <c r="F216" s="111"/>
      <c r="L216" s="149">
        <f>INDEX($B$29:$B$34, MATCH($P216, $A$29:$A$34, 0))</f>
        <v>281.54523308547459</v>
      </c>
      <c r="M216" s="149">
        <f t="shared" si="243"/>
        <v>190</v>
      </c>
      <c r="N216" s="149">
        <f t="shared" si="253"/>
        <v>55.936468514413576</v>
      </c>
      <c r="O216" s="149">
        <f t="shared" si="244"/>
        <v>201.37128665188888</v>
      </c>
      <c r="P216" s="149">
        <f>IF(AC216=0,
IF(N216&lt;$E$29,1,
IF(N216&lt;$E$30,2,
IF(N216&lt;$E$31,3,
IF(N216&lt;$E$32,4,
IF(N216&lt;$E$33,5,
IF(N216&lt;$E$34,6)))))),
IF(N216&gt;$F$29,1,
IF(N216&gt;$F$30,2,
IF(N216&gt;$F$31,3,
IF(N216&gt;$F$32,4,
IF(N216&gt;$F$33,5,
IF(N216&gt;$F$34,6)))))))</f>
        <v>4</v>
      </c>
      <c r="Q216" s="149" cm="1">
        <f t="array" ref="Q216">INDEX(Sections!$A$37:$F$67, MATCH(N216, Acceleration!$H$6:$H$36, 1), Sections!P216)</f>
        <v>4.7104625432718503</v>
      </c>
      <c r="R216" s="149">
        <f>(BikeData!$G$5/L216)*BikeData!$N$2*(Sections!$O$2/Sections!$N$2)-Sections!W216/Sections!L216</f>
        <v>8.2450509627097439</v>
      </c>
      <c r="S216" s="149">
        <f>(Sections!$V$2*Sections!$L$2*BikeData!$N$2*((Sections!$P$2)/Sections!$M$2)/(1-Sections!$V$2*Sections!$N$2/Sections!$M$2))/Sections!L216-Sections!W216/Sections!L216</f>
        <v>12.495570810240082</v>
      </c>
      <c r="T216" s="149">
        <f t="shared" si="240"/>
        <v>4.7104625432718503</v>
      </c>
      <c r="U216" s="149">
        <f t="shared" si="241"/>
        <v>56.020616160039914</v>
      </c>
      <c r="V216" s="149">
        <f t="shared" si="245"/>
        <v>1.7863987846911022E-2</v>
      </c>
      <c r="W216" s="149">
        <f>0.5*Sections!$U$2*Sections!$T$2*Sections!N216^2</f>
        <v>563.19993177551657</v>
      </c>
      <c r="X216" s="149">
        <f>BikeData!$N$2*((Sections!$P$2)/Sections!$N$2)-(0.5*Sections!$U$2*Sections!$T$2*Sections!N216^2)/BikeData!$G$5</f>
        <v>8.3009869493370037</v>
      </c>
      <c r="Y216" s="149">
        <f>Sections!$V$2*BikeData!$N$2*(Sections!$P$2/Sections!$M$2)/(1-Sections!$V$2*Sections!$N$2/Sections!$M$2)</f>
        <v>15.459349727578084</v>
      </c>
      <c r="Z216" s="149">
        <f t="shared" si="246"/>
        <v>8.3009869493370037</v>
      </c>
      <c r="AA216" s="149">
        <f>$D$2-M216</f>
        <v>313.2</v>
      </c>
      <c r="AB216" s="149">
        <f>MAX(0, (N216^2 - M$17^2)/(2*Sections!Z216))</f>
        <v>134.44457502692822</v>
      </c>
      <c r="AC216" s="149">
        <f t="shared" si="254"/>
        <v>0</v>
      </c>
      <c r="AD216" s="149">
        <f t="shared" si="247"/>
        <v>4.7104625432718503</v>
      </c>
      <c r="EW216" s="637"/>
      <c r="EX216" s="129">
        <f>INDEX($B$29:$B$34, MATCH($FB216, $A$29:$A$34, 0))</f>
        <v>288.49501037177833</v>
      </c>
      <c r="EY216" s="129">
        <f t="shared" si="282"/>
        <v>190</v>
      </c>
      <c r="EZ216" s="129">
        <f t="shared" si="283"/>
        <v>45.400626596497311</v>
      </c>
      <c r="FA216" s="129">
        <f t="shared" si="284"/>
        <v>163.44225574739033</v>
      </c>
      <c r="FB216" s="149">
        <f>IF(FO216=1,
IF(EZ216&lt;$E$29,1,
IF(EZ216&lt;$E$30,2,
IF(EZ216&lt;$E$31,3,
IF(EZ216&lt;$E$32,4,
IF(EZ216&lt;$E$33,5,
IF(EZ216&lt;$E$34,6)))))),
IF(EZ216&gt;$F$29,1,
IF(EZ216&gt;$F$30,2,
IF(EZ216&gt;$F$31,3,
IF(EZ216&gt;$F$32,4,
IF(EZ216&gt;$F$33,5,
IF(EZ216&gt;$F$34,6)))))))</f>
        <v>3</v>
      </c>
      <c r="FC216" s="149" cm="1">
        <f t="array" ref="FC216">INDEX(Sections!$A$37:$F$67, MATCH(EZ216, Acceleration!$H$6:$H$36, 1), Sections!FB216)</f>
        <v>6.8582415088433493</v>
      </c>
      <c r="FD216" s="129">
        <f>(BikeData!$G$5/EX216)*BikeData!$N$2*(Sections!$O$2/Sections!$N$2)-Sections!FI216/Sections!EX216</f>
        <v>8.7125794046499294</v>
      </c>
      <c r="FE216" s="129">
        <f>(Sections!$V$2*Sections!$L$2*BikeData!$N$2*((Sections!$P$2)/Sections!$M$2)/(1-Sections!$V$2*Sections!$N$2/Sections!$M$2))/Sections!EX216-Sections!FI216/Sections!EX216</f>
        <v>12.860705223759181</v>
      </c>
      <c r="FF216" s="129">
        <f t="shared" si="285"/>
        <v>6.8582415088433493</v>
      </c>
      <c r="FG216" s="129">
        <f t="shared" si="316"/>
        <v>45.201316414656972</v>
      </c>
      <c r="FH216" s="129">
        <f t="shared" si="300"/>
        <v>2.2074581775290984E-2</v>
      </c>
      <c r="FI216" s="149">
        <f>0.5*Sections!$U$2*Sections!$T$2*Sections!EZ216^2</f>
        <v>371.01904116382417</v>
      </c>
      <c r="FJ216" s="149">
        <f>BikeData!$N$2*((Sections!$P$2)/Sections!$N$2)-(0.5*Sections!$U$2*Sections!$T$2*Sections!EZ216^2)/BikeData!$G$5</f>
        <v>9.0289448683206874</v>
      </c>
      <c r="FK216" s="149">
        <f>Sections!$V$2*BikeData!$N$2*(Sections!$P$2/Sections!$M$2)/(1-Sections!$V$2*Sections!$N$2/Sections!$M$2)</f>
        <v>15.459349727578084</v>
      </c>
      <c r="FL216" s="149">
        <f t="shared" si="287"/>
        <v>9.0289448683206874</v>
      </c>
      <c r="FM216" s="149">
        <f t="shared" si="288"/>
        <v>63.628281630000004</v>
      </c>
      <c r="FN216" s="149">
        <f t="shared" si="249"/>
        <v>73.941577806306057</v>
      </c>
      <c r="FO216" s="149">
        <f t="shared" si="289"/>
        <v>1</v>
      </c>
      <c r="FP216" s="149">
        <f t="shared" si="298"/>
        <v>-9.0289448683206874</v>
      </c>
      <c r="FQ216" s="676"/>
      <c r="FR216" s="149">
        <f>INDEX($B$29:$B$34, MATCH($FV216, $A$29:$A$34, 0))</f>
        <v>281.54523308547459</v>
      </c>
      <c r="FS216" s="129">
        <f t="shared" si="255"/>
        <v>190</v>
      </c>
      <c r="FT216" s="129">
        <f t="shared" si="256"/>
        <v>57.855193492092511</v>
      </c>
      <c r="FU216" s="129">
        <f t="shared" si="257"/>
        <v>208.27869657153303</v>
      </c>
      <c r="FV216" s="149">
        <f>IF(GI216=0,
IF(FT216&lt;$E$29,1,
IF(FT216&lt;$E$30,2,
IF(FT216&lt;$E$31,3,
IF(FT216&lt;$E$32,4,
IF(FT216&lt;$E$33,5,
IF(FT216&lt;$E$34,6)))))),
IF(FT216&gt;$F$29,1,
IF(FT216&gt;$F$30,2,
IF(FT216&gt;$F$31,3,
IF(FT216&gt;$F$32,4,
IF(FT216&gt;$F$33,5,
IF(FT216&gt;$F$34,6)))))))</f>
        <v>4</v>
      </c>
      <c r="FW216" s="149" cm="1">
        <f t="array" ref="FW216">INDEX(Sections!$A$37:$F$67, MATCH(FT216, Acceleration!$H$6:$H$36, 1), Sections!FV216)</f>
        <v>4.7104625432718503</v>
      </c>
      <c r="FX216" s="129">
        <f>(BikeData!$G$5/FR216)*BikeData!$N$2*(Sections!$O$2/Sections!$N$2)-Sections!GC216/Sections!FR216</f>
        <v>8.1054631518449227</v>
      </c>
      <c r="FY216" s="129">
        <f>(Sections!$V$2*Sections!$L$2*BikeData!$N$2*((Sections!$P$2)/Sections!$M$2)/(1-Sections!$V$2*Sections!$N$2/Sections!$M$2))/Sections!FR216-Sections!GC216/Sections!FR216</f>
        <v>12.355982999375263</v>
      </c>
      <c r="FZ216" s="129">
        <f t="shared" si="258"/>
        <v>4.7104625432718503</v>
      </c>
      <c r="GA216" s="129">
        <f t="shared" si="259"/>
        <v>57.936554428909623</v>
      </c>
      <c r="GB216" s="129">
        <f t="shared" si="250"/>
        <v>1.7272388023406339E-2</v>
      </c>
      <c r="GC216" s="149">
        <f>0.5*Sections!$U$2*Sections!$T$2*Sections!FT216^2</f>
        <v>602.50021452134342</v>
      </c>
      <c r="GD216" s="149">
        <f>BikeData!$N$2*((Sections!$P$2)/Sections!$N$2)-(0.5*Sections!$U$2*Sections!$T$2*Sections!FT216^2)/BikeData!$G$5</f>
        <v>8.1521222419664472</v>
      </c>
      <c r="GE216" s="149">
        <f>Sections!$V$2*BikeData!$N$2*(Sections!$P$2/Sections!$M$2)/(1-Sections!$V$2*Sections!$N$2/Sections!$M$2)</f>
        <v>15.459349727578084</v>
      </c>
      <c r="GF216" s="149">
        <f t="shared" si="260"/>
        <v>8.1521222419664472</v>
      </c>
      <c r="GG216" s="149">
        <f t="shared" si="261"/>
        <v>324.54111422000005</v>
      </c>
      <c r="GH216" s="149">
        <f>MAX(0, (FT216^2 - CX$6^2)/(2*Sections!GF216))</f>
        <v>205.29767063453957</v>
      </c>
      <c r="GI216" s="149">
        <f t="shared" si="262"/>
        <v>0</v>
      </c>
      <c r="GJ216" s="149">
        <f t="shared" si="263"/>
        <v>4.7104625432718503</v>
      </c>
      <c r="GM216" s="106">
        <f>INDEX($B$29:$B$34, MATCH(GQ216, $A$29:$A$34, 0))</f>
        <v>281.54523308547459</v>
      </c>
      <c r="GN216" s="106">
        <f t="shared" si="264"/>
        <v>190</v>
      </c>
      <c r="GO216" s="106">
        <f t="shared" si="265"/>
        <v>56.192454215686439</v>
      </c>
      <c r="GP216" s="106">
        <f t="shared" si="266"/>
        <v>202.29283517647119</v>
      </c>
      <c r="GQ216" s="106">
        <f>IF(HD216=0,
IF(GO216&lt;$E$29,1,
IF(GO216&lt;$E$30,2,
IF(GO216&lt;$E$31,3,
IF(GO216&lt;$E$32,4,
IF(GO216&lt;$E$33,5,
IF(GO216&lt;$E$34,6)))))),
IF(GO216&gt;$F$29,1,
IF(GO216&gt;$F$30,2,
IF(GO216&gt;$F$31,3,
IF(GO216&gt;$F$32,4,
IF(GO216&gt;$F$33,5,
IF(GO216&gt;$F$34,6)))))))</f>
        <v>4</v>
      </c>
      <c r="GR216" s="106" cm="1">
        <f t="array" ref="GR216">INDEX(Sections!$A$37:$F$67, MATCH(GO216, Acceleration!$H$6:$H$36, 1), Sections!GQ216)</f>
        <v>4.7104625432718503</v>
      </c>
      <c r="GS216" s="106">
        <f>(BikeData!$G$5/GM216)*BikeData!$N$2*(Sections!$O$2/Sections!$N$2)-Sections!GX216/Sections!GM216</f>
        <v>8.226700049399561</v>
      </c>
      <c r="GT216" s="106">
        <f>(Sections!$V$2*Sections!$L$2*BikeData!$N$2*((Sections!$P$2)/Sections!$M$2)/(1-Sections!$V$2*Sections!$N$2/Sections!$M$2))/Sections!GM216-Sections!GX216/Sections!GM216</f>
        <v>12.477219896929901</v>
      </c>
      <c r="GU216" s="106">
        <f t="shared" si="267"/>
        <v>4.7104625432718503</v>
      </c>
      <c r="GV216" s="106">
        <f t="shared" si="268"/>
        <v>56.276219097133385</v>
      </c>
      <c r="GW216" s="106">
        <f t="shared" si="251"/>
        <v>1.7782729546717425E-2</v>
      </c>
      <c r="GX216" s="106">
        <f>0.5*Sections!$U$2*Sections!$T$2*Sections!GO216^2</f>
        <v>568.36654394076299</v>
      </c>
      <c r="GY216" s="106">
        <f>BikeData!$N$2*((Sections!$P$2)/Sections!$N$2)-(0.5*Sections!$U$2*Sections!$T$2*Sections!GO216^2)/BikeData!$G$5</f>
        <v>8.2814164487110702</v>
      </c>
      <c r="GZ216" s="106">
        <f>Sections!$V$2*BikeData!$N$2*(Sections!$P$2/Sections!$M$2)/(1-Sections!$V$2*Sections!$N$2/Sections!$M$2)</f>
        <v>15.459349727578084</v>
      </c>
      <c r="HA216" s="106">
        <f t="shared" si="269"/>
        <v>8.2814164487110702</v>
      </c>
      <c r="HB216" s="106">
        <f t="shared" si="270"/>
        <v>193.21187875999999</v>
      </c>
      <c r="HC216" s="106">
        <f>MAX(0, (GO216^2 - DY$9^2)/(2*Sections!HA216))</f>
        <v>190.64322693694919</v>
      </c>
      <c r="HD216" s="106">
        <f t="shared" si="271"/>
        <v>0</v>
      </c>
      <c r="HE216" s="106">
        <f t="shared" si="272"/>
        <v>4.7104625432718503</v>
      </c>
      <c r="HG216" s="672"/>
      <c r="HH216" s="82">
        <f>INDEX($B$29:$B$34, MATCH(HL216, $A$29:$A$34, 0))</f>
        <v>288.49501037177833</v>
      </c>
      <c r="HI216" s="82">
        <f t="shared" si="273"/>
        <v>190</v>
      </c>
      <c r="HJ216" s="82">
        <f t="shared" si="274"/>
        <v>52.901701171633178</v>
      </c>
      <c r="HK216" s="82">
        <f t="shared" si="275"/>
        <v>190.44612421787946</v>
      </c>
      <c r="HL216" s="106">
        <f>IF(HY216=1,
IF(HJ216&lt;$E$29,1,
IF(HJ216&lt;$E$30,2,
IF(HJ216&lt;$E$31,3,
IF(HJ216&lt;$E$32,4,
IF(HJ216&lt;$E$33,5,
IF(HJ216&lt;$E$34,6)))))),
IF(HJ216&gt;$F$29,1,
IF(HJ216&gt;$F$30,2,
IF(HJ216&gt;$F$31,3,
IF(HJ216&gt;$F$32,4,
IF(HJ216&gt;$F$33,5,
IF(HJ216&gt;$F$34,6)))))))</f>
        <v>3</v>
      </c>
      <c r="HM216" s="106" cm="1">
        <f t="array" ref="HM216">INDEX(Sections!$A$37:$F$67, MATCH(HJ216, Acceleration!$H$6:$H$36, 1), Sections!HL216)</f>
        <v>6.8582415088433493</v>
      </c>
      <c r="HN216" s="82">
        <f>(BikeData!$G$5/HH216)*BikeData!$N$2*(Sections!$O$2/Sections!$N$2)-Sections!HS216/Sections!HH216</f>
        <v>8.2525119799182782</v>
      </c>
      <c r="HO216" s="82">
        <f>(Sections!$V$2*Sections!$L$2*BikeData!$N$2*((Sections!$P$2)/Sections!$M$2)/(1-Sections!$V$2*Sections!$N$2/Sections!$M$2))/Sections!HH216-Sections!HS216/Sections!HH216</f>
        <v>12.40063779902753</v>
      </c>
      <c r="HP216" s="82">
        <f t="shared" si="276"/>
        <v>6.8582415088433493</v>
      </c>
      <c r="HQ216" s="82">
        <f t="shared" si="303"/>
        <v>52.74028446905902</v>
      </c>
      <c r="HR216" s="106">
        <f t="shared" si="314"/>
        <v>1.8931866793968848E-2</v>
      </c>
      <c r="HS216" s="104">
        <f>0.5*Sections!$U$2*Sections!$T$2*Sections!HJ216^2</f>
        <v>503.74619763349955</v>
      </c>
      <c r="HT216" s="104">
        <f>BikeData!$N$2*((Sections!$P$2)/Sections!$N$2)-(0.5*Sections!$U$2*Sections!$T$2*Sections!HJ216^2)/BikeData!$G$5</f>
        <v>8.526190487753734</v>
      </c>
      <c r="HU216" s="104">
        <f>Sections!$V$2*BikeData!$N$2*(Sections!$P$2/Sections!$M$2)/(1-Sections!$V$2*Sections!$N$2/Sections!$M$2)</f>
        <v>15.459349727578084</v>
      </c>
      <c r="HV216" s="106">
        <f t="shared" si="278"/>
        <v>8.526190487753734</v>
      </c>
      <c r="HW216" s="106">
        <f t="shared" si="279"/>
        <v>131.42191860000003</v>
      </c>
      <c r="HX216" s="106">
        <f t="shared" si="252"/>
        <v>145.27733553900111</v>
      </c>
      <c r="HY216" s="106">
        <f t="shared" si="280"/>
        <v>1</v>
      </c>
      <c r="HZ216" s="106">
        <f t="shared" si="315"/>
        <v>-8.526190487753734</v>
      </c>
      <c r="IA216" s="639"/>
    </row>
    <row r="217" spans="2:235">
      <c r="B217" s="65"/>
      <c r="C217" s="65"/>
      <c r="D217" s="65"/>
      <c r="E217" s="111"/>
      <c r="F217" s="111"/>
      <c r="L217" s="149">
        <f>INDEX($B$29:$B$34, MATCH($P217, $A$29:$A$34, 0))</f>
        <v>281.54523308547459</v>
      </c>
      <c r="M217" s="149">
        <f t="shared" si="243"/>
        <v>191</v>
      </c>
      <c r="N217" s="149">
        <f t="shared" si="253"/>
        <v>56.020616160039914</v>
      </c>
      <c r="O217" s="149">
        <f t="shared" si="244"/>
        <v>201.67421817614368</v>
      </c>
      <c r="P217" s="149">
        <f>IF(AC217=0,
IF(N217&lt;$E$29,1,
IF(N217&lt;$E$30,2,
IF(N217&lt;$E$31,3,
IF(N217&lt;$E$32,4,
IF(N217&lt;$E$33,5,
IF(N217&lt;$E$34,6)))))),
IF(N217&gt;$F$29,1,
IF(N217&gt;$F$30,2,
IF(N217&gt;$F$31,3,
IF(N217&gt;$F$32,4,
IF(N217&gt;$F$33,5,
IF(N217&gt;$F$34,6)))))))</f>
        <v>4</v>
      </c>
      <c r="Q217" s="149" cm="1">
        <f t="array" ref="Q217">INDEX(Sections!$A$37:$F$67, MATCH(N217, Acceleration!$H$6:$H$36, 1), Sections!P217)</f>
        <v>4.7104625432718503</v>
      </c>
      <c r="R217" s="149">
        <f>(BikeData!$G$5/L217)*BikeData!$N$2*(Sections!$O$2/Sections!$N$2)-Sections!W217/Sections!L217</f>
        <v>8.2390278931766741</v>
      </c>
      <c r="S217" s="149">
        <f>(Sections!$V$2*Sections!$L$2*BikeData!$N$2*((Sections!$P$2)/Sections!$M$2)/(1-Sections!$V$2*Sections!$N$2/Sections!$M$2))/Sections!L217-Sections!W217/Sections!L217</f>
        <v>12.489547740707014</v>
      </c>
      <c r="T217" s="149">
        <f t="shared" si="240"/>
        <v>4.7104625432718503</v>
      </c>
      <c r="U217" s="149">
        <f t="shared" si="241"/>
        <v>56.104637598304372</v>
      </c>
      <c r="V217" s="149">
        <f t="shared" si="245"/>
        <v>1.7837194859869725E-2</v>
      </c>
      <c r="W217" s="149">
        <f>0.5*Sections!$U$2*Sections!$T$2*Sections!N217^2</f>
        <v>564.8956982910945</v>
      </c>
      <c r="X217" s="149">
        <f>BikeData!$N$2*((Sections!$P$2)/Sections!$N$2)-(0.5*Sections!$U$2*Sections!$T$2*Sections!N217^2)/BikeData!$G$5</f>
        <v>8.2945635913234508</v>
      </c>
      <c r="Y217" s="149">
        <f>Sections!$V$2*BikeData!$N$2*(Sections!$P$2/Sections!$M$2)/(1-Sections!$V$2*Sections!$N$2/Sections!$M$2)</f>
        <v>15.459349727578084</v>
      </c>
      <c r="Z217" s="149">
        <f t="shared" si="246"/>
        <v>8.2945635913234508</v>
      </c>
      <c r="AA217" s="149">
        <f>$D$2-M217</f>
        <v>312.2</v>
      </c>
      <c r="AB217" s="149">
        <f>MAX(0, (N217^2 - M$17^2)/(2*Sections!Z217))</f>
        <v>135.11658725762362</v>
      </c>
      <c r="AC217" s="149">
        <f t="shared" si="254"/>
        <v>0</v>
      </c>
      <c r="AD217" s="149">
        <f t="shared" si="247"/>
        <v>4.7104625432718503</v>
      </c>
      <c r="EW217" s="637"/>
      <c r="EX217" s="129">
        <f>INDEX($B$29:$B$34, MATCH($FB217, $A$29:$A$34, 0))</f>
        <v>288.49501037177833</v>
      </c>
      <c r="EY217" s="129">
        <f t="shared" si="282"/>
        <v>191</v>
      </c>
      <c r="EZ217" s="129">
        <f t="shared" si="283"/>
        <v>45.201316414656972</v>
      </c>
      <c r="FA217" s="129">
        <f t="shared" si="284"/>
        <v>162.72473909276511</v>
      </c>
      <c r="FB217" s="149">
        <f>IF(FO217=1,
IF(EZ217&lt;$E$29,1,
IF(EZ217&lt;$E$30,2,
IF(EZ217&lt;$E$31,3,
IF(EZ217&lt;$E$32,4,
IF(EZ217&lt;$E$33,5,
IF(EZ217&lt;$E$34,6)))))),
IF(EZ217&gt;$F$29,1,
IF(EZ217&gt;$F$30,2,
IF(EZ217&gt;$F$31,3,
IF(EZ217&gt;$F$32,4,
IF(EZ217&gt;$F$33,5,
IF(EZ217&gt;$F$34,6)))))))</f>
        <v>3</v>
      </c>
      <c r="FC217" s="149" cm="1">
        <f t="array" ref="FC217">INDEX(Sections!$A$37:$F$67, MATCH(EZ217, Acceleration!$H$6:$H$36, 1), Sections!FB217)</f>
        <v>6.8582415088433493</v>
      </c>
      <c r="FD217" s="129">
        <f>(BikeData!$G$5/EX217)*BikeData!$N$2*(Sections!$O$2/Sections!$N$2)-Sections!FI217/Sections!EX217</f>
        <v>8.7238462204898521</v>
      </c>
      <c r="FE217" s="129">
        <f>(Sections!$V$2*Sections!$L$2*BikeData!$N$2*((Sections!$P$2)/Sections!$M$2)/(1-Sections!$V$2*Sections!$N$2/Sections!$M$2))/Sections!EX217-Sections!FI217/Sections!EX217</f>
        <v>12.871972039599104</v>
      </c>
      <c r="FF217" s="129">
        <f t="shared" si="285"/>
        <v>6.8582415088433493</v>
      </c>
      <c r="FG217" s="129">
        <f t="shared" si="316"/>
        <v>45.000849897376391</v>
      </c>
      <c r="FH217" s="129">
        <f t="shared" si="300"/>
        <v>2.2172416492543014E-2</v>
      </c>
      <c r="FI217" s="149">
        <f>0.5*Sections!$U$2*Sections!$T$2*Sections!EZ217^2</f>
        <v>367.76862101122879</v>
      </c>
      <c r="FJ217" s="149">
        <f>BikeData!$N$2*((Sections!$P$2)/Sections!$N$2)-(0.5*Sections!$U$2*Sections!$T$2*Sections!EZ217^2)/BikeData!$G$5</f>
        <v>9.0412570658683968</v>
      </c>
      <c r="FK217" s="149">
        <f>Sections!$V$2*BikeData!$N$2*(Sections!$P$2/Sections!$M$2)/(1-Sections!$V$2*Sections!$N$2/Sections!$M$2)</f>
        <v>15.459349727578084</v>
      </c>
      <c r="FL217" s="149">
        <f t="shared" si="287"/>
        <v>9.0412570658683968</v>
      </c>
      <c r="FM217" s="149">
        <f t="shared" si="288"/>
        <v>62.628281630000004</v>
      </c>
      <c r="FN217" s="149">
        <f t="shared" si="249"/>
        <v>72.842247468848583</v>
      </c>
      <c r="FO217" s="149">
        <f t="shared" si="289"/>
        <v>1</v>
      </c>
      <c r="FP217" s="149">
        <f t="shared" si="298"/>
        <v>-9.0412570658683968</v>
      </c>
      <c r="FQ217" s="676"/>
      <c r="FR217" s="149">
        <f>INDEX($B$29:$B$34, MATCH($FV217, $A$29:$A$34, 0))</f>
        <v>281.54523308547459</v>
      </c>
      <c r="FS217" s="129">
        <f t="shared" si="255"/>
        <v>191</v>
      </c>
      <c r="FT217" s="129">
        <f t="shared" si="256"/>
        <v>57.936554428909623</v>
      </c>
      <c r="FU217" s="129">
        <f t="shared" si="257"/>
        <v>208.57159594407466</v>
      </c>
      <c r="FV217" s="149">
        <f>IF(GI217=0,
IF(FT217&lt;$E$29,1,
IF(FT217&lt;$E$30,2,
IF(FT217&lt;$E$31,3,
IF(FT217&lt;$E$32,4,
IF(FT217&lt;$E$33,5,
IF(FT217&lt;$E$34,6)))))),
IF(FT217&gt;$F$29,1,
IF(FT217&gt;$F$30,2,
IF(FT217&gt;$F$31,3,
IF(FT217&gt;$F$32,4,
IF(FT217&gt;$F$33,5,
IF(FT217&gt;$F$34,6)))))))</f>
        <v>4</v>
      </c>
      <c r="FW217" s="149" cm="1">
        <f t="array" ref="FW217">INDEX(Sections!$A$37:$F$67, MATCH(FT217, Acceleration!$H$6:$H$36, 1), Sections!FV217)</f>
        <v>4.7104625432718503</v>
      </c>
      <c r="FX217" s="129">
        <f>(BikeData!$G$5/FR217)*BikeData!$N$2*(Sections!$O$2/Sections!$N$2)-Sections!GC217/Sections!FR217</f>
        <v>8.0994400823118546</v>
      </c>
      <c r="FY217" s="129">
        <f>(Sections!$V$2*Sections!$L$2*BikeData!$N$2*((Sections!$P$2)/Sections!$M$2)/(1-Sections!$V$2*Sections!$N$2/Sections!$M$2))/Sections!FR217-Sections!GC217/Sections!FR217</f>
        <v>12.349959929842194</v>
      </c>
      <c r="FZ217" s="129">
        <f t="shared" si="258"/>
        <v>4.7104625432718503</v>
      </c>
      <c r="GA217" s="129">
        <f t="shared" si="259"/>
        <v>58.017801269787455</v>
      </c>
      <c r="GB217" s="129">
        <f t="shared" si="250"/>
        <v>1.7248166211167471E-2</v>
      </c>
      <c r="GC217" s="149">
        <f>0.5*Sections!$U$2*Sections!$T$2*Sections!FT217^2</f>
        <v>604.19598103692124</v>
      </c>
      <c r="GD217" s="149">
        <f>BikeData!$N$2*((Sections!$P$2)/Sections!$N$2)-(0.5*Sections!$U$2*Sections!$T$2*Sections!FT217^2)/BikeData!$G$5</f>
        <v>8.1456988839528943</v>
      </c>
      <c r="GE217" s="149">
        <f>Sections!$V$2*BikeData!$N$2*(Sections!$P$2/Sections!$M$2)/(1-Sections!$V$2*Sections!$N$2/Sections!$M$2)</f>
        <v>15.459349727578084</v>
      </c>
      <c r="GF217" s="149">
        <f t="shared" si="260"/>
        <v>8.1456988839528943</v>
      </c>
      <c r="GG217" s="149">
        <f t="shared" si="261"/>
        <v>323.54111422000005</v>
      </c>
      <c r="GH217" s="149">
        <f>MAX(0, (FT217^2 - CX$6^2)/(2*Sections!GF217))</f>
        <v>206.0378358514227</v>
      </c>
      <c r="GI217" s="149">
        <f t="shared" si="262"/>
        <v>0</v>
      </c>
      <c r="GJ217" s="149">
        <f t="shared" si="263"/>
        <v>4.7104625432718503</v>
      </c>
      <c r="GM217" s="106">
        <f>INDEX($B$29:$B$34, MATCH(GQ217, $A$29:$A$34, 0))</f>
        <v>281.54523308547459</v>
      </c>
      <c r="GN217" s="106">
        <f t="shared" si="264"/>
        <v>191</v>
      </c>
      <c r="GO217" s="106">
        <f t="shared" si="265"/>
        <v>56.276219097133385</v>
      </c>
      <c r="GP217" s="106">
        <f t="shared" si="266"/>
        <v>202.59438874968018</v>
      </c>
      <c r="GQ217" s="106">
        <f>IF(HD217=0,
IF(GO217&lt;$E$29,1,
IF(GO217&lt;$E$30,2,
IF(GO217&lt;$E$31,3,
IF(GO217&lt;$E$32,4,
IF(GO217&lt;$E$33,5,
IF(GO217&lt;$E$34,6)))))),
IF(GO217&gt;$F$29,1,
IF(GO217&gt;$F$30,2,
IF(GO217&gt;$F$31,3,
IF(GO217&gt;$F$32,4,
IF(GO217&gt;$F$33,5,
IF(GO217&gt;$F$34,6)))))))</f>
        <v>4</v>
      </c>
      <c r="GR217" s="106" cm="1">
        <f t="array" ref="GR217">INDEX(Sections!$A$37:$F$67, MATCH(GO217, Acceleration!$H$6:$H$36, 1), Sections!GQ217)</f>
        <v>4.7104625432718503</v>
      </c>
      <c r="GS217" s="106">
        <f>(BikeData!$G$5/GM217)*BikeData!$N$2*(Sections!$O$2/Sections!$N$2)-Sections!GX217/Sections!GM217</f>
        <v>8.2206769798664929</v>
      </c>
      <c r="GT217" s="106">
        <f>(Sections!$V$2*Sections!$L$2*BikeData!$N$2*((Sections!$P$2)/Sections!$M$2)/(1-Sections!$V$2*Sections!$N$2/Sections!$M$2))/Sections!GM217-Sections!GX217/Sections!GM217</f>
        <v>12.471196827396833</v>
      </c>
      <c r="GU217" s="106">
        <f t="shared" si="267"/>
        <v>4.7104625432718503</v>
      </c>
      <c r="GV217" s="106">
        <f t="shared" si="268"/>
        <v>56.359859483102902</v>
      </c>
      <c r="GW217" s="106">
        <f t="shared" si="251"/>
        <v>1.7756299981407084E-2</v>
      </c>
      <c r="GX217" s="106">
        <f>0.5*Sections!$U$2*Sections!$T$2*Sections!GO217^2</f>
        <v>570.06231045634081</v>
      </c>
      <c r="GY217" s="106">
        <f>BikeData!$N$2*((Sections!$P$2)/Sections!$N$2)-(0.5*Sections!$U$2*Sections!$T$2*Sections!GO217^2)/BikeData!$G$5</f>
        <v>8.2749930906975173</v>
      </c>
      <c r="GZ217" s="106">
        <f>Sections!$V$2*BikeData!$N$2*(Sections!$P$2/Sections!$M$2)/(1-Sections!$V$2*Sections!$N$2/Sections!$M$2)</f>
        <v>15.459349727578084</v>
      </c>
      <c r="HA217" s="106">
        <f t="shared" si="269"/>
        <v>8.2749930906975173</v>
      </c>
      <c r="HB217" s="106">
        <f t="shared" si="270"/>
        <v>192.21187875999999</v>
      </c>
      <c r="HC217" s="106">
        <f>MAX(0, (GO217^2 - DY$9^2)/(2*Sections!HA217))</f>
        <v>191.36045197601524</v>
      </c>
      <c r="HD217" s="106">
        <f t="shared" si="271"/>
        <v>0</v>
      </c>
      <c r="HE217" s="106">
        <f t="shared" si="272"/>
        <v>4.7104625432718503</v>
      </c>
      <c r="HG217" s="672"/>
      <c r="HH217" s="82">
        <f>INDEX($B$29:$B$34, MATCH(HL217, $A$29:$A$34, 0))</f>
        <v>288.49501037177833</v>
      </c>
      <c r="HI217" s="82">
        <f t="shared" si="273"/>
        <v>191</v>
      </c>
      <c r="HJ217" s="82">
        <f t="shared" si="274"/>
        <v>52.74028446905902</v>
      </c>
      <c r="HK217" s="82">
        <f t="shared" si="275"/>
        <v>189.86502408861247</v>
      </c>
      <c r="HL217" s="106">
        <f>IF(HY217=1,
IF(HJ217&lt;$E$29,1,
IF(HJ217&lt;$E$30,2,
IF(HJ217&lt;$E$31,3,
IF(HJ217&lt;$E$32,4,
IF(HJ217&lt;$E$33,5,
IF(HJ217&lt;$E$34,6)))))),
IF(HJ217&gt;$F$29,1,
IF(HJ217&gt;$F$30,2,
IF(HJ217&gt;$F$31,3,
IF(HJ217&gt;$F$32,4,
IF(HJ217&gt;$F$33,5,
IF(HJ217&gt;$F$34,6)))))))</f>
        <v>3</v>
      </c>
      <c r="HM217" s="106" cm="1">
        <f t="array" ref="HM217">INDEX(Sections!$A$37:$F$67, MATCH(HJ217, Acceleration!$H$6:$H$36, 1), Sections!HL217)</f>
        <v>6.8582415088433493</v>
      </c>
      <c r="HN217" s="82">
        <f>(BikeData!$G$5/HH217)*BikeData!$N$2*(Sections!$O$2/Sections!$N$2)-Sections!HS217/Sections!HH217</f>
        <v>8.2631514310881116</v>
      </c>
      <c r="HO217" s="82">
        <f>(Sections!$V$2*Sections!$L$2*BikeData!$N$2*((Sections!$P$2)/Sections!$M$2)/(1-Sections!$V$2*Sections!$N$2/Sections!$M$2))/Sections!HH217-Sections!HS217/Sections!HH217</f>
        <v>12.411277250197363</v>
      </c>
      <c r="HP217" s="82">
        <f t="shared" si="276"/>
        <v>6.8582415088433493</v>
      </c>
      <c r="HQ217" s="82">
        <f t="shared" si="303"/>
        <v>52.57815108631128</v>
      </c>
      <c r="HR217" s="106">
        <f t="shared" si="314"/>
        <v>1.8990027619129345E-2</v>
      </c>
      <c r="HS217" s="104">
        <f>0.5*Sections!$U$2*Sections!$T$2*Sections!HJ217^2</f>
        <v>500.67676905790825</v>
      </c>
      <c r="HT217" s="104">
        <f>BikeData!$N$2*((Sections!$P$2)/Sections!$N$2)-(0.5*Sections!$U$2*Sections!$T$2*Sections!HJ217^2)/BikeData!$G$5</f>
        <v>8.5378171111461256</v>
      </c>
      <c r="HU217" s="104">
        <f>Sections!$V$2*BikeData!$N$2*(Sections!$P$2/Sections!$M$2)/(1-Sections!$V$2*Sections!$N$2/Sections!$M$2)</f>
        <v>15.459349727578084</v>
      </c>
      <c r="HV217" s="106">
        <f t="shared" si="278"/>
        <v>8.5378171111461256</v>
      </c>
      <c r="HW217" s="106">
        <f t="shared" si="279"/>
        <v>130.42191860000003</v>
      </c>
      <c r="HX217" s="106">
        <f t="shared" si="252"/>
        <v>144.08086163676916</v>
      </c>
      <c r="HY217" s="106">
        <f t="shared" si="280"/>
        <v>1</v>
      </c>
      <c r="HZ217" s="106">
        <f t="shared" si="315"/>
        <v>-8.5378171111461256</v>
      </c>
      <c r="IA217" s="639"/>
    </row>
    <row r="218" spans="2:235">
      <c r="B218" s="65"/>
      <c r="C218" s="65"/>
      <c r="D218" s="65"/>
      <c r="E218" s="111"/>
      <c r="F218" s="111"/>
      <c r="L218" s="149">
        <f>INDEX($B$29:$B$34, MATCH($P218, $A$29:$A$34, 0))</f>
        <v>281.54523308547459</v>
      </c>
      <c r="M218" s="149">
        <f t="shared" si="243"/>
        <v>192</v>
      </c>
      <c r="N218" s="149">
        <f t="shared" si="253"/>
        <v>56.104637598304372</v>
      </c>
      <c r="O218" s="149">
        <f t="shared" si="244"/>
        <v>201.97669535389574</v>
      </c>
      <c r="P218" s="149">
        <f>IF(AC218=0,
IF(N218&lt;$E$29,1,
IF(N218&lt;$E$30,2,
IF(N218&lt;$E$31,3,
IF(N218&lt;$E$32,4,
IF(N218&lt;$E$33,5,
IF(N218&lt;$E$34,6)))))),
IF(N218&gt;$F$29,1,
IF(N218&gt;$F$30,2,
IF(N218&gt;$F$31,3,
IF(N218&gt;$F$32,4,
IF(N218&gt;$F$33,5,
IF(N218&gt;$F$34,6)))))))</f>
        <v>4</v>
      </c>
      <c r="Q218" s="149" cm="1">
        <f t="array" ref="Q218">INDEX(Sections!$A$37:$F$67, MATCH(N218, Acceleration!$H$6:$H$36, 1), Sections!P218)</f>
        <v>4.7104625432718503</v>
      </c>
      <c r="R218" s="149">
        <f>(BikeData!$G$5/L218)*BikeData!$N$2*(Sections!$O$2/Sections!$N$2)-Sections!W218/Sections!L218</f>
        <v>8.233004823643606</v>
      </c>
      <c r="S218" s="149">
        <f>(Sections!$V$2*Sections!$L$2*BikeData!$N$2*((Sections!$P$2)/Sections!$M$2)/(1-Sections!$V$2*Sections!$N$2/Sections!$M$2))/Sections!L218-Sections!W218/Sections!L218</f>
        <v>12.483524671173946</v>
      </c>
      <c r="T218" s="149">
        <f t="shared" ref="T218:T281" si="317">MIN(Q218,R$26,S$26)</f>
        <v>4.7104625432718503</v>
      </c>
      <c r="U218" s="149">
        <f t="shared" ref="U218:U281" si="318">SQRT(N218^2 + 2*T218*1)</f>
        <v>56.188533395378926</v>
      </c>
      <c r="V218" s="149">
        <f t="shared" si="245"/>
        <v>1.7810522067389291E-2</v>
      </c>
      <c r="W218" s="149">
        <f>0.5*Sections!$U$2*Sections!$T$2*Sections!N218^2</f>
        <v>566.59146480667232</v>
      </c>
      <c r="X218" s="149">
        <f>BikeData!$N$2*((Sections!$P$2)/Sections!$N$2)-(0.5*Sections!$U$2*Sections!$T$2*Sections!N218^2)/BikeData!$G$5</f>
        <v>8.2881402333098979</v>
      </c>
      <c r="Y218" s="149">
        <f>Sections!$V$2*BikeData!$N$2*(Sections!$P$2/Sections!$M$2)/(1-Sections!$V$2*Sections!$N$2/Sections!$M$2)</f>
        <v>15.459349727578084</v>
      </c>
      <c r="Z218" s="149">
        <f t="shared" si="246"/>
        <v>8.2881402333098979</v>
      </c>
      <c r="AA218" s="149">
        <f>$D$2-M218</f>
        <v>311.2</v>
      </c>
      <c r="AB218" s="149">
        <f>MAX(0, (N218^2 - M$17^2)/(2*Sections!Z218))</f>
        <v>135.78964111527645</v>
      </c>
      <c r="AC218" s="149">
        <f t="shared" si="254"/>
        <v>0</v>
      </c>
      <c r="AD218" s="149">
        <f t="shared" si="247"/>
        <v>4.7104625432718503</v>
      </c>
      <c r="EW218" s="637"/>
      <c r="EX218" s="129">
        <f>INDEX($B$29:$B$34, MATCH($FB218, $A$29:$A$34, 0))</f>
        <v>288.49501037177833</v>
      </c>
      <c r="EY218" s="129">
        <f t="shared" si="282"/>
        <v>192</v>
      </c>
      <c r="EZ218" s="129">
        <f t="shared" si="283"/>
        <v>45.000849897376391</v>
      </c>
      <c r="FA218" s="129">
        <f t="shared" si="284"/>
        <v>162.00305963055501</v>
      </c>
      <c r="FB218" s="149">
        <f>IF(FO218=1,
IF(EZ218&lt;$E$29,1,
IF(EZ218&lt;$E$30,2,
IF(EZ218&lt;$E$31,3,
IF(EZ218&lt;$E$32,4,
IF(EZ218&lt;$E$33,5,
IF(EZ218&lt;$E$34,6)))))),
IF(EZ218&gt;$F$29,1,
IF(EZ218&gt;$F$30,2,
IF(EZ218&gt;$F$31,3,
IF(EZ218&gt;$F$32,4,
IF(EZ218&gt;$F$33,5,
IF(EZ218&gt;$F$34,6)))))))</f>
        <v>3</v>
      </c>
      <c r="FC218" s="149" cm="1">
        <f t="array" ref="FC218">INDEX(Sections!$A$37:$F$67, MATCH(EZ218, Acceleration!$H$6:$H$36, 1), Sections!FB218)</f>
        <v>6.8582415088433493</v>
      </c>
      <c r="FD218" s="129">
        <f>(BikeData!$G$5/EX218)*BikeData!$N$2*(Sections!$O$2/Sections!$N$2)-Sections!FI218/Sections!EX218</f>
        <v>8.7351284001695575</v>
      </c>
      <c r="FE218" s="129">
        <f>(Sections!$V$2*Sections!$L$2*BikeData!$N$2*((Sections!$P$2)/Sections!$M$2)/(1-Sections!$V$2*Sections!$N$2/Sections!$M$2))/Sections!EX218-Sections!FI218/Sections!EX218</f>
        <v>12.883254219278809</v>
      </c>
      <c r="FF218" s="129">
        <f t="shared" si="285"/>
        <v>6.8582415088433493</v>
      </c>
      <c r="FG218" s="129">
        <f t="shared" si="316"/>
        <v>44.799211146856678</v>
      </c>
      <c r="FH218" s="129">
        <f t="shared" si="300"/>
        <v>2.2271699782196015E-2</v>
      </c>
      <c r="FI218" s="149">
        <f>0.5*Sections!$U$2*Sections!$T$2*Sections!EZ218^2</f>
        <v>364.51376846751612</v>
      </c>
      <c r="FJ218" s="149">
        <f>BikeData!$N$2*((Sections!$P$2)/Sections!$N$2)-(0.5*Sections!$U$2*Sections!$T$2*Sections!EZ218^2)/BikeData!$G$5</f>
        <v>9.0535860527763994</v>
      </c>
      <c r="FK218" s="149">
        <f>Sections!$V$2*BikeData!$N$2*(Sections!$P$2/Sections!$M$2)/(1-Sections!$V$2*Sections!$N$2/Sections!$M$2)</f>
        <v>15.459349727578084</v>
      </c>
      <c r="FL218" s="149">
        <f t="shared" si="287"/>
        <v>9.0535860527763994</v>
      </c>
      <c r="FM218" s="149">
        <f t="shared" si="288"/>
        <v>61.628281630000004</v>
      </c>
      <c r="FN218" s="149">
        <f t="shared" si="249"/>
        <v>71.744414176789292</v>
      </c>
      <c r="FO218" s="149">
        <f t="shared" si="289"/>
        <v>1</v>
      </c>
      <c r="FP218" s="149">
        <f t="shared" si="298"/>
        <v>-9.0535860527763994</v>
      </c>
      <c r="FQ218" s="676"/>
      <c r="FR218" s="149">
        <f>INDEX($B$29:$B$34, MATCH($FV218, $A$29:$A$34, 0))</f>
        <v>281.54523308547459</v>
      </c>
      <c r="FS218" s="129">
        <f t="shared" si="255"/>
        <v>192</v>
      </c>
      <c r="FT218" s="129">
        <f t="shared" si="256"/>
        <v>58.017801269787455</v>
      </c>
      <c r="FU218" s="129">
        <f t="shared" si="257"/>
        <v>208.86408457123486</v>
      </c>
      <c r="FV218" s="149">
        <f>IF(GI218=0,
IF(FT218&lt;$E$29,1,
IF(FT218&lt;$E$30,2,
IF(FT218&lt;$E$31,3,
IF(FT218&lt;$E$32,4,
IF(FT218&lt;$E$33,5,
IF(FT218&lt;$E$34,6)))))),
IF(FT218&gt;$F$29,1,
IF(FT218&gt;$F$30,2,
IF(FT218&gt;$F$31,3,
IF(FT218&gt;$F$32,4,
IF(FT218&gt;$F$33,5,
IF(FT218&gt;$F$34,6)))))))</f>
        <v>4</v>
      </c>
      <c r="FW218" s="149" cm="1">
        <f t="array" ref="FW218">INDEX(Sections!$A$37:$F$67, MATCH(FT218, Acceleration!$H$6:$H$36, 1), Sections!FV218)</f>
        <v>4.7104625432718503</v>
      </c>
      <c r="FX218" s="129">
        <f>(BikeData!$G$5/FR218)*BikeData!$N$2*(Sections!$O$2/Sections!$N$2)-Sections!GC218/Sections!FR218</f>
        <v>8.0934170127787866</v>
      </c>
      <c r="FY218" s="129">
        <f>(Sections!$V$2*Sections!$L$2*BikeData!$N$2*((Sections!$P$2)/Sections!$M$2)/(1-Sections!$V$2*Sections!$N$2/Sections!$M$2))/Sections!FR218-Sections!GC218/Sections!FR218</f>
        <v>12.343936860309125</v>
      </c>
      <c r="FZ218" s="129">
        <f t="shared" si="258"/>
        <v>4.7104625432718503</v>
      </c>
      <c r="GA218" s="129">
        <f t="shared" si="259"/>
        <v>58.098934493388903</v>
      </c>
      <c r="GB218" s="129">
        <f t="shared" si="250"/>
        <v>1.7224046015891555E-2</v>
      </c>
      <c r="GC218" s="149">
        <f>0.5*Sections!$U$2*Sections!$T$2*Sections!FT218^2</f>
        <v>605.89174755249917</v>
      </c>
      <c r="GD218" s="149">
        <f>BikeData!$N$2*((Sections!$P$2)/Sections!$N$2)-(0.5*Sections!$U$2*Sections!$T$2*Sections!FT218^2)/BikeData!$G$5</f>
        <v>8.1392755259393414</v>
      </c>
      <c r="GE218" s="149">
        <f>Sections!$V$2*BikeData!$N$2*(Sections!$P$2/Sections!$M$2)/(1-Sections!$V$2*Sections!$N$2/Sections!$M$2)</f>
        <v>15.459349727578084</v>
      </c>
      <c r="GF218" s="149">
        <f t="shared" si="260"/>
        <v>8.1392755259393414</v>
      </c>
      <c r="GG218" s="149">
        <f t="shared" si="261"/>
        <v>322.54111422000005</v>
      </c>
      <c r="GH218" s="149">
        <f>MAX(0, (FT218^2 - CX$6^2)/(2*Sections!GF218))</f>
        <v>206.77916931630585</v>
      </c>
      <c r="GI218" s="149">
        <f t="shared" si="262"/>
        <v>0</v>
      </c>
      <c r="GJ218" s="149">
        <f t="shared" si="263"/>
        <v>4.7104625432718503</v>
      </c>
      <c r="GM218" s="106">
        <f>INDEX($B$29:$B$34, MATCH(GQ218, $A$29:$A$34, 0))</f>
        <v>281.54523308547459</v>
      </c>
      <c r="GN218" s="106">
        <f t="shared" si="264"/>
        <v>192</v>
      </c>
      <c r="GO218" s="106">
        <f t="shared" si="265"/>
        <v>56.359859483102902</v>
      </c>
      <c r="GP218" s="106">
        <f t="shared" si="266"/>
        <v>202.89549413917044</v>
      </c>
      <c r="GQ218" s="106">
        <f>IF(HD218=1,
IF(GO218&lt;$E$29,1,
IF(GO218&lt;$E$30,2,
IF(GO218&lt;$E$31,3,
IF(GO218&lt;$E$32,4,
IF(GO218&lt;$E$33,5,
IF(GO218&lt;$E$34,6)))))),
IF(GO218&gt;$F$29,1,
IF(GO218&gt;$F$30,2,
IF(GO218&gt;$F$31,3,
IF(GO218&gt;$F$32,4,
IF(GO218&gt;$F$33,5,
IF(GO218&gt;$F$34,6)))))))</f>
        <v>4</v>
      </c>
      <c r="GR218" s="106" cm="1">
        <f t="array" ref="GR218">INDEX(Sections!$A$37:$F$67, MATCH(GO218, Acceleration!$H$6:$H$36, 1), Sections!GQ218)</f>
        <v>4.7104625432718503</v>
      </c>
      <c r="GS218" s="106">
        <f>(BikeData!$G$5/GM218)*BikeData!$N$2*(Sections!$O$2/Sections!$N$2)-Sections!GX218/Sections!GM218</f>
        <v>8.2146539103334248</v>
      </c>
      <c r="GT218" s="106">
        <f>(Sections!$V$2*Sections!$L$2*BikeData!$N$2*((Sections!$P$2)/Sections!$M$2)/(1-Sections!$V$2*Sections!$N$2/Sections!$M$2))/Sections!GM218-Sections!GX218/Sections!GM218</f>
        <v>12.465173757863763</v>
      </c>
      <c r="GU218" s="106">
        <f t="shared" si="267"/>
        <v>4.7104625432718503</v>
      </c>
      <c r="GV218" s="106">
        <f t="shared" si="268"/>
        <v>56.443375927044336</v>
      </c>
      <c r="GW218" s="106">
        <f t="shared" si="251"/>
        <v>1.7729987909727511E-2</v>
      </c>
      <c r="GX218" s="106">
        <f>0.5*Sections!$U$2*Sections!$T$2*Sections!GO218^2</f>
        <v>571.75807697191874</v>
      </c>
      <c r="GY218" s="106">
        <f>BikeData!$N$2*((Sections!$P$2)/Sections!$N$2)-(0.5*Sections!$U$2*Sections!$T$2*Sections!GO218^2)/BikeData!$G$5</f>
        <v>8.2685697326839644</v>
      </c>
      <c r="GZ218" s="106">
        <f>Sections!$V$2*BikeData!$N$2*(Sections!$P$2/Sections!$M$2)/(1-Sections!$V$2*Sections!$N$2/Sections!$M$2)</f>
        <v>15.459349727578084</v>
      </c>
      <c r="HA218" s="106">
        <f t="shared" si="269"/>
        <v>8.2685697326839644</v>
      </c>
      <c r="HB218" s="106">
        <f t="shared" si="270"/>
        <v>191.21187875999999</v>
      </c>
      <c r="HC218" s="106">
        <f>MAX(0, (GO218^2 - DY$9^2)/(2*Sections!HA218))</f>
        <v>192.07879135367941</v>
      </c>
      <c r="HD218" s="106">
        <f t="shared" si="271"/>
        <v>1</v>
      </c>
      <c r="HE218" s="106">
        <f t="shared" si="272"/>
        <v>4.7104625432718503</v>
      </c>
      <c r="HF218" s="639" t="s">
        <v>230</v>
      </c>
      <c r="HG218" s="672"/>
      <c r="HH218" s="82">
        <f>INDEX($B$29:$B$34, MATCH(HL218, $A$29:$A$34, 0))</f>
        <v>288.49501037177833</v>
      </c>
      <c r="HI218" s="82">
        <f t="shared" si="273"/>
        <v>192</v>
      </c>
      <c r="HJ218" s="82">
        <f t="shared" si="274"/>
        <v>52.57815108631128</v>
      </c>
      <c r="HK218" s="82">
        <f t="shared" si="275"/>
        <v>189.28134391072061</v>
      </c>
      <c r="HL218" s="106">
        <f>IF(HY218=1,
IF(HJ218&lt;$E$29,1,
IF(HJ218&lt;$E$30,2,
IF(HJ218&lt;$E$31,3,
IF(HJ218&lt;$E$32,4,
IF(HJ218&lt;$E$33,5,
IF(HJ218&lt;$E$34,6)))))),
IF(HJ218&gt;$F$29,1,
IF(HJ218&gt;$F$30,2,
IF(HJ218&gt;$F$31,3,
IF(HJ218&gt;$F$32,4,
IF(HJ218&gt;$F$33,5,
IF(HJ218&gt;$F$34,6)))))))</f>
        <v>3</v>
      </c>
      <c r="HM218" s="106" cm="1">
        <f t="array" ref="HM218">INDEX(Sections!$A$37:$F$67, MATCH(HJ218, Acceleration!$H$6:$H$36, 1), Sections!HL218)</f>
        <v>6.8582415088433493</v>
      </c>
      <c r="HN218" s="82">
        <f>(BikeData!$G$5/HH218)*BikeData!$N$2*(Sections!$O$2/Sections!$N$2)-Sections!HS218/Sections!HH218</f>
        <v>8.2738053906004509</v>
      </c>
      <c r="HO218" s="82">
        <f>(Sections!$V$2*Sections!$L$2*BikeData!$N$2*((Sections!$P$2)/Sections!$M$2)/(1-Sections!$V$2*Sections!$N$2/Sections!$M$2))/Sections!HH218-Sections!HS218/Sections!HH218</f>
        <v>12.421931209709703</v>
      </c>
      <c r="HP218" s="82">
        <f t="shared" si="276"/>
        <v>6.8582415088433493</v>
      </c>
      <c r="HQ218" s="82">
        <f t="shared" si="303"/>
        <v>52.415294070308583</v>
      </c>
      <c r="HR218" s="106">
        <f t="shared" si="314"/>
        <v>1.9048808209089399E-2</v>
      </c>
      <c r="HS218" s="104">
        <f>0.5*Sections!$U$2*Sections!$T$2*Sections!HJ218^2</f>
        <v>497.60315489789565</v>
      </c>
      <c r="HT218" s="104">
        <f>BikeData!$N$2*((Sections!$P$2)/Sections!$N$2)-(0.5*Sections!$U$2*Sections!$T$2*Sections!HJ218^2)/BikeData!$G$5</f>
        <v>8.5494595890249609</v>
      </c>
      <c r="HU218" s="104">
        <f>Sections!$V$2*BikeData!$N$2*(Sections!$P$2/Sections!$M$2)/(1-Sections!$V$2*Sections!$N$2/Sections!$M$2)</f>
        <v>15.459349727578084</v>
      </c>
      <c r="HV218" s="106">
        <f t="shared" si="278"/>
        <v>8.5494595890249609</v>
      </c>
      <c r="HW218" s="106">
        <f t="shared" si="279"/>
        <v>129.42191860000003</v>
      </c>
      <c r="HX218" s="106">
        <f t="shared" si="252"/>
        <v>142.88601706804002</v>
      </c>
      <c r="HY218" s="106">
        <f t="shared" si="280"/>
        <v>1</v>
      </c>
      <c r="HZ218" s="106">
        <f t="shared" si="315"/>
        <v>-8.5494595890249609</v>
      </c>
      <c r="IA218" s="639"/>
    </row>
    <row r="219" spans="2:235">
      <c r="B219" s="65"/>
      <c r="C219" s="65"/>
      <c r="D219" s="65"/>
      <c r="E219" s="111"/>
      <c r="F219" s="111"/>
      <c r="L219" s="149">
        <f>INDEX($B$29:$B$34, MATCH($P219, $A$29:$A$34, 0))</f>
        <v>281.54523308547459</v>
      </c>
      <c r="M219" s="149">
        <f t="shared" ref="M219:M282" si="319">M218+M$15</f>
        <v>193</v>
      </c>
      <c r="N219" s="149">
        <f t="shared" si="253"/>
        <v>56.188533395378926</v>
      </c>
      <c r="O219" s="149">
        <f t="shared" ref="O219:O282" si="320">N219*3.6</f>
        <v>202.27872022336413</v>
      </c>
      <c r="P219" s="149">
        <f>IF(AC219=0,
IF(N219&lt;$E$29,1,
IF(N219&lt;$E$30,2,
IF(N219&lt;$E$31,3,
IF(N219&lt;$E$32,4,
IF(N219&lt;$E$33,5,
IF(N219&lt;$E$34,6)))))),
IF(N219&gt;$F$29,1,
IF(N219&gt;$F$30,2,
IF(N219&gt;$F$31,3,
IF(N219&gt;$F$32,4,
IF(N219&gt;$F$33,5,
IF(N219&gt;$F$34,6)))))))</f>
        <v>4</v>
      </c>
      <c r="Q219" s="149" cm="1">
        <f t="array" ref="Q219">INDEX(Sections!$A$37:$F$67, MATCH(N219, Acceleration!$H$6:$H$36, 1), Sections!P219)</f>
        <v>4.7104625432718503</v>
      </c>
      <c r="R219" s="149">
        <f>(BikeData!$G$5/L219)*BikeData!$N$2*(Sections!$O$2/Sections!$N$2)-Sections!W219/Sections!L219</f>
        <v>8.2269817541105361</v>
      </c>
      <c r="S219" s="149">
        <f>(Sections!$V$2*Sections!$L$2*BikeData!$N$2*((Sections!$P$2)/Sections!$M$2)/(1-Sections!$V$2*Sections!$N$2/Sections!$M$2))/Sections!L219-Sections!W219/Sections!L219</f>
        <v>12.477501601640876</v>
      </c>
      <c r="T219" s="149">
        <f t="shared" si="317"/>
        <v>4.7104625432718503</v>
      </c>
      <c r="U219" s="149">
        <f t="shared" si="318"/>
        <v>56.272304113215029</v>
      </c>
      <c r="V219" s="149">
        <f t="shared" ref="V219:V282" si="321">(U219-N219)/T219</f>
        <v>1.7783968573480347E-2</v>
      </c>
      <c r="W219" s="149">
        <f>0.5*Sections!$U$2*Sections!$T$2*Sections!N219^2</f>
        <v>568.28723132225036</v>
      </c>
      <c r="X219" s="149">
        <f>BikeData!$N$2*((Sections!$P$2)/Sections!$N$2)-(0.5*Sections!$U$2*Sections!$T$2*Sections!N219^2)/BikeData!$G$5</f>
        <v>8.281716875296345</v>
      </c>
      <c r="Y219" s="149">
        <f>Sections!$V$2*BikeData!$N$2*(Sections!$P$2/Sections!$M$2)/(1-Sections!$V$2*Sections!$N$2/Sections!$M$2)</f>
        <v>15.459349727578084</v>
      </c>
      <c r="Z219" s="149">
        <f t="shared" ref="Z219:Z282" si="322">MIN(X219,Y219)</f>
        <v>8.281716875296345</v>
      </c>
      <c r="AA219" s="149">
        <f>$D$2-M219</f>
        <v>310.2</v>
      </c>
      <c r="AB219" s="149">
        <f>MAX(0, (N219^2 - M$17^2)/(2*Sections!Z219))</f>
        <v>136.46373902356646</v>
      </c>
      <c r="AC219" s="149">
        <f t="shared" si="254"/>
        <v>0</v>
      </c>
      <c r="AD219" s="149">
        <f t="shared" ref="AD219:AD282" si="323">T219</f>
        <v>4.7104625432718503</v>
      </c>
      <c r="EW219" s="637"/>
      <c r="EX219" s="129">
        <f>INDEX($B$29:$B$34, MATCH($FB219, $A$29:$A$34, 0))</f>
        <v>288.49501037177833</v>
      </c>
      <c r="EY219" s="129">
        <f t="shared" si="282"/>
        <v>193</v>
      </c>
      <c r="EZ219" s="129">
        <f t="shared" si="283"/>
        <v>44.799211146856678</v>
      </c>
      <c r="FA219" s="129">
        <f t="shared" si="284"/>
        <v>161.27716012868405</v>
      </c>
      <c r="FB219" s="149">
        <f>IF(FO219=1,
IF(EZ219&lt;$E$29,1,
IF(EZ219&lt;$E$30,2,
IF(EZ219&lt;$E$31,3,
IF(EZ219&lt;$E$32,4,
IF(EZ219&lt;$E$33,5,
IF(EZ219&lt;$E$34,6)))))),
IF(EZ219&gt;$F$29,1,
IF(EZ219&gt;$F$30,2,
IF(EZ219&gt;$F$31,3,
IF(EZ219&gt;$F$32,4,
IF(EZ219&gt;$F$33,5,
IF(EZ219&gt;$F$34,6)))))))</f>
        <v>3</v>
      </c>
      <c r="FC219" s="149" cm="1">
        <f t="array" ref="FC219">INDEX(Sections!$A$37:$F$67, MATCH(EZ219, Acceleration!$H$6:$H$36, 1), Sections!FB219)</f>
        <v>6.8582415088433493</v>
      </c>
      <c r="FD219" s="129">
        <f>(BikeData!$G$5/EX219)*BikeData!$N$2*(Sections!$O$2/Sections!$N$2)-Sections!FI219/Sections!EX219</f>
        <v>8.7464259646397338</v>
      </c>
      <c r="FE219" s="129">
        <f>(Sections!$V$2*Sections!$L$2*BikeData!$N$2*((Sections!$P$2)/Sections!$M$2)/(1-Sections!$V$2*Sections!$N$2/Sections!$M$2))/Sections!EX219-Sections!FI219/Sections!EX219</f>
        <v>12.894551783748986</v>
      </c>
      <c r="FF219" s="129">
        <f t="shared" si="285"/>
        <v>6.8582415088433493</v>
      </c>
      <c r="FG219" s="129">
        <f t="shared" si="316"/>
        <v>44.596383885655676</v>
      </c>
      <c r="FH219" s="129">
        <f t="shared" si="300"/>
        <v>2.2372467002122344E-2</v>
      </c>
      <c r="FI219" s="149">
        <f>0.5*Sections!$U$2*Sections!$T$2*Sections!EZ219^2</f>
        <v>361.25447748851656</v>
      </c>
      <c r="FJ219" s="149">
        <f>BikeData!$N$2*((Sections!$P$2)/Sections!$N$2)-(0.5*Sections!$U$2*Sections!$T$2*Sections!EZ219^2)/BikeData!$G$5</f>
        <v>9.0659318519392755</v>
      </c>
      <c r="FK219" s="149">
        <f>Sections!$V$2*BikeData!$N$2*(Sections!$P$2/Sections!$M$2)/(1-Sections!$V$2*Sections!$N$2/Sections!$M$2)</f>
        <v>15.459349727578084</v>
      </c>
      <c r="FL219" s="149">
        <f t="shared" si="287"/>
        <v>9.0659318519392755</v>
      </c>
      <c r="FM219" s="149">
        <f t="shared" si="288"/>
        <v>60.628281630000004</v>
      </c>
      <c r="FN219" s="149">
        <f t="shared" ref="FN219:FN280" si="324">MAX(0, (EZ219^2 - EY$17^2)/(2*FL219))</f>
        <v>70.648075891482733</v>
      </c>
      <c r="FO219" s="149">
        <f t="shared" si="289"/>
        <v>1</v>
      </c>
      <c r="FP219" s="149">
        <f t="shared" si="298"/>
        <v>-9.0659318519392755</v>
      </c>
      <c r="FQ219" s="676"/>
      <c r="FR219" s="149">
        <f>INDEX($B$29:$B$34, MATCH($FV219, $A$29:$A$34, 0))</f>
        <v>281.54523308547459</v>
      </c>
      <c r="FS219" s="129">
        <f t="shared" si="255"/>
        <v>193</v>
      </c>
      <c r="FT219" s="129">
        <f t="shared" si="256"/>
        <v>58.098934493388903</v>
      </c>
      <c r="FU219" s="129">
        <f t="shared" si="257"/>
        <v>209.15616417620006</v>
      </c>
      <c r="FV219" s="149">
        <f>IF(GI219=0,
IF(FT219&lt;$E$29,1,
IF(FT219&lt;$E$30,2,
IF(FT219&lt;$E$31,3,
IF(FT219&lt;$E$32,4,
IF(FT219&lt;$E$33,5,
IF(FT219&lt;$E$34,6)))))),
IF(FT219&gt;$F$29,1,
IF(FT219&gt;$F$30,2,
IF(FT219&gt;$F$31,3,
IF(FT219&gt;$F$32,4,
IF(FT219&gt;$F$33,5,
IF(FT219&gt;$F$34,6)))))))</f>
        <v>4</v>
      </c>
      <c r="FW219" s="149" cm="1">
        <f t="array" ref="FW219">INDEX(Sections!$A$37:$F$67, MATCH(FT219, Acceleration!$H$6:$H$36, 1), Sections!FV219)</f>
        <v>4.7104625432718503</v>
      </c>
      <c r="FX219" s="129">
        <f>(BikeData!$G$5/FR219)*BikeData!$N$2*(Sections!$O$2/Sections!$N$2)-Sections!GC219/Sections!FR219</f>
        <v>8.0873939432457167</v>
      </c>
      <c r="FY219" s="129">
        <f>(Sections!$V$2*Sections!$L$2*BikeData!$N$2*((Sections!$P$2)/Sections!$M$2)/(1-Sections!$V$2*Sections!$N$2/Sections!$M$2))/Sections!FR219-Sections!GC219/Sections!FR219</f>
        <v>12.337913790776057</v>
      </c>
      <c r="FZ219" s="129">
        <f t="shared" si="258"/>
        <v>4.7104625432718503</v>
      </c>
      <c r="GA219" s="129">
        <f t="shared" si="259"/>
        <v>58.179954575039318</v>
      </c>
      <c r="GB219" s="129">
        <f t="shared" ref="GB219:GB282" si="325">(GA219-FT219)/FZ219</f>
        <v>1.7200026729039447E-2</v>
      </c>
      <c r="GC219" s="149">
        <f>0.5*Sections!$U$2*Sections!$T$2*Sections!FT219^2</f>
        <v>607.58751406807698</v>
      </c>
      <c r="GD219" s="149">
        <f>BikeData!$N$2*((Sections!$P$2)/Sections!$N$2)-(0.5*Sections!$U$2*Sections!$T$2*Sections!FT219^2)/BikeData!$G$5</f>
        <v>8.1328521679257904</v>
      </c>
      <c r="GE219" s="149">
        <f>Sections!$V$2*BikeData!$N$2*(Sections!$P$2/Sections!$M$2)/(1-Sections!$V$2*Sections!$N$2/Sections!$M$2)</f>
        <v>15.459349727578084</v>
      </c>
      <c r="GF219" s="149">
        <f t="shared" si="260"/>
        <v>8.1328521679257904</v>
      </c>
      <c r="GG219" s="149">
        <f t="shared" si="261"/>
        <v>321.54111422000005</v>
      </c>
      <c r="GH219" s="149">
        <f>MAX(0, (FT219^2 - CX$6^2)/(2*Sections!GF219))</f>
        <v>207.52167379724926</v>
      </c>
      <c r="GI219" s="149">
        <f t="shared" si="262"/>
        <v>0</v>
      </c>
      <c r="GJ219" s="149">
        <f t="shared" si="263"/>
        <v>4.7104625432718503</v>
      </c>
      <c r="GM219" s="106">
        <f>INDEX($B$29:$B$34, MATCH(GQ219, $A$29:$A$34, 0))</f>
        <v>281.54523308547459</v>
      </c>
      <c r="GN219" s="106">
        <f t="shared" si="264"/>
        <v>193</v>
      </c>
      <c r="GO219" s="106">
        <f t="shared" si="265"/>
        <v>56.443375927044336</v>
      </c>
      <c r="GP219" s="106">
        <f t="shared" si="266"/>
        <v>203.19615333735962</v>
      </c>
      <c r="GQ219" s="106">
        <f>IF(HD219=1,
IF(GO219&lt;$E$29,1,
IF(GO219&lt;$E$30,2,
IF(GO219&lt;$E$31,3,
IF(GO219&lt;$E$32,4,
IF(GO219&lt;$E$33,5,
IF(GO219&lt;$E$34,6)))))),
IF(GO219&gt;$F$29,1,
IF(GO219&gt;$F$30,2,
IF(GO219&gt;$F$31,3,
IF(GO219&gt;$F$32,4,
IF(GO219&gt;$F$33,5,
IF(GO219&gt;$F$34,6)))))))</f>
        <v>4</v>
      </c>
      <c r="GR219" s="106" cm="1">
        <f t="array" ref="GR219">INDEX(Sections!$A$37:$F$67, MATCH(GO219, Acceleration!$H$6:$H$36, 1), Sections!GQ219)</f>
        <v>4.7104625432718503</v>
      </c>
      <c r="GS219" s="106">
        <f>(BikeData!$G$5/GM219)*BikeData!$N$2*(Sections!$O$2/Sections!$N$2)-Sections!GX219/Sections!GM219</f>
        <v>8.208630840800355</v>
      </c>
      <c r="GT219" s="106">
        <f>(Sections!$V$2*Sections!$L$2*BikeData!$N$2*((Sections!$P$2)/Sections!$M$2)/(1-Sections!$V$2*Sections!$N$2/Sections!$M$2))/Sections!GM219-Sections!GX219/Sections!GM219</f>
        <v>12.459150688330695</v>
      </c>
      <c r="GU219" s="106">
        <f t="shared" si="267"/>
        <v>4.7104625432718503</v>
      </c>
      <c r="GV219" s="106">
        <f t="shared" si="268"/>
        <v>56.526768978318508</v>
      </c>
      <c r="GW219" s="106">
        <f t="shared" ref="GW219:GW239" si="326">(GV219-GO219)/GU219</f>
        <v>1.770379246371153E-2</v>
      </c>
      <c r="GX219" s="106">
        <f>0.5*Sections!$U$2*Sections!$T$2*Sections!GO219^2</f>
        <v>573.45384348749667</v>
      </c>
      <c r="GY219" s="106">
        <f>BikeData!$N$2*((Sections!$P$2)/Sections!$N$2)-(0.5*Sections!$U$2*Sections!$T$2*Sections!GO219^2)/BikeData!$G$5</f>
        <v>8.2621463746704116</v>
      </c>
      <c r="GZ219" s="106">
        <f>Sections!$V$2*BikeData!$N$2*(Sections!$P$2/Sections!$M$2)/(1-Sections!$V$2*Sections!$N$2/Sections!$M$2)</f>
        <v>15.459349727578084</v>
      </c>
      <c r="HA219" s="106">
        <f t="shared" si="269"/>
        <v>8.2621463746704116</v>
      </c>
      <c r="HB219" s="106">
        <f t="shared" si="270"/>
        <v>190.21187875999999</v>
      </c>
      <c r="HC219" s="106">
        <f>MAX(0, (GO219^2 - DY$9^2)/(2*Sections!HA219))</f>
        <v>192.7982476689501</v>
      </c>
      <c r="HD219" s="106">
        <f t="shared" si="271"/>
        <v>1</v>
      </c>
      <c r="HE219" s="106">
        <f t="shared" si="272"/>
        <v>4.7104625432718503</v>
      </c>
      <c r="HF219" s="639"/>
      <c r="HG219" s="672"/>
      <c r="HH219" s="82">
        <f>INDEX($B$29:$B$34, MATCH(HL219, $A$29:$A$34, 0))</f>
        <v>288.49501037177833</v>
      </c>
      <c r="HI219" s="82">
        <f t="shared" si="273"/>
        <v>193</v>
      </c>
      <c r="HJ219" s="82">
        <f t="shared" si="274"/>
        <v>52.415294070308583</v>
      </c>
      <c r="HK219" s="82">
        <f t="shared" si="275"/>
        <v>188.69505865311089</v>
      </c>
      <c r="HL219" s="106">
        <f>IF(HY219=1,
IF(HJ219&lt;$E$29,1,
IF(HJ219&lt;$E$30,2,
IF(HJ219&lt;$E$31,3,
IF(HJ219&lt;$E$32,4,
IF(HJ219&lt;$E$33,5,
IF(HJ219&lt;$E$34,6)))))),
IF(HJ219&gt;$F$29,1,
IF(HJ219&gt;$F$30,2,
IF(HJ219&gt;$F$31,3,
IF(HJ219&gt;$F$32,4,
IF(HJ219&gt;$F$33,5,
IF(HJ219&gt;$F$34,6)))))))</f>
        <v>3</v>
      </c>
      <c r="HM219" s="106" cm="1">
        <f t="array" ref="HM219">INDEX(Sections!$A$37:$F$67, MATCH(HJ219, Acceleration!$H$6:$H$36, 1), Sections!HL219)</f>
        <v>6.8582415088433493</v>
      </c>
      <c r="HN219" s="82">
        <f>(BikeData!$G$5/HH219)*BikeData!$N$2*(Sections!$O$2/Sections!$N$2)-Sections!HS219/Sections!HH219</f>
        <v>8.2844738782393961</v>
      </c>
      <c r="HO219" s="82">
        <f>(Sections!$V$2*Sections!$L$2*BikeData!$N$2*((Sections!$P$2)/Sections!$M$2)/(1-Sections!$V$2*Sections!$N$2/Sections!$M$2))/Sections!HH219-Sections!HS219/Sections!HH219</f>
        <v>12.432599697348648</v>
      </c>
      <c r="HP219" s="82">
        <f t="shared" si="276"/>
        <v>6.8582415088433493</v>
      </c>
      <c r="HQ219" s="82">
        <f t="shared" si="303"/>
        <v>52.251706350997821</v>
      </c>
      <c r="HR219" s="106">
        <f t="shared" si="314"/>
        <v>1.9108219323660681E-2</v>
      </c>
      <c r="HS219" s="104">
        <f>0.5*Sections!$U$2*Sections!$T$2*Sections!HJ219^2</f>
        <v>494.52534944584664</v>
      </c>
      <c r="HT219" s="104">
        <f>BikeData!$N$2*((Sections!$P$2)/Sections!$N$2)-(0.5*Sections!$U$2*Sections!$T$2*Sections!HJ219^2)/BikeData!$G$5</f>
        <v>8.5611179430099948</v>
      </c>
      <c r="HU219" s="104">
        <f>Sections!$V$2*BikeData!$N$2*(Sections!$P$2/Sections!$M$2)/(1-Sections!$V$2*Sections!$N$2/Sections!$M$2)</f>
        <v>15.459349727578084</v>
      </c>
      <c r="HV219" s="106">
        <f t="shared" si="278"/>
        <v>8.5611179430099948</v>
      </c>
      <c r="HW219" s="106">
        <f t="shared" si="279"/>
        <v>128.42191860000003</v>
      </c>
      <c r="HX219" s="106">
        <f t="shared" ref="HX219:HX282" si="327">MAX(0, (HJ219^2 - HI$17^2)/(2*HV219))</f>
        <v>141.69279961402091</v>
      </c>
      <c r="HY219" s="106">
        <f t="shared" si="280"/>
        <v>1</v>
      </c>
      <c r="HZ219" s="106">
        <f t="shared" si="315"/>
        <v>-8.5611179430099948</v>
      </c>
      <c r="IA219" s="639"/>
    </row>
    <row r="220" spans="2:235">
      <c r="B220" s="65"/>
      <c r="C220" s="65"/>
      <c r="D220" s="65"/>
      <c r="E220" s="111"/>
      <c r="F220" s="111"/>
      <c r="L220" s="149">
        <f>INDEX($B$29:$B$34, MATCH($P220, $A$29:$A$34, 0))</f>
        <v>281.54523308547459</v>
      </c>
      <c r="M220" s="149">
        <f t="shared" si="319"/>
        <v>194</v>
      </c>
      <c r="N220" s="149">
        <f t="shared" ref="N220:N283" si="328">U219</f>
        <v>56.272304113215029</v>
      </c>
      <c r="O220" s="149">
        <f t="shared" si="320"/>
        <v>202.58029480757412</v>
      </c>
      <c r="P220" s="149">
        <f>IF(AC220=0,
IF(N220&lt;$E$29,1,
IF(N220&lt;$E$30,2,
IF(N220&lt;$E$31,3,
IF(N220&lt;$E$32,4,
IF(N220&lt;$E$33,5,
IF(N220&lt;$E$34,6)))))),
IF(N220&gt;$F$29,1,
IF(N220&gt;$F$30,2,
IF(N220&gt;$F$31,3,
IF(N220&gt;$F$32,4,
IF(N220&gt;$F$33,5,
IF(N220&gt;$F$34,6)))))))</f>
        <v>4</v>
      </c>
      <c r="Q220" s="149" cm="1">
        <f t="array" ref="Q220">INDEX(Sections!$A$37:$F$67, MATCH(N220, Acceleration!$H$6:$H$36, 1), Sections!P220)</f>
        <v>4.7104625432718503</v>
      </c>
      <c r="R220" s="149">
        <f>(BikeData!$G$5/L220)*BikeData!$N$2*(Sections!$O$2/Sections!$N$2)-Sections!W220/Sections!L220</f>
        <v>8.220958684577468</v>
      </c>
      <c r="S220" s="149">
        <f>(Sections!$V$2*Sections!$L$2*BikeData!$N$2*((Sections!$P$2)/Sections!$M$2)/(1-Sections!$V$2*Sections!$N$2/Sections!$M$2))/Sections!L220-Sections!W220/Sections!L220</f>
        <v>12.471478532107806</v>
      </c>
      <c r="T220" s="149">
        <f t="shared" si="317"/>
        <v>4.7104625432718503</v>
      </c>
      <c r="U220" s="149">
        <f t="shared" si="318"/>
        <v>56.355950309587548</v>
      </c>
      <c r="V220" s="149">
        <f t="shared" si="321"/>
        <v>1.7757533491481691E-2</v>
      </c>
      <c r="W220" s="149">
        <f>0.5*Sections!$U$2*Sections!$T$2*Sections!N220^2</f>
        <v>569.98299783782829</v>
      </c>
      <c r="X220" s="149">
        <f>BikeData!$N$2*((Sections!$P$2)/Sections!$N$2)-(0.5*Sections!$U$2*Sections!$T$2*Sections!N220^2)/BikeData!$G$5</f>
        <v>8.2752935172827922</v>
      </c>
      <c r="Y220" s="149">
        <f>Sections!$V$2*BikeData!$N$2*(Sections!$P$2/Sections!$M$2)/(1-Sections!$V$2*Sections!$N$2/Sections!$M$2)</f>
        <v>15.459349727578084</v>
      </c>
      <c r="Z220" s="149">
        <f t="shared" si="322"/>
        <v>8.2752935172827922</v>
      </c>
      <c r="AA220" s="149">
        <f>$D$2-M220</f>
        <v>309.2</v>
      </c>
      <c r="AB220" s="149">
        <f>MAX(0, (N220^2 - M$17^2)/(2*Sections!Z220))</f>
        <v>137.13888341369838</v>
      </c>
      <c r="AC220" s="149">
        <f t="shared" ref="AC220:AC283" si="329">IF(OR(AB220 &gt;= AA220, AC219 = 1), 1, 0)</f>
        <v>0</v>
      </c>
      <c r="AD220" s="149">
        <f t="shared" si="323"/>
        <v>4.7104625432718503</v>
      </c>
      <c r="EW220" s="637"/>
      <c r="EX220" s="129">
        <f>INDEX($B$29:$B$34, MATCH($FB220, $A$29:$A$34, 0))</f>
        <v>288.49501037177833</v>
      </c>
      <c r="EY220" s="129">
        <f t="shared" si="282"/>
        <v>194</v>
      </c>
      <c r="EZ220" s="129">
        <f t="shared" si="283"/>
        <v>44.596383885655676</v>
      </c>
      <c r="FA220" s="129">
        <f t="shared" si="284"/>
        <v>160.54698198836044</v>
      </c>
      <c r="FB220" s="149">
        <f>IF(FO220=1,
IF(EZ220&lt;$E$29,1,
IF(EZ220&lt;$E$30,2,
IF(EZ220&lt;$E$31,3,
IF(EZ220&lt;$E$32,4,
IF(EZ220&lt;$E$33,5,
IF(EZ220&lt;$E$34,6)))))),
IF(EZ220&gt;$F$29,1,
IF(EZ220&gt;$F$30,2,
IF(EZ220&gt;$F$31,3,
IF(EZ220&gt;$F$32,4,
IF(EZ220&gt;$F$33,5,
IF(EZ220&gt;$F$34,6)))))))</f>
        <v>3</v>
      </c>
      <c r="FC220" s="149" cm="1">
        <f t="array" ref="FC220">INDEX(Sections!$A$37:$F$67, MATCH(EZ220, Acceleration!$H$6:$H$36, 1), Sections!FB220)</f>
        <v>6.8582415088433493</v>
      </c>
      <c r="FD220" s="129">
        <f>(BikeData!$G$5/EX220)*BikeData!$N$2*(Sections!$O$2/Sections!$N$2)-Sections!FI220/Sections!EX220</f>
        <v>8.7577389348796437</v>
      </c>
      <c r="FE220" s="129">
        <f>(Sections!$V$2*Sections!$L$2*BikeData!$N$2*((Sections!$P$2)/Sections!$M$2)/(1-Sections!$V$2*Sections!$N$2/Sections!$M$2))/Sections!EX220-Sections!FI220/Sections!EX220</f>
        <v>12.905864753988896</v>
      </c>
      <c r="FF220" s="129">
        <f t="shared" si="285"/>
        <v>6.8582415088433493</v>
      </c>
      <c r="FG220" s="129">
        <f t="shared" si="316"/>
        <v>44.392351443736381</v>
      </c>
      <c r="FH220" s="129">
        <f t="shared" si="300"/>
        <v>2.2474754727067475E-2</v>
      </c>
      <c r="FI220" s="149">
        <f>0.5*Sections!$U$2*Sections!$T$2*Sections!EZ220^2</f>
        <v>357.99074202181845</v>
      </c>
      <c r="FJ220" s="149">
        <f>BikeData!$N$2*((Sections!$P$2)/Sections!$N$2)-(0.5*Sections!$U$2*Sections!$T$2*Sections!EZ220^2)/BikeData!$G$5</f>
        <v>9.0782944862828288</v>
      </c>
      <c r="FK220" s="149">
        <f>Sections!$V$2*BikeData!$N$2*(Sections!$P$2/Sections!$M$2)/(1-Sections!$V$2*Sections!$N$2/Sections!$M$2)</f>
        <v>15.459349727578084</v>
      </c>
      <c r="FL220" s="149">
        <f t="shared" si="287"/>
        <v>9.0782944862828288</v>
      </c>
      <c r="FM220" s="149">
        <f t="shared" si="288"/>
        <v>59.628281630000004</v>
      </c>
      <c r="FN220" s="149">
        <f t="shared" si="324"/>
        <v>69.55323057705948</v>
      </c>
      <c r="FO220" s="149">
        <f t="shared" si="289"/>
        <v>1</v>
      </c>
      <c r="FP220" s="149">
        <f t="shared" si="298"/>
        <v>-9.0782944862828288</v>
      </c>
      <c r="FQ220" s="676"/>
      <c r="FR220" s="149">
        <f>INDEX($B$29:$B$34, MATCH($FV220, $A$29:$A$34, 0))</f>
        <v>281.54523308547459</v>
      </c>
      <c r="FS220" s="129">
        <f t="shared" ref="FS220:FS283" si="330">FS219+FS$15</f>
        <v>194</v>
      </c>
      <c r="FT220" s="129">
        <f t="shared" ref="FT220:FT283" si="331">GA219</f>
        <v>58.179954575039318</v>
      </c>
      <c r="FU220" s="129">
        <f t="shared" ref="FU220:FU283" si="332">FT220*3.6</f>
        <v>209.44783647014154</v>
      </c>
      <c r="FV220" s="149">
        <f>IF(GI220=0,
IF(FT220&lt;$E$29,1,
IF(FT220&lt;$E$30,2,
IF(FT220&lt;$E$31,3,
IF(FT220&lt;$E$32,4,
IF(FT220&lt;$E$33,5,
IF(FT220&lt;$E$34,6)))))),
IF(FT220&gt;$F$29,1,
IF(FT220&gt;$F$30,2,
IF(FT220&gt;$F$31,3,
IF(FT220&gt;$F$32,4,
IF(FT220&gt;$F$33,5,
IF(FT220&gt;$F$34,6)))))))</f>
        <v>4</v>
      </c>
      <c r="FW220" s="149" cm="1">
        <f t="array" ref="FW220">INDEX(Sections!$A$37:$F$67, MATCH(FT220, Acceleration!$H$6:$H$36, 1), Sections!FV220)</f>
        <v>4.7104625432718503</v>
      </c>
      <c r="FX220" s="129">
        <f>(BikeData!$G$5/FR220)*BikeData!$N$2*(Sections!$O$2/Sections!$N$2)-Sections!GC220/Sections!FR220</f>
        <v>8.0813708737126486</v>
      </c>
      <c r="FY220" s="129">
        <f>(Sections!$V$2*Sections!$L$2*BikeData!$N$2*((Sections!$P$2)/Sections!$M$2)/(1-Sections!$V$2*Sections!$N$2/Sections!$M$2))/Sections!FR220-Sections!GC220/Sections!FR220</f>
        <v>12.331890721242988</v>
      </c>
      <c r="FZ220" s="129">
        <f t="shared" ref="FZ220:FZ283" si="333">MIN(FW220,FX220,FY220)</f>
        <v>4.7104625432718503</v>
      </c>
      <c r="GA220" s="129">
        <f t="shared" ref="GA220:GA283" si="334">SQRT(FT220^2 + 2*FZ220*1)</f>
        <v>58.260861986759018</v>
      </c>
      <c r="GB220" s="129">
        <f t="shared" si="325"/>
        <v>1.7176107648974596E-2</v>
      </c>
      <c r="GC220" s="149">
        <f>0.5*Sections!$U$2*Sections!$T$2*Sections!FT220^2</f>
        <v>609.28328058365491</v>
      </c>
      <c r="GD220" s="149">
        <f>BikeData!$N$2*((Sections!$P$2)/Sections!$N$2)-(0.5*Sections!$U$2*Sections!$T$2*Sections!FT220^2)/BikeData!$G$5</f>
        <v>8.1264288099122375</v>
      </c>
      <c r="GE220" s="149">
        <f>Sections!$V$2*BikeData!$N$2*(Sections!$P$2/Sections!$M$2)/(1-Sections!$V$2*Sections!$N$2/Sections!$M$2)</f>
        <v>15.459349727578084</v>
      </c>
      <c r="GF220" s="149">
        <f t="shared" ref="GF220:GF283" si="335">MIN(GD220,GE220)</f>
        <v>8.1264288099122375</v>
      </c>
      <c r="GG220" s="149">
        <f t="shared" ref="GG220:GG283" si="336">FS$14-FS220</f>
        <v>320.54111422000005</v>
      </c>
      <c r="GH220" s="149">
        <f>MAX(0, (FT220^2 - CX$6^2)/(2*Sections!GF220))</f>
        <v>208.26535207106517</v>
      </c>
      <c r="GI220" s="149">
        <f t="shared" ref="GI220:GI283" si="337">IF(OR(GH220 &gt;= GG220, GI219 = 1), 1, 0)</f>
        <v>0</v>
      </c>
      <c r="GJ220" s="149">
        <f t="shared" ref="GJ220:GJ283" si="338">FZ220</f>
        <v>4.7104625432718503</v>
      </c>
      <c r="GM220" s="106">
        <f>INDEX($B$29:$B$34, MATCH(GQ220, $A$29:$A$34, 0))</f>
        <v>281.54523308547459</v>
      </c>
      <c r="GN220" s="106">
        <f t="shared" ref="GN220:GN283" si="339">GN219+GN$15</f>
        <v>194</v>
      </c>
      <c r="GO220" s="106">
        <f t="shared" ref="GO220:GO283" si="340">GV219</f>
        <v>56.526768978318508</v>
      </c>
      <c r="GP220" s="106">
        <f t="shared" ref="GP220:GP283" si="341">GO220*3.6</f>
        <v>203.49636832194662</v>
      </c>
      <c r="GQ220" s="106">
        <f>IF(HD220=1,
IF(GO220&lt;$E$29,1,
IF(GO220&lt;$E$30,2,
IF(GO220&lt;$E$31,3,
IF(GO220&lt;$E$32,4,
IF(GO220&lt;$E$33,5,
IF(GO220&lt;$E$34,6)))))),
IF(GO220&gt;$F$29,1,
IF(GO220&gt;$F$30,2,
IF(GO220&gt;$F$31,3,
IF(GO220&gt;$F$32,4,
IF(GO220&gt;$F$33,5,
IF(GO220&gt;$F$34,6)))))))</f>
        <v>4</v>
      </c>
      <c r="GR220" s="106" cm="1">
        <f t="array" ref="GR220">INDEX(Sections!$A$37:$F$67, MATCH(GO220, Acceleration!$H$6:$H$36, 1), Sections!GQ220)</f>
        <v>4.7104625432718503</v>
      </c>
      <c r="GS220" s="106">
        <f>(BikeData!$G$5/GM220)*BikeData!$N$2*(Sections!$O$2/Sections!$N$2)-Sections!GX220/Sections!GM220</f>
        <v>8.2026077712672869</v>
      </c>
      <c r="GT220" s="106">
        <f>(Sections!$V$2*Sections!$L$2*BikeData!$N$2*((Sections!$P$2)/Sections!$M$2)/(1-Sections!$V$2*Sections!$N$2/Sections!$M$2))/Sections!GM220-Sections!GX220/Sections!GM220</f>
        <v>12.453127618797627</v>
      </c>
      <c r="GU220" s="106">
        <f t="shared" ref="GU220:GU283" si="342">MIN(GR220,GS220,GT220)</f>
        <v>4.7104625432718503</v>
      </c>
      <c r="GV220" s="106">
        <f t="shared" ref="GV220:GV239" si="343">SQRT(GO220^2 + 2*GU220*1)</f>
        <v>56.610039182239888</v>
      </c>
      <c r="GW220" s="106">
        <f t="shared" si="326"/>
        <v>1.7677712784346041E-2</v>
      </c>
      <c r="GX220" s="106">
        <f>0.5*Sections!$U$2*Sections!$T$2*Sections!GO220^2</f>
        <v>575.14961000307449</v>
      </c>
      <c r="GY220" s="106">
        <f>BikeData!$N$2*((Sections!$P$2)/Sections!$N$2)-(0.5*Sections!$U$2*Sections!$T$2*Sections!GO220^2)/BikeData!$G$5</f>
        <v>8.2557230166568587</v>
      </c>
      <c r="GZ220" s="106">
        <f>Sections!$V$2*BikeData!$N$2*(Sections!$P$2/Sections!$M$2)/(1-Sections!$V$2*Sections!$N$2/Sections!$M$2)</f>
        <v>15.459349727578084</v>
      </c>
      <c r="HA220" s="106">
        <f t="shared" ref="HA220:HA283" si="344">MIN(GY220,GZ220)</f>
        <v>8.2557230166568587</v>
      </c>
      <c r="HB220" s="106">
        <f t="shared" ref="HB220:HB283" si="345">GN$14-GN220</f>
        <v>189.21187875999999</v>
      </c>
      <c r="HC220" s="106">
        <f>MAX(0, (GO220^2 - DY$9^2)/(2*Sections!HA220))</f>
        <v>193.51882352892412</v>
      </c>
      <c r="HD220" s="106">
        <f t="shared" ref="HD220:HD283" si="346">IF(OR(HC220 &gt;= HB220, HD219 = 1), 1, 0)</f>
        <v>1</v>
      </c>
      <c r="HE220" s="106">
        <f t="shared" ref="HE220:HE239" si="347">GU220</f>
        <v>4.7104625432718503</v>
      </c>
      <c r="HF220" s="639"/>
      <c r="HG220" s="672"/>
      <c r="HH220" s="82">
        <f>INDEX($B$29:$B$34, MATCH(HL220, $A$29:$A$34, 0))</f>
        <v>288.49501037177833</v>
      </c>
      <c r="HI220" s="82">
        <f t="shared" ref="HI220:HI283" si="348">HI219+HI$15</f>
        <v>194</v>
      </c>
      <c r="HJ220" s="82">
        <f t="shared" ref="HJ220:HJ283" si="349">HQ219</f>
        <v>52.251706350997821</v>
      </c>
      <c r="HK220" s="82">
        <f t="shared" ref="HK220:HK283" si="350">HJ220*3.6</f>
        <v>188.10614286359217</v>
      </c>
      <c r="HL220" s="106">
        <f>IF(HY220=1,
IF(HJ220&lt;$E$29,1,
IF(HJ220&lt;$E$30,2,
IF(HJ220&lt;$E$31,3,
IF(HJ220&lt;$E$32,4,
IF(HJ220&lt;$E$33,5,
IF(HJ220&lt;$E$34,6)))))),
IF(HJ220&gt;$F$29,1,
IF(HJ220&gt;$F$30,2,
IF(HJ220&gt;$F$31,3,
IF(HJ220&gt;$F$32,4,
IF(HJ220&gt;$F$33,5,
IF(HJ220&gt;$F$34,6)))))))</f>
        <v>3</v>
      </c>
      <c r="HM220" s="106" cm="1">
        <f t="array" ref="HM220">INDEX(Sections!$A$37:$F$67, MATCH(HJ220, Acceleration!$H$6:$H$36, 1), Sections!HL220)</f>
        <v>6.8582415088433493</v>
      </c>
      <c r="HN220" s="82">
        <f>(BikeData!$G$5/HH220)*BikeData!$N$2*(Sections!$O$2/Sections!$N$2)-Sections!HS220/Sections!HH220</f>
        <v>8.295156913816033</v>
      </c>
      <c r="HO220" s="82">
        <f>(Sections!$V$2*Sections!$L$2*BikeData!$N$2*((Sections!$P$2)/Sections!$M$2)/(1-Sections!$V$2*Sections!$N$2/Sections!$M$2))/Sections!HH220-Sections!HS220/Sections!HH220</f>
        <v>12.443282732925285</v>
      </c>
      <c r="HP220" s="82">
        <f t="shared" ref="HP220:HP283" si="351">MIN(HM220,HN220,HO220)</f>
        <v>6.8582415088433493</v>
      </c>
      <c r="HQ220" s="82">
        <f t="shared" si="303"/>
        <v>52.08738073853786</v>
      </c>
      <c r="HR220" s="106">
        <f t="shared" si="314"/>
        <v>1.9168271985011628E-2</v>
      </c>
      <c r="HS220" s="104">
        <f>0.5*Sections!$U$2*Sections!$T$2*Sections!HJ220^2</f>
        <v>491.44334698636305</v>
      </c>
      <c r="HT220" s="104">
        <f>BikeData!$N$2*((Sections!$P$2)/Sections!$N$2)-(0.5*Sections!$U$2*Sections!$T$2*Sections!HJ220^2)/BikeData!$G$5</f>
        <v>8.5727921947504644</v>
      </c>
      <c r="HU220" s="104">
        <f>Sections!$V$2*BikeData!$N$2*(Sections!$P$2/Sections!$M$2)/(1-Sections!$V$2*Sections!$N$2/Sections!$M$2)</f>
        <v>15.459349727578084</v>
      </c>
      <c r="HV220" s="106">
        <f t="shared" ref="HV220:HV283" si="352">MIN(HT220,HU220)</f>
        <v>8.5727921947504644</v>
      </c>
      <c r="HW220" s="106">
        <f t="shared" ref="HW220:HW283" si="353">HI$14-HI220</f>
        <v>127.42191860000003</v>
      </c>
      <c r="HX220" s="106">
        <f t="shared" si="327"/>
        <v>140.50120705894051</v>
      </c>
      <c r="HY220" s="106">
        <f t="shared" ref="HY220:HY283" si="354">IF(OR(HX220 &gt;= HW220, HY219 = 1), 1, 0)</f>
        <v>1</v>
      </c>
      <c r="HZ220" s="106">
        <f t="shared" si="315"/>
        <v>-8.5727921947504644</v>
      </c>
      <c r="IA220" s="639"/>
    </row>
    <row r="221" spans="2:235">
      <c r="B221" s="65"/>
      <c r="C221" s="65"/>
      <c r="D221" s="65"/>
      <c r="E221" s="111"/>
      <c r="F221" s="111"/>
      <c r="L221" s="149">
        <f>INDEX($B$29:$B$34, MATCH($P221, $A$29:$A$34, 0))</f>
        <v>281.54523308547459</v>
      </c>
      <c r="M221" s="149">
        <f t="shared" si="319"/>
        <v>195</v>
      </c>
      <c r="N221" s="149">
        <f t="shared" si="328"/>
        <v>56.355950309587548</v>
      </c>
      <c r="O221" s="149">
        <f t="shared" si="320"/>
        <v>202.88142111451518</v>
      </c>
      <c r="P221" s="149">
        <f>IF(AC221=0,
IF(N221&lt;$E$29,1,
IF(N221&lt;$E$30,2,
IF(N221&lt;$E$31,3,
IF(N221&lt;$E$32,4,
IF(N221&lt;$E$33,5,
IF(N221&lt;$E$34,6)))))),
IF(N221&gt;$F$29,1,
IF(N221&gt;$F$30,2,
IF(N221&gt;$F$31,3,
IF(N221&gt;$F$32,4,
IF(N221&gt;$F$33,5,
IF(N221&gt;$F$34,6)))))))</f>
        <v>4</v>
      </c>
      <c r="Q221" s="149" cm="1">
        <f t="array" ref="Q221">INDEX(Sections!$A$37:$F$67, MATCH(N221, Acceleration!$H$6:$H$36, 1), Sections!P221)</f>
        <v>4.7104625432718503</v>
      </c>
      <c r="R221" s="149">
        <f>(BikeData!$G$5/L221)*BikeData!$N$2*(Sections!$O$2/Sections!$N$2)-Sections!W221/Sections!L221</f>
        <v>8.2149356150443982</v>
      </c>
      <c r="S221" s="149">
        <f>(Sections!$V$2*Sections!$L$2*BikeData!$N$2*((Sections!$P$2)/Sections!$M$2)/(1-Sections!$V$2*Sections!$N$2/Sections!$M$2))/Sections!L221-Sections!W221/Sections!L221</f>
        <v>12.465455462574738</v>
      </c>
      <c r="T221" s="149">
        <f t="shared" si="317"/>
        <v>4.7104625432718503</v>
      </c>
      <c r="U221" s="149">
        <f t="shared" si="318"/>
        <v>56.439472538138098</v>
      </c>
      <c r="V221" s="149">
        <f t="shared" si="321"/>
        <v>1.7731215943930546E-2</v>
      </c>
      <c r="W221" s="149">
        <f>0.5*Sections!$U$2*Sections!$T$2*Sections!N221^2</f>
        <v>571.67876435340611</v>
      </c>
      <c r="X221" s="149">
        <f>BikeData!$N$2*((Sections!$P$2)/Sections!$N$2)-(0.5*Sections!$U$2*Sections!$T$2*Sections!N221^2)/BikeData!$G$5</f>
        <v>8.2688701592692393</v>
      </c>
      <c r="Y221" s="149">
        <f>Sections!$V$2*BikeData!$N$2*(Sections!$P$2/Sections!$M$2)/(1-Sections!$V$2*Sections!$N$2/Sections!$M$2)</f>
        <v>15.459349727578084</v>
      </c>
      <c r="Z221" s="149">
        <f t="shared" si="322"/>
        <v>8.2688701592692393</v>
      </c>
      <c r="AA221" s="149">
        <f>$D$2-M221</f>
        <v>308.2</v>
      </c>
      <c r="AB221" s="149">
        <f>MAX(0, (N221^2 - M$17^2)/(2*Sections!Z221))</f>
        <v>137.81507672443135</v>
      </c>
      <c r="AC221" s="149">
        <f t="shared" si="329"/>
        <v>0</v>
      </c>
      <c r="AD221" s="149">
        <f t="shared" si="323"/>
        <v>4.7104625432718503</v>
      </c>
      <c r="EW221" s="637"/>
      <c r="EX221" s="129">
        <f>INDEX($B$29:$B$34, MATCH($FB221, $A$29:$A$34, 0))</f>
        <v>288.49501037177833</v>
      </c>
      <c r="EY221" s="129">
        <f t="shared" si="282"/>
        <v>195</v>
      </c>
      <c r="EZ221" s="129">
        <f t="shared" si="283"/>
        <v>44.392351443736381</v>
      </c>
      <c r="FA221" s="129">
        <f t="shared" si="284"/>
        <v>159.81246519745096</v>
      </c>
      <c r="FB221" s="149">
        <f>IF(FO221=1,
IF(EZ221&lt;$E$29,1,
IF(EZ221&lt;$E$30,2,
IF(EZ221&lt;$E$31,3,
IF(EZ221&lt;$E$32,4,
IF(EZ221&lt;$E$33,5,
IF(EZ221&lt;$E$34,6)))))),
IF(EZ221&gt;$F$29,1,
IF(EZ221&gt;$F$30,2,
IF(EZ221&gt;$F$31,3,
IF(EZ221&gt;$F$32,4,
IF(EZ221&gt;$F$33,5,
IF(EZ221&gt;$F$34,6)))))))</f>
        <v>3</v>
      </c>
      <c r="FC221" s="149" cm="1">
        <f t="array" ref="FC221">INDEX(Sections!$A$37:$F$67, MATCH(EZ221, Acceleration!$H$6:$H$36, 1), Sections!FB221)</f>
        <v>6.8582415088433493</v>
      </c>
      <c r="FD221" s="129">
        <f>(BikeData!$G$5/EX221)*BikeData!$N$2*(Sections!$O$2/Sections!$N$2)-Sections!FI221/Sections!EX221</f>
        <v>8.7690673318971513</v>
      </c>
      <c r="FE221" s="129">
        <f>(Sections!$V$2*Sections!$L$2*BikeData!$N$2*((Sections!$P$2)/Sections!$M$2)/(1-Sections!$V$2*Sections!$N$2/Sections!$M$2))/Sections!EX221-Sections!FI221/Sections!EX221</f>
        <v>12.917193151006405</v>
      </c>
      <c r="FF221" s="129">
        <f t="shared" si="285"/>
        <v>6.8582415088433493</v>
      </c>
      <c r="FG221" s="129">
        <f t="shared" si="316"/>
        <v>44.187096744939865</v>
      </c>
      <c r="FH221" s="129">
        <f t="shared" si="300"/>
        <v>2.2578600802975902E-2</v>
      </c>
      <c r="FI221" s="149">
        <f>0.5*Sections!$U$2*Sections!$T$2*Sections!EZ221^2</f>
        <v>354.72255600675663</v>
      </c>
      <c r="FJ221" s="149">
        <f>BikeData!$N$2*((Sections!$P$2)/Sections!$N$2)-(0.5*Sections!$U$2*Sections!$T$2*Sections!EZ221^2)/BikeData!$G$5</f>
        <v>9.0906739787641246</v>
      </c>
      <c r="FK221" s="149">
        <f>Sections!$V$2*BikeData!$N$2*(Sections!$P$2/Sections!$M$2)/(1-Sections!$V$2*Sections!$N$2/Sections!$M$2)</f>
        <v>15.459349727578084</v>
      </c>
      <c r="FL221" s="149">
        <f t="shared" si="287"/>
        <v>9.0906739787641246</v>
      </c>
      <c r="FM221" s="149">
        <f t="shared" si="288"/>
        <v>58.628281630000004</v>
      </c>
      <c r="FN221" s="149">
        <f t="shared" si="324"/>
        <v>68.459876200422528</v>
      </c>
      <c r="FO221" s="149">
        <f t="shared" si="289"/>
        <v>1</v>
      </c>
      <c r="FP221" s="149">
        <f t="shared" si="298"/>
        <v>-9.0906739787641246</v>
      </c>
      <c r="FQ221" s="676"/>
      <c r="FR221" s="149">
        <f>INDEX($B$29:$B$34, MATCH($FV221, $A$29:$A$34, 0))</f>
        <v>281.54523308547459</v>
      </c>
      <c r="FS221" s="129">
        <f t="shared" si="330"/>
        <v>195</v>
      </c>
      <c r="FT221" s="129">
        <f t="shared" si="331"/>
        <v>58.260861986759018</v>
      </c>
      <c r="FU221" s="129">
        <f t="shared" si="332"/>
        <v>209.73910315233246</v>
      </c>
      <c r="FV221" s="149">
        <f>IF(GI221=0,
IF(FT221&lt;$E$29,1,
IF(FT221&lt;$E$30,2,
IF(FT221&lt;$E$31,3,
IF(FT221&lt;$E$32,4,
IF(FT221&lt;$E$33,5,
IF(FT221&lt;$E$34,6)))))),
IF(FT221&gt;$F$29,1,
IF(FT221&gt;$F$30,2,
IF(FT221&gt;$F$31,3,
IF(FT221&gt;$F$32,4,
IF(FT221&gt;$F$33,5,
IF(FT221&gt;$F$34,6)))))))</f>
        <v>4</v>
      </c>
      <c r="FW221" s="149" cm="1">
        <f t="array" ref="FW221">INDEX(Sections!$A$37:$F$67, MATCH(FT221, Acceleration!$H$6:$H$36, 1), Sections!FV221)</f>
        <v>4.7104625432718503</v>
      </c>
      <c r="FX221" s="129">
        <f>(BikeData!$G$5/FR221)*BikeData!$N$2*(Sections!$O$2/Sections!$N$2)-Sections!GC221/Sections!FR221</f>
        <v>8.0753478041795788</v>
      </c>
      <c r="FY221" s="129">
        <f>(Sections!$V$2*Sections!$L$2*BikeData!$N$2*((Sections!$P$2)/Sections!$M$2)/(1-Sections!$V$2*Sections!$N$2/Sections!$M$2))/Sections!FR221-Sections!GC221/Sections!FR221</f>
        <v>12.325867651709919</v>
      </c>
      <c r="FZ221" s="129">
        <f t="shared" si="333"/>
        <v>4.7104625432718503</v>
      </c>
      <c r="GA221" s="129">
        <f t="shared" si="334"/>
        <v>58.341657197295362</v>
      </c>
      <c r="GB221" s="129">
        <f t="shared" si="325"/>
        <v>1.7152288080869521E-2</v>
      </c>
      <c r="GC221" s="149">
        <f>0.5*Sections!$U$2*Sections!$T$2*Sections!FT221^2</f>
        <v>610.97904709923273</v>
      </c>
      <c r="GD221" s="149">
        <f>BikeData!$N$2*((Sections!$P$2)/Sections!$N$2)-(0.5*Sections!$U$2*Sections!$T$2*Sections!FT221^2)/BikeData!$G$5</f>
        <v>8.1200054518986846</v>
      </c>
      <c r="GE221" s="149">
        <f>Sections!$V$2*BikeData!$N$2*(Sections!$P$2/Sections!$M$2)/(1-Sections!$V$2*Sections!$N$2/Sections!$M$2)</f>
        <v>15.459349727578084</v>
      </c>
      <c r="GF221" s="149">
        <f t="shared" si="335"/>
        <v>8.1200054518986846</v>
      </c>
      <c r="GG221" s="149">
        <f t="shared" si="336"/>
        <v>319.54111422000005</v>
      </c>
      <c r="GH221" s="149">
        <f>MAX(0, (FT221^2 - CX$6^2)/(2*Sections!GF221))</f>
        <v>209.01020692335206</v>
      </c>
      <c r="GI221" s="149">
        <f t="shared" si="337"/>
        <v>0</v>
      </c>
      <c r="GJ221" s="149">
        <f t="shared" si="338"/>
        <v>4.7104625432718503</v>
      </c>
      <c r="GM221" s="106">
        <f>INDEX($B$29:$B$34, MATCH(GQ221, $A$29:$A$34, 0))</f>
        <v>281.54523308547459</v>
      </c>
      <c r="GN221" s="106">
        <f t="shared" si="339"/>
        <v>195</v>
      </c>
      <c r="GO221" s="106">
        <f t="shared" si="340"/>
        <v>56.610039182239888</v>
      </c>
      <c r="GP221" s="106">
        <f t="shared" si="341"/>
        <v>203.79614105606359</v>
      </c>
      <c r="GQ221" s="106">
        <f>IF(HD221=1,
IF(GO221&lt;$E$29,1,
IF(GO221&lt;$E$30,2,
IF(GO221&lt;$E$31,3,
IF(GO221&lt;$E$32,4,
IF(GO221&lt;$E$33,5,
IF(GO221&lt;$E$34,6)))))),
IF(GO221&gt;$F$29,1,
IF(GO221&gt;$F$30,2,
IF(GO221&gt;$F$31,3,
IF(GO221&gt;$F$32,4,
IF(GO221&gt;$F$33,5,
IF(GO221&gt;$F$34,6)))))))</f>
        <v>4</v>
      </c>
      <c r="GR221" s="106" cm="1">
        <f t="array" ref="GR221">INDEX(Sections!$A$37:$F$67, MATCH(GO221, Acceleration!$H$6:$H$36, 1), Sections!GQ221)</f>
        <v>4.7104625432718503</v>
      </c>
      <c r="GS221" s="106">
        <f>(BikeData!$G$5/GM221)*BikeData!$N$2*(Sections!$O$2/Sections!$N$2)-Sections!GX221/Sections!GM221</f>
        <v>8.196584701734217</v>
      </c>
      <c r="GT221" s="106">
        <f>(Sections!$V$2*Sections!$L$2*BikeData!$N$2*((Sections!$P$2)/Sections!$M$2)/(1-Sections!$V$2*Sections!$N$2/Sections!$M$2))/Sections!GM221-Sections!GX221/Sections!GM221</f>
        <v>12.447104549264557</v>
      </c>
      <c r="GU221" s="106">
        <f t="shared" si="342"/>
        <v>4.7104625432718503</v>
      </c>
      <c r="GV221" s="106">
        <f t="shared" si="343"/>
        <v>56.693187080118179</v>
      </c>
      <c r="GW221" s="106">
        <f t="shared" si="326"/>
        <v>1.7651748021445313E-2</v>
      </c>
      <c r="GX221" s="106">
        <f>0.5*Sections!$U$2*Sections!$T$2*Sections!GO221^2</f>
        <v>576.8453765186523</v>
      </c>
      <c r="GY221" s="106">
        <f>BikeData!$N$2*((Sections!$P$2)/Sections!$N$2)-(0.5*Sections!$U$2*Sections!$T$2*Sections!GO221^2)/BikeData!$G$5</f>
        <v>8.2492996586433076</v>
      </c>
      <c r="GZ221" s="106">
        <f>Sections!$V$2*BikeData!$N$2*(Sections!$P$2/Sections!$M$2)/(1-Sections!$V$2*Sections!$N$2/Sections!$M$2)</f>
        <v>15.459349727578084</v>
      </c>
      <c r="HA221" s="106">
        <f t="shared" si="344"/>
        <v>8.2492996586433076</v>
      </c>
      <c r="HB221" s="106">
        <f t="shared" si="345"/>
        <v>188.21187875999999</v>
      </c>
      <c r="HC221" s="106">
        <f>MAX(0, (GO221^2 - DY$9^2)/(2*Sections!HA221))</f>
        <v>194.24052154881863</v>
      </c>
      <c r="HD221" s="106">
        <f t="shared" si="346"/>
        <v>1</v>
      </c>
      <c r="HE221" s="106">
        <f t="shared" si="347"/>
        <v>4.7104625432718503</v>
      </c>
      <c r="HF221" s="639"/>
      <c r="HG221" s="672"/>
      <c r="HH221" s="82">
        <f>INDEX($B$29:$B$34, MATCH(HL221, $A$29:$A$34, 0))</f>
        <v>288.49501037177833</v>
      </c>
      <c r="HI221" s="82">
        <f t="shared" si="348"/>
        <v>195</v>
      </c>
      <c r="HJ221" s="82">
        <f t="shared" si="349"/>
        <v>52.08738073853786</v>
      </c>
      <c r="HK221" s="82">
        <f t="shared" si="350"/>
        <v>187.51457065873629</v>
      </c>
      <c r="HL221" s="106">
        <f>IF(HY221=1,
IF(HJ221&lt;$E$29,1,
IF(HJ221&lt;$E$30,2,
IF(HJ221&lt;$E$31,3,
IF(HJ221&lt;$E$32,4,
IF(HJ221&lt;$E$33,5,
IF(HJ221&lt;$E$34,6)))))),
IF(HJ221&gt;$F$29,1,
IF(HJ221&gt;$F$30,2,
IF(HJ221&gt;$F$31,3,
IF(HJ221&gt;$F$32,4,
IF(HJ221&gt;$F$33,5,
IF(HJ221&gt;$F$34,6)))))))</f>
        <v>3</v>
      </c>
      <c r="HM221" s="106" cm="1">
        <f t="array" ref="HM221">INDEX(Sections!$A$37:$F$67, MATCH(HJ221, Acceleration!$H$6:$H$36, 1), Sections!HL221)</f>
        <v>6.8582415088433493</v>
      </c>
      <c r="HN221" s="82">
        <f>(BikeData!$G$5/HH221)*BikeData!$N$2*(Sections!$O$2/Sections!$N$2)-Sections!HS221/Sections!HH221</f>
        <v>8.3058545171684539</v>
      </c>
      <c r="HO221" s="82">
        <f>(Sections!$V$2*Sections!$L$2*BikeData!$N$2*((Sections!$P$2)/Sections!$M$2)/(1-Sections!$V$2*Sections!$N$2/Sections!$M$2))/Sections!HH221-Sections!HS221/Sections!HH221</f>
        <v>12.453980336277706</v>
      </c>
      <c r="HP221" s="82">
        <f t="shared" si="351"/>
        <v>6.8582415088433493</v>
      </c>
      <c r="HQ221" s="82">
        <f t="shared" si="303"/>
        <v>51.922309920395051</v>
      </c>
      <c r="HR221" s="106">
        <f t="shared" si="314"/>
        <v>1.9228977485938315E-2</v>
      </c>
      <c r="HS221" s="104">
        <f>0.5*Sections!$U$2*Sections!$T$2*Sections!HJ221^2</f>
        <v>488.3571417962529</v>
      </c>
      <c r="HT221" s="104">
        <f>BikeData!$N$2*((Sections!$P$2)/Sections!$N$2)-(0.5*Sections!$U$2*Sections!$T$2*Sections!HJ221^2)/BikeData!$G$5</f>
        <v>8.5844823659251226</v>
      </c>
      <c r="HU221" s="104">
        <f>Sections!$V$2*BikeData!$N$2*(Sections!$P$2/Sections!$M$2)/(1-Sections!$V$2*Sections!$N$2/Sections!$M$2)</f>
        <v>15.459349727578084</v>
      </c>
      <c r="HV221" s="106">
        <f t="shared" si="352"/>
        <v>8.5844823659251226</v>
      </c>
      <c r="HW221" s="106">
        <f t="shared" si="353"/>
        <v>126.42191860000003</v>
      </c>
      <c r="HX221" s="106">
        <f t="shared" si="327"/>
        <v>139.31123719004501</v>
      </c>
      <c r="HY221" s="106">
        <f t="shared" si="354"/>
        <v>1</v>
      </c>
      <c r="HZ221" s="106">
        <f t="shared" si="315"/>
        <v>-8.5844823659251226</v>
      </c>
      <c r="IA221" s="639"/>
    </row>
    <row r="222" spans="2:235">
      <c r="B222" s="65"/>
      <c r="C222" s="65"/>
      <c r="D222" s="65"/>
      <c r="E222" s="111"/>
      <c r="F222" s="111"/>
      <c r="L222" s="149">
        <f>INDEX($B$29:$B$34, MATCH($P222, $A$29:$A$34, 0))</f>
        <v>281.54523308547459</v>
      </c>
      <c r="M222" s="149">
        <f t="shared" si="319"/>
        <v>196</v>
      </c>
      <c r="N222" s="149">
        <f t="shared" si="328"/>
        <v>56.439472538138098</v>
      </c>
      <c r="O222" s="149">
        <f t="shared" si="320"/>
        <v>203.18210113729717</v>
      </c>
      <c r="P222" s="149">
        <f>IF(AC222=0,
IF(N222&lt;$E$29,1,
IF(N222&lt;$E$30,2,
IF(N222&lt;$E$31,3,
IF(N222&lt;$E$32,4,
IF(N222&lt;$E$33,5,
IF(N222&lt;$E$34,6)))))),
IF(N222&gt;$F$29,1,
IF(N222&gt;$F$30,2,
IF(N222&gt;$F$31,3,
IF(N222&gt;$F$32,4,
IF(N222&gt;$F$33,5,
IF(N222&gt;$F$34,6)))))))</f>
        <v>4</v>
      </c>
      <c r="Q222" s="149" cm="1">
        <f t="array" ref="Q222">INDEX(Sections!$A$37:$F$67, MATCH(N222, Acceleration!$H$6:$H$36, 1), Sections!P222)</f>
        <v>4.7104625432718503</v>
      </c>
      <c r="R222" s="149">
        <f>(BikeData!$G$5/L222)*BikeData!$N$2*(Sections!$O$2/Sections!$N$2)-Sections!W222/Sections!L222</f>
        <v>8.2089125455113301</v>
      </c>
      <c r="S222" s="149">
        <f>(Sections!$V$2*Sections!$L$2*BikeData!$N$2*((Sections!$P$2)/Sections!$M$2)/(1-Sections!$V$2*Sections!$N$2/Sections!$M$2))/Sections!L222-Sections!W222/Sections!L222</f>
        <v>12.45943239304167</v>
      </c>
      <c r="T222" s="149">
        <f t="shared" si="317"/>
        <v>4.7104625432718503</v>
      </c>
      <c r="U222" s="149">
        <f t="shared" si="318"/>
        <v>56.522871348417787</v>
      </c>
      <c r="V222" s="149">
        <f t="shared" si="321"/>
        <v>1.7705015062440401E-2</v>
      </c>
      <c r="W222" s="149">
        <f>0.5*Sections!$U$2*Sections!$T$2*Sections!N222^2</f>
        <v>573.37453086898392</v>
      </c>
      <c r="X222" s="149">
        <f>BikeData!$N$2*((Sections!$P$2)/Sections!$N$2)-(0.5*Sections!$U$2*Sections!$T$2*Sections!N222^2)/BikeData!$G$5</f>
        <v>8.2624468012556882</v>
      </c>
      <c r="Y222" s="149">
        <f>Sections!$V$2*BikeData!$N$2*(Sections!$P$2/Sections!$M$2)/(1-Sections!$V$2*Sections!$N$2/Sections!$M$2)</f>
        <v>15.459349727578084</v>
      </c>
      <c r="Z222" s="149">
        <f t="shared" si="322"/>
        <v>8.2624468012556882</v>
      </c>
      <c r="AA222" s="149">
        <f>$D$2-M222</f>
        <v>307.2</v>
      </c>
      <c r="AB222" s="149">
        <f>MAX(0, (N222^2 - M$17^2)/(2*Sections!Z222))</f>
        <v>138.49232140210808</v>
      </c>
      <c r="AC222" s="149">
        <f t="shared" si="329"/>
        <v>0</v>
      </c>
      <c r="AD222" s="149">
        <f t="shared" si="323"/>
        <v>4.7104625432718503</v>
      </c>
      <c r="EW222" s="637"/>
      <c r="EX222" s="129">
        <f>INDEX($B$29:$B$34, MATCH($FB222, $A$29:$A$34, 0))</f>
        <v>288.49501037177833</v>
      </c>
      <c r="EY222" s="129">
        <f t="shared" si="282"/>
        <v>196</v>
      </c>
      <c r="EZ222" s="129">
        <f t="shared" si="283"/>
        <v>44.187096744939865</v>
      </c>
      <c r="FA222" s="129">
        <f t="shared" si="284"/>
        <v>159.07354828178353</v>
      </c>
      <c r="FB222" s="149">
        <f>IF(FO222=1,
IF(EZ222&lt;$E$29,1,
IF(EZ222&lt;$E$30,2,
IF(EZ222&lt;$E$31,3,
IF(EZ222&lt;$E$32,4,
IF(EZ222&lt;$E$33,5,
IF(EZ222&lt;$E$34,6)))))),
IF(EZ222&gt;$F$29,1,
IF(EZ222&gt;$F$30,2,
IF(EZ222&gt;$F$31,3,
IF(EZ222&gt;$F$32,4,
IF(EZ222&gt;$F$33,5,
IF(EZ222&gt;$F$34,6)))))))</f>
        <v>3</v>
      </c>
      <c r="FC222" s="149" cm="1">
        <f t="array" ref="FC222">INDEX(Sections!$A$37:$F$67, MATCH(EZ222, Acceleration!$H$6:$H$36, 1), Sections!FB222)</f>
        <v>6.8582415088433493</v>
      </c>
      <c r="FD222" s="129">
        <f>(BikeData!$G$5/EX222)*BikeData!$N$2*(Sections!$O$2/Sections!$N$2)-Sections!FI222/Sections!EX222</f>
        <v>8.7804111767287765</v>
      </c>
      <c r="FE222" s="129">
        <f>(Sections!$V$2*Sections!$L$2*BikeData!$N$2*((Sections!$P$2)/Sections!$M$2)/(1-Sections!$V$2*Sections!$N$2/Sections!$M$2))/Sections!EX222-Sections!FI222/Sections!EX222</f>
        <v>12.928536995838027</v>
      </c>
      <c r="FF222" s="129">
        <f t="shared" si="285"/>
        <v>6.8582415088433493</v>
      </c>
      <c r="FG222" s="129">
        <f t="shared" si="316"/>
        <v>43.980602292851017</v>
      </c>
      <c r="FH222" s="129">
        <f t="shared" si="300"/>
        <v>2.26840444043203E-2</v>
      </c>
      <c r="FI222" s="149">
        <f>0.5*Sections!$U$2*Sections!$T$2*Sections!EZ222^2</f>
        <v>351.44991337440155</v>
      </c>
      <c r="FJ222" s="149">
        <f>BikeData!$N$2*((Sections!$P$2)/Sections!$N$2)-(0.5*Sections!$U$2*Sections!$T$2*Sections!EZ222^2)/BikeData!$G$5</f>
        <v>9.1030703523715299</v>
      </c>
      <c r="FK222" s="149">
        <f>Sections!$V$2*BikeData!$N$2*(Sections!$P$2/Sections!$M$2)/(1-Sections!$V$2*Sections!$N$2/Sections!$M$2)</f>
        <v>15.459349727578084</v>
      </c>
      <c r="FL222" s="149">
        <f t="shared" si="287"/>
        <v>9.1030703523715299</v>
      </c>
      <c r="FM222" s="149">
        <f t="shared" si="288"/>
        <v>57.628281630000004</v>
      </c>
      <c r="FN222" s="149">
        <f t="shared" si="324"/>
        <v>67.368010731243544</v>
      </c>
      <c r="FO222" s="149">
        <f t="shared" si="289"/>
        <v>1</v>
      </c>
      <c r="FP222" s="149">
        <f t="shared" si="298"/>
        <v>-9.1030703523715299</v>
      </c>
      <c r="FQ222" s="676"/>
      <c r="FR222" s="149">
        <f>INDEX($B$29:$B$34, MATCH($FV222, $A$29:$A$34, 0))</f>
        <v>281.54523308547459</v>
      </c>
      <c r="FS222" s="129">
        <f t="shared" si="330"/>
        <v>196</v>
      </c>
      <c r="FT222" s="129">
        <f t="shared" si="331"/>
        <v>58.341657197295362</v>
      </c>
      <c r="FU222" s="129">
        <f t="shared" si="332"/>
        <v>210.02996591026331</v>
      </c>
      <c r="FV222" s="149">
        <f>IF(GI222=0,
IF(FT222&lt;$E$29,1,
IF(FT222&lt;$E$30,2,
IF(FT222&lt;$E$31,3,
IF(FT222&lt;$E$32,4,
IF(FT222&lt;$E$33,5,
IF(FT222&lt;$E$34,6)))))),
IF(FT222&gt;$F$29,1,
IF(FT222&gt;$F$30,2,
IF(FT222&gt;$F$31,3,
IF(FT222&gt;$F$32,4,
IF(FT222&gt;$F$33,5,
IF(FT222&gt;$F$34,6)))))))</f>
        <v>4</v>
      </c>
      <c r="FW222" s="149" cm="1">
        <f t="array" ref="FW222">INDEX(Sections!$A$37:$F$67, MATCH(FT222, Acceleration!$H$6:$H$36, 1), Sections!FV222)</f>
        <v>4.7104625432718503</v>
      </c>
      <c r="FX222" s="129">
        <f>(BikeData!$G$5/FR222)*BikeData!$N$2*(Sections!$O$2/Sections!$N$2)-Sections!GC222/Sections!FR222</f>
        <v>8.0693247346465107</v>
      </c>
      <c r="FY222" s="129">
        <f>(Sections!$V$2*Sections!$L$2*BikeData!$N$2*((Sections!$P$2)/Sections!$M$2)/(1-Sections!$V$2*Sections!$N$2/Sections!$M$2))/Sections!FR222-Sections!GC222/Sections!FR222</f>
        <v>12.319844582176851</v>
      </c>
      <c r="FZ222" s="129">
        <f t="shared" si="333"/>
        <v>4.7104625432718503</v>
      </c>
      <c r="GA222" s="129">
        <f t="shared" si="334"/>
        <v>58.422340672154426</v>
      </c>
      <c r="GB222" s="129">
        <f t="shared" si="325"/>
        <v>1.7128567336621357E-2</v>
      </c>
      <c r="GC222" s="149">
        <f>0.5*Sections!$U$2*Sections!$T$2*Sections!FT222^2</f>
        <v>612.67481361481055</v>
      </c>
      <c r="GD222" s="149">
        <f>BikeData!$N$2*((Sections!$P$2)/Sections!$N$2)-(0.5*Sections!$U$2*Sections!$T$2*Sections!FT222^2)/BikeData!$G$5</f>
        <v>8.1135820938851317</v>
      </c>
      <c r="GE222" s="149">
        <f>Sections!$V$2*BikeData!$N$2*(Sections!$P$2/Sections!$M$2)/(1-Sections!$V$2*Sections!$N$2/Sections!$M$2)</f>
        <v>15.459349727578084</v>
      </c>
      <c r="GF222" s="149">
        <f t="shared" si="335"/>
        <v>8.1135820938851317</v>
      </c>
      <c r="GG222" s="149">
        <f t="shared" si="336"/>
        <v>318.54111422000005</v>
      </c>
      <c r="GH222" s="149">
        <f>MAX(0, (FT222^2 - CX$6^2)/(2*Sections!GF222))</f>
        <v>209.75624114852977</v>
      </c>
      <c r="GI222" s="149">
        <f t="shared" si="337"/>
        <v>0</v>
      </c>
      <c r="GJ222" s="149">
        <f t="shared" si="338"/>
        <v>4.7104625432718503</v>
      </c>
      <c r="GM222" s="106">
        <f>INDEX($B$29:$B$34, MATCH(GQ222, $A$29:$A$34, 0))</f>
        <v>281.54523308547459</v>
      </c>
      <c r="GN222" s="106">
        <f t="shared" si="339"/>
        <v>196</v>
      </c>
      <c r="GO222" s="106">
        <f t="shared" si="340"/>
        <v>56.693187080118179</v>
      </c>
      <c r="GP222" s="106">
        <f t="shared" si="341"/>
        <v>204.09547348842545</v>
      </c>
      <c r="GQ222" s="106">
        <f>IF(HD222=1,
IF(GO222&lt;$E$29,1,
IF(GO222&lt;$E$30,2,
IF(GO222&lt;$E$31,3,
IF(GO222&lt;$E$32,4,
IF(GO222&lt;$E$33,5,
IF(GO222&lt;$E$34,6)))))),
IF(GO222&gt;$F$29,1,
IF(GO222&gt;$F$30,2,
IF(GO222&gt;$F$31,3,
IF(GO222&gt;$F$32,4,
IF(GO222&gt;$F$33,5,
IF(GO222&gt;$F$34,6)))))))</f>
        <v>4</v>
      </c>
      <c r="GR222" s="106" cm="1">
        <f t="array" ref="GR222">INDEX(Sections!$A$37:$F$67, MATCH(GO222, Acceleration!$H$6:$H$36, 1), Sections!GQ222)</f>
        <v>4.7104625432718503</v>
      </c>
      <c r="GS222" s="106">
        <f>(BikeData!$G$5/GM222)*BikeData!$N$2*(Sections!$O$2/Sections!$N$2)-Sections!GX222/Sections!GM222</f>
        <v>8.190561632201149</v>
      </c>
      <c r="GT222" s="106">
        <f>(Sections!$V$2*Sections!$L$2*BikeData!$N$2*((Sections!$P$2)/Sections!$M$2)/(1-Sections!$V$2*Sections!$N$2/Sections!$M$2))/Sections!GM222-Sections!GX222/Sections!GM222</f>
        <v>12.441081479731489</v>
      </c>
      <c r="GU222" s="106">
        <f t="shared" si="342"/>
        <v>4.7104625432718503</v>
      </c>
      <c r="GV222" s="106">
        <f t="shared" si="343"/>
        <v>56.776213209299385</v>
      </c>
      <c r="GW222" s="106">
        <f t="shared" si="326"/>
        <v>1.7625897333542355E-2</v>
      </c>
      <c r="GX222" s="106">
        <f>0.5*Sections!$U$2*Sections!$T$2*Sections!GO222^2</f>
        <v>578.54114303423012</v>
      </c>
      <c r="GY222" s="106">
        <f>BikeData!$N$2*((Sections!$P$2)/Sections!$N$2)-(0.5*Sections!$U$2*Sections!$T$2*Sections!GO222^2)/BikeData!$G$5</f>
        <v>8.2428763006297547</v>
      </c>
      <c r="GZ222" s="106">
        <f>Sections!$V$2*BikeData!$N$2*(Sections!$P$2/Sections!$M$2)/(1-Sections!$V$2*Sections!$N$2/Sections!$M$2)</f>
        <v>15.459349727578084</v>
      </c>
      <c r="HA222" s="106">
        <f t="shared" si="344"/>
        <v>8.2428763006297547</v>
      </c>
      <c r="HB222" s="106">
        <f t="shared" si="345"/>
        <v>187.21187875999999</v>
      </c>
      <c r="HC222" s="106">
        <f>MAX(0, (GO222^2 - DY$9^2)/(2*Sections!HA222))</f>
        <v>194.96334435200248</v>
      </c>
      <c r="HD222" s="106">
        <f t="shared" si="346"/>
        <v>1</v>
      </c>
      <c r="HE222" s="106">
        <f t="shared" si="347"/>
        <v>4.7104625432718503</v>
      </c>
      <c r="HF222" s="639"/>
      <c r="HG222" s="672"/>
      <c r="HH222" s="82">
        <f>INDEX($B$29:$B$34, MATCH(HL222, $A$29:$A$34, 0))</f>
        <v>288.49501037177833</v>
      </c>
      <c r="HI222" s="82">
        <f t="shared" si="348"/>
        <v>196</v>
      </c>
      <c r="HJ222" s="82">
        <f t="shared" si="349"/>
        <v>51.922309920395051</v>
      </c>
      <c r="HK222" s="82">
        <f t="shared" si="350"/>
        <v>186.92031571342218</v>
      </c>
      <c r="HL222" s="106">
        <f>IF(HY222=1,
IF(HJ222&lt;$E$29,1,
IF(HJ222&lt;$E$30,2,
IF(HJ222&lt;$E$31,3,
IF(HJ222&lt;$E$32,4,
IF(HJ222&lt;$E$33,5,
IF(HJ222&lt;$E$34,6)))))),
IF(HJ222&gt;$F$29,1,
IF(HJ222&gt;$F$30,2,
IF(HJ222&gt;$F$31,3,
IF(HJ222&gt;$F$32,4,
IF(HJ222&gt;$F$33,5,
IF(HJ222&gt;$F$34,6)))))))</f>
        <v>3</v>
      </c>
      <c r="HM222" s="106" cm="1">
        <f t="array" ref="HM222">INDEX(Sections!$A$37:$F$67, MATCH(HJ222, Acceleration!$H$6:$H$36, 1), Sections!HL222)</f>
        <v>6.8582415088433493</v>
      </c>
      <c r="HN222" s="82">
        <f>(BikeData!$G$5/HH222)*BikeData!$N$2*(Sections!$O$2/Sections!$N$2)-Sections!HS222/Sections!HH222</f>
        <v>8.3165667081618118</v>
      </c>
      <c r="HO222" s="82">
        <f>(Sections!$V$2*Sections!$L$2*BikeData!$N$2*((Sections!$P$2)/Sections!$M$2)/(1-Sections!$V$2*Sections!$N$2/Sections!$M$2))/Sections!HH222-Sections!HS222/Sections!HH222</f>
        <v>12.464692527271064</v>
      </c>
      <c r="HP222" s="82">
        <f t="shared" si="351"/>
        <v>6.8582415088433493</v>
      </c>
      <c r="HQ222" s="82">
        <f t="shared" si="303"/>
        <v>51.756486458347126</v>
      </c>
      <c r="HR222" s="106">
        <f t="shared" si="314"/>
        <v>1.9290347398459046E-2</v>
      </c>
      <c r="HS222" s="104">
        <f>0.5*Sections!$U$2*Sections!$T$2*Sections!HJ222^2</f>
        <v>485.26672814451973</v>
      </c>
      <c r="HT222" s="104">
        <f>BikeData!$N$2*((Sections!$P$2)/Sections!$N$2)-(0.5*Sections!$U$2*Sections!$T$2*Sections!HJ222^2)/BikeData!$G$5</f>
        <v>8.5961884782422935</v>
      </c>
      <c r="HU222" s="104">
        <f>Sections!$V$2*BikeData!$N$2*(Sections!$P$2/Sections!$M$2)/(1-Sections!$V$2*Sections!$N$2/Sections!$M$2)</f>
        <v>15.459349727578084</v>
      </c>
      <c r="HV222" s="106">
        <f t="shared" si="352"/>
        <v>8.5961884782422935</v>
      </c>
      <c r="HW222" s="106">
        <f t="shared" si="353"/>
        <v>125.42191860000003</v>
      </c>
      <c r="HX222" s="106">
        <f t="shared" si="327"/>
        <v>138.12288779759371</v>
      </c>
      <c r="HY222" s="106">
        <f t="shared" si="354"/>
        <v>1</v>
      </c>
      <c r="HZ222" s="106">
        <f t="shared" si="315"/>
        <v>-8.5961884782422935</v>
      </c>
      <c r="IA222" s="639"/>
    </row>
    <row r="223" spans="2:235">
      <c r="B223" s="65"/>
      <c r="C223" s="65"/>
      <c r="D223" s="65"/>
      <c r="E223" s="111"/>
      <c r="F223" s="111"/>
      <c r="L223" s="149">
        <f>INDEX($B$29:$B$34, MATCH($P223, $A$29:$A$34, 0))</f>
        <v>281.54523308547459</v>
      </c>
      <c r="M223" s="149">
        <f t="shared" si="319"/>
        <v>197</v>
      </c>
      <c r="N223" s="149">
        <f t="shared" si="328"/>
        <v>56.522871348417787</v>
      </c>
      <c r="O223" s="149">
        <f t="shared" si="320"/>
        <v>203.48233685430404</v>
      </c>
      <c r="P223" s="149">
        <f>IF(AC223=0,
IF(N223&lt;$E$29,1,
IF(N223&lt;$E$30,2,
IF(N223&lt;$E$31,3,
IF(N223&lt;$E$32,4,
IF(N223&lt;$E$33,5,
IF(N223&lt;$E$34,6)))))),
IF(N223&gt;$F$29,1,
IF(N223&gt;$F$30,2,
IF(N223&gt;$F$31,3,
IF(N223&gt;$F$32,4,
IF(N223&gt;$F$33,5,
IF(N223&gt;$F$34,6)))))))</f>
        <v>4</v>
      </c>
      <c r="Q223" s="149" cm="1">
        <f t="array" ref="Q223">INDEX(Sections!$A$37:$F$67, MATCH(N223, Acceleration!$H$6:$H$36, 1), Sections!P223)</f>
        <v>4.7104625432718503</v>
      </c>
      <c r="R223" s="149">
        <f>(BikeData!$G$5/L223)*BikeData!$N$2*(Sections!$O$2/Sections!$N$2)-Sections!W223/Sections!L223</f>
        <v>8.2028894759782602</v>
      </c>
      <c r="S223" s="149">
        <f>(Sections!$V$2*Sections!$L$2*BikeData!$N$2*((Sections!$P$2)/Sections!$M$2)/(1-Sections!$V$2*Sections!$N$2/Sections!$M$2))/Sections!L223-Sections!W223/Sections!L223</f>
        <v>12.4534093235086</v>
      </c>
      <c r="T223" s="149">
        <f t="shared" si="317"/>
        <v>4.7104625432718503</v>
      </c>
      <c r="U223" s="149">
        <f t="shared" si="318"/>
        <v>56.606147285929403</v>
      </c>
      <c r="V223" s="149">
        <f t="shared" si="321"/>
        <v>1.7678929987578806E-2</v>
      </c>
      <c r="W223" s="149">
        <f>0.5*Sections!$U$2*Sections!$T$2*Sections!N223^2</f>
        <v>575.07029738456197</v>
      </c>
      <c r="X223" s="149">
        <f>BikeData!$N$2*((Sections!$P$2)/Sections!$N$2)-(0.5*Sections!$U$2*Sections!$T$2*Sections!N223^2)/BikeData!$G$5</f>
        <v>8.2560234432421353</v>
      </c>
      <c r="Y223" s="149">
        <f>Sections!$V$2*BikeData!$N$2*(Sections!$P$2/Sections!$M$2)/(1-Sections!$V$2*Sections!$N$2/Sections!$M$2)</f>
        <v>15.459349727578084</v>
      </c>
      <c r="Z223" s="149">
        <f t="shared" si="322"/>
        <v>8.2560234432421353</v>
      </c>
      <c r="AA223" s="149">
        <f>$D$2-M223</f>
        <v>306.2</v>
      </c>
      <c r="AB223" s="149">
        <f>MAX(0, (N223^2 - M$17^2)/(2*Sections!Z223))</f>
        <v>139.17061990068487</v>
      </c>
      <c r="AC223" s="149">
        <f t="shared" si="329"/>
        <v>0</v>
      </c>
      <c r="AD223" s="149">
        <f t="shared" si="323"/>
        <v>4.7104625432718503</v>
      </c>
      <c r="EW223" s="637"/>
      <c r="EX223" s="129">
        <f>INDEX($B$29:$B$34, MATCH($FB223, $A$29:$A$34, 0))</f>
        <v>288.49501037177833</v>
      </c>
      <c r="EY223" s="129">
        <f t="shared" si="282"/>
        <v>197</v>
      </c>
      <c r="EZ223" s="129">
        <f t="shared" si="283"/>
        <v>43.980602292851017</v>
      </c>
      <c r="FA223" s="129">
        <f t="shared" si="284"/>
        <v>158.33016825426367</v>
      </c>
      <c r="FB223" s="149">
        <f>IF(FO223=1,
IF(EZ223&lt;$E$29,1,
IF(EZ223&lt;$E$30,2,
IF(EZ223&lt;$E$31,3,
IF(EZ223&lt;$E$32,4,
IF(EZ223&lt;$E$33,5,
IF(EZ223&lt;$E$34,6)))))),
IF(EZ223&gt;$F$29,1,
IF(EZ223&gt;$F$30,2,
IF(EZ223&gt;$F$31,3,
IF(EZ223&gt;$F$32,4,
IF(EZ223&gt;$F$33,5,
IF(EZ223&gt;$F$34,6)))))))</f>
        <v>3</v>
      </c>
      <c r="FC223" s="149" cm="1">
        <f t="array" ref="FC223">INDEX(Sections!$A$37:$F$67, MATCH(EZ223, Acceleration!$H$6:$H$36, 1), Sections!FB223)</f>
        <v>6.8582415088433493</v>
      </c>
      <c r="FD223" s="129">
        <f>(BikeData!$G$5/EX223)*BikeData!$N$2*(Sections!$O$2/Sections!$N$2)-Sections!FI223/Sections!EX223</f>
        <v>8.7917704904397151</v>
      </c>
      <c r="FE223" s="129">
        <f>(Sections!$V$2*Sections!$L$2*BikeData!$N$2*((Sections!$P$2)/Sections!$M$2)/(1-Sections!$V$2*Sections!$N$2/Sections!$M$2))/Sections!EX223-Sections!FI223/Sections!EX223</f>
        <v>12.939896309548967</v>
      </c>
      <c r="FF223" s="129">
        <f t="shared" si="285"/>
        <v>6.8582415088433493</v>
      </c>
      <c r="FG223" s="129">
        <f t="shared" si="316"/>
        <v>43.772850156023452</v>
      </c>
      <c r="FH223" s="129">
        <f t="shared" si="300"/>
        <v>2.2791126094614238E-2</v>
      </c>
      <c r="FI223" s="149">
        <f>0.5*Sections!$U$2*Sections!$T$2*Sections!EZ223^2</f>
        <v>348.17280804754779</v>
      </c>
      <c r="FJ223" s="149">
        <f>BikeData!$N$2*((Sections!$P$2)/Sections!$N$2)-(0.5*Sections!$U$2*Sections!$T$2*Sections!EZ223^2)/BikeData!$G$5</f>
        <v>9.1154836301247641</v>
      </c>
      <c r="FK223" s="149">
        <f>Sections!$V$2*BikeData!$N$2*(Sections!$P$2/Sections!$M$2)/(1-Sections!$V$2*Sections!$N$2/Sections!$M$2)</f>
        <v>15.459349727578084</v>
      </c>
      <c r="FL223" s="149">
        <f t="shared" si="287"/>
        <v>9.1154836301247641</v>
      </c>
      <c r="FM223" s="149">
        <f t="shared" si="288"/>
        <v>56.628281630000004</v>
      </c>
      <c r="FN223" s="149">
        <f t="shared" si="324"/>
        <v>66.277632141959046</v>
      </c>
      <c r="FO223" s="149">
        <f t="shared" si="289"/>
        <v>1</v>
      </c>
      <c r="FP223" s="149">
        <f t="shared" si="298"/>
        <v>-9.1154836301247641</v>
      </c>
      <c r="FQ223" s="676"/>
      <c r="FR223" s="149">
        <f>INDEX($B$29:$B$34, MATCH($FV223, $A$29:$A$34, 0))</f>
        <v>281.54523308547459</v>
      </c>
      <c r="FS223" s="129">
        <f t="shared" si="330"/>
        <v>197</v>
      </c>
      <c r="FT223" s="129">
        <f t="shared" si="331"/>
        <v>58.422340672154426</v>
      </c>
      <c r="FU223" s="129">
        <f t="shared" si="332"/>
        <v>210.32042641975593</v>
      </c>
      <c r="FV223" s="149">
        <f>IF(GI223=0,
IF(FT223&lt;$E$29,1,
IF(FT223&lt;$E$30,2,
IF(FT223&lt;$E$31,3,
IF(FT223&lt;$E$32,4,
IF(FT223&lt;$E$33,5,
IF(FT223&lt;$E$34,6)))))),
IF(FT223&gt;$F$29,1,
IF(FT223&gt;$F$30,2,
IF(FT223&gt;$F$31,3,
IF(FT223&gt;$F$32,4,
IF(FT223&gt;$F$33,5,
IF(FT223&gt;$F$34,6)))))))</f>
        <v>4</v>
      </c>
      <c r="FW223" s="149" cm="1">
        <f t="array" ref="FW223">INDEX(Sections!$A$37:$F$67, MATCH(FT223, Acceleration!$H$6:$H$36, 1), Sections!FV223)</f>
        <v>4.7104625432718503</v>
      </c>
      <c r="FX223" s="129">
        <f>(BikeData!$G$5/FR223)*BikeData!$N$2*(Sections!$O$2/Sections!$N$2)-Sections!GC223/Sections!FR223</f>
        <v>8.0633016651134426</v>
      </c>
      <c r="FY223" s="129">
        <f>(Sections!$V$2*Sections!$L$2*BikeData!$N$2*((Sections!$P$2)/Sections!$M$2)/(1-Sections!$V$2*Sections!$N$2/Sections!$M$2))/Sections!FR223-Sections!GC223/Sections!FR223</f>
        <v>12.313821512643781</v>
      </c>
      <c r="FZ223" s="129">
        <f t="shared" si="333"/>
        <v>4.7104625432718503</v>
      </c>
      <c r="GA223" s="129">
        <f t="shared" si="334"/>
        <v>58.502912873632312</v>
      </c>
      <c r="GB223" s="129">
        <f t="shared" si="325"/>
        <v>1.7104944734773395E-2</v>
      </c>
      <c r="GC223" s="149">
        <f>0.5*Sections!$U$2*Sections!$T$2*Sections!FT223^2</f>
        <v>614.37058013038848</v>
      </c>
      <c r="GD223" s="149">
        <f>BikeData!$N$2*((Sections!$P$2)/Sections!$N$2)-(0.5*Sections!$U$2*Sections!$T$2*Sections!FT223^2)/BikeData!$G$5</f>
        <v>8.1071587358715789</v>
      </c>
      <c r="GE223" s="149">
        <f>Sections!$V$2*BikeData!$N$2*(Sections!$P$2/Sections!$M$2)/(1-Sections!$V$2*Sections!$N$2/Sections!$M$2)</f>
        <v>15.459349727578084</v>
      </c>
      <c r="GF223" s="149">
        <f t="shared" si="335"/>
        <v>8.1071587358715789</v>
      </c>
      <c r="GG223" s="149">
        <f t="shared" si="336"/>
        <v>317.54111422000005</v>
      </c>
      <c r="GH223" s="149">
        <f>MAX(0, (FT223^2 - CX$6^2)/(2*Sections!GF223))</f>
        <v>210.50345754987418</v>
      </c>
      <c r="GI223" s="149">
        <f t="shared" si="337"/>
        <v>0</v>
      </c>
      <c r="GJ223" s="149">
        <f t="shared" si="338"/>
        <v>4.7104625432718503</v>
      </c>
      <c r="GM223" s="106">
        <f>INDEX($B$29:$B$34, MATCH(GQ223, $A$29:$A$34, 0))</f>
        <v>281.54523308547459</v>
      </c>
      <c r="GN223" s="106">
        <f t="shared" si="339"/>
        <v>197</v>
      </c>
      <c r="GO223" s="106">
        <f t="shared" si="340"/>
        <v>56.776213209299385</v>
      </c>
      <c r="GP223" s="106">
        <f t="shared" si="341"/>
        <v>204.39436755347779</v>
      </c>
      <c r="GQ223" s="106">
        <f>IF(HD223=1,
IF(GO223&lt;$E$29,1,
IF(GO223&lt;$E$30,2,
IF(GO223&lt;$E$31,3,
IF(GO223&lt;$E$32,4,
IF(GO223&lt;$E$33,5,
IF(GO223&lt;$E$34,6)))))),
IF(GO223&gt;$F$29,1,
IF(GO223&gt;$F$30,2,
IF(GO223&gt;$F$31,3,
IF(GO223&gt;$F$32,4,
IF(GO223&gt;$F$33,5,
IF(GO223&gt;$F$34,6)))))))</f>
        <v>4</v>
      </c>
      <c r="GR223" s="106" cm="1">
        <f t="array" ref="GR223">INDEX(Sections!$A$37:$F$67, MATCH(GO223, Acceleration!$H$6:$H$36, 1), Sections!GQ223)</f>
        <v>4.7104625432718503</v>
      </c>
      <c r="GS223" s="106">
        <f>(BikeData!$G$5/GM223)*BikeData!$N$2*(Sections!$O$2/Sections!$N$2)-Sections!GX223/Sections!GM223</f>
        <v>8.1845385626680809</v>
      </c>
      <c r="GT223" s="106">
        <f>(Sections!$V$2*Sections!$L$2*BikeData!$N$2*((Sections!$P$2)/Sections!$M$2)/(1-Sections!$V$2*Sections!$N$2/Sections!$M$2))/Sections!GM223-Sections!GX223/Sections!GM223</f>
        <v>12.435058410198421</v>
      </c>
      <c r="GU223" s="106">
        <f t="shared" si="342"/>
        <v>4.7104625432718503</v>
      </c>
      <c r="GV223" s="106">
        <f t="shared" si="343"/>
        <v>56.859118103206328</v>
      </c>
      <c r="GW223" s="106">
        <f t="shared" si="326"/>
        <v>1.7600159887771284E-2</v>
      </c>
      <c r="GX223" s="106">
        <f>0.5*Sections!$U$2*Sections!$T$2*Sections!GO223^2</f>
        <v>580.23690954980793</v>
      </c>
      <c r="GY223" s="106">
        <f>BikeData!$N$2*((Sections!$P$2)/Sections!$N$2)-(0.5*Sections!$U$2*Sections!$T$2*Sections!GO223^2)/BikeData!$G$5</f>
        <v>8.2364529426162036</v>
      </c>
      <c r="GZ223" s="106">
        <f>Sections!$V$2*BikeData!$N$2*(Sections!$P$2/Sections!$M$2)/(1-Sections!$V$2*Sections!$N$2/Sections!$M$2)</f>
        <v>15.459349727578084</v>
      </c>
      <c r="HA223" s="106">
        <f t="shared" si="344"/>
        <v>8.2364529426162036</v>
      </c>
      <c r="HB223" s="106">
        <f t="shared" si="345"/>
        <v>186.21187875999999</v>
      </c>
      <c r="HC223" s="106">
        <f>MAX(0, (GO223^2 - DY$9^2)/(2*Sections!HA223))</f>
        <v>195.687294570028</v>
      </c>
      <c r="HD223" s="106">
        <f t="shared" si="346"/>
        <v>1</v>
      </c>
      <c r="HE223" s="106">
        <f t="shared" si="347"/>
        <v>4.7104625432718503</v>
      </c>
      <c r="HF223" s="639"/>
      <c r="HG223" s="672"/>
      <c r="HH223" s="82">
        <f>INDEX($B$29:$B$34, MATCH(HL223, $A$29:$A$34, 0))</f>
        <v>288.49501037177833</v>
      </c>
      <c r="HI223" s="82">
        <f t="shared" si="348"/>
        <v>197</v>
      </c>
      <c r="HJ223" s="82">
        <f t="shared" si="349"/>
        <v>51.756486458347126</v>
      </c>
      <c r="HK223" s="82">
        <f t="shared" si="350"/>
        <v>186.32335125004965</v>
      </c>
      <c r="HL223" s="106">
        <f>IF(HY223=1,
IF(HJ223&lt;$E$29,1,
IF(HJ223&lt;$E$30,2,
IF(HJ223&lt;$E$31,3,
IF(HJ223&lt;$E$32,4,
IF(HJ223&lt;$E$33,5,
IF(HJ223&lt;$E$34,6)))))),
IF(HJ223&gt;$F$29,1,
IF(HJ223&gt;$F$30,2,
IF(HJ223&gt;$F$31,3,
IF(HJ223&gt;$F$32,4,
IF(HJ223&gt;$F$33,5,
IF(HJ223&gt;$F$34,6)))))))</f>
        <v>3</v>
      </c>
      <c r="HM223" s="106" cm="1">
        <f t="array" ref="HM223">INDEX(Sections!$A$37:$F$67, MATCH(HJ223, Acceleration!$H$6:$H$36, 1), Sections!HL223)</f>
        <v>6.8582415088433493</v>
      </c>
      <c r="HN223" s="82">
        <f>(BikeData!$G$5/HH223)*BikeData!$N$2*(Sections!$O$2/Sections!$N$2)-Sections!HS223/Sections!HH223</f>
        <v>8.327293506688342</v>
      </c>
      <c r="HO223" s="82">
        <f>(Sections!$V$2*Sections!$L$2*BikeData!$N$2*((Sections!$P$2)/Sections!$M$2)/(1-Sections!$V$2*Sections!$N$2/Sections!$M$2))/Sections!HH223-Sections!HS223/Sections!HH223</f>
        <v>12.475419325797594</v>
      </c>
      <c r="HP223" s="82">
        <f t="shared" si="351"/>
        <v>6.8582415088433493</v>
      </c>
      <c r="HQ223" s="82">
        <f t="shared" si="303"/>
        <v>51.589902785391928</v>
      </c>
      <c r="HR223" s="106">
        <f t="shared" si="314"/>
        <v>1.9352393582740952E-2</v>
      </c>
      <c r="HS223" s="104">
        <f>0.5*Sections!$U$2*Sections!$T$2*Sections!HJ223^2</f>
        <v>482.17210029235252</v>
      </c>
      <c r="HT223" s="104">
        <f>BikeData!$N$2*((Sections!$P$2)/Sections!$N$2)-(0.5*Sections!$U$2*Sections!$T$2*Sections!HJ223^2)/BikeData!$G$5</f>
        <v>8.607910553439897</v>
      </c>
      <c r="HU223" s="104">
        <f>Sections!$V$2*BikeData!$N$2*(Sections!$P$2/Sections!$M$2)/(1-Sections!$V$2*Sections!$N$2/Sections!$M$2)</f>
        <v>15.459349727578084</v>
      </c>
      <c r="HV223" s="106">
        <f t="shared" si="352"/>
        <v>8.607910553439897</v>
      </c>
      <c r="HW223" s="106">
        <f t="shared" si="353"/>
        <v>124.42191860000003</v>
      </c>
      <c r="HX223" s="106">
        <f t="shared" si="327"/>
        <v>136.93615667485525</v>
      </c>
      <c r="HY223" s="106">
        <f t="shared" si="354"/>
        <v>1</v>
      </c>
      <c r="HZ223" s="106">
        <f t="shared" si="315"/>
        <v>-8.607910553439897</v>
      </c>
      <c r="IA223" s="639"/>
    </row>
    <row r="224" spans="2:235">
      <c r="B224" s="65"/>
      <c r="C224" s="65"/>
      <c r="D224" s="65"/>
      <c r="E224" s="111"/>
      <c r="F224" s="111"/>
      <c r="L224" s="149">
        <f>INDEX($B$29:$B$34, MATCH($P224, $A$29:$A$34, 0))</f>
        <v>281.54523308547459</v>
      </c>
      <c r="M224" s="149">
        <f t="shared" si="319"/>
        <v>198</v>
      </c>
      <c r="N224" s="149">
        <f t="shared" si="328"/>
        <v>56.606147285929403</v>
      </c>
      <c r="O224" s="149">
        <f t="shared" si="320"/>
        <v>203.78213022934585</v>
      </c>
      <c r="P224" s="149">
        <f>IF(AC224=0,
IF(N224&lt;$E$29,1,
IF(N224&lt;$E$30,2,
IF(N224&lt;$E$31,3,
IF(N224&lt;$E$32,4,
IF(N224&lt;$E$33,5,
IF(N224&lt;$E$34,6)))))),
IF(N224&gt;$F$29,1,
IF(N224&gt;$F$30,2,
IF(N224&gt;$F$31,3,
IF(N224&gt;$F$32,4,
IF(N224&gt;$F$33,5,
IF(N224&gt;$F$34,6)))))))</f>
        <v>4</v>
      </c>
      <c r="Q224" s="149" cm="1">
        <f t="array" ref="Q224">INDEX(Sections!$A$37:$F$67, MATCH(N224, Acceleration!$H$6:$H$36, 1), Sections!P224)</f>
        <v>4.7104625432718503</v>
      </c>
      <c r="R224" s="149">
        <f>(BikeData!$G$5/L224)*BikeData!$N$2*(Sections!$O$2/Sections!$N$2)-Sections!W224/Sections!L224</f>
        <v>8.1968664064451922</v>
      </c>
      <c r="S224" s="149">
        <f>(Sections!$V$2*Sections!$L$2*BikeData!$N$2*((Sections!$P$2)/Sections!$M$2)/(1-Sections!$V$2*Sections!$N$2/Sections!$M$2))/Sections!L224-Sections!W224/Sections!L224</f>
        <v>12.447386253975532</v>
      </c>
      <c r="T224" s="149">
        <f t="shared" si="317"/>
        <v>4.7104625432718503</v>
      </c>
      <c r="U224" s="149">
        <f t="shared" si="318"/>
        <v>56.68930089216903</v>
      </c>
      <c r="V224" s="149">
        <f t="shared" si="321"/>
        <v>1.7652959868749728E-2</v>
      </c>
      <c r="W224" s="149">
        <f>0.5*Sections!$U$2*Sections!$T$2*Sections!N224^2</f>
        <v>576.7660639001399</v>
      </c>
      <c r="X224" s="149">
        <f>BikeData!$N$2*((Sections!$P$2)/Sections!$N$2)-(0.5*Sections!$U$2*Sections!$T$2*Sections!N224^2)/BikeData!$G$5</f>
        <v>8.2496000852285825</v>
      </c>
      <c r="Y224" s="149">
        <f>Sections!$V$2*BikeData!$N$2*(Sections!$P$2/Sections!$M$2)/(1-Sections!$V$2*Sections!$N$2/Sections!$M$2)</f>
        <v>15.459349727578084</v>
      </c>
      <c r="Z224" s="149">
        <f t="shared" si="322"/>
        <v>8.2496000852285825</v>
      </c>
      <c r="AA224" s="149">
        <f>$D$2-M224</f>
        <v>305.2</v>
      </c>
      <c r="AB224" s="149">
        <f>MAX(0, (N224^2 - M$17^2)/(2*Sections!Z224))</f>
        <v>139.84997468176056</v>
      </c>
      <c r="AC224" s="149">
        <f t="shared" si="329"/>
        <v>0</v>
      </c>
      <c r="AD224" s="149">
        <f t="shared" si="323"/>
        <v>4.7104625432718503</v>
      </c>
      <c r="EW224" s="637"/>
      <c r="EX224" s="129">
        <f>INDEX($B$29:$B$34, MATCH($FB224, $A$29:$A$34, 0))</f>
        <v>288.49501037177833</v>
      </c>
      <c r="EY224" s="129">
        <f t="shared" si="282"/>
        <v>198</v>
      </c>
      <c r="EZ224" s="129">
        <f t="shared" si="283"/>
        <v>43.772850156023452</v>
      </c>
      <c r="FA224" s="129">
        <f t="shared" si="284"/>
        <v>157.58226056168442</v>
      </c>
      <c r="FB224" s="149">
        <f>IF(FO224=1,
IF(EZ224&lt;$E$29,1,
IF(EZ224&lt;$E$30,2,
IF(EZ224&lt;$E$31,3,
IF(EZ224&lt;$E$32,4,
IF(EZ224&lt;$E$33,5,
IF(EZ224&lt;$E$34,6)))))),
IF(EZ224&gt;$F$29,1,
IF(EZ224&gt;$F$30,2,
IF(EZ224&gt;$F$31,3,
IF(EZ224&gt;$F$32,4,
IF(EZ224&gt;$F$33,5,
IF(EZ224&gt;$F$34,6)))))))</f>
        <v>3</v>
      </c>
      <c r="FC224" s="149" cm="1">
        <f t="array" ref="FC224">INDEX(Sections!$A$37:$F$67, MATCH(EZ224, Acceleration!$H$6:$H$36, 1), Sections!FB224)</f>
        <v>6.8582415088433493</v>
      </c>
      <c r="FD224" s="129">
        <f>(BikeData!$G$5/EX224)*BikeData!$N$2*(Sections!$O$2/Sections!$N$2)-Sections!FI224/Sections!EX224</f>
        <v>8.8031452941238975</v>
      </c>
      <c r="FE224" s="129">
        <f>(Sections!$V$2*Sections!$L$2*BikeData!$N$2*((Sections!$P$2)/Sections!$M$2)/(1-Sections!$V$2*Sections!$N$2/Sections!$M$2))/Sections!EX224-Sections!FI224/Sections!EX224</f>
        <v>12.951271113233149</v>
      </c>
      <c r="FF224" s="129">
        <f t="shared" si="285"/>
        <v>6.8582415088433493</v>
      </c>
      <c r="FG224" s="129">
        <f t="shared" si="316"/>
        <v>43.563821952527675</v>
      </c>
      <c r="FH224" s="129">
        <f t="shared" si="300"/>
        <v>2.2899887890326549E-2</v>
      </c>
      <c r="FI224" s="149">
        <f>0.5*Sections!$U$2*Sections!$T$2*Sections!EZ224^2</f>
        <v>344.89123394070282</v>
      </c>
      <c r="FJ224" s="149">
        <f>BikeData!$N$2*((Sections!$P$2)/Sections!$N$2)-(0.5*Sections!$U$2*Sections!$T$2*Sections!EZ224^2)/BikeData!$G$5</f>
        <v>9.1279138350749349</v>
      </c>
      <c r="FK224" s="149">
        <f>Sections!$V$2*BikeData!$N$2*(Sections!$P$2/Sections!$M$2)/(1-Sections!$V$2*Sections!$N$2/Sections!$M$2)</f>
        <v>15.459349727578084</v>
      </c>
      <c r="FL224" s="149">
        <f t="shared" si="287"/>
        <v>9.1279138350749349</v>
      </c>
      <c r="FM224" s="149">
        <f t="shared" si="288"/>
        <v>55.628281630000004</v>
      </c>
      <c r="FN224" s="149">
        <f t="shared" si="324"/>
        <v>65.188738407766635</v>
      </c>
      <c r="FO224" s="149">
        <f t="shared" si="289"/>
        <v>1</v>
      </c>
      <c r="FP224" s="149">
        <f t="shared" si="298"/>
        <v>-9.1279138350749349</v>
      </c>
      <c r="FQ224" s="676"/>
      <c r="FR224" s="149">
        <f>INDEX($B$29:$B$34, MATCH($FV224, $A$29:$A$34, 0))</f>
        <v>281.54523308547459</v>
      </c>
      <c r="FS224" s="129">
        <f t="shared" si="330"/>
        <v>198</v>
      </c>
      <c r="FT224" s="129">
        <f t="shared" si="331"/>
        <v>58.502912873632312</v>
      </c>
      <c r="FU224" s="129">
        <f t="shared" si="332"/>
        <v>210.61048634507634</v>
      </c>
      <c r="FV224" s="149">
        <f>IF(GI224=0,
IF(FT224&lt;$E$29,1,
IF(FT224&lt;$E$30,2,
IF(FT224&lt;$E$31,3,
IF(FT224&lt;$E$32,4,
IF(FT224&lt;$E$33,5,
IF(FT224&lt;$E$34,6)))))),
IF(FT224&gt;$F$29,1,
IF(FT224&gt;$F$30,2,
IF(FT224&gt;$F$31,3,
IF(FT224&gt;$F$32,4,
IF(FT224&gt;$F$33,5,
IF(FT224&gt;$F$34,6)))))))</f>
        <v>4</v>
      </c>
      <c r="FW224" s="149" cm="1">
        <f t="array" ref="FW224">INDEX(Sections!$A$37:$F$67, MATCH(FT224, Acceleration!$H$6:$H$36, 1), Sections!FV224)</f>
        <v>4.7104625432718503</v>
      </c>
      <c r="FX224" s="129">
        <f>(BikeData!$G$5/FR224)*BikeData!$N$2*(Sections!$O$2/Sections!$N$2)-Sections!GC224/Sections!FR224</f>
        <v>8.0572785955803727</v>
      </c>
      <c r="FY224" s="129">
        <f>(Sections!$V$2*Sections!$L$2*BikeData!$N$2*((Sections!$P$2)/Sections!$M$2)/(1-Sections!$V$2*Sections!$N$2/Sections!$M$2))/Sections!FR224-Sections!GC224/Sections!FR224</f>
        <v>12.307798443110713</v>
      </c>
      <c r="FZ224" s="129">
        <f t="shared" si="333"/>
        <v>4.7104625432718503</v>
      </c>
      <c r="GA224" s="129">
        <f t="shared" si="334"/>
        <v>58.583374260846028</v>
      </c>
      <c r="GB224" s="129">
        <f t="shared" si="325"/>
        <v>1.7081419600426102E-2</v>
      </c>
      <c r="GC224" s="149">
        <f>0.5*Sections!$U$2*Sections!$T$2*Sections!FT224^2</f>
        <v>616.06634664596629</v>
      </c>
      <c r="GD224" s="149">
        <f>BikeData!$N$2*((Sections!$P$2)/Sections!$N$2)-(0.5*Sections!$U$2*Sections!$T$2*Sections!FT224^2)/BikeData!$G$5</f>
        <v>8.1007353778580278</v>
      </c>
      <c r="GE224" s="149">
        <f>Sections!$V$2*BikeData!$N$2*(Sections!$P$2/Sections!$M$2)/(1-Sections!$V$2*Sections!$N$2/Sections!$M$2)</f>
        <v>15.459349727578084</v>
      </c>
      <c r="GF224" s="149">
        <f t="shared" si="335"/>
        <v>8.1007353778580278</v>
      </c>
      <c r="GG224" s="149">
        <f t="shared" si="336"/>
        <v>316.54111422000005</v>
      </c>
      <c r="GH224" s="149">
        <f>MAX(0, (FT224^2 - CX$6^2)/(2*Sections!GF224))</f>
        <v>211.25185893955251</v>
      </c>
      <c r="GI224" s="149">
        <f t="shared" si="337"/>
        <v>0</v>
      </c>
      <c r="GJ224" s="149">
        <f t="shared" si="338"/>
        <v>4.7104625432718503</v>
      </c>
      <c r="GM224" s="106">
        <f>INDEX($B$29:$B$34, MATCH(GQ224, $A$29:$A$34, 0))</f>
        <v>281.54523308547459</v>
      </c>
      <c r="GN224" s="106">
        <f t="shared" si="339"/>
        <v>198</v>
      </c>
      <c r="GO224" s="106">
        <f t="shared" si="340"/>
        <v>56.859118103206328</v>
      </c>
      <c r="GP224" s="106">
        <f t="shared" si="341"/>
        <v>204.69282517154278</v>
      </c>
      <c r="GQ224" s="106">
        <f>IF(HD224=1,
IF(GO224&lt;$E$29,1,
IF(GO224&lt;$E$30,2,
IF(GO224&lt;$E$31,3,
IF(GO224&lt;$E$32,4,
IF(GO224&lt;$E$33,5,
IF(GO224&lt;$E$34,6)))))),
IF(GO224&gt;$F$29,1,
IF(GO224&gt;$F$30,2,
IF(GO224&gt;$F$31,3,
IF(GO224&gt;$F$32,4,
IF(GO224&gt;$F$33,5,
IF(GO224&gt;$F$34,6)))))))</f>
        <v>4</v>
      </c>
      <c r="GR224" s="106" cm="1">
        <f t="array" ref="GR224">INDEX(Sections!$A$37:$F$67, MATCH(GO224, Acceleration!$H$6:$H$36, 1), Sections!GQ224)</f>
        <v>4.7104625432718503</v>
      </c>
      <c r="GS224" s="106">
        <f>(BikeData!$G$5/GM224)*BikeData!$N$2*(Sections!$O$2/Sections!$N$2)-Sections!GX224/Sections!GM224</f>
        <v>8.1785154931350128</v>
      </c>
      <c r="GT224" s="106">
        <f>(Sections!$V$2*Sections!$L$2*BikeData!$N$2*((Sections!$P$2)/Sections!$M$2)/(1-Sections!$V$2*Sections!$N$2/Sections!$M$2))/Sections!GM224-Sections!GX224/Sections!GM224</f>
        <v>12.429035340665351</v>
      </c>
      <c r="GU224" s="106">
        <f t="shared" si="342"/>
        <v>4.7104625432718503</v>
      </c>
      <c r="GV224" s="106">
        <f t="shared" si="343"/>
        <v>56.941902291378618</v>
      </c>
      <c r="GW224" s="106">
        <f t="shared" si="326"/>
        <v>1.7574534859752678E-2</v>
      </c>
      <c r="GX224" s="106">
        <f>0.5*Sections!$U$2*Sections!$T$2*Sections!GO224^2</f>
        <v>581.93267606538575</v>
      </c>
      <c r="GY224" s="106">
        <f>BikeData!$N$2*((Sections!$P$2)/Sections!$N$2)-(0.5*Sections!$U$2*Sections!$T$2*Sections!GO224^2)/BikeData!$G$5</f>
        <v>8.2300295846026508</v>
      </c>
      <c r="GZ224" s="106">
        <f>Sections!$V$2*BikeData!$N$2*(Sections!$P$2/Sections!$M$2)/(1-Sections!$V$2*Sections!$N$2/Sections!$M$2)</f>
        <v>15.459349727578084</v>
      </c>
      <c r="HA224" s="106">
        <f t="shared" si="344"/>
        <v>8.2300295846026508</v>
      </c>
      <c r="HB224" s="106">
        <f t="shared" si="345"/>
        <v>185.21187875999999</v>
      </c>
      <c r="HC224" s="106">
        <f>MAX(0, (GO224^2 - DY$9^2)/(2*Sections!HA224))</f>
        <v>196.41237484266313</v>
      </c>
      <c r="HD224" s="106">
        <f>IF(OR(HC224 &gt;= HB224, HD223 = 1), 1, 0)</f>
        <v>1</v>
      </c>
      <c r="HE224" s="106">
        <f t="shared" si="347"/>
        <v>4.7104625432718503</v>
      </c>
      <c r="HF224" s="639"/>
      <c r="HG224" s="672"/>
      <c r="HH224" s="82">
        <f>INDEX($B$29:$B$34, MATCH(HL224, $A$29:$A$34, 0))</f>
        <v>288.49501037177833</v>
      </c>
      <c r="HI224" s="82">
        <f t="shared" si="348"/>
        <v>198</v>
      </c>
      <c r="HJ224" s="82">
        <f t="shared" si="349"/>
        <v>51.589902785391928</v>
      </c>
      <c r="HK224" s="82">
        <f t="shared" si="350"/>
        <v>185.72365002741094</v>
      </c>
      <c r="HL224" s="106">
        <f>IF(HY224=1,
IF(HJ224&lt;$E$29,1,
IF(HJ224&lt;$E$30,2,
IF(HJ224&lt;$E$31,3,
IF(HJ224&lt;$E$32,4,
IF(HJ224&lt;$E$33,5,
IF(HJ224&lt;$E$34,6)))))),
IF(HJ224&gt;$F$29,1,
IF(HJ224&gt;$F$30,2,
IF(HJ224&gt;$F$31,3,
IF(HJ224&gt;$F$32,4,
IF(HJ224&gt;$F$33,5,
IF(HJ224&gt;$F$34,6)))))))</f>
        <v>3</v>
      </c>
      <c r="HM224" s="106" cm="1">
        <f t="array" ref="HM224">INDEX(Sections!$A$37:$F$67, MATCH(HJ224, Acceleration!$H$6:$H$36, 1), Sections!HL224)</f>
        <v>6.8582415088433493</v>
      </c>
      <c r="HN224" s="82">
        <f>(BikeData!$G$5/HH224)*BikeData!$N$2*(Sections!$O$2/Sections!$N$2)-Sections!HS224/Sections!HH224</f>
        <v>8.3380349326674086</v>
      </c>
      <c r="HO224" s="82">
        <f>(Sections!$V$2*Sections!$L$2*BikeData!$N$2*((Sections!$P$2)/Sections!$M$2)/(1-Sections!$V$2*Sections!$N$2/Sections!$M$2))/Sections!HH224-Sections!HS224/Sections!HH224</f>
        <v>12.48616075177666</v>
      </c>
      <c r="HP224" s="82">
        <f t="shared" si="351"/>
        <v>6.8582415088433493</v>
      </c>
      <c r="HQ224" s="82">
        <f t="shared" si="303"/>
        <v>51.422551202557216</v>
      </c>
      <c r="HR224" s="106">
        <f t="shared" si="314"/>
        <v>1.9415128196382907E-2</v>
      </c>
      <c r="HS224" s="104">
        <f>0.5*Sections!$U$2*Sections!$T$2*Sections!HJ224^2</f>
        <v>479.07325249311413</v>
      </c>
      <c r="HT224" s="104">
        <f>BikeData!$N$2*((Sections!$P$2)/Sections!$N$2)-(0.5*Sections!$U$2*Sections!$T$2*Sections!HJ224^2)/BikeData!$G$5</f>
        <v>8.6196486132854968</v>
      </c>
      <c r="HU224" s="104">
        <f>Sections!$V$2*BikeData!$N$2*(Sections!$P$2/Sections!$M$2)/(1-Sections!$V$2*Sections!$N$2/Sections!$M$2)</f>
        <v>15.459349727578084</v>
      </c>
      <c r="HV224" s="106">
        <f t="shared" si="352"/>
        <v>8.6196486132854968</v>
      </c>
      <c r="HW224" s="106">
        <f t="shared" si="353"/>
        <v>123.42191860000003</v>
      </c>
      <c r="HX224" s="106">
        <f t="shared" si="327"/>
        <v>135.7510416181033</v>
      </c>
      <c r="HY224" s="106">
        <f t="shared" si="354"/>
        <v>1</v>
      </c>
      <c r="HZ224" s="106">
        <f t="shared" si="315"/>
        <v>-8.6196486132854968</v>
      </c>
      <c r="IA224" s="639"/>
    </row>
    <row r="225" spans="2:235">
      <c r="B225" s="65"/>
      <c r="C225" s="65"/>
      <c r="D225" s="65"/>
      <c r="E225" s="111"/>
      <c r="F225" s="111"/>
      <c r="L225" s="149">
        <f>INDEX($B$29:$B$34, MATCH($P225, $A$29:$A$34, 0))</f>
        <v>281.54523308547459</v>
      </c>
      <c r="M225" s="149">
        <f t="shared" si="319"/>
        <v>199</v>
      </c>
      <c r="N225" s="149">
        <f t="shared" si="328"/>
        <v>56.68930089216903</v>
      </c>
      <c r="O225" s="149">
        <f t="shared" si="320"/>
        <v>204.08148321180852</v>
      </c>
      <c r="P225" s="149">
        <f>IF(AC225=0,
IF(N225&lt;$E$29,1,
IF(N225&lt;$E$30,2,
IF(N225&lt;$E$31,3,
IF(N225&lt;$E$32,4,
IF(N225&lt;$E$33,5,
IF(N225&lt;$E$34,6)))))),
IF(N225&gt;$F$29,1,
IF(N225&gt;$F$30,2,
IF(N225&gt;$F$31,3,
IF(N225&gt;$F$32,4,
IF(N225&gt;$F$33,5,
IF(N225&gt;$F$34,6)))))))</f>
        <v>4</v>
      </c>
      <c r="Q225" s="149" cm="1">
        <f t="array" ref="Q225">INDEX(Sections!$A$37:$F$67, MATCH(N225, Acceleration!$H$6:$H$36, 1), Sections!P225)</f>
        <v>4.7104625432718503</v>
      </c>
      <c r="R225" s="149">
        <f>(BikeData!$G$5/L225)*BikeData!$N$2*(Sections!$O$2/Sections!$N$2)-Sections!W225/Sections!L225</f>
        <v>8.1908433369121223</v>
      </c>
      <c r="S225" s="149">
        <f>(Sections!$V$2*Sections!$L$2*BikeData!$N$2*((Sections!$P$2)/Sections!$M$2)/(1-Sections!$V$2*Sections!$N$2/Sections!$M$2))/Sections!L225-Sections!W225/Sections!L225</f>
        <v>12.441363184442462</v>
      </c>
      <c r="T225" s="149">
        <f t="shared" si="317"/>
        <v>4.7104625432718503</v>
      </c>
      <c r="U225" s="149">
        <f t="shared" si="318"/>
        <v>56.772332704667157</v>
      </c>
      <c r="V225" s="149">
        <f t="shared" si="321"/>
        <v>1.7627103864083435E-2</v>
      </c>
      <c r="W225" s="149">
        <f>0.5*Sections!$U$2*Sections!$T$2*Sections!N225^2</f>
        <v>578.46183041571771</v>
      </c>
      <c r="X225" s="149">
        <f>BikeData!$N$2*((Sections!$P$2)/Sections!$N$2)-(0.5*Sections!$U$2*Sections!$T$2*Sections!N225^2)/BikeData!$G$5</f>
        <v>8.2431767272150296</v>
      </c>
      <c r="Y225" s="149">
        <f>Sections!$V$2*BikeData!$N$2*(Sections!$P$2/Sections!$M$2)/(1-Sections!$V$2*Sections!$N$2/Sections!$M$2)</f>
        <v>15.459349727578084</v>
      </c>
      <c r="Z225" s="149">
        <f t="shared" si="322"/>
        <v>8.2431767272150296</v>
      </c>
      <c r="AA225" s="149">
        <f>$D$2-M225</f>
        <v>304.2</v>
      </c>
      <c r="AB225" s="149">
        <f>MAX(0, (N225^2 - M$17^2)/(2*Sections!Z225))</f>
        <v>140.53038821460663</v>
      </c>
      <c r="AC225" s="149">
        <f t="shared" si="329"/>
        <v>0</v>
      </c>
      <c r="AD225" s="149">
        <f t="shared" si="323"/>
        <v>4.7104625432718503</v>
      </c>
      <c r="EW225" s="637"/>
      <c r="EX225" s="129">
        <f>INDEX($B$29:$B$34, MATCH($FB225, $A$29:$A$34, 0))</f>
        <v>288.49501037177833</v>
      </c>
      <c r="EY225" s="129">
        <f t="shared" ref="EY225:EY279" si="355">EY224+EY$15</f>
        <v>199</v>
      </c>
      <c r="EZ225" s="129">
        <f t="shared" ref="EZ225:EZ280" si="356">FG224</f>
        <v>43.563821952527675</v>
      </c>
      <c r="FA225" s="129">
        <f t="shared" ref="FA225:FA280" si="357">EZ225*3.6</f>
        <v>156.82975902909965</v>
      </c>
      <c r="FB225" s="149">
        <f>IF(FO225=1,
IF(EZ225&lt;$E$29,1,
IF(EZ225&lt;$E$30,2,
IF(EZ225&lt;$E$31,3,
IF(EZ225&lt;$E$32,4,
IF(EZ225&lt;$E$33,5,
IF(EZ225&lt;$E$34,6)))))),
IF(EZ225&gt;$F$29,1,
IF(EZ225&gt;$F$30,2,
IF(EZ225&gt;$F$31,3,
IF(EZ225&gt;$F$32,4,
IF(EZ225&gt;$F$33,5,
IF(EZ225&gt;$F$34,6)))))))</f>
        <v>3</v>
      </c>
      <c r="FC225" s="149" cm="1">
        <f t="array" ref="FC225">INDEX(Sections!$A$37:$F$67, MATCH(EZ225, Acceleration!$H$6:$H$36, 1), Sections!FB225)</f>
        <v>6.8582415088433493</v>
      </c>
      <c r="FD225" s="129">
        <f>(BikeData!$G$5/EX225)*BikeData!$N$2*(Sections!$O$2/Sections!$N$2)-Sections!FI225/Sections!EX225</f>
        <v>8.814535608904011</v>
      </c>
      <c r="FE225" s="129">
        <f>(Sections!$V$2*Sections!$L$2*BikeData!$N$2*((Sections!$P$2)/Sections!$M$2)/(1-Sections!$V$2*Sections!$N$2/Sections!$M$2))/Sections!EX225-Sections!FI225/Sections!EX225</f>
        <v>12.962661428013263</v>
      </c>
      <c r="FF225" s="129">
        <f t="shared" ref="FF225:FF280" si="358">MIN(FC225,FD225,FE225)</f>
        <v>6.8582415088433493</v>
      </c>
      <c r="FG225" s="129">
        <f t="shared" si="316"/>
        <v>43.353498833784144</v>
      </c>
      <c r="FH225" s="129">
        <f t="shared" si="300"/>
        <v>2.3010373328430513E-2</v>
      </c>
      <c r="FI225" s="149">
        <f>0.5*Sections!$U$2*Sections!$T$2*Sections!EZ225^2</f>
        <v>341.6051849600758</v>
      </c>
      <c r="FJ225" s="149">
        <f>BikeData!$N$2*((Sections!$P$2)/Sections!$N$2)-(0.5*Sections!$U$2*Sections!$T$2*Sections!EZ225^2)/BikeData!$G$5</f>
        <v>9.1403609903045826</v>
      </c>
      <c r="FK225" s="149">
        <f>Sections!$V$2*BikeData!$N$2*(Sections!$P$2/Sections!$M$2)/(1-Sections!$V$2*Sections!$N$2/Sections!$M$2)</f>
        <v>15.459349727578084</v>
      </c>
      <c r="FL225" s="149">
        <f t="shared" ref="FL225:FL280" si="359">MIN(FJ225,FK225)</f>
        <v>9.1403609903045826</v>
      </c>
      <c r="FM225" s="149">
        <f t="shared" ref="FM225:FM280" si="360">EY$14-EY225</f>
        <v>54.628281630000004</v>
      </c>
      <c r="FN225" s="149">
        <f t="shared" si="324"/>
        <v>64.101327506621217</v>
      </c>
      <c r="FO225" s="149">
        <f t="shared" ref="FO225:FO280" si="361">IF(OR(FN225 &gt;= FM225, FO224 = 1), 1, 0)</f>
        <v>1</v>
      </c>
      <c r="FP225" s="149">
        <f t="shared" si="298"/>
        <v>-9.1403609903045826</v>
      </c>
      <c r="FQ225" s="676"/>
      <c r="FR225" s="149">
        <f>INDEX($B$29:$B$34, MATCH($FV225, $A$29:$A$34, 0))</f>
        <v>281.54523308547459</v>
      </c>
      <c r="FS225" s="129">
        <f t="shared" si="330"/>
        <v>199</v>
      </c>
      <c r="FT225" s="129">
        <f t="shared" si="331"/>
        <v>58.583374260846028</v>
      </c>
      <c r="FU225" s="129">
        <f t="shared" si="332"/>
        <v>210.9001473390457</v>
      </c>
      <c r="FV225" s="149">
        <f>IF(GI225=0,
IF(FT225&lt;$E$29,1,
IF(FT225&lt;$E$30,2,
IF(FT225&lt;$E$31,3,
IF(FT225&lt;$E$32,4,
IF(FT225&lt;$E$33,5,
IF(FT225&lt;$E$34,6)))))),
IF(FT225&gt;$F$29,1,
IF(FT225&gt;$F$30,2,
IF(FT225&gt;$F$31,3,
IF(FT225&gt;$F$32,4,
IF(FT225&gt;$F$33,5,
IF(FT225&gt;$F$34,6)))))))</f>
        <v>4</v>
      </c>
      <c r="FW225" s="149" cm="1">
        <f t="array" ref="FW225">INDEX(Sections!$A$37:$F$67, MATCH(FT225, Acceleration!$H$6:$H$36, 1), Sections!FV225)</f>
        <v>4.7104625432718503</v>
      </c>
      <c r="FX225" s="129">
        <f>(BikeData!$G$5/FR225)*BikeData!$N$2*(Sections!$O$2/Sections!$N$2)-Sections!GC225/Sections!FR225</f>
        <v>8.0512555260473047</v>
      </c>
      <c r="FY225" s="129">
        <f>(Sections!$V$2*Sections!$L$2*BikeData!$N$2*((Sections!$P$2)/Sections!$M$2)/(1-Sections!$V$2*Sections!$N$2/Sections!$M$2))/Sections!FR225-Sections!GC225/Sections!FR225</f>
        <v>12.301775373577645</v>
      </c>
      <c r="FZ225" s="129">
        <f t="shared" si="333"/>
        <v>4.7104625432718503</v>
      </c>
      <c r="GA225" s="129">
        <f t="shared" si="334"/>
        <v>58.663725289764038</v>
      </c>
      <c r="GB225" s="129">
        <f t="shared" si="325"/>
        <v>1.7057991265163188E-2</v>
      </c>
      <c r="GC225" s="149">
        <f>0.5*Sections!$U$2*Sections!$T$2*Sections!FT225^2</f>
        <v>617.76211316154422</v>
      </c>
      <c r="GD225" s="149">
        <f>BikeData!$N$2*((Sections!$P$2)/Sections!$N$2)-(0.5*Sections!$U$2*Sections!$T$2*Sections!FT225^2)/BikeData!$G$5</f>
        <v>8.0943120198444749</v>
      </c>
      <c r="GE225" s="149">
        <f>Sections!$V$2*BikeData!$N$2*(Sections!$P$2/Sections!$M$2)/(1-Sections!$V$2*Sections!$N$2/Sections!$M$2)</f>
        <v>15.459349727578084</v>
      </c>
      <c r="GF225" s="149">
        <f t="shared" si="335"/>
        <v>8.0943120198444749</v>
      </c>
      <c r="GG225" s="149">
        <f t="shared" si="336"/>
        <v>315.54111422000005</v>
      </c>
      <c r="GH225" s="149">
        <f>MAX(0, (FT225^2 - CX$6^2)/(2*Sections!GF225))</f>
        <v>212.00144813865847</v>
      </c>
      <c r="GI225" s="149">
        <f t="shared" si="337"/>
        <v>0</v>
      </c>
      <c r="GJ225" s="149">
        <f t="shared" si="338"/>
        <v>4.7104625432718503</v>
      </c>
      <c r="GM225" s="106">
        <f>INDEX($B$29:$B$34, MATCH(GQ225, $A$29:$A$34, 0))</f>
        <v>281.54523308547459</v>
      </c>
      <c r="GN225" s="106">
        <f t="shared" si="339"/>
        <v>199</v>
      </c>
      <c r="GO225" s="106">
        <f t="shared" si="340"/>
        <v>56.941902291378618</v>
      </c>
      <c r="GP225" s="106">
        <f t="shared" si="341"/>
        <v>204.99084824896303</v>
      </c>
      <c r="GQ225" s="106">
        <f>IF(HD225=1,
IF(GO225&lt;$E$29,1,
IF(GO225&lt;$E$30,2,
IF(GO225&lt;$E$31,3,
IF(GO225&lt;$E$32,4,
IF(GO225&lt;$E$33,5,
IF(GO225&lt;$E$34,6)))))),
IF(GO225&gt;$F$29,1,
IF(GO225&gt;$F$30,2,
IF(GO225&gt;$F$31,3,
IF(GO225&gt;$F$32,4,
IF(GO225&gt;$F$33,5,
IF(GO225&gt;$F$34,6)))))))</f>
        <v>4</v>
      </c>
      <c r="GR225" s="106" cm="1">
        <f t="array" ref="GR225">INDEX(Sections!$A$37:$F$67, MATCH(GO225, Acceleration!$H$6:$H$36, 1), Sections!GQ225)</f>
        <v>4.7104625432718503</v>
      </c>
      <c r="GS225" s="106">
        <f>(BikeData!$G$5/GM225)*BikeData!$N$2*(Sections!$O$2/Sections!$N$2)-Sections!GX225/Sections!GM225</f>
        <v>8.1724924236019429</v>
      </c>
      <c r="GT225" s="106">
        <f>(Sections!$V$2*Sections!$L$2*BikeData!$N$2*((Sections!$P$2)/Sections!$M$2)/(1-Sections!$V$2*Sections!$N$2/Sections!$M$2))/Sections!GM225-Sections!GX225/Sections!GM225</f>
        <v>12.423012271132283</v>
      </c>
      <c r="GU225" s="106">
        <f t="shared" si="342"/>
        <v>4.7104625432718503</v>
      </c>
      <c r="GV225" s="106">
        <f t="shared" si="343"/>
        <v>57.024566299512117</v>
      </c>
      <c r="GW225" s="106">
        <f t="shared" si="326"/>
        <v>1.7549021433483438E-2</v>
      </c>
      <c r="GX225" s="106">
        <f>0.5*Sections!$U$2*Sections!$T$2*Sections!GO225^2</f>
        <v>583.62844258096368</v>
      </c>
      <c r="GY225" s="106">
        <f>BikeData!$N$2*((Sections!$P$2)/Sections!$N$2)-(0.5*Sections!$U$2*Sections!$T$2*Sections!GO225^2)/BikeData!$G$5</f>
        <v>8.2236062265890979</v>
      </c>
      <c r="GZ225" s="106">
        <f>Sections!$V$2*BikeData!$N$2*(Sections!$P$2/Sections!$M$2)/(1-Sections!$V$2*Sections!$N$2/Sections!$M$2)</f>
        <v>15.459349727578084</v>
      </c>
      <c r="HA225" s="106">
        <f t="shared" si="344"/>
        <v>8.2236062265890979</v>
      </c>
      <c r="HB225" s="106">
        <f t="shared" si="345"/>
        <v>184.21187875999999</v>
      </c>
      <c r="HC225" s="106">
        <f>MAX(0, (GO225^2 - DY$9^2)/(2*Sections!HA225))</f>
        <v>197.13858781792317</v>
      </c>
      <c r="HD225" s="106">
        <f t="shared" si="346"/>
        <v>1</v>
      </c>
      <c r="HE225" s="106">
        <f t="shared" si="347"/>
        <v>4.7104625432718503</v>
      </c>
      <c r="HF225" s="639"/>
      <c r="HG225" s="672"/>
      <c r="HH225" s="82">
        <f>INDEX($B$29:$B$34, MATCH(HL225, $A$29:$A$34, 0))</f>
        <v>288.49501037177833</v>
      </c>
      <c r="HI225" s="82">
        <f t="shared" si="348"/>
        <v>199</v>
      </c>
      <c r="HJ225" s="82">
        <f t="shared" si="349"/>
        <v>51.422551202557216</v>
      </c>
      <c r="HK225" s="82">
        <f t="shared" si="350"/>
        <v>185.12118432920599</v>
      </c>
      <c r="HL225" s="106">
        <f>IF(HY225=1,
IF(HJ225&lt;$E$29,1,
IF(HJ225&lt;$E$30,2,
IF(HJ225&lt;$E$31,3,
IF(HJ225&lt;$E$32,4,
IF(HJ225&lt;$E$33,5,
IF(HJ225&lt;$E$34,6)))))),
IF(HJ225&gt;$F$29,1,
IF(HJ225&gt;$F$30,2,
IF(HJ225&gt;$F$31,3,
IF(HJ225&gt;$F$32,4,
IF(HJ225&gt;$F$33,5,
IF(HJ225&gt;$F$34,6)))))))</f>
        <v>3</v>
      </c>
      <c r="HM225" s="106" cm="1">
        <f t="array" ref="HM225">INDEX(Sections!$A$37:$F$67, MATCH(HJ225, Acceleration!$H$6:$H$36, 1), Sections!HL225)</f>
        <v>6.8582415088433493</v>
      </c>
      <c r="HN225" s="82">
        <f>(BikeData!$G$5/HH225)*BikeData!$N$2*(Sections!$O$2/Sections!$N$2)-Sections!HS225/Sections!HH225</f>
        <v>8.3487910060455377</v>
      </c>
      <c r="HO225" s="82">
        <f>(Sections!$V$2*Sections!$L$2*BikeData!$N$2*((Sections!$P$2)/Sections!$M$2)/(1-Sections!$V$2*Sections!$N$2/Sections!$M$2))/Sections!HH225-Sections!HS225/Sections!HH225</f>
        <v>12.496916825154788</v>
      </c>
      <c r="HP225" s="82">
        <f t="shared" si="351"/>
        <v>6.8582415088433493</v>
      </c>
      <c r="HQ225" s="82">
        <f t="shared" si="303"/>
        <v>51.254423875607714</v>
      </c>
      <c r="HR225" s="106">
        <f t="shared" si="314"/>
        <v>1.9478563704057719E-2</v>
      </c>
      <c r="HS225" s="104">
        <f>0.5*Sections!$U$2*Sections!$T$2*Sections!HJ225^2</f>
        <v>475.97017899233128</v>
      </c>
      <c r="HT225" s="104">
        <f>BikeData!$N$2*((Sections!$P$2)/Sections!$N$2)-(0.5*Sections!$U$2*Sections!$T$2*Sections!HJ225^2)/BikeData!$G$5</f>
        <v>8.6314026795763414</v>
      </c>
      <c r="HU225" s="104">
        <f>Sections!$V$2*BikeData!$N$2*(Sections!$P$2/Sections!$M$2)/(1-Sections!$V$2*Sections!$N$2/Sections!$M$2)</f>
        <v>15.459349727578084</v>
      </c>
      <c r="HV225" s="106">
        <f t="shared" si="352"/>
        <v>8.6314026795763414</v>
      </c>
      <c r="HW225" s="106">
        <f t="shared" si="353"/>
        <v>122.42191860000003</v>
      </c>
      <c r="HX225" s="106">
        <f t="shared" si="327"/>
        <v>134.56754042661245</v>
      </c>
      <c r="HY225" s="106">
        <f t="shared" si="354"/>
        <v>1</v>
      </c>
      <c r="HZ225" s="106">
        <f t="shared" si="315"/>
        <v>-8.6314026795763414</v>
      </c>
      <c r="IA225" s="639"/>
    </row>
    <row r="226" spans="2:235">
      <c r="B226" s="65"/>
      <c r="C226" s="65"/>
      <c r="D226" s="65"/>
      <c r="E226" s="111"/>
      <c r="F226" s="111"/>
      <c r="L226" s="149">
        <f>INDEX($B$29:$B$34, MATCH($P226, $A$29:$A$34, 0))</f>
        <v>281.54523308547459</v>
      </c>
      <c r="M226" s="149">
        <f t="shared" si="319"/>
        <v>200</v>
      </c>
      <c r="N226" s="149">
        <f t="shared" si="328"/>
        <v>56.772332704667157</v>
      </c>
      <c r="O226" s="149">
        <f t="shared" si="320"/>
        <v>204.38039773680177</v>
      </c>
      <c r="P226" s="149">
        <f>IF(AC226=0,
IF(N226&lt;$E$29,1,
IF(N226&lt;$E$30,2,
IF(N226&lt;$E$31,3,
IF(N226&lt;$E$32,4,
IF(N226&lt;$E$33,5,
IF(N226&lt;$E$34,6)))))),
IF(N226&gt;$F$29,1,
IF(N226&gt;$F$30,2,
IF(N226&gt;$F$31,3,
IF(N226&gt;$F$32,4,
IF(N226&gt;$F$33,5,
IF(N226&gt;$F$34,6)))))))</f>
        <v>4</v>
      </c>
      <c r="Q226" s="149" cm="1">
        <f t="array" ref="Q226">INDEX(Sections!$A$37:$F$67, MATCH(N226, Acceleration!$H$6:$H$36, 1), Sections!P226)</f>
        <v>4.7104625432718503</v>
      </c>
      <c r="R226" s="149">
        <f>(BikeData!$G$5/L226)*BikeData!$N$2*(Sections!$O$2/Sections!$N$2)-Sections!W226/Sections!L226</f>
        <v>8.1848202673790542</v>
      </c>
      <c r="S226" s="149">
        <f>(Sections!$V$2*Sections!$L$2*BikeData!$N$2*((Sections!$P$2)/Sections!$M$2)/(1-Sections!$V$2*Sections!$N$2/Sections!$M$2))/Sections!L226-Sections!W226/Sections!L226</f>
        <v>12.435340114909394</v>
      </c>
      <c r="T226" s="149">
        <f t="shared" si="317"/>
        <v>4.7104625432718503</v>
      </c>
      <c r="U226" s="149">
        <f t="shared" si="318"/>
        <v>56.855243257029194</v>
      </c>
      <c r="V226" s="149">
        <f t="shared" si="321"/>
        <v>1.760136114031129E-2</v>
      </c>
      <c r="W226" s="149">
        <f>0.5*Sections!$U$2*Sections!$T$2*Sections!N226^2</f>
        <v>580.15759693129553</v>
      </c>
      <c r="X226" s="149">
        <f>BikeData!$N$2*((Sections!$P$2)/Sections!$N$2)-(0.5*Sections!$U$2*Sections!$T$2*Sections!N226^2)/BikeData!$G$5</f>
        <v>8.2367533692014767</v>
      </c>
      <c r="Y226" s="149">
        <f>Sections!$V$2*BikeData!$N$2*(Sections!$P$2/Sections!$M$2)/(1-Sections!$V$2*Sections!$N$2/Sections!$M$2)</f>
        <v>15.459349727578084</v>
      </c>
      <c r="Z226" s="149">
        <f t="shared" si="322"/>
        <v>8.2367533692014767</v>
      </c>
      <c r="AA226" s="149">
        <f>$D$2-M226</f>
        <v>303.2</v>
      </c>
      <c r="AB226" s="149">
        <f>MAX(0, (N226^2 - M$17^2)/(2*Sections!Z226))</f>
        <v>141.21186297619727</v>
      </c>
      <c r="AC226" s="149">
        <f t="shared" si="329"/>
        <v>0</v>
      </c>
      <c r="AD226" s="149">
        <f t="shared" si="323"/>
        <v>4.7104625432718503</v>
      </c>
      <c r="EW226" s="637"/>
      <c r="EX226" s="129">
        <f>INDEX($B$29:$B$34, MATCH($FB226, $A$29:$A$34, 0))</f>
        <v>288.49501037177833</v>
      </c>
      <c r="EY226" s="129">
        <f t="shared" si="355"/>
        <v>200</v>
      </c>
      <c r="EZ226" s="129">
        <f t="shared" si="356"/>
        <v>43.353498833784144</v>
      </c>
      <c r="FA226" s="129">
        <f t="shared" si="357"/>
        <v>156.07259580162292</v>
      </c>
      <c r="FB226" s="149">
        <f>IF(FO226=1,
IF(EZ226&lt;$E$29,1,
IF(EZ226&lt;$E$30,2,
IF(EZ226&lt;$E$31,3,
IF(EZ226&lt;$E$32,4,
IF(EZ226&lt;$E$33,5,
IF(EZ226&lt;$E$34,6)))))),
IF(EZ226&gt;$F$29,1,
IF(EZ226&gt;$F$30,2,
IF(EZ226&gt;$F$31,3,
IF(EZ226&gt;$F$32,4,
IF(EZ226&gt;$F$33,5,
IF(EZ226&gt;$F$34,6)))))))</f>
        <v>3</v>
      </c>
      <c r="FC226" s="149" cm="1">
        <f t="array" ref="FC226">INDEX(Sections!$A$37:$F$67, MATCH(EZ226, Acceleration!$H$6:$H$36, 1), Sections!FB226)</f>
        <v>6.8582415088433493</v>
      </c>
      <c r="FD226" s="129">
        <f>(BikeData!$G$5/EX226)*BikeData!$N$2*(Sections!$O$2/Sections!$N$2)-Sections!FI226/Sections!EX226</f>
        <v>8.8259414559315541</v>
      </c>
      <c r="FE226" s="129">
        <f>(Sections!$V$2*Sections!$L$2*BikeData!$N$2*((Sections!$P$2)/Sections!$M$2)/(1-Sections!$V$2*Sections!$N$2/Sections!$M$2))/Sections!EX226-Sections!FI226/Sections!EX226</f>
        <v>12.974067275040806</v>
      </c>
      <c r="FF226" s="129">
        <f t="shared" si="358"/>
        <v>6.8582415088433493</v>
      </c>
      <c r="FG226" s="129">
        <f t="shared" si="316"/>
        <v>43.141861467640311</v>
      </c>
      <c r="FH226" s="129">
        <f t="shared" si="300"/>
        <v>2.3122627537827022E-2</v>
      </c>
      <c r="FI226" s="149">
        <f>0.5*Sections!$U$2*Sections!$T$2*Sections!EZ226^2</f>
        <v>338.31465500356614</v>
      </c>
      <c r="FJ226" s="149">
        <f>BikeData!$N$2*((Sections!$P$2)/Sections!$N$2)-(0.5*Sections!$U$2*Sections!$T$2*Sections!EZ226^2)/BikeData!$G$5</f>
        <v>9.1528251189277245</v>
      </c>
      <c r="FK226" s="149">
        <f>Sections!$V$2*BikeData!$N$2*(Sections!$P$2/Sections!$M$2)/(1-Sections!$V$2*Sections!$N$2/Sections!$M$2)</f>
        <v>15.459349727578084</v>
      </c>
      <c r="FL226" s="149">
        <f t="shared" si="359"/>
        <v>9.1528251189277245</v>
      </c>
      <c r="FM226" s="149">
        <f t="shared" si="360"/>
        <v>53.628281630000004</v>
      </c>
      <c r="FN226" s="149">
        <f t="shared" si="324"/>
        <v>63.01539741923137</v>
      </c>
      <c r="FO226" s="149">
        <f t="shared" si="361"/>
        <v>1</v>
      </c>
      <c r="FP226" s="149">
        <f t="shared" si="298"/>
        <v>-9.1528251189277245</v>
      </c>
      <c r="FQ226" s="676"/>
      <c r="FR226" s="149">
        <f>INDEX($B$29:$B$34, MATCH($FV226, $A$29:$A$34, 0))</f>
        <v>281.54523308547459</v>
      </c>
      <c r="FS226" s="129">
        <f t="shared" si="330"/>
        <v>200</v>
      </c>
      <c r="FT226" s="129">
        <f t="shared" si="331"/>
        <v>58.663725289764038</v>
      </c>
      <c r="FU226" s="129">
        <f t="shared" si="332"/>
        <v>211.18941104315053</v>
      </c>
      <c r="FV226" s="149">
        <f>IF(GI226=0,
IF(FT226&lt;$E$29,1,
IF(FT226&lt;$E$30,2,
IF(FT226&lt;$E$31,3,
IF(FT226&lt;$E$32,4,
IF(FT226&lt;$E$33,5,
IF(FT226&lt;$E$34,6)))))),
IF(FT226&gt;$F$29,1,
IF(FT226&gt;$F$30,2,
IF(FT226&gt;$F$31,3,
IF(FT226&gt;$F$32,4,
IF(FT226&gt;$F$33,5,
IF(FT226&gt;$F$34,6)))))))</f>
        <v>4</v>
      </c>
      <c r="FW226" s="149" cm="1">
        <f t="array" ref="FW226">INDEX(Sections!$A$37:$F$67, MATCH(FT226, Acceleration!$H$6:$H$36, 1), Sections!FV226)</f>
        <v>4.7104625432718503</v>
      </c>
      <c r="FX226" s="129">
        <f>(BikeData!$G$5/FR226)*BikeData!$N$2*(Sections!$O$2/Sections!$N$2)-Sections!GC226/Sections!FR226</f>
        <v>8.0452324565142348</v>
      </c>
      <c r="FY226" s="129">
        <f>(Sections!$V$2*Sections!$L$2*BikeData!$N$2*((Sections!$P$2)/Sections!$M$2)/(1-Sections!$V$2*Sections!$N$2/Sections!$M$2))/Sections!FR226-Sections!GC226/Sections!FR226</f>
        <v>12.295752304044575</v>
      </c>
      <c r="FZ226" s="129">
        <f t="shared" si="333"/>
        <v>4.7104625432718503</v>
      </c>
      <c r="GA226" s="129">
        <f t="shared" si="334"/>
        <v>58.743966413236386</v>
      </c>
      <c r="GB226" s="129">
        <f t="shared" si="325"/>
        <v>1.7034659066965652E-2</v>
      </c>
      <c r="GC226" s="149">
        <f>0.5*Sections!$U$2*Sections!$T$2*Sections!FT226^2</f>
        <v>619.45787967712215</v>
      </c>
      <c r="GD226" s="149">
        <f>BikeData!$N$2*((Sections!$P$2)/Sections!$N$2)-(0.5*Sections!$U$2*Sections!$T$2*Sections!FT226^2)/BikeData!$G$5</f>
        <v>8.087888661830922</v>
      </c>
      <c r="GE226" s="149">
        <f>Sections!$V$2*BikeData!$N$2*(Sections!$P$2/Sections!$M$2)/(1-Sections!$V$2*Sections!$N$2/Sections!$M$2)</f>
        <v>15.459349727578084</v>
      </c>
      <c r="GF226" s="149">
        <f t="shared" si="335"/>
        <v>8.087888661830922</v>
      </c>
      <c r="GG226" s="149">
        <f t="shared" si="336"/>
        <v>314.54111422000005</v>
      </c>
      <c r="GH226" s="149">
        <f>MAX(0, (FT226^2 - CX$6^2)/(2*Sections!GF226))</f>
        <v>212.75222797724786</v>
      </c>
      <c r="GI226" s="149">
        <f t="shared" si="337"/>
        <v>0</v>
      </c>
      <c r="GJ226" s="149">
        <f t="shared" si="338"/>
        <v>4.7104625432718503</v>
      </c>
      <c r="GM226" s="106">
        <f>INDEX($B$29:$B$34, MATCH(GQ226, $A$29:$A$34, 0))</f>
        <v>281.54523308547459</v>
      </c>
      <c r="GN226" s="106">
        <f t="shared" si="339"/>
        <v>200</v>
      </c>
      <c r="GO226" s="106">
        <f t="shared" si="340"/>
        <v>57.024566299512117</v>
      </c>
      <c r="GP226" s="106">
        <f t="shared" si="341"/>
        <v>205.28843867824364</v>
      </c>
      <c r="GQ226" s="106">
        <f>IF(HD226=1,
IF(GO226&lt;$E$29,1,
IF(GO226&lt;$E$30,2,
IF(GO226&lt;$E$31,3,
IF(GO226&lt;$E$32,4,
IF(GO226&lt;$E$33,5,
IF(GO226&lt;$E$34,6)))))),
IF(GO226&gt;$F$29,1,
IF(GO226&gt;$F$30,2,
IF(GO226&gt;$F$31,3,
IF(GO226&gt;$F$32,4,
IF(GO226&gt;$F$33,5,
IF(GO226&gt;$F$34,6)))))))</f>
        <v>4</v>
      </c>
      <c r="GR226" s="106" cm="1">
        <f t="array" ref="GR226">INDEX(Sections!$A$37:$F$67, MATCH(GO226, Acceleration!$H$6:$H$36, 1), Sections!GQ226)</f>
        <v>4.7104625432718503</v>
      </c>
      <c r="GS226" s="106">
        <f>(BikeData!$G$5/GM226)*BikeData!$N$2*(Sections!$O$2/Sections!$N$2)-Sections!GX226/Sections!GM226</f>
        <v>8.1664693540688731</v>
      </c>
      <c r="GT226" s="106">
        <f>(Sections!$V$2*Sections!$L$2*BikeData!$N$2*((Sections!$P$2)/Sections!$M$2)/(1-Sections!$V$2*Sections!$N$2/Sections!$M$2))/Sections!GM226-Sections!GX226/Sections!GM226</f>
        <v>12.416989201599215</v>
      </c>
      <c r="GU226" s="106">
        <f t="shared" si="342"/>
        <v>4.7104625432718503</v>
      </c>
      <c r="GV226" s="106">
        <f t="shared" si="343"/>
        <v>57.107110649497905</v>
      </c>
      <c r="GW226" s="106">
        <f t="shared" si="326"/>
        <v>1.752361880123425E-2</v>
      </c>
      <c r="GX226" s="106">
        <f>0.5*Sections!$U$2*Sections!$T$2*Sections!GO226^2</f>
        <v>585.32420909654161</v>
      </c>
      <c r="GY226" s="106">
        <f>BikeData!$N$2*((Sections!$P$2)/Sections!$N$2)-(0.5*Sections!$U$2*Sections!$T$2*Sections!GO226^2)/BikeData!$G$5</f>
        <v>8.217182868575545</v>
      </c>
      <c r="GZ226" s="106">
        <f>Sections!$V$2*BikeData!$N$2*(Sections!$P$2/Sections!$M$2)/(1-Sections!$V$2*Sections!$N$2/Sections!$M$2)</f>
        <v>15.459349727578084</v>
      </c>
      <c r="HA226" s="106">
        <f t="shared" si="344"/>
        <v>8.217182868575545</v>
      </c>
      <c r="HB226" s="106">
        <f t="shared" si="345"/>
        <v>183.21187875999999</v>
      </c>
      <c r="HC226" s="106">
        <f>MAX(0, (GO226^2 - DY$9^2)/(2*Sections!HA226))</f>
        <v>197.86593615210339</v>
      </c>
      <c r="HD226" s="106">
        <f t="shared" si="346"/>
        <v>1</v>
      </c>
      <c r="HE226" s="106">
        <f t="shared" si="347"/>
        <v>4.7104625432718503</v>
      </c>
      <c r="HF226" s="639"/>
      <c r="HG226" s="672"/>
      <c r="HH226" s="82">
        <f>INDEX($B$29:$B$34, MATCH(HL226, $A$29:$A$34, 0))</f>
        <v>288.49501037177833</v>
      </c>
      <c r="HI226" s="82">
        <f t="shared" si="348"/>
        <v>200</v>
      </c>
      <c r="HJ226" s="82">
        <f t="shared" si="349"/>
        <v>51.254423875607714</v>
      </c>
      <c r="HK226" s="82">
        <f t="shared" si="350"/>
        <v>184.51592595218779</v>
      </c>
      <c r="HL226" s="106">
        <f>IF(HY226=1,
IF(HJ226&lt;$E$29,1,
IF(HJ226&lt;$E$30,2,
IF(HJ226&lt;$E$31,3,
IF(HJ226&lt;$E$32,4,
IF(HJ226&lt;$E$33,5,
IF(HJ226&lt;$E$34,6)))))),
IF(HJ226&gt;$F$29,1,
IF(HJ226&gt;$F$30,2,
IF(HJ226&gt;$F$31,3,
IF(HJ226&gt;$F$32,4,
IF(HJ226&gt;$F$33,5,
IF(HJ226&gt;$F$34,6)))))))</f>
        <v>3</v>
      </c>
      <c r="HM226" s="106" cm="1">
        <f t="array" ref="HM226">INDEX(Sections!$A$37:$F$67, MATCH(HJ226, Acceleration!$H$6:$H$36, 1), Sections!HL226)</f>
        <v>6.8582415088433493</v>
      </c>
      <c r="HN226" s="82">
        <f>(BikeData!$G$5/HH226)*BikeData!$N$2*(Sections!$O$2/Sections!$N$2)-Sections!HS226/Sections!HH226</f>
        <v>8.3595617467964534</v>
      </c>
      <c r="HO226" s="82">
        <f>(Sections!$V$2*Sections!$L$2*BikeData!$N$2*((Sections!$P$2)/Sections!$M$2)/(1-Sections!$V$2*Sections!$N$2/Sections!$M$2))/Sections!HH226-Sections!HS226/Sections!HH226</f>
        <v>12.507687565905705</v>
      </c>
      <c r="HP226" s="82">
        <f t="shared" si="351"/>
        <v>6.8582415088433493</v>
      </c>
      <c r="HQ226" s="82">
        <f t="shared" si="303"/>
        <v>51.085512831645211</v>
      </c>
      <c r="HR226" s="106">
        <f t="shared" si="314"/>
        <v>1.9542712887550835E-2</v>
      </c>
      <c r="HS226" s="104">
        <f>0.5*Sections!$U$2*Sections!$T$2*Sections!HJ226^2</f>
        <v>472.86287402768386</v>
      </c>
      <c r="HT226" s="104">
        <f>BikeData!$N$2*((Sections!$P$2)/Sections!$N$2)-(0.5*Sections!$U$2*Sections!$T$2*Sections!HJ226^2)/BikeData!$G$5</f>
        <v>8.6431727741393996</v>
      </c>
      <c r="HU226" s="104">
        <f>Sections!$V$2*BikeData!$N$2*(Sections!$P$2/Sections!$M$2)/(1-Sections!$V$2*Sections!$N$2/Sections!$M$2)</f>
        <v>15.459349727578084</v>
      </c>
      <c r="HV226" s="106">
        <f t="shared" si="352"/>
        <v>8.6431727741393996</v>
      </c>
      <c r="HW226" s="106">
        <f t="shared" si="353"/>
        <v>121.42191860000003</v>
      </c>
      <c r="HX226" s="106">
        <f t="shared" si="327"/>
        <v>133.38565090265431</v>
      </c>
      <c r="HY226" s="106">
        <f t="shared" si="354"/>
        <v>1</v>
      </c>
      <c r="HZ226" s="106">
        <f t="shared" si="315"/>
        <v>-8.6431727741393996</v>
      </c>
      <c r="IA226" s="639"/>
    </row>
    <row r="227" spans="2:235">
      <c r="B227" s="65"/>
      <c r="C227" s="65"/>
      <c r="D227" s="65"/>
      <c r="E227" s="111"/>
      <c r="F227" s="111"/>
      <c r="L227" s="149">
        <f>INDEX($B$29:$B$34, MATCH($P227, $A$29:$A$34, 0))</f>
        <v>281.54523308547459</v>
      </c>
      <c r="M227" s="149">
        <f t="shared" si="319"/>
        <v>201</v>
      </c>
      <c r="N227" s="149">
        <f t="shared" si="328"/>
        <v>56.855243257029194</v>
      </c>
      <c r="O227" s="149">
        <f t="shared" si="320"/>
        <v>204.67887572530509</v>
      </c>
      <c r="P227" s="149">
        <f>IF(AC227=0,
IF(N227&lt;$E$29,1,
IF(N227&lt;$E$30,2,
IF(N227&lt;$E$31,3,
IF(N227&lt;$E$32,4,
IF(N227&lt;$E$33,5,
IF(N227&lt;$E$34,6)))))),
IF(N227&gt;$F$29,1,
IF(N227&gt;$F$30,2,
IF(N227&gt;$F$31,3,
IF(N227&gt;$F$32,4,
IF(N227&gt;$F$33,5,
IF(N227&gt;$F$34,6)))))))</f>
        <v>4</v>
      </c>
      <c r="Q227" s="149" cm="1">
        <f t="array" ref="Q227">INDEX(Sections!$A$37:$F$67, MATCH(N227, Acceleration!$H$6:$H$36, 1), Sections!P227)</f>
        <v>4.7104625432718503</v>
      </c>
      <c r="R227" s="149">
        <f>(BikeData!$G$5/L227)*BikeData!$N$2*(Sections!$O$2/Sections!$N$2)-Sections!W227/Sections!L227</f>
        <v>8.1787971978459844</v>
      </c>
      <c r="S227" s="149">
        <f>(Sections!$V$2*Sections!$L$2*BikeData!$N$2*((Sections!$P$2)/Sections!$M$2)/(1-Sections!$V$2*Sections!$N$2/Sections!$M$2))/Sections!L227-Sections!W227/Sections!L227</f>
        <v>12.429317045376326</v>
      </c>
      <c r="T227" s="149">
        <f t="shared" si="317"/>
        <v>4.7104625432718503</v>
      </c>
      <c r="U227" s="149">
        <f t="shared" si="318"/>
        <v>56.938033078975494</v>
      </c>
      <c r="V227" s="149">
        <f t="shared" si="321"/>
        <v>1.757573087266167E-2</v>
      </c>
      <c r="W227" s="149">
        <f>0.5*Sections!$U$2*Sections!$T$2*Sections!N227^2</f>
        <v>581.85336344687346</v>
      </c>
      <c r="X227" s="149">
        <f>BikeData!$N$2*((Sections!$P$2)/Sections!$N$2)-(0.5*Sections!$U$2*Sections!$T$2*Sections!N227^2)/BikeData!$G$5</f>
        <v>8.2303300111879238</v>
      </c>
      <c r="Y227" s="149">
        <f>Sections!$V$2*BikeData!$N$2*(Sections!$P$2/Sections!$M$2)/(1-Sections!$V$2*Sections!$N$2/Sections!$M$2)</f>
        <v>15.459349727578084</v>
      </c>
      <c r="Z227" s="149">
        <f t="shared" si="322"/>
        <v>8.2303300111879238</v>
      </c>
      <c r="AA227" s="149">
        <f>$D$2-M227</f>
        <v>302.2</v>
      </c>
      <c r="AB227" s="149">
        <f>MAX(0, (N227^2 - M$17^2)/(2*Sections!Z227))</f>
        <v>141.89440145123933</v>
      </c>
      <c r="AC227" s="149">
        <f t="shared" si="329"/>
        <v>0</v>
      </c>
      <c r="AD227" s="149">
        <f t="shared" si="323"/>
        <v>4.7104625432718503</v>
      </c>
      <c r="EW227" s="637"/>
      <c r="EX227" s="129">
        <f>INDEX($B$29:$B$34, MATCH($FB227, $A$29:$A$34, 0))</f>
        <v>288.49501037177833</v>
      </c>
      <c r="EY227" s="129">
        <f t="shared" si="355"/>
        <v>201</v>
      </c>
      <c r="EZ227" s="129">
        <f t="shared" si="356"/>
        <v>43.141861467640311</v>
      </c>
      <c r="FA227" s="129">
        <f t="shared" si="357"/>
        <v>155.31070128350513</v>
      </c>
      <c r="FB227" s="149">
        <f>IF(FO227=1,
IF(EZ227&lt;$E$29,1,
IF(EZ227&lt;$E$30,2,
IF(EZ227&lt;$E$31,3,
IF(EZ227&lt;$E$32,4,
IF(EZ227&lt;$E$33,5,
IF(EZ227&lt;$E$34,6)))))),
IF(EZ227&gt;$F$29,1,
IF(EZ227&gt;$F$30,2,
IF(EZ227&gt;$F$31,3,
IF(EZ227&gt;$F$32,4,
IF(EZ227&gt;$F$33,5,
IF(EZ227&gt;$F$34,6)))))))</f>
        <v>3</v>
      </c>
      <c r="FC227" s="149" cm="1">
        <f t="array" ref="FC227">INDEX(Sections!$A$37:$F$67, MATCH(EZ227, Acceleration!$H$6:$H$36, 1), Sections!FB227)</f>
        <v>6.8582415088433493</v>
      </c>
      <c r="FD227" s="129">
        <f>(BikeData!$G$5/EX227)*BikeData!$N$2*(Sections!$O$2/Sections!$N$2)-Sections!FI227/Sections!EX227</f>
        <v>8.8373628563868607</v>
      </c>
      <c r="FE227" s="129">
        <f>(Sections!$V$2*Sections!$L$2*BikeData!$N$2*((Sections!$P$2)/Sections!$M$2)/(1-Sections!$V$2*Sections!$N$2/Sections!$M$2))/Sections!EX227-Sections!FI227/Sections!EX227</f>
        <v>12.985488675496113</v>
      </c>
      <c r="FF227" s="129">
        <f t="shared" si="358"/>
        <v>6.8582415088433493</v>
      </c>
      <c r="FG227" s="129">
        <f t="shared" si="316"/>
        <v>42.928890020647962</v>
      </c>
      <c r="FH227" s="129">
        <f t="shared" si="300"/>
        <v>2.3236697314907479E-2</v>
      </c>
      <c r="FI227" s="149">
        <f>0.5*Sections!$U$2*Sections!$T$2*Sections!EZ227^2</f>
        <v>335.01963796075222</v>
      </c>
      <c r="FJ227" s="149">
        <f>BikeData!$N$2*((Sections!$P$2)/Sections!$N$2)-(0.5*Sections!$U$2*Sections!$T$2*Sections!EZ227^2)/BikeData!$G$5</f>
        <v>9.1653062440898978</v>
      </c>
      <c r="FK227" s="149">
        <f>Sections!$V$2*BikeData!$N$2*(Sections!$P$2/Sections!$M$2)/(1-Sections!$V$2*Sections!$N$2/Sections!$M$2)</f>
        <v>15.459349727578084</v>
      </c>
      <c r="FL227" s="149">
        <f t="shared" si="359"/>
        <v>9.1653062440898978</v>
      </c>
      <c r="FM227" s="149">
        <f t="shared" si="360"/>
        <v>52.628281630000004</v>
      </c>
      <c r="FN227" s="149">
        <f t="shared" si="324"/>
        <v>61.930946129055393</v>
      </c>
      <c r="FO227" s="149">
        <f t="shared" si="361"/>
        <v>1</v>
      </c>
      <c r="FP227" s="149">
        <f t="shared" si="298"/>
        <v>-9.1653062440898978</v>
      </c>
      <c r="FQ227" s="676"/>
      <c r="FR227" s="149">
        <f>INDEX($B$29:$B$34, MATCH($FV227, $A$29:$A$34, 0))</f>
        <v>281.54523308547459</v>
      </c>
      <c r="FS227" s="129">
        <f t="shared" si="330"/>
        <v>201</v>
      </c>
      <c r="FT227" s="129">
        <f t="shared" si="331"/>
        <v>58.743966413236386</v>
      </c>
      <c r="FU227" s="129">
        <f t="shared" si="332"/>
        <v>211.478279087651</v>
      </c>
      <c r="FV227" s="149">
        <f>IF(GI227=0,
IF(FT227&lt;$E$29,1,
IF(FT227&lt;$E$30,2,
IF(FT227&lt;$E$31,3,
IF(FT227&lt;$E$32,4,
IF(FT227&lt;$E$33,5,
IF(FT227&lt;$E$34,6)))))),
IF(FT227&gt;$F$29,1,
IF(FT227&gt;$F$30,2,
IF(FT227&gt;$F$31,3,
IF(FT227&gt;$F$32,4,
IF(FT227&gt;$F$33,5,
IF(FT227&gt;$F$34,6)))))))</f>
        <v>4</v>
      </c>
      <c r="FW227" s="149" cm="1">
        <f t="array" ref="FW227">INDEX(Sections!$A$37:$F$67, MATCH(FT227, Acceleration!$H$6:$H$36, 1), Sections!FV227)</f>
        <v>4.7104625432718503</v>
      </c>
      <c r="FX227" s="129">
        <f>(BikeData!$G$5/FR227)*BikeData!$N$2*(Sections!$O$2/Sections!$N$2)-Sections!GC227/Sections!FR227</f>
        <v>8.0392093869811667</v>
      </c>
      <c r="FY227" s="129">
        <f>(Sections!$V$2*Sections!$L$2*BikeData!$N$2*((Sections!$P$2)/Sections!$M$2)/(1-Sections!$V$2*Sections!$N$2/Sections!$M$2))/Sections!FR227-Sections!GC227/Sections!FR227</f>
        <v>12.289729234511507</v>
      </c>
      <c r="FZ227" s="129">
        <f t="shared" si="333"/>
        <v>4.7104625432718503</v>
      </c>
      <c r="GA227" s="129">
        <f t="shared" si="334"/>
        <v>58.824098081024481</v>
      </c>
      <c r="GB227" s="129">
        <f t="shared" si="325"/>
        <v>1.7011422350136331E-2</v>
      </c>
      <c r="GC227" s="149">
        <f>0.5*Sections!$U$2*Sections!$T$2*Sections!FT227^2</f>
        <v>621.15364619269997</v>
      </c>
      <c r="GD227" s="149">
        <f>BikeData!$N$2*((Sections!$P$2)/Sections!$N$2)-(0.5*Sections!$U$2*Sections!$T$2*Sections!FT227^2)/BikeData!$G$5</f>
        <v>8.0814653038173692</v>
      </c>
      <c r="GE227" s="149">
        <f>Sections!$V$2*BikeData!$N$2*(Sections!$P$2/Sections!$M$2)/(1-Sections!$V$2*Sections!$N$2/Sections!$M$2)</f>
        <v>15.459349727578084</v>
      </c>
      <c r="GF227" s="149">
        <f t="shared" si="335"/>
        <v>8.0814653038173692</v>
      </c>
      <c r="GG227" s="149">
        <f t="shared" si="336"/>
        <v>313.54111422000005</v>
      </c>
      <c r="GH227" s="149">
        <f>MAX(0, (FT227^2 - CX$6^2)/(2*Sections!GF227))</f>
        <v>213.5042012943739</v>
      </c>
      <c r="GI227" s="149">
        <f t="shared" si="337"/>
        <v>0</v>
      </c>
      <c r="GJ227" s="149">
        <f t="shared" si="338"/>
        <v>4.7104625432718503</v>
      </c>
      <c r="GM227" s="106">
        <f>INDEX($B$29:$B$34, MATCH(GQ227, $A$29:$A$34, 0))</f>
        <v>281.54523308547459</v>
      </c>
      <c r="GN227" s="106">
        <f t="shared" si="339"/>
        <v>201</v>
      </c>
      <c r="GO227" s="106">
        <f t="shared" si="340"/>
        <v>57.107110649497905</v>
      </c>
      <c r="GP227" s="106">
        <f t="shared" si="341"/>
        <v>205.58559833819245</v>
      </c>
      <c r="GQ227" s="106">
        <f>IF(HD227=1,
IF(GO227&lt;$E$29,1,
IF(GO227&lt;$E$30,2,
IF(GO227&lt;$E$31,3,
IF(GO227&lt;$E$32,4,
IF(GO227&lt;$E$33,5,
IF(GO227&lt;$E$34,6)))))),
IF(GO227&gt;$F$29,1,
IF(GO227&gt;$F$30,2,
IF(GO227&gt;$F$31,3,
IF(GO227&gt;$F$32,4,
IF(GO227&gt;$F$33,5,
IF(GO227&gt;$F$34,6)))))))</f>
        <v>4</v>
      </c>
      <c r="GR227" s="106" cm="1">
        <f t="array" ref="GR227">INDEX(Sections!$A$37:$F$67, MATCH(GO227, Acceleration!$H$6:$H$36, 1), Sections!GQ227)</f>
        <v>4.7104625432718503</v>
      </c>
      <c r="GS227" s="106">
        <f>(BikeData!$G$5/GM227)*BikeData!$N$2*(Sections!$O$2/Sections!$N$2)-Sections!GX227/Sections!GM227</f>
        <v>8.160446284535805</v>
      </c>
      <c r="GT227" s="106">
        <f>(Sections!$V$2*Sections!$L$2*BikeData!$N$2*((Sections!$P$2)/Sections!$M$2)/(1-Sections!$V$2*Sections!$N$2/Sections!$M$2))/Sections!GM227-Sections!GX227/Sections!GM227</f>
        <v>12.410966132066145</v>
      </c>
      <c r="GU227" s="106">
        <f t="shared" si="342"/>
        <v>4.7104625432718503</v>
      </c>
      <c r="GV227" s="106">
        <f t="shared" si="343"/>
        <v>57.189535859460698</v>
      </c>
      <c r="GW227" s="106">
        <f t="shared" si="326"/>
        <v>1.7498326163430392E-2</v>
      </c>
      <c r="GX227" s="106">
        <f>0.5*Sections!$U$2*Sections!$T$2*Sections!GO227^2</f>
        <v>587.01997561211942</v>
      </c>
      <c r="GY227" s="106">
        <f>BikeData!$N$2*((Sections!$P$2)/Sections!$N$2)-(0.5*Sections!$U$2*Sections!$T$2*Sections!GO227^2)/BikeData!$G$5</f>
        <v>8.2107595105619922</v>
      </c>
      <c r="GZ227" s="106">
        <f>Sections!$V$2*BikeData!$N$2*(Sections!$P$2/Sections!$M$2)/(1-Sections!$V$2*Sections!$N$2/Sections!$M$2)</f>
        <v>15.459349727578084</v>
      </c>
      <c r="HA227" s="106">
        <f t="shared" si="344"/>
        <v>8.2107595105619922</v>
      </c>
      <c r="HB227" s="106">
        <f t="shared" si="345"/>
        <v>182.21187875999999</v>
      </c>
      <c r="HC227" s="106">
        <f>MAX(0, (GO227^2 - DY$9^2)/(2*Sections!HA227))</f>
        <v>198.59442250981115</v>
      </c>
      <c r="HD227" s="106">
        <f t="shared" si="346"/>
        <v>1</v>
      </c>
      <c r="HE227" s="106">
        <f t="shared" si="347"/>
        <v>4.7104625432718503</v>
      </c>
      <c r="HF227" s="639"/>
      <c r="HG227" s="672"/>
      <c r="HH227" s="82">
        <f>INDEX($B$29:$B$34, MATCH(HL227, $A$29:$A$34, 0))</f>
        <v>288.49501037177833</v>
      </c>
      <c r="HI227" s="82">
        <f t="shared" si="348"/>
        <v>201</v>
      </c>
      <c r="HJ227" s="82">
        <f t="shared" si="349"/>
        <v>51.085512831645211</v>
      </c>
      <c r="HK227" s="82">
        <f t="shared" si="350"/>
        <v>183.90784619392275</v>
      </c>
      <c r="HL227" s="106">
        <f>IF(HY227=1,
IF(HJ227&lt;$E$29,1,
IF(HJ227&lt;$E$30,2,
IF(HJ227&lt;$E$31,3,
IF(HJ227&lt;$E$32,4,
IF(HJ227&lt;$E$33,5,
IF(HJ227&lt;$E$34,6)))))),
IF(HJ227&gt;$F$29,1,
IF(HJ227&gt;$F$30,2,
IF(HJ227&gt;$F$31,3,
IF(HJ227&gt;$F$32,4,
IF(HJ227&gt;$F$33,5,
IF(HJ227&gt;$F$34,6)))))))</f>
        <v>3</v>
      </c>
      <c r="HM227" s="106" cm="1">
        <f t="array" ref="HM227">INDEX(Sections!$A$37:$F$67, MATCH(HJ227, Acceleration!$H$6:$H$36, 1), Sections!HL227)</f>
        <v>6.8582415088433493</v>
      </c>
      <c r="HN227" s="82">
        <f>(BikeData!$G$5/HH227)*BikeData!$N$2*(Sections!$O$2/Sections!$N$2)-Sections!HS227/Sections!HH227</f>
        <v>8.3703471749211218</v>
      </c>
      <c r="HO227" s="82">
        <f>(Sections!$V$2*Sections!$L$2*BikeData!$N$2*((Sections!$P$2)/Sections!$M$2)/(1-Sections!$V$2*Sections!$N$2/Sections!$M$2))/Sections!HH227-Sections!HS227/Sections!HH227</f>
        <v>12.518472994030374</v>
      </c>
      <c r="HP227" s="82">
        <f t="shared" si="351"/>
        <v>6.8582415088433493</v>
      </c>
      <c r="HQ227" s="82">
        <f t="shared" si="303"/>
        <v>50.915809955597531</v>
      </c>
      <c r="HR227" s="106">
        <f t="shared" si="314"/>
        <v>1.9607588856192171E-2</v>
      </c>
      <c r="HS227" s="104">
        <f>0.5*Sections!$U$2*Sections!$T$2*Sections!HJ227^2</f>
        <v>469.75133182899373</v>
      </c>
      <c r="HT227" s="104">
        <f>BikeData!$N$2*((Sections!$P$2)/Sections!$N$2)-(0.5*Sections!$U$2*Sections!$T$2*Sections!HJ227^2)/BikeData!$G$5</f>
        <v>8.654958918831408</v>
      </c>
      <c r="HU227" s="104">
        <f>Sections!$V$2*BikeData!$N$2*(Sections!$P$2/Sections!$M$2)/(1-Sections!$V$2*Sections!$N$2/Sections!$M$2)</f>
        <v>15.459349727578084</v>
      </c>
      <c r="HV227" s="106">
        <f t="shared" si="352"/>
        <v>8.654958918831408</v>
      </c>
      <c r="HW227" s="106">
        <f t="shared" si="353"/>
        <v>120.42191860000003</v>
      </c>
      <c r="HX227" s="106">
        <f t="shared" si="327"/>
        <v>132.2053708514932</v>
      </c>
      <c r="HY227" s="106">
        <f t="shared" si="354"/>
        <v>1</v>
      </c>
      <c r="HZ227" s="106">
        <f t="shared" si="315"/>
        <v>-8.654958918831408</v>
      </c>
      <c r="IA227" s="639"/>
    </row>
    <row r="228" spans="2:235">
      <c r="B228" s="65"/>
      <c r="C228" s="65"/>
      <c r="D228" s="65"/>
      <c r="E228" s="111"/>
      <c r="F228" s="111"/>
      <c r="L228" s="149">
        <f>INDEX($B$29:$B$34, MATCH($P228, $A$29:$A$34, 0))</f>
        <v>281.54523308547459</v>
      </c>
      <c r="M228" s="149">
        <f t="shared" si="319"/>
        <v>202</v>
      </c>
      <c r="N228" s="149">
        <f t="shared" si="328"/>
        <v>56.938033078975494</v>
      </c>
      <c r="O228" s="149">
        <f t="shared" si="320"/>
        <v>204.97691908431179</v>
      </c>
      <c r="P228" s="149">
        <f>IF(AC228=0,
IF(N228&lt;$E$29,1,
IF(N228&lt;$E$30,2,
IF(N228&lt;$E$31,3,
IF(N228&lt;$E$32,4,
IF(N228&lt;$E$33,5,
IF(N228&lt;$E$34,6)))))),
IF(N228&gt;$F$29,1,
IF(N228&gt;$F$30,2,
IF(N228&gt;$F$31,3,
IF(N228&gt;$F$32,4,
IF(N228&gt;$F$33,5,
IF(N228&gt;$F$34,6)))))))</f>
        <v>4</v>
      </c>
      <c r="Q228" s="149" cm="1">
        <f t="array" ref="Q228">INDEX(Sections!$A$37:$F$67, MATCH(N228, Acceleration!$H$6:$H$36, 1), Sections!P228)</f>
        <v>4.7104625432718503</v>
      </c>
      <c r="R228" s="149">
        <f>(BikeData!$G$5/L228)*BikeData!$N$2*(Sections!$O$2/Sections!$N$2)-Sections!W228/Sections!L228</f>
        <v>8.1727741283129163</v>
      </c>
      <c r="S228" s="149">
        <f>(Sections!$V$2*Sections!$L$2*BikeData!$N$2*((Sections!$P$2)/Sections!$M$2)/(1-Sections!$V$2*Sections!$N$2/Sections!$M$2))/Sections!L228-Sections!W228/Sections!L228</f>
        <v>12.423293975843256</v>
      </c>
      <c r="T228" s="149">
        <f t="shared" si="317"/>
        <v>4.7104625432718503</v>
      </c>
      <c r="U228" s="149">
        <f t="shared" si="318"/>
        <v>57.020702696380823</v>
      </c>
      <c r="V228" s="149">
        <f t="shared" si="321"/>
        <v>1.7550212244742309E-2</v>
      </c>
      <c r="W228" s="149">
        <f>0.5*Sections!$U$2*Sections!$T$2*Sections!N228^2</f>
        <v>583.54912996245127</v>
      </c>
      <c r="X228" s="149">
        <f>BikeData!$N$2*((Sections!$P$2)/Sections!$N$2)-(0.5*Sections!$U$2*Sections!$T$2*Sections!N228^2)/BikeData!$G$5</f>
        <v>8.223906653174371</v>
      </c>
      <c r="Y228" s="149">
        <f>Sections!$V$2*BikeData!$N$2*(Sections!$P$2/Sections!$M$2)/(1-Sections!$V$2*Sections!$N$2/Sections!$M$2)</f>
        <v>15.459349727578084</v>
      </c>
      <c r="Z228" s="149">
        <f t="shared" si="322"/>
        <v>8.223906653174371</v>
      </c>
      <c r="AA228" s="149">
        <f>$D$2-M228</f>
        <v>301.2</v>
      </c>
      <c r="AB228" s="149">
        <f>MAX(0, (N228^2 - M$17^2)/(2*Sections!Z228))</f>
        <v>142.5780061322022</v>
      </c>
      <c r="AC228" s="149">
        <f t="shared" si="329"/>
        <v>0</v>
      </c>
      <c r="AD228" s="149">
        <f t="shared" si="323"/>
        <v>4.7104625432718503</v>
      </c>
      <c r="EW228" s="637"/>
      <c r="EX228" s="129">
        <f>INDEX($B$29:$B$34, MATCH($FB228, $A$29:$A$34, 0))</f>
        <v>288.49501037177833</v>
      </c>
      <c r="EY228" s="129">
        <f t="shared" si="355"/>
        <v>202</v>
      </c>
      <c r="EZ228" s="129">
        <f t="shared" si="356"/>
        <v>42.928890020647962</v>
      </c>
      <c r="FA228" s="129">
        <f t="shared" si="357"/>
        <v>154.54400407433266</v>
      </c>
      <c r="FB228" s="149">
        <f>IF(FO228=1,
IF(EZ228&lt;$E$29,1,
IF(EZ228&lt;$E$30,2,
IF(EZ228&lt;$E$31,3,
IF(EZ228&lt;$E$32,4,
IF(EZ228&lt;$E$33,5,
IF(EZ228&lt;$E$34,6)))))),
IF(EZ228&gt;$F$29,1,
IF(EZ228&gt;$F$30,2,
IF(EZ228&gt;$F$31,3,
IF(EZ228&gt;$F$32,4,
IF(EZ228&gt;$F$33,5,
IF(EZ228&gt;$F$34,6)))))))</f>
        <v>3</v>
      </c>
      <c r="FC228" s="149" cm="1">
        <f t="array" ref="FC228">INDEX(Sections!$A$37:$F$67, MATCH(EZ228, Acceleration!$H$6:$H$36, 1), Sections!FB228)</f>
        <v>6.8582415088433493</v>
      </c>
      <c r="FD228" s="129">
        <f>(BikeData!$G$5/EX228)*BikeData!$N$2*(Sections!$O$2/Sections!$N$2)-Sections!FI228/Sections!EX228</f>
        <v>8.8487998314791518</v>
      </c>
      <c r="FE228" s="129">
        <f>(Sections!$V$2*Sections!$L$2*BikeData!$N$2*((Sections!$P$2)/Sections!$M$2)/(1-Sections!$V$2*Sections!$N$2/Sections!$M$2))/Sections!EX228-Sections!FI228/Sections!EX228</f>
        <v>12.996925650588404</v>
      </c>
      <c r="FF228" s="129">
        <f t="shared" si="358"/>
        <v>6.8582415088433493</v>
      </c>
      <c r="FG228" s="129">
        <f t="shared" si="316"/>
        <v>42.714564139494058</v>
      </c>
      <c r="FH228" s="129">
        <f t="shared" si="300"/>
        <v>2.3352631203550779E-2</v>
      </c>
      <c r="FI228" s="149">
        <f>0.5*Sections!$U$2*Sections!$T$2*Sections!EZ228^2</f>
        <v>331.72012771287984</v>
      </c>
      <c r="FJ228" s="149">
        <f>BikeData!$N$2*((Sections!$P$2)/Sections!$N$2)-(0.5*Sections!$U$2*Sections!$T$2*Sections!EZ228^2)/BikeData!$G$5</f>
        <v>9.1778043889682035</v>
      </c>
      <c r="FK228" s="149">
        <f>Sections!$V$2*BikeData!$N$2*(Sections!$P$2/Sections!$M$2)/(1-Sections!$V$2*Sections!$N$2/Sections!$M$2)</f>
        <v>15.459349727578084</v>
      </c>
      <c r="FL228" s="149">
        <f t="shared" si="359"/>
        <v>9.1778043889682035</v>
      </c>
      <c r="FM228" s="149">
        <f t="shared" si="360"/>
        <v>51.628281630000004</v>
      </c>
      <c r="FN228" s="149">
        <f t="shared" si="324"/>
        <v>60.847971622297713</v>
      </c>
      <c r="FO228" s="149">
        <f t="shared" si="361"/>
        <v>1</v>
      </c>
      <c r="FP228" s="149">
        <f t="shared" si="298"/>
        <v>-9.1778043889682035</v>
      </c>
      <c r="FQ228" s="676"/>
      <c r="FR228" s="149">
        <f>INDEX($B$29:$B$34, MATCH($FV228, $A$29:$A$34, 0))</f>
        <v>281.54523308547459</v>
      </c>
      <c r="FS228" s="129">
        <f t="shared" si="330"/>
        <v>202</v>
      </c>
      <c r="FT228" s="129">
        <f t="shared" si="331"/>
        <v>58.824098081024481</v>
      </c>
      <c r="FU228" s="129">
        <f t="shared" si="332"/>
        <v>211.76675309168814</v>
      </c>
      <c r="FV228" s="149">
        <f>IF(GI228=0,
IF(FT228&lt;$E$29,1,
IF(FT228&lt;$E$30,2,
IF(FT228&lt;$E$31,3,
IF(FT228&lt;$E$32,4,
IF(FT228&lt;$E$33,5,
IF(FT228&lt;$E$34,6)))))),
IF(FT228&gt;$F$29,1,
IF(FT228&gt;$F$30,2,
IF(FT228&gt;$F$31,3,
IF(FT228&gt;$F$32,4,
IF(FT228&gt;$F$33,5,
IF(FT228&gt;$F$34,6)))))))</f>
        <v>4</v>
      </c>
      <c r="FW228" s="149" cm="1">
        <f t="array" ref="FW228">INDEX(Sections!$A$37:$F$67, MATCH(FT228, Acceleration!$H$6:$H$36, 1), Sections!FV228)</f>
        <v>4.7104625432718503</v>
      </c>
      <c r="FX228" s="129">
        <f>(BikeData!$G$5/FR228)*BikeData!$N$2*(Sections!$O$2/Sections!$N$2)-Sections!GC228/Sections!FR228</f>
        <v>8.0331863174480986</v>
      </c>
      <c r="FY228" s="129">
        <f>(Sections!$V$2*Sections!$L$2*BikeData!$N$2*((Sections!$P$2)/Sections!$M$2)/(1-Sections!$V$2*Sections!$N$2/Sections!$M$2))/Sections!FR228-Sections!GC228/Sections!FR228</f>
        <v>12.283706164978437</v>
      </c>
      <c r="FZ228" s="129">
        <f t="shared" si="333"/>
        <v>4.7104625432718503</v>
      </c>
      <c r="GA228" s="129">
        <f t="shared" si="334"/>
        <v>58.904120739830518</v>
      </c>
      <c r="GB228" s="129">
        <f t="shared" si="325"/>
        <v>1.6988280465224496E-2</v>
      </c>
      <c r="GC228" s="149">
        <f>0.5*Sections!$U$2*Sections!$T$2*Sections!FT228^2</f>
        <v>622.8494127082779</v>
      </c>
      <c r="GD228" s="149">
        <f>BikeData!$N$2*((Sections!$P$2)/Sections!$N$2)-(0.5*Sections!$U$2*Sections!$T$2*Sections!FT228^2)/BikeData!$G$5</f>
        <v>8.0750419458038163</v>
      </c>
      <c r="GE228" s="149">
        <f>Sections!$V$2*BikeData!$N$2*(Sections!$P$2/Sections!$M$2)/(1-Sections!$V$2*Sections!$N$2/Sections!$M$2)</f>
        <v>15.459349727578084</v>
      </c>
      <c r="GF228" s="149">
        <f t="shared" si="335"/>
        <v>8.0750419458038163</v>
      </c>
      <c r="GG228" s="149">
        <f t="shared" si="336"/>
        <v>312.54111422000005</v>
      </c>
      <c r="GH228" s="149">
        <f>MAX(0, (FT228^2 - CX$6^2)/(2*Sections!GF228))</f>
        <v>214.25737093812342</v>
      </c>
      <c r="GI228" s="149">
        <f t="shared" si="337"/>
        <v>0</v>
      </c>
      <c r="GJ228" s="149">
        <f t="shared" si="338"/>
        <v>4.7104625432718503</v>
      </c>
      <c r="GM228" s="106">
        <f>INDEX($B$29:$B$34, MATCH(GQ228, $A$29:$A$34, 0))</f>
        <v>281.54523308547459</v>
      </c>
      <c r="GN228" s="106">
        <f t="shared" si="339"/>
        <v>202</v>
      </c>
      <c r="GO228" s="106">
        <f t="shared" si="340"/>
        <v>57.189535859460698</v>
      </c>
      <c r="GP228" s="106">
        <f t="shared" si="341"/>
        <v>205.88232909405852</v>
      </c>
      <c r="GQ228" s="106">
        <f>IF(HD228=1,
IF(GO228&lt;$E$29,1,
IF(GO228&lt;$E$30,2,
IF(GO228&lt;$E$31,3,
IF(GO228&lt;$E$32,4,
IF(GO228&lt;$E$33,5,
IF(GO228&lt;$E$34,6)))))),
IF(GO228&gt;$F$29,1,
IF(GO228&gt;$F$30,2,
IF(GO228&gt;$F$31,3,
IF(GO228&gt;$F$32,4,
IF(GO228&gt;$F$33,5,
IF(GO228&gt;$F$34,6)))))))</f>
        <v>4</v>
      </c>
      <c r="GR228" s="106" cm="1">
        <f t="array" ref="GR228">INDEX(Sections!$A$37:$F$67, MATCH(GO228, Acceleration!$H$6:$H$36, 1), Sections!GQ228)</f>
        <v>4.7104625432718503</v>
      </c>
      <c r="GS228" s="106">
        <f>(BikeData!$G$5/GM228)*BikeData!$N$2*(Sections!$O$2/Sections!$N$2)-Sections!GX228/Sections!GM228</f>
        <v>8.1544232150027369</v>
      </c>
      <c r="GT228" s="106">
        <f>(Sections!$V$2*Sections!$L$2*BikeData!$N$2*((Sections!$P$2)/Sections!$M$2)/(1-Sections!$V$2*Sections!$N$2/Sections!$M$2))/Sections!GM228-Sections!GX228/Sections!GM228</f>
        <v>12.404943062533077</v>
      </c>
      <c r="GU228" s="106">
        <f t="shared" si="342"/>
        <v>4.7104625432718503</v>
      </c>
      <c r="GV228" s="106">
        <f t="shared" si="343"/>
        <v>57.271842443796807</v>
      </c>
      <c r="GW228" s="106">
        <f t="shared" si="326"/>
        <v>1.7473142728556709E-2</v>
      </c>
      <c r="GX228" s="106">
        <f>0.5*Sections!$U$2*Sections!$T$2*Sections!GO228^2</f>
        <v>588.71574212769735</v>
      </c>
      <c r="GY228" s="106">
        <f>BikeData!$N$2*((Sections!$P$2)/Sections!$N$2)-(0.5*Sections!$U$2*Sections!$T$2*Sections!GO228^2)/BikeData!$G$5</f>
        <v>8.2043361525484393</v>
      </c>
      <c r="GZ228" s="106">
        <f>Sections!$V$2*BikeData!$N$2*(Sections!$P$2/Sections!$M$2)/(1-Sections!$V$2*Sections!$N$2/Sections!$M$2)</f>
        <v>15.459349727578084</v>
      </c>
      <c r="HA228" s="106">
        <f t="shared" si="344"/>
        <v>8.2043361525484393</v>
      </c>
      <c r="HB228" s="106">
        <f t="shared" si="345"/>
        <v>181.21187875999999</v>
      </c>
      <c r="HC228" s="106">
        <f>MAX(0, (GO228^2 - DY$9^2)/(2*Sections!HA228))</f>
        <v>199.32404956399859</v>
      </c>
      <c r="HD228" s="106">
        <f t="shared" si="346"/>
        <v>1</v>
      </c>
      <c r="HE228" s="106">
        <f t="shared" si="347"/>
        <v>4.7104625432718503</v>
      </c>
      <c r="HF228" s="639"/>
      <c r="HG228" s="672"/>
      <c r="HH228" s="82">
        <f>INDEX($B$29:$B$34, MATCH(HL228, $A$29:$A$34, 0))</f>
        <v>288.49501037177833</v>
      </c>
      <c r="HI228" s="82">
        <f t="shared" si="348"/>
        <v>202</v>
      </c>
      <c r="HJ228" s="82">
        <f t="shared" si="349"/>
        <v>50.915809955597531</v>
      </c>
      <c r="HK228" s="82">
        <f t="shared" si="350"/>
        <v>183.29691584015112</v>
      </c>
      <c r="HL228" s="106">
        <f>IF(HY228=1,
IF(HJ228&lt;$E$29,1,
IF(HJ228&lt;$E$30,2,
IF(HJ228&lt;$E$31,3,
IF(HJ228&lt;$E$32,4,
IF(HJ228&lt;$E$33,5,
IF(HJ228&lt;$E$34,6)))))),
IF(HJ228&gt;$F$29,1,
IF(HJ228&gt;$F$30,2,
IF(HJ228&gt;$F$31,3,
IF(HJ228&gt;$F$32,4,
IF(HJ228&gt;$F$33,5,
IF(HJ228&gt;$F$34,6)))))))</f>
        <v>3</v>
      </c>
      <c r="HM228" s="106" cm="1">
        <f t="array" ref="HM228">INDEX(Sections!$A$37:$F$67, MATCH(HJ228, Acceleration!$H$6:$H$36, 1), Sections!HL228)</f>
        <v>6.8582415088433493</v>
      </c>
      <c r="HN228" s="82">
        <f>(BikeData!$G$5/HH228)*BikeData!$N$2*(Sections!$O$2/Sections!$N$2)-Sections!HS228/Sections!HH228</f>
        <v>8.3811473104477781</v>
      </c>
      <c r="HO228" s="82">
        <f>(Sections!$V$2*Sections!$L$2*BikeData!$N$2*((Sections!$P$2)/Sections!$M$2)/(1-Sections!$V$2*Sections!$N$2/Sections!$M$2))/Sections!HH228-Sections!HS228/Sections!HH228</f>
        <v>12.52927312955703</v>
      </c>
      <c r="HP228" s="82">
        <f t="shared" si="351"/>
        <v>6.8582415088433493</v>
      </c>
      <c r="HQ228" s="82">
        <f t="shared" si="303"/>
        <v>50.745306986591842</v>
      </c>
      <c r="HR228" s="106">
        <f t="shared" si="314"/>
        <v>1.9673205057714672E-2</v>
      </c>
      <c r="HS228" s="104">
        <f>0.5*Sections!$U$2*Sections!$T$2*Sections!HJ228^2</f>
        <v>466.63554661821445</v>
      </c>
      <c r="HT228" s="104">
        <f>BikeData!$N$2*((Sections!$P$2)/Sections!$N$2)-(0.5*Sections!$U$2*Sections!$T$2*Sections!HJ228^2)/BikeData!$G$5</f>
        <v>8.6667611355389056</v>
      </c>
      <c r="HU228" s="104">
        <f>Sections!$V$2*BikeData!$N$2*(Sections!$P$2/Sections!$M$2)/(1-Sections!$V$2*Sections!$N$2/Sections!$M$2)</f>
        <v>15.459349727578084</v>
      </c>
      <c r="HV228" s="106">
        <f t="shared" si="352"/>
        <v>8.6667611355389056</v>
      </c>
      <c r="HW228" s="106">
        <f t="shared" si="353"/>
        <v>119.42191860000003</v>
      </c>
      <c r="HX228" s="106">
        <f t="shared" si="327"/>
        <v>131.02669808138222</v>
      </c>
      <c r="HY228" s="106">
        <f t="shared" si="354"/>
        <v>1</v>
      </c>
      <c r="HZ228" s="106">
        <f t="shared" si="315"/>
        <v>-8.6667611355389056</v>
      </c>
      <c r="IA228" s="639"/>
    </row>
    <row r="229" spans="2:235">
      <c r="B229" s="65"/>
      <c r="C229" s="65"/>
      <c r="D229" s="65"/>
      <c r="E229" s="111"/>
      <c r="F229" s="111"/>
      <c r="L229" s="149">
        <f>INDEX($B$29:$B$34, MATCH($P229, $A$29:$A$34, 0))</f>
        <v>281.54523308547459</v>
      </c>
      <c r="M229" s="149">
        <f t="shared" si="319"/>
        <v>203</v>
      </c>
      <c r="N229" s="149">
        <f t="shared" si="328"/>
        <v>57.020702696380823</v>
      </c>
      <c r="O229" s="149">
        <f t="shared" si="320"/>
        <v>205.27452970697098</v>
      </c>
      <c r="P229" s="149">
        <f>IF(AC229=0,
IF(N229&lt;$E$29,1,
IF(N229&lt;$E$30,2,
IF(N229&lt;$E$31,3,
IF(N229&lt;$E$32,4,
IF(N229&lt;$E$33,5,
IF(N229&lt;$E$34,6)))))),
IF(N229&gt;$F$29,1,
IF(N229&gt;$F$30,2,
IF(N229&gt;$F$31,3,
IF(N229&gt;$F$32,4,
IF(N229&gt;$F$33,5,
IF(N229&gt;$F$34,6)))))))</f>
        <v>4</v>
      </c>
      <c r="Q229" s="149" cm="1">
        <f t="array" ref="Q229">INDEX(Sections!$A$37:$F$67, MATCH(N229, Acceleration!$H$6:$H$36, 1), Sections!P229)</f>
        <v>4.7104625432718503</v>
      </c>
      <c r="R229" s="149">
        <f>(BikeData!$G$5/L229)*BikeData!$N$2*(Sections!$O$2/Sections!$N$2)-Sections!W229/Sections!L229</f>
        <v>8.1667510587798482</v>
      </c>
      <c r="S229" s="149">
        <f>(Sections!$V$2*Sections!$L$2*BikeData!$N$2*((Sections!$P$2)/Sections!$M$2)/(1-Sections!$V$2*Sections!$N$2/Sections!$M$2))/Sections!L229-Sections!W229/Sections!L229</f>
        <v>12.417270906310188</v>
      </c>
      <c r="T229" s="149">
        <f t="shared" si="317"/>
        <v>4.7104625432718503</v>
      </c>
      <c r="U229" s="149">
        <f t="shared" si="318"/>
        <v>57.103252631313346</v>
      </c>
      <c r="V229" s="149">
        <f t="shared" si="321"/>
        <v>1.752480444843622E-2</v>
      </c>
      <c r="W229" s="149">
        <f>0.5*Sections!$U$2*Sections!$T$2*Sections!N229^2</f>
        <v>585.2448964780292</v>
      </c>
      <c r="X229" s="149">
        <f>BikeData!$N$2*((Sections!$P$2)/Sections!$N$2)-(0.5*Sections!$U$2*Sections!$T$2*Sections!N229^2)/BikeData!$G$5</f>
        <v>8.2174832951608181</v>
      </c>
      <c r="Y229" s="149">
        <f>Sections!$V$2*BikeData!$N$2*(Sections!$P$2/Sections!$M$2)/(1-Sections!$V$2*Sections!$N$2/Sections!$M$2)</f>
        <v>15.459349727578084</v>
      </c>
      <c r="Z229" s="149">
        <f t="shared" si="322"/>
        <v>8.2174832951608181</v>
      </c>
      <c r="AA229" s="149">
        <f>$D$2-M229</f>
        <v>300.2</v>
      </c>
      <c r="AB229" s="149">
        <f>MAX(0, (N229^2 - M$17^2)/(2*Sections!Z229))</f>
        <v>143.26267951934872</v>
      </c>
      <c r="AC229" s="149">
        <f t="shared" si="329"/>
        <v>0</v>
      </c>
      <c r="AD229" s="149">
        <f t="shared" si="323"/>
        <v>4.7104625432718503</v>
      </c>
      <c r="EW229" s="637"/>
      <c r="EX229" s="129">
        <f>INDEX($B$29:$B$34, MATCH($FB229, $A$29:$A$34, 0))</f>
        <v>300.69501336586995</v>
      </c>
      <c r="EY229" s="129">
        <f t="shared" si="355"/>
        <v>203</v>
      </c>
      <c r="EZ229" s="129">
        <f t="shared" si="356"/>
        <v>42.714564139494058</v>
      </c>
      <c r="FA229" s="129">
        <f t="shared" si="357"/>
        <v>153.77243090217863</v>
      </c>
      <c r="FB229" s="149">
        <f>IF(FO229=1,
IF(EZ229&lt;$E$29,1,
IF(EZ229&lt;$E$30,2,
IF(EZ229&lt;$E$31,3,
IF(EZ229&lt;$E$32,4,
IF(EZ229&lt;$E$33,5,
IF(EZ229&lt;$E$34,6)))))),
IF(EZ229&gt;$F$29,1,
IF(EZ229&gt;$F$30,2,
IF(EZ229&gt;$F$31,3,
IF(EZ229&gt;$F$32,4,
IF(EZ229&gt;$F$33,5,
IF(EZ229&gt;$F$34,6)))))))</f>
        <v>2</v>
      </c>
      <c r="FC229" s="149" cm="1">
        <f t="array" ref="FC229">INDEX(Sections!$A$37:$F$67, MATCH(EZ229, Acceleration!$H$6:$H$36, 1), Sections!FB229)</f>
        <v>9.4901727706756382</v>
      </c>
      <c r="FD229" s="129">
        <f>(BikeData!$G$5/EX229)*BikeData!$N$2*(Sections!$O$2/Sections!$N$2)-Sections!FI229/Sections!EX229</f>
        <v>8.500768204061373</v>
      </c>
      <c r="FE229" s="129">
        <f>(Sections!$V$2*Sections!$L$2*BikeData!$N$2*((Sections!$P$2)/Sections!$M$2)/(1-Sections!$V$2*Sections!$N$2/Sections!$M$2))/Sections!EX229-Sections!FI229/Sections!EX229</f>
        <v>12.480593435653313</v>
      </c>
      <c r="FF229" s="129">
        <f t="shared" si="358"/>
        <v>8.500768204061373</v>
      </c>
      <c r="FG229" s="129">
        <f t="shared" si="316"/>
        <v>42.498862931535108</v>
      </c>
      <c r="FH229" s="129">
        <f t="shared" si="300"/>
        <v>2.3470479579854701E-2</v>
      </c>
      <c r="FI229" s="149">
        <f>0.5*Sections!$U$2*Sections!$T$2*Sections!EZ229^2</f>
        <v>328.4161181328513</v>
      </c>
      <c r="FJ229" s="149">
        <f>BikeData!$N$2*((Sections!$P$2)/Sections!$N$2)-(0.5*Sections!$U$2*Sections!$T$2*Sections!EZ229^2)/BikeData!$G$5</f>
        <v>9.1903195767713406</v>
      </c>
      <c r="FK229" s="149">
        <f>Sections!$V$2*BikeData!$N$2*(Sections!$P$2/Sections!$M$2)/(1-Sections!$V$2*Sections!$N$2/Sections!$M$2)</f>
        <v>15.459349727578084</v>
      </c>
      <c r="FL229" s="149">
        <f t="shared" si="359"/>
        <v>9.1903195767713406</v>
      </c>
      <c r="FM229" s="149">
        <f t="shared" si="360"/>
        <v>50.628281630000004</v>
      </c>
      <c r="FN229" s="149">
        <f t="shared" si="324"/>
        <v>59.766471887905141</v>
      </c>
      <c r="FO229" s="149">
        <f t="shared" si="361"/>
        <v>1</v>
      </c>
      <c r="FP229" s="149">
        <f t="shared" si="298"/>
        <v>-9.1903195767713406</v>
      </c>
      <c r="FQ229" s="676"/>
      <c r="FR229" s="149">
        <f>INDEX($B$29:$B$34, MATCH($FV229, $A$29:$A$34, 0))</f>
        <v>281.54523308547459</v>
      </c>
      <c r="FS229" s="129">
        <f t="shared" si="330"/>
        <v>203</v>
      </c>
      <c r="FT229" s="129">
        <f t="shared" si="331"/>
        <v>58.904120739830518</v>
      </c>
      <c r="FU229" s="129">
        <f t="shared" si="332"/>
        <v>212.05483466338987</v>
      </c>
      <c r="FV229" s="149">
        <f>IF(GI229=0,
IF(FT229&lt;$E$29,1,
IF(FT229&lt;$E$30,2,
IF(FT229&lt;$E$31,3,
IF(FT229&lt;$E$32,4,
IF(FT229&lt;$E$33,5,
IF(FT229&lt;$E$34,6)))))),
IF(FT229&gt;$F$29,1,
IF(FT229&gt;$F$30,2,
IF(FT229&gt;$F$31,3,
IF(FT229&gt;$F$32,4,
IF(FT229&gt;$F$33,5,
IF(FT229&gt;$F$34,6)))))))</f>
        <v>4</v>
      </c>
      <c r="FW229" s="149" cm="1">
        <f t="array" ref="FW229">INDEX(Sections!$A$37:$F$67, MATCH(FT229, Acceleration!$H$6:$H$36, 1), Sections!FV229)</f>
        <v>4.7104625432718503</v>
      </c>
      <c r="FX229" s="129">
        <f>(BikeData!$G$5/FR229)*BikeData!$N$2*(Sections!$O$2/Sections!$N$2)-Sections!GC229/Sections!FR229</f>
        <v>8.0271632479150306</v>
      </c>
      <c r="FY229" s="129">
        <f>(Sections!$V$2*Sections!$L$2*BikeData!$N$2*((Sections!$P$2)/Sections!$M$2)/(1-Sections!$V$2*Sections!$N$2/Sections!$M$2))/Sections!FR229-Sections!GC229/Sections!FR229</f>
        <v>12.277683095445369</v>
      </c>
      <c r="FZ229" s="129">
        <f t="shared" si="333"/>
        <v>4.7104625432718503</v>
      </c>
      <c r="GA229" s="129">
        <f t="shared" si="334"/>
        <v>58.984034833326511</v>
      </c>
      <c r="GB229" s="129">
        <f t="shared" si="325"/>
        <v>1.6965232768942889E-2</v>
      </c>
      <c r="GC229" s="149">
        <f>0.5*Sections!$U$2*Sections!$T$2*Sections!FT229^2</f>
        <v>624.5451792238556</v>
      </c>
      <c r="GD229" s="149">
        <f>BikeData!$N$2*((Sections!$P$2)/Sections!$N$2)-(0.5*Sections!$U$2*Sections!$T$2*Sections!FT229^2)/BikeData!$G$5</f>
        <v>8.0686185877902652</v>
      </c>
      <c r="GE229" s="149">
        <f>Sections!$V$2*BikeData!$N$2*(Sections!$P$2/Sections!$M$2)/(1-Sections!$V$2*Sections!$N$2/Sections!$M$2)</f>
        <v>15.459349727578084</v>
      </c>
      <c r="GF229" s="149">
        <f t="shared" si="335"/>
        <v>8.0686185877902652</v>
      </c>
      <c r="GG229" s="149">
        <f t="shared" si="336"/>
        <v>311.54111422000005</v>
      </c>
      <c r="GH229" s="149">
        <f>MAX(0, (FT229^2 - CX$6^2)/(2*Sections!GF229))</f>
        <v>215.01173976565235</v>
      </c>
      <c r="GI229" s="149">
        <f t="shared" si="337"/>
        <v>0</v>
      </c>
      <c r="GJ229" s="149">
        <f t="shared" si="338"/>
        <v>4.7104625432718503</v>
      </c>
      <c r="GM229" s="106">
        <f>INDEX($B$29:$B$34, MATCH(GQ229, $A$29:$A$34, 0))</f>
        <v>281.54523308547459</v>
      </c>
      <c r="GN229" s="106">
        <f t="shared" si="339"/>
        <v>203</v>
      </c>
      <c r="GO229" s="106">
        <f t="shared" si="340"/>
        <v>57.271842443796807</v>
      </c>
      <c r="GP229" s="106">
        <f t="shared" si="341"/>
        <v>206.17863279766851</v>
      </c>
      <c r="GQ229" s="106">
        <f>IF(HD229=1,
IF(GO229&lt;$E$29,1,
IF(GO229&lt;$E$30,2,
IF(GO229&lt;$E$31,3,
IF(GO229&lt;$E$32,4,
IF(GO229&lt;$E$33,5,
IF(GO229&lt;$E$34,6)))))),
IF(GO229&gt;$F$29,1,
IF(GO229&gt;$F$30,2,
IF(GO229&gt;$F$31,3,
IF(GO229&gt;$F$32,4,
IF(GO229&gt;$F$33,5,
IF(GO229&gt;$F$34,6)))))))</f>
        <v>4</v>
      </c>
      <c r="GR229" s="106" cm="1">
        <f t="array" ref="GR229">INDEX(Sections!$A$37:$F$67, MATCH(GO229, Acceleration!$H$6:$H$36, 1), Sections!GQ229)</f>
        <v>4.7104625432718503</v>
      </c>
      <c r="GS229" s="106">
        <f>(BikeData!$G$5/GM229)*BikeData!$N$2*(Sections!$O$2/Sections!$N$2)-Sections!GX229/Sections!GM229</f>
        <v>8.1484001454696671</v>
      </c>
      <c r="GT229" s="106">
        <f>(Sections!$V$2*Sections!$L$2*BikeData!$N$2*((Sections!$P$2)/Sections!$M$2)/(1-Sections!$V$2*Sections!$N$2/Sections!$M$2))/Sections!GM229-Sections!GX229/Sections!GM229</f>
        <v>12.398919993000007</v>
      </c>
      <c r="GU229" s="106">
        <f t="shared" si="342"/>
        <v>4.7104625432718503</v>
      </c>
      <c r="GV229" s="106">
        <f t="shared" si="343"/>
        <v>57.354030913211581</v>
      </c>
      <c r="GW229" s="106">
        <f t="shared" si="326"/>
        <v>1.7448067713045995E-2</v>
      </c>
      <c r="GX229" s="106">
        <f>0.5*Sections!$U$2*Sections!$T$2*Sections!GO229^2</f>
        <v>590.4115086432754</v>
      </c>
      <c r="GY229" s="106">
        <f>BikeData!$N$2*((Sections!$P$2)/Sections!$N$2)-(0.5*Sections!$U$2*Sections!$T$2*Sections!GO229^2)/BikeData!$G$5</f>
        <v>8.1979127945348864</v>
      </c>
      <c r="GZ229" s="106">
        <f>Sections!$V$2*BikeData!$N$2*(Sections!$P$2/Sections!$M$2)/(1-Sections!$V$2*Sections!$N$2/Sections!$M$2)</f>
        <v>15.459349727578084</v>
      </c>
      <c r="HA229" s="106">
        <f t="shared" si="344"/>
        <v>8.1979127945348864</v>
      </c>
      <c r="HB229" s="106">
        <f t="shared" si="345"/>
        <v>180.21187875999999</v>
      </c>
      <c r="HC229" s="106">
        <f>MAX(0, (GO229^2 - DY$9^2)/(2*Sections!HA229))</f>
        <v>200.05481999599522</v>
      </c>
      <c r="HD229" s="106">
        <f t="shared" si="346"/>
        <v>1</v>
      </c>
      <c r="HE229" s="106">
        <f t="shared" si="347"/>
        <v>4.7104625432718503</v>
      </c>
      <c r="HF229" s="639"/>
      <c r="HG229" s="672"/>
      <c r="HH229" s="82">
        <f>INDEX($B$29:$B$34, MATCH(HL229, $A$29:$A$34, 0))</f>
        <v>288.49501037177833</v>
      </c>
      <c r="HI229" s="82">
        <f t="shared" si="348"/>
        <v>203</v>
      </c>
      <c r="HJ229" s="82">
        <f t="shared" si="349"/>
        <v>50.745306986591842</v>
      </c>
      <c r="HK229" s="82">
        <f t="shared" si="350"/>
        <v>182.68310515173064</v>
      </c>
      <c r="HL229" s="106">
        <f>IF(HY229=1,
IF(HJ229&lt;$E$29,1,
IF(HJ229&lt;$E$30,2,
IF(HJ229&lt;$E$31,3,
IF(HJ229&lt;$E$32,4,
IF(HJ229&lt;$E$33,5,
IF(HJ229&lt;$E$34,6)))))),
IF(HJ229&gt;$F$29,1,
IF(HJ229&gt;$F$30,2,
IF(HJ229&gt;$F$31,3,
IF(HJ229&gt;$F$32,4,
IF(HJ229&gt;$F$33,5,
IF(HJ229&gt;$F$34,6)))))))</f>
        <v>3</v>
      </c>
      <c r="HM229" s="106" cm="1">
        <f t="array" ref="HM229">INDEX(Sections!$A$37:$F$67, MATCH(HJ229, Acceleration!$H$6:$H$36, 1), Sections!HL229)</f>
        <v>6.8582415088433493</v>
      </c>
      <c r="HN229" s="82">
        <f>(BikeData!$G$5/HH229)*BikeData!$N$2*(Sections!$O$2/Sections!$N$2)-Sections!HS229/Sections!HH229</f>
        <v>8.3919621734319705</v>
      </c>
      <c r="HO229" s="82">
        <f>(Sections!$V$2*Sections!$L$2*BikeData!$N$2*((Sections!$P$2)/Sections!$M$2)/(1-Sections!$V$2*Sections!$N$2/Sections!$M$2))/Sections!HH229-Sections!HS229/Sections!HH229</f>
        <v>12.540087992541222</v>
      </c>
      <c r="HP229" s="82">
        <f t="shared" si="351"/>
        <v>6.8582415088433493</v>
      </c>
      <c r="HQ229" s="82">
        <f t="shared" si="303"/>
        <v>50.573995514207596</v>
      </c>
      <c r="HR229" s="106">
        <f t="shared" si="314"/>
        <v>1.9739575289557991E-2</v>
      </c>
      <c r="HS229" s="104">
        <f>0.5*Sections!$U$2*Sections!$T$2*Sections!HJ229^2</f>
        <v>463.5155126094204</v>
      </c>
      <c r="HT229" s="104">
        <f>BikeData!$N$2*((Sections!$P$2)/Sections!$N$2)-(0.5*Sections!$U$2*Sections!$T$2*Sections!HJ229^2)/BikeData!$G$5</f>
        <v>8.6785794461782775</v>
      </c>
      <c r="HU229" s="104">
        <f>Sections!$V$2*BikeData!$N$2*(Sections!$P$2/Sections!$M$2)/(1-Sections!$V$2*Sections!$N$2/Sections!$M$2)</f>
        <v>15.459349727578084</v>
      </c>
      <c r="HV229" s="106">
        <f t="shared" si="352"/>
        <v>8.6785794461782775</v>
      </c>
      <c r="HW229" s="106">
        <f t="shared" si="353"/>
        <v>118.42191860000003</v>
      </c>
      <c r="HX229" s="106">
        <f t="shared" si="327"/>
        <v>129.84963040355916</v>
      </c>
      <c r="HY229" s="106">
        <f t="shared" si="354"/>
        <v>1</v>
      </c>
      <c r="HZ229" s="106">
        <f t="shared" si="315"/>
        <v>-8.6785794461782775</v>
      </c>
      <c r="IA229" s="639"/>
    </row>
    <row r="230" spans="2:235">
      <c r="B230" s="65"/>
      <c r="C230" s="65"/>
      <c r="D230" s="65"/>
      <c r="E230" s="111"/>
      <c r="F230" s="111"/>
      <c r="L230" s="149">
        <f>INDEX($B$29:$B$34, MATCH($P230, $A$29:$A$34, 0))</f>
        <v>281.54523308547459</v>
      </c>
      <c r="M230" s="149">
        <f t="shared" si="319"/>
        <v>204</v>
      </c>
      <c r="N230" s="149">
        <f t="shared" si="328"/>
        <v>57.103252631313346</v>
      </c>
      <c r="O230" s="149">
        <f t="shared" si="320"/>
        <v>205.57170947272806</v>
      </c>
      <c r="P230" s="149">
        <f>IF(AC230=0,
IF(N230&lt;$E$29,1,
IF(N230&lt;$E$30,2,
IF(N230&lt;$E$31,3,
IF(N230&lt;$E$32,4,
IF(N230&lt;$E$33,5,
IF(N230&lt;$E$34,6)))))),
IF(N230&gt;$F$29,1,
IF(N230&gt;$F$30,2,
IF(N230&gt;$F$31,3,
IF(N230&gt;$F$32,4,
IF(N230&gt;$F$33,5,
IF(N230&gt;$F$34,6)))))))</f>
        <v>4</v>
      </c>
      <c r="Q230" s="149" cm="1">
        <f t="array" ref="Q230">INDEX(Sections!$A$37:$F$67, MATCH(N230, Acceleration!$H$6:$H$36, 1), Sections!P230)</f>
        <v>4.7104625432718503</v>
      </c>
      <c r="R230" s="149">
        <f>(BikeData!$G$5/L230)*BikeData!$N$2*(Sections!$O$2/Sections!$N$2)-Sections!W230/Sections!L230</f>
        <v>8.1607279892467801</v>
      </c>
      <c r="S230" s="149">
        <f>(Sections!$V$2*Sections!$L$2*BikeData!$N$2*((Sections!$P$2)/Sections!$M$2)/(1-Sections!$V$2*Sections!$N$2/Sections!$M$2))/Sections!L230-Sections!W230/Sections!L230</f>
        <v>12.411247836777118</v>
      </c>
      <c r="T230" s="149">
        <f t="shared" si="317"/>
        <v>4.7104625432718503</v>
      </c>
      <c r="U230" s="149">
        <f t="shared" si="318"/>
        <v>57.185683402073096</v>
      </c>
      <c r="V230" s="149">
        <f t="shared" si="321"/>
        <v>1.7499506683794588E-2</v>
      </c>
      <c r="W230" s="149">
        <f>0.5*Sections!$U$2*Sections!$T$2*Sections!N230^2</f>
        <v>586.94066299360702</v>
      </c>
      <c r="X230" s="149">
        <f>BikeData!$N$2*((Sections!$P$2)/Sections!$N$2)-(0.5*Sections!$U$2*Sections!$T$2*Sections!N230^2)/BikeData!$G$5</f>
        <v>8.211059937147267</v>
      </c>
      <c r="Y230" s="149">
        <f>Sections!$V$2*BikeData!$N$2*(Sections!$P$2/Sections!$M$2)/(1-Sections!$V$2*Sections!$N$2/Sections!$M$2)</f>
        <v>15.459349727578084</v>
      </c>
      <c r="Z230" s="149">
        <f t="shared" si="322"/>
        <v>8.211059937147267</v>
      </c>
      <c r="AA230" s="149">
        <f>$D$2-M230</f>
        <v>299.2</v>
      </c>
      <c r="AB230" s="149">
        <f>MAX(0, (N230^2 - M$17^2)/(2*Sections!Z230))</f>
        <v>143.94842412076511</v>
      </c>
      <c r="AC230" s="149">
        <f t="shared" si="329"/>
        <v>0</v>
      </c>
      <c r="AD230" s="149">
        <f t="shared" si="323"/>
        <v>4.7104625432718503</v>
      </c>
      <c r="EW230" s="637"/>
      <c r="EX230" s="129">
        <f>INDEX($B$29:$B$34, MATCH($FB230, $A$29:$A$34, 0))</f>
        <v>300.69501336586995</v>
      </c>
      <c r="EY230" s="129">
        <f t="shared" si="355"/>
        <v>204</v>
      </c>
      <c r="EZ230" s="129">
        <f t="shared" si="356"/>
        <v>42.498862931535108</v>
      </c>
      <c r="FA230" s="129">
        <f t="shared" si="357"/>
        <v>152.9959065535264</v>
      </c>
      <c r="FB230" s="149">
        <f>IF(FO230=1,
IF(EZ230&lt;$E$29,1,
IF(EZ230&lt;$E$30,2,
IF(EZ230&lt;$E$31,3,
IF(EZ230&lt;$E$32,4,
IF(EZ230&lt;$E$33,5,
IF(EZ230&lt;$E$34,6)))))),
IF(EZ230&gt;$F$29,1,
IF(EZ230&gt;$F$30,2,
IF(EZ230&gt;$F$31,3,
IF(EZ230&gt;$F$32,4,
IF(EZ230&gt;$F$33,5,
IF(EZ230&gt;$F$34,6)))))))</f>
        <v>2</v>
      </c>
      <c r="FC230" s="149" cm="1">
        <f t="array" ref="FC230">INDEX(Sections!$A$37:$F$67, MATCH(EZ230, Acceleration!$H$6:$H$36, 1), Sections!FB230)</f>
        <v>9.4901727706756382</v>
      </c>
      <c r="FD230" s="129">
        <f>(BikeData!$G$5/EX230)*BikeData!$N$2*(Sections!$O$2/Sections!$N$2)-Sections!FI230/Sections!EX230</f>
        <v>8.5117710970279141</v>
      </c>
      <c r="FE230" s="129">
        <f>(Sections!$V$2*Sections!$L$2*BikeData!$N$2*((Sections!$P$2)/Sections!$M$2)/(1-Sections!$V$2*Sections!$N$2/Sections!$M$2))/Sections!EX230-Sections!FI230/Sections!EX230</f>
        <v>12.491596328619856</v>
      </c>
      <c r="FF230" s="129">
        <f t="shared" si="358"/>
        <v>8.5117710970279141</v>
      </c>
      <c r="FG230" s="129">
        <f t="shared" si="316"/>
        <v>42.281764944381514</v>
      </c>
      <c r="FH230" s="129">
        <f t="shared" ref="FH230:FH280" si="362">-(FG230-EZ230)/FL230</f>
        <v>2.3590294741944625E-2</v>
      </c>
      <c r="FI230" s="149">
        <f>0.5*Sections!$U$2*Sections!$T$2*Sections!EZ230^2</f>
        <v>325.10760308521361</v>
      </c>
      <c r="FJ230" s="149">
        <f>BikeData!$N$2*((Sections!$P$2)/Sections!$N$2)-(0.5*Sections!$U$2*Sections!$T$2*Sections!EZ230^2)/BikeData!$G$5</f>
        <v>9.2028518307396663</v>
      </c>
      <c r="FK230" s="149">
        <f>Sections!$V$2*BikeData!$N$2*(Sections!$P$2/Sections!$M$2)/(1-Sections!$V$2*Sections!$N$2/Sections!$M$2)</f>
        <v>15.459349727578084</v>
      </c>
      <c r="FL230" s="149">
        <f t="shared" si="359"/>
        <v>9.2028518307396663</v>
      </c>
      <c r="FM230" s="149">
        <f t="shared" si="360"/>
        <v>49.628281630000004</v>
      </c>
      <c r="FN230" s="149">
        <f t="shared" si="324"/>
        <v>58.686444917562973</v>
      </c>
      <c r="FO230" s="149">
        <f t="shared" si="361"/>
        <v>1</v>
      </c>
      <c r="FP230" s="149">
        <f t="shared" ref="FP230:FP280" si="363">-FL230</f>
        <v>-9.2028518307396663</v>
      </c>
      <c r="FQ230" s="676"/>
      <c r="FR230" s="149">
        <f>INDEX($B$29:$B$34, MATCH($FV230, $A$29:$A$34, 0))</f>
        <v>281.54523308547459</v>
      </c>
      <c r="FS230" s="129">
        <f t="shared" si="330"/>
        <v>204</v>
      </c>
      <c r="FT230" s="129">
        <f t="shared" si="331"/>
        <v>58.984034833326511</v>
      </c>
      <c r="FU230" s="129">
        <f t="shared" si="332"/>
        <v>212.34252539997544</v>
      </c>
      <c r="FV230" s="149">
        <f>IF(GI230=0,
IF(FT230&lt;$E$29,1,
IF(FT230&lt;$E$30,2,
IF(FT230&lt;$E$31,3,
IF(FT230&lt;$E$32,4,
IF(FT230&lt;$E$33,5,
IF(FT230&lt;$E$34,6)))))),
IF(FT230&gt;$F$29,1,
IF(FT230&gt;$F$30,2,
IF(FT230&gt;$F$31,3,
IF(FT230&gt;$F$32,4,
IF(FT230&gt;$F$33,5,
IF(FT230&gt;$F$34,6)))))))</f>
        <v>4</v>
      </c>
      <c r="FW230" s="149" cm="1">
        <f t="array" ref="FW230">INDEX(Sections!$A$37:$F$67, MATCH(FT230, Acceleration!$H$6:$H$36, 1), Sections!FV230)</f>
        <v>4.7104625432718503</v>
      </c>
      <c r="FX230" s="129">
        <f>(BikeData!$G$5/FR230)*BikeData!$N$2*(Sections!$O$2/Sections!$N$2)-Sections!GC230/Sections!FR230</f>
        <v>8.0211401783819607</v>
      </c>
      <c r="FY230" s="129">
        <f>(Sections!$V$2*Sections!$L$2*BikeData!$N$2*((Sections!$P$2)/Sections!$M$2)/(1-Sections!$V$2*Sections!$N$2/Sections!$M$2))/Sections!FR230-Sections!GC230/Sections!FR230</f>
        <v>12.271660025912301</v>
      </c>
      <c r="FZ230" s="129">
        <f t="shared" si="333"/>
        <v>4.7104625432718503</v>
      </c>
      <c r="GA230" s="129">
        <f t="shared" si="334"/>
        <v>59.063840802183016</v>
      </c>
      <c r="GB230" s="129">
        <f t="shared" si="325"/>
        <v>1.6942278624101342E-2</v>
      </c>
      <c r="GC230" s="149">
        <f>0.5*Sections!$U$2*Sections!$T$2*Sections!FT230^2</f>
        <v>626.24094573943353</v>
      </c>
      <c r="GD230" s="149">
        <f>BikeData!$N$2*((Sections!$P$2)/Sections!$N$2)-(0.5*Sections!$U$2*Sections!$T$2*Sections!FT230^2)/BikeData!$G$5</f>
        <v>8.0621952297767123</v>
      </c>
      <c r="GE230" s="149">
        <f>Sections!$V$2*BikeData!$N$2*(Sections!$P$2/Sections!$M$2)/(1-Sections!$V$2*Sections!$N$2/Sections!$M$2)</f>
        <v>15.459349727578084</v>
      </c>
      <c r="GF230" s="149">
        <f t="shared" si="335"/>
        <v>8.0621952297767123</v>
      </c>
      <c r="GG230" s="149">
        <f t="shared" si="336"/>
        <v>310.54111422000005</v>
      </c>
      <c r="GH230" s="149">
        <f>MAX(0, (FT230^2 - CX$6^2)/(2*Sections!GF230))</f>
        <v>215.7673106432224</v>
      </c>
      <c r="GI230" s="149">
        <f t="shared" si="337"/>
        <v>0</v>
      </c>
      <c r="GJ230" s="149">
        <f t="shared" si="338"/>
        <v>4.7104625432718503</v>
      </c>
      <c r="GM230" s="106">
        <f>INDEX($B$29:$B$34, MATCH(GQ230, $A$29:$A$34, 0))</f>
        <v>281.54523308547459</v>
      </c>
      <c r="GN230" s="106">
        <f t="shared" si="339"/>
        <v>204</v>
      </c>
      <c r="GO230" s="106">
        <f t="shared" si="340"/>
        <v>57.354030913211581</v>
      </c>
      <c r="GP230" s="106">
        <f t="shared" si="341"/>
        <v>206.47451128756168</v>
      </c>
      <c r="GQ230" s="106">
        <f>IF(HD230=1,
IF(GO230&lt;$E$29,1,
IF(GO230&lt;$E$30,2,
IF(GO230&lt;$E$31,3,
IF(GO230&lt;$E$32,4,
IF(GO230&lt;$E$33,5,
IF(GO230&lt;$E$34,6)))))),
IF(GO230&gt;$F$29,1,
IF(GO230&gt;$F$30,2,
IF(GO230&gt;$F$31,3,
IF(GO230&gt;$F$32,4,
IF(GO230&gt;$F$33,5,
IF(GO230&gt;$F$34,6)))))))</f>
        <v>4</v>
      </c>
      <c r="GR230" s="106" cm="1">
        <f t="array" ref="GR230">INDEX(Sections!$A$37:$F$67, MATCH(GO230, Acceleration!$H$6:$H$36, 1), Sections!GQ230)</f>
        <v>4.7104625432718503</v>
      </c>
      <c r="GS230" s="106">
        <f>(BikeData!$G$5/GM230)*BikeData!$N$2*(Sections!$O$2/Sections!$N$2)-Sections!GX230/Sections!GM230</f>
        <v>8.1423770759365972</v>
      </c>
      <c r="GT230" s="106">
        <f>(Sections!$V$2*Sections!$L$2*BikeData!$N$2*((Sections!$P$2)/Sections!$M$2)/(1-Sections!$V$2*Sections!$N$2/Sections!$M$2))/Sections!GM230-Sections!GX230/Sections!GM230</f>
        <v>12.392896923466939</v>
      </c>
      <c r="GU230" s="106">
        <f t="shared" si="342"/>
        <v>4.7104625432718503</v>
      </c>
      <c r="GV230" s="106">
        <f t="shared" si="343"/>
        <v>57.436101774756381</v>
      </c>
      <c r="GW230" s="106">
        <f t="shared" si="326"/>
        <v>1.7423100341180938E-2</v>
      </c>
      <c r="GX230" s="106">
        <f>0.5*Sections!$U$2*Sections!$T$2*Sections!GO230^2</f>
        <v>592.10727515885333</v>
      </c>
      <c r="GY230" s="106">
        <f>BikeData!$N$2*((Sections!$P$2)/Sections!$N$2)-(0.5*Sections!$U$2*Sections!$T$2*Sections!GO230^2)/BikeData!$G$5</f>
        <v>8.1914894365213335</v>
      </c>
      <c r="GZ230" s="106">
        <f>Sections!$V$2*BikeData!$N$2*(Sections!$P$2/Sections!$M$2)/(1-Sections!$V$2*Sections!$N$2/Sections!$M$2)</f>
        <v>15.459349727578084</v>
      </c>
      <c r="HA230" s="106">
        <f t="shared" si="344"/>
        <v>8.1914894365213335</v>
      </c>
      <c r="HB230" s="106">
        <f t="shared" si="345"/>
        <v>179.21187875999999</v>
      </c>
      <c r="HC230" s="106">
        <f>MAX(0, (GO230^2 - DY$9^2)/(2*Sections!HA230))</f>
        <v>200.78673649554079</v>
      </c>
      <c r="HD230" s="106">
        <f t="shared" si="346"/>
        <v>1</v>
      </c>
      <c r="HE230" s="106">
        <f t="shared" si="347"/>
        <v>4.7104625432718503</v>
      </c>
      <c r="HF230" s="639"/>
      <c r="HG230" s="672"/>
      <c r="HH230" s="82">
        <f>INDEX($B$29:$B$34, MATCH(HL230, $A$29:$A$34, 0))</f>
        <v>288.49501037177833</v>
      </c>
      <c r="HI230" s="82">
        <f t="shared" si="348"/>
        <v>204</v>
      </c>
      <c r="HJ230" s="82">
        <f t="shared" si="349"/>
        <v>50.573995514207596</v>
      </c>
      <c r="HK230" s="82">
        <f t="shared" si="350"/>
        <v>182.06638385114735</v>
      </c>
      <c r="HL230" s="106">
        <f>IF(HY230=1,
IF(HJ230&lt;$E$29,1,
IF(HJ230&lt;$E$30,2,
IF(HJ230&lt;$E$31,3,
IF(HJ230&lt;$E$32,4,
IF(HJ230&lt;$E$33,5,
IF(HJ230&lt;$E$34,6)))))),
IF(HJ230&gt;$F$29,1,
IF(HJ230&gt;$F$30,2,
IF(HJ230&gt;$F$31,3,
IF(HJ230&gt;$F$32,4,
IF(HJ230&gt;$F$33,5,
IF(HJ230&gt;$F$34,6)))))))</f>
        <v>3</v>
      </c>
      <c r="HM230" s="106" cm="1">
        <f t="array" ref="HM230">INDEX(Sections!$A$37:$F$67, MATCH(HJ230, Acceleration!$H$6:$H$36, 1), Sections!HL230)</f>
        <v>6.8582415088433493</v>
      </c>
      <c r="HN230" s="82">
        <f>(BikeData!$G$5/HH230)*BikeData!$N$2*(Sections!$O$2/Sections!$N$2)-Sections!HS230/Sections!HH230</f>
        <v>8.4027917839565962</v>
      </c>
      <c r="HO230" s="82">
        <f>(Sections!$V$2*Sections!$L$2*BikeData!$N$2*((Sections!$P$2)/Sections!$M$2)/(1-Sections!$V$2*Sections!$N$2/Sections!$M$2))/Sections!HH230-Sections!HS230/Sections!HH230</f>
        <v>12.550917603065848</v>
      </c>
      <c r="HP230" s="82">
        <f t="shared" si="351"/>
        <v>6.8582415088433493</v>
      </c>
      <c r="HQ230" s="82">
        <f t="shared" si="303"/>
        <v>50.401866974604204</v>
      </c>
      <c r="HR230" s="106">
        <f t="shared" si="314"/>
        <v>1.9806713710632199E-2</v>
      </c>
      <c r="HS230" s="104">
        <f>0.5*Sections!$U$2*Sections!$T$2*Sections!HJ230^2</f>
        <v>460.39122400879614</v>
      </c>
      <c r="HT230" s="104">
        <f>BikeData!$N$2*((Sections!$P$2)/Sections!$N$2)-(0.5*Sections!$U$2*Sections!$T$2*Sections!HJ230^2)/BikeData!$G$5</f>
        <v>8.6904138726957925</v>
      </c>
      <c r="HU230" s="104">
        <f>Sections!$V$2*BikeData!$N$2*(Sections!$P$2/Sections!$M$2)/(1-Sections!$V$2*Sections!$N$2/Sections!$M$2)</f>
        <v>15.459349727578084</v>
      </c>
      <c r="HV230" s="106">
        <f t="shared" si="352"/>
        <v>8.6904138726957925</v>
      </c>
      <c r="HW230" s="106">
        <f t="shared" si="353"/>
        <v>117.42191860000003</v>
      </c>
      <c r="HX230" s="106">
        <f t="shared" si="327"/>
        <v>128.67416563224245</v>
      </c>
      <c r="HY230" s="106">
        <f t="shared" si="354"/>
        <v>1</v>
      </c>
      <c r="HZ230" s="106">
        <f t="shared" si="315"/>
        <v>-8.6904138726957925</v>
      </c>
      <c r="IA230" s="639"/>
    </row>
    <row r="231" spans="2:235">
      <c r="B231" s="65"/>
      <c r="C231" s="65"/>
      <c r="D231" s="65"/>
      <c r="E231" s="111"/>
      <c r="F231" s="111"/>
      <c r="L231" s="149">
        <f>INDEX($B$29:$B$34, MATCH($P231, $A$29:$A$34, 0))</f>
        <v>281.54523308547459</v>
      </c>
      <c r="M231" s="149">
        <f t="shared" si="319"/>
        <v>205</v>
      </c>
      <c r="N231" s="149">
        <f t="shared" si="328"/>
        <v>57.185683402073096</v>
      </c>
      <c r="O231" s="149">
        <f t="shared" si="320"/>
        <v>205.86846024746316</v>
      </c>
      <c r="P231" s="149">
        <f>IF(AC231=0,
IF(N231&lt;$E$29,1,
IF(N231&lt;$E$30,2,
IF(N231&lt;$E$31,3,
IF(N231&lt;$E$32,4,
IF(N231&lt;$E$33,5,
IF(N231&lt;$E$34,6)))))),
IF(N231&gt;$F$29,1,
IF(N231&gt;$F$30,2,
IF(N231&gt;$F$31,3,
IF(N231&gt;$F$32,4,
IF(N231&gt;$F$33,5,
IF(N231&gt;$F$34,6)))))))</f>
        <v>4</v>
      </c>
      <c r="Q231" s="149" cm="1">
        <f t="array" ref="Q231">INDEX(Sections!$A$37:$F$67, MATCH(N231, Acceleration!$H$6:$H$36, 1), Sections!P231)</f>
        <v>4.7104625432718503</v>
      </c>
      <c r="R231" s="149">
        <f>(BikeData!$G$5/L231)*BikeData!$N$2*(Sections!$O$2/Sections!$N$2)-Sections!W231/Sections!L231</f>
        <v>8.1547049197137103</v>
      </c>
      <c r="S231" s="149">
        <f>(Sections!$V$2*Sections!$L$2*BikeData!$N$2*((Sections!$P$2)/Sections!$M$2)/(1-Sections!$V$2*Sections!$N$2/Sections!$M$2))/Sections!L231-Sections!W231/Sections!L231</f>
        <v>12.40522476724405</v>
      </c>
      <c r="T231" s="149">
        <f t="shared" si="317"/>
        <v>4.7104625432718503</v>
      </c>
      <c r="U231" s="149">
        <f t="shared" si="318"/>
        <v>57.267995523229921</v>
      </c>
      <c r="V231" s="149">
        <f t="shared" si="321"/>
        <v>1.7474318158923648E-2</v>
      </c>
      <c r="W231" s="149">
        <f>0.5*Sections!$U$2*Sections!$T$2*Sections!N231^2</f>
        <v>588.63642950918484</v>
      </c>
      <c r="X231" s="149">
        <f>BikeData!$N$2*((Sections!$P$2)/Sections!$N$2)-(0.5*Sections!$U$2*Sections!$T$2*Sections!N231^2)/BikeData!$G$5</f>
        <v>8.2046365791337141</v>
      </c>
      <c r="Y231" s="149">
        <f>Sections!$V$2*BikeData!$N$2*(Sections!$P$2/Sections!$M$2)/(1-Sections!$V$2*Sections!$N$2/Sections!$M$2)</f>
        <v>15.459349727578084</v>
      </c>
      <c r="Z231" s="149">
        <f t="shared" si="322"/>
        <v>8.2046365791337141</v>
      </c>
      <c r="AA231" s="149">
        <f>$D$2-M231</f>
        <v>298.2</v>
      </c>
      <c r="AB231" s="149">
        <f>MAX(0, (N231^2 - M$17^2)/(2*Sections!Z231))</f>
        <v>144.63524245239208</v>
      </c>
      <c r="AC231" s="149">
        <f t="shared" si="329"/>
        <v>0</v>
      </c>
      <c r="AD231" s="149">
        <f t="shared" si="323"/>
        <v>4.7104625432718503</v>
      </c>
      <c r="EW231" s="637"/>
      <c r="EX231" s="129">
        <f>INDEX($B$29:$B$34, MATCH($FB231, $A$29:$A$34, 0))</f>
        <v>300.69501336586995</v>
      </c>
      <c r="EY231" s="129">
        <f t="shared" si="355"/>
        <v>205</v>
      </c>
      <c r="EZ231" s="129">
        <f t="shared" si="356"/>
        <v>42.281764944381514</v>
      </c>
      <c r="FA231" s="129">
        <f t="shared" si="357"/>
        <v>152.21435379977345</v>
      </c>
      <c r="FB231" s="149">
        <f>IF(FO231=1,
IF(EZ231&lt;$E$29,1,
IF(EZ231&lt;$E$30,2,
IF(EZ231&lt;$E$31,3,
IF(EZ231&lt;$E$32,4,
IF(EZ231&lt;$E$33,5,
IF(EZ231&lt;$E$34,6)))))),
IF(EZ231&gt;$F$29,1,
IF(EZ231&gt;$F$30,2,
IF(EZ231&gt;$F$31,3,
IF(EZ231&gt;$F$32,4,
IF(EZ231&gt;$F$33,5,
IF(EZ231&gt;$F$34,6)))))))</f>
        <v>2</v>
      </c>
      <c r="FC231" s="149" cm="1">
        <f t="array" ref="FC231">INDEX(Sections!$A$37:$F$67, MATCH(EZ231, Acceleration!$H$6:$H$36, 1), Sections!FB231)</f>
        <v>9.4901727706756382</v>
      </c>
      <c r="FD231" s="129">
        <f>(BikeData!$G$5/EX231)*BikeData!$N$2*(Sections!$O$2/Sections!$N$2)-Sections!FI231/Sections!EX231</f>
        <v>8.522788993939411</v>
      </c>
      <c r="FE231" s="129">
        <f>(Sections!$V$2*Sections!$L$2*BikeData!$N$2*((Sections!$P$2)/Sections!$M$2)/(1-Sections!$V$2*Sections!$N$2/Sections!$M$2))/Sections!EX231-Sections!FI231/Sections!EX231</f>
        <v>12.502614225531351</v>
      </c>
      <c r="FF231" s="129">
        <f t="shared" si="358"/>
        <v>8.522788993939411</v>
      </c>
      <c r="FG231" s="129">
        <f t="shared" si="316"/>
        <v>42.063248144474521</v>
      </c>
      <c r="FH231" s="129">
        <f t="shared" si="362"/>
        <v>2.3712131005220387E-2</v>
      </c>
      <c r="FI231" s="149">
        <f>0.5*Sections!$U$2*Sections!$T$2*Sections!EZ231^2</f>
        <v>321.79457642614733</v>
      </c>
      <c r="FJ231" s="149">
        <f>BikeData!$N$2*((Sections!$P$2)/Sections!$N$2)-(0.5*Sections!$U$2*Sections!$T$2*Sections!EZ231^2)/BikeData!$G$5</f>
        <v>9.2154011741452209</v>
      </c>
      <c r="FK231" s="149">
        <f>Sections!$V$2*BikeData!$N$2*(Sections!$P$2/Sections!$M$2)/(1-Sections!$V$2*Sections!$N$2/Sections!$M$2)</f>
        <v>15.459349727578084</v>
      </c>
      <c r="FL231" s="149">
        <f t="shared" si="359"/>
        <v>9.2154011741452209</v>
      </c>
      <c r="FM231" s="149">
        <f t="shared" si="360"/>
        <v>48.628281630000004</v>
      </c>
      <c r="FN231" s="149">
        <f t="shared" si="324"/>
        <v>57.607888705691586</v>
      </c>
      <c r="FO231" s="149">
        <f t="shared" si="361"/>
        <v>1</v>
      </c>
      <c r="FP231" s="149">
        <f t="shared" si="363"/>
        <v>-9.2154011741452209</v>
      </c>
      <c r="FQ231" s="676"/>
      <c r="FR231" s="149">
        <f>INDEX($B$29:$B$34, MATCH($FV231, $A$29:$A$34, 0))</f>
        <v>281.54523308547459</v>
      </c>
      <c r="FS231" s="129">
        <f t="shared" si="330"/>
        <v>205</v>
      </c>
      <c r="FT231" s="129">
        <f t="shared" si="331"/>
        <v>59.063840802183016</v>
      </c>
      <c r="FU231" s="129">
        <f t="shared" si="332"/>
        <v>212.62982688785885</v>
      </c>
      <c r="FV231" s="149">
        <f>IF(GI231=0,
IF(FT231&lt;$E$29,1,
IF(FT231&lt;$E$30,2,
IF(FT231&lt;$E$31,3,
IF(FT231&lt;$E$32,4,
IF(FT231&lt;$E$33,5,
IF(FT231&lt;$E$34,6)))))),
IF(FT231&gt;$F$29,1,
IF(FT231&gt;$F$30,2,
IF(FT231&gt;$F$31,3,
IF(FT231&gt;$F$32,4,
IF(FT231&gt;$F$33,5,
IF(FT231&gt;$F$34,6)))))))</f>
        <v>4</v>
      </c>
      <c r="FW231" s="149" cm="1">
        <f t="array" ref="FW231">INDEX(Sections!$A$37:$F$67, MATCH(FT231, Acceleration!$H$6:$H$36, 1), Sections!FV231)</f>
        <v>4.7104625432718503</v>
      </c>
      <c r="FX231" s="129">
        <f>(BikeData!$G$5/FR231)*BikeData!$N$2*(Sections!$O$2/Sections!$N$2)-Sections!GC231/Sections!FR231</f>
        <v>8.0151171088488908</v>
      </c>
      <c r="FY231" s="129">
        <f>(Sections!$V$2*Sections!$L$2*BikeData!$N$2*((Sections!$P$2)/Sections!$M$2)/(1-Sections!$V$2*Sections!$N$2/Sections!$M$2))/Sections!FR231-Sections!GC231/Sections!FR231</f>
        <v>12.265636956379232</v>
      </c>
      <c r="FZ231" s="129">
        <f t="shared" si="333"/>
        <v>4.7104625432718503</v>
      </c>
      <c r="GA231" s="129">
        <f t="shared" si="334"/>
        <v>59.143539084097455</v>
      </c>
      <c r="GB231" s="129">
        <f t="shared" si="325"/>
        <v>1.6919417399523816E-2</v>
      </c>
      <c r="GC231" s="149">
        <f>0.5*Sections!$U$2*Sections!$T$2*Sections!FT231^2</f>
        <v>627.93671225501146</v>
      </c>
      <c r="GD231" s="149">
        <f>BikeData!$N$2*((Sections!$P$2)/Sections!$N$2)-(0.5*Sections!$U$2*Sections!$T$2*Sections!FT231^2)/BikeData!$G$5</f>
        <v>8.0557718717631595</v>
      </c>
      <c r="GE231" s="149">
        <f>Sections!$V$2*BikeData!$N$2*(Sections!$P$2/Sections!$M$2)/(1-Sections!$V$2*Sections!$N$2/Sections!$M$2)</f>
        <v>15.459349727578084</v>
      </c>
      <c r="GF231" s="149">
        <f t="shared" si="335"/>
        <v>8.0557718717631595</v>
      </c>
      <c r="GG231" s="149">
        <f t="shared" si="336"/>
        <v>309.54111422000005</v>
      </c>
      <c r="GH231" s="149">
        <f>MAX(0, (FT231^2 - CX$6^2)/(2*Sections!GF231))</f>
        <v>216.52408644623685</v>
      </c>
      <c r="GI231" s="149">
        <f t="shared" si="337"/>
        <v>0</v>
      </c>
      <c r="GJ231" s="149">
        <f t="shared" si="338"/>
        <v>4.7104625432718503</v>
      </c>
      <c r="GM231" s="106">
        <f>INDEX($B$29:$B$34, MATCH(GQ231, $A$29:$A$34, 0))</f>
        <v>281.54523308547459</v>
      </c>
      <c r="GN231" s="106">
        <f t="shared" si="339"/>
        <v>205</v>
      </c>
      <c r="GO231" s="106">
        <f t="shared" si="340"/>
        <v>57.436101774756381</v>
      </c>
      <c r="GP231" s="106">
        <f t="shared" si="341"/>
        <v>206.76996638912297</v>
      </c>
      <c r="GQ231" s="106">
        <f>IF(HD231=1,
IF(GO231&lt;$E$29,1,
IF(GO231&lt;$E$30,2,
IF(GO231&lt;$E$31,3,
IF(GO231&lt;$E$32,4,
IF(GO231&lt;$E$33,5,
IF(GO231&lt;$E$34,6)))))),
IF(GO231&gt;$F$29,1,
IF(GO231&gt;$F$30,2,
IF(GO231&gt;$F$31,3,
IF(GO231&gt;$F$32,4,
IF(GO231&gt;$F$33,5,
IF(GO231&gt;$F$34,6)))))))</f>
        <v>4</v>
      </c>
      <c r="GR231" s="106" cm="1">
        <f t="array" ref="GR231">INDEX(Sections!$A$37:$F$67, MATCH(GO231, Acceleration!$H$6:$H$36, 1), Sections!GQ231)</f>
        <v>4.7104625432718503</v>
      </c>
      <c r="GS231" s="106">
        <f>(BikeData!$G$5/GM231)*BikeData!$N$2*(Sections!$O$2/Sections!$N$2)-Sections!GX231/Sections!GM231</f>
        <v>8.1363540064035291</v>
      </c>
      <c r="GT231" s="106">
        <f>(Sections!$V$2*Sections!$L$2*BikeData!$N$2*((Sections!$P$2)/Sections!$M$2)/(1-Sections!$V$2*Sections!$N$2/Sections!$M$2))/Sections!GM231-Sections!GX231/Sections!GM231</f>
        <v>12.386873853933869</v>
      </c>
      <c r="GU231" s="106">
        <f t="shared" si="342"/>
        <v>4.7104625432718503</v>
      </c>
      <c r="GV231" s="106">
        <f t="shared" si="343"/>
        <v>57.518055531865095</v>
      </c>
      <c r="GW231" s="106">
        <f t="shared" si="326"/>
        <v>1.7398239844996083E-2</v>
      </c>
      <c r="GX231" s="106">
        <f>0.5*Sections!$U$2*Sections!$T$2*Sections!GO231^2</f>
        <v>593.80304167443114</v>
      </c>
      <c r="GY231" s="106">
        <f>BikeData!$N$2*((Sections!$P$2)/Sections!$N$2)-(0.5*Sections!$U$2*Sections!$T$2*Sections!GO231^2)/BikeData!$G$5</f>
        <v>8.1850660785077807</v>
      </c>
      <c r="GZ231" s="106">
        <f>Sections!$V$2*BikeData!$N$2*(Sections!$P$2/Sections!$M$2)/(1-Sections!$V$2*Sections!$N$2/Sections!$M$2)</f>
        <v>15.459349727578084</v>
      </c>
      <c r="HA231" s="106">
        <f t="shared" si="344"/>
        <v>8.1850660785077807</v>
      </c>
      <c r="HB231" s="106">
        <f t="shared" si="345"/>
        <v>178.21187875999999</v>
      </c>
      <c r="HC231" s="106">
        <f>MAX(0, (GO231^2 - DY$9^2)/(2*Sections!HA231))</f>
        <v>201.51980176081832</v>
      </c>
      <c r="HD231" s="106">
        <f t="shared" si="346"/>
        <v>1</v>
      </c>
      <c r="HE231" s="106">
        <f t="shared" si="347"/>
        <v>4.7104625432718503</v>
      </c>
      <c r="HF231" s="639"/>
      <c r="HG231" s="672"/>
      <c r="HH231" s="82">
        <f>INDEX($B$29:$B$34, MATCH(HL231, $A$29:$A$34, 0))</f>
        <v>288.49501037177833</v>
      </c>
      <c r="HI231" s="82">
        <f t="shared" si="348"/>
        <v>205</v>
      </c>
      <c r="HJ231" s="82">
        <f t="shared" si="349"/>
        <v>50.401866974604204</v>
      </c>
      <c r="HK231" s="82">
        <f t="shared" si="350"/>
        <v>181.44672110857513</v>
      </c>
      <c r="HL231" s="106">
        <f>IF(HY231=1,
IF(HJ231&lt;$E$29,1,
IF(HJ231&lt;$E$30,2,
IF(HJ231&lt;$E$31,3,
IF(HJ231&lt;$E$32,4,
IF(HJ231&lt;$E$33,5,
IF(HJ231&lt;$E$34,6)))))),
IF(HJ231&gt;$F$29,1,
IF(HJ231&gt;$F$30,2,
IF(HJ231&gt;$F$31,3,
IF(HJ231&gt;$F$32,4,
IF(HJ231&gt;$F$33,5,
IF(HJ231&gt;$F$34,6)))))))</f>
        <v>3</v>
      </c>
      <c r="HM231" s="106" cm="1">
        <f t="array" ref="HM231">INDEX(Sections!$A$37:$F$67, MATCH(HJ231, Acceleration!$H$6:$H$36, 1), Sections!HL231)</f>
        <v>6.8582415088433493</v>
      </c>
      <c r="HN231" s="82">
        <f>(BikeData!$G$5/HH231)*BikeData!$N$2*(Sections!$O$2/Sections!$N$2)-Sections!HS231/Sections!HH231</f>
        <v>8.4136361621319367</v>
      </c>
      <c r="HO231" s="82">
        <f>(Sections!$V$2*Sections!$L$2*BikeData!$N$2*((Sections!$P$2)/Sections!$M$2)/(1-Sections!$V$2*Sections!$N$2/Sections!$M$2))/Sections!HH231-Sections!HS231/Sections!HH231</f>
        <v>12.561761981241188</v>
      </c>
      <c r="HP231" s="82">
        <f t="shared" si="351"/>
        <v>6.8582415088433493</v>
      </c>
      <c r="HQ231" s="82">
        <f t="shared" si="303"/>
        <v>50.228912646518268</v>
      </c>
      <c r="HR231" s="106">
        <f t="shared" si="314"/>
        <v>1.9874634853570987E-2</v>
      </c>
      <c r="HS231" s="104">
        <f>0.5*Sections!$U$2*Sections!$T$2*Sections!HJ231^2</f>
        <v>457.26267501462564</v>
      </c>
      <c r="HT231" s="104">
        <f>BikeData!$N$2*((Sections!$P$2)/Sections!$N$2)-(0.5*Sections!$U$2*Sections!$T$2*Sections!HJ231^2)/BikeData!$G$5</f>
        <v>8.702264437067651</v>
      </c>
      <c r="HU231" s="104">
        <f>Sections!$V$2*BikeData!$N$2*(Sections!$P$2/Sections!$M$2)/(1-Sections!$V$2*Sections!$N$2/Sections!$M$2)</f>
        <v>15.459349727578084</v>
      </c>
      <c r="HV231" s="106">
        <f t="shared" si="352"/>
        <v>8.702264437067651</v>
      </c>
      <c r="HW231" s="106">
        <f t="shared" si="353"/>
        <v>116.42191860000003</v>
      </c>
      <c r="HX231" s="106">
        <f t="shared" si="327"/>
        <v>127.50030158462704</v>
      </c>
      <c r="HY231" s="106">
        <f t="shared" si="354"/>
        <v>1</v>
      </c>
      <c r="HZ231" s="106">
        <f t="shared" si="315"/>
        <v>-8.702264437067651</v>
      </c>
      <c r="IA231" s="639"/>
    </row>
    <row r="232" spans="2:235">
      <c r="B232" s="65"/>
      <c r="C232" s="65"/>
      <c r="D232" s="65"/>
      <c r="E232" s="111"/>
      <c r="F232" s="111"/>
      <c r="L232" s="149">
        <f>INDEX($B$29:$B$34, MATCH($P232, $A$29:$A$34, 0))</f>
        <v>281.54523308547459</v>
      </c>
      <c r="M232" s="149">
        <f t="shared" si="319"/>
        <v>206</v>
      </c>
      <c r="N232" s="149">
        <f t="shared" si="328"/>
        <v>57.267995523229921</v>
      </c>
      <c r="O232" s="149">
        <f t="shared" si="320"/>
        <v>206.16478388362771</v>
      </c>
      <c r="P232" s="149">
        <f>IF(AC232=0,
IF(N232&lt;$E$29,1,
IF(N232&lt;$E$30,2,
IF(N232&lt;$E$31,3,
IF(N232&lt;$E$32,4,
IF(N232&lt;$E$33,5,
IF(N232&lt;$E$34,6)))))),
IF(N232&gt;$F$29,1,
IF(N232&gt;$F$30,2,
IF(N232&gt;$F$31,3,
IF(N232&gt;$F$32,4,
IF(N232&gt;$F$33,5,
IF(N232&gt;$F$34,6)))))))</f>
        <v>4</v>
      </c>
      <c r="Q232" s="149" cm="1">
        <f t="array" ref="Q232">INDEX(Sections!$A$37:$F$67, MATCH(N232, Acceleration!$H$6:$H$36, 1), Sections!P232)</f>
        <v>4.7104625432718503</v>
      </c>
      <c r="R232" s="149">
        <f>(BikeData!$G$5/L232)*BikeData!$N$2*(Sections!$O$2/Sections!$N$2)-Sections!W232/Sections!L232</f>
        <v>8.1486818501806422</v>
      </c>
      <c r="S232" s="149">
        <f>(Sections!$V$2*Sections!$L$2*BikeData!$N$2*((Sections!$P$2)/Sections!$M$2)/(1-Sections!$V$2*Sections!$N$2/Sections!$M$2))/Sections!L232-Sections!W232/Sections!L232</f>
        <v>12.399201697710982</v>
      </c>
      <c r="T232" s="149">
        <f t="shared" si="317"/>
        <v>4.7104625432718503</v>
      </c>
      <c r="U232" s="149">
        <f t="shared" si="318"/>
        <v>57.350189505660971</v>
      </c>
      <c r="V232" s="149">
        <f t="shared" si="321"/>
        <v>1.7449238089888127E-2</v>
      </c>
      <c r="W232" s="149">
        <f>0.5*Sections!$U$2*Sections!$T$2*Sections!N232^2</f>
        <v>590.33219602476277</v>
      </c>
      <c r="X232" s="149">
        <f>BikeData!$N$2*((Sections!$P$2)/Sections!$N$2)-(0.5*Sections!$U$2*Sections!$T$2*Sections!N232^2)/BikeData!$G$5</f>
        <v>8.1982132211201613</v>
      </c>
      <c r="Y232" s="149">
        <f>Sections!$V$2*BikeData!$N$2*(Sections!$P$2/Sections!$M$2)/(1-Sections!$V$2*Sections!$N$2/Sections!$M$2)</f>
        <v>15.459349727578084</v>
      </c>
      <c r="Z232" s="149">
        <f t="shared" si="322"/>
        <v>8.1982132211201613</v>
      </c>
      <c r="AA232" s="149">
        <f>$D$2-M232</f>
        <v>297.2</v>
      </c>
      <c r="AB232" s="149">
        <f>MAX(0, (N232^2 - M$17^2)/(2*Sections!Z232))</f>
        <v>145.32313703805525</v>
      </c>
      <c r="AC232" s="149">
        <f t="shared" si="329"/>
        <v>0</v>
      </c>
      <c r="AD232" s="149">
        <f t="shared" si="323"/>
        <v>4.7104625432718503</v>
      </c>
      <c r="EW232" s="637"/>
      <c r="EX232" s="129">
        <f>INDEX($B$29:$B$34, MATCH($FB232, $A$29:$A$34, 0))</f>
        <v>300.69501336586995</v>
      </c>
      <c r="EY232" s="129">
        <f t="shared" si="355"/>
        <v>206</v>
      </c>
      <c r="EZ232" s="129">
        <f t="shared" si="356"/>
        <v>42.063248144474521</v>
      </c>
      <c r="FA232" s="129">
        <f t="shared" si="357"/>
        <v>151.42769332010829</v>
      </c>
      <c r="FB232" s="149">
        <f>IF(FO232=1,
IF(EZ232&lt;$E$29,1,
IF(EZ232&lt;$E$30,2,
IF(EZ232&lt;$E$31,3,
IF(EZ232&lt;$E$32,4,
IF(EZ232&lt;$E$33,5,
IF(EZ232&lt;$E$34,6)))))),
IF(EZ232&gt;$F$29,1,
IF(EZ232&gt;$F$30,2,
IF(EZ232&gt;$F$31,3,
IF(EZ232&gt;$F$32,4,
IF(EZ232&gt;$F$33,5,
IF(EZ232&gt;$F$34,6)))))))</f>
        <v>2</v>
      </c>
      <c r="FC232" s="149" cm="1">
        <f t="array" ref="FC232">INDEX(Sections!$A$37:$F$67, MATCH(EZ232, Acceleration!$H$6:$H$36, 1), Sections!FB232)</f>
        <v>9.4901727706756382</v>
      </c>
      <c r="FD232" s="129">
        <f>(BikeData!$G$5/EX232)*BikeData!$N$2*(Sections!$O$2/Sections!$N$2)-Sections!FI232/Sections!EX232</f>
        <v>8.5338219152557873</v>
      </c>
      <c r="FE232" s="129">
        <f>(Sections!$V$2*Sections!$L$2*BikeData!$N$2*((Sections!$P$2)/Sections!$M$2)/(1-Sections!$V$2*Sections!$N$2/Sections!$M$2))/Sections!EX232-Sections!FI232/Sections!EX232</f>
        <v>12.513647146847727</v>
      </c>
      <c r="FF232" s="129">
        <f t="shared" si="358"/>
        <v>8.5338219152557873</v>
      </c>
      <c r="FG232" s="129">
        <f t="shared" si="316"/>
        <v>41.843289894594278</v>
      </c>
      <c r="FH232" s="129">
        <f t="shared" si="362"/>
        <v>2.3836044803430666E-2</v>
      </c>
      <c r="FI232" s="149">
        <f>0.5*Sections!$U$2*Sections!$T$2*Sections!EZ232^2</f>
        <v>318.47703200345507</v>
      </c>
      <c r="FJ232" s="149">
        <f>BikeData!$N$2*((Sections!$P$2)/Sections!$N$2)-(0.5*Sections!$U$2*Sections!$T$2*Sections!EZ232^2)/BikeData!$G$5</f>
        <v>9.227967630291781</v>
      </c>
      <c r="FK232" s="149">
        <f>Sections!$V$2*BikeData!$N$2*(Sections!$P$2/Sections!$M$2)/(1-Sections!$V$2*Sections!$N$2/Sections!$M$2)</f>
        <v>15.459349727578084</v>
      </c>
      <c r="FL232" s="149">
        <f t="shared" si="359"/>
        <v>9.227967630291781</v>
      </c>
      <c r="FM232" s="149">
        <f t="shared" si="360"/>
        <v>47.628281630000004</v>
      </c>
      <c r="FN232" s="149">
        <f t="shared" si="324"/>
        <v>56.530801249442362</v>
      </c>
      <c r="FO232" s="149">
        <f t="shared" si="361"/>
        <v>1</v>
      </c>
      <c r="FP232" s="149">
        <f t="shared" si="363"/>
        <v>-9.227967630291781</v>
      </c>
      <c r="FQ232" s="676"/>
      <c r="FR232" s="149">
        <f>INDEX($B$29:$B$34, MATCH($FV232, $A$29:$A$34, 0))</f>
        <v>281.54523308547459</v>
      </c>
      <c r="FS232" s="129">
        <f t="shared" si="330"/>
        <v>206</v>
      </c>
      <c r="FT232" s="129">
        <f t="shared" si="331"/>
        <v>59.143539084097455</v>
      </c>
      <c r="FU232" s="129">
        <f t="shared" si="332"/>
        <v>212.91674070275084</v>
      </c>
      <c r="FV232" s="149">
        <f>IF(GI232=0,
IF(FT232&lt;$E$29,1,
IF(FT232&lt;$E$30,2,
IF(FT232&lt;$E$31,3,
IF(FT232&lt;$E$32,4,
IF(FT232&lt;$E$33,5,
IF(FT232&lt;$E$34,6)))))),
IF(FT232&gt;$F$29,1,
IF(FT232&gt;$F$30,2,
IF(FT232&gt;$F$31,3,
IF(FT232&gt;$F$32,4,
IF(FT232&gt;$F$33,5,
IF(FT232&gt;$F$34,6)))))))</f>
        <v>4</v>
      </c>
      <c r="FW232" s="149" cm="1">
        <f t="array" ref="FW232">INDEX(Sections!$A$37:$F$67, MATCH(FT232, Acceleration!$H$6:$H$36, 1), Sections!FV232)</f>
        <v>4.7104625432718503</v>
      </c>
      <c r="FX232" s="129">
        <f>(BikeData!$G$5/FR232)*BikeData!$N$2*(Sections!$O$2/Sections!$N$2)-Sections!GC232/Sections!FR232</f>
        <v>8.0090940393158228</v>
      </c>
      <c r="FY232" s="129">
        <f>(Sections!$V$2*Sections!$L$2*BikeData!$N$2*((Sections!$P$2)/Sections!$M$2)/(1-Sections!$V$2*Sections!$N$2/Sections!$M$2))/Sections!FR232-Sections!GC232/Sections!FR232</f>
        <v>12.259613886846163</v>
      </c>
      <c r="FZ232" s="129">
        <f t="shared" si="333"/>
        <v>4.7104625432718503</v>
      </c>
      <c r="GA232" s="129">
        <f t="shared" si="334"/>
        <v>59.223130113822144</v>
      </c>
      <c r="GB232" s="129">
        <f t="shared" si="325"/>
        <v>1.6896648469983549E-2</v>
      </c>
      <c r="GC232" s="149">
        <f>0.5*Sections!$U$2*Sections!$T$2*Sections!FT232^2</f>
        <v>629.63247877058939</v>
      </c>
      <c r="GD232" s="149">
        <f>BikeData!$N$2*((Sections!$P$2)/Sections!$N$2)-(0.5*Sections!$U$2*Sections!$T$2*Sections!FT232^2)/BikeData!$G$5</f>
        <v>8.0493485137496066</v>
      </c>
      <c r="GE232" s="149">
        <f>Sections!$V$2*BikeData!$N$2*(Sections!$P$2/Sections!$M$2)/(1-Sections!$V$2*Sections!$N$2/Sections!$M$2)</f>
        <v>15.459349727578084</v>
      </c>
      <c r="GF232" s="149">
        <f t="shared" si="335"/>
        <v>8.0493485137496066</v>
      </c>
      <c r="GG232" s="149">
        <f t="shared" si="336"/>
        <v>308.54111422000005</v>
      </c>
      <c r="GH232" s="149">
        <f>MAX(0, (FT232^2 - CX$6^2)/(2*Sections!GF232))</f>
        <v>217.28207005927732</v>
      </c>
      <c r="GI232" s="149">
        <f t="shared" si="337"/>
        <v>0</v>
      </c>
      <c r="GJ232" s="149">
        <f t="shared" si="338"/>
        <v>4.7104625432718503</v>
      </c>
      <c r="GM232" s="106">
        <f>INDEX($B$29:$B$34, MATCH(GQ232, $A$29:$A$34, 0))</f>
        <v>281.54523308547459</v>
      </c>
      <c r="GN232" s="106">
        <f t="shared" si="339"/>
        <v>206</v>
      </c>
      <c r="GO232" s="106">
        <f t="shared" si="340"/>
        <v>57.518055531865095</v>
      </c>
      <c r="GP232" s="106">
        <f t="shared" si="341"/>
        <v>207.06499991471435</v>
      </c>
      <c r="GQ232" s="106">
        <f>IF(HD232=1,
IF(GO232&lt;$E$29,1,
IF(GO232&lt;$E$30,2,
IF(GO232&lt;$E$31,3,
IF(GO232&lt;$E$32,4,
IF(GO232&lt;$E$33,5,
IF(GO232&lt;$E$34,6)))))),
IF(GO232&gt;$F$29,1,
IF(GO232&gt;$F$30,2,
IF(GO232&gt;$F$31,3,
IF(GO232&gt;$F$32,4,
IF(GO232&gt;$F$33,5,
IF(GO232&gt;$F$34,6)))))))</f>
        <v>4</v>
      </c>
      <c r="GR232" s="106" cm="1">
        <f t="array" ref="GR232">INDEX(Sections!$A$37:$F$67, MATCH(GO232, Acceleration!$H$6:$H$36, 1), Sections!GQ232)</f>
        <v>4.7104625432718503</v>
      </c>
      <c r="GS232" s="106">
        <f>(BikeData!$G$5/GM232)*BikeData!$N$2*(Sections!$O$2/Sections!$N$2)-Sections!GX232/Sections!GM232</f>
        <v>8.130330936870461</v>
      </c>
      <c r="GT232" s="106">
        <f>(Sections!$V$2*Sections!$L$2*BikeData!$N$2*((Sections!$P$2)/Sections!$M$2)/(1-Sections!$V$2*Sections!$N$2/Sections!$M$2))/Sections!GM232-Sections!GX232/Sections!GM232</f>
        <v>12.380850784400801</v>
      </c>
      <c r="GU232" s="106">
        <f t="shared" si="342"/>
        <v>4.7104625432718503</v>
      </c>
      <c r="GV232" s="106">
        <f t="shared" si="343"/>
        <v>57.599892684390142</v>
      </c>
      <c r="GW232" s="106">
        <f t="shared" si="326"/>
        <v>1.7373485464169201E-2</v>
      </c>
      <c r="GX232" s="106">
        <f>0.5*Sections!$U$2*Sections!$T$2*Sections!GO232^2</f>
        <v>595.49880819000896</v>
      </c>
      <c r="GY232" s="106">
        <f>BikeData!$N$2*((Sections!$P$2)/Sections!$N$2)-(0.5*Sections!$U$2*Sections!$T$2*Sections!GO232^2)/BikeData!$G$5</f>
        <v>8.1786427204942296</v>
      </c>
      <c r="GZ232" s="106">
        <f>Sections!$V$2*BikeData!$N$2*(Sections!$P$2/Sections!$M$2)/(1-Sections!$V$2*Sections!$N$2/Sections!$M$2)</f>
        <v>15.459349727578084</v>
      </c>
      <c r="HA232" s="106">
        <f t="shared" si="344"/>
        <v>8.1786427204942296</v>
      </c>
      <c r="HB232" s="106">
        <f t="shared" si="345"/>
        <v>177.21187875999999</v>
      </c>
      <c r="HC232" s="106">
        <f>MAX(0, (GO232^2 - DY$9^2)/(2*Sections!HA232))</f>
        <v>202.25401849848731</v>
      </c>
      <c r="HD232" s="106">
        <f t="shared" si="346"/>
        <v>1</v>
      </c>
      <c r="HE232" s="106">
        <f t="shared" si="347"/>
        <v>4.7104625432718503</v>
      </c>
      <c r="HF232" s="639"/>
      <c r="HG232" s="672"/>
      <c r="HH232" s="82">
        <f>INDEX($B$29:$B$34, MATCH(HL232, $A$29:$A$34, 0))</f>
        <v>288.49501037177833</v>
      </c>
      <c r="HI232" s="82">
        <f t="shared" si="348"/>
        <v>206</v>
      </c>
      <c r="HJ232" s="82">
        <f t="shared" si="349"/>
        <v>50.228912646518268</v>
      </c>
      <c r="HK232" s="82">
        <f t="shared" si="350"/>
        <v>180.82408552746577</v>
      </c>
      <c r="HL232" s="106">
        <f>IF(HY232=1,
IF(HJ232&lt;$E$29,1,
IF(HJ232&lt;$E$30,2,
IF(HJ232&lt;$E$31,3,
IF(HJ232&lt;$E$32,4,
IF(HJ232&lt;$E$33,5,
IF(HJ232&lt;$E$34,6)))))),
IF(HJ232&gt;$F$29,1,
IF(HJ232&gt;$F$30,2,
IF(HJ232&gt;$F$31,3,
IF(HJ232&gt;$F$32,4,
IF(HJ232&gt;$F$33,5,
IF(HJ232&gt;$F$34,6)))))))</f>
        <v>3</v>
      </c>
      <c r="HM232" s="106" cm="1">
        <f t="array" ref="HM232">INDEX(Sections!$A$37:$F$67, MATCH(HJ232, Acceleration!$H$6:$H$36, 1), Sections!HL232)</f>
        <v>6.8582415088433493</v>
      </c>
      <c r="HN232" s="82">
        <f>(BikeData!$G$5/HH232)*BikeData!$N$2*(Sections!$O$2/Sections!$N$2)-Sections!HS232/Sections!HH232</f>
        <v>8.4244953280956985</v>
      </c>
      <c r="HO232" s="82">
        <f>(Sections!$V$2*Sections!$L$2*BikeData!$N$2*((Sections!$P$2)/Sections!$M$2)/(1-Sections!$V$2*Sections!$N$2/Sections!$M$2))/Sections!HH232-Sections!HS232/Sections!HH232</f>
        <v>12.57262114720495</v>
      </c>
      <c r="HP232" s="82">
        <f t="shared" si="351"/>
        <v>6.8582415088433493</v>
      </c>
      <c r="HQ232" s="82">
        <f t="shared" si="303"/>
        <v>50.055123647124901</v>
      </c>
      <c r="HR232" s="106">
        <f t="shared" si="314"/>
        <v>1.9943353637500182E-2</v>
      </c>
      <c r="HS232" s="104">
        <f>0.5*Sections!$U$2*Sections!$T$2*Sections!HJ232^2</f>
        <v>454.12985981728127</v>
      </c>
      <c r="HT232" s="104">
        <f>BikeData!$N$2*((Sections!$P$2)/Sections!$N$2)-(0.5*Sections!$U$2*Sections!$T$2*Sections!HJ232^2)/BikeData!$G$5</f>
        <v>8.7141311613000152</v>
      </c>
      <c r="HU232" s="104">
        <f>Sections!$V$2*BikeData!$N$2*(Sections!$P$2/Sections!$M$2)/(1-Sections!$V$2*Sections!$N$2/Sections!$M$2)</f>
        <v>15.459349727578084</v>
      </c>
      <c r="HV232" s="106">
        <f t="shared" si="352"/>
        <v>8.7141311613000152</v>
      </c>
      <c r="HW232" s="106">
        <f t="shared" si="353"/>
        <v>115.42191860000003</v>
      </c>
      <c r="HX232" s="106">
        <f t="shared" si="327"/>
        <v>126.32803608088038</v>
      </c>
      <c r="HY232" s="106">
        <f t="shared" si="354"/>
        <v>1</v>
      </c>
      <c r="HZ232" s="106">
        <f t="shared" si="315"/>
        <v>-8.7141311613000152</v>
      </c>
      <c r="IA232" s="639"/>
    </row>
    <row r="233" spans="2:235">
      <c r="B233" s="65"/>
      <c r="C233" s="65"/>
      <c r="D233" s="65"/>
      <c r="E233" s="111"/>
      <c r="F233" s="111"/>
      <c r="L233" s="149">
        <f>INDEX($B$29:$B$34, MATCH($P233, $A$29:$A$34, 0))</f>
        <v>281.54523308547459</v>
      </c>
      <c r="M233" s="149">
        <f t="shared" si="319"/>
        <v>207</v>
      </c>
      <c r="N233" s="149">
        <f t="shared" si="328"/>
        <v>57.350189505660971</v>
      </c>
      <c r="O233" s="149">
        <f t="shared" si="320"/>
        <v>206.46068222037951</v>
      </c>
      <c r="P233" s="149">
        <f>IF(AC233=0,
IF(N233&lt;$E$29,1,
IF(N233&lt;$E$30,2,
IF(N233&lt;$E$31,3,
IF(N233&lt;$E$32,4,
IF(N233&lt;$E$33,5,
IF(N233&lt;$E$34,6)))))),
IF(N233&gt;$F$29,1,
IF(N233&gt;$F$30,2,
IF(N233&gt;$F$31,3,
IF(N233&gt;$F$32,4,
IF(N233&gt;$F$33,5,
IF(N233&gt;$F$34,6)))))))</f>
        <v>4</v>
      </c>
      <c r="Q233" s="149" cm="1">
        <f t="array" ref="Q233">INDEX(Sections!$A$37:$F$67, MATCH(N233, Acceleration!$H$6:$H$36, 1), Sections!P233)</f>
        <v>4.7104625432718503</v>
      </c>
      <c r="R233" s="149">
        <f>(BikeData!$G$5/L233)*BikeData!$N$2*(Sections!$O$2/Sections!$N$2)-Sections!W233/Sections!L233</f>
        <v>8.1426587806475723</v>
      </c>
      <c r="S233" s="149">
        <f>(Sections!$V$2*Sections!$L$2*BikeData!$N$2*((Sections!$P$2)/Sections!$M$2)/(1-Sections!$V$2*Sections!$N$2/Sections!$M$2))/Sections!L233-Sections!W233/Sections!L233</f>
        <v>12.393178628177914</v>
      </c>
      <c r="T233" s="149">
        <f t="shared" si="317"/>
        <v>4.7104625432718503</v>
      </c>
      <c r="U233" s="149">
        <f t="shared" si="318"/>
        <v>57.432265856587705</v>
      </c>
      <c r="V233" s="149">
        <f t="shared" si="321"/>
        <v>1.7424265700608697E-2</v>
      </c>
      <c r="W233" s="149">
        <f>0.5*Sections!$U$2*Sections!$T$2*Sections!N233^2</f>
        <v>592.02796254034058</v>
      </c>
      <c r="X233" s="149">
        <f>BikeData!$N$2*((Sections!$P$2)/Sections!$N$2)-(0.5*Sections!$U$2*Sections!$T$2*Sections!N233^2)/BikeData!$G$5</f>
        <v>8.1917898631066102</v>
      </c>
      <c r="Y233" s="149">
        <f>Sections!$V$2*BikeData!$N$2*(Sections!$P$2/Sections!$M$2)/(1-Sections!$V$2*Sections!$N$2/Sections!$M$2)</f>
        <v>15.459349727578084</v>
      </c>
      <c r="Z233" s="149">
        <f t="shared" si="322"/>
        <v>8.1917898631066102</v>
      </c>
      <c r="AA233" s="149">
        <f>$D$2-M233</f>
        <v>296.2</v>
      </c>
      <c r="AB233" s="149">
        <f>MAX(0, (N233^2 - M$17^2)/(2*Sections!Z233))</f>
        <v>146.01211040949607</v>
      </c>
      <c r="AC233" s="149">
        <f t="shared" si="329"/>
        <v>0</v>
      </c>
      <c r="AD233" s="149">
        <f t="shared" si="323"/>
        <v>4.7104625432718503</v>
      </c>
      <c r="EW233" s="637"/>
      <c r="EX233" s="129">
        <f>INDEX($B$29:$B$34, MATCH($FB233, $A$29:$A$34, 0))</f>
        <v>300.69501336586995</v>
      </c>
      <c r="EY233" s="129">
        <f t="shared" si="355"/>
        <v>207</v>
      </c>
      <c r="EZ233" s="129">
        <f t="shared" si="356"/>
        <v>41.843289894594278</v>
      </c>
      <c r="FA233" s="129">
        <f t="shared" si="357"/>
        <v>150.63584362053942</v>
      </c>
      <c r="FB233" s="149">
        <f>IF(FO233=1,
IF(EZ233&lt;$E$29,1,
IF(EZ233&lt;$E$30,2,
IF(EZ233&lt;$E$31,3,
IF(EZ233&lt;$E$32,4,
IF(EZ233&lt;$E$33,5,
IF(EZ233&lt;$E$34,6)))))),
IF(EZ233&gt;$F$29,1,
IF(EZ233&gt;$F$30,2,
IF(EZ233&gt;$F$31,3,
IF(EZ233&gt;$F$32,4,
IF(EZ233&gt;$F$33,5,
IF(EZ233&gt;$F$34,6)))))))</f>
        <v>2</v>
      </c>
      <c r="FC233" s="149" cm="1">
        <f t="array" ref="FC233">INDEX(Sections!$A$37:$F$67, MATCH(EZ233, Acceleration!$H$6:$H$36, 1), Sections!FB233)</f>
        <v>9.4901727706756382</v>
      </c>
      <c r="FD233" s="129">
        <f>(BikeData!$G$5/EX233)*BikeData!$N$2*(Sections!$O$2/Sections!$N$2)-Sections!FI233/Sections!EX233</f>
        <v>8.5448698814648676</v>
      </c>
      <c r="FE233" s="129">
        <f>(Sections!$V$2*Sections!$L$2*BikeData!$N$2*((Sections!$P$2)/Sections!$M$2)/(1-Sections!$V$2*Sections!$N$2/Sections!$M$2))/Sections!EX233-Sections!FI233/Sections!EX233</f>
        <v>12.524695113056808</v>
      </c>
      <c r="FF233" s="129">
        <f t="shared" si="358"/>
        <v>8.5448698814648676</v>
      </c>
      <c r="FG233" s="129">
        <f t="shared" si="316"/>
        <v>41.621866930233026</v>
      </c>
      <c r="FH233" s="129">
        <f t="shared" si="362"/>
        <v>2.3962094796006143E-2</v>
      </c>
      <c r="FI233" s="149">
        <f>0.5*Sections!$U$2*Sections!$T$2*Sections!EZ233^2</f>
        <v>315.15496365655002</v>
      </c>
      <c r="FJ233" s="149">
        <f>BikeData!$N$2*((Sections!$P$2)/Sections!$N$2)-(0.5*Sections!$U$2*Sections!$T$2*Sections!EZ233^2)/BikeData!$G$5</f>
        <v>9.240551222514906</v>
      </c>
      <c r="FK233" s="149">
        <f>Sections!$V$2*BikeData!$N$2*(Sections!$P$2/Sections!$M$2)/(1-Sections!$V$2*Sections!$N$2/Sections!$M$2)</f>
        <v>15.459349727578084</v>
      </c>
      <c r="FL233" s="149">
        <f t="shared" si="359"/>
        <v>9.240551222514906</v>
      </c>
      <c r="FM233" s="149">
        <f t="shared" si="360"/>
        <v>46.628281630000004</v>
      </c>
      <c r="FN233" s="149">
        <f t="shared" si="324"/>
        <v>55.45518054869413</v>
      </c>
      <c r="FO233" s="149">
        <f t="shared" si="361"/>
        <v>1</v>
      </c>
      <c r="FP233" s="149">
        <f t="shared" si="363"/>
        <v>-9.240551222514906</v>
      </c>
      <c r="FQ233" s="676"/>
      <c r="FR233" s="149">
        <f>INDEX($B$29:$B$34, MATCH($FV233, $A$29:$A$34, 0))</f>
        <v>281.54523308547459</v>
      </c>
      <c r="FS233" s="129">
        <f t="shared" si="330"/>
        <v>207</v>
      </c>
      <c r="FT233" s="129">
        <f t="shared" si="331"/>
        <v>59.223130113822144</v>
      </c>
      <c r="FU233" s="129">
        <f t="shared" si="332"/>
        <v>213.20326840975972</v>
      </c>
      <c r="FV233" s="149">
        <f>IF(GI233=0,
IF(FT233&lt;$E$29,1,
IF(FT233&lt;$E$30,2,
IF(FT233&lt;$E$31,3,
IF(FT233&lt;$E$32,4,
IF(FT233&lt;$E$33,5,
IF(FT233&lt;$E$34,6)))))),
IF(FT233&gt;$F$29,1,
IF(FT233&gt;$F$30,2,
IF(FT233&gt;$F$31,3,
IF(FT233&gt;$F$32,4,
IF(FT233&gt;$F$33,5,
IF(FT233&gt;$F$34,6)))))))</f>
        <v>4</v>
      </c>
      <c r="FW233" s="149" cm="1">
        <f t="array" ref="FW233">INDEX(Sections!$A$37:$F$67, MATCH(FT233, Acceleration!$H$6:$H$36, 1), Sections!FV233)</f>
        <v>4.7104625432718503</v>
      </c>
      <c r="FX233" s="129">
        <f>(BikeData!$G$5/FR233)*BikeData!$N$2*(Sections!$O$2/Sections!$N$2)-Sections!GC233/Sections!FR233</f>
        <v>8.0030709697827547</v>
      </c>
      <c r="FY233" s="129">
        <f>(Sections!$V$2*Sections!$L$2*BikeData!$N$2*((Sections!$P$2)/Sections!$M$2)/(1-Sections!$V$2*Sections!$N$2/Sections!$M$2))/Sections!FR233-Sections!GC233/Sections!FR233</f>
        <v>12.253590817313093</v>
      </c>
      <c r="FZ233" s="129">
        <f t="shared" si="333"/>
        <v>4.7104625432718503</v>
      </c>
      <c r="GA233" s="129">
        <f t="shared" si="334"/>
        <v>59.302614323191946</v>
      </c>
      <c r="GB233" s="129">
        <f t="shared" si="325"/>
        <v>1.6873971216124599E-2</v>
      </c>
      <c r="GC233" s="149">
        <f>0.5*Sections!$U$2*Sections!$T$2*Sections!FT233^2</f>
        <v>631.3282452861672</v>
      </c>
      <c r="GD233" s="149">
        <f>BikeData!$N$2*((Sections!$P$2)/Sections!$N$2)-(0.5*Sections!$U$2*Sections!$T$2*Sections!FT233^2)/BikeData!$G$5</f>
        <v>8.0429251557360537</v>
      </c>
      <c r="GE233" s="149">
        <f>Sections!$V$2*BikeData!$N$2*(Sections!$P$2/Sections!$M$2)/(1-Sections!$V$2*Sections!$N$2/Sections!$M$2)</f>
        <v>15.459349727578084</v>
      </c>
      <c r="GF233" s="149">
        <f t="shared" si="335"/>
        <v>8.0429251557360537</v>
      </c>
      <c r="GG233" s="149">
        <f t="shared" si="336"/>
        <v>307.54111422000005</v>
      </c>
      <c r="GH233" s="149">
        <f>MAX(0, (FT233^2 - CX$6^2)/(2*Sections!GF233))</f>
        <v>218.04126437614022</v>
      </c>
      <c r="GI233" s="149">
        <f t="shared" si="337"/>
        <v>0</v>
      </c>
      <c r="GJ233" s="149">
        <f t="shared" si="338"/>
        <v>4.7104625432718503</v>
      </c>
      <c r="GM233" s="106">
        <f>INDEX($B$29:$B$34, MATCH(GQ233, $A$29:$A$34, 0))</f>
        <v>281.54523308547459</v>
      </c>
      <c r="GN233" s="106">
        <f t="shared" si="339"/>
        <v>207</v>
      </c>
      <c r="GO233" s="106">
        <f t="shared" si="340"/>
        <v>57.599892684390142</v>
      </c>
      <c r="GP233" s="106">
        <f t="shared" si="341"/>
        <v>207.35961366380451</v>
      </c>
      <c r="GQ233" s="106">
        <f>IF(HD233=1,
IF(GO233&lt;$E$29,1,
IF(GO233&lt;$E$30,2,
IF(GO233&lt;$E$31,3,
IF(GO233&lt;$E$32,4,
IF(GO233&lt;$E$33,5,
IF(GO233&lt;$E$34,6)))))),
IF(GO233&gt;$F$29,1,
IF(GO233&gt;$F$30,2,
IF(GO233&gt;$F$31,3,
IF(GO233&gt;$F$32,4,
IF(GO233&gt;$F$33,5,
IF(GO233&gt;$F$34,6)))))))</f>
        <v>4</v>
      </c>
      <c r="GR233" s="106" cm="1">
        <f t="array" ref="GR233">INDEX(Sections!$A$37:$F$67, MATCH(GO233, Acceleration!$H$6:$H$36, 1), Sections!GQ233)</f>
        <v>4.7104625432718503</v>
      </c>
      <c r="GS233" s="106">
        <f>(BikeData!$G$5/GM233)*BikeData!$N$2*(Sections!$O$2/Sections!$N$2)-Sections!GX233/Sections!GM233</f>
        <v>8.1243078673373912</v>
      </c>
      <c r="GT233" s="106">
        <f>(Sections!$V$2*Sections!$L$2*BikeData!$N$2*((Sections!$P$2)/Sections!$M$2)/(1-Sections!$V$2*Sections!$N$2/Sections!$M$2))/Sections!GM233-Sections!GX233/Sections!GM233</f>
        <v>12.374827714867731</v>
      </c>
      <c r="GU233" s="106">
        <f t="shared" si="342"/>
        <v>4.7104625432718503</v>
      </c>
      <c r="GV233" s="106">
        <f t="shared" si="343"/>
        <v>57.681613728638041</v>
      </c>
      <c r="GW233" s="106">
        <f t="shared" si="326"/>
        <v>1.73488364459293E-2</v>
      </c>
      <c r="GX233" s="106">
        <f>0.5*Sections!$U$2*Sections!$T$2*Sections!GO233^2</f>
        <v>597.194574705587</v>
      </c>
      <c r="GY233" s="106">
        <f>BikeData!$N$2*((Sections!$P$2)/Sections!$N$2)-(0.5*Sections!$U$2*Sections!$T$2*Sections!GO233^2)/BikeData!$G$5</f>
        <v>8.1722193624806749</v>
      </c>
      <c r="GZ233" s="106">
        <f>Sections!$V$2*BikeData!$N$2*(Sections!$P$2/Sections!$M$2)/(1-Sections!$V$2*Sections!$N$2/Sections!$M$2)</f>
        <v>15.459349727578084</v>
      </c>
      <c r="HA233" s="106">
        <f t="shared" si="344"/>
        <v>8.1722193624806749</v>
      </c>
      <c r="HB233" s="106">
        <f t="shared" si="345"/>
        <v>176.21187875999999</v>
      </c>
      <c r="HC233" s="106">
        <f>MAX(0, (GO233^2 - DY$9^2)/(2*Sections!HA233))</f>
        <v>202.98938942371706</v>
      </c>
      <c r="HD233" s="106">
        <f t="shared" si="346"/>
        <v>1</v>
      </c>
      <c r="HE233" s="106">
        <f t="shared" si="347"/>
        <v>4.7104625432718503</v>
      </c>
      <c r="HF233" s="639"/>
      <c r="HG233" s="672"/>
      <c r="HH233" s="82">
        <f>INDEX($B$29:$B$34, MATCH(HL233, $A$29:$A$34, 0))</f>
        <v>288.49501037177833</v>
      </c>
      <c r="HI233" s="82">
        <f t="shared" si="348"/>
        <v>207</v>
      </c>
      <c r="HJ233" s="82">
        <f t="shared" si="349"/>
        <v>50.055123647124901</v>
      </c>
      <c r="HK233" s="82">
        <f t="shared" si="350"/>
        <v>180.19844512964966</v>
      </c>
      <c r="HL233" s="106">
        <f>IF(HY233=1,
IF(HJ233&lt;$E$29,1,
IF(HJ233&lt;$E$30,2,
IF(HJ233&lt;$E$31,3,
IF(HJ233&lt;$E$32,4,
IF(HJ233&lt;$E$33,5,
IF(HJ233&lt;$E$34,6)))))),
IF(HJ233&gt;$F$29,1,
IF(HJ233&gt;$F$30,2,
IF(HJ233&gt;$F$31,3,
IF(HJ233&gt;$F$32,4,
IF(HJ233&gt;$F$33,5,
IF(HJ233&gt;$F$34,6)))))))</f>
        <v>3</v>
      </c>
      <c r="HM233" s="106" cm="1">
        <f t="array" ref="HM233">INDEX(Sections!$A$37:$F$67, MATCH(HJ233, Acceleration!$H$6:$H$36, 1), Sections!HL233)</f>
        <v>6.8582415088433493</v>
      </c>
      <c r="HN233" s="82">
        <f>(BikeData!$G$5/HH233)*BikeData!$N$2*(Sections!$O$2/Sections!$N$2)-Sections!HS233/Sections!HH233</f>
        <v>8.4353693020130471</v>
      </c>
      <c r="HO233" s="82">
        <f>(Sections!$V$2*Sections!$L$2*BikeData!$N$2*((Sections!$P$2)/Sections!$M$2)/(1-Sections!$V$2*Sections!$N$2/Sections!$M$2))/Sections!HH233-Sections!HS233/Sections!HH233</f>
        <v>12.583495121122301</v>
      </c>
      <c r="HP233" s="82">
        <f t="shared" si="351"/>
        <v>6.8582415088433493</v>
      </c>
      <c r="HQ233" s="82">
        <f t="shared" si="303"/>
        <v>49.880490927757556</v>
      </c>
      <c r="HR233" s="106">
        <f t="shared" si="314"/>
        <v>2.001288538133162E-2</v>
      </c>
      <c r="HS233" s="104">
        <f>0.5*Sections!$U$2*Sections!$T$2*Sections!HJ233^2</f>
        <v>450.9927725992132</v>
      </c>
      <c r="HT233" s="104">
        <f>BikeData!$N$2*((Sections!$P$2)/Sections!$N$2)-(0.5*Sections!$U$2*Sections!$T$2*Sections!HJ233^2)/BikeData!$G$5</f>
        <v>8.7260140674290625</v>
      </c>
      <c r="HU233" s="104">
        <f>Sections!$V$2*BikeData!$N$2*(Sections!$P$2/Sections!$M$2)/(1-Sections!$V$2*Sections!$N$2/Sections!$M$2)</f>
        <v>15.459349727578084</v>
      </c>
      <c r="HV233" s="106">
        <f t="shared" si="352"/>
        <v>8.7260140674290625</v>
      </c>
      <c r="HW233" s="106">
        <f t="shared" si="353"/>
        <v>114.42191860000003</v>
      </c>
      <c r="HX233" s="106">
        <f t="shared" si="327"/>
        <v>125.15736694413833</v>
      </c>
      <c r="HY233" s="106">
        <f t="shared" si="354"/>
        <v>1</v>
      </c>
      <c r="HZ233" s="106">
        <f t="shared" si="315"/>
        <v>-8.7260140674290625</v>
      </c>
      <c r="IA233" s="639"/>
    </row>
    <row r="234" spans="2:235">
      <c r="B234" s="65"/>
      <c r="C234" s="65"/>
      <c r="D234" s="65"/>
      <c r="E234" s="111"/>
      <c r="F234" s="111"/>
      <c r="L234" s="149">
        <f>INDEX($B$29:$B$34, MATCH($P234, $A$29:$A$34, 0))</f>
        <v>281.54523308547459</v>
      </c>
      <c r="M234" s="149">
        <f t="shared" si="319"/>
        <v>208</v>
      </c>
      <c r="N234" s="149">
        <f t="shared" si="328"/>
        <v>57.432265856587705</v>
      </c>
      <c r="O234" s="149">
        <f t="shared" si="320"/>
        <v>206.75615708371575</v>
      </c>
      <c r="P234" s="149">
        <f>IF(AC234=0,
IF(N234&lt;$E$29,1,
IF(N234&lt;$E$30,2,
IF(N234&lt;$E$31,3,
IF(N234&lt;$E$32,4,
IF(N234&lt;$E$33,5,
IF(N234&lt;$E$34,6)))))),
IF(N234&gt;$F$29,1,
IF(N234&gt;$F$30,2,
IF(N234&gt;$F$31,3,
IF(N234&gt;$F$32,4,
IF(N234&gt;$F$33,5,
IF(N234&gt;$F$34,6)))))))</f>
        <v>4</v>
      </c>
      <c r="Q234" s="149" cm="1">
        <f t="array" ref="Q234">INDEX(Sections!$A$37:$F$67, MATCH(N234, Acceleration!$H$6:$H$36, 1), Sections!P234)</f>
        <v>4.7104625432718503</v>
      </c>
      <c r="R234" s="149">
        <f>(BikeData!$G$5/L234)*BikeData!$N$2*(Sections!$O$2/Sections!$N$2)-Sections!W234/Sections!L234</f>
        <v>8.1366357111145042</v>
      </c>
      <c r="S234" s="149">
        <f>(Sections!$V$2*Sections!$L$2*BikeData!$N$2*((Sections!$P$2)/Sections!$M$2)/(1-Sections!$V$2*Sections!$N$2/Sections!$M$2))/Sections!L234-Sections!W234/Sections!L234</f>
        <v>12.387155558644844</v>
      </c>
      <c r="T234" s="149">
        <f t="shared" si="317"/>
        <v>4.7104625432718503</v>
      </c>
      <c r="U234" s="149">
        <f t="shared" si="318"/>
        <v>57.51422507961238</v>
      </c>
      <c r="V234" s="149">
        <f t="shared" si="321"/>
        <v>1.7399400222753342E-2</v>
      </c>
      <c r="W234" s="149">
        <f>0.5*Sections!$U$2*Sections!$T$2*Sections!N234^2</f>
        <v>593.72372905591862</v>
      </c>
      <c r="X234" s="149">
        <f>BikeData!$N$2*((Sections!$P$2)/Sections!$N$2)-(0.5*Sections!$U$2*Sections!$T$2*Sections!N234^2)/BikeData!$G$5</f>
        <v>8.1853665050930555</v>
      </c>
      <c r="Y234" s="149">
        <f>Sections!$V$2*BikeData!$N$2*(Sections!$P$2/Sections!$M$2)/(1-Sections!$V$2*Sections!$N$2/Sections!$M$2)</f>
        <v>15.459349727578084</v>
      </c>
      <c r="Z234" s="149">
        <f t="shared" si="322"/>
        <v>8.1853665050930555</v>
      </c>
      <c r="AA234" s="149">
        <f>$D$2-M234</f>
        <v>295.2</v>
      </c>
      <c r="AB234" s="149">
        <f>MAX(0, (N234^2 - M$17^2)/(2*Sections!Z234))</f>
        <v>146.70216510640336</v>
      </c>
      <c r="AC234" s="149">
        <f t="shared" si="329"/>
        <v>0</v>
      </c>
      <c r="AD234" s="149">
        <f t="shared" si="323"/>
        <v>4.7104625432718503</v>
      </c>
      <c r="EW234" s="637"/>
      <c r="EX234" s="129">
        <f>INDEX($B$29:$B$34, MATCH($FB234, $A$29:$A$34, 0))</f>
        <v>300.69501336586995</v>
      </c>
      <c r="EY234" s="129">
        <f t="shared" si="355"/>
        <v>208</v>
      </c>
      <c r="EZ234" s="129">
        <f t="shared" si="356"/>
        <v>41.621866930233026</v>
      </c>
      <c r="FA234" s="129">
        <f t="shared" si="357"/>
        <v>149.8387209488389</v>
      </c>
      <c r="FB234" s="149">
        <f>IF(FO234=1,
IF(EZ234&lt;$E$29,1,
IF(EZ234&lt;$E$30,2,
IF(EZ234&lt;$E$31,3,
IF(EZ234&lt;$E$32,4,
IF(EZ234&lt;$E$33,5,
IF(EZ234&lt;$E$34,6)))))),
IF(EZ234&gt;$F$29,1,
IF(EZ234&gt;$F$30,2,
IF(EZ234&gt;$F$31,3,
IF(EZ234&gt;$F$32,4,
IF(EZ234&gt;$F$33,5,
IF(EZ234&gt;$F$34,6)))))))</f>
        <v>2</v>
      </c>
      <c r="FC234" s="149" cm="1">
        <f t="array" ref="FC234">INDEX(Sections!$A$37:$F$67, MATCH(EZ234, Acceleration!$H$6:$H$36, 1), Sections!FB234)</f>
        <v>9.4901727706756382</v>
      </c>
      <c r="FD234" s="129">
        <f>(BikeData!$G$5/EX234)*BikeData!$N$2*(Sections!$O$2/Sections!$N$2)-Sections!FI234/Sections!EX234</f>
        <v>8.5559329130824153</v>
      </c>
      <c r="FE234" s="129">
        <f>(Sections!$V$2*Sections!$L$2*BikeData!$N$2*((Sections!$P$2)/Sections!$M$2)/(1-Sections!$V$2*Sections!$N$2/Sections!$M$2))/Sections!EX234-Sections!FI234/Sections!EX234</f>
        <v>12.535758144674356</v>
      </c>
      <c r="FF234" s="129">
        <f t="shared" si="358"/>
        <v>8.5559329130824153</v>
      </c>
      <c r="FG234" s="129">
        <f t="shared" si="316"/>
        <v>41.398955334762512</v>
      </c>
      <c r="FH234" s="129">
        <f t="shared" si="362"/>
        <v>2.4090341982113635E-2</v>
      </c>
      <c r="FI234" s="149">
        <f>0.5*Sections!$U$2*Sections!$T$2*Sections!EZ234^2</f>
        <v>311.82836521644458</v>
      </c>
      <c r="FJ234" s="149">
        <f>BikeData!$N$2*((Sections!$P$2)/Sections!$N$2)-(0.5*Sections!$U$2*Sections!$T$2*Sections!EZ234^2)/BikeData!$G$5</f>
        <v>9.2531519741819732</v>
      </c>
      <c r="FK234" s="149">
        <f>Sections!$V$2*BikeData!$N$2*(Sections!$P$2/Sections!$M$2)/(1-Sections!$V$2*Sections!$N$2/Sections!$M$2)</f>
        <v>15.459349727578084</v>
      </c>
      <c r="FL234" s="149">
        <f t="shared" si="359"/>
        <v>9.2531519741819732</v>
      </c>
      <c r="FM234" s="149">
        <f t="shared" si="360"/>
        <v>45.628281630000004</v>
      </c>
      <c r="FN234" s="149">
        <f t="shared" si="324"/>
        <v>54.3810246060495</v>
      </c>
      <c r="FO234" s="149">
        <f t="shared" si="361"/>
        <v>1</v>
      </c>
      <c r="FP234" s="149">
        <f t="shared" si="363"/>
        <v>-9.2531519741819732</v>
      </c>
      <c r="FQ234" s="676"/>
      <c r="FR234" s="149">
        <f>INDEX($B$29:$B$34, MATCH($FV234, $A$29:$A$34, 0))</f>
        <v>281.54523308547459</v>
      </c>
      <c r="FS234" s="129">
        <f t="shared" si="330"/>
        <v>208</v>
      </c>
      <c r="FT234" s="129">
        <f t="shared" si="331"/>
        <v>59.302614323191946</v>
      </c>
      <c r="FU234" s="129">
        <f t="shared" si="332"/>
        <v>213.48941156349102</v>
      </c>
      <c r="FV234" s="149">
        <f>IF(GI234=0,
IF(FT234&lt;$E$29,1,
IF(FT234&lt;$E$30,2,
IF(FT234&lt;$E$31,3,
IF(FT234&lt;$E$32,4,
IF(FT234&lt;$E$33,5,
IF(FT234&lt;$E$34,6)))))),
IF(FT234&gt;$F$29,1,
IF(FT234&gt;$F$30,2,
IF(FT234&gt;$F$31,3,
IF(FT234&gt;$F$32,4,
IF(FT234&gt;$F$33,5,
IF(FT234&gt;$F$34,6)))))))</f>
        <v>4</v>
      </c>
      <c r="FW234" s="149" cm="1">
        <f t="array" ref="FW234">INDEX(Sections!$A$37:$F$67, MATCH(FT234, Acceleration!$H$6:$H$36, 1), Sections!FV234)</f>
        <v>4.7104625432718503</v>
      </c>
      <c r="FX234" s="129">
        <f>(BikeData!$G$5/FR234)*BikeData!$N$2*(Sections!$O$2/Sections!$N$2)-Sections!GC234/Sections!FR234</f>
        <v>7.9970479002496848</v>
      </c>
      <c r="FY234" s="129">
        <f>(Sections!$V$2*Sections!$L$2*BikeData!$N$2*((Sections!$P$2)/Sections!$M$2)/(1-Sections!$V$2*Sections!$N$2/Sections!$M$2))/Sections!FR234-Sections!GC234/Sections!FR234</f>
        <v>12.247567747780025</v>
      </c>
      <c r="FZ234" s="129">
        <f t="shared" si="333"/>
        <v>4.7104625432718503</v>
      </c>
      <c r="GA234" s="129">
        <f t="shared" si="334"/>
        <v>59.381992141151635</v>
      </c>
      <c r="GB234" s="129">
        <f t="shared" si="325"/>
        <v>1.6851385024400013E-2</v>
      </c>
      <c r="GC234" s="149">
        <f>0.5*Sections!$U$2*Sections!$T$2*Sections!FT234^2</f>
        <v>633.02401180174502</v>
      </c>
      <c r="GD234" s="149">
        <f>BikeData!$N$2*((Sections!$P$2)/Sections!$N$2)-(0.5*Sections!$U$2*Sections!$T$2*Sections!FT234^2)/BikeData!$G$5</f>
        <v>8.0365017977225008</v>
      </c>
      <c r="GE234" s="149">
        <f>Sections!$V$2*BikeData!$N$2*(Sections!$P$2/Sections!$M$2)/(1-Sections!$V$2*Sections!$N$2/Sections!$M$2)</f>
        <v>15.459349727578084</v>
      </c>
      <c r="GF234" s="149">
        <f t="shared" si="335"/>
        <v>8.0365017977225008</v>
      </c>
      <c r="GG234" s="149">
        <f t="shared" si="336"/>
        <v>306.54111422000005</v>
      </c>
      <c r="GH234" s="149">
        <f>MAX(0, (FT234^2 - CX$6^2)/(2*Sections!GF234))</f>
        <v>218.80167229987379</v>
      </c>
      <c r="GI234" s="149">
        <f t="shared" si="337"/>
        <v>0</v>
      </c>
      <c r="GJ234" s="149">
        <f t="shared" si="338"/>
        <v>4.7104625432718503</v>
      </c>
      <c r="GM234" s="106">
        <f>INDEX($B$29:$B$34, MATCH(GQ234, $A$29:$A$34, 0))</f>
        <v>281.54523308547459</v>
      </c>
      <c r="GN234" s="106">
        <f t="shared" si="339"/>
        <v>208</v>
      </c>
      <c r="GO234" s="106">
        <f t="shared" si="340"/>
        <v>57.681613728638041</v>
      </c>
      <c r="GP234" s="106">
        <f t="shared" si="341"/>
        <v>207.65380942309696</v>
      </c>
      <c r="GQ234" s="106">
        <f>IF(HD234=1,
IF(GO234&lt;$E$29,1,
IF(GO234&lt;$E$30,2,
IF(GO234&lt;$E$31,3,
IF(GO234&lt;$E$32,4,
IF(GO234&lt;$E$33,5,
IF(GO234&lt;$E$34,6)))))),
IF(GO234&gt;$F$29,1,
IF(GO234&gt;$F$30,2,
IF(GO234&gt;$F$31,3,
IF(GO234&gt;$F$32,4,
IF(GO234&gt;$F$33,5,
IF(GO234&gt;$F$34,6)))))))</f>
        <v>4</v>
      </c>
      <c r="GR234" s="106" cm="1">
        <f t="array" ref="GR234">INDEX(Sections!$A$37:$F$67, MATCH(GO234, Acceleration!$H$6:$H$36, 1), Sections!GQ234)</f>
        <v>4.7104625432718503</v>
      </c>
      <c r="GS234" s="106">
        <f>(BikeData!$G$5/GM234)*BikeData!$N$2*(Sections!$O$2/Sections!$N$2)-Sections!GX234/Sections!GM234</f>
        <v>8.1182847978043231</v>
      </c>
      <c r="GT234" s="106">
        <f>(Sections!$V$2*Sections!$L$2*BikeData!$N$2*((Sections!$P$2)/Sections!$M$2)/(1-Sections!$V$2*Sections!$N$2/Sections!$M$2))/Sections!GM234-Sections!GX234/Sections!GM234</f>
        <v>12.368804645334663</v>
      </c>
      <c r="GU234" s="106">
        <f t="shared" si="342"/>
        <v>4.7104625432718503</v>
      </c>
      <c r="GV234" s="106">
        <f t="shared" si="343"/>
        <v>57.763219157404549</v>
      </c>
      <c r="GW234" s="106">
        <f t="shared" si="326"/>
        <v>1.73242920449646E-2</v>
      </c>
      <c r="GX234" s="106">
        <f>0.5*Sections!$U$2*Sections!$T$2*Sections!GO234^2</f>
        <v>598.8903412211647</v>
      </c>
      <c r="GY234" s="106">
        <f>BikeData!$N$2*((Sections!$P$2)/Sections!$N$2)-(0.5*Sections!$U$2*Sections!$T$2*Sections!GO234^2)/BikeData!$G$5</f>
        <v>8.1657960044671238</v>
      </c>
      <c r="GZ234" s="106">
        <f>Sections!$V$2*BikeData!$N$2*(Sections!$P$2/Sections!$M$2)/(1-Sections!$V$2*Sections!$N$2/Sections!$M$2)</f>
        <v>15.459349727578084</v>
      </c>
      <c r="HA234" s="106">
        <f t="shared" si="344"/>
        <v>8.1657960044671238</v>
      </c>
      <c r="HB234" s="106">
        <f t="shared" si="345"/>
        <v>175.21187875999999</v>
      </c>
      <c r="HC234" s="106">
        <f>MAX(0, (GO234^2 - DY$9^2)/(2*Sections!HA234))</f>
        <v>203.72591726021975</v>
      </c>
      <c r="HD234" s="106">
        <f t="shared" si="346"/>
        <v>1</v>
      </c>
      <c r="HE234" s="106">
        <f t="shared" si="347"/>
        <v>4.7104625432718503</v>
      </c>
      <c r="HF234" s="639"/>
      <c r="HG234" s="672"/>
      <c r="HH234" s="82">
        <f>INDEX($B$29:$B$34, MATCH(HL234, $A$29:$A$34, 0))</f>
        <v>288.49501037177833</v>
      </c>
      <c r="HI234" s="82">
        <f t="shared" si="348"/>
        <v>208</v>
      </c>
      <c r="HJ234" s="82">
        <f t="shared" si="349"/>
        <v>49.880490927757556</v>
      </c>
      <c r="HK234" s="82">
        <f t="shared" si="350"/>
        <v>179.56976733992721</v>
      </c>
      <c r="HL234" s="106">
        <f>IF(HY234=1,
IF(HJ234&lt;$E$29,1,
IF(HJ234&lt;$E$30,2,
IF(HJ234&lt;$E$31,3,
IF(HJ234&lt;$E$32,4,
IF(HJ234&lt;$E$33,5,
IF(HJ234&lt;$E$34,6)))))),
IF(HJ234&gt;$F$29,1,
IF(HJ234&gt;$F$30,2,
IF(HJ234&gt;$F$31,3,
IF(HJ234&gt;$F$32,4,
IF(HJ234&gt;$F$33,5,
IF(HJ234&gt;$F$34,6)))))))</f>
        <v>3</v>
      </c>
      <c r="HM234" s="106" cm="1">
        <f t="array" ref="HM234">INDEX(Sections!$A$37:$F$67, MATCH(HJ234, Acceleration!$H$6:$H$36, 1), Sections!HL234)</f>
        <v>6.8582415088433493</v>
      </c>
      <c r="HN234" s="82">
        <f>(BikeData!$G$5/HH234)*BikeData!$N$2*(Sections!$O$2/Sections!$N$2)-Sections!HS234/Sections!HH234</f>
        <v>8.446258104076648</v>
      </c>
      <c r="HO234" s="82">
        <f>(Sections!$V$2*Sections!$L$2*BikeData!$N$2*((Sections!$P$2)/Sections!$M$2)/(1-Sections!$V$2*Sections!$N$2/Sections!$M$2))/Sections!HH234-Sections!HS234/Sections!HH234</f>
        <v>12.5943839231859</v>
      </c>
      <c r="HP234" s="82">
        <f t="shared" si="351"/>
        <v>6.8582415088433493</v>
      </c>
      <c r="HQ234" s="82">
        <f t="shared" si="303"/>
        <v>49.705005269480274</v>
      </c>
      <c r="HR234" s="106">
        <f t="shared" si="314"/>
        <v>2.0083245817632153E-2</v>
      </c>
      <c r="HS234" s="104">
        <f>0.5*Sections!$U$2*Sections!$T$2*Sections!HJ234^2</f>
        <v>447.85140753493874</v>
      </c>
      <c r="HT234" s="104">
        <f>BikeData!$N$2*((Sections!$P$2)/Sections!$N$2)-(0.5*Sections!$U$2*Sections!$T$2*Sections!HJ234^2)/BikeData!$G$5</f>
        <v>8.7379131775210102</v>
      </c>
      <c r="HU234" s="104">
        <f>Sections!$V$2*BikeData!$N$2*(Sections!$P$2/Sections!$M$2)/(1-Sections!$V$2*Sections!$N$2/Sections!$M$2)</f>
        <v>15.459349727578084</v>
      </c>
      <c r="HV234" s="106">
        <f t="shared" si="352"/>
        <v>8.7379131775210102</v>
      </c>
      <c r="HW234" s="106">
        <f t="shared" si="353"/>
        <v>113.42191860000003</v>
      </c>
      <c r="HX234" s="106">
        <f t="shared" si="327"/>
        <v>123.98829200050129</v>
      </c>
      <c r="HY234" s="106">
        <f t="shared" si="354"/>
        <v>1</v>
      </c>
      <c r="HZ234" s="106">
        <f t="shared" si="315"/>
        <v>-8.7379131775210102</v>
      </c>
      <c r="IA234" s="639"/>
    </row>
    <row r="235" spans="2:235">
      <c r="B235" s="65"/>
      <c r="C235" s="65"/>
      <c r="D235" s="65"/>
      <c r="E235" s="111"/>
      <c r="F235" s="111"/>
      <c r="L235" s="149">
        <f>INDEX($B$29:$B$34, MATCH($P235, $A$29:$A$34, 0))</f>
        <v>281.54523308547459</v>
      </c>
      <c r="M235" s="149">
        <f t="shared" si="319"/>
        <v>209</v>
      </c>
      <c r="N235" s="149">
        <f t="shared" si="328"/>
        <v>57.51422507961238</v>
      </c>
      <c r="O235" s="149">
        <f t="shared" si="320"/>
        <v>207.05121028660457</v>
      </c>
      <c r="P235" s="149">
        <f>IF(AC235=0,
IF(N235&lt;$E$29,1,
IF(N235&lt;$E$30,2,
IF(N235&lt;$E$31,3,
IF(N235&lt;$E$32,4,
IF(N235&lt;$E$33,5,
IF(N235&lt;$E$34,6)))))),
IF(N235&gt;$F$29,1,
IF(N235&gt;$F$30,2,
IF(N235&gt;$F$31,3,
IF(N235&gt;$F$32,4,
IF(N235&gt;$F$33,5,
IF(N235&gt;$F$34,6)))))))</f>
        <v>4</v>
      </c>
      <c r="Q235" s="149" cm="1">
        <f t="array" ref="Q235">INDEX(Sections!$A$37:$F$67, MATCH(N235, Acceleration!$H$6:$H$36, 1), Sections!P235)</f>
        <v>4.7104625432718503</v>
      </c>
      <c r="R235" s="149">
        <f>(BikeData!$G$5/L235)*BikeData!$N$2*(Sections!$O$2/Sections!$N$2)-Sections!W235/Sections!L235</f>
        <v>8.1306126415814344</v>
      </c>
      <c r="S235" s="149">
        <f>(Sections!$V$2*Sections!$L$2*BikeData!$N$2*((Sections!$P$2)/Sections!$M$2)/(1-Sections!$V$2*Sections!$N$2/Sections!$M$2))/Sections!L235-Sections!W235/Sections!L235</f>
        <v>12.381132489111774</v>
      </c>
      <c r="T235" s="149">
        <f t="shared" si="317"/>
        <v>4.7104625432718503</v>
      </c>
      <c r="U235" s="149">
        <f t="shared" si="318"/>
        <v>57.596067674754131</v>
      </c>
      <c r="V235" s="149">
        <f t="shared" si="321"/>
        <v>1.7374640895648379E-2</v>
      </c>
      <c r="W235" s="149">
        <f>0.5*Sections!$U$2*Sections!$T$2*Sections!N235^2</f>
        <v>595.41949557149644</v>
      </c>
      <c r="X235" s="149">
        <f>BikeData!$N$2*((Sections!$P$2)/Sections!$N$2)-(0.5*Sections!$U$2*Sections!$T$2*Sections!N235^2)/BikeData!$G$5</f>
        <v>8.1789431470795044</v>
      </c>
      <c r="Y235" s="149">
        <f>Sections!$V$2*BikeData!$N$2*(Sections!$P$2/Sections!$M$2)/(1-Sections!$V$2*Sections!$N$2/Sections!$M$2)</f>
        <v>15.459349727578084</v>
      </c>
      <c r="Z235" s="149">
        <f t="shared" si="322"/>
        <v>8.1789431470795044</v>
      </c>
      <c r="AA235" s="149">
        <f>$D$2-M235</f>
        <v>294.2</v>
      </c>
      <c r="AB235" s="149">
        <f>MAX(0, (N235^2 - M$17^2)/(2*Sections!Z235))</f>
        <v>147.39330367644368</v>
      </c>
      <c r="AC235" s="149">
        <f t="shared" si="329"/>
        <v>0</v>
      </c>
      <c r="AD235" s="149">
        <f t="shared" si="323"/>
        <v>4.7104625432718503</v>
      </c>
      <c r="EW235" s="637"/>
      <c r="EX235" s="129">
        <f>INDEX($B$29:$B$34, MATCH($FB235, $A$29:$A$34, 0))</f>
        <v>300.69501336586995</v>
      </c>
      <c r="EY235" s="129">
        <f t="shared" si="355"/>
        <v>209</v>
      </c>
      <c r="EZ235" s="129">
        <f t="shared" si="356"/>
        <v>41.398955334762512</v>
      </c>
      <c r="FA235" s="129">
        <f t="shared" si="357"/>
        <v>149.03623920514505</v>
      </c>
      <c r="FB235" s="149">
        <f>IF(FO235=1,
IF(EZ235&lt;$E$29,1,
IF(EZ235&lt;$E$30,2,
IF(EZ235&lt;$E$31,3,
IF(EZ235&lt;$E$32,4,
IF(EZ235&lt;$E$33,5,
IF(EZ235&lt;$E$34,6)))))),
IF(EZ235&gt;$F$29,1,
IF(EZ235&gt;$F$30,2,
IF(EZ235&gt;$F$31,3,
IF(EZ235&gt;$F$32,4,
IF(EZ235&gt;$F$33,5,
IF(EZ235&gt;$F$34,6)))))))</f>
        <v>2</v>
      </c>
      <c r="FC235" s="149" cm="1">
        <f t="array" ref="FC235">INDEX(Sections!$A$37:$F$67, MATCH(EZ235, Acceleration!$H$6:$H$36, 1), Sections!FB235)</f>
        <v>9.4901727706756382</v>
      </c>
      <c r="FD235" s="129">
        <f>(BikeData!$G$5/EX235)*BikeData!$N$2*(Sections!$O$2/Sections!$N$2)-Sections!FI235/Sections!EX235</f>
        <v>8.5670110306521678</v>
      </c>
      <c r="FE235" s="129">
        <f>(Sections!$V$2*Sections!$L$2*BikeData!$N$2*((Sections!$P$2)/Sections!$M$2)/(1-Sections!$V$2*Sections!$N$2/Sections!$M$2))/Sections!EX235-Sections!FI235/Sections!EX235</f>
        <v>12.546836262244108</v>
      </c>
      <c r="FF235" s="129">
        <f t="shared" si="358"/>
        <v>8.5670110306521678</v>
      </c>
      <c r="FG235" s="129">
        <f t="shared" si="316"/>
        <v>41.174530513319482</v>
      </c>
      <c r="FH235" s="129">
        <f t="shared" si="362"/>
        <v>2.4220849821934065E-2</v>
      </c>
      <c r="FI235" s="149">
        <f>0.5*Sections!$U$2*Sections!$T$2*Sections!EZ235^2</f>
        <v>308.49723050573903</v>
      </c>
      <c r="FJ235" s="149">
        <f>BikeData!$N$2*((Sections!$P$2)/Sections!$N$2)-(0.5*Sections!$U$2*Sections!$T$2*Sections!EZ235^2)/BikeData!$G$5</f>
        <v>9.2657699086922207</v>
      </c>
      <c r="FK235" s="149">
        <f>Sections!$V$2*BikeData!$N$2*(Sections!$P$2/Sections!$M$2)/(1-Sections!$V$2*Sections!$N$2/Sections!$M$2)</f>
        <v>15.459349727578084</v>
      </c>
      <c r="FL235" s="149">
        <f t="shared" si="359"/>
        <v>9.2657699086922207</v>
      </c>
      <c r="FM235" s="149">
        <f t="shared" si="360"/>
        <v>44.628281630000004</v>
      </c>
      <c r="FN235" s="149">
        <f t="shared" si="324"/>
        <v>53.308331426831089</v>
      </c>
      <c r="FO235" s="149">
        <f t="shared" si="361"/>
        <v>1</v>
      </c>
      <c r="FP235" s="149">
        <f t="shared" si="363"/>
        <v>-9.2657699086922207</v>
      </c>
      <c r="FQ235" s="676"/>
      <c r="FR235" s="149">
        <f>INDEX($B$29:$B$34, MATCH($FV235, $A$29:$A$34, 0))</f>
        <v>281.54523308547459</v>
      </c>
      <c r="FS235" s="129">
        <f t="shared" si="330"/>
        <v>209</v>
      </c>
      <c r="FT235" s="129">
        <f t="shared" si="331"/>
        <v>59.381992141151635</v>
      </c>
      <c r="FU235" s="129">
        <f t="shared" si="332"/>
        <v>213.77517170814588</v>
      </c>
      <c r="FV235" s="149">
        <f>IF(GI235=0,
IF(FT235&lt;$E$29,1,
IF(FT235&lt;$E$30,2,
IF(FT235&lt;$E$31,3,
IF(FT235&lt;$E$32,4,
IF(FT235&lt;$E$33,5,
IF(FT235&lt;$E$34,6)))))),
IF(FT235&gt;$F$29,1,
IF(FT235&gt;$F$30,2,
IF(FT235&gt;$F$31,3,
IF(FT235&gt;$F$32,4,
IF(FT235&gt;$F$33,5,
IF(FT235&gt;$F$34,6)))))))</f>
        <v>4</v>
      </c>
      <c r="FW235" s="149" cm="1">
        <f t="array" ref="FW235">INDEX(Sections!$A$37:$F$67, MATCH(FT235, Acceleration!$H$6:$H$36, 1), Sections!FV235)</f>
        <v>4.7104625432718503</v>
      </c>
      <c r="FX235" s="129">
        <f>(BikeData!$G$5/FR235)*BikeData!$N$2*(Sections!$O$2/Sections!$N$2)-Sections!GC235/Sections!FR235</f>
        <v>7.9910248307166158</v>
      </c>
      <c r="FY235" s="129">
        <f>(Sections!$V$2*Sections!$L$2*BikeData!$N$2*((Sections!$P$2)/Sections!$M$2)/(1-Sections!$V$2*Sections!$N$2/Sections!$M$2))/Sections!FR235-Sections!GC235/Sections!FR235</f>
        <v>12.241544678246957</v>
      </c>
      <c r="FZ235" s="129">
        <f t="shared" si="333"/>
        <v>4.7104625432718503</v>
      </c>
      <c r="GA235" s="129">
        <f t="shared" si="334"/>
        <v>59.461263993782865</v>
      </c>
      <c r="GB235" s="129">
        <f t="shared" si="325"/>
        <v>1.6828889286988859E-2</v>
      </c>
      <c r="GC235" s="149">
        <f>0.5*Sections!$U$2*Sections!$T$2*Sections!FT235^2</f>
        <v>634.71977831732306</v>
      </c>
      <c r="GD235" s="149">
        <f>BikeData!$N$2*((Sections!$P$2)/Sections!$N$2)-(0.5*Sections!$U$2*Sections!$T$2*Sections!FT235^2)/BikeData!$G$5</f>
        <v>8.030078439708948</v>
      </c>
      <c r="GE235" s="149">
        <f>Sections!$V$2*BikeData!$N$2*(Sections!$P$2/Sections!$M$2)/(1-Sections!$V$2*Sections!$N$2/Sections!$M$2)</f>
        <v>15.459349727578084</v>
      </c>
      <c r="GF235" s="149">
        <f t="shared" si="335"/>
        <v>8.030078439708948</v>
      </c>
      <c r="GG235" s="149">
        <f t="shared" si="336"/>
        <v>305.54111422000005</v>
      </c>
      <c r="GH235" s="149">
        <f>MAX(0, (FT235^2 - CX$6^2)/(2*Sections!GF235))</f>
        <v>219.56329674281508</v>
      </c>
      <c r="GI235" s="149">
        <f t="shared" si="337"/>
        <v>0</v>
      </c>
      <c r="GJ235" s="149">
        <f t="shared" si="338"/>
        <v>4.7104625432718503</v>
      </c>
      <c r="GM235" s="106">
        <f>INDEX($B$29:$B$34, MATCH(GQ235, $A$29:$A$34, 0))</f>
        <v>281.54523308547459</v>
      </c>
      <c r="GN235" s="106">
        <f t="shared" si="339"/>
        <v>209</v>
      </c>
      <c r="GO235" s="106">
        <f t="shared" si="340"/>
        <v>57.763219157404549</v>
      </c>
      <c r="GP235" s="106">
        <f t="shared" si="341"/>
        <v>207.94758896665638</v>
      </c>
      <c r="GQ235" s="106">
        <f>IF(HD235=1,
IF(GO235&lt;$E$29,1,
IF(GO235&lt;$E$30,2,
IF(GO235&lt;$E$31,3,
IF(GO235&lt;$E$32,4,
IF(GO235&lt;$E$33,5,
IF(GO235&lt;$E$34,6)))))),
IF(GO235&gt;$F$29,1,
IF(GO235&gt;$F$30,2,
IF(GO235&gt;$F$31,3,
IF(GO235&gt;$F$32,4,
IF(GO235&gt;$F$33,5,
IF(GO235&gt;$F$34,6)))))))</f>
        <v>4</v>
      </c>
      <c r="GR235" s="106" cm="1">
        <f t="array" ref="GR235">INDEX(Sections!$A$37:$F$67, MATCH(GO235, Acceleration!$H$6:$H$36, 1), Sections!GQ235)</f>
        <v>4.7104625432718503</v>
      </c>
      <c r="GS235" s="106">
        <f>(BikeData!$G$5/GM235)*BikeData!$N$2*(Sections!$O$2/Sections!$N$2)-Sections!GX235/Sections!GM235</f>
        <v>8.1122617282712532</v>
      </c>
      <c r="GT235" s="106">
        <f>(Sections!$V$2*Sections!$L$2*BikeData!$N$2*((Sections!$P$2)/Sections!$M$2)/(1-Sections!$V$2*Sections!$N$2/Sections!$M$2))/Sections!GM235-Sections!GX235/Sections!GM235</f>
        <v>12.362781575801595</v>
      </c>
      <c r="GU235" s="106">
        <f t="shared" si="342"/>
        <v>4.7104625432718503</v>
      </c>
      <c r="GV235" s="106">
        <f t="shared" si="343"/>
        <v>57.844709460009319</v>
      </c>
      <c r="GW235" s="106">
        <f t="shared" si="326"/>
        <v>1.7299851523321457E-2</v>
      </c>
      <c r="GX235" s="106">
        <f>0.5*Sections!$U$2*Sections!$T$2*Sections!GO235^2</f>
        <v>600.58610773674263</v>
      </c>
      <c r="GY235" s="106">
        <f>BikeData!$N$2*((Sections!$P$2)/Sections!$N$2)-(0.5*Sections!$U$2*Sections!$T$2*Sections!GO235^2)/BikeData!$G$5</f>
        <v>8.159372646453571</v>
      </c>
      <c r="GZ235" s="106">
        <f>Sections!$V$2*BikeData!$N$2*(Sections!$P$2/Sections!$M$2)/(1-Sections!$V$2*Sections!$N$2/Sections!$M$2)</f>
        <v>15.459349727578084</v>
      </c>
      <c r="HA235" s="106">
        <f t="shared" si="344"/>
        <v>8.159372646453571</v>
      </c>
      <c r="HB235" s="106">
        <f t="shared" si="345"/>
        <v>174.21187875999999</v>
      </c>
      <c r="HC235" s="106">
        <f>MAX(0, (GO235^2 - DY$9^2)/(2*Sections!HA235))</f>
        <v>204.46360474028475</v>
      </c>
      <c r="HD235" s="106">
        <f t="shared" si="346"/>
        <v>1</v>
      </c>
      <c r="HE235" s="106">
        <f t="shared" si="347"/>
        <v>4.7104625432718503</v>
      </c>
      <c r="HF235" s="639"/>
      <c r="HG235" s="672"/>
      <c r="HH235" s="82">
        <f>INDEX($B$29:$B$34, MATCH(HL235, $A$29:$A$34, 0))</f>
        <v>288.49501037177833</v>
      </c>
      <c r="HI235" s="82">
        <f t="shared" si="348"/>
        <v>209</v>
      </c>
      <c r="HJ235" s="82">
        <f t="shared" si="349"/>
        <v>49.705005269480274</v>
      </c>
      <c r="HK235" s="82">
        <f t="shared" si="350"/>
        <v>178.93801897012898</v>
      </c>
      <c r="HL235" s="106">
        <f>IF(HY235=1,
IF(HJ235&lt;$E$29,1,
IF(HJ235&lt;$E$30,2,
IF(HJ235&lt;$E$31,3,
IF(HJ235&lt;$E$32,4,
IF(HJ235&lt;$E$33,5,
IF(HJ235&lt;$E$34,6)))))),
IF(HJ235&gt;$F$29,1,
IF(HJ235&gt;$F$30,2,
IF(HJ235&gt;$F$31,3,
IF(HJ235&gt;$F$32,4,
IF(HJ235&gt;$F$33,5,
IF(HJ235&gt;$F$34,6)))))))</f>
        <v>3</v>
      </c>
      <c r="HM235" s="106" cm="1">
        <f t="array" ref="HM235">INDEX(Sections!$A$37:$F$67, MATCH(HJ235, Acceleration!$H$6:$H$36, 1), Sections!HL235)</f>
        <v>6.8582415088433493</v>
      </c>
      <c r="HN235" s="82">
        <f>(BikeData!$G$5/HH235)*BikeData!$N$2*(Sections!$O$2/Sections!$N$2)-Sections!HS235/Sections!HH235</f>
        <v>8.4571617545066982</v>
      </c>
      <c r="HO235" s="82">
        <f>(Sections!$V$2*Sections!$L$2*BikeData!$N$2*((Sections!$P$2)/Sections!$M$2)/(1-Sections!$V$2*Sections!$N$2/Sections!$M$2))/Sections!HH235-Sections!HS235/Sections!HH235</f>
        <v>12.60528757361595</v>
      </c>
      <c r="HP235" s="82">
        <f t="shared" si="351"/>
        <v>6.8582415088433493</v>
      </c>
      <c r="HQ235" s="82">
        <f t="shared" si="303"/>
        <v>49.528657278506124</v>
      </c>
      <c r="HR235" s="106">
        <f t="shared" si="314"/>
        <v>2.0154451107081167E-2</v>
      </c>
      <c r="HS235" s="104">
        <f>0.5*Sections!$U$2*Sections!$T$2*Sections!HJ235^2</f>
        <v>444.70575879103114</v>
      </c>
      <c r="HT235" s="104">
        <f>BikeData!$N$2*((Sections!$P$2)/Sections!$N$2)-(0.5*Sections!$U$2*Sections!$T$2*Sections!HJ235^2)/BikeData!$G$5</f>
        <v>8.7498285136721758</v>
      </c>
      <c r="HU235" s="104">
        <f>Sections!$V$2*BikeData!$N$2*(Sections!$P$2/Sections!$M$2)/(1-Sections!$V$2*Sections!$N$2/Sections!$M$2)</f>
        <v>15.459349727578084</v>
      </c>
      <c r="HV235" s="106">
        <f t="shared" si="352"/>
        <v>8.7498285136721758</v>
      </c>
      <c r="HW235" s="106">
        <f t="shared" si="353"/>
        <v>112.42191860000003</v>
      </c>
      <c r="HX235" s="106">
        <f t="shared" si="327"/>
        <v>122.82080907902989</v>
      </c>
      <c r="HY235" s="106">
        <f t="shared" si="354"/>
        <v>1</v>
      </c>
      <c r="HZ235" s="106">
        <f t="shared" si="315"/>
        <v>-8.7498285136721758</v>
      </c>
      <c r="IA235" s="639"/>
    </row>
    <row r="236" spans="2:235">
      <c r="B236" s="65"/>
      <c r="C236" s="65"/>
      <c r="D236" s="65"/>
      <c r="E236" s="111"/>
      <c r="F236" s="111"/>
      <c r="L236" s="149">
        <f>INDEX($B$29:$B$34, MATCH($P236, $A$29:$A$34, 0))</f>
        <v>281.54523308547459</v>
      </c>
      <c r="M236" s="149">
        <f t="shared" si="319"/>
        <v>210</v>
      </c>
      <c r="N236" s="149">
        <f t="shared" si="328"/>
        <v>57.596067674754131</v>
      </c>
      <c r="O236" s="149">
        <f t="shared" si="320"/>
        <v>207.34584362911488</v>
      </c>
      <c r="P236" s="149">
        <f>IF(AC236=0,
IF(N236&lt;$E$29,1,
IF(N236&lt;$E$30,2,
IF(N236&lt;$E$31,3,
IF(N236&lt;$E$32,4,
IF(N236&lt;$E$33,5,
IF(N236&lt;$E$34,6)))))),
IF(N236&gt;$F$29,1,
IF(N236&gt;$F$30,2,
IF(N236&gt;$F$31,3,
IF(N236&gt;$F$32,4,
IF(N236&gt;$F$33,5,
IF(N236&gt;$F$34,6)))))))</f>
        <v>4</v>
      </c>
      <c r="Q236" s="149" cm="1">
        <f t="array" ref="Q236">INDEX(Sections!$A$37:$F$67, MATCH(N236, Acceleration!$H$6:$H$36, 1), Sections!P236)</f>
        <v>4.7104625432718503</v>
      </c>
      <c r="R236" s="149">
        <f>(BikeData!$G$5/L236)*BikeData!$N$2*(Sections!$O$2/Sections!$N$2)-Sections!W236/Sections!L236</f>
        <v>8.1245895720483663</v>
      </c>
      <c r="S236" s="149">
        <f>(Sections!$V$2*Sections!$L$2*BikeData!$N$2*((Sections!$P$2)/Sections!$M$2)/(1-Sections!$V$2*Sections!$N$2/Sections!$M$2))/Sections!L236-Sections!W236/Sections!L236</f>
        <v>12.375109419578706</v>
      </c>
      <c r="T236" s="149">
        <f t="shared" si="317"/>
        <v>4.7104625432718503</v>
      </c>
      <c r="U236" s="149">
        <f t="shared" si="318"/>
        <v>57.677794138484536</v>
      </c>
      <c r="V236" s="149">
        <f t="shared" si="321"/>
        <v>1.7349986966171346E-2</v>
      </c>
      <c r="W236" s="149">
        <f>0.5*Sections!$U$2*Sections!$T$2*Sections!N236^2</f>
        <v>597.11526208707437</v>
      </c>
      <c r="X236" s="149">
        <f>BikeData!$N$2*((Sections!$P$2)/Sections!$N$2)-(0.5*Sections!$U$2*Sections!$T$2*Sections!N236^2)/BikeData!$G$5</f>
        <v>8.1725197890659516</v>
      </c>
      <c r="Y236" s="149">
        <f>Sections!$V$2*BikeData!$N$2*(Sections!$P$2/Sections!$M$2)/(1-Sections!$V$2*Sections!$N$2/Sections!$M$2)</f>
        <v>15.459349727578084</v>
      </c>
      <c r="Z236" s="149">
        <f t="shared" si="322"/>
        <v>8.1725197890659516</v>
      </c>
      <c r="AA236" s="149">
        <f>$D$2-M236</f>
        <v>293.2</v>
      </c>
      <c r="AB236" s="149">
        <f>MAX(0, (N236^2 - M$17^2)/(2*Sections!Z236))</f>
        <v>148.08552867529343</v>
      </c>
      <c r="AC236" s="149">
        <f t="shared" si="329"/>
        <v>0</v>
      </c>
      <c r="AD236" s="149">
        <f t="shared" si="323"/>
        <v>4.7104625432718503</v>
      </c>
      <c r="EW236" s="637"/>
      <c r="EX236" s="129">
        <f>INDEX($B$29:$B$34, MATCH($FB236, $A$29:$A$34, 0))</f>
        <v>300.69501336586995</v>
      </c>
      <c r="EY236" s="129">
        <f t="shared" si="355"/>
        <v>210</v>
      </c>
      <c r="EZ236" s="129">
        <f t="shared" si="356"/>
        <v>41.174530513319482</v>
      </c>
      <c r="FA236" s="129">
        <f t="shared" si="357"/>
        <v>148.22830984795013</v>
      </c>
      <c r="FB236" s="149">
        <f>IF(FO236=1,
IF(EZ236&lt;$E$29,1,
IF(EZ236&lt;$E$30,2,
IF(EZ236&lt;$E$31,3,
IF(EZ236&lt;$E$32,4,
IF(EZ236&lt;$E$33,5,
IF(EZ236&lt;$E$34,6)))))),
IF(EZ236&gt;$F$29,1,
IF(EZ236&gt;$F$30,2,
IF(EZ236&gt;$F$31,3,
IF(EZ236&gt;$F$32,4,
IF(EZ236&gt;$F$33,5,
IF(EZ236&gt;$F$34,6)))))))</f>
        <v>2</v>
      </c>
      <c r="FC236" s="149" cm="1">
        <f t="array" ref="FC236">INDEX(Sections!$A$37:$F$67, MATCH(EZ236, Acceleration!$H$6:$H$36, 1), Sections!FB236)</f>
        <v>9.4901727706756382</v>
      </c>
      <c r="FD236" s="129">
        <f>(BikeData!$G$5/EX236)*BikeData!$N$2*(Sections!$O$2/Sections!$N$2)-Sections!FI236/Sections!EX236</f>
        <v>8.5781042547458792</v>
      </c>
      <c r="FE236" s="129">
        <f>(Sections!$V$2*Sections!$L$2*BikeData!$N$2*((Sections!$P$2)/Sections!$M$2)/(1-Sections!$V$2*Sections!$N$2/Sections!$M$2))/Sections!EX236-Sections!FI236/Sections!EX236</f>
        <v>12.557929486337819</v>
      </c>
      <c r="FF236" s="129">
        <f t="shared" si="358"/>
        <v>8.5781042547458792</v>
      </c>
      <c r="FG236" s="129">
        <f t="shared" si="316"/>
        <v>40.948567165327333</v>
      </c>
      <c r="FH236" s="129">
        <f t="shared" si="362"/>
        <v>2.4353684365707961E-2</v>
      </c>
      <c r="FI236" s="149">
        <f>0.5*Sections!$U$2*Sections!$T$2*Sections!EZ236^2</f>
        <v>305.16155333860985</v>
      </c>
      <c r="FJ236" s="149">
        <f>BikeData!$N$2*((Sections!$P$2)/Sections!$N$2)-(0.5*Sections!$U$2*Sections!$T$2*Sections!EZ236^2)/BikeData!$G$5</f>
        <v>9.2784050494768024</v>
      </c>
      <c r="FK236" s="149">
        <f>Sections!$V$2*BikeData!$N$2*(Sections!$P$2/Sections!$M$2)/(1-Sections!$V$2*Sections!$N$2/Sections!$M$2)</f>
        <v>15.459349727578084</v>
      </c>
      <c r="FL236" s="149">
        <f t="shared" si="359"/>
        <v>9.2784050494768024</v>
      </c>
      <c r="FM236" s="149">
        <f t="shared" si="360"/>
        <v>43.628281630000004</v>
      </c>
      <c r="FN236" s="149">
        <f t="shared" si="324"/>
        <v>52.237099019077796</v>
      </c>
      <c r="FO236" s="149">
        <f t="shared" si="361"/>
        <v>1</v>
      </c>
      <c r="FP236" s="149">
        <f t="shared" si="363"/>
        <v>-9.2784050494768024</v>
      </c>
      <c r="FQ236" s="676"/>
      <c r="FR236" s="149">
        <f>INDEX($B$29:$B$34, MATCH($FV236, $A$29:$A$34, 0))</f>
        <v>281.54523308547459</v>
      </c>
      <c r="FS236" s="129">
        <f t="shared" si="330"/>
        <v>210</v>
      </c>
      <c r="FT236" s="129">
        <f t="shared" si="331"/>
        <v>59.461263993782865</v>
      </c>
      <c r="FU236" s="129">
        <f t="shared" si="332"/>
        <v>214.06055037761831</v>
      </c>
      <c r="FV236" s="149">
        <f>IF(GI236=0,
IF(FT236&lt;$E$29,1,
IF(FT236&lt;$E$30,2,
IF(FT236&lt;$E$31,3,
IF(FT236&lt;$E$32,4,
IF(FT236&lt;$E$33,5,
IF(FT236&lt;$E$34,6)))))),
IF(FT236&gt;$F$29,1,
IF(FT236&gt;$F$30,2,
IF(FT236&gt;$F$31,3,
IF(FT236&gt;$F$32,4,
IF(FT236&gt;$F$33,5,
IF(FT236&gt;$F$34,6)))))))</f>
        <v>4</v>
      </c>
      <c r="FW236" s="149" cm="1">
        <f t="array" ref="FW236">INDEX(Sections!$A$37:$F$67, MATCH(FT236, Acceleration!$H$6:$H$36, 1), Sections!FV236)</f>
        <v>4.7104625432718503</v>
      </c>
      <c r="FX236" s="129">
        <f>(BikeData!$G$5/FR236)*BikeData!$N$2*(Sections!$O$2/Sections!$N$2)-Sections!GC236/Sections!FR236</f>
        <v>7.9850017611835469</v>
      </c>
      <c r="FY236" s="129">
        <f>(Sections!$V$2*Sections!$L$2*BikeData!$N$2*((Sections!$P$2)/Sections!$M$2)/(1-Sections!$V$2*Sections!$N$2/Sections!$M$2))/Sections!FR236-Sections!GC236/Sections!FR236</f>
        <v>12.235521608713887</v>
      </c>
      <c r="FZ236" s="129">
        <f t="shared" si="333"/>
        <v>4.7104625432718503</v>
      </c>
      <c r="GA236" s="129">
        <f t="shared" si="334"/>
        <v>59.540430304330876</v>
      </c>
      <c r="GB236" s="129">
        <f t="shared" si="325"/>
        <v>1.68064834017389E-2</v>
      </c>
      <c r="GC236" s="149">
        <f>0.5*Sections!$U$2*Sections!$T$2*Sections!FT236^2</f>
        <v>636.41554483290088</v>
      </c>
      <c r="GD236" s="149">
        <f>BikeData!$N$2*((Sections!$P$2)/Sections!$N$2)-(0.5*Sections!$U$2*Sections!$T$2*Sections!FT236^2)/BikeData!$G$5</f>
        <v>8.0236550816953951</v>
      </c>
      <c r="GE236" s="149">
        <f>Sections!$V$2*BikeData!$N$2*(Sections!$P$2/Sections!$M$2)/(1-Sections!$V$2*Sections!$N$2/Sections!$M$2)</f>
        <v>15.459349727578084</v>
      </c>
      <c r="GF236" s="149">
        <f t="shared" si="335"/>
        <v>8.0236550816953951</v>
      </c>
      <c r="GG236" s="149">
        <f t="shared" si="336"/>
        <v>304.54111422000005</v>
      </c>
      <c r="GH236" s="149">
        <f>MAX(0, (FT236^2 - CX$6^2)/(2*Sections!GF236))</f>
        <v>220.32614062662691</v>
      </c>
      <c r="GI236" s="149">
        <f t="shared" si="337"/>
        <v>0</v>
      </c>
      <c r="GJ236" s="149">
        <f t="shared" si="338"/>
        <v>4.7104625432718503</v>
      </c>
      <c r="GM236" s="106">
        <f>INDEX($B$29:$B$34, MATCH(GQ236, $A$29:$A$34, 0))</f>
        <v>281.54523308547459</v>
      </c>
      <c r="GN236" s="106">
        <f t="shared" si="339"/>
        <v>210</v>
      </c>
      <c r="GO236" s="106">
        <f t="shared" si="340"/>
        <v>57.844709460009319</v>
      </c>
      <c r="GP236" s="106">
        <f t="shared" si="341"/>
        <v>208.24095405603356</v>
      </c>
      <c r="GQ236" s="106">
        <f>IF(HD236=1,
IF(GO236&lt;$E$29,1,
IF(GO236&lt;$E$30,2,
IF(GO236&lt;$E$31,3,
IF(GO236&lt;$E$32,4,
IF(GO236&lt;$E$33,5,
IF(GO236&lt;$E$34,6)))))),
IF(GO236&gt;$F$29,1,
IF(GO236&gt;$F$30,2,
IF(GO236&gt;$F$31,3,
IF(GO236&gt;$F$32,4,
IF(GO236&gt;$F$33,5,
IF(GO236&gt;$F$34,6)))))))</f>
        <v>4</v>
      </c>
      <c r="GR236" s="106" cm="1">
        <f t="array" ref="GR236">INDEX(Sections!$A$37:$F$67, MATCH(GO236, Acceleration!$H$6:$H$36, 1), Sections!GQ236)</f>
        <v>4.7104625432718503</v>
      </c>
      <c r="GS236" s="106">
        <f>(BikeData!$G$5/GM236)*BikeData!$N$2*(Sections!$O$2/Sections!$N$2)-Sections!GX236/Sections!GM236</f>
        <v>8.1062386587381852</v>
      </c>
      <c r="GT236" s="106">
        <f>(Sections!$V$2*Sections!$L$2*BikeData!$N$2*((Sections!$P$2)/Sections!$M$2)/(1-Sections!$V$2*Sections!$N$2/Sections!$M$2))/Sections!GM236-Sections!GX236/Sections!GM236</f>
        <v>12.356758506268525</v>
      </c>
      <c r="GU236" s="106">
        <f t="shared" si="342"/>
        <v>4.7104625432718503</v>
      </c>
      <c r="GV236" s="106">
        <f t="shared" si="343"/>
        <v>57.926085122330122</v>
      </c>
      <c r="GW236" s="106">
        <f t="shared" si="326"/>
        <v>1.727551415031087E-2</v>
      </c>
      <c r="GX236" s="106">
        <f>0.5*Sections!$U$2*Sections!$T$2*Sections!GO236^2</f>
        <v>602.28187425232045</v>
      </c>
      <c r="GY236" s="106">
        <f>BikeData!$N$2*((Sections!$P$2)/Sections!$N$2)-(0.5*Sections!$U$2*Sections!$T$2*Sections!GO236^2)/BikeData!$G$5</f>
        <v>8.1529492884400199</v>
      </c>
      <c r="GZ236" s="106">
        <f>Sections!$V$2*BikeData!$N$2*(Sections!$P$2/Sections!$M$2)/(1-Sections!$V$2*Sections!$N$2/Sections!$M$2)</f>
        <v>15.459349727578084</v>
      </c>
      <c r="HA236" s="106">
        <f t="shared" si="344"/>
        <v>8.1529492884400199</v>
      </c>
      <c r="HB236" s="106">
        <f t="shared" si="345"/>
        <v>173.21187875999999</v>
      </c>
      <c r="HC236" s="106">
        <f>MAX(0, (GO236^2 - DY$9^2)/(2*Sections!HA236))</f>
        <v>205.20245460481178</v>
      </c>
      <c r="HD236" s="106">
        <f t="shared" si="346"/>
        <v>1</v>
      </c>
      <c r="HE236" s="106">
        <f t="shared" si="347"/>
        <v>4.7104625432718503</v>
      </c>
      <c r="HF236" s="639"/>
      <c r="HG236" s="672"/>
      <c r="HH236" s="82">
        <f>INDEX($B$29:$B$34, MATCH(HL236, $A$29:$A$34, 0))</f>
        <v>288.49501037177833</v>
      </c>
      <c r="HI236" s="82">
        <f t="shared" si="348"/>
        <v>210</v>
      </c>
      <c r="HJ236" s="82">
        <f t="shared" si="349"/>
        <v>49.528657278506124</v>
      </c>
      <c r="HK236" s="82">
        <f t="shared" si="350"/>
        <v>178.30316620262204</v>
      </c>
      <c r="HL236" s="106">
        <f>IF(HY236=1,
IF(HJ236&lt;$E$29,1,
IF(HJ236&lt;$E$30,2,
IF(HJ236&lt;$E$31,3,
IF(HJ236&lt;$E$32,4,
IF(HJ236&lt;$E$33,5,
IF(HJ236&lt;$E$34,6)))))),
IF(HJ236&gt;$F$29,1,
IF(HJ236&gt;$F$30,2,
IF(HJ236&gt;$F$31,3,
IF(HJ236&gt;$F$32,4,
IF(HJ236&gt;$F$33,5,
IF(HJ236&gt;$F$34,6)))))))</f>
        <v>3</v>
      </c>
      <c r="HM236" s="106" cm="1">
        <f t="array" ref="HM236">INDEX(Sections!$A$37:$F$67, MATCH(HJ236, Acceleration!$H$6:$H$36, 1), Sections!HL236)</f>
        <v>6.8582415088433493</v>
      </c>
      <c r="HN236" s="82">
        <f>(BikeData!$G$5/HH236)*BikeData!$N$2*(Sections!$O$2/Sections!$N$2)-Sections!HS236/Sections!HH236</f>
        <v>8.4680802735509708</v>
      </c>
      <c r="HO236" s="82">
        <f>(Sections!$V$2*Sections!$L$2*BikeData!$N$2*((Sections!$P$2)/Sections!$M$2)/(1-Sections!$V$2*Sections!$N$2/Sections!$M$2))/Sections!HH236-Sections!HS236/Sections!HH236</f>
        <v>12.616206092660223</v>
      </c>
      <c r="HP236" s="82">
        <f t="shared" si="351"/>
        <v>6.8582415088433493</v>
      </c>
      <c r="HQ236" s="82">
        <f t="shared" si="303"/>
        <v>49.351437381455263</v>
      </c>
      <c r="HR236" s="106">
        <f t="shared" si="314"/>
        <v>2.0226517853545449E-2</v>
      </c>
      <c r="HS236" s="104">
        <f>0.5*Sections!$U$2*Sections!$T$2*Sections!HJ236^2</f>
        <v>441.55582052610919</v>
      </c>
      <c r="HT236" s="104">
        <f>BikeData!$N$2*((Sections!$P$2)/Sections!$N$2)-(0.5*Sections!$U$2*Sections!$T$2*Sections!HJ236^2)/BikeData!$G$5</f>
        <v>8.7617600980090007</v>
      </c>
      <c r="HU236" s="104">
        <f>Sections!$V$2*BikeData!$N$2*(Sections!$P$2/Sections!$M$2)/(1-Sections!$V$2*Sections!$N$2/Sections!$M$2)</f>
        <v>15.459349727578084</v>
      </c>
      <c r="HV236" s="106">
        <f t="shared" si="352"/>
        <v>8.7617600980090007</v>
      </c>
      <c r="HW236" s="106">
        <f t="shared" si="353"/>
        <v>111.42191860000003</v>
      </c>
      <c r="HX236" s="106">
        <f t="shared" si="327"/>
        <v>121.65491601174116</v>
      </c>
      <c r="HY236" s="106">
        <f t="shared" si="354"/>
        <v>1</v>
      </c>
      <c r="HZ236" s="106">
        <f t="shared" si="315"/>
        <v>-8.7617600980090007</v>
      </c>
      <c r="IA236" s="639"/>
    </row>
    <row r="237" spans="2:235">
      <c r="B237" s="65"/>
      <c r="C237" s="65"/>
      <c r="D237" s="65"/>
      <c r="E237" s="111"/>
      <c r="F237" s="111"/>
      <c r="L237" s="149">
        <f>INDEX($B$29:$B$34, MATCH($P237, $A$29:$A$34, 0))</f>
        <v>281.54523308547459</v>
      </c>
      <c r="M237" s="149">
        <f t="shared" si="319"/>
        <v>211</v>
      </c>
      <c r="N237" s="149">
        <f t="shared" si="328"/>
        <v>57.677794138484536</v>
      </c>
      <c r="O237" s="149">
        <f t="shared" si="320"/>
        <v>207.64005889854434</v>
      </c>
      <c r="P237" s="149">
        <f>IF(AC237=0,
IF(N237&lt;$E$29,1,
IF(N237&lt;$E$30,2,
IF(N237&lt;$E$31,3,
IF(N237&lt;$E$32,4,
IF(N237&lt;$E$33,5,
IF(N237&lt;$E$34,6)))))),
IF(N237&gt;$F$29,1,
IF(N237&gt;$F$30,2,
IF(N237&gt;$F$31,3,
IF(N237&gt;$F$32,4,
IF(N237&gt;$F$33,5,
IF(N237&gt;$F$34,6)))))))</f>
        <v>4</v>
      </c>
      <c r="Q237" s="149" cm="1">
        <f t="array" ref="Q237">INDEX(Sections!$A$37:$F$67, MATCH(N237, Acceleration!$H$6:$H$36, 1), Sections!P237)</f>
        <v>4.7104625432718503</v>
      </c>
      <c r="R237" s="149">
        <f>(BikeData!$G$5/L237)*BikeData!$N$2*(Sections!$O$2/Sections!$N$2)-Sections!W237/Sections!L237</f>
        <v>8.1185665025152964</v>
      </c>
      <c r="S237" s="149">
        <f>(Sections!$V$2*Sections!$L$2*BikeData!$N$2*((Sections!$P$2)/Sections!$M$2)/(1-Sections!$V$2*Sections!$N$2/Sections!$M$2))/Sections!L237-Sections!W237/Sections!L237</f>
        <v>12.369086350045638</v>
      </c>
      <c r="T237" s="149">
        <f t="shared" si="317"/>
        <v>4.7104625432718503</v>
      </c>
      <c r="U237" s="149">
        <f t="shared" si="318"/>
        <v>57.759404963762783</v>
      </c>
      <c r="V237" s="149">
        <f t="shared" si="321"/>
        <v>1.7325437688665027E-2</v>
      </c>
      <c r="W237" s="149">
        <f>0.5*Sections!$U$2*Sections!$T$2*Sections!N237^2</f>
        <v>598.81102860265219</v>
      </c>
      <c r="X237" s="149">
        <f>BikeData!$N$2*((Sections!$P$2)/Sections!$N$2)-(0.5*Sections!$U$2*Sections!$T$2*Sections!N237^2)/BikeData!$G$5</f>
        <v>8.1660964310523987</v>
      </c>
      <c r="Y237" s="149">
        <f>Sections!$V$2*BikeData!$N$2*(Sections!$P$2/Sections!$M$2)/(1-Sections!$V$2*Sections!$N$2/Sections!$M$2)</f>
        <v>15.459349727578084</v>
      </c>
      <c r="Z237" s="149">
        <f t="shared" si="322"/>
        <v>8.1660964310523987</v>
      </c>
      <c r="AA237" s="149">
        <f>$D$2-M237</f>
        <v>292.2</v>
      </c>
      <c r="AB237" s="149">
        <f>MAX(0, (N237^2 - M$17^2)/(2*Sections!Z237))</f>
        <v>148.77884266667007</v>
      </c>
      <c r="AC237" s="149">
        <f t="shared" si="329"/>
        <v>0</v>
      </c>
      <c r="AD237" s="149">
        <f t="shared" si="323"/>
        <v>4.7104625432718503</v>
      </c>
      <c r="EW237" s="637"/>
      <c r="EX237" s="129">
        <f>INDEX($B$29:$B$34, MATCH($FB237, $A$29:$A$34, 0))</f>
        <v>300.69501336586995</v>
      </c>
      <c r="EY237" s="129">
        <f t="shared" si="355"/>
        <v>211</v>
      </c>
      <c r="EZ237" s="129">
        <f t="shared" si="356"/>
        <v>40.948567165327333</v>
      </c>
      <c r="FA237" s="129">
        <f t="shared" si="357"/>
        <v>147.4148417951784</v>
      </c>
      <c r="FB237" s="149">
        <f>IF(FO237=1,
IF(EZ237&lt;$E$29,1,
IF(EZ237&lt;$E$30,2,
IF(EZ237&lt;$E$31,3,
IF(EZ237&lt;$E$32,4,
IF(EZ237&lt;$E$33,5,
IF(EZ237&lt;$E$34,6)))))),
IF(EZ237&gt;$F$29,1,
IF(EZ237&gt;$F$30,2,
IF(EZ237&gt;$F$31,3,
IF(EZ237&gt;$F$32,4,
IF(EZ237&gt;$F$33,5,
IF(EZ237&gt;$F$34,6)))))))</f>
        <v>2</v>
      </c>
      <c r="FC237" s="149" cm="1">
        <f t="array" ref="FC237">INDEX(Sections!$A$37:$F$67, MATCH(EZ237, Acceleration!$H$6:$H$36, 1), Sections!FB237)</f>
        <v>9.4901727706756382</v>
      </c>
      <c r="FD237" s="129">
        <f>(BikeData!$G$5/EX237)*BikeData!$N$2*(Sections!$O$2/Sections!$N$2)-Sections!FI237/Sections!EX237</f>
        <v>8.5892126059633558</v>
      </c>
      <c r="FE237" s="129">
        <f>(Sections!$V$2*Sections!$L$2*BikeData!$N$2*((Sections!$P$2)/Sections!$M$2)/(1-Sections!$V$2*Sections!$N$2/Sections!$M$2))/Sections!EX237-Sections!FI237/Sections!EX237</f>
        <v>12.569037837555296</v>
      </c>
      <c r="FF237" s="129">
        <f t="shared" si="358"/>
        <v>8.5892126059633558</v>
      </c>
      <c r="FG237" s="129">
        <f t="shared" si="316"/>
        <v>40.721039255565742</v>
      </c>
      <c r="FH237" s="129">
        <f t="shared" si="362"/>
        <v>2.4488914391147934E-2</v>
      </c>
      <c r="FI237" s="149">
        <f>0.5*Sections!$U$2*Sections!$T$2*Sections!EZ237^2</f>
        <v>301.82132752079826</v>
      </c>
      <c r="FJ237" s="149">
        <f>BikeData!$N$2*((Sections!$P$2)/Sections!$N$2)-(0.5*Sections!$U$2*Sections!$T$2*Sections!EZ237^2)/BikeData!$G$5</f>
        <v>9.2910574199988147</v>
      </c>
      <c r="FK237" s="149">
        <f>Sections!$V$2*BikeData!$N$2*(Sections!$P$2/Sections!$M$2)/(1-Sections!$V$2*Sections!$N$2/Sections!$M$2)</f>
        <v>15.459349727578084</v>
      </c>
      <c r="FL237" s="149">
        <f t="shared" si="359"/>
        <v>9.2910574199988147</v>
      </c>
      <c r="FM237" s="149">
        <f t="shared" si="360"/>
        <v>42.628281630000004</v>
      </c>
      <c r="FN237" s="149">
        <f t="shared" si="324"/>
        <v>51.167325393541176</v>
      </c>
      <c r="FO237" s="149">
        <f t="shared" si="361"/>
        <v>1</v>
      </c>
      <c r="FP237" s="149">
        <f t="shared" si="363"/>
        <v>-9.2910574199988147</v>
      </c>
      <c r="FQ237" s="676"/>
      <c r="FR237" s="149">
        <f>INDEX($B$29:$B$34, MATCH($FV237, $A$29:$A$34, 0))</f>
        <v>281.54523308547459</v>
      </c>
      <c r="FS237" s="129">
        <f t="shared" si="330"/>
        <v>211</v>
      </c>
      <c r="FT237" s="129">
        <f t="shared" si="331"/>
        <v>59.540430304330876</v>
      </c>
      <c r="FU237" s="129">
        <f t="shared" si="332"/>
        <v>214.34554909559117</v>
      </c>
      <c r="FV237" s="149">
        <f>IF(GI237=0,
IF(FT237&lt;$E$29,1,
IF(FT237&lt;$E$30,2,
IF(FT237&lt;$E$31,3,
IF(FT237&lt;$E$32,4,
IF(FT237&lt;$E$33,5,
IF(FT237&lt;$E$34,6)))))),
IF(FT237&gt;$F$29,1,
IF(FT237&gt;$F$30,2,
IF(FT237&gt;$F$31,3,
IF(FT237&gt;$F$32,4,
IF(FT237&gt;$F$33,5,
IF(FT237&gt;$F$34,6)))))))</f>
        <v>4</v>
      </c>
      <c r="FW237" s="149" cm="1">
        <f t="array" ref="FW237">INDEX(Sections!$A$37:$F$67, MATCH(FT237, Acceleration!$H$6:$H$36, 1), Sections!FV237)</f>
        <v>4.7104625432718503</v>
      </c>
      <c r="FX237" s="129">
        <f>(BikeData!$G$5/FR237)*BikeData!$N$2*(Sections!$O$2/Sections!$N$2)-Sections!GC237/Sections!FR237</f>
        <v>7.9789786916504788</v>
      </c>
      <c r="FY237" s="129">
        <f>(Sections!$V$2*Sections!$L$2*BikeData!$N$2*((Sections!$P$2)/Sections!$M$2)/(1-Sections!$V$2*Sections!$N$2/Sections!$M$2))/Sections!FR237-Sections!GC237/Sections!FR237</f>
        <v>12.229498539180819</v>
      </c>
      <c r="FZ237" s="129">
        <f t="shared" si="333"/>
        <v>4.7104625432718503</v>
      </c>
      <c r="GA237" s="129">
        <f t="shared" si="334"/>
        <v>59.619491493230854</v>
      </c>
      <c r="GB237" s="129">
        <f t="shared" si="325"/>
        <v>1.6784166772094197E-2</v>
      </c>
      <c r="GC237" s="149">
        <f>0.5*Sections!$U$2*Sections!$T$2*Sections!FT237^2</f>
        <v>638.11131134847881</v>
      </c>
      <c r="GD237" s="149">
        <f>BikeData!$N$2*((Sections!$P$2)/Sections!$N$2)-(0.5*Sections!$U$2*Sections!$T$2*Sections!FT237^2)/BikeData!$G$5</f>
        <v>8.017231723681844</v>
      </c>
      <c r="GE237" s="149">
        <f>Sections!$V$2*BikeData!$N$2*(Sections!$P$2/Sections!$M$2)/(1-Sections!$V$2*Sections!$N$2/Sections!$M$2)</f>
        <v>15.459349727578084</v>
      </c>
      <c r="GF237" s="149">
        <f t="shared" si="335"/>
        <v>8.017231723681844</v>
      </c>
      <c r="GG237" s="149">
        <f t="shared" si="336"/>
        <v>303.54111422000005</v>
      </c>
      <c r="GH237" s="149">
        <f>MAX(0, (FT237^2 - CX$6^2)/(2*Sections!GF237))</f>
        <v>221.09020688233539</v>
      </c>
      <c r="GI237" s="149">
        <f t="shared" si="337"/>
        <v>0</v>
      </c>
      <c r="GJ237" s="149">
        <f t="shared" si="338"/>
        <v>4.7104625432718503</v>
      </c>
      <c r="GM237" s="106">
        <f>INDEX($B$29:$B$34, MATCH(GQ237, $A$29:$A$34, 0))</f>
        <v>281.54523308547459</v>
      </c>
      <c r="GN237" s="106">
        <f t="shared" si="339"/>
        <v>211</v>
      </c>
      <c r="GO237" s="106">
        <f t="shared" si="340"/>
        <v>57.926085122330122</v>
      </c>
      <c r="GP237" s="106">
        <f t="shared" si="341"/>
        <v>208.53390644038845</v>
      </c>
      <c r="GQ237" s="106">
        <f>IF(HD237=1,
IF(GO237&lt;$E$29,1,
IF(GO237&lt;$E$30,2,
IF(GO237&lt;$E$31,3,
IF(GO237&lt;$E$32,4,
IF(GO237&lt;$E$33,5,
IF(GO237&lt;$E$34,6)))))),
IF(GO237&gt;$F$29,1,
IF(GO237&gt;$F$30,2,
IF(GO237&gt;$F$31,3,
IF(GO237&gt;$F$32,4,
IF(GO237&gt;$F$33,5,
IF(GO237&gt;$F$34,6)))))))</f>
        <v>4</v>
      </c>
      <c r="GR237" s="106" cm="1">
        <f t="array" ref="GR237">INDEX(Sections!$A$37:$F$67, MATCH(GO237, Acceleration!$H$6:$H$36, 1), Sections!GQ237)</f>
        <v>4.7104625432718503</v>
      </c>
      <c r="GS237" s="106">
        <f>(BikeData!$G$5/GM237)*BikeData!$N$2*(Sections!$O$2/Sections!$N$2)-Sections!GX237/Sections!GM237</f>
        <v>8.1002155892051171</v>
      </c>
      <c r="GT237" s="106">
        <f>(Sections!$V$2*Sections!$L$2*BikeData!$N$2*((Sections!$P$2)/Sections!$M$2)/(1-Sections!$V$2*Sections!$N$2/Sections!$M$2))/Sections!GM237-Sections!GX237/Sections!GM237</f>
        <v>12.350735436735457</v>
      </c>
      <c r="GU237" s="106">
        <f t="shared" si="342"/>
        <v>4.7104625432718503</v>
      </c>
      <c r="GV237" s="106">
        <f t="shared" si="343"/>
        <v>58.007346626836664</v>
      </c>
      <c r="GW237" s="106">
        <f t="shared" si="326"/>
        <v>1.7251279202423971E-2</v>
      </c>
      <c r="GX237" s="106">
        <f>0.5*Sections!$U$2*Sections!$T$2*Sections!GO237^2</f>
        <v>603.97764076789827</v>
      </c>
      <c r="GY237" s="106">
        <f>BikeData!$N$2*((Sections!$P$2)/Sections!$N$2)-(0.5*Sections!$U$2*Sections!$T$2*Sections!GO237^2)/BikeData!$G$5</f>
        <v>8.146525930426467</v>
      </c>
      <c r="GZ237" s="106">
        <f>Sections!$V$2*BikeData!$N$2*(Sections!$P$2/Sections!$M$2)/(1-Sections!$V$2*Sections!$N$2/Sections!$M$2)</f>
        <v>15.459349727578084</v>
      </c>
      <c r="HA237" s="106">
        <f t="shared" si="344"/>
        <v>8.146525930426467</v>
      </c>
      <c r="HB237" s="106">
        <f t="shared" si="345"/>
        <v>172.21187875999999</v>
      </c>
      <c r="HC237" s="106">
        <f>MAX(0, (GO237^2 - DY$9^2)/(2*Sections!HA237))</f>
        <v>205.94246960334539</v>
      </c>
      <c r="HD237" s="106">
        <f t="shared" si="346"/>
        <v>1</v>
      </c>
      <c r="HE237" s="106">
        <f t="shared" si="347"/>
        <v>4.7104625432718503</v>
      </c>
      <c r="HF237" s="639"/>
      <c r="HG237" s="672"/>
      <c r="HH237" s="82">
        <f>INDEX($B$29:$B$34, MATCH(HL237, $A$29:$A$34, 0))</f>
        <v>288.49501037177833</v>
      </c>
      <c r="HI237" s="82">
        <f t="shared" si="348"/>
        <v>211</v>
      </c>
      <c r="HJ237" s="82">
        <f t="shared" si="349"/>
        <v>49.351437381455263</v>
      </c>
      <c r="HK237" s="82">
        <f t="shared" si="350"/>
        <v>177.66517457323894</v>
      </c>
      <c r="HL237" s="106">
        <f>IF(HY237=1,
IF(HJ237&lt;$E$29,1,
IF(HJ237&lt;$E$30,2,
IF(HJ237&lt;$E$31,3,
IF(HJ237&lt;$E$32,4,
IF(HJ237&lt;$E$33,5,
IF(HJ237&lt;$E$34,6)))))),
IF(HJ237&gt;$F$29,1,
IF(HJ237&gt;$F$30,2,
IF(HJ237&gt;$F$31,3,
IF(HJ237&gt;$F$32,4,
IF(HJ237&gt;$F$33,5,
IF(HJ237&gt;$F$34,6)))))))</f>
        <v>3</v>
      </c>
      <c r="HM237" s="106" cm="1">
        <f t="array" ref="HM237">INDEX(Sections!$A$37:$F$67, MATCH(HJ237, Acceleration!$H$6:$H$36, 1), Sections!HL237)</f>
        <v>6.8582415088433493</v>
      </c>
      <c r="HN237" s="82">
        <f>(BikeData!$G$5/HH237)*BikeData!$N$2*(Sections!$O$2/Sections!$N$2)-Sections!HS237/Sections!HH237</f>
        <v>8.4790136814848491</v>
      </c>
      <c r="HO237" s="82">
        <f>(Sections!$V$2*Sections!$L$2*BikeData!$N$2*((Sections!$P$2)/Sections!$M$2)/(1-Sections!$V$2*Sections!$N$2/Sections!$M$2))/Sections!HH237-Sections!HS237/Sections!HH237</f>
        <v>12.627139500594101</v>
      </c>
      <c r="HP237" s="82">
        <f t="shared" si="351"/>
        <v>6.8582415088433493</v>
      </c>
      <c r="HQ237" s="82">
        <f t="shared" si="303"/>
        <v>49.173335820445651</v>
      </c>
      <c r="HR237" s="106">
        <f t="shared" si="314"/>
        <v>2.029946311981411E-2</v>
      </c>
      <c r="HS237" s="104">
        <f>0.5*Sections!$U$2*Sections!$T$2*Sections!HJ237^2</f>
        <v>438.40158689082591</v>
      </c>
      <c r="HT237" s="104">
        <f>BikeData!$N$2*((Sections!$P$2)/Sections!$N$2)-(0.5*Sections!$U$2*Sections!$T$2*Sections!HJ237^2)/BikeData!$G$5</f>
        <v>8.7737079526881043</v>
      </c>
      <c r="HU237" s="104">
        <f>Sections!$V$2*BikeData!$N$2*(Sections!$P$2/Sections!$M$2)/(1-Sections!$V$2*Sections!$N$2/Sections!$M$2)</f>
        <v>15.459349727578084</v>
      </c>
      <c r="HV237" s="106">
        <f t="shared" si="352"/>
        <v>8.7737079526881043</v>
      </c>
      <c r="HW237" s="106">
        <f t="shared" si="353"/>
        <v>110.42191860000003</v>
      </c>
      <c r="HX237" s="106">
        <f t="shared" si="327"/>
        <v>120.4906106336044</v>
      </c>
      <c r="HY237" s="106">
        <f t="shared" si="354"/>
        <v>1</v>
      </c>
      <c r="HZ237" s="106">
        <f t="shared" si="315"/>
        <v>-8.7737079526881043</v>
      </c>
      <c r="IA237" s="639"/>
    </row>
    <row r="238" spans="2:235">
      <c r="B238" s="65"/>
      <c r="C238" s="65"/>
      <c r="D238" s="65"/>
      <c r="E238" s="111"/>
      <c r="F238" s="111"/>
      <c r="L238" s="149">
        <f>INDEX($B$29:$B$34, MATCH($P238, $A$29:$A$34, 0))</f>
        <v>281.54523308547459</v>
      </c>
      <c r="M238" s="149">
        <f t="shared" si="319"/>
        <v>212</v>
      </c>
      <c r="N238" s="149">
        <f t="shared" si="328"/>
        <v>57.759404963762783</v>
      </c>
      <c r="O238" s="149">
        <f t="shared" si="320"/>
        <v>207.93385786954602</v>
      </c>
      <c r="P238" s="149">
        <f>IF(AC238=0,
IF(N238&lt;$E$29,1,
IF(N238&lt;$E$30,2,
IF(N238&lt;$E$31,3,
IF(N238&lt;$E$32,4,
IF(N238&lt;$E$33,5,
IF(N238&lt;$E$34,6)))))),
IF(N238&gt;$F$29,1,
IF(N238&gt;$F$30,2,
IF(N238&gt;$F$31,3,
IF(N238&gt;$F$32,4,
IF(N238&gt;$F$33,5,
IF(N238&gt;$F$34,6)))))))</f>
        <v>4</v>
      </c>
      <c r="Q238" s="149" cm="1">
        <f t="array" ref="Q238">INDEX(Sections!$A$37:$F$67, MATCH(N238, Acceleration!$H$6:$H$36, 1), Sections!P238)</f>
        <v>4.7104625432718503</v>
      </c>
      <c r="R238" s="149">
        <f>(BikeData!$G$5/L238)*BikeData!$N$2*(Sections!$O$2/Sections!$N$2)-Sections!W238/Sections!L238</f>
        <v>8.1125434329822284</v>
      </c>
      <c r="S238" s="149">
        <f>(Sections!$V$2*Sections!$L$2*BikeData!$N$2*((Sections!$P$2)/Sections!$M$2)/(1-Sections!$V$2*Sections!$N$2/Sections!$M$2))/Sections!L238-Sections!W238/Sections!L238</f>
        <v>12.363063280512568</v>
      </c>
      <c r="T238" s="149">
        <f t="shared" si="317"/>
        <v>4.7104625432718503</v>
      </c>
      <c r="U238" s="149">
        <f t="shared" si="318"/>
        <v>57.84090064007033</v>
      </c>
      <c r="V238" s="149">
        <f t="shared" si="321"/>
        <v>1.7300992324830358E-2</v>
      </c>
      <c r="W238" s="149">
        <f>0.5*Sections!$U$2*Sections!$T$2*Sections!N238^2</f>
        <v>600.50679511823</v>
      </c>
      <c r="X238" s="149">
        <f>BikeData!$N$2*((Sections!$P$2)/Sections!$N$2)-(0.5*Sections!$U$2*Sections!$T$2*Sections!N238^2)/BikeData!$G$5</f>
        <v>8.1596730730388458</v>
      </c>
      <c r="Y238" s="149">
        <f>Sections!$V$2*BikeData!$N$2*(Sections!$P$2/Sections!$M$2)/(1-Sections!$V$2*Sections!$N$2/Sections!$M$2)</f>
        <v>15.459349727578084</v>
      </c>
      <c r="Z238" s="149">
        <f t="shared" si="322"/>
        <v>8.1596730730388458</v>
      </c>
      <c r="AA238" s="149">
        <f>$D$2-M238</f>
        <v>291.2</v>
      </c>
      <c r="AB238" s="149">
        <f>MAX(0, (N238^2 - M$17^2)/(2*Sections!Z238))</f>
        <v>149.47324822236374</v>
      </c>
      <c r="AC238" s="149">
        <f t="shared" si="329"/>
        <v>0</v>
      </c>
      <c r="AD238" s="149">
        <f t="shared" si="323"/>
        <v>4.7104625432718503</v>
      </c>
      <c r="EW238" s="637"/>
      <c r="EX238" s="129">
        <f>INDEX($B$29:$B$34, MATCH($FB238, $A$29:$A$34, 0))</f>
        <v>300.69501336586995</v>
      </c>
      <c r="EY238" s="129">
        <f t="shared" si="355"/>
        <v>212</v>
      </c>
      <c r="EZ238" s="129">
        <f t="shared" si="356"/>
        <v>40.721039255565742</v>
      </c>
      <c r="FA238" s="129">
        <f t="shared" si="357"/>
        <v>146.59574132003667</v>
      </c>
      <c r="FB238" s="149">
        <f>IF(FO238=1,
IF(EZ238&lt;$E$29,1,
IF(EZ238&lt;$E$30,2,
IF(EZ238&lt;$E$31,3,
IF(EZ238&lt;$E$32,4,
IF(EZ238&lt;$E$33,5,
IF(EZ238&lt;$E$34,6)))))),
IF(EZ238&gt;$F$29,1,
IF(EZ238&gt;$F$30,2,
IF(EZ238&gt;$F$31,3,
IF(EZ238&gt;$F$32,4,
IF(EZ238&gt;$F$33,5,
IF(EZ238&gt;$F$34,6)))))))</f>
        <v>2</v>
      </c>
      <c r="FC238" s="149" cm="1">
        <f t="array" ref="FC238">INDEX(Sections!$A$37:$F$67, MATCH(EZ238, Acceleration!$H$6:$H$36, 1), Sections!FB238)</f>
        <v>9.4901727706756382</v>
      </c>
      <c r="FD238" s="129">
        <f>(BikeData!$G$5/EX238)*BikeData!$N$2*(Sections!$O$2/Sections!$N$2)-Sections!FI238/Sections!EX238</f>
        <v>8.6003361049324916</v>
      </c>
      <c r="FE238" s="129">
        <f>(Sections!$V$2*Sections!$L$2*BikeData!$N$2*((Sections!$P$2)/Sections!$M$2)/(1-Sections!$V$2*Sections!$N$2/Sections!$M$2))/Sections!EX238-Sections!FI238/Sections!EX238</f>
        <v>12.580161336524432</v>
      </c>
      <c r="FF238" s="129">
        <f t="shared" si="358"/>
        <v>8.6003361049324916</v>
      </c>
      <c r="FG238" s="129">
        <f t="shared" si="316"/>
        <v>40.491919983693286</v>
      </c>
      <c r="FH238" s="129">
        <f t="shared" si="362"/>
        <v>2.4626611549861576E-2</v>
      </c>
      <c r="FI238" s="149">
        <f>0.5*Sections!$U$2*Sections!$T$2*Sections!EZ238^2</f>
        <v>298.47654684959872</v>
      </c>
      <c r="FJ238" s="149">
        <f>BikeData!$N$2*((Sections!$P$2)/Sections!$N$2)-(0.5*Sections!$U$2*Sections!$T$2*Sections!EZ238^2)/BikeData!$G$5</f>
        <v>9.3037270437533586</v>
      </c>
      <c r="FK238" s="149">
        <f>Sections!$V$2*BikeData!$N$2*(Sections!$P$2/Sections!$M$2)/(1-Sections!$V$2*Sections!$N$2/Sections!$M$2)</f>
        <v>15.459349727578084</v>
      </c>
      <c r="FL238" s="149">
        <f t="shared" si="359"/>
        <v>9.3037270437533586</v>
      </c>
      <c r="FM238" s="149">
        <f t="shared" si="360"/>
        <v>41.628281630000004</v>
      </c>
      <c r="FN238" s="149">
        <f t="shared" si="324"/>
        <v>50.099008563681615</v>
      </c>
      <c r="FO238" s="149">
        <f t="shared" si="361"/>
        <v>1</v>
      </c>
      <c r="FP238" s="149">
        <f t="shared" si="363"/>
        <v>-9.3037270437533586</v>
      </c>
      <c r="FQ238" s="676"/>
      <c r="FR238" s="149">
        <f>INDEX($B$29:$B$34, MATCH($FV238, $A$29:$A$34, 0))</f>
        <v>281.54523308547459</v>
      </c>
      <c r="FS238" s="129">
        <f t="shared" si="330"/>
        <v>212</v>
      </c>
      <c r="FT238" s="129">
        <f t="shared" si="331"/>
        <v>59.619491493230854</v>
      </c>
      <c r="FU238" s="129">
        <f t="shared" si="332"/>
        <v>214.63016937563108</v>
      </c>
      <c r="FV238" s="149">
        <f>IF(GI238=0,
IF(FT238&lt;$E$29,1,
IF(FT238&lt;$E$30,2,
IF(FT238&lt;$E$31,3,
IF(FT238&lt;$E$32,4,
IF(FT238&lt;$E$33,5,
IF(FT238&lt;$E$34,6)))))),
IF(FT238&gt;$F$29,1,
IF(FT238&gt;$F$30,2,
IF(FT238&gt;$F$31,3,
IF(FT238&gt;$F$32,4,
IF(FT238&gt;$F$33,5,
IF(FT238&gt;$F$34,6)))))))</f>
        <v>4</v>
      </c>
      <c r="FW238" s="149" cm="1">
        <f t="array" ref="FW238">INDEX(Sections!$A$37:$F$67, MATCH(FT238, Acceleration!$H$6:$H$36, 1), Sections!FV238)</f>
        <v>4.7104625432718503</v>
      </c>
      <c r="FX238" s="129">
        <f>(BikeData!$G$5/FR238)*BikeData!$N$2*(Sections!$O$2/Sections!$N$2)-Sections!GC238/Sections!FR238</f>
        <v>7.9729556221174098</v>
      </c>
      <c r="FY238" s="129">
        <f>(Sections!$V$2*Sections!$L$2*BikeData!$N$2*((Sections!$P$2)/Sections!$M$2)/(1-Sections!$V$2*Sections!$N$2/Sections!$M$2))/Sections!FR238-Sections!GC238/Sections!FR238</f>
        <v>12.223475469647749</v>
      </c>
      <c r="FZ238" s="129">
        <f t="shared" si="333"/>
        <v>4.7104625432718503</v>
      </c>
      <c r="GA238" s="129">
        <f t="shared" si="334"/>
        <v>59.698447978133984</v>
      </c>
      <c r="GB238" s="129">
        <f t="shared" si="325"/>
        <v>1.6761938807030238E-2</v>
      </c>
      <c r="GC238" s="149">
        <f>0.5*Sections!$U$2*Sections!$T$2*Sections!FT238^2</f>
        <v>639.80707786405662</v>
      </c>
      <c r="GD238" s="149">
        <f>BikeData!$N$2*((Sections!$P$2)/Sections!$N$2)-(0.5*Sections!$U$2*Sections!$T$2*Sections!FT238^2)/BikeData!$G$5</f>
        <v>8.0108083656682911</v>
      </c>
      <c r="GE238" s="149">
        <f>Sections!$V$2*BikeData!$N$2*(Sections!$P$2/Sections!$M$2)/(1-Sections!$V$2*Sections!$N$2/Sections!$M$2)</f>
        <v>15.459349727578084</v>
      </c>
      <c r="GF238" s="149">
        <f t="shared" si="335"/>
        <v>8.0108083656682911</v>
      </c>
      <c r="GG238" s="149">
        <f t="shared" si="336"/>
        <v>302.54111422000005</v>
      </c>
      <c r="GH238" s="149">
        <f>MAX(0, (FT238^2 - CX$6^2)/(2*Sections!GF238))</f>
        <v>221.85549845036755</v>
      </c>
      <c r="GI238" s="149">
        <f t="shared" si="337"/>
        <v>0</v>
      </c>
      <c r="GJ238" s="149">
        <f t="shared" si="338"/>
        <v>4.7104625432718503</v>
      </c>
      <c r="GM238" s="106">
        <f>INDEX($B$29:$B$34, MATCH(GQ238, $A$29:$A$34, 0))</f>
        <v>281.54523308547459</v>
      </c>
      <c r="GN238" s="106">
        <f t="shared" si="339"/>
        <v>212</v>
      </c>
      <c r="GO238" s="106">
        <f t="shared" si="340"/>
        <v>58.007346626836664</v>
      </c>
      <c r="GP238" s="106">
        <f t="shared" si="341"/>
        <v>208.82644785661199</v>
      </c>
      <c r="GQ238" s="106">
        <f>IF(HD238=1,
IF(GO238&lt;$E$29,1,
IF(GO238&lt;$E$30,2,
IF(GO238&lt;$E$31,3,
IF(GO238&lt;$E$32,4,
IF(GO238&lt;$E$33,5,
IF(GO238&lt;$E$34,6)))))),
IF(GO238&gt;$F$29,1,
IF(GO238&gt;$F$30,2,
IF(GO238&gt;$F$31,3,
IF(GO238&gt;$F$32,4,
IF(GO238&gt;$F$33,5,
IF(GO238&gt;$F$34,6)))))))</f>
        <v>4</v>
      </c>
      <c r="GR238" s="106" cm="1">
        <f t="array" ref="GR238">INDEX(Sections!$A$37:$F$67, MATCH(GO238, Acceleration!$H$6:$H$36, 1), Sections!GQ238)</f>
        <v>4.7104625432718503</v>
      </c>
      <c r="GS238" s="106">
        <f>(BikeData!$G$5/GM238)*BikeData!$N$2*(Sections!$O$2/Sections!$N$2)-Sections!GX238/Sections!GM238</f>
        <v>8.094192519672049</v>
      </c>
      <c r="GT238" s="106">
        <f>(Sections!$V$2*Sections!$L$2*BikeData!$N$2*((Sections!$P$2)/Sections!$M$2)/(1-Sections!$V$2*Sections!$N$2/Sections!$M$2))/Sections!GM238-Sections!GX238/Sections!GM238</f>
        <v>12.344712367202387</v>
      </c>
      <c r="GU238" s="106">
        <f t="shared" si="342"/>
        <v>4.7104625432718503</v>
      </c>
      <c r="GV238" s="106">
        <f t="shared" si="343"/>
        <v>58.088494452623941</v>
      </c>
      <c r="GW238" s="106">
        <f t="shared" si="326"/>
        <v>1.7227145963230984E-2</v>
      </c>
      <c r="GX238" s="106">
        <f>0.5*Sections!$U$2*Sections!$T$2*Sections!GO238^2</f>
        <v>605.67340728347619</v>
      </c>
      <c r="GY238" s="106">
        <f>BikeData!$N$2*((Sections!$P$2)/Sections!$N$2)-(0.5*Sections!$U$2*Sections!$T$2*Sections!GO238^2)/BikeData!$G$5</f>
        <v>8.1401025724129141</v>
      </c>
      <c r="GZ238" s="106">
        <f>Sections!$V$2*BikeData!$N$2*(Sections!$P$2/Sections!$M$2)/(1-Sections!$V$2*Sections!$N$2/Sections!$M$2)</f>
        <v>15.459349727578084</v>
      </c>
      <c r="HA238" s="106">
        <f t="shared" si="344"/>
        <v>8.1401025724129141</v>
      </c>
      <c r="HB238" s="106">
        <f t="shared" si="345"/>
        <v>171.21187875999999</v>
      </c>
      <c r="HC238" s="106">
        <f>MAX(0, (GO238^2 - DY$9^2)/(2*Sections!HA238))</f>
        <v>206.68365249410851</v>
      </c>
      <c r="HD238" s="106">
        <f t="shared" si="346"/>
        <v>1</v>
      </c>
      <c r="HE238" s="106">
        <f t="shared" si="347"/>
        <v>4.7104625432718503</v>
      </c>
      <c r="HF238" s="639"/>
      <c r="HG238" s="672"/>
      <c r="HH238" s="82">
        <f>INDEX($B$29:$B$34, MATCH(HL238, $A$29:$A$34, 0))</f>
        <v>288.49501037177833</v>
      </c>
      <c r="HI238" s="82">
        <f t="shared" si="348"/>
        <v>212</v>
      </c>
      <c r="HJ238" s="82">
        <f t="shared" si="349"/>
        <v>49.173335820445651</v>
      </c>
      <c r="HK238" s="82">
        <f t="shared" si="350"/>
        <v>177.02400895360435</v>
      </c>
      <c r="HL238" s="106">
        <f>IF(HY238=1,
IF(HJ238&lt;$E$29,1,
IF(HJ238&lt;$E$30,2,
IF(HJ238&lt;$E$31,3,
IF(HJ238&lt;$E$32,4,
IF(HJ238&lt;$E$33,5,
IF(HJ238&lt;$E$34,6)))))),
IF(HJ238&gt;$F$29,1,
IF(HJ238&gt;$F$30,2,
IF(HJ238&gt;$F$31,3,
IF(HJ238&gt;$F$32,4,
IF(HJ238&gt;$F$33,5,
IF(HJ238&gt;$F$34,6)))))))</f>
        <v>3</v>
      </c>
      <c r="HM238" s="106" cm="1">
        <f t="array" ref="HM238">INDEX(Sections!$A$37:$F$67, MATCH(HJ238, Acceleration!$H$6:$H$36, 1), Sections!HL238)</f>
        <v>6.8582415088433493</v>
      </c>
      <c r="HN238" s="82">
        <f>(BikeData!$G$5/HH238)*BikeData!$N$2*(Sections!$O$2/Sections!$N$2)-Sections!HS238/Sections!HH238</f>
        <v>8.4899619986113652</v>
      </c>
      <c r="HO238" s="82">
        <f>(Sections!$V$2*Sections!$L$2*BikeData!$N$2*((Sections!$P$2)/Sections!$M$2)/(1-Sections!$V$2*Sections!$N$2/Sections!$M$2))/Sections!HH238-Sections!HS238/Sections!HH238</f>
        <v>12.638087817720617</v>
      </c>
      <c r="HP238" s="82">
        <f t="shared" si="351"/>
        <v>6.8582415088433493</v>
      </c>
      <c r="HQ238" s="82">
        <f t="shared" si="303"/>
        <v>48.994342648009173</v>
      </c>
      <c r="HR238" s="106">
        <f t="shared" si="314"/>
        <v>2.0373304444015174E-2</v>
      </c>
      <c r="HS238" s="104">
        <f>0.5*Sections!$U$2*Sections!$T$2*Sections!HJ238^2</f>
        <v>435.24305202785814</v>
      </c>
      <c r="HT238" s="104">
        <f>BikeData!$N$2*((Sections!$P$2)/Sections!$N$2)-(0.5*Sections!$U$2*Sections!$T$2*Sections!HJ238^2)/BikeData!$G$5</f>
        <v>8.7856720998963151</v>
      </c>
      <c r="HU238" s="104">
        <f>Sections!$V$2*BikeData!$N$2*(Sections!$P$2/Sections!$M$2)/(1-Sections!$V$2*Sections!$N$2/Sections!$M$2)</f>
        <v>15.459349727578084</v>
      </c>
      <c r="HV238" s="106">
        <f t="shared" si="352"/>
        <v>8.7856720998963151</v>
      </c>
      <c r="HW238" s="106">
        <f t="shared" si="353"/>
        <v>109.42191860000003</v>
      </c>
      <c r="HX238" s="106">
        <f t="shared" si="327"/>
        <v>119.3278907825373</v>
      </c>
      <c r="HY238" s="106">
        <f t="shared" si="354"/>
        <v>1</v>
      </c>
      <c r="HZ238" s="106">
        <f t="shared" si="315"/>
        <v>-8.7856720998963151</v>
      </c>
      <c r="IA238" s="639"/>
    </row>
    <row r="239" spans="2:235" ht="14.65" thickBot="1">
      <c r="B239" s="65"/>
      <c r="C239" s="65"/>
      <c r="D239" s="65"/>
      <c r="E239" s="111"/>
      <c r="F239" s="111"/>
      <c r="L239" s="149">
        <f>INDEX($B$29:$B$34, MATCH($P239, $A$29:$A$34, 0))</f>
        <v>281.54523308547459</v>
      </c>
      <c r="M239" s="149">
        <f t="shared" si="319"/>
        <v>213</v>
      </c>
      <c r="N239" s="149">
        <f t="shared" si="328"/>
        <v>57.84090064007033</v>
      </c>
      <c r="O239" s="149">
        <f t="shared" si="320"/>
        <v>208.2272423042532</v>
      </c>
      <c r="P239" s="149">
        <f>IF(AC239=0,
IF(N239&lt;$E$29,1,
IF(N239&lt;$E$30,2,
IF(N239&lt;$E$31,3,
IF(N239&lt;$E$32,4,
IF(N239&lt;$E$33,5,
IF(N239&lt;$E$34,6)))))),
IF(N239&gt;$F$29,1,
IF(N239&gt;$F$30,2,
IF(N239&gt;$F$31,3,
IF(N239&gt;$F$32,4,
IF(N239&gt;$F$33,5,
IF(N239&gt;$F$34,6)))))))</f>
        <v>4</v>
      </c>
      <c r="Q239" s="149" cm="1">
        <f t="array" ref="Q239">INDEX(Sections!$A$37:$F$67, MATCH(N239, Acceleration!$H$6:$H$36, 1), Sections!P239)</f>
        <v>4.7104625432718503</v>
      </c>
      <c r="R239" s="149">
        <f>(BikeData!$G$5/L239)*BikeData!$N$2*(Sections!$O$2/Sections!$N$2)-Sections!W239/Sections!L239</f>
        <v>8.1065203634491603</v>
      </c>
      <c r="S239" s="149">
        <f>(Sections!$V$2*Sections!$L$2*BikeData!$N$2*((Sections!$P$2)/Sections!$M$2)/(1-Sections!$V$2*Sections!$N$2/Sections!$M$2))/Sections!L239-Sections!W239/Sections!L239</f>
        <v>12.3570402109795</v>
      </c>
      <c r="T239" s="149">
        <f t="shared" si="317"/>
        <v>4.7104625432718503</v>
      </c>
      <c r="U239" s="149">
        <f t="shared" si="318"/>
        <v>57.922281653445182</v>
      </c>
      <c r="V239" s="149">
        <f t="shared" si="321"/>
        <v>1.7276650143644962E-2</v>
      </c>
      <c r="W239" s="149">
        <f>0.5*Sections!$U$2*Sections!$T$2*Sections!N239^2</f>
        <v>602.20256163380793</v>
      </c>
      <c r="X239" s="149">
        <f>BikeData!$N$2*((Sections!$P$2)/Sections!$N$2)-(0.5*Sections!$U$2*Sections!$T$2*Sections!N239^2)/BikeData!$G$5</f>
        <v>8.1532497150252929</v>
      </c>
      <c r="Y239" s="149">
        <f>Sections!$V$2*BikeData!$N$2*(Sections!$P$2/Sections!$M$2)/(1-Sections!$V$2*Sections!$N$2/Sections!$M$2)</f>
        <v>15.459349727578084</v>
      </c>
      <c r="Z239" s="149">
        <f t="shared" si="322"/>
        <v>8.1532497150252929</v>
      </c>
      <c r="AA239" s="149">
        <f>$D$2-M239</f>
        <v>290.2</v>
      </c>
      <c r="AB239" s="149">
        <f>MAX(0, (N239^2 - M$17^2)/(2*Sections!Z239))</f>
        <v>150.16874792226898</v>
      </c>
      <c r="AC239" s="149">
        <f t="shared" si="329"/>
        <v>0</v>
      </c>
      <c r="AD239" s="149">
        <f t="shared" si="323"/>
        <v>4.7104625432718503</v>
      </c>
      <c r="EW239" s="637"/>
      <c r="EX239" s="129">
        <f>INDEX($B$29:$B$34, MATCH($FB239, $A$29:$A$34, 0))</f>
        <v>300.69501336586995</v>
      </c>
      <c r="EY239" s="129">
        <f t="shared" si="355"/>
        <v>213</v>
      </c>
      <c r="EZ239" s="129">
        <f t="shared" si="356"/>
        <v>40.491919983693286</v>
      </c>
      <c r="FA239" s="129">
        <f t="shared" si="357"/>
        <v>145.77091194129582</v>
      </c>
      <c r="FB239" s="149">
        <f>IF(FO239=1,
IF(EZ239&lt;$E$29,1,
IF(EZ239&lt;$E$30,2,
IF(EZ239&lt;$E$31,3,
IF(EZ239&lt;$E$32,4,
IF(EZ239&lt;$E$33,5,
IF(EZ239&lt;$E$34,6)))))),
IF(EZ239&gt;$F$29,1,
IF(EZ239&gt;$F$30,2,
IF(EZ239&gt;$F$31,3,
IF(EZ239&gt;$F$32,4,
IF(EZ239&gt;$F$33,5,
IF(EZ239&gt;$F$34,6)))))))</f>
        <v>2</v>
      </c>
      <c r="FC239" s="149" cm="1">
        <f t="array" ref="FC239">INDEX(Sections!$A$37:$F$67, MATCH(EZ239, Acceleration!$H$6:$H$36, 1), Sections!FB239)</f>
        <v>9.4901727706756382</v>
      </c>
      <c r="FD239" s="129">
        <f>(BikeData!$G$5/EX239)*BikeData!$N$2*(Sections!$O$2/Sections!$N$2)-Sections!FI239/Sections!EX239</f>
        <v>8.6114747723093128</v>
      </c>
      <c r="FE239" s="129">
        <f>(Sections!$V$2*Sections!$L$2*BikeData!$N$2*((Sections!$P$2)/Sections!$M$2)/(1-Sections!$V$2*Sections!$N$2/Sections!$M$2))/Sections!EX239-Sections!FI239/Sections!EX239</f>
        <v>12.591300003901253</v>
      </c>
      <c r="FF239" s="129">
        <f t="shared" si="358"/>
        <v>8.6114747723093128</v>
      </c>
      <c r="FG239" s="129">
        <f t="shared" si="316"/>
        <v>40.26118175212055</v>
      </c>
      <c r="FH239" s="129">
        <f t="shared" si="362"/>
        <v>2.4766850523501152E-2</v>
      </c>
      <c r="FI239" s="149">
        <f>0.5*Sections!$U$2*Sections!$T$2*Sections!EZ239^2</f>
        <v>295.12720511384754</v>
      </c>
      <c r="FJ239" s="149">
        <f>BikeData!$N$2*((Sections!$P$2)/Sections!$N$2)-(0.5*Sections!$U$2*Sections!$T$2*Sections!EZ239^2)/BikeData!$G$5</f>
        <v>9.316413944267568</v>
      </c>
      <c r="FK239" s="149">
        <f>Sections!$V$2*BikeData!$N$2*(Sections!$P$2/Sections!$M$2)/(1-Sections!$V$2*Sections!$N$2/Sections!$M$2)</f>
        <v>15.459349727578084</v>
      </c>
      <c r="FL239" s="149">
        <f t="shared" si="359"/>
        <v>9.316413944267568</v>
      </c>
      <c r="FM239" s="149">
        <f t="shared" si="360"/>
        <v>40.628281630000004</v>
      </c>
      <c r="FN239" s="149">
        <f t="shared" si="324"/>
        <v>49.032146545664808</v>
      </c>
      <c r="FO239" s="149">
        <f t="shared" si="361"/>
        <v>1</v>
      </c>
      <c r="FP239" s="149">
        <f t="shared" si="363"/>
        <v>-9.316413944267568</v>
      </c>
      <c r="FQ239" s="676"/>
      <c r="FR239" s="149">
        <f>INDEX($B$29:$B$34, MATCH($FV239, $A$29:$A$34, 0))</f>
        <v>281.54523308547459</v>
      </c>
      <c r="FS239" s="129">
        <f t="shared" si="330"/>
        <v>213</v>
      </c>
      <c r="FT239" s="129">
        <f t="shared" si="331"/>
        <v>59.698447978133984</v>
      </c>
      <c r="FU239" s="129">
        <f t="shared" si="332"/>
        <v>214.91441272128236</v>
      </c>
      <c r="FV239" s="149">
        <f>IF(GI239=0,
IF(FT239&lt;$E$29,1,
IF(FT239&lt;$E$30,2,
IF(FT239&lt;$E$31,3,
IF(FT239&lt;$E$32,4,
IF(FT239&lt;$E$33,5,
IF(FT239&lt;$E$34,6)))))),
IF(FT239&gt;$F$29,1,
IF(FT239&gt;$F$30,2,
IF(FT239&gt;$F$31,3,
IF(FT239&gt;$F$32,4,
IF(FT239&gt;$F$33,5,
IF(FT239&gt;$F$34,6)))))))</f>
        <v>4</v>
      </c>
      <c r="FW239" s="149" cm="1">
        <f t="array" ref="FW239">INDEX(Sections!$A$37:$F$67, MATCH(FT239, Acceleration!$H$6:$H$36, 1), Sections!FV239)</f>
        <v>4.7104625432718503</v>
      </c>
      <c r="FX239" s="129">
        <f>(BikeData!$G$5/FR239)*BikeData!$N$2*(Sections!$O$2/Sections!$N$2)-Sections!GC239/Sections!FR239</f>
        <v>7.9669325525843409</v>
      </c>
      <c r="FY239" s="129">
        <f>(Sections!$V$2*Sections!$L$2*BikeData!$N$2*((Sections!$P$2)/Sections!$M$2)/(1-Sections!$V$2*Sections!$N$2/Sections!$M$2))/Sections!FR239-Sections!GC239/Sections!FR239</f>
        <v>12.217452400114681</v>
      </c>
      <c r="FZ239" s="129">
        <f t="shared" si="333"/>
        <v>4.7104625432718503</v>
      </c>
      <c r="GA239" s="129">
        <f t="shared" si="334"/>
        <v>59.777300173933192</v>
      </c>
      <c r="GB239" s="129">
        <f t="shared" si="325"/>
        <v>1.6739798920986072E-2</v>
      </c>
      <c r="GC239" s="149">
        <f>0.5*Sections!$U$2*Sections!$T$2*Sections!FT239^2</f>
        <v>641.50284437963455</v>
      </c>
      <c r="GD239" s="149">
        <f>BikeData!$N$2*((Sections!$P$2)/Sections!$N$2)-(0.5*Sections!$U$2*Sections!$T$2*Sections!FT239^2)/BikeData!$G$5</f>
        <v>8.0043850076547383</v>
      </c>
      <c r="GE239" s="149">
        <f>Sections!$V$2*BikeData!$N$2*(Sections!$P$2/Sections!$M$2)/(1-Sections!$V$2*Sections!$N$2/Sections!$M$2)</f>
        <v>15.459349727578084</v>
      </c>
      <c r="GF239" s="149">
        <f t="shared" si="335"/>
        <v>8.0043850076547383</v>
      </c>
      <c r="GG239" s="149">
        <f t="shared" si="336"/>
        <v>301.54111422000005</v>
      </c>
      <c r="GH239" s="149">
        <f>MAX(0, (FT239^2 - CX$6^2)/(2*Sections!GF239))</f>
        <v>222.62201828058889</v>
      </c>
      <c r="GI239" s="149">
        <f t="shared" si="337"/>
        <v>0</v>
      </c>
      <c r="GJ239" s="149">
        <f t="shared" si="338"/>
        <v>4.7104625432718503</v>
      </c>
      <c r="GM239" s="106">
        <f>INDEX($B$29:$B$34, MATCH(GQ239, $A$29:$A$34, 0))</f>
        <v>281.54523308547459</v>
      </c>
      <c r="GN239" s="106">
        <f t="shared" si="339"/>
        <v>213</v>
      </c>
      <c r="GO239" s="106">
        <f t="shared" si="340"/>
        <v>58.088494452623941</v>
      </c>
      <c r="GP239" s="106">
        <f t="shared" si="341"/>
        <v>209.11858002944618</v>
      </c>
      <c r="GQ239" s="106">
        <f>IF(HD239=1,
IF(GO239&lt;$E$29,1,
IF(GO239&lt;$E$30,2,
IF(GO239&lt;$E$31,3,
IF(GO239&lt;$E$32,4,
IF(GO239&lt;$E$33,5,
IF(GO239&lt;$E$34,6)))))),
IF(GO239&gt;$F$29,1,
IF(GO239&gt;$F$30,2,
IF(GO239&gt;$F$31,3,
IF(GO239&gt;$F$32,4,
IF(GO239&gt;$F$33,5,
IF(GO239&gt;$F$34,6)))))))</f>
        <v>4</v>
      </c>
      <c r="GR239" s="106" cm="1">
        <f t="array" ref="GR239">INDEX(Sections!$A$37:$F$67, MATCH(GO239, Acceleration!$H$6:$H$36, 1), Sections!GQ239)</f>
        <v>4.7104625432718503</v>
      </c>
      <c r="GS239" s="106">
        <f>(BikeData!$G$5/GM239)*BikeData!$N$2*(Sections!$O$2/Sections!$N$2)-Sections!GX239/Sections!GM239</f>
        <v>8.0881694501389791</v>
      </c>
      <c r="GT239" s="106">
        <f>(Sections!$V$2*Sections!$L$2*BikeData!$N$2*((Sections!$P$2)/Sections!$M$2)/(1-Sections!$V$2*Sections!$N$2/Sections!$M$2))/Sections!GM239-Sections!GX239/Sections!GM239</f>
        <v>12.338689297669319</v>
      </c>
      <c r="GU239" s="106">
        <f t="shared" si="342"/>
        <v>4.7104625432718503</v>
      </c>
      <c r="GV239" s="106">
        <f t="shared" si="343"/>
        <v>58.169529075445212</v>
      </c>
      <c r="GW239" s="106">
        <f t="shared" si="326"/>
        <v>1.7203113723304297E-2</v>
      </c>
      <c r="GX239" s="106">
        <f>0.5*Sections!$U$2*Sections!$T$2*Sections!GO239^2</f>
        <v>607.36917379905401</v>
      </c>
      <c r="GY239" s="106">
        <f>BikeData!$N$2*((Sections!$P$2)/Sections!$N$2)-(0.5*Sections!$U$2*Sections!$T$2*Sections!GO239^2)/BikeData!$G$5</f>
        <v>8.1336792143993613</v>
      </c>
      <c r="GZ239" s="106">
        <f>Sections!$V$2*BikeData!$N$2*(Sections!$P$2/Sections!$M$2)/(1-Sections!$V$2*Sections!$N$2/Sections!$M$2)</f>
        <v>15.459349727578084</v>
      </c>
      <c r="HA239" s="106">
        <f t="shared" si="344"/>
        <v>8.1336792143993613</v>
      </c>
      <c r="HB239" s="106">
        <f t="shared" si="345"/>
        <v>170.21187875999999</v>
      </c>
      <c r="HC239" s="106">
        <f>MAX(0, (GO239^2 - DY$9^2)/(2*Sections!HA239))</f>
        <v>207.42600604403714</v>
      </c>
      <c r="HD239" s="106">
        <f t="shared" si="346"/>
        <v>1</v>
      </c>
      <c r="HE239" s="106">
        <f t="shared" si="347"/>
        <v>4.7104625432718503</v>
      </c>
      <c r="HF239" s="639"/>
      <c r="HG239" s="672"/>
      <c r="HH239" s="82">
        <f>INDEX($B$29:$B$34, MATCH(HL239, $A$29:$A$34, 0))</f>
        <v>288.49501037177833</v>
      </c>
      <c r="HI239" s="82">
        <f t="shared" si="348"/>
        <v>213</v>
      </c>
      <c r="HJ239" s="82">
        <f t="shared" si="349"/>
        <v>48.994342648009173</v>
      </c>
      <c r="HK239" s="82">
        <f t="shared" si="350"/>
        <v>176.37963353283303</v>
      </c>
      <c r="HL239" s="106">
        <f>IF(HY239=1,
IF(HJ239&lt;$E$29,1,
IF(HJ239&lt;$E$30,2,
IF(HJ239&lt;$E$31,3,
IF(HJ239&lt;$E$32,4,
IF(HJ239&lt;$E$33,5,
IF(HJ239&lt;$E$34,6)))))),
IF(HJ239&gt;$F$29,1,
IF(HJ239&gt;$F$30,2,
IF(HJ239&gt;$F$31,3,
IF(HJ239&gt;$F$32,4,
IF(HJ239&gt;$F$33,5,
IF(HJ239&gt;$F$34,6)))))))</f>
        <v>3</v>
      </c>
      <c r="HM239" s="106" cm="1">
        <f t="array" ref="HM239">INDEX(Sections!$A$37:$F$67, MATCH(HJ239, Acceleration!$H$6:$H$36, 1), Sections!HL239)</f>
        <v>6.8582415088433493</v>
      </c>
      <c r="HN239" s="82">
        <f>(BikeData!$G$5/HH239)*BikeData!$N$2*(Sections!$O$2/Sections!$N$2)-Sections!HS239/Sections!HH239</f>
        <v>8.5009252452612358</v>
      </c>
      <c r="HO239" s="82">
        <f>(Sections!$V$2*Sections!$L$2*BikeData!$N$2*((Sections!$P$2)/Sections!$M$2)/(1-Sections!$V$2*Sections!$N$2/Sections!$M$2))/Sections!HH239-Sections!HS239/Sections!HH239</f>
        <v>12.649051064370488</v>
      </c>
      <c r="HP239" s="82">
        <f t="shared" si="351"/>
        <v>6.8582415088433493</v>
      </c>
      <c r="HQ239" s="82">
        <f t="shared" si="303"/>
        <v>48.814447721825438</v>
      </c>
      <c r="HR239" s="106">
        <f t="shared" si="314"/>
        <v>2.0448059856763814E-2</v>
      </c>
      <c r="HS239" s="104">
        <f>0.5*Sections!$U$2*Sections!$T$2*Sections!HJ239^2</f>
        <v>432.08021007189546</v>
      </c>
      <c r="HT239" s="104">
        <f>BikeData!$N$2*((Sections!$P$2)/Sections!$N$2)-(0.5*Sections!$U$2*Sections!$T$2*Sections!HJ239^2)/BikeData!$G$5</f>
        <v>8.79765256185072</v>
      </c>
      <c r="HU239" s="104">
        <f>Sections!$V$2*BikeData!$N$2*(Sections!$P$2/Sections!$M$2)/(1-Sections!$V$2*Sections!$N$2/Sections!$M$2)</f>
        <v>15.459349727578084</v>
      </c>
      <c r="HV239" s="106">
        <f t="shared" si="352"/>
        <v>8.79765256185072</v>
      </c>
      <c r="HW239" s="106">
        <f t="shared" si="353"/>
        <v>108.42191860000003</v>
      </c>
      <c r="HX239" s="106">
        <f t="shared" si="327"/>
        <v>118.16675429940173</v>
      </c>
      <c r="HY239" s="106">
        <f t="shared" si="354"/>
        <v>1</v>
      </c>
      <c r="HZ239" s="106">
        <f t="shared" si="315"/>
        <v>-8.79765256185072</v>
      </c>
      <c r="IA239" s="639"/>
    </row>
    <row r="240" spans="2:235" ht="14.65" thickBot="1">
      <c r="B240" s="65"/>
      <c r="C240" s="65"/>
      <c r="D240" s="65"/>
      <c r="E240" s="111"/>
      <c r="F240" s="111"/>
      <c r="L240" s="149">
        <f>INDEX($B$29:$B$34, MATCH($P240, $A$29:$A$34, 0))</f>
        <v>281.54523308547459</v>
      </c>
      <c r="M240" s="149">
        <f t="shared" si="319"/>
        <v>214</v>
      </c>
      <c r="N240" s="149">
        <f t="shared" si="328"/>
        <v>57.922281653445182</v>
      </c>
      <c r="O240" s="149">
        <f t="shared" si="320"/>
        <v>208.52021395240266</v>
      </c>
      <c r="P240" s="149">
        <f>IF(AC240=0,
IF(N240&lt;$E$29,1,
IF(N240&lt;$E$30,2,
IF(N240&lt;$E$31,3,
IF(N240&lt;$E$32,4,
IF(N240&lt;$E$33,5,
IF(N240&lt;$E$34,6)))))),
IF(N240&gt;$F$29,1,
IF(N240&gt;$F$30,2,
IF(N240&gt;$F$31,3,
IF(N240&gt;$F$32,4,
IF(N240&gt;$F$33,5,
IF(N240&gt;$F$34,6)))))))</f>
        <v>4</v>
      </c>
      <c r="Q240" s="149" cm="1">
        <f t="array" ref="Q240">INDEX(Sections!$A$37:$F$67, MATCH(N240, Acceleration!$H$6:$H$36, 1), Sections!P240)</f>
        <v>4.7104625432718503</v>
      </c>
      <c r="R240" s="149">
        <f>(BikeData!$G$5/L240)*BikeData!$N$2*(Sections!$O$2/Sections!$N$2)-Sections!W240/Sections!L240</f>
        <v>8.1004972939160922</v>
      </c>
      <c r="S240" s="149">
        <f>(Sections!$V$2*Sections!$L$2*BikeData!$N$2*((Sections!$P$2)/Sections!$M$2)/(1-Sections!$V$2*Sections!$N$2/Sections!$M$2))/Sections!L240-Sections!W240/Sections!L240</f>
        <v>12.35101714144643</v>
      </c>
      <c r="T240" s="149">
        <f t="shared" si="317"/>
        <v>4.7104625432718503</v>
      </c>
      <c r="U240" s="149">
        <f t="shared" si="318"/>
        <v>58.003548486515683</v>
      </c>
      <c r="V240" s="149">
        <f t="shared" si="321"/>
        <v>1.7252410421260574E-2</v>
      </c>
      <c r="W240" s="149">
        <f>0.5*Sections!$U$2*Sections!$T$2*Sections!N240^2</f>
        <v>603.89832814938575</v>
      </c>
      <c r="X240" s="149">
        <f>BikeData!$N$2*((Sections!$P$2)/Sections!$N$2)-(0.5*Sections!$U$2*Sections!$T$2*Sections!N240^2)/BikeData!$G$5</f>
        <v>8.1468263570117418</v>
      </c>
      <c r="Y240" s="149">
        <f>Sections!$V$2*BikeData!$N$2*(Sections!$P$2/Sections!$M$2)/(1-Sections!$V$2*Sections!$N$2/Sections!$M$2)</f>
        <v>15.459349727578084</v>
      </c>
      <c r="Z240" s="149">
        <f t="shared" si="322"/>
        <v>8.1468263570117418</v>
      </c>
      <c r="AA240" s="149">
        <f>$D$2-M240</f>
        <v>289.2</v>
      </c>
      <c r="AB240" s="149">
        <f>MAX(0, (N240^2 - M$17^2)/(2*Sections!Z240))</f>
        <v>150.86534435441695</v>
      </c>
      <c r="AC240" s="149">
        <f t="shared" si="329"/>
        <v>0</v>
      </c>
      <c r="AD240" s="149">
        <f t="shared" si="323"/>
        <v>4.7104625432718503</v>
      </c>
      <c r="EW240" s="637"/>
      <c r="EX240" s="129">
        <f>INDEX($B$29:$B$34, MATCH($FB240, $A$29:$A$34, 0))</f>
        <v>300.69501336586995</v>
      </c>
      <c r="EY240" s="129">
        <f t="shared" si="355"/>
        <v>214</v>
      </c>
      <c r="EZ240" s="129">
        <f t="shared" si="356"/>
        <v>40.26118175212055</v>
      </c>
      <c r="FA240" s="129">
        <f t="shared" si="357"/>
        <v>144.94025430763398</v>
      </c>
      <c r="FB240" s="149">
        <f>IF(FO240=1,
IF(EZ240&lt;$E$29,1,
IF(EZ240&lt;$E$30,2,
IF(EZ240&lt;$E$31,3,
IF(EZ240&lt;$E$32,4,
IF(EZ240&lt;$E$33,5,
IF(EZ240&lt;$E$34,6)))))),
IF(EZ240&gt;$F$29,1,
IF(EZ240&gt;$F$30,2,
IF(EZ240&gt;$F$31,3,
IF(EZ240&gt;$F$32,4,
IF(EZ240&gt;$F$33,5,
IF(EZ240&gt;$F$34,6)))))))</f>
        <v>2</v>
      </c>
      <c r="FC240" s="149" cm="1">
        <f t="array" ref="FC240">INDEX(Sections!$A$37:$F$67, MATCH(EZ240, Acceleration!$H$6:$H$36, 1), Sections!FB240)</f>
        <v>9.4901727706756382</v>
      </c>
      <c r="FD240" s="129">
        <f>(BikeData!$G$5/EX240)*BikeData!$N$2*(Sections!$O$2/Sections!$N$2)-Sections!FI240/Sections!EX240</f>
        <v>8.6226286287780098</v>
      </c>
      <c r="FE240" s="129">
        <f>(Sections!$V$2*Sections!$L$2*BikeData!$N$2*((Sections!$P$2)/Sections!$M$2)/(1-Sections!$V$2*Sections!$N$2/Sections!$M$2))/Sections!EX240-Sections!FI240/Sections!EX240</f>
        <v>12.60245386036995</v>
      </c>
      <c r="FF240" s="129">
        <f t="shared" si="358"/>
        <v>8.6226286287780098</v>
      </c>
      <c r="FG240" s="129">
        <f t="shared" si="316"/>
        <v>40.028796132123226</v>
      </c>
      <c r="FH240" s="129">
        <f t="shared" si="362"/>
        <v>2.4909709190398095E-2</v>
      </c>
      <c r="FI240" s="149">
        <f>0.5*Sections!$U$2*Sections!$T$2*Sections!EZ240^2</f>
        <v>291.77329609391126</v>
      </c>
      <c r="FJ240" s="149">
        <f>BikeData!$N$2*((Sections!$P$2)/Sections!$N$2)-(0.5*Sections!$U$2*Sections!$T$2*Sections!EZ240^2)/BikeData!$G$5</f>
        <v>9.3291181451006597</v>
      </c>
      <c r="FK240" s="149">
        <f>Sections!$V$2*BikeData!$N$2*(Sections!$P$2/Sections!$M$2)/(1-Sections!$V$2*Sections!$N$2/Sections!$M$2)</f>
        <v>15.459349727578084</v>
      </c>
      <c r="FL240" s="149">
        <f t="shared" si="359"/>
        <v>9.3291181451006597</v>
      </c>
      <c r="FM240" s="149">
        <f t="shared" si="360"/>
        <v>39.628281630000004</v>
      </c>
      <c r="FN240" s="149">
        <f t="shared" si="324"/>
        <v>47.96673735835796</v>
      </c>
      <c r="FO240" s="149">
        <f t="shared" si="361"/>
        <v>1</v>
      </c>
      <c r="FP240" s="149">
        <f t="shared" si="363"/>
        <v>-9.3291181451006597</v>
      </c>
      <c r="FQ240" s="676"/>
      <c r="FR240" s="149">
        <f>INDEX($B$29:$B$34, MATCH($FV240, $A$29:$A$34, 0))</f>
        <v>281.54523308547459</v>
      </c>
      <c r="FS240" s="129">
        <f t="shared" si="330"/>
        <v>214</v>
      </c>
      <c r="FT240" s="129">
        <f t="shared" si="331"/>
        <v>59.777300173933192</v>
      </c>
      <c r="FU240" s="129">
        <f t="shared" si="332"/>
        <v>215.19828062615949</v>
      </c>
      <c r="FV240" s="149">
        <f>IF(GI240=0,
IF(FT240&lt;$E$29,1,
IF(FT240&lt;$E$30,2,
IF(FT240&lt;$E$31,3,
IF(FT240&lt;$E$32,4,
IF(FT240&lt;$E$33,5,
IF(FT240&lt;$E$34,6)))))),
IF(FT240&gt;$F$29,1,
IF(FT240&gt;$F$30,2,
IF(FT240&gt;$F$31,3,
IF(FT240&gt;$F$32,4,
IF(FT240&gt;$F$33,5,
IF(FT240&gt;$F$34,6)))))))</f>
        <v>4</v>
      </c>
      <c r="FW240" s="149" cm="1">
        <f t="array" ref="FW240">INDEX(Sections!$A$37:$F$67, MATCH(FT240, Acceleration!$H$6:$H$36, 1), Sections!FV240)</f>
        <v>4.7104625432718503</v>
      </c>
      <c r="FX240" s="129">
        <f>(BikeData!$G$5/FR240)*BikeData!$N$2*(Sections!$O$2/Sections!$N$2)-Sections!GC240/Sections!FR240</f>
        <v>7.9609094830512728</v>
      </c>
      <c r="FY240" s="129">
        <f>(Sections!$V$2*Sections!$L$2*BikeData!$N$2*((Sections!$P$2)/Sections!$M$2)/(1-Sections!$V$2*Sections!$N$2/Sections!$M$2))/Sections!FR240-Sections!GC240/Sections!FR240</f>
        <v>12.211429330581613</v>
      </c>
      <c r="FZ240" s="129">
        <f t="shared" si="333"/>
        <v>4.7104625432718503</v>
      </c>
      <c r="GA240" s="129">
        <f t="shared" si="334"/>
        <v>59.856048492788567</v>
      </c>
      <c r="GB240" s="129">
        <f t="shared" si="325"/>
        <v>1.671774653379943E-2</v>
      </c>
      <c r="GC240" s="149">
        <f>0.5*Sections!$U$2*Sections!$T$2*Sections!FT240^2</f>
        <v>643.19861089521237</v>
      </c>
      <c r="GD240" s="149">
        <f>BikeData!$N$2*((Sections!$P$2)/Sections!$N$2)-(0.5*Sections!$U$2*Sections!$T$2*Sections!FT240^2)/BikeData!$G$5</f>
        <v>7.9979616496411854</v>
      </c>
      <c r="GE240" s="149">
        <f>Sections!$V$2*BikeData!$N$2*(Sections!$P$2/Sections!$M$2)/(1-Sections!$V$2*Sections!$N$2/Sections!$M$2)</f>
        <v>15.459349727578084</v>
      </c>
      <c r="GF240" s="149">
        <f t="shared" si="335"/>
        <v>7.9979616496411854</v>
      </c>
      <c r="GG240" s="149">
        <f t="shared" si="336"/>
        <v>300.54111422000005</v>
      </c>
      <c r="GH240" s="149">
        <f>MAX(0, (FT240^2 - CX$6^2)/(2*Sections!GF240))</f>
        <v>223.38976933234133</v>
      </c>
      <c r="GI240" s="149">
        <f t="shared" si="337"/>
        <v>0</v>
      </c>
      <c r="GJ240" s="149">
        <f t="shared" si="338"/>
        <v>4.7104625432718503</v>
      </c>
      <c r="GL240" s="669" t="s">
        <v>267</v>
      </c>
      <c r="GM240" s="230">
        <f>INDEX($B$29:$B$34, MATCH(GQ240, $A$29:$A$34, 0))</f>
        <v>281.54523308547459</v>
      </c>
      <c r="GN240" s="196">
        <f t="shared" si="339"/>
        <v>214</v>
      </c>
      <c r="GO240" s="196">
        <f t="shared" si="340"/>
        <v>58.169529075445212</v>
      </c>
      <c r="GP240" s="196">
        <f t="shared" si="341"/>
        <v>209.41030467160277</v>
      </c>
      <c r="GQ240" s="196">
        <f>IF(HD240=1,
IF(GO240&lt;$E$29,1,
IF(GO240&lt;$E$30,2,
IF(GO240&lt;$E$31,3,
IF(GO240&lt;$E$32,4,
IF(GO240&lt;$E$33,5,
IF(GO240&lt;$E$34,6)))))),
IF(GO240&gt;$F$29,1,
IF(GO240&gt;$F$30,2,
IF(GO240&gt;$F$31,3,
IF(GO240&gt;$F$32,4,
IF(GO240&gt;$F$33,5,
IF(GO240&gt;$F$34,6)))))))</f>
        <v>4</v>
      </c>
      <c r="GR240" s="196" cm="1">
        <f t="array" ref="GR240">INDEX(Sections!$A$37:$F$67, MATCH(GO240, Acceleration!$H$6:$H$36, 1), Sections!GQ240)</f>
        <v>4.7104625432718503</v>
      </c>
      <c r="GS240" s="196">
        <f>(BikeData!$G$5/GM240)*BikeData!$N$2*(Sections!$O$2/Sections!$N$2)-Sections!GX240/Sections!GM240</f>
        <v>8.0821463806059111</v>
      </c>
      <c r="GT240" s="196">
        <f>(Sections!$V$2*Sections!$L$2*BikeData!$N$2*((Sections!$P$2)/Sections!$M$2)/(1-Sections!$V$2*Sections!$N$2/Sections!$M$2))/Sections!GM240-Sections!GX240/Sections!GM240</f>
        <v>12.332666228136251</v>
      </c>
      <c r="GU240" s="196">
        <f t="shared" si="342"/>
        <v>4.7104625432718503</v>
      </c>
      <c r="GV240" s="196">
        <f t="shared" ref="GV240:GV246" si="364">SQRT(GO240^2 + 2*-HA240*1)</f>
        <v>58.029644158363531</v>
      </c>
      <c r="GW240" s="196">
        <f t="shared" ref="GW240:GW244" si="365">-(GV240-GO240)/HA240</f>
        <v>1.7211826421309088E-2</v>
      </c>
      <c r="GX240" s="196">
        <f>0.5*Sections!$U$2*Sections!$T$2*Sections!GO240^2</f>
        <v>609.06494031463183</v>
      </c>
      <c r="GY240" s="196">
        <f>BikeData!$N$2*((Sections!$P$2)/Sections!$N$2)-(0.5*Sections!$U$2*Sections!$T$2*Sections!GO240^2)/BikeData!$G$5</f>
        <v>8.1272558563858084</v>
      </c>
      <c r="GZ240" s="196">
        <f>Sections!$V$2*BikeData!$N$2*(Sections!$P$2/Sections!$M$2)/(1-Sections!$V$2*Sections!$N$2/Sections!$M$2)</f>
        <v>15.459349727578084</v>
      </c>
      <c r="HA240" s="196">
        <f t="shared" si="344"/>
        <v>8.1272558563858084</v>
      </c>
      <c r="HB240" s="196">
        <f t="shared" si="345"/>
        <v>169.21187875999999</v>
      </c>
      <c r="HC240" s="196">
        <f>MAX(0, (GO240^2 - DY$9^2)/(2*Sections!HA240))</f>
        <v>208.16953302881467</v>
      </c>
      <c r="HD240" s="196">
        <f t="shared" si="346"/>
        <v>1</v>
      </c>
      <c r="HE240" s="196">
        <f t="shared" ref="HE240:HE244" si="366">-HA240</f>
        <v>-8.1272558563858084</v>
      </c>
      <c r="HF240" s="639"/>
      <c r="HG240" s="672"/>
      <c r="HH240" s="82">
        <f>INDEX($B$29:$B$34, MATCH(HL240, $A$29:$A$34, 0))</f>
        <v>288.49501037177833</v>
      </c>
      <c r="HI240" s="82">
        <f t="shared" si="348"/>
        <v>214</v>
      </c>
      <c r="HJ240" s="82">
        <f t="shared" si="349"/>
        <v>48.814447721825438</v>
      </c>
      <c r="HK240" s="82">
        <f t="shared" si="350"/>
        <v>175.73201179857159</v>
      </c>
      <c r="HL240" s="106">
        <f>IF(HY240=1,
IF(HJ240&lt;$E$29,1,
IF(HJ240&lt;$E$30,2,
IF(HJ240&lt;$E$31,3,
IF(HJ240&lt;$E$32,4,
IF(HJ240&lt;$E$33,5,
IF(HJ240&lt;$E$34,6)))))),
IF(HJ240&gt;$F$29,1,
IF(HJ240&gt;$F$30,2,
IF(HJ240&gt;$F$31,3,
IF(HJ240&gt;$F$32,4,
IF(HJ240&gt;$F$33,5,
IF(HJ240&gt;$F$34,6)))))))</f>
        <v>3</v>
      </c>
      <c r="HM240" s="106" cm="1">
        <f t="array" ref="HM240">INDEX(Sections!$A$37:$F$67, MATCH(HJ240, Acceleration!$H$6:$H$36, 1), Sections!HL240)</f>
        <v>6.8582415088433493</v>
      </c>
      <c r="HN240" s="82">
        <f>(BikeData!$G$5/HH240)*BikeData!$N$2*(Sections!$O$2/Sections!$N$2)-Sections!HS240/Sections!HH240</f>
        <v>8.5119034417929011</v>
      </c>
      <c r="HO240" s="82">
        <f>(Sections!$V$2*Sections!$L$2*BikeData!$N$2*((Sections!$P$2)/Sections!$M$2)/(1-Sections!$V$2*Sections!$N$2/Sections!$M$2))/Sections!HH240-Sections!HS240/Sections!HH240</f>
        <v>12.660029260902153</v>
      </c>
      <c r="HP240" s="82">
        <f t="shared" si="351"/>
        <v>6.8582415088433493</v>
      </c>
      <c r="HQ240" s="82">
        <f t="shared" si="303"/>
        <v>48.633640699265271</v>
      </c>
      <c r="HR240" s="106">
        <f t="shared" si="314"/>
        <v>2.0523747899062184E-2</v>
      </c>
      <c r="HS240" s="104">
        <f>0.5*Sections!$U$2*Sections!$T$2*Sections!HJ240^2</f>
        <v>428.9130551496292</v>
      </c>
      <c r="HT240" s="104">
        <f>BikeData!$N$2*((Sections!$P$2)/Sections!$N$2)-(0.5*Sections!$U$2*Sections!$T$2*Sections!HJ240^2)/BikeData!$G$5</f>
        <v>8.8096493607986979</v>
      </c>
      <c r="HU240" s="104">
        <f>Sections!$V$2*BikeData!$N$2*(Sections!$P$2/Sections!$M$2)/(1-Sections!$V$2*Sections!$N$2/Sections!$M$2)</f>
        <v>15.459349727578084</v>
      </c>
      <c r="HV240" s="106">
        <f t="shared" si="352"/>
        <v>8.8096493607986979</v>
      </c>
      <c r="HW240" s="106">
        <f t="shared" si="353"/>
        <v>107.42191860000003</v>
      </c>
      <c r="HX240" s="106">
        <f t="shared" si="327"/>
        <v>117.00719902799992</v>
      </c>
      <c r="HY240" s="106">
        <f t="shared" si="354"/>
        <v>1</v>
      </c>
      <c r="HZ240" s="106">
        <f t="shared" si="315"/>
        <v>-8.8096493607986979</v>
      </c>
      <c r="IA240" s="639"/>
    </row>
    <row r="241" spans="2:235">
      <c r="B241" s="65"/>
      <c r="C241" s="65"/>
      <c r="D241" s="65"/>
      <c r="E241" s="111"/>
      <c r="F241" s="111"/>
      <c r="L241" s="149">
        <f>INDEX($B$29:$B$34, MATCH($P241, $A$29:$A$34, 0))</f>
        <v>281.54523308547459</v>
      </c>
      <c r="M241" s="149">
        <f t="shared" si="319"/>
        <v>215</v>
      </c>
      <c r="N241" s="149">
        <f t="shared" si="328"/>
        <v>58.003548486515683</v>
      </c>
      <c r="O241" s="149">
        <f t="shared" si="320"/>
        <v>208.81277455145647</v>
      </c>
      <c r="P241" s="149">
        <f>IF(AC241=0,
IF(N241&lt;$E$29,1,
IF(N241&lt;$E$30,2,
IF(N241&lt;$E$31,3,
IF(N241&lt;$E$32,4,
IF(N241&lt;$E$33,5,
IF(N241&lt;$E$34,6)))))),
IF(N241&gt;$F$29,1,
IF(N241&gt;$F$30,2,
IF(N241&gt;$F$31,3,
IF(N241&gt;$F$32,4,
IF(N241&gt;$F$33,5,
IF(N241&gt;$F$34,6)))))))</f>
        <v>4</v>
      </c>
      <c r="Q241" s="149" cm="1">
        <f t="array" ref="Q241">INDEX(Sections!$A$37:$F$67, MATCH(N241, Acceleration!$H$6:$H$36, 1), Sections!P241)</f>
        <v>4.7104625432718503</v>
      </c>
      <c r="R241" s="149">
        <f>(BikeData!$G$5/L241)*BikeData!$N$2*(Sections!$O$2/Sections!$N$2)-Sections!W241/Sections!L241</f>
        <v>8.0944742243830223</v>
      </c>
      <c r="S241" s="149">
        <f>(Sections!$V$2*Sections!$L$2*BikeData!$N$2*((Sections!$P$2)/Sections!$M$2)/(1-Sections!$V$2*Sections!$N$2/Sections!$M$2))/Sections!L241-Sections!W241/Sections!L241</f>
        <v>12.344994071913362</v>
      </c>
      <c r="T241" s="149">
        <f t="shared" si="317"/>
        <v>4.7104625432718503</v>
      </c>
      <c r="U241" s="149">
        <f t="shared" si="318"/>
        <v>58.084701618533941</v>
      </c>
      <c r="V241" s="149">
        <f t="shared" si="321"/>
        <v>1.7228272440924623E-2</v>
      </c>
      <c r="W241" s="149">
        <f>0.5*Sections!$U$2*Sections!$T$2*Sections!N241^2</f>
        <v>605.59409466496356</v>
      </c>
      <c r="X241" s="149">
        <f>BikeData!$N$2*((Sections!$P$2)/Sections!$N$2)-(0.5*Sections!$U$2*Sections!$T$2*Sections!N241^2)/BikeData!$G$5</f>
        <v>8.140402998998189</v>
      </c>
      <c r="Y241" s="149">
        <f>Sections!$V$2*BikeData!$N$2*(Sections!$P$2/Sections!$M$2)/(1-Sections!$V$2*Sections!$N$2/Sections!$M$2)</f>
        <v>15.459349727578084</v>
      </c>
      <c r="Z241" s="149">
        <f t="shared" si="322"/>
        <v>8.140402998998189</v>
      </c>
      <c r="AA241" s="149">
        <f>$D$2-M241</f>
        <v>288.2</v>
      </c>
      <c r="AB241" s="149">
        <f>MAX(0, (N241^2 - M$17^2)/(2*Sections!Z241))</f>
        <v>151.56304011500731</v>
      </c>
      <c r="AC241" s="149">
        <f t="shared" si="329"/>
        <v>0</v>
      </c>
      <c r="AD241" s="149">
        <f t="shared" si="323"/>
        <v>4.7104625432718503</v>
      </c>
      <c r="EW241" s="637"/>
      <c r="EX241" s="129">
        <f>INDEX($B$29:$B$34, MATCH($FB241, $A$29:$A$34, 0))</f>
        <v>300.69501336586995</v>
      </c>
      <c r="EY241" s="129">
        <f t="shared" si="355"/>
        <v>215</v>
      </c>
      <c r="EZ241" s="129">
        <f t="shared" si="356"/>
        <v>40.028796132123226</v>
      </c>
      <c r="FA241" s="129">
        <f t="shared" si="357"/>
        <v>144.10366607564362</v>
      </c>
      <c r="FB241" s="149">
        <f>IF(FO241=1,
IF(EZ241&lt;$E$29,1,
IF(EZ241&lt;$E$30,2,
IF(EZ241&lt;$E$31,3,
IF(EZ241&lt;$E$32,4,
IF(EZ241&lt;$E$33,5,
IF(EZ241&lt;$E$34,6)))))),
IF(EZ241&gt;$F$29,1,
IF(EZ241&gt;$F$30,2,
IF(EZ241&gt;$F$31,3,
IF(EZ241&gt;$F$32,4,
IF(EZ241&gt;$F$33,5,
IF(EZ241&gt;$F$34,6)))))))</f>
        <v>2</v>
      </c>
      <c r="FC241" s="149" cm="1">
        <f t="array" ref="FC241">INDEX(Sections!$A$37:$F$67, MATCH(EZ241, Acceleration!$H$6:$H$36, 1), Sections!FB241)</f>
        <v>9.4901727706756382</v>
      </c>
      <c r="FD241" s="129">
        <f>(BikeData!$G$5/EX241)*BikeData!$N$2*(Sections!$O$2/Sections!$N$2)-Sections!FI241/Sections!EX241</f>
        <v>8.6337976950509852</v>
      </c>
      <c r="FE241" s="129">
        <f>(Sections!$V$2*Sections!$L$2*BikeData!$N$2*((Sections!$P$2)/Sections!$M$2)/(1-Sections!$V$2*Sections!$N$2/Sections!$M$2))/Sections!EX241-Sections!FI241/Sections!EX241</f>
        <v>12.613622926642925</v>
      </c>
      <c r="FF241" s="129">
        <f t="shared" si="358"/>
        <v>8.6337976950509852</v>
      </c>
      <c r="FG241" s="129">
        <f t="shared" si="316"/>
        <v>39.794733828075735</v>
      </c>
      <c r="FH241" s="129">
        <f t="shared" si="362"/>
        <v>2.5055268803537502E-2</v>
      </c>
      <c r="FI241" s="149">
        <f>0.5*Sections!$U$2*Sections!$T$2*Sections!EZ241^2</f>
        <v>288.41481356167498</v>
      </c>
      <c r="FJ241" s="149">
        <f>BikeData!$N$2*((Sections!$P$2)/Sections!$N$2)-(0.5*Sections!$U$2*Sections!$T$2*Sections!EZ241^2)/BikeData!$G$5</f>
        <v>9.3418396698439796</v>
      </c>
      <c r="FK241" s="149">
        <f>Sections!$V$2*BikeData!$N$2*(Sections!$P$2/Sections!$M$2)/(1-Sections!$V$2*Sections!$N$2/Sections!$M$2)</f>
        <v>15.459349727578084</v>
      </c>
      <c r="FL241" s="149">
        <f t="shared" si="359"/>
        <v>9.3418396698439796</v>
      </c>
      <c r="FM241" s="149">
        <f t="shared" si="360"/>
        <v>38.628281630000004</v>
      </c>
      <c r="FN241" s="149">
        <f t="shared" si="324"/>
        <v>46.902779023326147</v>
      </c>
      <c r="FO241" s="149">
        <f t="shared" si="361"/>
        <v>1</v>
      </c>
      <c r="FP241" s="149">
        <f t="shared" si="363"/>
        <v>-9.3418396698439796</v>
      </c>
      <c r="FQ241" s="676"/>
      <c r="FR241" s="149">
        <f>INDEX($B$29:$B$34, MATCH($FV241, $A$29:$A$34, 0))</f>
        <v>281.54523308547459</v>
      </c>
      <c r="FS241" s="129">
        <f t="shared" si="330"/>
        <v>215</v>
      </c>
      <c r="FT241" s="129">
        <f t="shared" si="331"/>
        <v>59.856048492788567</v>
      </c>
      <c r="FU241" s="129">
        <f t="shared" si="332"/>
        <v>215.48177457403884</v>
      </c>
      <c r="FV241" s="149">
        <f>IF(GI241=0,
IF(FT241&lt;$E$29,1,
IF(FT241&lt;$E$30,2,
IF(FT241&lt;$E$31,3,
IF(FT241&lt;$E$32,4,
IF(FT241&lt;$E$33,5,
IF(FT241&lt;$E$34,6)))))),
IF(FT241&gt;$F$29,1,
IF(FT241&gt;$F$30,2,
IF(FT241&gt;$F$31,3,
IF(FT241&gt;$F$32,4,
IF(FT241&gt;$F$33,5,
IF(FT241&gt;$F$34,6)))))))</f>
        <v>4</v>
      </c>
      <c r="FW241" s="149" cm="1">
        <f t="array" ref="FW241">INDEX(Sections!$A$37:$F$67, MATCH(FT241, Acceleration!$H$6:$H$36, 1), Sections!FV241)</f>
        <v>4.7104625432718503</v>
      </c>
      <c r="FX241" s="129">
        <f>(BikeData!$G$5/FR241)*BikeData!$N$2*(Sections!$O$2/Sections!$N$2)-Sections!GC241/Sections!FR241</f>
        <v>7.9548864135182047</v>
      </c>
      <c r="FY241" s="129">
        <f>(Sections!$V$2*Sections!$L$2*BikeData!$N$2*((Sections!$P$2)/Sections!$M$2)/(1-Sections!$V$2*Sections!$N$2/Sections!$M$2))/Sections!FR241-Sections!GC241/Sections!FR241</f>
        <v>12.205406261048545</v>
      </c>
      <c r="FZ241" s="129">
        <f t="shared" si="333"/>
        <v>4.7104625432718503</v>
      </c>
      <c r="GA241" s="129">
        <f t="shared" si="334"/>
        <v>59.934693344152521</v>
      </c>
      <c r="GB241" s="129">
        <f t="shared" si="325"/>
        <v>1.6695781070647907E-2</v>
      </c>
      <c r="GC241" s="149">
        <f>0.5*Sections!$U$2*Sections!$T$2*Sections!FT241^2</f>
        <v>644.89437741079007</v>
      </c>
      <c r="GD241" s="149">
        <f>BikeData!$N$2*((Sections!$P$2)/Sections!$N$2)-(0.5*Sections!$U$2*Sections!$T$2*Sections!FT241^2)/BikeData!$G$5</f>
        <v>7.9915382916276343</v>
      </c>
      <c r="GE241" s="149">
        <f>Sections!$V$2*BikeData!$N$2*(Sections!$P$2/Sections!$M$2)/(1-Sections!$V$2*Sections!$N$2/Sections!$M$2)</f>
        <v>15.459349727578084</v>
      </c>
      <c r="GF241" s="149">
        <f t="shared" si="335"/>
        <v>7.9915382916276343</v>
      </c>
      <c r="GG241" s="149">
        <f t="shared" si="336"/>
        <v>299.54111422000005</v>
      </c>
      <c r="GH241" s="149">
        <f>MAX(0, (FT241^2 - CX$6^2)/(2*Sections!GF241))</f>
        <v>224.15875457448126</v>
      </c>
      <c r="GI241" s="149">
        <f t="shared" si="337"/>
        <v>0</v>
      </c>
      <c r="GJ241" s="149">
        <f t="shared" si="338"/>
        <v>4.7104625432718503</v>
      </c>
      <c r="GL241" s="670"/>
      <c r="GM241" s="229">
        <f>INDEX($B$29:$B$34, MATCH(GQ241, $A$29:$A$34, 0))</f>
        <v>281.54523308547459</v>
      </c>
      <c r="GN241" s="106">
        <f t="shared" si="339"/>
        <v>215</v>
      </c>
      <c r="GO241" s="106">
        <f t="shared" si="340"/>
        <v>58.029644158363531</v>
      </c>
      <c r="GP241" s="106">
        <f t="shared" si="341"/>
        <v>208.90671897010873</v>
      </c>
      <c r="GQ241" s="106">
        <f>IF(HD241=1,
IF(GO241&lt;$E$29,1,
IF(GO241&lt;$E$30,2,
IF(GO241&lt;$E$31,3,
IF(GO241&lt;$E$32,4,
IF(GO241&lt;$E$33,5,
IF(GO241&lt;$E$34,6)))))),
IF(GO241&gt;$F$29,1,
IF(GO241&gt;$F$30,2,
IF(GO241&gt;$F$31,3,
IF(GO241&gt;$F$32,4,
IF(GO241&gt;$F$33,5,
IF(GO241&gt;$F$34,6)))))))</f>
        <v>4</v>
      </c>
      <c r="GR241" s="106" cm="1">
        <f t="array" ref="GR241">INDEX(Sections!$A$37:$F$67, MATCH(GO241, Acceleration!$H$6:$H$36, 1), Sections!GQ241)</f>
        <v>4.7104625432718503</v>
      </c>
      <c r="GS241" s="106">
        <f>(BikeData!$G$5/GM241)*BikeData!$N$2*(Sections!$O$2/Sections!$N$2)-Sections!GX241/Sections!GM241</f>
        <v>8.0925383594585973</v>
      </c>
      <c r="GT241" s="106">
        <f>(Sections!$V$2*Sections!$L$2*BikeData!$N$2*((Sections!$P$2)/Sections!$M$2)/(1-Sections!$V$2*Sections!$N$2/Sections!$M$2))/Sections!GM241-Sections!GX241/Sections!GM241</f>
        <v>12.343058206988937</v>
      </c>
      <c r="GU241" s="106">
        <f t="shared" si="342"/>
        <v>4.7104625432718503</v>
      </c>
      <c r="GV241" s="106">
        <f t="shared" si="364"/>
        <v>57.889229777137977</v>
      </c>
      <c r="GW241" s="106">
        <f t="shared" si="365"/>
        <v>1.7253445725437591E-2</v>
      </c>
      <c r="GX241" s="106">
        <f>0.5*Sections!$U$2*Sections!$T$2*Sections!GO241^2</f>
        <v>606.139128206333</v>
      </c>
      <c r="GY241" s="106">
        <f>BikeData!$N$2*((Sections!$P$2)/Sections!$N$2)-(0.5*Sections!$U$2*Sections!$T$2*Sections!GO241^2)/BikeData!$G$5</f>
        <v>8.1383384780081531</v>
      </c>
      <c r="GZ241" s="106">
        <f>Sections!$V$2*BikeData!$N$2*(Sections!$P$2/Sections!$M$2)/(1-Sections!$V$2*Sections!$N$2/Sections!$M$2)</f>
        <v>15.459349727578084</v>
      </c>
      <c r="HA241" s="106">
        <f t="shared" si="344"/>
        <v>8.1383384780081531</v>
      </c>
      <c r="HB241" s="106">
        <f t="shared" si="345"/>
        <v>168.21187875999999</v>
      </c>
      <c r="HC241" s="106">
        <f>MAX(0, (GO241^2 - DY$9^2)/(2*Sections!HA241))</f>
        <v>206.88741382813993</v>
      </c>
      <c r="HD241" s="106">
        <f t="shared" si="346"/>
        <v>1</v>
      </c>
      <c r="HE241" s="106">
        <f t="shared" si="366"/>
        <v>-8.1383384780081531</v>
      </c>
      <c r="HF241" s="639"/>
      <c r="HG241" s="672"/>
      <c r="HH241" s="82">
        <f>INDEX($B$29:$B$34, MATCH(HL241, $A$29:$A$34, 0))</f>
        <v>288.49501037177833</v>
      </c>
      <c r="HI241" s="82">
        <f t="shared" si="348"/>
        <v>215</v>
      </c>
      <c r="HJ241" s="82">
        <f t="shared" si="349"/>
        <v>48.633640699265271</v>
      </c>
      <c r="HK241" s="82">
        <f t="shared" si="350"/>
        <v>175.08110651735498</v>
      </c>
      <c r="HL241" s="106">
        <f>IF(HY241=1,
IF(HJ241&lt;$E$29,1,
IF(HJ241&lt;$E$30,2,
IF(HJ241&lt;$E$31,3,
IF(HJ241&lt;$E$32,4,
IF(HJ241&lt;$E$33,5,
IF(HJ241&lt;$E$34,6)))))),
IF(HJ241&gt;$F$29,1,
IF(HJ241&gt;$F$30,2,
IF(HJ241&gt;$F$31,3,
IF(HJ241&gt;$F$32,4,
IF(HJ241&gt;$F$33,5,
IF(HJ241&gt;$F$34,6)))))))</f>
        <v>3</v>
      </c>
      <c r="HM241" s="106" cm="1">
        <f t="array" ref="HM241">INDEX(Sections!$A$37:$F$67, MATCH(HJ241, Acceleration!$H$6:$H$36, 1), Sections!HL241)</f>
        <v>6.8582415088433493</v>
      </c>
      <c r="HN241" s="82">
        <f>(BikeData!$G$5/HH241)*BikeData!$N$2*(Sections!$O$2/Sections!$N$2)-Sections!HS241/Sections!HH241</f>
        <v>8.5228966085925641</v>
      </c>
      <c r="HO241" s="82">
        <f>(Sections!$V$2*Sections!$L$2*BikeData!$N$2*((Sections!$P$2)/Sections!$M$2)/(1-Sections!$V$2*Sections!$N$2/Sections!$M$2))/Sections!HH241-Sections!HS241/Sections!HH241</f>
        <v>12.671022427701818</v>
      </c>
      <c r="HP241" s="82">
        <f t="shared" si="351"/>
        <v>6.8582415088433493</v>
      </c>
      <c r="HQ241" s="82">
        <f t="shared" si="303"/>
        <v>48.451911031735328</v>
      </c>
      <c r="HR241" s="106">
        <f t="shared" si="314"/>
        <v>2.0600387641010475E-2</v>
      </c>
      <c r="HS241" s="104">
        <f>0.5*Sections!$U$2*Sections!$T$2*Sections!HJ241^2</f>
        <v>425.74158137974166</v>
      </c>
      <c r="HT241" s="104">
        <f>BikeData!$N$2*((Sections!$P$2)/Sections!$N$2)-(0.5*Sections!$U$2*Sections!$T$2*Sections!HJ241^2)/BikeData!$G$5</f>
        <v>8.8216625190179698</v>
      </c>
      <c r="HU241" s="104">
        <f>Sections!$V$2*BikeData!$N$2*(Sections!$P$2/Sections!$M$2)/(1-Sections!$V$2*Sections!$N$2/Sections!$M$2)</f>
        <v>15.459349727578084</v>
      </c>
      <c r="HV241" s="106">
        <f t="shared" si="352"/>
        <v>8.8216625190179698</v>
      </c>
      <c r="HW241" s="106">
        <f t="shared" si="353"/>
        <v>106.42191860000003</v>
      </c>
      <c r="HX241" s="106">
        <f t="shared" si="327"/>
        <v>115.84922281507026</v>
      </c>
      <c r="HY241" s="106">
        <f t="shared" si="354"/>
        <v>1</v>
      </c>
      <c r="HZ241" s="106">
        <f t="shared" si="315"/>
        <v>-8.8216625190179698</v>
      </c>
      <c r="IA241" s="639"/>
    </row>
    <row r="242" spans="2:235">
      <c r="B242" s="65"/>
      <c r="C242" s="65"/>
      <c r="D242" s="65"/>
      <c r="E242" s="111"/>
      <c r="F242" s="111"/>
      <c r="L242" s="149">
        <f>INDEX($B$29:$B$34, MATCH($P242, $A$29:$A$34, 0))</f>
        <v>281.54523308547459</v>
      </c>
      <c r="M242" s="149">
        <f t="shared" si="319"/>
        <v>216</v>
      </c>
      <c r="N242" s="149">
        <f t="shared" si="328"/>
        <v>58.084701618533941</v>
      </c>
      <c r="O242" s="149">
        <f t="shared" si="320"/>
        <v>209.10492582672219</v>
      </c>
      <c r="P242" s="149">
        <f>IF(AC242=0,
IF(N242&lt;$E$29,1,
IF(N242&lt;$E$30,2,
IF(N242&lt;$E$31,3,
IF(N242&lt;$E$32,4,
IF(N242&lt;$E$33,5,
IF(N242&lt;$E$34,6)))))),
IF(N242&gt;$F$29,1,
IF(N242&gt;$F$30,2,
IF(N242&gt;$F$31,3,
IF(N242&gt;$F$32,4,
IF(N242&gt;$F$33,5,
IF(N242&gt;$F$34,6)))))))</f>
        <v>4</v>
      </c>
      <c r="Q242" s="149" cm="1">
        <f t="array" ref="Q242">INDEX(Sections!$A$37:$F$67, MATCH(N242, Acceleration!$H$6:$H$36, 1), Sections!P242)</f>
        <v>4.7104625432718503</v>
      </c>
      <c r="R242" s="149">
        <f>(BikeData!$G$5/L242)*BikeData!$N$2*(Sections!$O$2/Sections!$N$2)-Sections!W242/Sections!L242</f>
        <v>8.0884511548499542</v>
      </c>
      <c r="S242" s="149">
        <f>(Sections!$V$2*Sections!$L$2*BikeData!$N$2*((Sections!$P$2)/Sections!$M$2)/(1-Sections!$V$2*Sections!$N$2/Sections!$M$2))/Sections!L242-Sections!W242/Sections!L242</f>
        <v>12.338971002380294</v>
      </c>
      <c r="T242" s="149">
        <f t="shared" si="317"/>
        <v>4.7104625432718503</v>
      </c>
      <c r="U242" s="149">
        <f t="shared" si="318"/>
        <v>58.165741525408777</v>
      </c>
      <c r="V242" s="149">
        <f t="shared" si="321"/>
        <v>1.7204235492879139E-2</v>
      </c>
      <c r="W242" s="149">
        <f>0.5*Sections!$U$2*Sections!$T$2*Sections!N242^2</f>
        <v>607.28986118054149</v>
      </c>
      <c r="X242" s="149">
        <f>BikeData!$N$2*((Sections!$P$2)/Sections!$N$2)-(0.5*Sections!$U$2*Sections!$T$2*Sections!N242^2)/BikeData!$G$5</f>
        <v>8.1339796409846361</v>
      </c>
      <c r="Y242" s="149">
        <f>Sections!$V$2*BikeData!$N$2*(Sections!$P$2/Sections!$M$2)/(1-Sections!$V$2*Sections!$N$2/Sections!$M$2)</f>
        <v>15.459349727578084</v>
      </c>
      <c r="Z242" s="149">
        <f t="shared" si="322"/>
        <v>8.1339796409846361</v>
      </c>
      <c r="AA242" s="149">
        <f>$D$2-M242</f>
        <v>287.2</v>
      </c>
      <c r="AB242" s="149">
        <f>MAX(0, (N242^2 - M$17^2)/(2*Sections!Z242))</f>
        <v>152.26183780844053</v>
      </c>
      <c r="AC242" s="149">
        <f t="shared" si="329"/>
        <v>0</v>
      </c>
      <c r="AD242" s="149">
        <f t="shared" si="323"/>
        <v>4.7104625432718503</v>
      </c>
      <c r="EW242" s="637"/>
      <c r="EX242" s="129">
        <f>INDEX($B$29:$B$34, MATCH($FB242, $A$29:$A$34, 0))</f>
        <v>300.69501336586995</v>
      </c>
      <c r="EY242" s="129">
        <f t="shared" si="355"/>
        <v>216</v>
      </c>
      <c r="EZ242" s="129">
        <f t="shared" si="356"/>
        <v>39.794733828075735</v>
      </c>
      <c r="FA242" s="129">
        <f t="shared" si="357"/>
        <v>143.26104178107266</v>
      </c>
      <c r="FB242" s="149">
        <f>IF(FO242=1,
IF(EZ242&lt;$E$29,1,
IF(EZ242&lt;$E$30,2,
IF(EZ242&lt;$E$31,3,
IF(EZ242&lt;$E$32,4,
IF(EZ242&lt;$E$33,5,
IF(EZ242&lt;$E$34,6)))))),
IF(EZ242&gt;$F$29,1,
IF(EZ242&gt;$F$30,2,
IF(EZ242&gt;$F$31,3,
IF(EZ242&gt;$F$32,4,
IF(EZ242&gt;$F$33,5,
IF(EZ242&gt;$F$34,6)))))))</f>
        <v>2</v>
      </c>
      <c r="FC242" s="149" cm="1">
        <f t="array" ref="FC242">INDEX(Sections!$A$37:$F$67, MATCH(EZ242, Acceleration!$H$6:$H$36, 1), Sections!FB242)</f>
        <v>9.4901727706756382</v>
      </c>
      <c r="FD242" s="129">
        <f>(BikeData!$G$5/EX242)*BikeData!$N$2*(Sections!$O$2/Sections!$N$2)-Sections!FI242/Sections!EX242</f>
        <v>8.6449819918688764</v>
      </c>
      <c r="FE242" s="129">
        <f>(Sections!$V$2*Sections!$L$2*BikeData!$N$2*((Sections!$P$2)/Sections!$M$2)/(1-Sections!$V$2*Sections!$N$2/Sections!$M$2))/Sections!EX242-Sections!FI242/Sections!EX242</f>
        <v>12.624807223460817</v>
      </c>
      <c r="FF242" s="129">
        <f t="shared" si="358"/>
        <v>8.6449819918688764</v>
      </c>
      <c r="FG242" s="129">
        <f>SQRT(EZ242^2 + 2*-FL242*1)</f>
        <v>39.558964639676212</v>
      </c>
      <c r="FH242" s="129">
        <f t="shared" si="362"/>
        <v>2.5203614180790781E-2</v>
      </c>
      <c r="FI242" s="149">
        <f>0.5*Sections!$U$2*Sections!$T$2*Sections!EZ242^2</f>
        <v>285.05175128053116</v>
      </c>
      <c r="FJ242" s="149">
        <f>BikeData!$N$2*((Sections!$P$2)/Sections!$N$2)-(0.5*Sections!$U$2*Sections!$T$2*Sections!EZ242^2)/BikeData!$G$5</f>
        <v>9.3545785421210397</v>
      </c>
      <c r="FK242" s="149">
        <f>Sections!$V$2*BikeData!$N$2*(Sections!$P$2/Sections!$M$2)/(1-Sections!$V$2*Sections!$N$2/Sections!$M$2)</f>
        <v>15.459349727578084</v>
      </c>
      <c r="FL242" s="149">
        <f t="shared" si="359"/>
        <v>9.3545785421210397</v>
      </c>
      <c r="FM242" s="149">
        <f t="shared" si="360"/>
        <v>37.628281630000004</v>
      </c>
      <c r="FN242" s="149">
        <f t="shared" si="324"/>
        <v>45.840269564828652</v>
      </c>
      <c r="FO242" s="149">
        <f t="shared" si="361"/>
        <v>1</v>
      </c>
      <c r="FP242" s="149">
        <f t="shared" si="363"/>
        <v>-9.3545785421210397</v>
      </c>
      <c r="FQ242" s="676"/>
      <c r="FR242" s="149">
        <f>INDEX($B$29:$B$34, MATCH($FV242, $A$29:$A$34, 0))</f>
        <v>281.54523308547459</v>
      </c>
      <c r="FS242" s="129">
        <f t="shared" si="330"/>
        <v>216</v>
      </c>
      <c r="FT242" s="129">
        <f t="shared" si="331"/>
        <v>59.934693344152521</v>
      </c>
      <c r="FU242" s="129">
        <f t="shared" si="332"/>
        <v>215.76489603894908</v>
      </c>
      <c r="FV242" s="149">
        <f>IF(GI242=0,
IF(FT242&lt;$E$29,1,
IF(FT242&lt;$E$30,2,
IF(FT242&lt;$E$31,3,
IF(FT242&lt;$E$32,4,
IF(FT242&lt;$E$33,5,
IF(FT242&lt;$E$34,6)))))),
IF(FT242&gt;$F$29,1,
IF(FT242&gt;$F$30,2,
IF(FT242&gt;$F$31,3,
IF(FT242&gt;$F$32,4,
IF(FT242&gt;$F$33,5,
IF(FT242&gt;$F$34,6)))))))</f>
        <v>4</v>
      </c>
      <c r="FW242" s="149" cm="1">
        <f t="array" ref="FW242">INDEX(Sections!$A$37:$F$67, MATCH(FT242, Acceleration!$H$6:$H$36, 1), Sections!FV242)</f>
        <v>4.7104625432718503</v>
      </c>
      <c r="FX242" s="129">
        <f>(BikeData!$G$5/FR242)*BikeData!$N$2*(Sections!$O$2/Sections!$N$2)-Sections!GC242/Sections!FR242</f>
        <v>7.9488633439851348</v>
      </c>
      <c r="FY242" s="129">
        <f>(Sections!$V$2*Sections!$L$2*BikeData!$N$2*((Sections!$P$2)/Sections!$M$2)/(1-Sections!$V$2*Sections!$N$2/Sections!$M$2))/Sections!FR242-Sections!GC242/Sections!FR242</f>
        <v>12.199383191515475</v>
      </c>
      <c r="FZ242" s="129">
        <f t="shared" si="333"/>
        <v>4.7104625432718503</v>
      </c>
      <c r="GA242" s="129">
        <f t="shared" si="334"/>
        <v>60.013235134794591</v>
      </c>
      <c r="GB242" s="129">
        <f t="shared" si="325"/>
        <v>1.6673901961975043E-2</v>
      </c>
      <c r="GC242" s="149">
        <f>0.5*Sections!$U$2*Sections!$T$2*Sections!FT242^2</f>
        <v>646.59014392636811</v>
      </c>
      <c r="GD242" s="149">
        <f>BikeData!$N$2*((Sections!$P$2)/Sections!$N$2)-(0.5*Sections!$U$2*Sections!$T$2*Sections!FT242^2)/BikeData!$G$5</f>
        <v>7.9851149336140814</v>
      </c>
      <c r="GE242" s="149">
        <f>Sections!$V$2*BikeData!$N$2*(Sections!$P$2/Sections!$M$2)/(1-Sections!$V$2*Sections!$N$2/Sections!$M$2)</f>
        <v>15.459349727578084</v>
      </c>
      <c r="GF242" s="149">
        <f t="shared" si="335"/>
        <v>7.9851149336140814</v>
      </c>
      <c r="GG242" s="149">
        <f t="shared" si="336"/>
        <v>298.54111422000005</v>
      </c>
      <c r="GH242" s="149">
        <f>MAX(0, (FT242^2 - CX$6^2)/(2*Sections!GF242))</f>
        <v>224.92897698541813</v>
      </c>
      <c r="GI242" s="149">
        <f t="shared" si="337"/>
        <v>0</v>
      </c>
      <c r="GJ242" s="149">
        <f t="shared" si="338"/>
        <v>4.7104625432718503</v>
      </c>
      <c r="GL242" s="670"/>
      <c r="GM242" s="229">
        <f>INDEX($B$29:$B$34, MATCH(GQ242, $A$29:$A$34, 0))</f>
        <v>281.54523308547459</v>
      </c>
      <c r="GN242" s="106">
        <f t="shared" si="339"/>
        <v>216</v>
      </c>
      <c r="GO242" s="106">
        <f t="shared" si="340"/>
        <v>57.889229777137977</v>
      </c>
      <c r="GP242" s="106">
        <f t="shared" si="341"/>
        <v>208.40122719769673</v>
      </c>
      <c r="GQ242" s="106">
        <f>IF(HD242=1,
IF(GO242&lt;$E$29,1,
IF(GO242&lt;$E$30,2,
IF(GO242&lt;$E$31,3,
IF(GO242&lt;$E$32,4,
IF(GO242&lt;$E$33,5,
IF(GO242&lt;$E$34,6)))))),
IF(GO242&gt;$F$29,1,
IF(GO242&gt;$F$30,2,
IF(GO242&gt;$F$31,3,
IF(GO242&gt;$F$32,4,
IF(GO242&gt;$F$33,5,
IF(GO242&gt;$F$34,6)))))))</f>
        <v>4</v>
      </c>
      <c r="GR242" s="106" cm="1">
        <f t="array" ref="GR242">INDEX(Sections!$A$37:$F$67, MATCH(GO242, Acceleration!$H$6:$H$36, 1), Sections!GQ242)</f>
        <v>4.7104625432718503</v>
      </c>
      <c r="GS242" s="106">
        <f>(BikeData!$G$5/GM242)*BikeData!$N$2*(Sections!$O$2/Sections!$N$2)-Sections!GX242/Sections!GM242</f>
        <v>8.1029445091915377</v>
      </c>
      <c r="GT242" s="106">
        <f>(Sections!$V$2*Sections!$L$2*BikeData!$N$2*((Sections!$P$2)/Sections!$M$2)/(1-Sections!$V$2*Sections!$N$2/Sections!$M$2))/Sections!GM242-Sections!GX242/Sections!GM242</f>
        <v>12.353464356721876</v>
      </c>
      <c r="GU242" s="106">
        <f t="shared" si="342"/>
        <v>4.7104625432718503</v>
      </c>
      <c r="GV242" s="106">
        <f t="shared" si="364"/>
        <v>57.748281807909102</v>
      </c>
      <c r="GW242" s="106">
        <f t="shared" si="365"/>
        <v>1.7295425788621425E-2</v>
      </c>
      <c r="GX242" s="106">
        <f>0.5*Sections!$U$2*Sections!$T$2*Sections!GO242^2</f>
        <v>603.20932635425004</v>
      </c>
      <c r="GY242" s="106">
        <f>BikeData!$N$2*((Sections!$P$2)/Sections!$N$2)-(0.5*Sections!$U$2*Sections!$T$2*Sections!GO242^2)/BikeData!$G$5</f>
        <v>8.1494362122963473</v>
      </c>
      <c r="GZ242" s="106">
        <f>Sections!$V$2*BikeData!$N$2*(Sections!$P$2/Sections!$M$2)/(1-Sections!$V$2*Sections!$N$2/Sections!$M$2)</f>
        <v>15.459349727578084</v>
      </c>
      <c r="HA242" s="106">
        <f t="shared" si="344"/>
        <v>8.1494362122963473</v>
      </c>
      <c r="HB242" s="106">
        <f t="shared" si="345"/>
        <v>167.21187875999999</v>
      </c>
      <c r="HC242" s="106">
        <f>MAX(0, (GO242^2 - DY$9^2)/(2*Sections!HA242))</f>
        <v>205.6070405909704</v>
      </c>
      <c r="HD242" s="106">
        <f t="shared" si="346"/>
        <v>1</v>
      </c>
      <c r="HE242" s="106">
        <f t="shared" si="366"/>
        <v>-8.1494362122963473</v>
      </c>
      <c r="HF242" s="639"/>
      <c r="HG242" s="672"/>
      <c r="HH242" s="82">
        <f>INDEX($B$29:$B$34, MATCH(HL242, $A$29:$A$34, 0))</f>
        <v>288.49501037177833</v>
      </c>
      <c r="HI242" s="82">
        <f t="shared" si="348"/>
        <v>216</v>
      </c>
      <c r="HJ242" s="82">
        <f t="shared" si="349"/>
        <v>48.451911031735328</v>
      </c>
      <c r="HK242" s="82">
        <f t="shared" si="350"/>
        <v>174.42687971424718</v>
      </c>
      <c r="HL242" s="106">
        <f>IF(HY242=1,
IF(HJ242&lt;$E$29,1,
IF(HJ242&lt;$E$30,2,
IF(HJ242&lt;$E$31,3,
IF(HJ242&lt;$E$32,4,
IF(HJ242&lt;$E$33,5,
IF(HJ242&lt;$E$34,6)))))),
IF(HJ242&gt;$F$29,1,
IF(HJ242&gt;$F$30,2,
IF(HJ242&gt;$F$31,3,
IF(HJ242&gt;$F$32,4,
IF(HJ242&gt;$F$33,5,
IF(HJ242&gt;$F$34,6)))))))</f>
        <v>3</v>
      </c>
      <c r="HM242" s="106" cm="1">
        <f t="array" ref="HM242">INDEX(Sections!$A$37:$F$67, MATCH(HJ242, Acceleration!$H$6:$H$36, 1), Sections!HL242)</f>
        <v>6.8582415088433493</v>
      </c>
      <c r="HN242" s="82">
        <f>(BikeData!$G$5/HH242)*BikeData!$N$2*(Sections!$O$2/Sections!$N$2)-Sections!HS242/Sections!HH242</f>
        <v>8.5339047660742278</v>
      </c>
      <c r="HO242" s="82">
        <f>(Sections!$V$2*Sections!$L$2*BikeData!$N$2*((Sections!$P$2)/Sections!$M$2)/(1-Sections!$V$2*Sections!$N$2/Sections!$M$2))/Sections!HH242-Sections!HS242/Sections!HH242</f>
        <v>12.68203058518348</v>
      </c>
      <c r="HP242" s="82">
        <f t="shared" si="351"/>
        <v>6.8582415088433493</v>
      </c>
      <c r="HQ242" s="82">
        <f t="shared" si="303"/>
        <v>48.269247958814958</v>
      </c>
      <c r="HR242" s="106">
        <f t="shared" si="314"/>
        <v>2.0677998701353836E-2</v>
      </c>
      <c r="HS242" s="104">
        <f>0.5*Sections!$U$2*Sections!$T$2*Sections!HJ242^2</f>
        <v>422.56578287289517</v>
      </c>
      <c r="HT242" s="104">
        <f>BikeData!$N$2*((Sections!$P$2)/Sections!$N$2)-(0.5*Sections!$U$2*Sections!$T$2*Sections!HJ242^2)/BikeData!$G$5</f>
        <v>8.8336920588166308</v>
      </c>
      <c r="HU242" s="104">
        <f>Sections!$V$2*BikeData!$N$2*(Sections!$P$2/Sections!$M$2)/(1-Sections!$V$2*Sections!$N$2/Sections!$M$2)</f>
        <v>15.459349727578084</v>
      </c>
      <c r="HV242" s="106">
        <f t="shared" si="352"/>
        <v>8.8336920588166308</v>
      </c>
      <c r="HW242" s="106">
        <f t="shared" si="353"/>
        <v>105.42191860000003</v>
      </c>
      <c r="HX242" s="106">
        <f t="shared" si="327"/>
        <v>114.69282351028352</v>
      </c>
      <c r="HY242" s="106">
        <f t="shared" si="354"/>
        <v>1</v>
      </c>
      <c r="HZ242" s="106">
        <f t="shared" si="315"/>
        <v>-8.8336920588166308</v>
      </c>
      <c r="IA242" s="639"/>
    </row>
    <row r="243" spans="2:235">
      <c r="B243" s="65"/>
      <c r="C243" s="65"/>
      <c r="D243" s="65"/>
      <c r="E243" s="111"/>
      <c r="F243" s="111"/>
      <c r="L243" s="149">
        <f>INDEX($B$29:$B$34, MATCH($P243, $A$29:$A$34, 0))</f>
        <v>281.54523308547459</v>
      </c>
      <c r="M243" s="149">
        <f t="shared" si="319"/>
        <v>217</v>
      </c>
      <c r="N243" s="149">
        <f t="shared" si="328"/>
        <v>58.165741525408777</v>
      </c>
      <c r="O243" s="149">
        <f t="shared" si="320"/>
        <v>209.39666949147161</v>
      </c>
      <c r="P243" s="149">
        <f>IF(AC243=0,
IF(N243&lt;$E$29,1,
IF(N243&lt;$E$30,2,
IF(N243&lt;$E$31,3,
IF(N243&lt;$E$32,4,
IF(N243&lt;$E$33,5,
IF(N243&lt;$E$34,6)))))),
IF(N243&gt;$F$29,1,
IF(N243&gt;$F$30,2,
IF(N243&gt;$F$31,3,
IF(N243&gt;$F$32,4,
IF(N243&gt;$F$33,5,
IF(N243&gt;$F$34,6)))))))</f>
        <v>4</v>
      </c>
      <c r="Q243" s="149" cm="1">
        <f t="array" ref="Q243">INDEX(Sections!$A$37:$F$67, MATCH(N243, Acceleration!$H$6:$H$36, 1), Sections!P243)</f>
        <v>4.7104625432718503</v>
      </c>
      <c r="R243" s="149">
        <f>(BikeData!$G$5/L243)*BikeData!$N$2*(Sections!$O$2/Sections!$N$2)-Sections!W243/Sections!L243</f>
        <v>8.0824280853168844</v>
      </c>
      <c r="S243" s="149">
        <f>(Sections!$V$2*Sections!$L$2*BikeData!$N$2*((Sections!$P$2)/Sections!$M$2)/(1-Sections!$V$2*Sections!$N$2/Sections!$M$2))/Sections!L243-Sections!W243/Sections!L243</f>
        <v>12.332947932847226</v>
      </c>
      <c r="T243" s="149">
        <f t="shared" si="317"/>
        <v>4.7104625432718503</v>
      </c>
      <c r="U243" s="149">
        <f t="shared" si="318"/>
        <v>58.246668679738299</v>
      </c>
      <c r="V243" s="149">
        <f t="shared" si="321"/>
        <v>1.7180298874282334E-2</v>
      </c>
      <c r="W243" s="149">
        <f>0.5*Sections!$U$2*Sections!$T$2*Sections!N243^2</f>
        <v>608.98562769611931</v>
      </c>
      <c r="X243" s="149">
        <f>BikeData!$N$2*((Sections!$P$2)/Sections!$N$2)-(0.5*Sections!$U$2*Sections!$T$2*Sections!N243^2)/BikeData!$G$5</f>
        <v>8.1275562829710832</v>
      </c>
      <c r="Y243" s="149">
        <f>Sections!$V$2*BikeData!$N$2*(Sections!$P$2/Sections!$M$2)/(1-Sections!$V$2*Sections!$N$2/Sections!$M$2)</f>
        <v>15.459349727578084</v>
      </c>
      <c r="Z243" s="149">
        <f t="shared" si="322"/>
        <v>8.1275562829710832</v>
      </c>
      <c r="AA243" s="149">
        <f>$D$2-M243</f>
        <v>286.2</v>
      </c>
      <c r="AB243" s="149">
        <f>MAX(0, (N243^2 - M$17^2)/(2*Sections!Z243))</f>
        <v>152.96174004735036</v>
      </c>
      <c r="AC243" s="149">
        <f t="shared" si="329"/>
        <v>0</v>
      </c>
      <c r="AD243" s="149">
        <f t="shared" si="323"/>
        <v>4.7104625432718503</v>
      </c>
      <c r="EW243" s="637"/>
      <c r="EX243" s="129">
        <f>INDEX($B$29:$B$34, MATCH($FB243, $A$29:$A$34, 0))</f>
        <v>300.69501336586995</v>
      </c>
      <c r="EY243" s="129">
        <f t="shared" si="355"/>
        <v>217</v>
      </c>
      <c r="EZ243" s="129">
        <f t="shared" si="356"/>
        <v>39.558964639676212</v>
      </c>
      <c r="FA243" s="129">
        <f t="shared" si="357"/>
        <v>142.41227270283437</v>
      </c>
      <c r="FB243" s="149">
        <f>IF(FO243=1,
IF(EZ243&lt;$E$29,1,
IF(EZ243&lt;$E$30,2,
IF(EZ243&lt;$E$31,3,
IF(EZ243&lt;$E$32,4,
IF(EZ243&lt;$E$33,5,
IF(EZ243&lt;$E$34,6)))))),
IF(EZ243&gt;$F$29,1,
IF(EZ243&gt;$F$30,2,
IF(EZ243&gt;$F$31,3,
IF(EZ243&gt;$F$32,4,
IF(EZ243&gt;$F$33,5,
IF(EZ243&gt;$F$34,6)))))))</f>
        <v>2</v>
      </c>
      <c r="FC243" s="149" cm="1">
        <f t="array" ref="FC243">INDEX(Sections!$A$37:$F$67, MATCH(EZ243, Acceleration!$H$6:$H$36, 1), Sections!FB243)</f>
        <v>9.4901727706756382</v>
      </c>
      <c r="FD243" s="129">
        <f>(BikeData!$G$5/EX243)*BikeData!$N$2*(Sections!$O$2/Sections!$N$2)-Sections!FI243/Sections!EX243</f>
        <v>8.6561815400006115</v>
      </c>
      <c r="FE243" s="129">
        <f>(Sections!$V$2*Sections!$L$2*BikeData!$N$2*((Sections!$P$2)/Sections!$M$2)/(1-Sections!$V$2*Sections!$N$2/Sections!$M$2))/Sections!EX243-Sections!FI243/Sections!EX243</f>
        <v>12.636006771592552</v>
      </c>
      <c r="FF243" s="129">
        <f t="shared" si="358"/>
        <v>8.6561815400006115</v>
      </c>
      <c r="FG243" s="129">
        <f t="shared" ref="FG243:FG280" si="367">SQRT(EZ243^2 + 2*-FL243*1)</f>
        <v>39.32145742202313</v>
      </c>
      <c r="FH243" s="129">
        <f t="shared" si="362"/>
        <v>2.5354833908414053E-2</v>
      </c>
      <c r="FI243" s="149">
        <f>0.5*Sections!$U$2*Sections!$T$2*Sections!EZ243^2</f>
        <v>281.68410300536749</v>
      </c>
      <c r="FJ243" s="149">
        <f>BikeData!$N$2*((Sections!$P$2)/Sections!$N$2)-(0.5*Sections!$U$2*Sections!$T$2*Sections!EZ243^2)/BikeData!$G$5</f>
        <v>9.3673347855875679</v>
      </c>
      <c r="FK243" s="149">
        <f>Sections!$V$2*BikeData!$N$2*(Sections!$P$2/Sections!$M$2)/(1-Sections!$V$2*Sections!$N$2/Sections!$M$2)</f>
        <v>15.459349727578084</v>
      </c>
      <c r="FL243" s="149">
        <f t="shared" si="359"/>
        <v>9.3673347855875679</v>
      </c>
      <c r="FM243" s="149">
        <f t="shared" si="360"/>
        <v>36.628281630000004</v>
      </c>
      <c r="FN243" s="149">
        <f t="shared" si="324"/>
        <v>44.779207009815252</v>
      </c>
      <c r="FO243" s="149">
        <f t="shared" si="361"/>
        <v>1</v>
      </c>
      <c r="FP243" s="149">
        <f t="shared" si="363"/>
        <v>-9.3673347855875679</v>
      </c>
      <c r="FQ243" s="676"/>
      <c r="FR243" s="149">
        <f>INDEX($B$29:$B$34, MATCH($FV243, $A$29:$A$34, 0))</f>
        <v>281.54523308547459</v>
      </c>
      <c r="FS243" s="129">
        <f t="shared" si="330"/>
        <v>217</v>
      </c>
      <c r="FT243" s="129">
        <f t="shared" si="331"/>
        <v>60.013235134794591</v>
      </c>
      <c r="FU243" s="129">
        <f t="shared" si="332"/>
        <v>216.04764648526054</v>
      </c>
      <c r="FV243" s="149">
        <f>IF(GI243=0,
IF(FT243&lt;$E$29,1,
IF(FT243&lt;$E$30,2,
IF(FT243&lt;$E$31,3,
IF(FT243&lt;$E$32,4,
IF(FT243&lt;$E$33,5,
IF(FT243&lt;$E$34,6)))))),
IF(FT243&gt;$F$29,1,
IF(FT243&gt;$F$30,2,
IF(FT243&gt;$F$31,3,
IF(FT243&gt;$F$32,4,
IF(FT243&gt;$F$33,5,
IF(FT243&gt;$F$34,6)))))))</f>
        <v>4</v>
      </c>
      <c r="FW243" s="149" cm="1">
        <f t="array" ref="FW243">INDEX(Sections!$A$37:$F$67, MATCH(FT243, Acceleration!$H$6:$H$36, 1), Sections!FV243)</f>
        <v>4.7104625432718503</v>
      </c>
      <c r="FX243" s="129">
        <f>(BikeData!$G$5/FR243)*BikeData!$N$2*(Sections!$O$2/Sections!$N$2)-Sections!GC243/Sections!FR243</f>
        <v>7.9428402744520659</v>
      </c>
      <c r="FY243" s="129">
        <f>(Sections!$V$2*Sections!$L$2*BikeData!$N$2*((Sections!$P$2)/Sections!$M$2)/(1-Sections!$V$2*Sections!$N$2/Sections!$M$2))/Sections!FR243-Sections!GC243/Sections!FR243</f>
        <v>12.193360121982405</v>
      </c>
      <c r="FZ243" s="129">
        <f t="shared" si="333"/>
        <v>4.7104625432718503</v>
      </c>
      <c r="GA243" s="129">
        <f t="shared" si="334"/>
        <v>60.091674268826026</v>
      </c>
      <c r="GB243" s="129">
        <f t="shared" si="325"/>
        <v>1.6652108643443561E-2</v>
      </c>
      <c r="GC243" s="149">
        <f>0.5*Sections!$U$2*Sections!$T$2*Sections!FT243^2</f>
        <v>648.28591044194593</v>
      </c>
      <c r="GD243" s="149">
        <f>BikeData!$N$2*((Sections!$P$2)/Sections!$N$2)-(0.5*Sections!$U$2*Sections!$T$2*Sections!FT243^2)/BikeData!$G$5</f>
        <v>7.9786915756005286</v>
      </c>
      <c r="GE243" s="149">
        <f>Sections!$V$2*BikeData!$N$2*(Sections!$P$2/Sections!$M$2)/(1-Sections!$V$2*Sections!$N$2/Sections!$M$2)</f>
        <v>15.459349727578084</v>
      </c>
      <c r="GF243" s="149">
        <f t="shared" si="335"/>
        <v>7.9786915756005286</v>
      </c>
      <c r="GG243" s="149">
        <f t="shared" si="336"/>
        <v>297.54111422000005</v>
      </c>
      <c r="GH243" s="149">
        <f>MAX(0, (FT243^2 - CX$6^2)/(2*Sections!GF243))</f>
        <v>225.70043955315222</v>
      </c>
      <c r="GI243" s="149">
        <f t="shared" si="337"/>
        <v>0</v>
      </c>
      <c r="GJ243" s="149">
        <f t="shared" si="338"/>
        <v>4.7104625432718503</v>
      </c>
      <c r="GL243" s="670"/>
      <c r="GM243" s="229">
        <f>INDEX($B$29:$B$34, MATCH(GQ243, $A$29:$A$34, 0))</f>
        <v>281.54523308547459</v>
      </c>
      <c r="GN243" s="106">
        <f t="shared" si="339"/>
        <v>217</v>
      </c>
      <c r="GO243" s="106">
        <f t="shared" si="340"/>
        <v>57.748281807909102</v>
      </c>
      <c r="GP243" s="106">
        <f t="shared" si="341"/>
        <v>207.89381450847276</v>
      </c>
      <c r="GQ243" s="106">
        <f>IF(HD243=1,
IF(GO243&lt;$E$29,1,
IF(GO243&lt;$E$30,2,
IF(GO243&lt;$E$31,3,
IF(GO243&lt;$E$32,4,
IF(GO243&lt;$E$33,5,
IF(GO243&lt;$E$34,6)))))),
IF(GO243&gt;$F$29,1,
IF(GO243&gt;$F$30,2,
IF(GO243&gt;$F$31,3,
IF(GO243&gt;$F$32,4,
IF(GO243&gt;$F$33,5,
IF(GO243&gt;$F$34,6)))))))</f>
        <v>4</v>
      </c>
      <c r="GR243" s="106" cm="1">
        <f t="array" ref="GR243">INDEX(Sections!$A$37:$F$67, MATCH(GO243, Acceleration!$H$6:$H$36, 1), Sections!GQ243)</f>
        <v>4.7104625432718503</v>
      </c>
      <c r="GS243" s="106">
        <f>(BikeData!$G$5/GM243)*BikeData!$N$2*(Sections!$O$2/Sections!$N$2)-Sections!GX243/Sections!GM243</f>
        <v>8.1133648491286579</v>
      </c>
      <c r="GT243" s="106">
        <f>(Sections!$V$2*Sections!$L$2*BikeData!$N$2*((Sections!$P$2)/Sections!$M$2)/(1-Sections!$V$2*Sections!$N$2/Sections!$M$2))/Sections!GM243-Sections!GX243/Sections!GM243</f>
        <v>12.363884696658998</v>
      </c>
      <c r="GU243" s="106">
        <f t="shared" si="342"/>
        <v>4.7104625432718503</v>
      </c>
      <c r="GV243" s="106">
        <f t="shared" si="364"/>
        <v>57.606796071348803</v>
      </c>
      <c r="GW243" s="106">
        <f t="shared" si="365"/>
        <v>1.7337771659201941E-2</v>
      </c>
      <c r="GX243" s="106">
        <f>0.5*Sections!$U$2*Sections!$T$2*Sections!GO243^2</f>
        <v>600.27552931782338</v>
      </c>
      <c r="GY243" s="106">
        <f>BikeData!$N$2*((Sections!$P$2)/Sections!$N$2)-(0.5*Sections!$U$2*Sections!$T$2*Sections!GO243^2)/BikeData!$G$5</f>
        <v>8.1605490798585691</v>
      </c>
      <c r="GZ243" s="106">
        <f>Sections!$V$2*BikeData!$N$2*(Sections!$P$2/Sections!$M$2)/(1-Sections!$V$2*Sections!$N$2/Sections!$M$2)</f>
        <v>15.459349727578084</v>
      </c>
      <c r="HA243" s="106">
        <f t="shared" si="344"/>
        <v>8.1605490798585691</v>
      </c>
      <c r="HB243" s="106">
        <f t="shared" si="345"/>
        <v>166.21187875999999</v>
      </c>
      <c r="HC243" s="106">
        <f>MAX(0, (GO243^2 - DY$9^2)/(2*Sections!HA243))</f>
        <v>204.32841093968901</v>
      </c>
      <c r="HD243" s="106">
        <f t="shared" si="346"/>
        <v>1</v>
      </c>
      <c r="HE243" s="106">
        <f t="shared" si="366"/>
        <v>-8.1605490798585691</v>
      </c>
      <c r="HF243" s="639"/>
      <c r="HG243" s="672"/>
      <c r="HH243" s="82">
        <f>INDEX($B$29:$B$34, MATCH(HL243, $A$29:$A$34, 0))</f>
        <v>288.49501037177833</v>
      </c>
      <c r="HI243" s="82">
        <f t="shared" si="348"/>
        <v>217</v>
      </c>
      <c r="HJ243" s="82">
        <f t="shared" si="349"/>
        <v>48.269247958814958</v>
      </c>
      <c r="HK243" s="82">
        <f t="shared" si="350"/>
        <v>173.76929265173385</v>
      </c>
      <c r="HL243" s="106">
        <f>IF(HY243=1,
IF(HJ243&lt;$E$29,1,
IF(HJ243&lt;$E$30,2,
IF(HJ243&lt;$E$31,3,
IF(HJ243&lt;$E$32,4,
IF(HJ243&lt;$E$33,5,
IF(HJ243&lt;$E$34,6)))))),
IF(HJ243&gt;$F$29,1,
IF(HJ243&gt;$F$30,2,
IF(HJ243&gt;$F$31,3,
IF(HJ243&gt;$F$32,4,
IF(HJ243&gt;$F$33,5,
IF(HJ243&gt;$F$34,6)))))))</f>
        <v>3</v>
      </c>
      <c r="HM243" s="106" cm="1">
        <f t="array" ref="HM243">INDEX(Sections!$A$37:$F$67, MATCH(HJ243, Acceleration!$H$6:$H$36, 1), Sections!HL243)</f>
        <v>6.8582415088433493</v>
      </c>
      <c r="HN243" s="82">
        <f>(BikeData!$G$5/HH243)*BikeData!$N$2*(Sections!$O$2/Sections!$N$2)-Sections!HS243/Sections!HH243</f>
        <v>8.5449279346797287</v>
      </c>
      <c r="HO243" s="82">
        <f>(Sections!$V$2*Sections!$L$2*BikeData!$N$2*((Sections!$P$2)/Sections!$M$2)/(1-Sections!$V$2*Sections!$N$2/Sections!$M$2))/Sections!HH243-Sections!HS243/Sections!HH243</f>
        <v>12.69305375378898</v>
      </c>
      <c r="HP243" s="82">
        <f t="shared" si="351"/>
        <v>6.8582415088433493</v>
      </c>
      <c r="HQ243" s="82">
        <f t="shared" si="303"/>
        <v>48.085640502175863</v>
      </c>
      <c r="HR243" s="106">
        <f t="shared" si="314"/>
        <v>2.0756601267922954E-2</v>
      </c>
      <c r="HS243" s="104">
        <f>0.5*Sections!$U$2*Sections!$T$2*Sections!HJ243^2</f>
        <v>419.38565373172116</v>
      </c>
      <c r="HT243" s="104">
        <f>BikeData!$N$2*((Sections!$P$2)/Sections!$N$2)-(0.5*Sections!$U$2*Sections!$T$2*Sections!HJ243^2)/BikeData!$G$5</f>
        <v>8.8457380025331975</v>
      </c>
      <c r="HU243" s="104">
        <f>Sections!$V$2*BikeData!$N$2*(Sections!$P$2/Sections!$M$2)/(1-Sections!$V$2*Sections!$N$2/Sections!$M$2)</f>
        <v>15.459349727578084</v>
      </c>
      <c r="HV243" s="106">
        <f t="shared" si="352"/>
        <v>8.8457380025331975</v>
      </c>
      <c r="HW243" s="106">
        <f t="shared" si="353"/>
        <v>104.42191860000003</v>
      </c>
      <c r="HX243" s="106">
        <f t="shared" si="327"/>
        <v>113.53799896623865</v>
      </c>
      <c r="HY243" s="106">
        <f t="shared" si="354"/>
        <v>1</v>
      </c>
      <c r="HZ243" s="106">
        <f t="shared" si="315"/>
        <v>-8.8457380025331975</v>
      </c>
      <c r="IA243" s="639"/>
    </row>
    <row r="244" spans="2:235">
      <c r="B244" s="65"/>
      <c r="C244" s="65"/>
      <c r="D244" s="65"/>
      <c r="E244" s="111"/>
      <c r="F244" s="111"/>
      <c r="L244" s="149">
        <f>INDEX($B$29:$B$34, MATCH($P244, $A$29:$A$34, 0))</f>
        <v>281.54523308547459</v>
      </c>
      <c r="M244" s="149">
        <f t="shared" si="319"/>
        <v>218</v>
      </c>
      <c r="N244" s="149">
        <f t="shared" si="328"/>
        <v>58.246668679738299</v>
      </c>
      <c r="O244" s="149">
        <f t="shared" si="320"/>
        <v>209.68800724705787</v>
      </c>
      <c r="P244" s="149">
        <f>IF(AC244=0,
IF(N244&lt;$E$29,1,
IF(N244&lt;$E$30,2,
IF(N244&lt;$E$31,3,
IF(N244&lt;$E$32,4,
IF(N244&lt;$E$33,5,
IF(N244&lt;$E$34,6)))))),
IF(N244&gt;$F$29,1,
IF(N244&gt;$F$30,2,
IF(N244&gt;$F$31,3,
IF(N244&gt;$F$32,4,
IF(N244&gt;$F$33,5,
IF(N244&gt;$F$34,6)))))))</f>
        <v>4</v>
      </c>
      <c r="Q244" s="149" cm="1">
        <f t="array" ref="Q244">INDEX(Sections!$A$37:$F$67, MATCH(N244, Acceleration!$H$6:$H$36, 1), Sections!P244)</f>
        <v>4.7104625432718503</v>
      </c>
      <c r="R244" s="149">
        <f>(BikeData!$G$5/L244)*BikeData!$N$2*(Sections!$O$2/Sections!$N$2)-Sections!W244/Sections!L244</f>
        <v>8.0764050157838163</v>
      </c>
      <c r="S244" s="149">
        <f>(Sections!$V$2*Sections!$L$2*BikeData!$N$2*((Sections!$P$2)/Sections!$M$2)/(1-Sections!$V$2*Sections!$N$2/Sections!$M$2))/Sections!L244-Sections!W244/Sections!L244</f>
        <v>12.326924863314156</v>
      </c>
      <c r="T244" s="149">
        <f t="shared" si="317"/>
        <v>4.7104625432718503</v>
      </c>
      <c r="U244" s="149">
        <f t="shared" si="318"/>
        <v>58.327483550842054</v>
      </c>
      <c r="V244" s="149">
        <f t="shared" si="321"/>
        <v>1.7156461889116573E-2</v>
      </c>
      <c r="W244" s="149">
        <f>0.5*Sections!$U$2*Sections!$T$2*Sections!N244^2</f>
        <v>610.68139421169712</v>
      </c>
      <c r="X244" s="149">
        <f>BikeData!$N$2*((Sections!$P$2)/Sections!$N$2)-(0.5*Sections!$U$2*Sections!$T$2*Sections!N244^2)/BikeData!$G$5</f>
        <v>8.1211329249575321</v>
      </c>
      <c r="Y244" s="149">
        <f>Sections!$V$2*BikeData!$N$2*(Sections!$P$2/Sections!$M$2)/(1-Sections!$V$2*Sections!$N$2/Sections!$M$2)</f>
        <v>15.459349727578084</v>
      </c>
      <c r="Z244" s="149">
        <f t="shared" si="322"/>
        <v>8.1211329249575321</v>
      </c>
      <c r="AA244" s="149">
        <f>$D$2-M244</f>
        <v>285.2</v>
      </c>
      <c r="AB244" s="149">
        <f>MAX(0, (N244^2 - M$17^2)/(2*Sections!Z244))</f>
        <v>153.66274945263618</v>
      </c>
      <c r="AC244" s="149">
        <f t="shared" si="329"/>
        <v>0</v>
      </c>
      <c r="AD244" s="149">
        <f t="shared" si="323"/>
        <v>4.7104625432718503</v>
      </c>
      <c r="EW244" s="637"/>
      <c r="EX244" s="129">
        <f>INDEX($B$29:$B$34, MATCH($FB244, $A$29:$A$34, 0))</f>
        <v>300.69501336586995</v>
      </c>
      <c r="EY244" s="129">
        <f t="shared" si="355"/>
        <v>218</v>
      </c>
      <c r="EZ244" s="129">
        <f t="shared" si="356"/>
        <v>39.32145742202313</v>
      </c>
      <c r="FA244" s="129">
        <f t="shared" si="357"/>
        <v>141.55724671928328</v>
      </c>
      <c r="FB244" s="149">
        <f>IF(FO244=1,
IF(EZ244&lt;$E$29,1,
IF(EZ244&lt;$E$30,2,
IF(EZ244&lt;$E$31,3,
IF(EZ244&lt;$E$32,4,
IF(EZ244&lt;$E$33,5,
IF(EZ244&lt;$E$34,6)))))),
IF(EZ244&gt;$F$29,1,
IF(EZ244&gt;$F$30,2,
IF(EZ244&gt;$F$31,3,
IF(EZ244&gt;$F$32,4,
IF(EZ244&gt;$F$33,5,
IF(EZ244&gt;$F$34,6)))))))</f>
        <v>2</v>
      </c>
      <c r="FC244" s="149" cm="1">
        <f t="array" ref="FC244">INDEX(Sections!$A$37:$F$67, MATCH(EZ244, Acceleration!$H$6:$H$36, 1), Sections!FB244)</f>
        <v>9.4901727706756382</v>
      </c>
      <c r="FD244" s="129">
        <f>(BikeData!$G$5/EX244)*BikeData!$N$2*(Sections!$O$2/Sections!$N$2)-Sections!FI244/Sections!EX244</f>
        <v>8.6673963602434334</v>
      </c>
      <c r="FE244" s="129">
        <f>(Sections!$V$2*Sections!$L$2*BikeData!$N$2*((Sections!$P$2)/Sections!$M$2)/(1-Sections!$V$2*Sections!$N$2/Sections!$M$2))/Sections!EX244-Sections!FI244/Sections!EX244</f>
        <v>12.647221591835374</v>
      </c>
      <c r="FF244" s="129">
        <f t="shared" si="358"/>
        <v>8.6673963602434334</v>
      </c>
      <c r="FG244" s="129">
        <f t="shared" si="367"/>
        <v>39.082180043392086</v>
      </c>
      <c r="FH244" s="129">
        <f t="shared" si="362"/>
        <v>2.5509020558928064E-2</v>
      </c>
      <c r="FI244" s="149">
        <f>0.5*Sections!$U$2*Sections!$T$2*Sections!EZ244^2</f>
        <v>278.31186248255602</v>
      </c>
      <c r="FJ244" s="149">
        <f>BikeData!$N$2*((Sections!$P$2)/Sections!$N$2)-(0.5*Sections!$U$2*Sections!$T$2*Sections!EZ244^2)/BikeData!$G$5</f>
        <v>9.3801084239315511</v>
      </c>
      <c r="FK244" s="149">
        <f>Sections!$V$2*BikeData!$N$2*(Sections!$P$2/Sections!$M$2)/(1-Sections!$V$2*Sections!$N$2/Sections!$M$2)</f>
        <v>15.459349727578084</v>
      </c>
      <c r="FL244" s="149">
        <f t="shared" si="359"/>
        <v>9.3801084239315511</v>
      </c>
      <c r="FM244" s="149">
        <f t="shared" si="360"/>
        <v>35.628281630000004</v>
      </c>
      <c r="FN244" s="149">
        <f t="shared" si="324"/>
        <v>43.719589387922639</v>
      </c>
      <c r="FO244" s="149">
        <f t="shared" si="361"/>
        <v>1</v>
      </c>
      <c r="FP244" s="149">
        <f t="shared" si="363"/>
        <v>-9.3801084239315511</v>
      </c>
      <c r="FQ244" s="676"/>
      <c r="FR244" s="149">
        <f>INDEX($B$29:$B$34, MATCH($FV244, $A$29:$A$34, 0))</f>
        <v>281.54523308547459</v>
      </c>
      <c r="FS244" s="129">
        <f t="shared" si="330"/>
        <v>218</v>
      </c>
      <c r="FT244" s="129">
        <f t="shared" si="331"/>
        <v>60.091674268826026</v>
      </c>
      <c r="FU244" s="129">
        <f t="shared" si="332"/>
        <v>216.33002736777371</v>
      </c>
      <c r="FV244" s="149">
        <f>IF(GI244=0,
IF(FT244&lt;$E$29,1,
IF(FT244&lt;$E$30,2,
IF(FT244&lt;$E$31,3,
IF(FT244&lt;$E$32,4,
IF(FT244&lt;$E$33,5,
IF(FT244&lt;$E$34,6)))))),
IF(FT244&gt;$F$29,1,
IF(FT244&gt;$F$30,2,
IF(FT244&gt;$F$31,3,
IF(FT244&gt;$F$32,4,
IF(FT244&gt;$F$33,5,
IF(FT244&gt;$F$34,6)))))))</f>
        <v>4</v>
      </c>
      <c r="FW244" s="149" cm="1">
        <f t="array" ref="FW244">INDEX(Sections!$A$37:$F$67, MATCH(FT244, Acceleration!$H$6:$H$36, 1), Sections!FV244)</f>
        <v>4.7104625432718503</v>
      </c>
      <c r="FX244" s="129">
        <f>(BikeData!$G$5/FR244)*BikeData!$N$2*(Sections!$O$2/Sections!$N$2)-Sections!GC244/Sections!FR244</f>
        <v>7.9368172049189969</v>
      </c>
      <c r="FY244" s="129">
        <f>(Sections!$V$2*Sections!$L$2*BikeData!$N$2*((Sections!$P$2)/Sections!$M$2)/(1-Sections!$V$2*Sections!$N$2/Sections!$M$2))/Sections!FR244-Sections!GC244/Sections!FR244</f>
        <v>12.187337052449337</v>
      </c>
      <c r="FZ244" s="129">
        <f t="shared" si="333"/>
        <v>4.7104625432718503</v>
      </c>
      <c r="GA244" s="129">
        <f t="shared" si="334"/>
        <v>60.170011147724011</v>
      </c>
      <c r="GB244" s="129">
        <f t="shared" si="325"/>
        <v>1.6630400555859955E-2</v>
      </c>
      <c r="GC244" s="149">
        <f>0.5*Sections!$U$2*Sections!$T$2*Sections!FT244^2</f>
        <v>649.98167695752375</v>
      </c>
      <c r="GD244" s="149">
        <f>BikeData!$N$2*((Sections!$P$2)/Sections!$N$2)-(0.5*Sections!$U$2*Sections!$T$2*Sections!FT244^2)/BikeData!$G$5</f>
        <v>7.9722682175869757</v>
      </c>
      <c r="GE244" s="149">
        <f>Sections!$V$2*BikeData!$N$2*(Sections!$P$2/Sections!$M$2)/(1-Sections!$V$2*Sections!$N$2/Sections!$M$2)</f>
        <v>15.459349727578084</v>
      </c>
      <c r="GF244" s="149">
        <f t="shared" si="335"/>
        <v>7.9722682175869757</v>
      </c>
      <c r="GG244" s="149">
        <f t="shared" si="336"/>
        <v>296.54111422000005</v>
      </c>
      <c r="GH244" s="149">
        <f>MAX(0, (FT244^2 - CX$6^2)/(2*Sections!GF244))</f>
        <v>226.47314527531401</v>
      </c>
      <c r="GI244" s="149">
        <f t="shared" si="337"/>
        <v>0</v>
      </c>
      <c r="GJ244" s="149">
        <f t="shared" si="338"/>
        <v>4.7104625432718503</v>
      </c>
      <c r="GL244" s="670"/>
      <c r="GM244" s="229">
        <f>INDEX($B$29:$B$34, MATCH(GQ244, $A$29:$A$34, 0))</f>
        <v>281.54523308547459</v>
      </c>
      <c r="GN244" s="106">
        <f t="shared" si="339"/>
        <v>218</v>
      </c>
      <c r="GO244" s="106">
        <f t="shared" si="340"/>
        <v>57.606796071348803</v>
      </c>
      <c r="GP244" s="106">
        <f t="shared" si="341"/>
        <v>207.38446585685568</v>
      </c>
      <c r="GQ244" s="106">
        <f>IF(HD244=1,
IF(GO244&lt;$E$29,1,
IF(GO244&lt;$E$30,2,
IF(GO244&lt;$E$31,3,
IF(GO244&lt;$E$32,4,
IF(GO244&lt;$E$33,5,
IF(GO244&lt;$E$34,6)))))),
IF(GO244&gt;$F$29,1,
IF(GO244&gt;$F$30,2,
IF(GO244&gt;$F$31,3,
IF(GO244&gt;$F$32,4,
IF(GO244&gt;$F$33,5,
IF(GO244&gt;$F$34,6)))))))</f>
        <v>4</v>
      </c>
      <c r="GR244" s="106" cm="1">
        <f t="array" ref="GR244">INDEX(Sections!$A$37:$F$67, MATCH(GO244, Acceleration!$H$6:$H$36, 1), Sections!GQ244)</f>
        <v>4.7104625432718503</v>
      </c>
      <c r="GS244" s="106">
        <f>(BikeData!$G$5/GM244)*BikeData!$N$2*(Sections!$O$2/Sections!$N$2)-Sections!GX244/Sections!GM244</f>
        <v>8.123799398620239</v>
      </c>
      <c r="GT244" s="106">
        <f>(Sections!$V$2*Sections!$L$2*BikeData!$N$2*((Sections!$P$2)/Sections!$M$2)/(1-Sections!$V$2*Sections!$N$2/Sections!$M$2))/Sections!GM244-Sections!GX244/Sections!GM244</f>
        <v>12.374319246150579</v>
      </c>
      <c r="GU244" s="106">
        <f t="shared" si="342"/>
        <v>4.7104625432718503</v>
      </c>
      <c r="GV244" s="106">
        <f t="shared" si="364"/>
        <v>57.464768331589973</v>
      </c>
      <c r="GW244" s="106">
        <f t="shared" si="365"/>
        <v>1.7380488484511406E-2</v>
      </c>
      <c r="GX244" s="106">
        <f>0.5*Sections!$U$2*Sections!$T$2*Sections!GO244^2</f>
        <v>597.33773164907416</v>
      </c>
      <c r="GY244" s="106">
        <f>BikeData!$N$2*((Sections!$P$2)/Sections!$N$2)-(0.5*Sections!$U$2*Sections!$T$2*Sections!GO244^2)/BikeData!$G$5</f>
        <v>8.1716771013311025</v>
      </c>
      <c r="GZ244" s="106">
        <f>Sections!$V$2*BikeData!$N$2*(Sections!$P$2/Sections!$M$2)/(1-Sections!$V$2*Sections!$N$2/Sections!$M$2)</f>
        <v>15.459349727578084</v>
      </c>
      <c r="HA244" s="106">
        <f t="shared" si="344"/>
        <v>8.1716771013311025</v>
      </c>
      <c r="HB244" s="106">
        <f t="shared" si="345"/>
        <v>165.21187875999999</v>
      </c>
      <c r="HC244" s="106">
        <f>MAX(0, (GO244^2 - DY$9^2)/(2*Sections!HA244))</f>
        <v>203.05152249991639</v>
      </c>
      <c r="HD244" s="106">
        <f t="shared" si="346"/>
        <v>1</v>
      </c>
      <c r="HE244" s="106">
        <f t="shared" si="366"/>
        <v>-8.1716771013311025</v>
      </c>
      <c r="HF244" s="639"/>
      <c r="HG244" s="672"/>
      <c r="HH244" s="82">
        <f>INDEX($B$29:$B$34, MATCH(HL244, $A$29:$A$34, 0))</f>
        <v>288.49501037177833</v>
      </c>
      <c r="HI244" s="82">
        <f t="shared" si="348"/>
        <v>218</v>
      </c>
      <c r="HJ244" s="82">
        <f t="shared" si="349"/>
        <v>48.085640502175863</v>
      </c>
      <c r="HK244" s="82">
        <f t="shared" si="350"/>
        <v>173.10830580783312</v>
      </c>
      <c r="HL244" s="106">
        <f>IF(HY244=1,
IF(HJ244&lt;$E$29,1,
IF(HJ244&lt;$E$30,2,
IF(HJ244&lt;$E$31,3,
IF(HJ244&lt;$E$32,4,
IF(HJ244&lt;$E$33,5,
IF(HJ244&lt;$E$34,6)))))),
IF(HJ244&gt;$F$29,1,
IF(HJ244&gt;$F$30,2,
IF(HJ244&gt;$F$31,3,
IF(HJ244&gt;$F$32,4,
IF(HJ244&gt;$F$33,5,
IF(HJ244&gt;$F$34,6)))))))</f>
        <v>3</v>
      </c>
      <c r="HM244" s="106" cm="1">
        <f t="array" ref="HM244">INDEX(Sections!$A$37:$F$67, MATCH(HJ244, Acceleration!$H$6:$H$36, 1), Sections!HL244)</f>
        <v>6.8582415088433493</v>
      </c>
      <c r="HN244" s="82">
        <f>(BikeData!$G$5/HH244)*BikeData!$N$2*(Sections!$O$2/Sections!$N$2)-Sections!HS244/Sections!HH244</f>
        <v>8.5559661348787834</v>
      </c>
      <c r="HO244" s="82">
        <f>(Sections!$V$2*Sections!$L$2*BikeData!$N$2*((Sections!$P$2)/Sections!$M$2)/(1-Sections!$V$2*Sections!$N$2/Sections!$M$2))/Sections!HH244-Sections!HS244/Sections!HH244</f>
        <v>12.704091953988035</v>
      </c>
      <c r="HP244" s="82">
        <f t="shared" si="351"/>
        <v>6.8582415088433493</v>
      </c>
      <c r="HQ244" s="82">
        <f>SQRT(HJ244^2 + 2*-HV244*1)</f>
        <v>47.901077459274568</v>
      </c>
      <c r="HR244" s="106">
        <f t="shared" si="314"/>
        <v>2.0836216119018428E-2</v>
      </c>
      <c r="HS244" s="104">
        <f>0.5*Sections!$U$2*Sections!$T$2*Sections!HJ244^2</f>
        <v>416.20118805080921</v>
      </c>
      <c r="HT244" s="104">
        <f>BikeData!$N$2*((Sections!$P$2)/Sections!$N$2)-(0.5*Sections!$U$2*Sections!$T$2*Sections!HJ244^2)/BikeData!$G$5</f>
        <v>8.8578003725366532</v>
      </c>
      <c r="HU244" s="104">
        <f>Sections!$V$2*BikeData!$N$2*(Sections!$P$2/Sections!$M$2)/(1-Sections!$V$2*Sections!$N$2/Sections!$M$2)</f>
        <v>15.459349727578084</v>
      </c>
      <c r="HV244" s="106">
        <f t="shared" si="352"/>
        <v>8.8578003725366532</v>
      </c>
      <c r="HW244" s="106">
        <f t="shared" si="353"/>
        <v>103.42191860000003</v>
      </c>
      <c r="HX244" s="106">
        <f t="shared" si="327"/>
        <v>112.38474703845893</v>
      </c>
      <c r="HY244" s="106">
        <f t="shared" si="354"/>
        <v>1</v>
      </c>
      <c r="HZ244" s="106">
        <f t="shared" si="315"/>
        <v>-8.8578003725366532</v>
      </c>
      <c r="IA244" s="639"/>
    </row>
    <row r="245" spans="2:235" ht="14.65" customHeight="1">
      <c r="B245" s="65"/>
      <c r="C245" s="65"/>
      <c r="D245" s="65"/>
      <c r="E245" s="111"/>
      <c r="F245" s="111"/>
      <c r="L245" s="149">
        <f>INDEX($B$29:$B$34, MATCH($P245, $A$29:$A$34, 0))</f>
        <v>281.54523308547459</v>
      </c>
      <c r="M245" s="149">
        <f t="shared" si="319"/>
        <v>219</v>
      </c>
      <c r="N245" s="149">
        <f t="shared" si="328"/>
        <v>58.327483550842054</v>
      </c>
      <c r="O245" s="149">
        <f t="shared" si="320"/>
        <v>209.97894078303139</v>
      </c>
      <c r="P245" s="149">
        <f>IF(AC245=0,
IF(N245&lt;$E$29,1,
IF(N245&lt;$E$30,2,
IF(N245&lt;$E$31,3,
IF(N245&lt;$E$32,4,
IF(N245&lt;$E$33,5,
IF(N245&lt;$E$34,6)))))),
IF(N245&gt;$F$29,1,
IF(N245&gt;$F$30,2,
IF(N245&gt;$F$31,3,
IF(N245&gt;$F$32,4,
IF(N245&gt;$F$33,5,
IF(N245&gt;$F$34,6)))))))</f>
        <v>4</v>
      </c>
      <c r="Q245" s="149" cm="1">
        <f t="array" ref="Q245">INDEX(Sections!$A$37:$F$67, MATCH(N245, Acceleration!$H$6:$H$36, 1), Sections!P245)</f>
        <v>4.7104625432718503</v>
      </c>
      <c r="R245" s="149">
        <f>(BikeData!$G$5/L245)*BikeData!$N$2*(Sections!$O$2/Sections!$N$2)-Sections!W245/Sections!L245</f>
        <v>8.0703819462507482</v>
      </c>
      <c r="S245" s="149">
        <f>(Sections!$V$2*Sections!$L$2*BikeData!$N$2*((Sections!$P$2)/Sections!$M$2)/(1-Sections!$V$2*Sections!$N$2/Sections!$M$2))/Sections!L245-Sections!W245/Sections!L245</f>
        <v>12.320901793781086</v>
      </c>
      <c r="T245" s="149">
        <f t="shared" si="317"/>
        <v>4.7104625432718503</v>
      </c>
      <c r="U245" s="149">
        <f t="shared" si="318"/>
        <v>58.408186604792775</v>
      </c>
      <c r="V245" s="149">
        <f t="shared" si="321"/>
        <v>1.7132723848105425E-2</v>
      </c>
      <c r="W245" s="149">
        <f>0.5*Sections!$U$2*Sections!$T$2*Sections!N245^2</f>
        <v>612.37716072727505</v>
      </c>
      <c r="X245" s="149">
        <f>BikeData!$N$2*((Sections!$P$2)/Sections!$N$2)-(0.5*Sections!$U$2*Sections!$T$2*Sections!N245^2)/BikeData!$G$5</f>
        <v>8.1147095669439793</v>
      </c>
      <c r="Y245" s="149">
        <f>Sections!$V$2*BikeData!$N$2*(Sections!$P$2/Sections!$M$2)/(1-Sections!$V$2*Sections!$N$2/Sections!$M$2)</f>
        <v>15.459349727578084</v>
      </c>
      <c r="Z245" s="149">
        <f t="shared" si="322"/>
        <v>8.1147095669439793</v>
      </c>
      <c r="AA245" s="149">
        <f>$D$2-M245</f>
        <v>284.2</v>
      </c>
      <c r="AB245" s="149">
        <f>MAX(0, (N245^2 - M$17^2)/(2*Sections!Z245))</f>
        <v>154.36486865349607</v>
      </c>
      <c r="AC245" s="149">
        <f t="shared" si="329"/>
        <v>0</v>
      </c>
      <c r="AD245" s="149">
        <f t="shared" si="323"/>
        <v>4.7104625432718503</v>
      </c>
      <c r="EW245" s="637"/>
      <c r="EX245" s="129">
        <f>INDEX($B$29:$B$34, MATCH($FB245, $A$29:$A$34, 0))</f>
        <v>300.69501336586995</v>
      </c>
      <c r="EY245" s="129">
        <f t="shared" si="355"/>
        <v>219</v>
      </c>
      <c r="EZ245" s="129">
        <f t="shared" si="356"/>
        <v>39.082180043392086</v>
      </c>
      <c r="FA245" s="129">
        <f t="shared" si="357"/>
        <v>140.69584815621153</v>
      </c>
      <c r="FB245" s="149">
        <f>IF(FO245=1,
IF(EZ245&lt;$E$29,1,
IF(EZ245&lt;$E$30,2,
IF(EZ245&lt;$E$31,3,
IF(EZ245&lt;$E$32,4,
IF(EZ245&lt;$E$33,5,
IF(EZ245&lt;$E$34,6)))))),
IF(EZ245&gt;$F$29,1,
IF(EZ245&gt;$F$30,2,
IF(EZ245&gt;$F$31,3,
IF(EZ245&gt;$F$32,4,
IF(EZ245&gt;$F$33,5,
IF(EZ245&gt;$F$34,6)))))))</f>
        <v>2</v>
      </c>
      <c r="FC245" s="149" cm="1">
        <f t="array" ref="FC245">INDEX(Sections!$A$37:$F$67, MATCH(EZ245, Acceleration!$H$6:$H$36, 1), Sections!FB245)</f>
        <v>9.4901727706756382</v>
      </c>
      <c r="FD245" s="129">
        <f>(BikeData!$G$5/EX245)*BikeData!$N$2*(Sections!$O$2/Sections!$N$2)-Sections!FI245/Sections!EX245</f>
        <v>8.6786264734229519</v>
      </c>
      <c r="FE245" s="129">
        <f>(Sections!$V$2*Sections!$L$2*BikeData!$N$2*((Sections!$P$2)/Sections!$M$2)/(1-Sections!$V$2*Sections!$N$2/Sections!$M$2))/Sections!EX245-Sections!FI245/Sections!EX245</f>
        <v>12.658451705014892</v>
      </c>
      <c r="FF245" s="129">
        <f t="shared" si="358"/>
        <v>8.6786264734229519</v>
      </c>
      <c r="FG245" s="129">
        <f t="shared" si="367"/>
        <v>38.841099340548638</v>
      </c>
      <c r="FH245" s="129">
        <f t="shared" si="362"/>
        <v>2.5666270924580778E-2</v>
      </c>
      <c r="FI245" s="149">
        <f>0.5*Sections!$U$2*Sections!$T$2*Sections!EZ245^2</f>
        <v>274.93502344994062</v>
      </c>
      <c r="FJ245" s="149">
        <f>BikeData!$N$2*((Sections!$P$2)/Sections!$N$2)-(0.5*Sections!$U$2*Sections!$T$2*Sections!EZ245^2)/BikeData!$G$5</f>
        <v>9.3928994808732753</v>
      </c>
      <c r="FK245" s="149">
        <f>Sections!$V$2*BikeData!$N$2*(Sections!$P$2/Sections!$M$2)/(1-Sections!$V$2*Sections!$N$2/Sections!$M$2)</f>
        <v>15.459349727578084</v>
      </c>
      <c r="FL245" s="149">
        <f t="shared" si="359"/>
        <v>9.3928994808732753</v>
      </c>
      <c r="FM245" s="149">
        <f t="shared" si="360"/>
        <v>34.628281630000004</v>
      </c>
      <c r="FN245" s="149">
        <f t="shared" si="324"/>
        <v>42.661414731470622</v>
      </c>
      <c r="FO245" s="149">
        <f t="shared" si="361"/>
        <v>1</v>
      </c>
      <c r="FP245" s="149">
        <f t="shared" si="363"/>
        <v>-9.3928994808732753</v>
      </c>
      <c r="FQ245" s="676"/>
      <c r="FR245" s="149">
        <f>INDEX($B$29:$B$34, MATCH($FV245, $A$29:$A$34, 0))</f>
        <v>281.54523308547459</v>
      </c>
      <c r="FS245" s="129">
        <f t="shared" si="330"/>
        <v>219</v>
      </c>
      <c r="FT245" s="129">
        <f t="shared" si="331"/>
        <v>60.170011147724011</v>
      </c>
      <c r="FU245" s="129">
        <f t="shared" si="332"/>
        <v>216.61204013180645</v>
      </c>
      <c r="FV245" s="149">
        <f>IF(GI245=0,
IF(FT245&lt;$E$29,1,
IF(FT245&lt;$E$30,2,
IF(FT245&lt;$E$31,3,
IF(FT245&lt;$E$32,4,
IF(FT245&lt;$E$33,5,
IF(FT245&lt;$E$34,6)))))),
IF(FT245&gt;$F$29,1,
IF(FT245&gt;$F$30,2,
IF(FT245&gt;$F$31,3,
IF(FT245&gt;$F$32,4,
IF(FT245&gt;$F$33,5,
IF(FT245&gt;$F$34,6)))))))</f>
        <v>4</v>
      </c>
      <c r="FW245" s="149" cm="1">
        <f t="array" ref="FW245">INDEX(Sections!$A$37:$F$67, MATCH(FT245, Acceleration!$H$6:$H$36, 1), Sections!FV245)</f>
        <v>4.7104625432718503</v>
      </c>
      <c r="FX245" s="129">
        <f>(BikeData!$G$5/FR245)*BikeData!$N$2*(Sections!$O$2/Sections!$N$2)-Sections!GC245/Sections!FR245</f>
        <v>7.9307941353859288</v>
      </c>
      <c r="FY245" s="129">
        <f>(Sections!$V$2*Sections!$L$2*BikeData!$N$2*((Sections!$P$2)/Sections!$M$2)/(1-Sections!$V$2*Sections!$N$2/Sections!$M$2))/Sections!FR245-Sections!GC245/Sections!FR245</f>
        <v>12.181313982916269</v>
      </c>
      <c r="FZ245" s="129">
        <f t="shared" si="333"/>
        <v>4.7104625432718503</v>
      </c>
      <c r="GA245" s="129">
        <f t="shared" si="334"/>
        <v>60.248246170355664</v>
      </c>
      <c r="GB245" s="129">
        <f t="shared" si="325"/>
        <v>1.6608777145123193E-2</v>
      </c>
      <c r="GC245" s="149">
        <f>0.5*Sections!$U$2*Sections!$T$2*Sections!FT245^2</f>
        <v>651.67744347310168</v>
      </c>
      <c r="GD245" s="149">
        <f>BikeData!$N$2*((Sections!$P$2)/Sections!$N$2)-(0.5*Sections!$U$2*Sections!$T$2*Sections!FT245^2)/BikeData!$G$5</f>
        <v>7.9658448595734228</v>
      </c>
      <c r="GE245" s="149">
        <f>Sections!$V$2*BikeData!$N$2*(Sections!$P$2/Sections!$M$2)/(1-Sections!$V$2*Sections!$N$2/Sections!$M$2)</f>
        <v>15.459349727578084</v>
      </c>
      <c r="GF245" s="149">
        <f t="shared" si="335"/>
        <v>7.9658448595734228</v>
      </c>
      <c r="GG245" s="149">
        <f t="shared" si="336"/>
        <v>295.54111422000005</v>
      </c>
      <c r="GH245" s="149">
        <f>MAX(0, (FT245^2 - CX$6^2)/(2*Sections!GF245))</f>
        <v>227.24709715920258</v>
      </c>
      <c r="GI245" s="149">
        <f t="shared" si="337"/>
        <v>0</v>
      </c>
      <c r="GJ245" s="149">
        <f t="shared" si="338"/>
        <v>4.7104625432718503</v>
      </c>
      <c r="GL245" s="670"/>
      <c r="GM245" s="106">
        <f>INDEX($B$29:$B$34, MATCH(GQ245, $A$29:$A$34, 0))</f>
        <v>281.54523308547459</v>
      </c>
      <c r="GN245" s="106">
        <f t="shared" ref="GN245" si="368">GN244+GN$15</f>
        <v>219</v>
      </c>
      <c r="GO245" s="106">
        <f t="shared" ref="GO245" si="369">GV244</f>
        <v>57.464768331589973</v>
      </c>
      <c r="GP245" s="106">
        <f t="shared" ref="GP245" si="370">GO245*3.6</f>
        <v>206.87316599372392</v>
      </c>
      <c r="GQ245" s="106">
        <f>IF(HD245=1,
IF(GO245&lt;$E$29,1,
IF(GO245&lt;$E$30,2,
IF(GO245&lt;$E$31,3,
IF(GO245&lt;$E$32,4,
IF(GO245&lt;$E$33,5,
IF(GO245&lt;$E$34,6)))))),
IF(GO245&gt;$F$29,1,
IF(GO245&gt;$F$30,2,
IF(GO245&gt;$F$31,3,
IF(GO245&gt;$F$32,4,
IF(GO245&gt;$F$33,5,
IF(GO245&gt;$F$34,6)))))))</f>
        <v>4</v>
      </c>
      <c r="GR245" s="106" cm="1">
        <f t="array" ref="GR245">INDEX(Sections!$A$37:$F$67, MATCH(GO245, Acceleration!$H$6:$H$36, 1), Sections!GQ245)</f>
        <v>4.7104625432718503</v>
      </c>
      <c r="GS245" s="106">
        <f>(BikeData!$G$5/GM245)*BikeData!$N$2*(Sections!$O$2/Sections!$N$2)-Sections!GX245/Sections!GM245</f>
        <v>8.1342481770429451</v>
      </c>
      <c r="GT245" s="106">
        <f>(Sections!$V$2*Sections!$L$2*BikeData!$N$2*((Sections!$P$2)/Sections!$M$2)/(1-Sections!$V$2*Sections!$N$2/Sections!$M$2))/Sections!GM245-Sections!GX245/Sections!GM245</f>
        <v>12.384768024573285</v>
      </c>
      <c r="GU245" s="106">
        <f t="shared" ref="GU245" si="371">MIN(GR245,GS245,GT245)</f>
        <v>4.7104625432718503</v>
      </c>
      <c r="GV245" s="106">
        <f t="shared" si="364"/>
        <v>57.322194295129258</v>
      </c>
      <c r="GW245" s="106">
        <f>-(GV245-GO245)/HA245</f>
        <v>1.7423581513380325E-2</v>
      </c>
      <c r="GX245" s="106">
        <f>0.5*Sections!$U$2*Sections!$T$2*Sections!GO245^2</f>
        <v>594.39592789259507</v>
      </c>
      <c r="GY245" s="106">
        <f>BikeData!$N$2*((Sections!$P$2)/Sections!$N$2)-(0.5*Sections!$U$2*Sections!$T$2*Sections!GO245^2)/BikeData!$G$5</f>
        <v>8.1828202973783721</v>
      </c>
      <c r="GZ245" s="106">
        <f>Sections!$V$2*BikeData!$N$2*(Sections!$P$2/Sections!$M$2)/(1-Sections!$V$2*Sections!$N$2/Sections!$M$2)</f>
        <v>15.459349727578084</v>
      </c>
      <c r="HA245" s="106">
        <f t="shared" ref="HA245" si="372">MIN(GY245,GZ245)</f>
        <v>8.1828202973783721</v>
      </c>
      <c r="HB245" s="106">
        <f t="shared" ref="HB245" si="373">GN$14-GN245</f>
        <v>164.21187875999999</v>
      </c>
      <c r="HC245" s="106">
        <f>MAX(0, (GO245^2 - DY$9^2)/(2*Sections!HA245))</f>
        <v>201.77637290050663</v>
      </c>
      <c r="HD245" s="106">
        <f t="shared" ref="HD245" si="374">IF(OR(HC245 &gt;= HB245, HD244 = 1), 1, 0)</f>
        <v>1</v>
      </c>
      <c r="HE245" s="106">
        <f t="shared" ref="HE245" si="375">-HA245</f>
        <v>-8.1828202973783721</v>
      </c>
      <c r="HF245" s="639"/>
      <c r="HG245" s="672"/>
      <c r="HH245" s="82">
        <f>INDEX($B$29:$B$34, MATCH(HL245, $A$29:$A$34, 0))</f>
        <v>288.49501037177833</v>
      </c>
      <c r="HI245" s="82">
        <f t="shared" si="348"/>
        <v>219</v>
      </c>
      <c r="HJ245" s="82">
        <f t="shared" si="349"/>
        <v>47.901077459274568</v>
      </c>
      <c r="HK245" s="82">
        <f t="shared" si="350"/>
        <v>172.44387885338844</v>
      </c>
      <c r="HL245" s="106">
        <f>IF(HY245=1,
IF(HJ245&lt;$E$29,1,
IF(HJ245&lt;$E$30,2,
IF(HJ245&lt;$E$31,3,
IF(HJ245&lt;$E$32,4,
IF(HJ245&lt;$E$33,5,
IF(HJ245&lt;$E$34,6)))))),
IF(HJ245&gt;$F$29,1,
IF(HJ245&gt;$F$30,2,
IF(HJ245&gt;$F$31,3,
IF(HJ245&gt;$F$32,4,
IF(HJ245&gt;$F$33,5,
IF(HJ245&gt;$F$34,6)))))))</f>
        <v>3</v>
      </c>
      <c r="HM245" s="106" cm="1">
        <f t="array" ref="HM245">INDEX(Sections!$A$37:$F$67, MATCH(HJ245, Acceleration!$H$6:$H$36, 1), Sections!HL245)</f>
        <v>6.8582415088433493</v>
      </c>
      <c r="HN245" s="82">
        <f>(BikeData!$G$5/HH245)*BikeData!$N$2*(Sections!$O$2/Sections!$N$2)-Sections!HS245/Sections!HH245</f>
        <v>8.5670193871690188</v>
      </c>
      <c r="HO245" s="82">
        <f>(Sections!$V$2*Sections!$L$2*BikeData!$N$2*((Sections!$P$2)/Sections!$M$2)/(1-Sections!$V$2*Sections!$N$2/Sections!$M$2))/Sections!HH245-Sections!HS245/Sections!HH245</f>
        <v>12.715145206278271</v>
      </c>
      <c r="HP245" s="82">
        <f t="shared" si="351"/>
        <v>6.8582415088433493</v>
      </c>
      <c r="HQ245" s="82">
        <f t="shared" ref="HQ245:HQ308" si="376">SQRT(HJ245^2 + 2*-HV245*1)</f>
        <v>47.715547396807352</v>
      </c>
      <c r="HR245" s="106">
        <f t="shared" si="314"/>
        <v>2.091686464576992E-2</v>
      </c>
      <c r="HS245" s="104">
        <f>0.5*Sections!$U$2*Sections!$T$2*Sections!HJ245^2</f>
        <v>413.01237991669592</v>
      </c>
      <c r="HT245" s="104">
        <f>BikeData!$N$2*((Sections!$P$2)/Sections!$N$2)-(0.5*Sections!$U$2*Sections!$T$2*Sections!HJ245^2)/BikeData!$G$5</f>
        <v>8.8698791912264756</v>
      </c>
      <c r="HU245" s="104">
        <f>Sections!$V$2*BikeData!$N$2*(Sections!$P$2/Sections!$M$2)/(1-Sections!$V$2*Sections!$N$2/Sections!$M$2)</f>
        <v>15.459349727578084</v>
      </c>
      <c r="HV245" s="106">
        <f t="shared" si="352"/>
        <v>8.8698791912264756</v>
      </c>
      <c r="HW245" s="106">
        <f t="shared" si="353"/>
        <v>102.42191860000003</v>
      </c>
      <c r="HX245" s="106">
        <f t="shared" si="327"/>
        <v>111.23306558538791</v>
      </c>
      <c r="HY245" s="106">
        <f t="shared" si="354"/>
        <v>1</v>
      </c>
      <c r="HZ245" s="106">
        <f t="shared" si="315"/>
        <v>-8.8698791912264756</v>
      </c>
      <c r="IA245" s="639"/>
    </row>
    <row r="246" spans="2:235">
      <c r="B246" s="65"/>
      <c r="C246" s="65"/>
      <c r="D246" s="65"/>
      <c r="E246" s="111"/>
      <c r="F246" s="111"/>
      <c r="L246" s="149">
        <f>INDEX($B$29:$B$34, MATCH($P246, $A$29:$A$34, 0))</f>
        <v>281.54523308547459</v>
      </c>
      <c r="M246" s="149">
        <f t="shared" si="319"/>
        <v>220</v>
      </c>
      <c r="N246" s="149">
        <f t="shared" si="328"/>
        <v>58.408186604792775</v>
      </c>
      <c r="O246" s="149">
        <f t="shared" si="320"/>
        <v>210.26947177725398</v>
      </c>
      <c r="P246" s="149">
        <f>IF(AC246=0,
IF(N246&lt;$E$29,1,
IF(N246&lt;$E$30,2,
IF(N246&lt;$E$31,3,
IF(N246&lt;$E$32,4,
IF(N246&lt;$E$33,5,
IF(N246&lt;$E$34,6)))))),
IF(N246&gt;$F$29,1,
IF(N246&gt;$F$30,2,
IF(N246&gt;$F$31,3,
IF(N246&gt;$F$32,4,
IF(N246&gt;$F$33,5,
IF(N246&gt;$F$34,6)))))))</f>
        <v>4</v>
      </c>
      <c r="Q246" s="149" cm="1">
        <f t="array" ref="Q246">INDEX(Sections!$A$37:$F$67, MATCH(N246, Acceleration!$H$6:$H$36, 1), Sections!P246)</f>
        <v>4.7104625432718503</v>
      </c>
      <c r="R246" s="149">
        <f>(BikeData!$G$5/L246)*BikeData!$N$2*(Sections!$O$2/Sections!$N$2)-Sections!W246/Sections!L246</f>
        <v>8.0643588767176784</v>
      </c>
      <c r="S246" s="149">
        <f>(Sections!$V$2*Sections!$L$2*BikeData!$N$2*((Sections!$P$2)/Sections!$M$2)/(1-Sections!$V$2*Sections!$N$2/Sections!$M$2))/Sections!L246-Sections!W246/Sections!L246</f>
        <v>12.314878724248018</v>
      </c>
      <c r="T246" s="149">
        <f t="shared" si="317"/>
        <v>4.7104625432718503</v>
      </c>
      <c r="U246" s="149">
        <f t="shared" si="318"/>
        <v>58.488778304447749</v>
      </c>
      <c r="V246" s="149">
        <f t="shared" si="321"/>
        <v>1.7109084068630695E-2</v>
      </c>
      <c r="W246" s="149">
        <f>0.5*Sections!$U$2*Sections!$T$2*Sections!N246^2</f>
        <v>614.07292724285287</v>
      </c>
      <c r="X246" s="149">
        <f>BikeData!$N$2*((Sections!$P$2)/Sections!$N$2)-(0.5*Sections!$U$2*Sections!$T$2*Sections!N246^2)/BikeData!$G$5</f>
        <v>8.1082862089304264</v>
      </c>
      <c r="Y246" s="149">
        <f>Sections!$V$2*BikeData!$N$2*(Sections!$P$2/Sections!$M$2)/(1-Sections!$V$2*Sections!$N$2/Sections!$M$2)</f>
        <v>15.459349727578084</v>
      </c>
      <c r="Z246" s="149">
        <f t="shared" si="322"/>
        <v>8.1082862089304264</v>
      </c>
      <c r="AA246" s="149">
        <f>$D$2-M246</f>
        <v>283.2</v>
      </c>
      <c r="AB246" s="149">
        <f>MAX(0, (N246^2 - M$17^2)/(2*Sections!Z246))</f>
        <v>155.06810028745943</v>
      </c>
      <c r="AC246" s="149">
        <f t="shared" si="329"/>
        <v>0</v>
      </c>
      <c r="AD246" s="149">
        <f t="shared" si="323"/>
        <v>4.7104625432718503</v>
      </c>
      <c r="EW246" s="637"/>
      <c r="EX246" s="129">
        <f>INDEX($B$29:$B$34, MATCH($FB246, $A$29:$A$34, 0))</f>
        <v>300.69501336586995</v>
      </c>
      <c r="EY246" s="129">
        <f t="shared" si="355"/>
        <v>220</v>
      </c>
      <c r="EZ246" s="129">
        <f t="shared" si="356"/>
        <v>38.841099340548638</v>
      </c>
      <c r="FA246" s="129">
        <f t="shared" si="357"/>
        <v>139.8279576259751</v>
      </c>
      <c r="FB246" s="149">
        <f>IF(FO246=1,
IF(EZ246&lt;$E$29,1,
IF(EZ246&lt;$E$30,2,
IF(EZ246&lt;$E$31,3,
IF(EZ246&lt;$E$32,4,
IF(EZ246&lt;$E$33,5,
IF(EZ246&lt;$E$34,6)))))),
IF(EZ246&gt;$F$29,1,
IF(EZ246&gt;$F$30,2,
IF(EZ246&gt;$F$31,3,
IF(EZ246&gt;$F$32,4,
IF(EZ246&gt;$F$33,5,
IF(EZ246&gt;$F$34,6)))))))</f>
        <v>2</v>
      </c>
      <c r="FC246" s="149" cm="1">
        <f t="array" ref="FC246">INDEX(Sections!$A$37:$F$67, MATCH(EZ246, Acceleration!$H$6:$H$36, 1), Sections!FB246)</f>
        <v>9.4901727706756382</v>
      </c>
      <c r="FD246" s="129">
        <f>(BikeData!$G$5/EX246)*BikeData!$N$2*(Sections!$O$2/Sections!$N$2)-Sections!FI246/Sections!EX246</f>
        <v>8.6898719003931699</v>
      </c>
      <c r="FE246" s="129">
        <f>(Sections!$V$2*Sections!$L$2*BikeData!$N$2*((Sections!$P$2)/Sections!$M$2)/(1-Sections!$V$2*Sections!$N$2/Sections!$M$2))/Sections!EX246-Sections!FI246/Sections!EX246</f>
        <v>12.66969713198511</v>
      </c>
      <c r="FF246" s="129">
        <f t="shared" si="358"/>
        <v>8.6898719003931699</v>
      </c>
      <c r="FG246" s="129">
        <f t="shared" si="367"/>
        <v>38.598181071418857</v>
      </c>
      <c r="FH246" s="129">
        <f t="shared" si="362"/>
        <v>2.5826686267747596E-2</v>
      </c>
      <c r="FI246" s="149">
        <f>0.5*Sections!$U$2*Sections!$T$2*Sections!EZ246^2</f>
        <v>271.55357963682621</v>
      </c>
      <c r="FJ246" s="149">
        <f>BikeData!$N$2*((Sections!$P$2)/Sections!$N$2)-(0.5*Sections!$U$2*Sections!$T$2*Sections!EZ246^2)/BikeData!$G$5</f>
        <v>9.405707980165376</v>
      </c>
      <c r="FK246" s="149">
        <f>Sections!$V$2*BikeData!$N$2*(Sections!$P$2/Sections!$M$2)/(1-Sections!$V$2*Sections!$N$2/Sections!$M$2)</f>
        <v>15.459349727578084</v>
      </c>
      <c r="FL246" s="149">
        <f t="shared" si="359"/>
        <v>9.405707980165376</v>
      </c>
      <c r="FM246" s="149">
        <f t="shared" si="360"/>
        <v>33.628281630000004</v>
      </c>
      <c r="FN246" s="149">
        <f t="shared" si="324"/>
        <v>41.604681075458629</v>
      </c>
      <c r="FO246" s="149">
        <f t="shared" si="361"/>
        <v>1</v>
      </c>
      <c r="FP246" s="149">
        <f t="shared" si="363"/>
        <v>-9.405707980165376</v>
      </c>
      <c r="FQ246" s="676"/>
      <c r="FR246" s="149">
        <f>INDEX($B$29:$B$34, MATCH($FV246, $A$29:$A$34, 0))</f>
        <v>281.54523308547459</v>
      </c>
      <c r="FS246" s="129">
        <f t="shared" si="330"/>
        <v>220</v>
      </c>
      <c r="FT246" s="129">
        <f t="shared" si="331"/>
        <v>60.248246170355664</v>
      </c>
      <c r="FU246" s="129">
        <f t="shared" si="332"/>
        <v>216.8936862132804</v>
      </c>
      <c r="FV246" s="149">
        <f>IF(GI246=0,
IF(FT246&lt;$E$29,1,
IF(FT246&lt;$E$30,2,
IF(FT246&lt;$E$31,3,
IF(FT246&lt;$E$32,4,
IF(FT246&lt;$E$33,5,
IF(FT246&lt;$E$34,6)))))),
IF(FT246&gt;$F$29,1,
IF(FT246&gt;$F$30,2,
IF(FT246&gt;$F$31,3,
IF(FT246&gt;$F$32,4,
IF(FT246&gt;$F$33,5,
IF(FT246&gt;$F$34,6)))))))</f>
        <v>4</v>
      </c>
      <c r="FW246" s="149" cm="1">
        <f t="array" ref="FW246">INDEX(Sections!$A$37:$F$67, MATCH(FT246, Acceleration!$H$6:$H$36, 1), Sections!FV246)</f>
        <v>4.7104625432718503</v>
      </c>
      <c r="FX246" s="129">
        <f>(BikeData!$G$5/FR246)*BikeData!$N$2*(Sections!$O$2/Sections!$N$2)-Sections!GC246/Sections!FR246</f>
        <v>7.924771065852859</v>
      </c>
      <c r="FY246" s="129">
        <f>(Sections!$V$2*Sections!$L$2*BikeData!$N$2*((Sections!$P$2)/Sections!$M$2)/(1-Sections!$V$2*Sections!$N$2/Sections!$M$2))/Sections!FR246-Sections!GC246/Sections!FR246</f>
        <v>12.175290913383199</v>
      </c>
      <c r="FZ246" s="129">
        <f t="shared" si="333"/>
        <v>4.7104625432718503</v>
      </c>
      <c r="GA246" s="129">
        <f t="shared" si="334"/>
        <v>60.326379733001708</v>
      </c>
      <c r="GB246" s="129">
        <f t="shared" si="325"/>
        <v>1.6587237862159859E-2</v>
      </c>
      <c r="GC246" s="149">
        <f>0.5*Sections!$U$2*Sections!$T$2*Sections!FT246^2</f>
        <v>653.3732099886796</v>
      </c>
      <c r="GD246" s="149">
        <f>BikeData!$N$2*((Sections!$P$2)/Sections!$N$2)-(0.5*Sections!$U$2*Sections!$T$2*Sections!FT246^2)/BikeData!$G$5</f>
        <v>7.9594215015598708</v>
      </c>
      <c r="GE246" s="149">
        <f>Sections!$V$2*BikeData!$N$2*(Sections!$P$2/Sections!$M$2)/(1-Sections!$V$2*Sections!$N$2/Sections!$M$2)</f>
        <v>15.459349727578084</v>
      </c>
      <c r="GF246" s="149">
        <f t="shared" si="335"/>
        <v>7.9594215015598708</v>
      </c>
      <c r="GG246" s="149">
        <f t="shared" si="336"/>
        <v>294.54111422000005</v>
      </c>
      <c r="GH246" s="149">
        <f>MAX(0, (FT246^2 - CX$6^2)/(2*Sections!GF246))</f>
        <v>228.0222982218246</v>
      </c>
      <c r="GI246" s="149">
        <f t="shared" si="337"/>
        <v>0</v>
      </c>
      <c r="GJ246" s="149">
        <f t="shared" si="338"/>
        <v>4.7104625432718503</v>
      </c>
      <c r="GL246" s="670"/>
      <c r="GM246" s="229">
        <f>INDEX($B$29:$B$34, MATCH(GQ246, $A$29:$A$34, 0))</f>
        <v>281.54523308547459</v>
      </c>
      <c r="GN246" s="106">
        <f t="shared" si="339"/>
        <v>220</v>
      </c>
      <c r="GO246" s="106">
        <f t="shared" si="340"/>
        <v>57.322194295129258</v>
      </c>
      <c r="GP246" s="106">
        <f t="shared" si="341"/>
        <v>206.35989946246534</v>
      </c>
      <c r="GQ246" s="106">
        <f>IF(HD246=1,
IF(GO246&lt;$E$29,1,
IF(GO246&lt;$E$30,2,
IF(GO246&lt;$E$31,3,
IF(GO246&lt;$E$32,4,
IF(GO246&lt;$E$33,5,
IF(GO246&lt;$E$34,6)))))),
IF(GO246&gt;$F$29,1,
IF(GO246&gt;$F$30,2,
IF(GO246&gt;$F$31,3,
IF(GO246&gt;$F$32,4,
IF(GO246&gt;$F$33,5,
IF(GO246&gt;$F$34,6)))))))</f>
        <v>4</v>
      </c>
      <c r="GR246" s="106" cm="1">
        <f t="array" ref="GR246">INDEX(Sections!$A$37:$F$67, MATCH(GO246, Acceleration!$H$6:$H$36, 1), Sections!GQ246)</f>
        <v>4.7104625432718503</v>
      </c>
      <c r="GS246" s="106">
        <f>(BikeData!$G$5/GM246)*BikeData!$N$2*(Sections!$O$2/Sections!$N$2)-Sections!GX246/Sections!GM246</f>
        <v>8.1447112037998632</v>
      </c>
      <c r="GT246" s="106">
        <f>(Sections!$V$2*Sections!$L$2*BikeData!$N$2*((Sections!$P$2)/Sections!$M$2)/(1-Sections!$V$2*Sections!$N$2/Sections!$M$2))/Sections!GM246-Sections!GX246/Sections!GM246</f>
        <v>12.395231051330203</v>
      </c>
      <c r="GU246" s="106">
        <f t="shared" si="342"/>
        <v>4.7104625432718503</v>
      </c>
      <c r="GV246" s="106">
        <f t="shared" si="364"/>
        <v>57.17906960970214</v>
      </c>
      <c r="GW246" s="106">
        <f t="shared" ref="GW246:GW309" si="377">-(GV246-GO246)/HA246</f>
        <v>1.746705609872019E-2</v>
      </c>
      <c r="GX246" s="106">
        <f>0.5*Sections!$U$2*Sections!$T$2*Sections!GO246^2</f>
        <v>591.45011258553882</v>
      </c>
      <c r="GY246" s="106">
        <f>BikeData!$N$2*((Sections!$P$2)/Sections!$N$2)-(0.5*Sections!$U$2*Sections!$T$2*Sections!GO246^2)/BikeData!$G$5</f>
        <v>8.1939786886929795</v>
      </c>
      <c r="GZ246" s="106">
        <f>Sections!$V$2*BikeData!$N$2*(Sections!$P$2/Sections!$M$2)/(1-Sections!$V$2*Sections!$N$2/Sections!$M$2)</f>
        <v>15.459349727578084</v>
      </c>
      <c r="HA246" s="106">
        <f t="shared" si="344"/>
        <v>8.1939786886929795</v>
      </c>
      <c r="HB246" s="106">
        <f t="shared" si="345"/>
        <v>163.21187875999999</v>
      </c>
      <c r="HC246" s="106">
        <f>MAX(0, (GO246^2 - DY$9^2)/(2*Sections!HA246))</f>
        <v>200.5029597735427</v>
      </c>
      <c r="HD246" s="106">
        <f t="shared" si="346"/>
        <v>1</v>
      </c>
      <c r="HE246" s="106">
        <f t="shared" ref="HE246:HE309" si="378">-HA246</f>
        <v>-8.1939786886929795</v>
      </c>
      <c r="HF246" s="639"/>
      <c r="HG246" s="672"/>
      <c r="HH246" s="82">
        <f>INDEX($B$29:$B$34, MATCH(HL246, $A$29:$A$34, 0))</f>
        <v>288.49501037177833</v>
      </c>
      <c r="HI246" s="82">
        <f t="shared" si="348"/>
        <v>220</v>
      </c>
      <c r="HJ246" s="82">
        <f t="shared" si="349"/>
        <v>47.715547396807352</v>
      </c>
      <c r="HK246" s="82">
        <f t="shared" si="350"/>
        <v>171.77597062850649</v>
      </c>
      <c r="HL246" s="106">
        <f>IF(HY246=1,
IF(HJ246&lt;$E$29,1,
IF(HJ246&lt;$E$30,2,
IF(HJ246&lt;$E$31,3,
IF(HJ246&lt;$E$32,4,
IF(HJ246&lt;$E$33,5,
IF(HJ246&lt;$E$34,6)))))),
IF(HJ246&gt;$F$29,1,
IF(HJ246&gt;$F$30,2,
IF(HJ246&gt;$F$31,3,
IF(HJ246&gt;$F$32,4,
IF(HJ246&gt;$F$33,5,
IF(HJ246&gt;$F$34,6)))))))</f>
        <v>3</v>
      </c>
      <c r="HM246" s="106" cm="1">
        <f t="array" ref="HM246">INDEX(Sections!$A$37:$F$67, MATCH(HJ246, Acceleration!$H$6:$H$36, 1), Sections!HL246)</f>
        <v>6.8582415088433493</v>
      </c>
      <c r="HN246" s="82">
        <f>(BikeData!$G$5/HH246)*BikeData!$N$2*(Sections!$O$2/Sections!$N$2)-Sections!HS246/Sections!HH246</f>
        <v>8.5780877120760124</v>
      </c>
      <c r="HO246" s="82">
        <f>(Sections!$V$2*Sections!$L$2*BikeData!$N$2*((Sections!$P$2)/Sections!$M$2)/(1-Sections!$V$2*Sections!$N$2/Sections!$M$2))/Sections!HH246-Sections!HS246/Sections!HH246</f>
        <v>12.726213531185266</v>
      </c>
      <c r="HP246" s="82">
        <f t="shared" si="351"/>
        <v>6.8582415088433493</v>
      </c>
      <c r="HQ246" s="82">
        <f t="shared" si="376"/>
        <v>47.529038643916451</v>
      </c>
      <c r="HR246" s="106">
        <f t="shared" si="314"/>
        <v>2.0998568875556647E-2</v>
      </c>
      <c r="HS246" s="104">
        <f>0.5*Sections!$U$2*Sections!$T$2*Sections!HJ246^2</f>
        <v>409.81922340785434</v>
      </c>
      <c r="HT246" s="104">
        <f>BikeData!$N$2*((Sections!$P$2)/Sections!$N$2)-(0.5*Sections!$U$2*Sections!$T$2*Sections!HJ246^2)/BikeData!$G$5</f>
        <v>8.8819744810326942</v>
      </c>
      <c r="HU246" s="104">
        <f>Sections!$V$2*BikeData!$N$2*(Sections!$P$2/Sections!$M$2)/(1-Sections!$V$2*Sections!$N$2/Sections!$M$2)</f>
        <v>15.459349727578084</v>
      </c>
      <c r="HV246" s="106">
        <f t="shared" si="352"/>
        <v>8.8819744810326942</v>
      </c>
      <c r="HW246" s="106">
        <f t="shared" si="353"/>
        <v>101.42191860000003</v>
      </c>
      <c r="HX246" s="106">
        <f t="shared" si="327"/>
        <v>110.08295246838554</v>
      </c>
      <c r="HY246" s="106">
        <f t="shared" si="354"/>
        <v>1</v>
      </c>
      <c r="HZ246" s="106">
        <f t="shared" si="315"/>
        <v>-8.8819744810326942</v>
      </c>
      <c r="IA246" s="639"/>
    </row>
    <row r="247" spans="2:235">
      <c r="B247" s="65"/>
      <c r="C247" s="65"/>
      <c r="D247" s="65"/>
      <c r="E247" s="111"/>
      <c r="F247" s="111"/>
      <c r="L247" s="149">
        <f>INDEX($B$29:$B$34, MATCH($P247, $A$29:$A$34, 0))</f>
        <v>281.54523308547459</v>
      </c>
      <c r="M247" s="149">
        <f t="shared" si="319"/>
        <v>221</v>
      </c>
      <c r="N247" s="149">
        <f t="shared" si="328"/>
        <v>58.488778304447749</v>
      </c>
      <c r="O247" s="149">
        <f t="shared" si="320"/>
        <v>210.55960189601191</v>
      </c>
      <c r="P247" s="149">
        <f>IF(AC247=0,
IF(N247&lt;$E$29,1,
IF(N247&lt;$E$30,2,
IF(N247&lt;$E$31,3,
IF(N247&lt;$E$32,4,
IF(N247&lt;$E$33,5,
IF(N247&lt;$E$34,6)))))),
IF(N247&gt;$F$29,1,
IF(N247&gt;$F$30,2,
IF(N247&gt;$F$31,3,
IF(N247&gt;$F$32,4,
IF(N247&gt;$F$33,5,
IF(N247&gt;$F$34,6)))))))</f>
        <v>4</v>
      </c>
      <c r="Q247" s="149" cm="1">
        <f t="array" ref="Q247">INDEX(Sections!$A$37:$F$67, MATCH(N247, Acceleration!$H$6:$H$36, 1), Sections!P247)</f>
        <v>4.7104625432718503</v>
      </c>
      <c r="R247" s="149">
        <f>(BikeData!$G$5/L247)*BikeData!$N$2*(Sections!$O$2/Sections!$N$2)-Sections!W247/Sections!L247</f>
        <v>8.0583358071846103</v>
      </c>
      <c r="S247" s="149">
        <f>(Sections!$V$2*Sections!$L$2*BikeData!$N$2*((Sections!$P$2)/Sections!$M$2)/(1-Sections!$V$2*Sections!$N$2/Sections!$M$2))/Sections!L247-Sections!W247/Sections!L247</f>
        <v>12.30885565471495</v>
      </c>
      <c r="T247" s="149">
        <f t="shared" si="317"/>
        <v>4.7104625432718503</v>
      </c>
      <c r="U247" s="149">
        <f t="shared" si="318"/>
        <v>58.569259109479795</v>
      </c>
      <c r="V247" s="149">
        <f t="shared" si="321"/>
        <v>1.7085541874650952E-2</v>
      </c>
      <c r="W247" s="149">
        <f>0.5*Sections!$U$2*Sections!$T$2*Sections!N247^2</f>
        <v>615.7686937584308</v>
      </c>
      <c r="X247" s="149">
        <f>BikeData!$N$2*((Sections!$P$2)/Sections!$N$2)-(0.5*Sections!$U$2*Sections!$T$2*Sections!N247^2)/BikeData!$G$5</f>
        <v>8.1018628509168735</v>
      </c>
      <c r="Y247" s="149">
        <f>Sections!$V$2*BikeData!$N$2*(Sections!$P$2/Sections!$M$2)/(1-Sections!$V$2*Sections!$N$2/Sections!$M$2)</f>
        <v>15.459349727578084</v>
      </c>
      <c r="Z247" s="149">
        <f t="shared" si="322"/>
        <v>8.1018628509168735</v>
      </c>
      <c r="AA247" s="149">
        <f>$D$2-M247</f>
        <v>282.2</v>
      </c>
      <c r="AB247" s="149">
        <f>MAX(0, (N247^2 - M$17^2)/(2*Sections!Z247))</f>
        <v>155.77244700041985</v>
      </c>
      <c r="AC247" s="149">
        <f t="shared" si="329"/>
        <v>0</v>
      </c>
      <c r="AD247" s="149">
        <f t="shared" si="323"/>
        <v>4.7104625432718503</v>
      </c>
      <c r="EW247" s="637"/>
      <c r="EX247" s="129">
        <f>INDEX($B$29:$B$34, MATCH($FB247, $A$29:$A$34, 0))</f>
        <v>300.69501336586995</v>
      </c>
      <c r="EY247" s="129">
        <f t="shared" si="355"/>
        <v>221</v>
      </c>
      <c r="EZ247" s="129">
        <f t="shared" si="356"/>
        <v>38.598181071418857</v>
      </c>
      <c r="FA247" s="129">
        <f t="shared" si="357"/>
        <v>138.95345185710789</v>
      </c>
      <c r="FB247" s="149">
        <f>IF(FO247=1,
IF(EZ247&lt;$E$29,1,
IF(EZ247&lt;$E$30,2,
IF(EZ247&lt;$E$31,3,
IF(EZ247&lt;$E$32,4,
IF(EZ247&lt;$E$33,5,
IF(EZ247&lt;$E$34,6)))))),
IF(EZ247&gt;$F$29,1,
IF(EZ247&gt;$F$30,2,
IF(EZ247&gt;$F$31,3,
IF(EZ247&gt;$F$32,4,
IF(EZ247&gt;$F$33,5,
IF(EZ247&gt;$F$34,6)))))))</f>
        <v>2</v>
      </c>
      <c r="FC247" s="149" cm="1">
        <f t="array" ref="FC247">INDEX(Sections!$A$37:$F$67, MATCH(EZ247, Acceleration!$H$6:$H$36, 1), Sections!FB247)</f>
        <v>9.4901727706756382</v>
      </c>
      <c r="FD247" s="129">
        <f>(BikeData!$G$5/EX247)*BikeData!$N$2*(Sections!$O$2/Sections!$N$2)-Sections!FI247/Sections!EX247</f>
        <v>8.7011326620365281</v>
      </c>
      <c r="FE247" s="129">
        <f>(Sections!$V$2*Sections!$L$2*BikeData!$N$2*((Sections!$P$2)/Sections!$M$2)/(1-Sections!$V$2*Sections!$N$2/Sections!$M$2))/Sections!EX247-Sections!FI247/Sections!EX247</f>
        <v>12.680957893628468</v>
      </c>
      <c r="FF247" s="129">
        <f t="shared" si="358"/>
        <v>8.7011326620365281</v>
      </c>
      <c r="FG247" s="129">
        <f t="shared" si="367"/>
        <v>38.353389864923948</v>
      </c>
      <c r="FH247" s="129">
        <f t="shared" si="362"/>
        <v>2.5990372589722654E-2</v>
      </c>
      <c r="FI247" s="149">
        <f>0.5*Sections!$U$2*Sections!$T$2*Sections!EZ247^2</f>
        <v>268.16752476396664</v>
      </c>
      <c r="FJ247" s="149">
        <f>BikeData!$N$2*((Sections!$P$2)/Sections!$N$2)-(0.5*Sections!$U$2*Sections!$T$2*Sections!EZ247^2)/BikeData!$G$5</f>
        <v>9.4185339455928734</v>
      </c>
      <c r="FK247" s="149">
        <f>Sections!$V$2*BikeData!$N$2*(Sections!$P$2/Sections!$M$2)/(1-Sections!$V$2*Sections!$N$2/Sections!$M$2)</f>
        <v>15.459349727578084</v>
      </c>
      <c r="FL247" s="149">
        <f t="shared" si="359"/>
        <v>9.4185339455928734</v>
      </c>
      <c r="FM247" s="149">
        <f t="shared" si="360"/>
        <v>32.628281630000004</v>
      </c>
      <c r="FN247" s="149">
        <f t="shared" si="324"/>
        <v>40.549386457561937</v>
      </c>
      <c r="FO247" s="149">
        <f t="shared" si="361"/>
        <v>1</v>
      </c>
      <c r="FP247" s="149">
        <f t="shared" si="363"/>
        <v>-9.4185339455928734</v>
      </c>
      <c r="FQ247" s="676"/>
      <c r="FR247" s="149">
        <f>INDEX($B$29:$B$34, MATCH($FV247, $A$29:$A$34, 0))</f>
        <v>281.54523308547459</v>
      </c>
      <c r="FS247" s="129">
        <f t="shared" si="330"/>
        <v>221</v>
      </c>
      <c r="FT247" s="129">
        <f t="shared" si="331"/>
        <v>60.326379733001708</v>
      </c>
      <c r="FU247" s="129">
        <f t="shared" si="332"/>
        <v>217.17496703880616</v>
      </c>
      <c r="FV247" s="149">
        <f>IF(GI247=0,
IF(FT247&lt;$E$29,1,
IF(FT247&lt;$E$30,2,
IF(FT247&lt;$E$31,3,
IF(FT247&lt;$E$32,4,
IF(FT247&lt;$E$33,5,
IF(FT247&lt;$E$34,6)))))),
IF(FT247&gt;$F$29,1,
IF(FT247&gt;$F$30,2,
IF(FT247&gt;$F$31,3,
IF(FT247&gt;$F$32,4,
IF(FT247&gt;$F$33,5,
IF(FT247&gt;$F$34,6)))))))</f>
        <v>4</v>
      </c>
      <c r="FW247" s="149" cm="1">
        <f t="array" ref="FW247">INDEX(Sections!$A$37:$F$67, MATCH(FT247, Acceleration!$H$6:$H$36, 1), Sections!FV247)</f>
        <v>4.7104625432718503</v>
      </c>
      <c r="FX247" s="129">
        <f>(BikeData!$G$5/FR247)*BikeData!$N$2*(Sections!$O$2/Sections!$N$2)-Sections!GC247/Sections!FR247</f>
        <v>7.9187479963197909</v>
      </c>
      <c r="FY247" s="129">
        <f>(Sections!$V$2*Sections!$L$2*BikeData!$N$2*((Sections!$P$2)/Sections!$M$2)/(1-Sections!$V$2*Sections!$N$2/Sections!$M$2))/Sections!FR247-Sections!GC247/Sections!FR247</f>
        <v>12.169267843850131</v>
      </c>
      <c r="FZ247" s="129">
        <f t="shared" si="333"/>
        <v>4.7104625432718503</v>
      </c>
      <c r="GA247" s="129">
        <f t="shared" si="334"/>
        <v>60.404412229379929</v>
      </c>
      <c r="GB247" s="129">
        <f t="shared" si="325"/>
        <v>1.6565782162874364E-2</v>
      </c>
      <c r="GC247" s="149">
        <f>0.5*Sections!$U$2*Sections!$T$2*Sections!FT247^2</f>
        <v>655.06897650425753</v>
      </c>
      <c r="GD247" s="149">
        <f>BikeData!$N$2*((Sections!$P$2)/Sections!$N$2)-(0.5*Sections!$U$2*Sections!$T$2*Sections!FT247^2)/BikeData!$G$5</f>
        <v>7.952998143546318</v>
      </c>
      <c r="GE247" s="149">
        <f>Sections!$V$2*BikeData!$N$2*(Sections!$P$2/Sections!$M$2)/(1-Sections!$V$2*Sections!$N$2/Sections!$M$2)</f>
        <v>15.459349727578084</v>
      </c>
      <c r="GF247" s="149">
        <f t="shared" si="335"/>
        <v>7.952998143546318</v>
      </c>
      <c r="GG247" s="149">
        <f t="shared" si="336"/>
        <v>293.54111422000005</v>
      </c>
      <c r="GH247" s="149">
        <f>MAX(0, (FT247^2 - CX$6^2)/(2*Sections!GF247))</f>
        <v>228.79875148993392</v>
      </c>
      <c r="GI247" s="149">
        <f t="shared" si="337"/>
        <v>0</v>
      </c>
      <c r="GJ247" s="149">
        <f t="shared" si="338"/>
        <v>4.7104625432718503</v>
      </c>
      <c r="GL247" s="670"/>
      <c r="GM247" s="229">
        <f>INDEX($B$29:$B$34, MATCH(GQ247, $A$29:$A$34, 0))</f>
        <v>281.54523308547459</v>
      </c>
      <c r="GN247" s="106">
        <f t="shared" si="339"/>
        <v>221</v>
      </c>
      <c r="GO247" s="106">
        <f t="shared" si="340"/>
        <v>57.17906960970214</v>
      </c>
      <c r="GP247" s="106">
        <f t="shared" si="341"/>
        <v>205.84465059492771</v>
      </c>
      <c r="GQ247" s="106">
        <f>IF(HD247=1,
IF(GO247&lt;$E$29,1,
IF(GO247&lt;$E$30,2,
IF(GO247&lt;$E$31,3,
IF(GO247&lt;$E$32,4,
IF(GO247&lt;$E$33,5,
IF(GO247&lt;$E$34,6)))))),
IF(GO247&gt;$F$29,1,
IF(GO247&gt;$F$30,2,
IF(GO247&gt;$F$31,3,
IF(GO247&gt;$F$32,4,
IF(GO247&gt;$F$33,5,
IF(GO247&gt;$F$34,6)))))))</f>
        <v>4</v>
      </c>
      <c r="GR247" s="106" cm="1">
        <f t="array" ref="GR247">INDEX(Sections!$A$37:$F$67, MATCH(GO247, Acceleration!$H$6:$H$36, 1), Sections!GQ247)</f>
        <v>4.7104625432718503</v>
      </c>
      <c r="GS247" s="106">
        <f>(BikeData!$G$5/GM247)*BikeData!$N$2*(Sections!$O$2/Sections!$N$2)-Sections!GX247/Sections!GM247</f>
        <v>8.1551884983205429</v>
      </c>
      <c r="GT247" s="106">
        <f>(Sections!$V$2*Sections!$L$2*BikeData!$N$2*((Sections!$P$2)/Sections!$M$2)/(1-Sections!$V$2*Sections!$N$2/Sections!$M$2))/Sections!GM247-Sections!GX247/Sections!GM247</f>
        <v>12.405708345850883</v>
      </c>
      <c r="GU247" s="106">
        <f t="shared" si="342"/>
        <v>4.7104625432718503</v>
      </c>
      <c r="GV247" s="106">
        <f t="shared" ref="GV247:GV284" si="379">SQRT(GO247^2 + 2*-HA247*1)</f>
        <v>57.03538986312946</v>
      </c>
      <c r="GW247" s="106">
        <f t="shared" si="377"/>
        <v>1.7510917700186746E-2</v>
      </c>
      <c r="GX247" s="106">
        <f>0.5*Sections!$U$2*Sections!$T$2*Sections!GO247^2</f>
        <v>588.50028025760923</v>
      </c>
      <c r="GY247" s="106">
        <f>BikeData!$N$2*((Sections!$P$2)/Sections!$N$2)-(0.5*Sections!$U$2*Sections!$T$2*Sections!GO247^2)/BikeData!$G$5</f>
        <v>8.2051522959957435</v>
      </c>
      <c r="GZ247" s="106">
        <f>Sections!$V$2*BikeData!$N$2*(Sections!$P$2/Sections!$M$2)/(1-Sections!$V$2*Sections!$N$2/Sections!$M$2)</f>
        <v>15.459349727578084</v>
      </c>
      <c r="HA247" s="106">
        <f t="shared" si="344"/>
        <v>8.2051522959957435</v>
      </c>
      <c r="HB247" s="106">
        <f t="shared" si="345"/>
        <v>162.21187875999999</v>
      </c>
      <c r="HC247" s="106">
        <f>MAX(0, (GO247^2 - DY$9^2)/(2*Sections!HA247))</f>
        <v>199.23128075433218</v>
      </c>
      <c r="HD247" s="106">
        <f t="shared" si="346"/>
        <v>1</v>
      </c>
      <c r="HE247" s="106">
        <f t="shared" si="378"/>
        <v>-8.2051522959957435</v>
      </c>
      <c r="HF247" s="639"/>
      <c r="HG247" s="672"/>
      <c r="HH247" s="82">
        <f>INDEX($B$29:$B$34, MATCH(HL247, $A$29:$A$34, 0))</f>
        <v>288.49501037177833</v>
      </c>
      <c r="HI247" s="82">
        <f t="shared" si="348"/>
        <v>221</v>
      </c>
      <c r="HJ247" s="82">
        <f t="shared" si="349"/>
        <v>47.529038643916451</v>
      </c>
      <c r="HK247" s="82">
        <f t="shared" si="350"/>
        <v>171.10453911809924</v>
      </c>
      <c r="HL247" s="106">
        <f>IF(HY247=1,
IF(HJ247&lt;$E$29,1,
IF(HJ247&lt;$E$30,2,
IF(HJ247&lt;$E$31,3,
IF(HJ247&lt;$E$32,4,
IF(HJ247&lt;$E$33,5,
IF(HJ247&lt;$E$34,6)))))),
IF(HJ247&gt;$F$29,1,
IF(HJ247&gt;$F$30,2,
IF(HJ247&gt;$F$31,3,
IF(HJ247&gt;$F$32,4,
IF(HJ247&gt;$F$33,5,
IF(HJ247&gt;$F$34,6)))))))</f>
        <v>3</v>
      </c>
      <c r="HM247" s="106" cm="1">
        <f t="array" ref="HM247">INDEX(Sections!$A$37:$F$67, MATCH(HJ247, Acceleration!$H$6:$H$36, 1), Sections!HL247)</f>
        <v>6.8582415088433493</v>
      </c>
      <c r="HN247" s="82">
        <f>(BikeData!$G$5/HH247)*BikeData!$N$2*(Sections!$O$2/Sections!$N$2)-Sections!HS247/Sections!HH247</f>
        <v>8.5891711301533356</v>
      </c>
      <c r="HO247" s="82">
        <f>(Sections!$V$2*Sections!$L$2*BikeData!$N$2*((Sections!$P$2)/Sections!$M$2)/(1-Sections!$V$2*Sections!$N$2/Sections!$M$2))/Sections!HH247-Sections!HS247/Sections!HH247</f>
        <v>12.737296949262587</v>
      </c>
      <c r="HP247" s="82">
        <f t="shared" si="351"/>
        <v>6.8582415088433493</v>
      </c>
      <c r="HQ247" s="82">
        <f t="shared" si="376"/>
        <v>47.341539285135958</v>
      </c>
      <c r="HR247" s="106">
        <f t="shared" si="314"/>
        <v>2.10813514965166E-2</v>
      </c>
      <c r="HS247" s="104">
        <f>0.5*Sections!$U$2*Sections!$T$2*Sections!HJ247^2</f>
        <v>406.62171259468255</v>
      </c>
      <c r="HT247" s="104">
        <f>BikeData!$N$2*((Sections!$P$2)/Sections!$N$2)-(0.5*Sections!$U$2*Sections!$T$2*Sections!HJ247^2)/BikeData!$G$5</f>
        <v>8.89408626441592</v>
      </c>
      <c r="HU247" s="104">
        <f>Sections!$V$2*BikeData!$N$2*(Sections!$P$2/Sections!$M$2)/(1-Sections!$V$2*Sections!$N$2/Sections!$M$2)</f>
        <v>15.459349727578084</v>
      </c>
      <c r="HV247" s="106">
        <f t="shared" si="352"/>
        <v>8.89408626441592</v>
      </c>
      <c r="HW247" s="106">
        <f t="shared" si="353"/>
        <v>100.42191860000003</v>
      </c>
      <c r="HX247" s="106">
        <f t="shared" si="327"/>
        <v>108.9344055517241</v>
      </c>
      <c r="HY247" s="106">
        <f t="shared" si="354"/>
        <v>1</v>
      </c>
      <c r="HZ247" s="106">
        <f t="shared" si="315"/>
        <v>-8.89408626441592</v>
      </c>
      <c r="IA247" s="639"/>
    </row>
    <row r="248" spans="2:235">
      <c r="B248" s="65"/>
      <c r="C248" s="65"/>
      <c r="D248" s="65"/>
      <c r="E248" s="111"/>
      <c r="F248" s="111"/>
      <c r="L248" s="149">
        <f>INDEX($B$29:$B$34, MATCH($P248, $A$29:$A$34, 0))</f>
        <v>281.54523308547459</v>
      </c>
      <c r="M248" s="149">
        <f t="shared" si="319"/>
        <v>222</v>
      </c>
      <c r="N248" s="149">
        <f t="shared" si="328"/>
        <v>58.569259109479795</v>
      </c>
      <c r="O248" s="149">
        <f t="shared" si="320"/>
        <v>210.84933279412726</v>
      </c>
      <c r="P248" s="149">
        <f>IF(AC248=0,
IF(N248&lt;$E$29,1,
IF(N248&lt;$E$30,2,
IF(N248&lt;$E$31,3,
IF(N248&lt;$E$32,4,
IF(N248&lt;$E$33,5,
IF(N248&lt;$E$34,6)))))),
IF(N248&gt;$F$29,1,
IF(N248&gt;$F$30,2,
IF(N248&gt;$F$31,3,
IF(N248&gt;$F$32,4,
IF(N248&gt;$F$33,5,
IF(N248&gt;$F$34,6)))))))</f>
        <v>4</v>
      </c>
      <c r="Q248" s="149" cm="1">
        <f t="array" ref="Q248">INDEX(Sections!$A$37:$F$67, MATCH(N248, Acceleration!$H$6:$H$36, 1), Sections!P248)</f>
        <v>4.7104625432718503</v>
      </c>
      <c r="R248" s="149">
        <f>(BikeData!$G$5/L248)*BikeData!$N$2*(Sections!$O$2/Sections!$N$2)-Sections!W248/Sections!L248</f>
        <v>8.0523127376515404</v>
      </c>
      <c r="S248" s="149">
        <f>(Sections!$V$2*Sections!$L$2*BikeData!$N$2*((Sections!$P$2)/Sections!$M$2)/(1-Sections!$V$2*Sections!$N$2/Sections!$M$2))/Sections!L248-Sections!W248/Sections!L248</f>
        <v>12.30283258518188</v>
      </c>
      <c r="T248" s="149">
        <f t="shared" si="317"/>
        <v>4.7104625432718503</v>
      </c>
      <c r="U248" s="149">
        <f t="shared" si="318"/>
        <v>58.649629476407824</v>
      </c>
      <c r="V248" s="149">
        <f t="shared" si="321"/>
        <v>1.7062096596612557E-2</v>
      </c>
      <c r="W248" s="149">
        <f>0.5*Sections!$U$2*Sections!$T$2*Sections!N248^2</f>
        <v>617.46446027400873</v>
      </c>
      <c r="X248" s="149">
        <f>BikeData!$N$2*((Sections!$P$2)/Sections!$N$2)-(0.5*Sections!$U$2*Sections!$T$2*Sections!N248^2)/BikeData!$G$5</f>
        <v>8.0954394929033207</v>
      </c>
      <c r="Y248" s="149">
        <f>Sections!$V$2*BikeData!$N$2*(Sections!$P$2/Sections!$M$2)/(1-Sections!$V$2*Sections!$N$2/Sections!$M$2)</f>
        <v>15.459349727578084</v>
      </c>
      <c r="Z248" s="149">
        <f t="shared" si="322"/>
        <v>8.0954394929033207</v>
      </c>
      <c r="AA248" s="149">
        <f>$D$2-M248</f>
        <v>281.2</v>
      </c>
      <c r="AB248" s="149">
        <f>MAX(0, (N248^2 - M$17^2)/(2*Sections!Z248))</f>
        <v>156.4779114466688</v>
      </c>
      <c r="AC248" s="149">
        <f t="shared" si="329"/>
        <v>0</v>
      </c>
      <c r="AD248" s="149">
        <f t="shared" si="323"/>
        <v>4.7104625432718503</v>
      </c>
      <c r="EW248" s="637"/>
      <c r="EX248" s="129">
        <f>INDEX($B$29:$B$34, MATCH($FB248, $A$29:$A$34, 0))</f>
        <v>300.69501336586995</v>
      </c>
      <c r="EY248" s="129">
        <f t="shared" si="355"/>
        <v>222</v>
      </c>
      <c r="EZ248" s="129">
        <f t="shared" si="356"/>
        <v>38.353389864923948</v>
      </c>
      <c r="FA248" s="129">
        <f t="shared" si="357"/>
        <v>138.07220351372621</v>
      </c>
      <c r="FB248" s="149">
        <f>IF(FO248=1,
IF(EZ248&lt;$E$29,1,
IF(EZ248&lt;$E$30,2,
IF(EZ248&lt;$E$31,3,
IF(EZ248&lt;$E$32,4,
IF(EZ248&lt;$E$33,5,
IF(EZ248&lt;$E$34,6)))))),
IF(EZ248&gt;$F$29,1,
IF(EZ248&gt;$F$30,2,
IF(EZ248&gt;$F$31,3,
IF(EZ248&gt;$F$32,4,
IF(EZ248&gt;$F$33,5,
IF(EZ248&gt;$F$34,6)))))))</f>
        <v>2</v>
      </c>
      <c r="FC248" s="149" cm="1">
        <f t="array" ref="FC248">INDEX(Sections!$A$37:$F$67, MATCH(EZ248, Acceleration!$H$6:$H$36, 1), Sections!FB248)</f>
        <v>9.4901727706756382</v>
      </c>
      <c r="FD248" s="129">
        <f>(BikeData!$G$5/EX248)*BikeData!$N$2*(Sections!$O$2/Sections!$N$2)-Sections!FI248/Sections!EX248</f>
        <v>8.7124087792639457</v>
      </c>
      <c r="FE248" s="129">
        <f>(Sections!$V$2*Sections!$L$2*BikeData!$N$2*((Sections!$P$2)/Sections!$M$2)/(1-Sections!$V$2*Sections!$N$2/Sections!$M$2))/Sections!EX248-Sections!FI248/Sections!EX248</f>
        <v>12.692234010855886</v>
      </c>
      <c r="FF248" s="129">
        <f t="shared" si="358"/>
        <v>8.7124087792639457</v>
      </c>
      <c r="FG248" s="129">
        <f t="shared" si="367"/>
        <v>38.106689167768231</v>
      </c>
      <c r="FH248" s="129">
        <f t="shared" si="362"/>
        <v>2.6157440919526737E-2</v>
      </c>
      <c r="FI248" s="149">
        <f>0.5*Sections!$U$2*Sections!$T$2*Sections!EZ248^2</f>
        <v>264.77685254355316</v>
      </c>
      <c r="FJ248" s="149">
        <f>BikeData!$N$2*((Sections!$P$2)/Sections!$N$2)-(0.5*Sections!$U$2*Sections!$T$2*Sections!EZ248^2)/BikeData!$G$5</f>
        <v>9.4313774009732292</v>
      </c>
      <c r="FK248" s="149">
        <f>Sections!$V$2*BikeData!$N$2*(Sections!$P$2/Sections!$M$2)/(1-Sections!$V$2*Sections!$N$2/Sections!$M$2)</f>
        <v>15.459349727578084</v>
      </c>
      <c r="FL248" s="149">
        <f t="shared" si="359"/>
        <v>9.4313774009732292</v>
      </c>
      <c r="FM248" s="149">
        <f t="shared" si="360"/>
        <v>31.628281630000004</v>
      </c>
      <c r="FN248" s="149">
        <f t="shared" si="324"/>
        <v>39.495528918128116</v>
      </c>
      <c r="FO248" s="149">
        <f t="shared" si="361"/>
        <v>1</v>
      </c>
      <c r="FP248" s="149">
        <f t="shared" si="363"/>
        <v>-9.4313774009732292</v>
      </c>
      <c r="FQ248" s="676"/>
      <c r="FR248" s="149">
        <f>INDEX($B$29:$B$34, MATCH($FV248, $A$29:$A$34, 0))</f>
        <v>281.54523308547459</v>
      </c>
      <c r="FS248" s="129">
        <f t="shared" si="330"/>
        <v>222</v>
      </c>
      <c r="FT248" s="129">
        <f t="shared" si="331"/>
        <v>60.404412229379929</v>
      </c>
      <c r="FU248" s="129">
        <f t="shared" si="332"/>
        <v>217.45588402576774</v>
      </c>
      <c r="FV248" s="149">
        <f>IF(GI248=0,
IF(FT248&lt;$E$29,1,
IF(FT248&lt;$E$30,2,
IF(FT248&lt;$E$31,3,
IF(FT248&lt;$E$32,4,
IF(FT248&lt;$E$33,5,
IF(FT248&lt;$E$34,6)))))),
IF(FT248&gt;$F$29,1,
IF(FT248&gt;$F$30,2,
IF(FT248&gt;$F$31,3,
IF(FT248&gt;$F$32,4,
IF(FT248&gt;$F$33,5,
IF(FT248&gt;$F$34,6)))))))</f>
        <v>4</v>
      </c>
      <c r="FW248" s="149" cm="1">
        <f t="array" ref="FW248">INDEX(Sections!$A$37:$F$67, MATCH(FT248, Acceleration!$H$6:$H$36, 1), Sections!FV248)</f>
        <v>4.7104625432718503</v>
      </c>
      <c r="FX248" s="129">
        <f>(BikeData!$G$5/FR248)*BikeData!$N$2*(Sections!$O$2/Sections!$N$2)-Sections!GC248/Sections!FR248</f>
        <v>7.912724926786721</v>
      </c>
      <c r="FY248" s="129">
        <f>(Sections!$V$2*Sections!$L$2*BikeData!$N$2*((Sections!$P$2)/Sections!$M$2)/(1-Sections!$V$2*Sections!$N$2/Sections!$M$2))/Sections!FR248-Sections!GC248/Sections!FR248</f>
        <v>12.163244774317061</v>
      </c>
      <c r="FZ248" s="129">
        <f t="shared" si="333"/>
        <v>4.7104625432718503</v>
      </c>
      <c r="GA248" s="129">
        <f t="shared" si="334"/>
        <v>60.482344050668267</v>
      </c>
      <c r="GB248" s="129">
        <f t="shared" si="325"/>
        <v>1.6544409508075054E-2</v>
      </c>
      <c r="GC248" s="149">
        <f>0.5*Sections!$U$2*Sections!$T$2*Sections!FT248^2</f>
        <v>656.76474301983546</v>
      </c>
      <c r="GD248" s="149">
        <f>BikeData!$N$2*((Sections!$P$2)/Sections!$N$2)-(0.5*Sections!$U$2*Sections!$T$2*Sections!FT248^2)/BikeData!$G$5</f>
        <v>7.9465747855327651</v>
      </c>
      <c r="GE248" s="149">
        <f>Sections!$V$2*BikeData!$N$2*(Sections!$P$2/Sections!$M$2)/(1-Sections!$V$2*Sections!$N$2/Sections!$M$2)</f>
        <v>15.459349727578084</v>
      </c>
      <c r="GF248" s="149">
        <f t="shared" si="335"/>
        <v>7.9465747855327651</v>
      </c>
      <c r="GG248" s="149">
        <f t="shared" si="336"/>
        <v>292.54111422000005</v>
      </c>
      <c r="GH248" s="149">
        <f>MAX(0, (FT248^2 - CX$6^2)/(2*Sections!GF248))</f>
        <v>229.57646000007051</v>
      </c>
      <c r="GI248" s="149">
        <f t="shared" si="337"/>
        <v>0</v>
      </c>
      <c r="GJ248" s="149">
        <f t="shared" si="338"/>
        <v>4.7104625432718503</v>
      </c>
      <c r="GL248" s="670"/>
      <c r="GM248" s="229">
        <f>INDEX($B$29:$B$34, MATCH(GQ248, $A$29:$A$34, 0))</f>
        <v>281.54523308547459</v>
      </c>
      <c r="GN248" s="106">
        <f t="shared" si="339"/>
        <v>222</v>
      </c>
      <c r="GO248" s="106">
        <f t="shared" si="340"/>
        <v>57.03538986312946</v>
      </c>
      <c r="GP248" s="106">
        <f t="shared" si="341"/>
        <v>205.32740350726607</v>
      </c>
      <c r="GQ248" s="106">
        <f>IF(HD248=1,
IF(GO248&lt;$E$29,1,
IF(GO248&lt;$E$30,2,
IF(GO248&lt;$E$31,3,
IF(GO248&lt;$E$32,4,
IF(GO248&lt;$E$33,5,
IF(GO248&lt;$E$34,6)))))),
IF(GO248&gt;$F$29,1,
IF(GO248&gt;$F$30,2,
IF(GO248&gt;$F$31,3,
IF(GO248&gt;$F$32,4,
IF(GO248&gt;$F$33,5,
IF(GO248&gt;$F$34,6)))))))</f>
        <v>4</v>
      </c>
      <c r="GR248" s="106" cm="1">
        <f t="array" ref="GR248">INDEX(Sections!$A$37:$F$67, MATCH(GO248, Acceleration!$H$6:$H$36, 1), Sections!GQ248)</f>
        <v>4.7104625432718503</v>
      </c>
      <c r="GS248" s="106">
        <f>(BikeData!$G$5/GM248)*BikeData!$N$2*(Sections!$O$2/Sections!$N$2)-Sections!GX248/Sections!GM248</f>
        <v>8.165680080061021</v>
      </c>
      <c r="GT248" s="106">
        <f>(Sections!$V$2*Sections!$L$2*BikeData!$N$2*((Sections!$P$2)/Sections!$M$2)/(1-Sections!$V$2*Sections!$N$2/Sections!$M$2))/Sections!GM248-Sections!GX248/Sections!GM248</f>
        <v>12.416199927591361</v>
      </c>
      <c r="GU248" s="106">
        <f t="shared" si="342"/>
        <v>4.7104625432718503</v>
      </c>
      <c r="GV248" s="106">
        <f t="shared" si="379"/>
        <v>56.891150582134472</v>
      </c>
      <c r="GW248" s="106">
        <f t="shared" si="377"/>
        <v>1.7555171886930752E-2</v>
      </c>
      <c r="GX248" s="106">
        <f>0.5*Sections!$U$2*Sections!$T$2*Sections!GO248^2</f>
        <v>585.54642543105069</v>
      </c>
      <c r="GY248" s="106">
        <f>BikeData!$N$2*((Sections!$P$2)/Sections!$N$2)-(0.5*Sections!$U$2*Sections!$T$2*Sections!GO248^2)/BikeData!$G$5</f>
        <v>8.2163411400357376</v>
      </c>
      <c r="GZ248" s="106">
        <f>Sections!$V$2*BikeData!$N$2*(Sections!$P$2/Sections!$M$2)/(1-Sections!$V$2*Sections!$N$2/Sections!$M$2)</f>
        <v>15.459349727578084</v>
      </c>
      <c r="HA248" s="106">
        <f t="shared" si="344"/>
        <v>8.2163411400357376</v>
      </c>
      <c r="HB248" s="106">
        <f t="shared" si="345"/>
        <v>161.21187875999999</v>
      </c>
      <c r="HC248" s="106">
        <f>MAX(0, (GO248^2 - DY$9^2)/(2*Sections!HA248))</f>
        <v>197.96133348140296</v>
      </c>
      <c r="HD248" s="106">
        <f t="shared" si="346"/>
        <v>1</v>
      </c>
      <c r="HE248" s="106">
        <f t="shared" si="378"/>
        <v>-8.2163411400357376</v>
      </c>
      <c r="HF248" s="639"/>
      <c r="HG248" s="672"/>
      <c r="HH248" s="82">
        <f>INDEX($B$29:$B$34, MATCH(HL248, $A$29:$A$34, 0))</f>
        <v>288.49501037177833</v>
      </c>
      <c r="HI248" s="82">
        <f t="shared" si="348"/>
        <v>222</v>
      </c>
      <c r="HJ248" s="82">
        <f t="shared" si="349"/>
        <v>47.341539285135958</v>
      </c>
      <c r="HK248" s="82">
        <f t="shared" si="350"/>
        <v>170.42954142648946</v>
      </c>
      <c r="HL248" s="106">
        <f>IF(HY248=1,
IF(HJ248&lt;$E$29,1,
IF(HJ248&lt;$E$30,2,
IF(HJ248&lt;$E$31,3,
IF(HJ248&lt;$E$32,4,
IF(HJ248&lt;$E$33,5,
IF(HJ248&lt;$E$34,6)))))),
IF(HJ248&gt;$F$29,1,
IF(HJ248&gt;$F$30,2,
IF(HJ248&gt;$F$31,3,
IF(HJ248&gt;$F$32,4,
IF(HJ248&gt;$F$33,5,
IF(HJ248&gt;$F$34,6)))))))</f>
        <v>3</v>
      </c>
      <c r="HM248" s="106" cm="1">
        <f t="array" ref="HM248">INDEX(Sections!$A$37:$F$67, MATCH(HJ248, Acceleration!$H$6:$H$36, 1), Sections!HL248)</f>
        <v>6.8582415088433493</v>
      </c>
      <c r="HN248" s="82">
        <f>(BikeData!$G$5/HH248)*BikeData!$N$2*(Sections!$O$2/Sections!$N$2)-Sections!HS248/Sections!HH248</f>
        <v>8.6002696619825816</v>
      </c>
      <c r="HO248" s="82">
        <f>(Sections!$V$2*Sections!$L$2*BikeData!$N$2*((Sections!$P$2)/Sections!$M$2)/(1-Sections!$V$2*Sections!$N$2/Sections!$M$2))/Sections!HH248-Sections!HS248/Sections!HH248</f>
        <v>12.748395481091833</v>
      </c>
      <c r="HP248" s="82">
        <f t="shared" si="351"/>
        <v>6.8582415088433493</v>
      </c>
      <c r="HQ248" s="82">
        <f t="shared" si="376"/>
        <v>47.153037153065085</v>
      </c>
      <c r="HR248" s="106">
        <f t="shared" si="314"/>
        <v>2.116523588322565E-2</v>
      </c>
      <c r="HS248" s="104">
        <f>0.5*Sections!$U$2*Sections!$T$2*Sections!HJ248^2</f>
        <v>403.41984153949278</v>
      </c>
      <c r="HT248" s="104">
        <f>BikeData!$N$2*((Sections!$P$2)/Sections!$N$2)-(0.5*Sections!$U$2*Sections!$T$2*Sections!HJ248^2)/BikeData!$G$5</f>
        <v>8.9062145638673957</v>
      </c>
      <c r="HU248" s="104">
        <f>Sections!$V$2*BikeData!$N$2*(Sections!$P$2/Sections!$M$2)/(1-Sections!$V$2*Sections!$N$2/Sections!$M$2)</f>
        <v>15.459349727578084</v>
      </c>
      <c r="HV248" s="106">
        <f t="shared" si="352"/>
        <v>8.9062145638673957</v>
      </c>
      <c r="HW248" s="106">
        <f t="shared" si="353"/>
        <v>99.421918600000026</v>
      </c>
      <c r="HX248" s="106">
        <f t="shared" si="327"/>
        <v>107.78742270258421</v>
      </c>
      <c r="HY248" s="106">
        <f t="shared" si="354"/>
        <v>1</v>
      </c>
      <c r="HZ248" s="106">
        <f t="shared" si="315"/>
        <v>-8.9062145638673957</v>
      </c>
      <c r="IA248" s="639"/>
    </row>
    <row r="249" spans="2:235">
      <c r="B249" s="65"/>
      <c r="C249" s="65"/>
      <c r="D249" s="65"/>
      <c r="E249" s="111"/>
      <c r="F249" s="111"/>
      <c r="L249" s="149">
        <f>INDEX($B$29:$B$34, MATCH($P249, $A$29:$A$34, 0))</f>
        <v>281.54523308547459</v>
      </c>
      <c r="M249" s="149">
        <f t="shared" si="319"/>
        <v>223</v>
      </c>
      <c r="N249" s="149">
        <f t="shared" si="328"/>
        <v>58.649629476407824</v>
      </c>
      <c r="O249" s="149">
        <f t="shared" si="320"/>
        <v>211.13866611506816</v>
      </c>
      <c r="P249" s="149">
        <f>IF(AC249=0,
IF(N249&lt;$E$29,1,
IF(N249&lt;$E$30,2,
IF(N249&lt;$E$31,3,
IF(N249&lt;$E$32,4,
IF(N249&lt;$E$33,5,
IF(N249&lt;$E$34,6)))))),
IF(N249&gt;$F$29,1,
IF(N249&gt;$F$30,2,
IF(N249&gt;$F$31,3,
IF(N249&gt;$F$32,4,
IF(N249&gt;$F$33,5,
IF(N249&gt;$F$34,6)))))))</f>
        <v>4</v>
      </c>
      <c r="Q249" s="149" cm="1">
        <f t="array" ref="Q249">INDEX(Sections!$A$37:$F$67, MATCH(N249, Acceleration!$H$6:$H$36, 1), Sections!P249)</f>
        <v>4.7104625432718503</v>
      </c>
      <c r="R249" s="149">
        <f>(BikeData!$G$5/L249)*BikeData!$N$2*(Sections!$O$2/Sections!$N$2)-Sections!W249/Sections!L249</f>
        <v>8.0462896681184723</v>
      </c>
      <c r="S249" s="149">
        <f>(Sections!$V$2*Sections!$L$2*BikeData!$N$2*((Sections!$P$2)/Sections!$M$2)/(1-Sections!$V$2*Sections!$N$2/Sections!$M$2))/Sections!L249-Sections!W249/Sections!L249</f>
        <v>12.296809515648812</v>
      </c>
      <c r="T249" s="149">
        <f t="shared" si="317"/>
        <v>4.7104625432718503</v>
      </c>
      <c r="U249" s="149">
        <f t="shared" si="318"/>
        <v>58.729889858627089</v>
      </c>
      <c r="V249" s="149">
        <f t="shared" si="321"/>
        <v>1.7038747571383274E-2</v>
      </c>
      <c r="W249" s="149">
        <f>0.5*Sections!$U$2*Sections!$T$2*Sections!N249^2</f>
        <v>619.16022678958655</v>
      </c>
      <c r="X249" s="149">
        <f>BikeData!$N$2*((Sections!$P$2)/Sections!$N$2)-(0.5*Sections!$U$2*Sections!$T$2*Sections!N249^2)/BikeData!$G$5</f>
        <v>8.0890161348897678</v>
      </c>
      <c r="Y249" s="149">
        <f>Sections!$V$2*BikeData!$N$2*(Sections!$P$2/Sections!$M$2)/(1-Sections!$V$2*Sections!$N$2/Sections!$M$2)</f>
        <v>15.459349727578084</v>
      </c>
      <c r="Z249" s="149">
        <f t="shared" si="322"/>
        <v>8.0890161348897678</v>
      </c>
      <c r="AA249" s="149">
        <f>$D$2-M249</f>
        <v>280.2</v>
      </c>
      <c r="AB249" s="149">
        <f>MAX(0, (N249^2 - M$17^2)/(2*Sections!Z249))</f>
        <v>157.18449628892844</v>
      </c>
      <c r="AC249" s="149">
        <f t="shared" si="329"/>
        <v>0</v>
      </c>
      <c r="AD249" s="149">
        <f t="shared" si="323"/>
        <v>4.7104625432718503</v>
      </c>
      <c r="EW249" s="637"/>
      <c r="EX249" s="129">
        <f>INDEX($B$29:$B$34, MATCH($FB249, $A$29:$A$34, 0))</f>
        <v>300.69501336586995</v>
      </c>
      <c r="EY249" s="129">
        <f t="shared" si="355"/>
        <v>223</v>
      </c>
      <c r="EZ249" s="129">
        <f t="shared" si="356"/>
        <v>38.106689167768231</v>
      </c>
      <c r="FA249" s="129">
        <f t="shared" si="357"/>
        <v>137.18408100396564</v>
      </c>
      <c r="FB249" s="149">
        <f>IF(FO249=1,
IF(EZ249&lt;$E$29,1,
IF(EZ249&lt;$E$30,2,
IF(EZ249&lt;$E$31,3,
IF(EZ249&lt;$E$32,4,
IF(EZ249&lt;$E$33,5,
IF(EZ249&lt;$E$34,6)))))),
IF(EZ249&gt;$F$29,1,
IF(EZ249&gt;$F$30,2,
IF(EZ249&gt;$F$31,3,
IF(EZ249&gt;$F$32,4,
IF(EZ249&gt;$F$33,5,
IF(EZ249&gt;$F$34,6)))))))</f>
        <v>2</v>
      </c>
      <c r="FC249" s="149" cm="1">
        <f t="array" ref="FC249">INDEX(Sections!$A$37:$F$67, MATCH(EZ249, Acceleration!$H$6:$H$36, 1), Sections!FB249)</f>
        <v>9.4901727706756382</v>
      </c>
      <c r="FD249" s="129">
        <f>(BikeData!$G$5/EX249)*BikeData!$N$2*(Sections!$O$2/Sections!$N$2)-Sections!FI249/Sections!EX249</f>
        <v>8.7237002730148543</v>
      </c>
      <c r="FE249" s="129">
        <f>(Sections!$V$2*Sections!$L$2*BikeData!$N$2*((Sections!$P$2)/Sections!$M$2)/(1-Sections!$V$2*Sections!$N$2/Sections!$M$2))/Sections!EX249-Sections!FI249/Sections!EX249</f>
        <v>12.703525504606795</v>
      </c>
      <c r="FF249" s="129">
        <f t="shared" si="358"/>
        <v>8.7237002730148543</v>
      </c>
      <c r="FG249" s="129">
        <f t="shared" si="367"/>
        <v>37.858041187950967</v>
      </c>
      <c r="FH249" s="129">
        <f t="shared" si="362"/>
        <v>2.6328007624520262E-2</v>
      </c>
      <c r="FI249" s="149">
        <f>0.5*Sections!$U$2*Sections!$T$2*Sections!EZ249^2</f>
        <v>261.38155667920284</v>
      </c>
      <c r="FJ249" s="149">
        <f>BikeData!$N$2*((Sections!$P$2)/Sections!$N$2)-(0.5*Sections!$U$2*Sections!$T$2*Sections!EZ249^2)/BikeData!$G$5</f>
        <v>9.4442383701563735</v>
      </c>
      <c r="FK249" s="149">
        <f>Sections!$V$2*BikeData!$N$2*(Sections!$P$2/Sections!$M$2)/(1-Sections!$V$2*Sections!$N$2/Sections!$M$2)</f>
        <v>15.459349727578084</v>
      </c>
      <c r="FL249" s="149">
        <f t="shared" si="359"/>
        <v>9.4442383701563735</v>
      </c>
      <c r="FM249" s="149">
        <f t="shared" si="360"/>
        <v>30.628281630000004</v>
      </c>
      <c r="FN249" s="149">
        <f t="shared" si="324"/>
        <v>38.443106500173336</v>
      </c>
      <c r="FO249" s="149">
        <f t="shared" si="361"/>
        <v>1</v>
      </c>
      <c r="FP249" s="149">
        <f t="shared" si="363"/>
        <v>-9.4442383701563735</v>
      </c>
      <c r="FQ249" s="676"/>
      <c r="FR249" s="149">
        <f>INDEX($B$29:$B$34, MATCH($FV249, $A$29:$A$34, 0))</f>
        <v>281.54523308547459</v>
      </c>
      <c r="FS249" s="129">
        <f t="shared" si="330"/>
        <v>223</v>
      </c>
      <c r="FT249" s="129">
        <f t="shared" si="331"/>
        <v>60.482344050668267</v>
      </c>
      <c r="FU249" s="129">
        <f t="shared" si="332"/>
        <v>217.73643858240575</v>
      </c>
      <c r="FV249" s="149">
        <f>IF(GI249=0,
IF(FT249&lt;$E$29,1,
IF(FT249&lt;$E$30,2,
IF(FT249&lt;$E$31,3,
IF(FT249&lt;$E$32,4,
IF(FT249&lt;$E$33,5,
IF(FT249&lt;$E$34,6)))))),
IF(FT249&gt;$F$29,1,
IF(FT249&gt;$F$30,2,
IF(FT249&gt;$F$31,3,
IF(FT249&gt;$F$32,4,
IF(FT249&gt;$F$33,5,
IF(FT249&gt;$F$34,6)))))))</f>
        <v>4</v>
      </c>
      <c r="FW249" s="149" cm="1">
        <f t="array" ref="FW249">INDEX(Sections!$A$37:$F$67, MATCH(FT249, Acceleration!$H$6:$H$36, 1), Sections!FV249)</f>
        <v>4.7104625432718503</v>
      </c>
      <c r="FX249" s="129">
        <f>(BikeData!$G$5/FR249)*BikeData!$N$2*(Sections!$O$2/Sections!$N$2)-Sections!GC249/Sections!FR249</f>
        <v>7.9067018572536529</v>
      </c>
      <c r="FY249" s="129">
        <f>(Sections!$V$2*Sections!$L$2*BikeData!$N$2*((Sections!$P$2)/Sections!$M$2)/(1-Sections!$V$2*Sections!$N$2/Sections!$M$2))/Sections!FR249-Sections!GC249/Sections!FR249</f>
        <v>12.157221704783993</v>
      </c>
      <c r="FZ249" s="129">
        <f t="shared" si="333"/>
        <v>4.7104625432718503</v>
      </c>
      <c r="GA249" s="129">
        <f t="shared" si="334"/>
        <v>60.560175585527745</v>
      </c>
      <c r="GB249" s="129">
        <f t="shared" si="325"/>
        <v>1.6523119363436482E-2</v>
      </c>
      <c r="GC249" s="149">
        <f>0.5*Sections!$U$2*Sections!$T$2*Sections!FT249^2</f>
        <v>658.46050953541328</v>
      </c>
      <c r="GD249" s="149">
        <f>BikeData!$N$2*((Sections!$P$2)/Sections!$N$2)-(0.5*Sections!$U$2*Sections!$T$2*Sections!FT249^2)/BikeData!$G$5</f>
        <v>7.9401514275192131</v>
      </c>
      <c r="GE249" s="149">
        <f>Sections!$V$2*BikeData!$N$2*(Sections!$P$2/Sections!$M$2)/(1-Sections!$V$2*Sections!$N$2/Sections!$M$2)</f>
        <v>15.459349727578084</v>
      </c>
      <c r="GF249" s="149">
        <f t="shared" si="335"/>
        <v>7.9401514275192131</v>
      </c>
      <c r="GG249" s="149">
        <f t="shared" si="336"/>
        <v>291.54111422000005</v>
      </c>
      <c r="GH249" s="149">
        <f>MAX(0, (FT249^2 - CX$6^2)/(2*Sections!GF249))</f>
        <v>230.35542679860026</v>
      </c>
      <c r="GI249" s="149">
        <f t="shared" si="337"/>
        <v>0</v>
      </c>
      <c r="GJ249" s="149">
        <f t="shared" si="338"/>
        <v>4.7104625432718503</v>
      </c>
      <c r="GL249" s="670"/>
      <c r="GM249" s="229">
        <f>INDEX($B$29:$B$34, MATCH(GQ249, $A$29:$A$34, 0))</f>
        <v>281.54523308547459</v>
      </c>
      <c r="GN249" s="106">
        <f t="shared" si="339"/>
        <v>223</v>
      </c>
      <c r="GO249" s="106">
        <f t="shared" si="340"/>
        <v>56.891150582134472</v>
      </c>
      <c r="GP249" s="106">
        <f t="shared" si="341"/>
        <v>204.8081420956841</v>
      </c>
      <c r="GQ249" s="106">
        <f>IF(HD249=1,
IF(GO249&lt;$E$29,1,
IF(GO249&lt;$E$30,2,
IF(GO249&lt;$E$31,3,
IF(GO249&lt;$E$32,4,
IF(GO249&lt;$E$33,5,
IF(GO249&lt;$E$34,6)))))),
IF(GO249&gt;$F$29,1,
IF(GO249&gt;$F$30,2,
IF(GO249&gt;$F$31,3,
IF(GO249&gt;$F$32,4,
IF(GO249&gt;$F$33,5,
IF(GO249&gt;$F$34,6)))))))</f>
        <v>4</v>
      </c>
      <c r="GR249" s="106" cm="1">
        <f t="array" ref="GR249">INDEX(Sections!$A$37:$F$67, MATCH(GO249, Acceleration!$H$6:$H$36, 1), Sections!GQ249)</f>
        <v>4.7104625432718503</v>
      </c>
      <c r="GS249" s="106">
        <f>(BikeData!$G$5/GM249)*BikeData!$N$2*(Sections!$O$2/Sections!$N$2)-Sections!GX249/Sections!GM249</f>
        <v>8.1761859685038729</v>
      </c>
      <c r="GT249" s="106">
        <f>(Sections!$V$2*Sections!$L$2*BikeData!$N$2*((Sections!$P$2)/Sections!$M$2)/(1-Sections!$V$2*Sections!$N$2/Sections!$M$2))/Sections!GM249-Sections!GX249/Sections!GM249</f>
        <v>12.426705816034215</v>
      </c>
      <c r="GU249" s="106">
        <f t="shared" si="342"/>
        <v>4.7104625432718503</v>
      </c>
      <c r="GV249" s="106">
        <f t="shared" si="379"/>
        <v>56.746347231129498</v>
      </c>
      <c r="GW249" s="106">
        <f t="shared" si="377"/>
        <v>1.7599824340435281E-2</v>
      </c>
      <c r="GX249" s="106">
        <f>0.5*Sections!$U$2*Sections!$T$2*Sections!GO249^2</f>
        <v>582.5885426206379</v>
      </c>
      <c r="GY249" s="106">
        <f>BikeData!$N$2*((Sections!$P$2)/Sections!$N$2)-(0.5*Sections!$U$2*Sections!$T$2*Sections!GO249^2)/BikeData!$G$5</f>
        <v>8.227545241590331</v>
      </c>
      <c r="GZ249" s="106">
        <f>Sections!$V$2*BikeData!$N$2*(Sections!$P$2/Sections!$M$2)/(1-Sections!$V$2*Sections!$N$2/Sections!$M$2)</f>
        <v>15.459349727578084</v>
      </c>
      <c r="HA249" s="106">
        <f t="shared" si="344"/>
        <v>8.227545241590331</v>
      </c>
      <c r="HB249" s="106">
        <f t="shared" si="345"/>
        <v>160.21187875999999</v>
      </c>
      <c r="HC249" s="106">
        <f>MAX(0, (GO249^2 - DY$9^2)/(2*Sections!HA249))</f>
        <v>196.6931155964987</v>
      </c>
      <c r="HD249" s="106">
        <f t="shared" si="346"/>
        <v>1</v>
      </c>
      <c r="HE249" s="106">
        <f t="shared" si="378"/>
        <v>-8.227545241590331</v>
      </c>
      <c r="HF249" s="639"/>
      <c r="HG249" s="672"/>
      <c r="HH249" s="82">
        <f>INDEX($B$29:$B$34, MATCH(HL249, $A$29:$A$34, 0))</f>
        <v>288.49501037177833</v>
      </c>
      <c r="HI249" s="82">
        <f t="shared" si="348"/>
        <v>223</v>
      </c>
      <c r="HJ249" s="82">
        <f t="shared" si="349"/>
        <v>47.153037153065085</v>
      </c>
      <c r="HK249" s="82">
        <f t="shared" si="350"/>
        <v>169.75093375103432</v>
      </c>
      <c r="HL249" s="106">
        <f>IF(HY249=1,
IF(HJ249&lt;$E$29,1,
IF(HJ249&lt;$E$30,2,
IF(HJ249&lt;$E$31,3,
IF(HJ249&lt;$E$32,4,
IF(HJ249&lt;$E$33,5,
IF(HJ249&lt;$E$34,6)))))),
IF(HJ249&gt;$F$29,1,
IF(HJ249&gt;$F$30,2,
IF(HJ249&gt;$F$31,3,
IF(HJ249&gt;$F$32,4,
IF(HJ249&gt;$F$33,5,
IF(HJ249&gt;$F$34,6)))))))</f>
        <v>3</v>
      </c>
      <c r="HM249" s="106" cm="1">
        <f t="array" ref="HM249">INDEX(Sections!$A$37:$F$67, MATCH(HJ249, Acceleration!$H$6:$H$36, 1), Sections!HL249)</f>
        <v>6.8582415088433493</v>
      </c>
      <c r="HN249" s="82">
        <f>(BikeData!$G$5/HH249)*BikeData!$N$2*(Sections!$O$2/Sections!$N$2)-Sections!HS249/Sections!HH249</f>
        <v>8.611383328173412</v>
      </c>
      <c r="HO249" s="82">
        <f>(Sections!$V$2*Sections!$L$2*BikeData!$N$2*((Sections!$P$2)/Sections!$M$2)/(1-Sections!$V$2*Sections!$N$2/Sections!$M$2))/Sections!HH249-Sections!HS249/Sections!HH249</f>
        <v>12.759509147282664</v>
      </c>
      <c r="HP249" s="82">
        <f t="shared" si="351"/>
        <v>6.8582415088433493</v>
      </c>
      <c r="HQ249" s="82">
        <f t="shared" si="376"/>
        <v>46.963519820755749</v>
      </c>
      <c r="HR249" s="106">
        <f t="shared" si="314"/>
        <v>2.1250246123605258E-2</v>
      </c>
      <c r="HS249" s="104">
        <f>0.5*Sections!$U$2*Sections!$T$2*Sections!HJ249^2</f>
        <v>400.21360429650048</v>
      </c>
      <c r="HT249" s="104">
        <f>BikeData!$N$2*((Sections!$P$2)/Sections!$N$2)-(0.5*Sections!$U$2*Sections!$T$2*Sections!HJ249^2)/BikeData!$G$5</f>
        <v>8.9183594019090346</v>
      </c>
      <c r="HU249" s="104">
        <f>Sections!$V$2*BikeData!$N$2*(Sections!$P$2/Sections!$M$2)/(1-Sections!$V$2*Sections!$N$2/Sections!$M$2)</f>
        <v>15.459349727578084</v>
      </c>
      <c r="HV249" s="106">
        <f t="shared" si="352"/>
        <v>8.9183594019090346</v>
      </c>
      <c r="HW249" s="106">
        <f t="shared" si="353"/>
        <v>98.421918600000026</v>
      </c>
      <c r="HX249" s="106">
        <f t="shared" si="327"/>
        <v>106.64200179105093</v>
      </c>
      <c r="HY249" s="106">
        <f t="shared" si="354"/>
        <v>1</v>
      </c>
      <c r="HZ249" s="106">
        <f t="shared" si="315"/>
        <v>-8.9183594019090346</v>
      </c>
      <c r="IA249" s="639"/>
    </row>
    <row r="250" spans="2:235">
      <c r="B250" s="65"/>
      <c r="C250" s="65"/>
      <c r="D250" s="65"/>
      <c r="E250" s="111"/>
      <c r="F250" s="111"/>
      <c r="L250" s="149">
        <f>INDEX($B$29:$B$34, MATCH($P250, $A$29:$A$34, 0))</f>
        <v>281.54523308547459</v>
      </c>
      <c r="M250" s="149">
        <f t="shared" si="319"/>
        <v>224</v>
      </c>
      <c r="N250" s="149">
        <f t="shared" si="328"/>
        <v>58.729889858627089</v>
      </c>
      <c r="O250" s="149">
        <f t="shared" si="320"/>
        <v>211.42760349105754</v>
      </c>
      <c r="P250" s="149">
        <f>IF(AC250=0,
IF(N250&lt;$E$29,1,
IF(N250&lt;$E$30,2,
IF(N250&lt;$E$31,3,
IF(N250&lt;$E$32,4,
IF(N250&lt;$E$33,5,
IF(N250&lt;$E$34,6)))))),
IF(N250&gt;$F$29,1,
IF(N250&gt;$F$30,2,
IF(N250&gt;$F$31,3,
IF(N250&gt;$F$32,4,
IF(N250&gt;$F$33,5,
IF(N250&gt;$F$34,6)))))))</f>
        <v>4</v>
      </c>
      <c r="Q250" s="149" cm="1">
        <f t="array" ref="Q250">INDEX(Sections!$A$37:$F$67, MATCH(N250, Acceleration!$H$6:$H$36, 1), Sections!P250)</f>
        <v>4.7104625432718503</v>
      </c>
      <c r="R250" s="149">
        <f>(BikeData!$G$5/L250)*BikeData!$N$2*(Sections!$O$2/Sections!$N$2)-Sections!W250/Sections!L250</f>
        <v>8.0402665985854043</v>
      </c>
      <c r="S250" s="149">
        <f>(Sections!$V$2*Sections!$L$2*BikeData!$N$2*((Sections!$P$2)/Sections!$M$2)/(1-Sections!$V$2*Sections!$N$2/Sections!$M$2))/Sections!L250-Sections!W250/Sections!L250</f>
        <v>12.290786446115744</v>
      </c>
      <c r="T250" s="149">
        <f t="shared" si="317"/>
        <v>4.7104625432718503</v>
      </c>
      <c r="U250" s="149">
        <f t="shared" si="318"/>
        <v>58.810040706439004</v>
      </c>
      <c r="V250" s="149">
        <f t="shared" si="321"/>
        <v>1.7015494142161774E-2</v>
      </c>
      <c r="W250" s="149">
        <f>0.5*Sections!$U$2*Sections!$T$2*Sections!N250^2</f>
        <v>620.85599330516436</v>
      </c>
      <c r="X250" s="149">
        <f>BikeData!$N$2*((Sections!$P$2)/Sections!$N$2)-(0.5*Sections!$U$2*Sections!$T$2*Sections!N250^2)/BikeData!$G$5</f>
        <v>8.0825927768762167</v>
      </c>
      <c r="Y250" s="149">
        <f>Sections!$V$2*BikeData!$N$2*(Sections!$P$2/Sections!$M$2)/(1-Sections!$V$2*Sections!$N$2/Sections!$M$2)</f>
        <v>15.459349727578084</v>
      </c>
      <c r="Z250" s="149">
        <f t="shared" si="322"/>
        <v>8.0825927768762167</v>
      </c>
      <c r="AA250" s="149">
        <f>$D$2-M250</f>
        <v>279.2</v>
      </c>
      <c r="AB250" s="149">
        <f>MAX(0, (N250^2 - M$17^2)/(2*Sections!Z250))</f>
        <v>157.89220419838546</v>
      </c>
      <c r="AC250" s="149">
        <f t="shared" si="329"/>
        <v>0</v>
      </c>
      <c r="AD250" s="149">
        <f t="shared" si="323"/>
        <v>4.7104625432718503</v>
      </c>
      <c r="EW250" s="637"/>
      <c r="EX250" s="129">
        <f>INDEX($B$29:$B$34, MATCH($FB250, $A$29:$A$34, 0))</f>
        <v>300.69501336586995</v>
      </c>
      <c r="EY250" s="129">
        <f t="shared" si="355"/>
        <v>224</v>
      </c>
      <c r="EZ250" s="129">
        <f t="shared" si="356"/>
        <v>37.858041187950967</v>
      </c>
      <c r="FA250" s="129">
        <f t="shared" si="357"/>
        <v>136.28894827662347</v>
      </c>
      <c r="FB250" s="149">
        <f>IF(FO250=1,
IF(EZ250&lt;$E$29,1,
IF(EZ250&lt;$E$30,2,
IF(EZ250&lt;$E$31,3,
IF(EZ250&lt;$E$32,4,
IF(EZ250&lt;$E$33,5,
IF(EZ250&lt;$E$34,6)))))),
IF(EZ250&gt;$F$29,1,
IF(EZ250&gt;$F$30,2,
IF(EZ250&gt;$F$31,3,
IF(EZ250&gt;$F$32,4,
IF(EZ250&gt;$F$33,5,
IF(EZ250&gt;$F$34,6)))))))</f>
        <v>2</v>
      </c>
      <c r="FC250" s="149" cm="1">
        <f t="array" ref="FC250">INDEX(Sections!$A$37:$F$67, MATCH(EZ250, Acceleration!$H$6:$H$36, 1), Sections!FB250)</f>
        <v>9.4901727706756382</v>
      </c>
      <c r="FD250" s="129">
        <f>(BikeData!$G$5/EX250)*BikeData!$N$2*(Sections!$O$2/Sections!$N$2)-Sections!FI250/Sections!EX250</f>
        <v>8.7350071642572438</v>
      </c>
      <c r="FE250" s="129">
        <f>(Sections!$V$2*Sections!$L$2*BikeData!$N$2*((Sections!$P$2)/Sections!$M$2)/(1-Sections!$V$2*Sections!$N$2/Sections!$M$2))/Sections!EX250-Sections!FI250/Sections!EX250</f>
        <v>12.714832395849184</v>
      </c>
      <c r="FF250" s="129">
        <f t="shared" si="358"/>
        <v>8.7350071642572438</v>
      </c>
      <c r="FG250" s="129">
        <f t="shared" si="367"/>
        <v>37.607406834751878</v>
      </c>
      <c r="FH250" s="129">
        <f t="shared" si="362"/>
        <v>2.6502194744783519E-2</v>
      </c>
      <c r="FI250" s="149">
        <f>0.5*Sections!$U$2*Sections!$T$2*Sections!EZ250^2</f>
        <v>257.98163086594656</v>
      </c>
      <c r="FJ250" s="149">
        <f>BikeData!$N$2*((Sections!$P$2)/Sections!$N$2)-(0.5*Sections!$U$2*Sections!$T$2*Sections!EZ250^2)/BikeData!$G$5</f>
        <v>9.4571168770247684</v>
      </c>
      <c r="FK250" s="149">
        <f>Sections!$V$2*BikeData!$N$2*(Sections!$P$2/Sections!$M$2)/(1-Sections!$V$2*Sections!$N$2/Sections!$M$2)</f>
        <v>15.459349727578084</v>
      </c>
      <c r="FL250" s="149">
        <f t="shared" si="359"/>
        <v>9.4571168770247684</v>
      </c>
      <c r="FM250" s="149">
        <f t="shared" si="360"/>
        <v>29.628281630000004</v>
      </c>
      <c r="FN250" s="149">
        <f t="shared" si="324"/>
        <v>37.392117249378735</v>
      </c>
      <c r="FO250" s="149">
        <f t="shared" si="361"/>
        <v>1</v>
      </c>
      <c r="FP250" s="149">
        <f t="shared" si="363"/>
        <v>-9.4571168770247684</v>
      </c>
      <c r="FQ250" s="676"/>
      <c r="FR250" s="149">
        <f>INDEX($B$29:$B$34, MATCH($FV250, $A$29:$A$34, 0))</f>
        <v>281.54523308547459</v>
      </c>
      <c r="FS250" s="129">
        <f t="shared" si="330"/>
        <v>224</v>
      </c>
      <c r="FT250" s="129">
        <f t="shared" si="331"/>
        <v>60.560175585527745</v>
      </c>
      <c r="FU250" s="129">
        <f t="shared" si="332"/>
        <v>218.01663210789988</v>
      </c>
      <c r="FV250" s="149">
        <f>IF(GI250=0,
IF(FT250&lt;$E$29,1,
IF(FT250&lt;$E$30,2,
IF(FT250&lt;$E$31,3,
IF(FT250&lt;$E$32,4,
IF(FT250&lt;$E$33,5,
IF(FT250&lt;$E$34,6)))))),
IF(FT250&gt;$F$29,1,
IF(FT250&gt;$F$30,2,
IF(FT250&gt;$F$31,3,
IF(FT250&gt;$F$32,4,
IF(FT250&gt;$F$33,5,
IF(FT250&gt;$F$34,6)))))))</f>
        <v>4</v>
      </c>
      <c r="FW250" s="149" cm="1">
        <f t="array" ref="FW250">INDEX(Sections!$A$37:$F$67, MATCH(FT250, Acceleration!$H$6:$H$36, 1), Sections!FV250)</f>
        <v>4.7104625432718503</v>
      </c>
      <c r="FX250" s="129">
        <f>(BikeData!$G$5/FR250)*BikeData!$N$2*(Sections!$O$2/Sections!$N$2)-Sections!GC250/Sections!FR250</f>
        <v>7.9006787877205849</v>
      </c>
      <c r="FY250" s="129">
        <f>(Sections!$V$2*Sections!$L$2*BikeData!$N$2*((Sections!$P$2)/Sections!$M$2)/(1-Sections!$V$2*Sections!$N$2/Sections!$M$2))/Sections!FR250-Sections!GC250/Sections!FR250</f>
        <v>12.151198635250925</v>
      </c>
      <c r="FZ250" s="129">
        <f t="shared" si="333"/>
        <v>4.7104625432718503</v>
      </c>
      <c r="GA250" s="129">
        <f t="shared" si="334"/>
        <v>60.637907220125058</v>
      </c>
      <c r="GB250" s="129">
        <f t="shared" si="325"/>
        <v>1.6501911199430019E-2</v>
      </c>
      <c r="GC250" s="149">
        <f>0.5*Sections!$U$2*Sections!$T$2*Sections!FT250^2</f>
        <v>660.1562760509911</v>
      </c>
      <c r="GD250" s="149">
        <f>BikeData!$N$2*((Sections!$P$2)/Sections!$N$2)-(0.5*Sections!$U$2*Sections!$T$2*Sections!FT250^2)/BikeData!$G$5</f>
        <v>7.9337280695056602</v>
      </c>
      <c r="GE250" s="149">
        <f>Sections!$V$2*BikeData!$N$2*(Sections!$P$2/Sections!$M$2)/(1-Sections!$V$2*Sections!$N$2/Sections!$M$2)</f>
        <v>15.459349727578084</v>
      </c>
      <c r="GF250" s="149">
        <f t="shared" si="335"/>
        <v>7.9337280695056602</v>
      </c>
      <c r="GG250" s="149">
        <f t="shared" si="336"/>
        <v>290.54111422000005</v>
      </c>
      <c r="GH250" s="149">
        <f>MAX(0, (FT250^2 - CX$6^2)/(2*Sections!GF250))</f>
        <v>231.13565494175489</v>
      </c>
      <c r="GI250" s="149">
        <f t="shared" si="337"/>
        <v>0</v>
      </c>
      <c r="GJ250" s="149">
        <f t="shared" si="338"/>
        <v>4.7104625432718503</v>
      </c>
      <c r="GL250" s="670"/>
      <c r="GM250" s="229">
        <f>INDEX($B$29:$B$34, MATCH(GQ250, $A$29:$A$34, 0))</f>
        <v>281.54523308547459</v>
      </c>
      <c r="GN250" s="106">
        <f t="shared" si="339"/>
        <v>224</v>
      </c>
      <c r="GO250" s="106">
        <f t="shared" si="340"/>
        <v>56.746347231129498</v>
      </c>
      <c r="GP250" s="106">
        <f t="shared" si="341"/>
        <v>204.28685003206618</v>
      </c>
      <c r="GQ250" s="106">
        <f>IF(HD250=1,
IF(GO250&lt;$E$29,1,
IF(GO250&lt;$E$30,2,
IF(GO250&lt;$E$31,3,
IF(GO250&lt;$E$32,4,
IF(GO250&lt;$E$33,5,
IF(GO250&lt;$E$34,6)))))),
IF(GO250&gt;$F$29,1,
IF(GO250&gt;$F$30,2,
IF(GO250&gt;$F$31,3,
IF(GO250&gt;$F$32,4,
IF(GO250&gt;$F$33,5,
IF(GO250&gt;$F$34,6)))))))</f>
        <v>4</v>
      </c>
      <c r="GR250" s="106" cm="1">
        <f t="array" ref="GR250">INDEX(Sections!$A$37:$F$67, MATCH(GO250, Acceleration!$H$6:$H$36, 1), Sections!GQ250)</f>
        <v>4.7104625432718503</v>
      </c>
      <c r="GS250" s="106">
        <f>(BikeData!$G$5/GM250)*BikeData!$N$2*(Sections!$O$2/Sections!$N$2)-Sections!GX250/Sections!GM250</f>
        <v>8.1867061831582397</v>
      </c>
      <c r="GT250" s="106">
        <f>(Sections!$V$2*Sections!$L$2*BikeData!$N$2*((Sections!$P$2)/Sections!$M$2)/(1-Sections!$V$2*Sections!$N$2/Sections!$M$2))/Sections!GM250-Sections!GX250/Sections!GM250</f>
        <v>12.43722603068858</v>
      </c>
      <c r="GU250" s="106">
        <f t="shared" si="342"/>
        <v>4.7104625432718503</v>
      </c>
      <c r="GV250" s="106">
        <f t="shared" si="379"/>
        <v>56.600975210971306</v>
      </c>
      <c r="GW250" s="106">
        <f t="shared" si="377"/>
        <v>1.7644880857433435E-2</v>
      </c>
      <c r="GX250" s="106">
        <f>0.5*Sections!$U$2*Sections!$T$2*Sections!GO250^2</f>
        <v>579.62662633366529</v>
      </c>
      <c r="GY250" s="106">
        <f>BikeData!$N$2*((Sections!$P$2)/Sections!$N$2)-(0.5*Sections!$U$2*Sections!$T$2*Sections!GO250^2)/BikeData!$G$5</f>
        <v>8.2387646214652275</v>
      </c>
      <c r="GZ250" s="106">
        <f>Sections!$V$2*BikeData!$N$2*(Sections!$P$2/Sections!$M$2)/(1-Sections!$V$2*Sections!$N$2/Sections!$M$2)</f>
        <v>15.459349727578084</v>
      </c>
      <c r="HA250" s="106">
        <f t="shared" si="344"/>
        <v>8.2387646214652275</v>
      </c>
      <c r="HB250" s="106">
        <f t="shared" si="345"/>
        <v>159.21187875999999</v>
      </c>
      <c r="HC250" s="106">
        <f>MAX(0, (GO250^2 - DY$9^2)/(2*Sections!HA250))</f>
        <v>195.42662474457424</v>
      </c>
      <c r="HD250" s="106">
        <f t="shared" si="346"/>
        <v>1</v>
      </c>
      <c r="HE250" s="106">
        <f t="shared" si="378"/>
        <v>-8.2387646214652275</v>
      </c>
      <c r="HF250" s="639"/>
      <c r="HG250" s="672"/>
      <c r="HH250" s="82">
        <f>INDEX($B$29:$B$34, MATCH(HL250, $A$29:$A$34, 0))</f>
        <v>288.49501037177833</v>
      </c>
      <c r="HI250" s="82">
        <f t="shared" si="348"/>
        <v>224</v>
      </c>
      <c r="HJ250" s="82">
        <f t="shared" si="349"/>
        <v>46.963519820755749</v>
      </c>
      <c r="HK250" s="82">
        <f t="shared" si="350"/>
        <v>169.06867135472069</v>
      </c>
      <c r="HL250" s="106">
        <f>IF(HY250=1,
IF(HJ250&lt;$E$29,1,
IF(HJ250&lt;$E$30,2,
IF(HJ250&lt;$E$31,3,
IF(HJ250&lt;$E$32,4,
IF(HJ250&lt;$E$33,5,
IF(HJ250&lt;$E$34,6)))))),
IF(HJ250&gt;$F$29,1,
IF(HJ250&gt;$F$30,2,
IF(HJ250&gt;$F$31,3,
IF(HJ250&gt;$F$32,4,
IF(HJ250&gt;$F$33,5,
IF(HJ250&gt;$F$34,6)))))))</f>
        <v>3</v>
      </c>
      <c r="HM250" s="106" cm="1">
        <f t="array" ref="HM250">INDEX(Sections!$A$37:$F$67, MATCH(HJ250, Acceleration!$H$6:$H$36, 1), Sections!HL250)</f>
        <v>6.8582415088433493</v>
      </c>
      <c r="HN250" s="82">
        <f>(BikeData!$G$5/HH250)*BikeData!$N$2*(Sections!$O$2/Sections!$N$2)-Sections!HS250/Sections!HH250</f>
        <v>8.6225121493635939</v>
      </c>
      <c r="HO250" s="82">
        <f>(Sections!$V$2*Sections!$L$2*BikeData!$N$2*((Sections!$P$2)/Sections!$M$2)/(1-Sections!$V$2*Sections!$N$2/Sections!$M$2))/Sections!HH250-Sections!HS250/Sections!HH250</f>
        <v>12.770637968472846</v>
      </c>
      <c r="HP250" s="82">
        <f t="shared" si="351"/>
        <v>6.8582415088433493</v>
      </c>
      <c r="HQ250" s="82">
        <f t="shared" si="376"/>
        <v>46.772974593800761</v>
      </c>
      <c r="HR250" s="106">
        <f t="shared" si="314"/>
        <v>2.1336407047129653E-2</v>
      </c>
      <c r="HS250" s="104">
        <f>0.5*Sections!$U$2*Sections!$T$2*Sections!HJ250^2</f>
        <v>397.00299491181329</v>
      </c>
      <c r="HT250" s="104">
        <f>BikeData!$N$2*((Sections!$P$2)/Sections!$N$2)-(0.5*Sections!$U$2*Sections!$T$2*Sections!HJ250^2)/BikeData!$G$5</f>
        <v>8.9305208010934543</v>
      </c>
      <c r="HU250" s="104">
        <f>Sections!$V$2*BikeData!$N$2*(Sections!$P$2/Sections!$M$2)/(1-Sections!$V$2*Sections!$N$2/Sections!$M$2)</f>
        <v>15.459349727578084</v>
      </c>
      <c r="HV250" s="106">
        <f t="shared" si="352"/>
        <v>8.9305208010934543</v>
      </c>
      <c r="HW250" s="106">
        <f t="shared" si="353"/>
        <v>97.421918600000026</v>
      </c>
      <c r="HX250" s="106">
        <f t="shared" si="327"/>
        <v>105.49814069010991</v>
      </c>
      <c r="HY250" s="106">
        <f t="shared" si="354"/>
        <v>1</v>
      </c>
      <c r="HZ250" s="106">
        <f t="shared" si="315"/>
        <v>-8.9305208010934543</v>
      </c>
      <c r="IA250" s="639"/>
    </row>
    <row r="251" spans="2:235">
      <c r="B251" s="65"/>
      <c r="C251" s="65"/>
      <c r="D251" s="65"/>
      <c r="E251" s="111"/>
      <c r="F251" s="111"/>
      <c r="L251" s="149">
        <f>INDEX($B$29:$B$34, MATCH($P251, $A$29:$A$34, 0))</f>
        <v>281.54523308547459</v>
      </c>
      <c r="M251" s="149">
        <f t="shared" si="319"/>
        <v>225</v>
      </c>
      <c r="N251" s="149">
        <f t="shared" si="328"/>
        <v>58.810040706439004</v>
      </c>
      <c r="O251" s="149">
        <f t="shared" si="320"/>
        <v>211.71614654318043</v>
      </c>
      <c r="P251" s="149">
        <f>IF(AC251=0,
IF(N251&lt;$E$29,1,
IF(N251&lt;$E$30,2,
IF(N251&lt;$E$31,3,
IF(N251&lt;$E$32,4,
IF(N251&lt;$E$33,5,
IF(N251&lt;$E$34,6)))))),
IF(N251&gt;$F$29,1,
IF(N251&gt;$F$30,2,
IF(N251&gt;$F$31,3,
IF(N251&gt;$F$32,4,
IF(N251&gt;$F$33,5,
IF(N251&gt;$F$34,6)))))))</f>
        <v>4</v>
      </c>
      <c r="Q251" s="149" cm="1">
        <f t="array" ref="Q251">INDEX(Sections!$A$37:$F$67, MATCH(N251, Acceleration!$H$6:$H$36, 1), Sections!P251)</f>
        <v>4.7104625432718503</v>
      </c>
      <c r="R251" s="149">
        <f>(BikeData!$G$5/L251)*BikeData!$N$2*(Sections!$O$2/Sections!$N$2)-Sections!W251/Sections!L251</f>
        <v>8.0342435290523344</v>
      </c>
      <c r="S251" s="149">
        <f>(Sections!$V$2*Sections!$L$2*BikeData!$N$2*((Sections!$P$2)/Sections!$M$2)/(1-Sections!$V$2*Sections!$N$2/Sections!$M$2))/Sections!L251-Sections!W251/Sections!L251</f>
        <v>12.284763376582674</v>
      </c>
      <c r="T251" s="149">
        <f t="shared" si="317"/>
        <v>4.7104625432718503</v>
      </c>
      <c r="U251" s="149">
        <f t="shared" si="318"/>
        <v>58.890082467080624</v>
      </c>
      <c r="V251" s="149">
        <f t="shared" si="321"/>
        <v>1.6992335658405217E-2</v>
      </c>
      <c r="W251" s="149">
        <f>0.5*Sections!$U$2*Sections!$T$2*Sections!N251^2</f>
        <v>622.55175982074229</v>
      </c>
      <c r="X251" s="149">
        <f>BikeData!$N$2*((Sections!$P$2)/Sections!$N$2)-(0.5*Sections!$U$2*Sections!$T$2*Sections!N251^2)/BikeData!$G$5</f>
        <v>8.0761694188626638</v>
      </c>
      <c r="Y251" s="149">
        <f>Sections!$V$2*BikeData!$N$2*(Sections!$P$2/Sections!$M$2)/(1-Sections!$V$2*Sections!$N$2/Sections!$M$2)</f>
        <v>15.459349727578084</v>
      </c>
      <c r="Z251" s="149">
        <f t="shared" si="322"/>
        <v>8.0761694188626638</v>
      </c>
      <c r="AA251" s="149">
        <f>$D$2-M251</f>
        <v>278.2</v>
      </c>
      <c r="AB251" s="149">
        <f>MAX(0, (N251^2 - M$17^2)/(2*Sections!Z251))</f>
        <v>158.60103785472464</v>
      </c>
      <c r="AC251" s="149">
        <f t="shared" si="329"/>
        <v>0</v>
      </c>
      <c r="AD251" s="149">
        <f t="shared" si="323"/>
        <v>4.7104625432718503</v>
      </c>
      <c r="EW251" s="637"/>
      <c r="EX251" s="129">
        <f>INDEX($B$29:$B$34, MATCH($FB251, $A$29:$A$34, 0))</f>
        <v>300.69501336586995</v>
      </c>
      <c r="EY251" s="129">
        <f t="shared" si="355"/>
        <v>225</v>
      </c>
      <c r="EZ251" s="129">
        <f t="shared" si="356"/>
        <v>37.607406834751878</v>
      </c>
      <c r="FA251" s="129">
        <f t="shared" si="357"/>
        <v>135.38666460510677</v>
      </c>
      <c r="FB251" s="149">
        <f>IF(FO251=1,
IF(EZ251&lt;$E$29,1,
IF(EZ251&lt;$E$30,2,
IF(EZ251&lt;$E$31,3,
IF(EZ251&lt;$E$32,4,
IF(EZ251&lt;$E$33,5,
IF(EZ251&lt;$E$34,6)))))),
IF(EZ251&gt;$F$29,1,
IF(EZ251&gt;$F$30,2,
IF(EZ251&gt;$F$31,3,
IF(EZ251&gt;$F$32,4,
IF(EZ251&gt;$F$33,5,
IF(EZ251&gt;$F$34,6)))))))</f>
        <v>2</v>
      </c>
      <c r="FC251" s="149" cm="1">
        <f t="array" ref="FC251">INDEX(Sections!$A$37:$F$67, MATCH(EZ251, Acceleration!$H$6:$H$36, 1), Sections!FB251)</f>
        <v>9.4901727706756382</v>
      </c>
      <c r="FD251" s="129">
        <f>(BikeData!$G$5/EX251)*BikeData!$N$2*(Sections!$O$2/Sections!$N$2)-Sections!FI251/Sections!EX251</f>
        <v>8.7463294739876893</v>
      </c>
      <c r="FE251" s="129">
        <f>(Sections!$V$2*Sections!$L$2*BikeData!$N$2*((Sections!$P$2)/Sections!$M$2)/(1-Sections!$V$2*Sections!$N$2/Sections!$M$2))/Sections!EX251-Sections!FI251/Sections!EX251</f>
        <v>12.72615470557963</v>
      </c>
      <c r="FF251" s="129">
        <f t="shared" si="358"/>
        <v>8.7463294739876893</v>
      </c>
      <c r="FG251" s="129">
        <f t="shared" si="367"/>
        <v>37.354745654917203</v>
      </c>
      <c r="FH251" s="129">
        <f t="shared" si="362"/>
        <v>2.6680130353455386E-2</v>
      </c>
      <c r="FI251" s="149">
        <f>0.5*Sections!$U$2*Sections!$T$2*Sections!EZ251^2</f>
        <v>254.5770687902176</v>
      </c>
      <c r="FJ251" s="149">
        <f>BikeData!$N$2*((Sections!$P$2)/Sections!$N$2)-(0.5*Sections!$U$2*Sections!$T$2*Sections!EZ251^2)/BikeData!$G$5</f>
        <v>9.4700129454934387</v>
      </c>
      <c r="FK251" s="149">
        <f>Sections!$V$2*BikeData!$N$2*(Sections!$P$2/Sections!$M$2)/(1-Sections!$V$2*Sections!$N$2/Sections!$M$2)</f>
        <v>15.459349727578084</v>
      </c>
      <c r="FL251" s="149">
        <f t="shared" si="359"/>
        <v>9.4700129454934387</v>
      </c>
      <c r="FM251" s="149">
        <f t="shared" si="360"/>
        <v>28.628281630000004</v>
      </c>
      <c r="FN251" s="149">
        <f t="shared" si="324"/>
        <v>36.342559214086791</v>
      </c>
      <c r="FO251" s="149">
        <f t="shared" si="361"/>
        <v>1</v>
      </c>
      <c r="FP251" s="149">
        <f t="shared" si="363"/>
        <v>-9.4700129454934387</v>
      </c>
      <c r="FQ251" s="676"/>
      <c r="FR251" s="149">
        <f>INDEX($B$29:$B$34, MATCH($FV251, $A$29:$A$34, 0))</f>
        <v>281.54523308547459</v>
      </c>
      <c r="FS251" s="129">
        <f t="shared" si="330"/>
        <v>225</v>
      </c>
      <c r="FT251" s="129">
        <f t="shared" si="331"/>
        <v>60.637907220125058</v>
      </c>
      <c r="FU251" s="129">
        <f t="shared" si="332"/>
        <v>218.29646599245021</v>
      </c>
      <c r="FV251" s="149">
        <f>IF(GI251=0,
IF(FT251&lt;$E$29,1,
IF(FT251&lt;$E$30,2,
IF(FT251&lt;$E$31,3,
IF(FT251&lt;$E$32,4,
IF(FT251&lt;$E$33,5,
IF(FT251&lt;$E$34,6)))))),
IF(FT251&gt;$F$29,1,
IF(FT251&gt;$F$30,2,
IF(FT251&gt;$F$31,3,
IF(FT251&gt;$F$32,4,
IF(FT251&gt;$F$33,5,
IF(FT251&gt;$F$34,6)))))))</f>
        <v>4</v>
      </c>
      <c r="FW251" s="149" cm="1">
        <f t="array" ref="FW251">INDEX(Sections!$A$37:$F$67, MATCH(FT251, Acceleration!$H$6:$H$36, 1), Sections!FV251)</f>
        <v>4.7104625432718503</v>
      </c>
      <c r="FX251" s="129">
        <f>(BikeData!$G$5/FR251)*BikeData!$N$2*(Sections!$O$2/Sections!$N$2)-Sections!GC251/Sections!FR251</f>
        <v>7.894655718187515</v>
      </c>
      <c r="FY251" s="129">
        <f>(Sections!$V$2*Sections!$L$2*BikeData!$N$2*((Sections!$P$2)/Sections!$M$2)/(1-Sections!$V$2*Sections!$N$2/Sections!$M$2))/Sections!FR251-Sections!GC251/Sections!FR251</f>
        <v>12.145175565717855</v>
      </c>
      <c r="FZ251" s="129">
        <f t="shared" si="333"/>
        <v>4.7104625432718503</v>
      </c>
      <c r="GA251" s="129">
        <f t="shared" si="334"/>
        <v>60.715539338154926</v>
      </c>
      <c r="GB251" s="129">
        <f t="shared" si="325"/>
        <v>1.6480784491271078E-2</v>
      </c>
      <c r="GC251" s="149">
        <f>0.5*Sections!$U$2*Sections!$T$2*Sections!FT251^2</f>
        <v>661.85204256656903</v>
      </c>
      <c r="GD251" s="149">
        <f>BikeData!$N$2*((Sections!$P$2)/Sections!$N$2)-(0.5*Sections!$U$2*Sections!$T$2*Sections!FT251^2)/BikeData!$G$5</f>
        <v>7.9273047114921074</v>
      </c>
      <c r="GE251" s="149">
        <f>Sections!$V$2*BikeData!$N$2*(Sections!$P$2/Sections!$M$2)/(1-Sections!$V$2*Sections!$N$2/Sections!$M$2)</f>
        <v>15.459349727578084</v>
      </c>
      <c r="GF251" s="149">
        <f t="shared" si="335"/>
        <v>7.9273047114921074</v>
      </c>
      <c r="GG251" s="149">
        <f t="shared" si="336"/>
        <v>289.54111422000005</v>
      </c>
      <c r="GH251" s="149">
        <f>MAX(0, (FT251^2 - CX$6^2)/(2*Sections!GF251))</f>
        <v>231.91714749567157</v>
      </c>
      <c r="GI251" s="149">
        <f t="shared" si="337"/>
        <v>0</v>
      </c>
      <c r="GJ251" s="149">
        <f t="shared" si="338"/>
        <v>4.7104625432718503</v>
      </c>
      <c r="GL251" s="670"/>
      <c r="GM251" s="229">
        <f>INDEX($B$29:$B$34, MATCH(GQ251, $A$29:$A$34, 0))</f>
        <v>281.54523308547459</v>
      </c>
      <c r="GN251" s="106">
        <f t="shared" si="339"/>
        <v>225</v>
      </c>
      <c r="GO251" s="106">
        <f t="shared" si="340"/>
        <v>56.600975210971306</v>
      </c>
      <c r="GP251" s="106">
        <f t="shared" si="341"/>
        <v>203.76351075949671</v>
      </c>
      <c r="GQ251" s="106">
        <f>IF(HD251=1,
IF(GO251&lt;$E$29,1,
IF(GO251&lt;$E$30,2,
IF(GO251&lt;$E$31,3,
IF(GO251&lt;$E$32,4,
IF(GO251&lt;$E$33,5,
IF(GO251&lt;$E$34,6)))))),
IF(GO251&gt;$F$29,1,
IF(GO251&gt;$F$30,2,
IF(GO251&gt;$F$31,3,
IF(GO251&gt;$F$32,4,
IF(GO251&gt;$F$33,5,
IF(GO251&gt;$F$34,6)))))))</f>
        <v>4</v>
      </c>
      <c r="GR251" s="106" cm="1">
        <f t="array" ref="GR251">INDEX(Sections!$A$37:$F$67, MATCH(GO251, Acceleration!$H$6:$H$36, 1), Sections!GQ251)</f>
        <v>4.7104625432718503</v>
      </c>
      <c r="GS251" s="106">
        <f>(BikeData!$G$5/GM251)*BikeData!$N$2*(Sections!$O$2/Sections!$N$2)-Sections!GX251/Sections!GM251</f>
        <v>8.1972407435598598</v>
      </c>
      <c r="GT251" s="106">
        <f>(Sections!$V$2*Sections!$L$2*BikeData!$N$2*((Sections!$P$2)/Sections!$M$2)/(1-Sections!$V$2*Sections!$N$2/Sections!$M$2))/Sections!GM251-Sections!GX251/Sections!GM251</f>
        <v>12.447760591090201</v>
      </c>
      <c r="GU251" s="106">
        <f t="shared" si="342"/>
        <v>4.7104625432718503</v>
      </c>
      <c r="GV251" s="106">
        <f t="shared" si="379"/>
        <v>56.455029857684067</v>
      </c>
      <c r="GW251" s="106">
        <f t="shared" si="377"/>
        <v>1.7690347352937466E-2</v>
      </c>
      <c r="GX251" s="106">
        <f>0.5*Sections!$U$2*Sections!$T$2*Sections!GO251^2</f>
        <v>576.66067106993785</v>
      </c>
      <c r="GY251" s="106">
        <f>BikeData!$N$2*((Sections!$P$2)/Sections!$N$2)-(0.5*Sections!$U$2*Sections!$T$2*Sections!GO251^2)/BikeData!$G$5</f>
        <v>8.2499993004944976</v>
      </c>
      <c r="GZ251" s="106">
        <f>Sections!$V$2*BikeData!$N$2*(Sections!$P$2/Sections!$M$2)/(1-Sections!$V$2*Sections!$N$2/Sections!$M$2)</f>
        <v>15.459349727578084</v>
      </c>
      <c r="HA251" s="106">
        <f t="shared" si="344"/>
        <v>8.2499993004944976</v>
      </c>
      <c r="HB251" s="106">
        <f t="shared" si="345"/>
        <v>158.21187875999999</v>
      </c>
      <c r="HC251" s="106">
        <f>MAX(0, (GO251^2 - DY$9^2)/(2*Sections!HA251))</f>
        <v>194.16185857379182</v>
      </c>
      <c r="HD251" s="106">
        <f t="shared" si="346"/>
        <v>1</v>
      </c>
      <c r="HE251" s="106">
        <f t="shared" si="378"/>
        <v>-8.2499993004944976</v>
      </c>
      <c r="HF251" s="639"/>
      <c r="HG251" s="672"/>
      <c r="HH251" s="82">
        <f>INDEX($B$29:$B$34, MATCH(HL251, $A$29:$A$34, 0))</f>
        <v>288.49501037177833</v>
      </c>
      <c r="HI251" s="82">
        <f t="shared" si="348"/>
        <v>225</v>
      </c>
      <c r="HJ251" s="82">
        <f t="shared" si="349"/>
        <v>46.772974593800761</v>
      </c>
      <c r="HK251" s="82">
        <f t="shared" si="350"/>
        <v>168.38270853768273</v>
      </c>
      <c r="HL251" s="106">
        <f>IF(HY251=1,
IF(HJ251&lt;$E$29,1,
IF(HJ251&lt;$E$30,2,
IF(HJ251&lt;$E$31,3,
IF(HJ251&lt;$E$32,4,
IF(HJ251&lt;$E$33,5,
IF(HJ251&lt;$E$34,6)))))),
IF(HJ251&gt;$F$29,1,
IF(HJ251&gt;$F$30,2,
IF(HJ251&gt;$F$31,3,
IF(HJ251&gt;$F$32,4,
IF(HJ251&gt;$F$33,5,
IF(HJ251&gt;$F$34,6)))))))</f>
        <v>3</v>
      </c>
      <c r="HM251" s="106" cm="1">
        <f t="array" ref="HM251">INDEX(Sections!$A$37:$F$67, MATCH(HJ251, Acceleration!$H$6:$H$36, 1), Sections!HL251)</f>
        <v>6.8582415088433493</v>
      </c>
      <c r="HN251" s="82">
        <f>(BikeData!$G$5/HH251)*BikeData!$N$2*(Sections!$O$2/Sections!$N$2)-Sections!HS251/Sections!HH251</f>
        <v>8.6336561462190353</v>
      </c>
      <c r="HO251" s="82">
        <f>(Sections!$V$2*Sections!$L$2*BikeData!$N$2*((Sections!$P$2)/Sections!$M$2)/(1-Sections!$V$2*Sections!$N$2/Sections!$M$2))/Sections!HH251-Sections!HS251/Sections!HH251</f>
        <v>12.781781965328287</v>
      </c>
      <c r="HP251" s="82">
        <f t="shared" si="351"/>
        <v>6.8582415088433493</v>
      </c>
      <c r="HQ251" s="82">
        <f t="shared" si="376"/>
        <v>46.581388502108041</v>
      </c>
      <c r="HR251" s="106">
        <f t="shared" si="314"/>
        <v>2.1423744254409367E-2</v>
      </c>
      <c r="HS251" s="104">
        <f>0.5*Sections!$U$2*Sections!$T$2*Sections!HJ251^2</f>
        <v>393.78800742341963</v>
      </c>
      <c r="HT251" s="104">
        <f>BikeData!$N$2*((Sections!$P$2)/Sections!$N$2)-(0.5*Sections!$U$2*Sections!$T$2*Sections!HJ251^2)/BikeData!$G$5</f>
        <v>8.9426987840040368</v>
      </c>
      <c r="HU251" s="104">
        <f>Sections!$V$2*BikeData!$N$2*(Sections!$P$2/Sections!$M$2)/(1-Sections!$V$2*Sections!$N$2/Sections!$M$2)</f>
        <v>15.459349727578084</v>
      </c>
      <c r="HV251" s="106">
        <f t="shared" si="352"/>
        <v>8.9426987840040368</v>
      </c>
      <c r="HW251" s="106">
        <f t="shared" si="353"/>
        <v>96.421918600000026</v>
      </c>
      <c r="HX251" s="106">
        <f t="shared" si="327"/>
        <v>104.3558372756431</v>
      </c>
      <c r="HY251" s="106">
        <f t="shared" si="354"/>
        <v>1</v>
      </c>
      <c r="HZ251" s="106">
        <f t="shared" si="315"/>
        <v>-8.9426987840040368</v>
      </c>
      <c r="IA251" s="639"/>
    </row>
    <row r="252" spans="2:235">
      <c r="B252" s="65"/>
      <c r="C252" s="65"/>
      <c r="D252" s="65"/>
      <c r="E252" s="111"/>
      <c r="F252" s="111"/>
      <c r="L252" s="149">
        <f>INDEX($B$29:$B$34, MATCH($P252, $A$29:$A$34, 0))</f>
        <v>281.54523308547459</v>
      </c>
      <c r="M252" s="149">
        <f t="shared" si="319"/>
        <v>226</v>
      </c>
      <c r="N252" s="149">
        <f t="shared" si="328"/>
        <v>58.890082467080624</v>
      </c>
      <c r="O252" s="149">
        <f t="shared" si="320"/>
        <v>212.00429688149026</v>
      </c>
      <c r="P252" s="149">
        <f>IF(AC252=0,
IF(N252&lt;$E$29,1,
IF(N252&lt;$E$30,2,
IF(N252&lt;$E$31,3,
IF(N252&lt;$E$32,4,
IF(N252&lt;$E$33,5,
IF(N252&lt;$E$34,6)))))),
IF(N252&gt;$F$29,1,
IF(N252&gt;$F$30,2,
IF(N252&gt;$F$31,3,
IF(N252&gt;$F$32,4,
IF(N252&gt;$F$33,5,
IF(N252&gt;$F$34,6)))))))</f>
        <v>4</v>
      </c>
      <c r="Q252" s="149" cm="1">
        <f t="array" ref="Q252">INDEX(Sections!$A$37:$F$67, MATCH(N252, Acceleration!$H$6:$H$36, 1), Sections!P252)</f>
        <v>4.7104625432718503</v>
      </c>
      <c r="R252" s="149">
        <f>(BikeData!$G$5/L252)*BikeData!$N$2*(Sections!$O$2/Sections!$N$2)-Sections!W252/Sections!L252</f>
        <v>8.0282204595192663</v>
      </c>
      <c r="S252" s="149">
        <f>(Sections!$V$2*Sections!$L$2*BikeData!$N$2*((Sections!$P$2)/Sections!$M$2)/(1-Sections!$V$2*Sections!$N$2/Sections!$M$2))/Sections!L252-Sections!W252/Sections!L252</f>
        <v>12.278740307049606</v>
      </c>
      <c r="T252" s="149">
        <f t="shared" si="317"/>
        <v>4.7104625432718503</v>
      </c>
      <c r="U252" s="149">
        <f t="shared" si="318"/>
        <v>58.970015584753753</v>
      </c>
      <c r="V252" s="149">
        <f t="shared" si="321"/>
        <v>1.6969271475749319E-2</v>
      </c>
      <c r="W252" s="149">
        <f>0.5*Sections!$U$2*Sections!$T$2*Sections!N252^2</f>
        <v>624.24752633632022</v>
      </c>
      <c r="X252" s="149">
        <f>BikeData!$N$2*((Sections!$P$2)/Sections!$N$2)-(0.5*Sections!$U$2*Sections!$T$2*Sections!N252^2)/BikeData!$G$5</f>
        <v>8.0697460608491109</v>
      </c>
      <c r="Y252" s="149">
        <f>Sections!$V$2*BikeData!$N$2*(Sections!$P$2/Sections!$M$2)/(1-Sections!$V$2*Sections!$N$2/Sections!$M$2)</f>
        <v>15.459349727578084</v>
      </c>
      <c r="Z252" s="149">
        <f t="shared" si="322"/>
        <v>8.0697460608491109</v>
      </c>
      <c r="AA252" s="149">
        <f>$D$2-M252</f>
        <v>277.2</v>
      </c>
      <c r="AB252" s="149">
        <f>MAX(0, (N252^2 - M$17^2)/(2*Sections!Z252))</f>
        <v>159.31099994616264</v>
      </c>
      <c r="AC252" s="149">
        <f t="shared" si="329"/>
        <v>0</v>
      </c>
      <c r="AD252" s="149">
        <f t="shared" si="323"/>
        <v>4.7104625432718503</v>
      </c>
      <c r="EW252" s="637"/>
      <c r="EX252" s="129">
        <f>INDEX($B$29:$B$34, MATCH($FB252, $A$29:$A$34, 0))</f>
        <v>300.69501336586995</v>
      </c>
      <c r="EY252" s="129">
        <f t="shared" si="355"/>
        <v>226</v>
      </c>
      <c r="EZ252" s="129">
        <f t="shared" si="356"/>
        <v>37.354745654917203</v>
      </c>
      <c r="FA252" s="129">
        <f t="shared" si="357"/>
        <v>134.47708435770193</v>
      </c>
      <c r="FB252" s="149">
        <f>IF(FO252=1,
IF(EZ252&lt;$E$29,1,
IF(EZ252&lt;$E$30,2,
IF(EZ252&lt;$E$31,3,
IF(EZ252&lt;$E$32,4,
IF(EZ252&lt;$E$33,5,
IF(EZ252&lt;$E$34,6)))))),
IF(EZ252&gt;$F$29,1,
IF(EZ252&gt;$F$30,2,
IF(EZ252&gt;$F$31,3,
IF(EZ252&gt;$F$32,4,
IF(EZ252&gt;$F$33,5,
IF(EZ252&gt;$F$34,6)))))))</f>
        <v>2</v>
      </c>
      <c r="FC252" s="149" cm="1">
        <f t="array" ref="FC252">INDEX(Sections!$A$37:$F$67, MATCH(EZ252, Acceleration!$H$6:$H$36, 1), Sections!FB252)</f>
        <v>9.4901727706756382</v>
      </c>
      <c r="FD252" s="129">
        <f>(BikeData!$G$5/EX252)*BikeData!$N$2*(Sections!$O$2/Sections!$N$2)-Sections!FI252/Sections!EX252</f>
        <v>8.7576672232314028</v>
      </c>
      <c r="FE252" s="129">
        <f>(Sections!$V$2*Sections!$L$2*BikeData!$N$2*((Sections!$P$2)/Sections!$M$2)/(1-Sections!$V$2*Sections!$N$2/Sections!$M$2))/Sections!EX252-Sections!FI252/Sections!EX252</f>
        <v>12.737492454823343</v>
      </c>
      <c r="FF252" s="129">
        <f t="shared" si="358"/>
        <v>8.7576672232314028</v>
      </c>
      <c r="FG252" s="129">
        <f t="shared" si="367"/>
        <v>37.100015764747802</v>
      </c>
      <c r="FH252" s="129">
        <f t="shared" si="362"/>
        <v>2.6861948945440788E-2</v>
      </c>
      <c r="FI252" s="149">
        <f>0.5*Sections!$U$2*Sections!$T$2*Sections!EZ252^2</f>
        <v>251.16786412984001</v>
      </c>
      <c r="FJ252" s="149">
        <f>BikeData!$N$2*((Sections!$P$2)/Sections!$N$2)-(0.5*Sections!$U$2*Sections!$T$2*Sections!EZ252^2)/BikeData!$G$5</f>
        <v>9.4829265995100211</v>
      </c>
      <c r="FK252" s="149">
        <f>Sections!$V$2*BikeData!$N$2*(Sections!$P$2/Sections!$M$2)/(1-Sections!$V$2*Sections!$N$2/Sections!$M$2)</f>
        <v>15.459349727578084</v>
      </c>
      <c r="FL252" s="149">
        <f t="shared" si="359"/>
        <v>9.4829265995100211</v>
      </c>
      <c r="FM252" s="149">
        <f t="shared" si="360"/>
        <v>27.628281630000004</v>
      </c>
      <c r="FN252" s="149">
        <f t="shared" si="324"/>
        <v>35.294430445297756</v>
      </c>
      <c r="FO252" s="149">
        <f t="shared" si="361"/>
        <v>1</v>
      </c>
      <c r="FP252" s="149">
        <f t="shared" si="363"/>
        <v>-9.4829265995100211</v>
      </c>
      <c r="FQ252" s="676"/>
      <c r="FR252" s="149">
        <f>INDEX($B$29:$B$34, MATCH($FV252, $A$29:$A$34, 0))</f>
        <v>281.54523308547459</v>
      </c>
      <c r="FS252" s="129">
        <f t="shared" si="330"/>
        <v>226</v>
      </c>
      <c r="FT252" s="129">
        <f t="shared" si="331"/>
        <v>60.715539338154926</v>
      </c>
      <c r="FU252" s="129">
        <f t="shared" si="332"/>
        <v>218.57594161735773</v>
      </c>
      <c r="FV252" s="149">
        <f>IF(GI252=0,
IF(FT252&lt;$E$29,1,
IF(FT252&lt;$E$30,2,
IF(FT252&lt;$E$31,3,
IF(FT252&lt;$E$32,4,
IF(FT252&lt;$E$33,5,
IF(FT252&lt;$E$34,6)))))),
IF(FT252&gt;$F$29,1,
IF(FT252&gt;$F$30,2,
IF(FT252&gt;$F$31,3,
IF(FT252&gt;$F$32,4,
IF(FT252&gt;$F$33,5,
IF(FT252&gt;$F$34,6)))))))</f>
        <v>4</v>
      </c>
      <c r="FW252" s="149" cm="1">
        <f t="array" ref="FW252">INDEX(Sections!$A$37:$F$67, MATCH(FT252, Acceleration!$H$6:$H$36, 1), Sections!FV252)</f>
        <v>4.7104625432718503</v>
      </c>
      <c r="FX252" s="129">
        <f>(BikeData!$G$5/FR252)*BikeData!$N$2*(Sections!$O$2/Sections!$N$2)-Sections!GC252/Sections!FR252</f>
        <v>7.8886326486544469</v>
      </c>
      <c r="FY252" s="129">
        <f>(Sections!$V$2*Sections!$L$2*BikeData!$N$2*((Sections!$P$2)/Sections!$M$2)/(1-Sections!$V$2*Sections!$N$2/Sections!$M$2))/Sections!FR252-Sections!GC252/Sections!FR252</f>
        <v>12.139152496184787</v>
      </c>
      <c r="FZ252" s="129">
        <f t="shared" si="333"/>
        <v>4.7104625432718503</v>
      </c>
      <c r="GA252" s="129">
        <f t="shared" si="334"/>
        <v>60.793072320862201</v>
      </c>
      <c r="GB252" s="129">
        <f t="shared" si="325"/>
        <v>1.6459738718869309E-2</v>
      </c>
      <c r="GC252" s="149">
        <f>0.5*Sections!$U$2*Sections!$T$2*Sections!FT252^2</f>
        <v>663.54780908214684</v>
      </c>
      <c r="GD252" s="149">
        <f>BikeData!$N$2*((Sections!$P$2)/Sections!$N$2)-(0.5*Sections!$U$2*Sections!$T$2*Sections!FT252^2)/BikeData!$G$5</f>
        <v>7.9208813534785554</v>
      </c>
      <c r="GE252" s="149">
        <f>Sections!$V$2*BikeData!$N$2*(Sections!$P$2/Sections!$M$2)/(1-Sections!$V$2*Sections!$N$2/Sections!$M$2)</f>
        <v>15.459349727578084</v>
      </c>
      <c r="GF252" s="149">
        <f t="shared" si="335"/>
        <v>7.9208813534785554</v>
      </c>
      <c r="GG252" s="149">
        <f t="shared" si="336"/>
        <v>288.54111422000005</v>
      </c>
      <c r="GH252" s="149">
        <f>MAX(0, (FT252^2 - CX$6^2)/(2*Sections!GF252))</f>
        <v>232.69990753643339</v>
      </c>
      <c r="GI252" s="149">
        <f t="shared" si="337"/>
        <v>0</v>
      </c>
      <c r="GJ252" s="149">
        <f t="shared" si="338"/>
        <v>4.7104625432718503</v>
      </c>
      <c r="GL252" s="670"/>
      <c r="GM252" s="229">
        <f>INDEX($B$29:$B$34, MATCH(GQ252, $A$29:$A$34, 0))</f>
        <v>281.54523308547459</v>
      </c>
      <c r="GN252" s="106">
        <f t="shared" si="339"/>
        <v>226</v>
      </c>
      <c r="GO252" s="106">
        <f t="shared" si="340"/>
        <v>56.455029857684067</v>
      </c>
      <c r="GP252" s="106">
        <f t="shared" si="341"/>
        <v>203.23810748766266</v>
      </c>
      <c r="GQ252" s="106">
        <f>IF(HD252=1,
IF(GO252&lt;$E$29,1,
IF(GO252&lt;$E$30,2,
IF(GO252&lt;$E$31,3,
IF(GO252&lt;$E$32,4,
IF(GO252&lt;$E$33,5,
IF(GO252&lt;$E$34,6)))))),
IF(GO252&gt;$F$29,1,
IF(GO252&gt;$F$30,2,
IF(GO252&gt;$F$31,3,
IF(GO252&gt;$F$32,4,
IF(GO252&gt;$F$33,5,
IF(GO252&gt;$F$34,6)))))))</f>
        <v>4</v>
      </c>
      <c r="GR252" s="106" cm="1">
        <f t="array" ref="GR252">INDEX(Sections!$A$37:$F$67, MATCH(GO252, Acceleration!$H$6:$H$36, 1), Sections!GQ252)</f>
        <v>4.7104625432718503</v>
      </c>
      <c r="GS252" s="106">
        <f>(BikeData!$G$5/GM252)*BikeData!$N$2*(Sections!$O$2/Sections!$N$2)-Sections!GX252/Sections!GM252</f>
        <v>8.2077896692711203</v>
      </c>
      <c r="GT252" s="106">
        <f>(Sections!$V$2*Sections!$L$2*BikeData!$N$2*((Sections!$P$2)/Sections!$M$2)/(1-Sections!$V$2*Sections!$N$2/Sections!$M$2))/Sections!GM252-Sections!GX252/Sections!GM252</f>
        <v>12.45830951680146</v>
      </c>
      <c r="GU252" s="106">
        <f t="shared" si="342"/>
        <v>4.7104625432718503</v>
      </c>
      <c r="GV252" s="106">
        <f t="shared" si="379"/>
        <v>56.308506441148999</v>
      </c>
      <c r="GW252" s="106">
        <f t="shared" si="377"/>
        <v>1.7736229863347122E-2</v>
      </c>
      <c r="GX252" s="106">
        <f>0.5*Sections!$U$2*Sections!$T$2*Sections!GO252^2</f>
        <v>573.69067132175985</v>
      </c>
      <c r="GY252" s="106">
        <f>BikeData!$N$2*((Sections!$P$2)/Sections!$N$2)-(0.5*Sections!$U$2*Sections!$T$2*Sections!GO252^2)/BikeData!$G$5</f>
        <v>8.2612492995406264</v>
      </c>
      <c r="GZ252" s="106">
        <f>Sections!$V$2*BikeData!$N$2*(Sections!$P$2/Sections!$M$2)/(1-Sections!$V$2*Sections!$N$2/Sections!$M$2)</f>
        <v>15.459349727578084</v>
      </c>
      <c r="HA252" s="106">
        <f t="shared" si="344"/>
        <v>8.2612492995406264</v>
      </c>
      <c r="HB252" s="106">
        <f t="shared" si="345"/>
        <v>157.21187875999999</v>
      </c>
      <c r="HC252" s="106">
        <f>MAX(0, (GO252^2 - DY$9^2)/(2*Sections!HA252))</f>
        <v>192.89881473551614</v>
      </c>
      <c r="HD252" s="106">
        <f t="shared" si="346"/>
        <v>1</v>
      </c>
      <c r="HE252" s="106">
        <f t="shared" si="378"/>
        <v>-8.2612492995406264</v>
      </c>
      <c r="HF252" s="639"/>
      <c r="HG252" s="672"/>
      <c r="HH252" s="82">
        <f>INDEX($B$29:$B$34, MATCH(HL252, $A$29:$A$34, 0))</f>
        <v>288.49501037177833</v>
      </c>
      <c r="HI252" s="82">
        <f t="shared" si="348"/>
        <v>226</v>
      </c>
      <c r="HJ252" s="82">
        <f t="shared" si="349"/>
        <v>46.581388502108041</v>
      </c>
      <c r="HK252" s="82">
        <f t="shared" si="350"/>
        <v>167.69299860758895</v>
      </c>
      <c r="HL252" s="106">
        <f>IF(HY252=1,
IF(HJ252&lt;$E$29,1,
IF(HJ252&lt;$E$30,2,
IF(HJ252&lt;$E$31,3,
IF(HJ252&lt;$E$32,4,
IF(HJ252&lt;$E$33,5,
IF(HJ252&lt;$E$34,6)))))),
IF(HJ252&gt;$F$29,1,
IF(HJ252&gt;$F$30,2,
IF(HJ252&gt;$F$31,3,
IF(HJ252&gt;$F$32,4,
IF(HJ252&gt;$F$33,5,
IF(HJ252&gt;$F$34,6)))))))</f>
        <v>3</v>
      </c>
      <c r="HM252" s="106" cm="1">
        <f t="array" ref="HM252">INDEX(Sections!$A$37:$F$67, MATCH(HJ252, Acceleration!$H$6:$H$36, 1), Sections!HL252)</f>
        <v>6.8582415088433493</v>
      </c>
      <c r="HN252" s="82">
        <f>(BikeData!$G$5/HH252)*BikeData!$N$2*(Sections!$O$2/Sections!$N$2)-Sections!HS252/Sections!HH252</f>
        <v>8.6448153394338263</v>
      </c>
      <c r="HO252" s="82">
        <f>(Sections!$V$2*Sections!$L$2*BikeData!$N$2*((Sections!$P$2)/Sections!$M$2)/(1-Sections!$V$2*Sections!$N$2/Sections!$M$2))/Sections!HH252-Sections!HS252/Sections!HH252</f>
        <v>12.792941158543076</v>
      </c>
      <c r="HP252" s="82">
        <f t="shared" si="351"/>
        <v>6.8582415088433493</v>
      </c>
      <c r="HQ252" s="82">
        <f t="shared" si="376"/>
        <v>46.388748291345536</v>
      </c>
      <c r="HR252" s="106">
        <f t="shared" si="314"/>
        <v>2.1512284148223607E-2</v>
      </c>
      <c r="HS252" s="104">
        <f>0.5*Sections!$U$2*Sections!$T$2*Sections!HJ252^2</f>
        <v>390.56863586117817</v>
      </c>
      <c r="HT252" s="104">
        <f>BikeData!$N$2*((Sections!$P$2)/Sections!$N$2)-(0.5*Sections!$U$2*Sections!$T$2*Sections!HJ252^2)/BikeData!$G$5</f>
        <v>8.9548933732549525</v>
      </c>
      <c r="HU252" s="104">
        <f>Sections!$V$2*BikeData!$N$2*(Sections!$P$2/Sections!$M$2)/(1-Sections!$V$2*Sections!$N$2/Sections!$M$2)</f>
        <v>15.459349727578084</v>
      </c>
      <c r="HV252" s="106">
        <f t="shared" si="352"/>
        <v>8.9548933732549525</v>
      </c>
      <c r="HW252" s="106">
        <f t="shared" si="353"/>
        <v>95.421918600000026</v>
      </c>
      <c r="HX252" s="106">
        <f t="shared" si="327"/>
        <v>103.21508942642524</v>
      </c>
      <c r="HY252" s="106">
        <f t="shared" si="354"/>
        <v>1</v>
      </c>
      <c r="HZ252" s="106">
        <f t="shared" si="315"/>
        <v>-8.9548933732549525</v>
      </c>
      <c r="IA252" s="639"/>
    </row>
    <row r="253" spans="2:235">
      <c r="B253" s="65"/>
      <c r="C253" s="65"/>
      <c r="D253" s="65"/>
      <c r="E253" s="111"/>
      <c r="F253" s="111"/>
      <c r="L253" s="149">
        <f>INDEX($B$29:$B$34, MATCH($P253, $A$29:$A$34, 0))</f>
        <v>281.54523308547459</v>
      </c>
      <c r="M253" s="149">
        <f t="shared" si="319"/>
        <v>227</v>
      </c>
      <c r="N253" s="149">
        <f t="shared" si="328"/>
        <v>58.970015584753753</v>
      </c>
      <c r="O253" s="149">
        <f t="shared" si="320"/>
        <v>212.29205610511352</v>
      </c>
      <c r="P253" s="149">
        <f>IF(AC253=0,
IF(N253&lt;$E$29,1,
IF(N253&lt;$E$30,2,
IF(N253&lt;$E$31,3,
IF(N253&lt;$E$32,4,
IF(N253&lt;$E$33,5,
IF(N253&lt;$E$34,6)))))),
IF(N253&gt;$F$29,1,
IF(N253&gt;$F$30,2,
IF(N253&gt;$F$31,3,
IF(N253&gt;$F$32,4,
IF(N253&gt;$F$33,5,
IF(N253&gt;$F$34,6)))))))</f>
        <v>4</v>
      </c>
      <c r="Q253" s="149" cm="1">
        <f t="array" ref="Q253">INDEX(Sections!$A$37:$F$67, MATCH(N253, Acceleration!$H$6:$H$36, 1), Sections!P253)</f>
        <v>4.7104625432718503</v>
      </c>
      <c r="R253" s="149">
        <f>(BikeData!$G$5/L253)*BikeData!$N$2*(Sections!$O$2/Sections!$N$2)-Sections!W253/Sections!L253</f>
        <v>8.0221973899861965</v>
      </c>
      <c r="S253" s="149">
        <f>(Sections!$V$2*Sections!$L$2*BikeData!$N$2*((Sections!$P$2)/Sections!$M$2)/(1-Sections!$V$2*Sections!$N$2/Sections!$M$2))/Sections!L253-Sections!W253/Sections!L253</f>
        <v>12.272717237516538</v>
      </c>
      <c r="T253" s="149">
        <f t="shared" si="317"/>
        <v>4.7104625432718503</v>
      </c>
      <c r="U253" s="149">
        <f t="shared" si="318"/>
        <v>59.049840500653715</v>
      </c>
      <c r="V253" s="149">
        <f t="shared" si="321"/>
        <v>1.6946300955938964E-2</v>
      </c>
      <c r="W253" s="149">
        <f>0.5*Sections!$U$2*Sections!$T$2*Sections!N253^2</f>
        <v>625.94329285189804</v>
      </c>
      <c r="X253" s="149">
        <f>BikeData!$N$2*((Sections!$P$2)/Sections!$N$2)-(0.5*Sections!$U$2*Sections!$T$2*Sections!N253^2)/BikeData!$G$5</f>
        <v>8.0633227028355581</v>
      </c>
      <c r="Y253" s="149">
        <f>Sections!$V$2*BikeData!$N$2*(Sections!$P$2/Sections!$M$2)/(1-Sections!$V$2*Sections!$N$2/Sections!$M$2)</f>
        <v>15.459349727578084</v>
      </c>
      <c r="Z253" s="149">
        <f t="shared" si="322"/>
        <v>8.0633227028355581</v>
      </c>
      <c r="AA253" s="149">
        <f>$D$2-M253</f>
        <v>276.2</v>
      </c>
      <c r="AB253" s="149">
        <f>MAX(0, (N253^2 - M$17^2)/(2*Sections!Z253))</f>
        <v>160.02209316948193</v>
      </c>
      <c r="AC253" s="149">
        <f t="shared" si="329"/>
        <v>0</v>
      </c>
      <c r="AD253" s="149">
        <f t="shared" si="323"/>
        <v>4.7104625432718503</v>
      </c>
      <c r="EW253" s="637"/>
      <c r="EX253" s="129">
        <f>INDEX($B$29:$B$34, MATCH($FB253, $A$29:$A$34, 0))</f>
        <v>300.69501336586995</v>
      </c>
      <c r="EY253" s="129">
        <f t="shared" si="355"/>
        <v>227</v>
      </c>
      <c r="EZ253" s="129">
        <f t="shared" si="356"/>
        <v>37.100015764747802</v>
      </c>
      <c r="FA253" s="129">
        <f t="shared" si="357"/>
        <v>133.56005675309208</v>
      </c>
      <c r="FB253" s="149">
        <f>IF(FO253=1,
IF(EZ253&lt;$E$29,1,
IF(EZ253&lt;$E$30,2,
IF(EZ253&lt;$E$31,3,
IF(EZ253&lt;$E$32,4,
IF(EZ253&lt;$E$33,5,
IF(EZ253&lt;$E$34,6)))))),
IF(EZ253&gt;$F$29,1,
IF(EZ253&gt;$F$30,2,
IF(EZ253&gt;$F$31,3,
IF(EZ253&gt;$F$32,4,
IF(EZ253&gt;$F$33,5,
IF(EZ253&gt;$F$34,6)))))))</f>
        <v>2</v>
      </c>
      <c r="FC253" s="149" cm="1">
        <f t="array" ref="FC253">INDEX(Sections!$A$37:$F$67, MATCH(EZ253, Acceleration!$H$6:$H$36, 1), Sections!FB253)</f>
        <v>9.4901727706756382</v>
      </c>
      <c r="FD253" s="129">
        <f>(BikeData!$G$5/EX253)*BikeData!$N$2*(Sections!$O$2/Sections!$N$2)-Sections!FI253/Sections!EX253</f>
        <v>8.7690204330422681</v>
      </c>
      <c r="FE253" s="129">
        <f>(Sections!$V$2*Sections!$L$2*BikeData!$N$2*((Sections!$P$2)/Sections!$M$2)/(1-Sections!$V$2*Sections!$N$2/Sections!$M$2))/Sections!EX253-Sections!FI253/Sections!EX253</f>
        <v>12.748845664634208</v>
      </c>
      <c r="FF253" s="129">
        <f t="shared" si="358"/>
        <v>8.7690204330422681</v>
      </c>
      <c r="FG253" s="129">
        <f t="shared" si="367"/>
        <v>36.843173777762765</v>
      </c>
      <c r="FH253" s="129">
        <f t="shared" si="362"/>
        <v>2.7047791857155237E-2</v>
      </c>
      <c r="FI253" s="149">
        <f>0.5*Sections!$U$2*Sections!$T$2*Sections!EZ253^2</f>
        <v>247.75401055401639</v>
      </c>
      <c r="FJ253" s="149">
        <f>BikeData!$N$2*((Sections!$P$2)/Sections!$N$2)-(0.5*Sections!$U$2*Sections!$T$2*Sections!EZ253^2)/BikeData!$G$5</f>
        <v>9.4958578630548072</v>
      </c>
      <c r="FK253" s="149">
        <f>Sections!$V$2*BikeData!$N$2*(Sections!$P$2/Sections!$M$2)/(1-Sections!$V$2*Sections!$N$2/Sections!$M$2)</f>
        <v>15.459349727578084</v>
      </c>
      <c r="FL253" s="149">
        <f t="shared" si="359"/>
        <v>9.4958578630548072</v>
      </c>
      <c r="FM253" s="149">
        <f t="shared" si="360"/>
        <v>26.628281630000004</v>
      </c>
      <c r="FN253" s="149">
        <f t="shared" si="324"/>
        <v>34.247728996665941</v>
      </c>
      <c r="FO253" s="149">
        <f t="shared" si="361"/>
        <v>1</v>
      </c>
      <c r="FP253" s="149">
        <f t="shared" si="363"/>
        <v>-9.4958578630548072</v>
      </c>
      <c r="FQ253" s="676"/>
      <c r="FR253" s="149">
        <f>INDEX($B$29:$B$34, MATCH($FV253, $A$29:$A$34, 0))</f>
        <v>281.54523308547459</v>
      </c>
      <c r="FS253" s="129">
        <f t="shared" si="330"/>
        <v>227</v>
      </c>
      <c r="FT253" s="129">
        <f t="shared" si="331"/>
        <v>60.793072320862201</v>
      </c>
      <c r="FU253" s="129">
        <f t="shared" si="332"/>
        <v>218.85506035510392</v>
      </c>
      <c r="FV253" s="149">
        <f>IF(GI253=0,
IF(FT253&lt;$E$29,1,
IF(FT253&lt;$E$30,2,
IF(FT253&lt;$E$31,3,
IF(FT253&lt;$E$32,4,
IF(FT253&lt;$E$33,5,
IF(FT253&lt;$E$34,6)))))),
IF(FT253&gt;$F$29,1,
IF(FT253&gt;$F$30,2,
IF(FT253&gt;$F$31,3,
IF(FT253&gt;$F$32,4,
IF(FT253&gt;$F$33,5,
IF(FT253&gt;$F$34,6)))))))</f>
        <v>4</v>
      </c>
      <c r="FW253" s="149" cm="1">
        <f t="array" ref="FW253">INDEX(Sections!$A$37:$F$67, MATCH(FT253, Acceleration!$H$6:$H$36, 1), Sections!FV253)</f>
        <v>4.7104625432718503</v>
      </c>
      <c r="FX253" s="129">
        <f>(BikeData!$G$5/FR253)*BikeData!$N$2*(Sections!$O$2/Sections!$N$2)-Sections!GC253/Sections!FR253</f>
        <v>7.8826095791213788</v>
      </c>
      <c r="FY253" s="129">
        <f>(Sections!$V$2*Sections!$L$2*BikeData!$N$2*((Sections!$P$2)/Sections!$M$2)/(1-Sections!$V$2*Sections!$N$2/Sections!$M$2))/Sections!FR253-Sections!GC253/Sections!FR253</f>
        <v>12.133129426651719</v>
      </c>
      <c r="FZ253" s="129">
        <f t="shared" si="333"/>
        <v>4.7104625432718503</v>
      </c>
      <c r="GA253" s="129">
        <f t="shared" si="334"/>
        <v>60.870506547063705</v>
      </c>
      <c r="GB253" s="129">
        <f t="shared" si="325"/>
        <v>1.6438773366769788E-2</v>
      </c>
      <c r="GC253" s="149">
        <f>0.5*Sections!$U$2*Sections!$T$2*Sections!FT253^2</f>
        <v>665.24357559772466</v>
      </c>
      <c r="GD253" s="149">
        <f>BikeData!$N$2*((Sections!$P$2)/Sections!$N$2)-(0.5*Sections!$U$2*Sections!$T$2*Sections!FT253^2)/BikeData!$G$5</f>
        <v>7.9144579954650034</v>
      </c>
      <c r="GE253" s="149">
        <f>Sections!$V$2*BikeData!$N$2*(Sections!$P$2/Sections!$M$2)/(1-Sections!$V$2*Sections!$N$2/Sections!$M$2)</f>
        <v>15.459349727578084</v>
      </c>
      <c r="GF253" s="149">
        <f t="shared" si="335"/>
        <v>7.9144579954650034</v>
      </c>
      <c r="GG253" s="149">
        <f t="shared" si="336"/>
        <v>287.54111422000005</v>
      </c>
      <c r="GH253" s="149">
        <f>MAX(0, (FT253^2 - CX$6^2)/(2*Sections!GF253))</f>
        <v>233.48393815010954</v>
      </c>
      <c r="GI253" s="149">
        <f t="shared" si="337"/>
        <v>0</v>
      </c>
      <c r="GJ253" s="149">
        <f t="shared" si="338"/>
        <v>4.7104625432718503</v>
      </c>
      <c r="GL253" s="670"/>
      <c r="GM253" s="229">
        <f>INDEX($B$29:$B$34, MATCH(GQ253, $A$29:$A$34, 0))</f>
        <v>281.54523308547459</v>
      </c>
      <c r="GN253" s="106">
        <f t="shared" si="339"/>
        <v>227</v>
      </c>
      <c r="GO253" s="106">
        <f t="shared" si="340"/>
        <v>56.308506441148999</v>
      </c>
      <c r="GP253" s="106">
        <f t="shared" si="341"/>
        <v>202.7106231881364</v>
      </c>
      <c r="GQ253" s="106">
        <f>IF(HD253=1,
IF(GO253&lt;$E$29,1,
IF(GO253&lt;$E$30,2,
IF(GO253&lt;$E$31,3,
IF(GO253&lt;$E$32,4,
IF(GO253&lt;$E$33,5,
IF(GO253&lt;$E$34,6)))))),
IF(GO253&gt;$F$29,1,
IF(GO253&gt;$F$30,2,
IF(GO253&gt;$F$31,3,
IF(GO253&gt;$F$32,4,
IF(GO253&gt;$F$33,5,
IF(GO253&gt;$F$34,6)))))))</f>
        <v>4</v>
      </c>
      <c r="GR253" s="106" cm="1">
        <f t="array" ref="GR253">INDEX(Sections!$A$37:$F$67, MATCH(GO253, Acceleration!$H$6:$H$36, 1), Sections!GQ253)</f>
        <v>4.7104625432718503</v>
      </c>
      <c r="GS253" s="106">
        <f>(BikeData!$G$5/GM253)*BikeData!$N$2*(Sections!$O$2/Sections!$N$2)-Sections!GX253/Sections!GM253</f>
        <v>8.218352979881077</v>
      </c>
      <c r="GT253" s="106">
        <f>(Sections!$V$2*Sections!$L$2*BikeData!$N$2*((Sections!$P$2)/Sections!$M$2)/(1-Sections!$V$2*Sections!$N$2/Sections!$M$2))/Sections!GM253-Sections!GX253/Sections!GM253</f>
        <v>12.468872827411417</v>
      </c>
      <c r="GU253" s="106">
        <f t="shared" si="342"/>
        <v>4.7104625432718503</v>
      </c>
      <c r="GV253" s="106">
        <f t="shared" si="379"/>
        <v>56.161400163759531</v>
      </c>
      <c r="GW253" s="106">
        <f t="shared" si="377"/>
        <v>1.7782534549670735E-2</v>
      </c>
      <c r="GX253" s="106">
        <f>0.5*Sections!$U$2*Sections!$T$2*Sections!GO253^2</f>
        <v>570.71662157392529</v>
      </c>
      <c r="GY253" s="106">
        <f>BikeData!$N$2*((Sections!$P$2)/Sections!$N$2)-(0.5*Sections!$U$2*Sections!$T$2*Sections!GO253^2)/BikeData!$G$5</f>
        <v>8.2725146394945455</v>
      </c>
      <c r="GZ253" s="106">
        <f>Sections!$V$2*BikeData!$N$2*(Sections!$P$2/Sections!$M$2)/(1-Sections!$V$2*Sections!$N$2/Sections!$M$2)</f>
        <v>15.459349727578084</v>
      </c>
      <c r="HA253" s="106">
        <f t="shared" si="344"/>
        <v>8.2725146394945455</v>
      </c>
      <c r="HB253" s="106">
        <f t="shared" si="345"/>
        <v>156.21187875999999</v>
      </c>
      <c r="HC253" s="106">
        <f>MAX(0, (GO253^2 - DY$9^2)/(2*Sections!HA253))</f>
        <v>191.63749088431027</v>
      </c>
      <c r="HD253" s="106">
        <f t="shared" si="346"/>
        <v>1</v>
      </c>
      <c r="HE253" s="106">
        <f t="shared" si="378"/>
        <v>-8.2725146394945455</v>
      </c>
      <c r="HF253" s="639"/>
      <c r="HG253" s="672"/>
      <c r="HH253" s="82">
        <f>INDEX($B$29:$B$34, MATCH(HL253, $A$29:$A$34, 0))</f>
        <v>288.49501037177833</v>
      </c>
      <c r="HI253" s="82">
        <f t="shared" si="348"/>
        <v>227</v>
      </c>
      <c r="HJ253" s="82">
        <f t="shared" si="349"/>
        <v>46.388748291345536</v>
      </c>
      <c r="HK253" s="82">
        <f t="shared" si="350"/>
        <v>166.99949384884394</v>
      </c>
      <c r="HL253" s="106">
        <f>IF(HY253=1,
IF(HJ253&lt;$E$29,1,
IF(HJ253&lt;$E$30,2,
IF(HJ253&lt;$E$31,3,
IF(HJ253&lt;$E$32,4,
IF(HJ253&lt;$E$33,5,
IF(HJ253&lt;$E$34,6)))))),
IF(HJ253&gt;$F$29,1,
IF(HJ253&gt;$F$30,2,
IF(HJ253&gt;$F$31,3,
IF(HJ253&gt;$F$32,4,
IF(HJ253&gt;$F$33,5,
IF(HJ253&gt;$F$34,6)))))))</f>
        <v>3</v>
      </c>
      <c r="HM253" s="106" cm="1">
        <f t="array" ref="HM253">INDEX(Sections!$A$37:$F$67, MATCH(HJ253, Acceleration!$H$6:$H$36, 1), Sections!HL253)</f>
        <v>6.8582415088433493</v>
      </c>
      <c r="HN253" s="82">
        <f>(BikeData!$G$5/HH253)*BikeData!$N$2*(Sections!$O$2/Sections!$N$2)-Sections!HS253/Sections!HH253</f>
        <v>8.6559897497302725</v>
      </c>
      <c r="HO253" s="82">
        <f>(Sections!$V$2*Sections!$L$2*BikeData!$N$2*((Sections!$P$2)/Sections!$M$2)/(1-Sections!$V$2*Sections!$N$2/Sections!$M$2))/Sections!HH253-Sections!HS253/Sections!HH253</f>
        <v>12.804115568839524</v>
      </c>
      <c r="HP253" s="82">
        <f t="shared" si="351"/>
        <v>6.8582415088433493</v>
      </c>
      <c r="HQ253" s="82">
        <f t="shared" si="376"/>
        <v>46.195040414040456</v>
      </c>
      <c r="HR253" s="106">
        <f t="shared" si="314"/>
        <v>2.1602053966102656E-2</v>
      </c>
      <c r="HS253" s="104">
        <f>0.5*Sections!$U$2*Sections!$T$2*Sections!HJ253^2</f>
        <v>387.3448742468064</v>
      </c>
      <c r="HT253" s="104">
        <f>BikeData!$N$2*((Sections!$P$2)/Sections!$N$2)-(0.5*Sections!$U$2*Sections!$T$2*Sections!HJ253^2)/BikeData!$G$5</f>
        <v>8.9671045914912089</v>
      </c>
      <c r="HU253" s="104">
        <f>Sections!$V$2*BikeData!$N$2*(Sections!$P$2/Sections!$M$2)/(1-Sections!$V$2*Sections!$N$2/Sections!$M$2)</f>
        <v>15.459349727578084</v>
      </c>
      <c r="HV253" s="106">
        <f t="shared" si="352"/>
        <v>8.9671045914912089</v>
      </c>
      <c r="HW253" s="106">
        <f t="shared" si="353"/>
        <v>94.421918600000026</v>
      </c>
      <c r="HX253" s="106">
        <f t="shared" si="327"/>
        <v>102.07589502411963</v>
      </c>
      <c r="HY253" s="106">
        <f t="shared" si="354"/>
        <v>1</v>
      </c>
      <c r="HZ253" s="106">
        <f t="shared" si="315"/>
        <v>-8.9671045914912089</v>
      </c>
      <c r="IA253" s="639"/>
    </row>
    <row r="254" spans="2:235">
      <c r="B254" s="65"/>
      <c r="C254" s="65"/>
      <c r="D254" s="65"/>
      <c r="E254" s="111"/>
      <c r="F254" s="111"/>
      <c r="L254" s="149">
        <f>INDEX($B$29:$B$34, MATCH($P254, $A$29:$A$34, 0))</f>
        <v>281.54523308547459</v>
      </c>
      <c r="M254" s="149">
        <f t="shared" si="319"/>
        <v>228</v>
      </c>
      <c r="N254" s="149">
        <f t="shared" si="328"/>
        <v>59.049840500653715</v>
      </c>
      <c r="O254" s="149">
        <f t="shared" si="320"/>
        <v>212.57942580235337</v>
      </c>
      <c r="P254" s="149">
        <f>IF(AC254=0,
IF(N254&lt;$E$29,1,
IF(N254&lt;$E$30,2,
IF(N254&lt;$E$31,3,
IF(N254&lt;$E$32,4,
IF(N254&lt;$E$33,5,
IF(N254&lt;$E$34,6)))))),
IF(N254&gt;$F$29,1,
IF(N254&gt;$F$30,2,
IF(N254&gt;$F$31,3,
IF(N254&gt;$F$32,4,
IF(N254&gt;$F$33,5,
IF(N254&gt;$F$34,6)))))))</f>
        <v>4</v>
      </c>
      <c r="Q254" s="149" cm="1">
        <f t="array" ref="Q254">INDEX(Sections!$A$37:$F$67, MATCH(N254, Acceleration!$H$6:$H$36, 1), Sections!P254)</f>
        <v>4.7104625432718503</v>
      </c>
      <c r="R254" s="149">
        <f>(BikeData!$G$5/L254)*BikeData!$N$2*(Sections!$O$2/Sections!$N$2)-Sections!W254/Sections!L254</f>
        <v>8.0161743204531284</v>
      </c>
      <c r="S254" s="149">
        <f>(Sections!$V$2*Sections!$L$2*BikeData!$N$2*((Sections!$P$2)/Sections!$M$2)/(1-Sections!$V$2*Sections!$N$2/Sections!$M$2))/Sections!L254-Sections!W254/Sections!L254</f>
        <v>12.266694167983468</v>
      </c>
      <c r="T254" s="149">
        <f t="shared" si="317"/>
        <v>4.7104625432718503</v>
      </c>
      <c r="U254" s="149">
        <f t="shared" si="318"/>
        <v>59.129557652997775</v>
      </c>
      <c r="V254" s="149">
        <f t="shared" si="321"/>
        <v>1.6923423466751256E-2</v>
      </c>
      <c r="W254" s="149">
        <f>0.5*Sections!$U$2*Sections!$T$2*Sections!N254^2</f>
        <v>627.63905936747585</v>
      </c>
      <c r="X254" s="149">
        <f>BikeData!$N$2*((Sections!$P$2)/Sections!$N$2)-(0.5*Sections!$U$2*Sections!$T$2*Sections!N254^2)/BikeData!$G$5</f>
        <v>8.056899344822007</v>
      </c>
      <c r="Y254" s="149">
        <f>Sections!$V$2*BikeData!$N$2*(Sections!$P$2/Sections!$M$2)/(1-Sections!$V$2*Sections!$N$2/Sections!$M$2)</f>
        <v>15.459349727578084</v>
      </c>
      <c r="Z254" s="149">
        <f t="shared" si="322"/>
        <v>8.056899344822007</v>
      </c>
      <c r="AA254" s="149">
        <f>$D$2-M254</f>
        <v>275.2</v>
      </c>
      <c r="AB254" s="149">
        <f>MAX(0, (N254^2 - M$17^2)/(2*Sections!Z254))</f>
        <v>160.73432023006509</v>
      </c>
      <c r="AC254" s="149">
        <f t="shared" si="329"/>
        <v>0</v>
      </c>
      <c r="AD254" s="149">
        <f t="shared" si="323"/>
        <v>4.7104625432718503</v>
      </c>
      <c r="EW254" s="637"/>
      <c r="EX254" s="129">
        <f>INDEX($B$29:$B$34, MATCH($FB254, $A$29:$A$34, 0))</f>
        <v>300.69501336586995</v>
      </c>
      <c r="EY254" s="129">
        <f t="shared" si="355"/>
        <v>228</v>
      </c>
      <c r="EZ254" s="129">
        <f t="shared" si="356"/>
        <v>36.843173777762765</v>
      </c>
      <c r="FA254" s="129">
        <f t="shared" si="357"/>
        <v>132.63542559994596</v>
      </c>
      <c r="FB254" s="149">
        <f>IF(FO254=1,
IF(EZ254&lt;$E$29,1,
IF(EZ254&lt;$E$30,2,
IF(EZ254&lt;$E$31,3,
IF(EZ254&lt;$E$32,4,
IF(EZ254&lt;$E$33,5,
IF(EZ254&lt;$E$34,6)))))),
IF(EZ254&gt;$F$29,1,
IF(EZ254&gt;$F$30,2,
IF(EZ254&gt;$F$31,3,
IF(EZ254&gt;$F$32,4,
IF(EZ254&gt;$F$33,5,
IF(EZ254&gt;$F$34,6)))))))</f>
        <v>2</v>
      </c>
      <c r="FC254" s="149" cm="1">
        <f t="array" ref="FC254">INDEX(Sections!$A$37:$F$67, MATCH(EZ254, Acceleration!$H$6:$H$36, 1), Sections!FB254)</f>
        <v>9.4901727706756382</v>
      </c>
      <c r="FD254" s="129">
        <f>(BikeData!$G$5/EX254)*BikeData!$N$2*(Sections!$O$2/Sections!$N$2)-Sections!FI254/Sections!EX254</f>
        <v>8.7803891245028751</v>
      </c>
      <c r="FE254" s="129">
        <f>(Sections!$V$2*Sections!$L$2*BikeData!$N$2*((Sections!$P$2)/Sections!$M$2)/(1-Sections!$V$2*Sections!$N$2/Sections!$M$2))/Sections!EX254-Sections!FI254/Sections!EX254</f>
        <v>12.760214356094815</v>
      </c>
      <c r="FF254" s="129">
        <f t="shared" si="358"/>
        <v>8.7803891245028751</v>
      </c>
      <c r="FG254" s="129">
        <f t="shared" si="367"/>
        <v>36.58417472758056</v>
      </c>
      <c r="FH254" s="129">
        <f t="shared" si="362"/>
        <v>2.7237807720300072E-2</v>
      </c>
      <c r="FI254" s="149">
        <f>0.5*Sections!$U$2*Sections!$T$2*Sections!EZ254^2</f>
        <v>244.33550172331664</v>
      </c>
      <c r="FJ254" s="149">
        <f>BikeData!$N$2*((Sections!$P$2)/Sections!$N$2)-(0.5*Sections!$U$2*Sections!$T$2*Sections!EZ254^2)/BikeData!$G$5</f>
        <v>9.5088067601407911</v>
      </c>
      <c r="FK254" s="149">
        <f>Sections!$V$2*BikeData!$N$2*(Sections!$P$2/Sections!$M$2)/(1-Sections!$V$2*Sections!$N$2/Sections!$M$2)</f>
        <v>15.459349727578084</v>
      </c>
      <c r="FL254" s="149">
        <f t="shared" si="359"/>
        <v>9.5088067601407911</v>
      </c>
      <c r="FM254" s="149">
        <f t="shared" si="360"/>
        <v>25.628281630000004</v>
      </c>
      <c r="FN254" s="149">
        <f t="shared" si="324"/>
        <v>33.202452924496164</v>
      </c>
      <c r="FO254" s="149">
        <f t="shared" si="361"/>
        <v>1</v>
      </c>
      <c r="FP254" s="149">
        <f t="shared" si="363"/>
        <v>-9.5088067601407911</v>
      </c>
      <c r="FQ254" s="676"/>
      <c r="FR254" s="149">
        <f>INDEX($B$29:$B$34, MATCH($FV254, $A$29:$A$34, 0))</f>
        <v>281.54523308547459</v>
      </c>
      <c r="FS254" s="129">
        <f t="shared" si="330"/>
        <v>228</v>
      </c>
      <c r="FT254" s="129">
        <f t="shared" si="331"/>
        <v>60.870506547063705</v>
      </c>
      <c r="FU254" s="129">
        <f t="shared" si="332"/>
        <v>219.13382356942935</v>
      </c>
      <c r="FV254" s="149">
        <f>IF(GI254=0,
IF(FT254&lt;$E$29,1,
IF(FT254&lt;$E$30,2,
IF(FT254&lt;$E$31,3,
IF(FT254&lt;$E$32,4,
IF(FT254&lt;$E$33,5,
IF(FT254&lt;$E$34,6)))))),
IF(FT254&gt;$F$29,1,
IF(FT254&gt;$F$30,2,
IF(FT254&gt;$F$31,3,
IF(FT254&gt;$F$32,4,
IF(FT254&gt;$F$33,5,
IF(FT254&gt;$F$34,6)))))))</f>
        <v>4</v>
      </c>
      <c r="FW254" s="149" cm="1">
        <f t="array" ref="FW254">INDEX(Sections!$A$37:$F$67, MATCH(FT254, Acceleration!$H$6:$H$36, 1), Sections!FV254)</f>
        <v>4.7104625432718503</v>
      </c>
      <c r="FX254" s="129">
        <f>(BikeData!$G$5/FR254)*BikeData!$N$2*(Sections!$O$2/Sections!$N$2)-Sections!GC254/Sections!FR254</f>
        <v>7.876586509588309</v>
      </c>
      <c r="FY254" s="129">
        <f>(Sections!$V$2*Sections!$L$2*BikeData!$N$2*((Sections!$P$2)/Sections!$M$2)/(1-Sections!$V$2*Sections!$N$2/Sections!$M$2))/Sections!FR254-Sections!GC254/Sections!FR254</f>
        <v>12.127106357118649</v>
      </c>
      <c r="FZ254" s="129">
        <f t="shared" si="333"/>
        <v>4.7104625432718503</v>
      </c>
      <c r="GA254" s="129">
        <f t="shared" si="334"/>
        <v>60.947842393169829</v>
      </c>
      <c r="GB254" s="129">
        <f t="shared" si="325"/>
        <v>1.6417887924103237E-2</v>
      </c>
      <c r="GC254" s="149">
        <f>0.5*Sections!$U$2*Sections!$T$2*Sections!FT254^2</f>
        <v>666.93934211330259</v>
      </c>
      <c r="GD254" s="149">
        <f>BikeData!$N$2*((Sections!$P$2)/Sections!$N$2)-(0.5*Sections!$U$2*Sections!$T$2*Sections!FT254^2)/BikeData!$G$5</f>
        <v>7.9080346374514505</v>
      </c>
      <c r="GE254" s="149">
        <f>Sections!$V$2*BikeData!$N$2*(Sections!$P$2/Sections!$M$2)/(1-Sections!$V$2*Sections!$N$2/Sections!$M$2)</f>
        <v>15.459349727578084</v>
      </c>
      <c r="GF254" s="149">
        <f t="shared" si="335"/>
        <v>7.9080346374514505</v>
      </c>
      <c r="GG254" s="149">
        <f t="shared" si="336"/>
        <v>286.54111422000005</v>
      </c>
      <c r="GH254" s="149">
        <f>MAX(0, (FT254^2 - CX$6^2)/(2*Sections!GF254))</f>
        <v>234.26924243279612</v>
      </c>
      <c r="GI254" s="149">
        <f t="shared" si="337"/>
        <v>0</v>
      </c>
      <c r="GJ254" s="149">
        <f t="shared" si="338"/>
        <v>4.7104625432718503</v>
      </c>
      <c r="GL254" s="670"/>
      <c r="GM254" s="229">
        <f>INDEX($B$29:$B$34, MATCH(GQ254, $A$29:$A$34, 0))</f>
        <v>281.54523308547459</v>
      </c>
      <c r="GN254" s="106">
        <f t="shared" si="339"/>
        <v>228</v>
      </c>
      <c r="GO254" s="106">
        <f t="shared" si="340"/>
        <v>56.161400163759531</v>
      </c>
      <c r="GP254" s="106">
        <f t="shared" si="341"/>
        <v>202.18104058953432</v>
      </c>
      <c r="GQ254" s="106">
        <f>IF(HD254=1,
IF(GO254&lt;$E$29,1,
IF(GO254&lt;$E$30,2,
IF(GO254&lt;$E$31,3,
IF(GO254&lt;$E$32,4,
IF(GO254&lt;$E$33,5,
IF(GO254&lt;$E$34,6)))))),
IF(GO254&gt;$F$29,1,
IF(GO254&gt;$F$30,2,
IF(GO254&gt;$F$31,3,
IF(GO254&gt;$F$32,4,
IF(GO254&gt;$F$33,5,
IF(GO254&gt;$F$34,6)))))))</f>
        <v>4</v>
      </c>
      <c r="GR254" s="106" cm="1">
        <f t="array" ref="GR254">INDEX(Sections!$A$37:$F$67, MATCH(GO254, Acceleration!$H$6:$H$36, 1), Sections!GQ254)</f>
        <v>4.7104625432718503</v>
      </c>
      <c r="GS254" s="106">
        <f>(BikeData!$G$5/GM254)*BikeData!$N$2*(Sections!$O$2/Sections!$N$2)-Sections!GX254/Sections!GM254</f>
        <v>8.2289306950055021</v>
      </c>
      <c r="GT254" s="106">
        <f>(Sections!$V$2*Sections!$L$2*BikeData!$N$2*((Sections!$P$2)/Sections!$M$2)/(1-Sections!$V$2*Sections!$N$2/Sections!$M$2))/Sections!GM254-Sections!GX254/Sections!GM254</f>
        <v>12.479450542535842</v>
      </c>
      <c r="GU254" s="106">
        <f t="shared" si="342"/>
        <v>4.7104625432718503</v>
      </c>
      <c r="GV254" s="106">
        <f t="shared" si="379"/>
        <v>56.013706159040908</v>
      </c>
      <c r="GW254" s="106">
        <f t="shared" si="377"/>
        <v>1.7829267700845794E-2</v>
      </c>
      <c r="GX254" s="106">
        <f>0.5*Sections!$U$2*Sections!$T$2*Sections!GO254^2</f>
        <v>567.73851630370723</v>
      </c>
      <c r="GY254" s="106">
        <f>BikeData!$N$2*((Sections!$P$2)/Sections!$N$2)-(0.5*Sections!$U$2*Sections!$T$2*Sections!GO254^2)/BikeData!$G$5</f>
        <v>8.2837953412756757</v>
      </c>
      <c r="GZ254" s="106">
        <f>Sections!$V$2*BikeData!$N$2*(Sections!$P$2/Sections!$M$2)/(1-Sections!$V$2*Sections!$N$2/Sections!$M$2)</f>
        <v>15.459349727578084</v>
      </c>
      <c r="HA254" s="106">
        <f t="shared" si="344"/>
        <v>8.2837953412756757</v>
      </c>
      <c r="HB254" s="106">
        <f t="shared" si="345"/>
        <v>155.21187875999999</v>
      </c>
      <c r="HC254" s="106">
        <f>MAX(0, (GO254^2 - DY$9^2)/(2*Sections!HA254))</f>
        <v>190.37788467793121</v>
      </c>
      <c r="HD254" s="106">
        <f t="shared" si="346"/>
        <v>1</v>
      </c>
      <c r="HE254" s="106">
        <f t="shared" si="378"/>
        <v>-8.2837953412756757</v>
      </c>
      <c r="HF254" s="639"/>
      <c r="HG254" s="672"/>
      <c r="HH254" s="82">
        <f>INDEX($B$29:$B$34, MATCH(HL254, $A$29:$A$34, 0))</f>
        <v>288.49501037177833</v>
      </c>
      <c r="HI254" s="82">
        <f t="shared" si="348"/>
        <v>228</v>
      </c>
      <c r="HJ254" s="82">
        <f t="shared" si="349"/>
        <v>46.195040414040456</v>
      </c>
      <c r="HK254" s="82">
        <f t="shared" si="350"/>
        <v>166.30214549054566</v>
      </c>
      <c r="HL254" s="106">
        <f>IF(HY254=1,
IF(HJ254&lt;$E$29,1,
IF(HJ254&lt;$E$30,2,
IF(HJ254&lt;$E$31,3,
IF(HJ254&lt;$E$32,4,
IF(HJ254&lt;$E$33,5,
IF(HJ254&lt;$E$34,6)))))),
IF(HJ254&gt;$F$29,1,
IF(HJ254&gt;$F$30,2,
IF(HJ254&gt;$F$31,3,
IF(HJ254&gt;$F$32,4,
IF(HJ254&gt;$F$33,5,
IF(HJ254&gt;$F$34,6)))))))</f>
        <v>3</v>
      </c>
      <c r="HM254" s="106" cm="1">
        <f t="array" ref="HM254">INDEX(Sections!$A$37:$F$67, MATCH(HJ254, Acceleration!$H$6:$H$36, 1), Sections!HL254)</f>
        <v>6.8582415088433493</v>
      </c>
      <c r="HN254" s="82">
        <f>(BikeData!$G$5/HH254)*BikeData!$N$2*(Sections!$O$2/Sections!$N$2)-Sections!HS254/Sections!HH254</f>
        <v>8.6671793978589413</v>
      </c>
      <c r="HO254" s="82">
        <f>(Sections!$V$2*Sections!$L$2*BikeData!$N$2*((Sections!$P$2)/Sections!$M$2)/(1-Sections!$V$2*Sections!$N$2/Sections!$M$2))/Sections!HH254-Sections!HS254/Sections!HH254</f>
        <v>12.815305216968193</v>
      </c>
      <c r="HP254" s="82">
        <f t="shared" si="351"/>
        <v>6.8582415088433493</v>
      </c>
      <c r="HQ254" s="82">
        <f t="shared" si="376"/>
        <v>46.00025102031568</v>
      </c>
      <c r="HR254" s="106">
        <f t="shared" si="314"/>
        <v>2.1693081814530613E-2</v>
      </c>
      <c r="HS254" s="104">
        <f>0.5*Sections!$U$2*Sections!$T$2*Sections!HJ254^2</f>
        <v>384.11671659386951</v>
      </c>
      <c r="HT254" s="104">
        <f>BikeData!$N$2*((Sections!$P$2)/Sections!$N$2)-(0.5*Sections!$U$2*Sections!$T$2*Sections!HJ254^2)/BikeData!$G$5</f>
        <v>8.9793324613886973</v>
      </c>
      <c r="HU254" s="104">
        <f>Sections!$V$2*BikeData!$N$2*(Sections!$P$2/Sections!$M$2)/(1-Sections!$V$2*Sections!$N$2/Sections!$M$2)</f>
        <v>15.459349727578084</v>
      </c>
      <c r="HV254" s="106">
        <f t="shared" si="352"/>
        <v>8.9793324613886973</v>
      </c>
      <c r="HW254" s="106">
        <f t="shared" si="353"/>
        <v>93.421918600000026</v>
      </c>
      <c r="HX254" s="106">
        <f t="shared" si="327"/>
        <v>100.93825195327423</v>
      </c>
      <c r="HY254" s="106">
        <f t="shared" si="354"/>
        <v>1</v>
      </c>
      <c r="HZ254" s="106">
        <f t="shared" si="315"/>
        <v>-8.9793324613886973</v>
      </c>
      <c r="IA254" s="639"/>
    </row>
    <row r="255" spans="2:235">
      <c r="B255" s="65"/>
      <c r="C255" s="65"/>
      <c r="D255" s="65"/>
      <c r="E255" s="111"/>
      <c r="F255" s="111"/>
      <c r="L255" s="149">
        <f>INDEX($B$29:$B$34, MATCH($P255, $A$29:$A$34, 0))</f>
        <v>281.54523308547459</v>
      </c>
      <c r="M255" s="149">
        <f t="shared" si="319"/>
        <v>229</v>
      </c>
      <c r="N255" s="149">
        <f t="shared" si="328"/>
        <v>59.129557652997775</v>
      </c>
      <c r="O255" s="149">
        <f t="shared" si="320"/>
        <v>212.86640755079199</v>
      </c>
      <c r="P255" s="149">
        <f>IF(AC255=0,
IF(N255&lt;$E$29,1,
IF(N255&lt;$E$30,2,
IF(N255&lt;$E$31,3,
IF(N255&lt;$E$32,4,
IF(N255&lt;$E$33,5,
IF(N255&lt;$E$34,6)))))),
IF(N255&gt;$F$29,1,
IF(N255&gt;$F$30,2,
IF(N255&gt;$F$31,3,
IF(N255&gt;$F$32,4,
IF(N255&gt;$F$33,5,
IF(N255&gt;$F$34,6)))))))</f>
        <v>4</v>
      </c>
      <c r="Q255" s="149" cm="1">
        <f t="array" ref="Q255">INDEX(Sections!$A$37:$F$67, MATCH(N255, Acceleration!$H$6:$H$36, 1), Sections!P255)</f>
        <v>4.7104625432718503</v>
      </c>
      <c r="R255" s="149">
        <f>(BikeData!$G$5/L255)*BikeData!$N$2*(Sections!$O$2/Sections!$N$2)-Sections!W255/Sections!L255</f>
        <v>8.0101512509200603</v>
      </c>
      <c r="S255" s="149">
        <f>(Sections!$V$2*Sections!$L$2*BikeData!$N$2*((Sections!$P$2)/Sections!$M$2)/(1-Sections!$V$2*Sections!$N$2/Sections!$M$2))/Sections!L255-Sections!W255/Sections!L255</f>
        <v>12.2606710984504</v>
      </c>
      <c r="T255" s="149">
        <f t="shared" si="317"/>
        <v>4.7104625432718503</v>
      </c>
      <c r="U255" s="149">
        <f t="shared" si="318"/>
        <v>59.209167477053178</v>
      </c>
      <c r="V255" s="149">
        <f t="shared" si="321"/>
        <v>1.6900638381917098E-2</v>
      </c>
      <c r="W255" s="149">
        <f>0.5*Sections!$U$2*Sections!$T$2*Sections!N255^2</f>
        <v>629.33482588305378</v>
      </c>
      <c r="X255" s="149">
        <f>BikeData!$N$2*((Sections!$P$2)/Sections!$N$2)-(0.5*Sections!$U$2*Sections!$T$2*Sections!N255^2)/BikeData!$G$5</f>
        <v>8.0504759868084541</v>
      </c>
      <c r="Y255" s="149">
        <f>Sections!$V$2*BikeData!$N$2*(Sections!$P$2/Sections!$M$2)/(1-Sections!$V$2*Sections!$N$2/Sections!$M$2)</f>
        <v>15.459349727578084</v>
      </c>
      <c r="Z255" s="149">
        <f t="shared" si="322"/>
        <v>8.0504759868084541</v>
      </c>
      <c r="AA255" s="149">
        <f>$D$2-M255</f>
        <v>274.2</v>
      </c>
      <c r="AB255" s="149">
        <f>MAX(0, (N255^2 - M$17^2)/(2*Sections!Z255))</f>
        <v>161.44768384192921</v>
      </c>
      <c r="AC255" s="149">
        <f t="shared" si="329"/>
        <v>0</v>
      </c>
      <c r="AD255" s="149">
        <f t="shared" si="323"/>
        <v>4.7104625432718503</v>
      </c>
      <c r="EW255" s="637"/>
      <c r="EX255" s="129">
        <f>INDEX($B$29:$B$34, MATCH($FB255, $A$29:$A$34, 0))</f>
        <v>300.69501336586995</v>
      </c>
      <c r="EY255" s="129">
        <f t="shared" si="355"/>
        <v>229</v>
      </c>
      <c r="EZ255" s="129">
        <f t="shared" si="356"/>
        <v>36.58417472758056</v>
      </c>
      <c r="FA255" s="129">
        <f t="shared" si="357"/>
        <v>131.70302901929003</v>
      </c>
      <c r="FB255" s="149">
        <f>IF(FO255=1,
IF(EZ255&lt;$E$29,1,
IF(EZ255&lt;$E$30,2,
IF(EZ255&lt;$E$31,3,
IF(EZ255&lt;$E$32,4,
IF(EZ255&lt;$E$33,5,
IF(EZ255&lt;$E$34,6)))))),
IF(EZ255&gt;$F$29,1,
IF(EZ255&gt;$F$30,2,
IF(EZ255&gt;$F$31,3,
IF(EZ255&gt;$F$32,4,
IF(EZ255&gt;$F$33,5,
IF(EZ255&gt;$F$34,6)))))))</f>
        <v>2</v>
      </c>
      <c r="FC255" s="149" cm="1">
        <f t="array" ref="FC255">INDEX(Sections!$A$37:$F$67, MATCH(EZ255, Acceleration!$H$6:$H$36, 1), Sections!FB255)</f>
        <v>9.4901727706756382</v>
      </c>
      <c r="FD255" s="129">
        <f>(BikeData!$G$5/EX255)*BikeData!$N$2*(Sections!$O$2/Sections!$N$2)-Sections!FI255/Sections!EX255</f>
        <v>8.7917733187245659</v>
      </c>
      <c r="FE255" s="129">
        <f>(Sections!$V$2*Sections!$L$2*BikeData!$N$2*((Sections!$P$2)/Sections!$M$2)/(1-Sections!$V$2*Sections!$N$2/Sections!$M$2))/Sections!EX255-Sections!FI255/Sections!EX255</f>
        <v>12.771598550316506</v>
      </c>
      <c r="FF255" s="129">
        <f t="shared" si="358"/>
        <v>8.7917733187245659</v>
      </c>
      <c r="FG255" s="129">
        <f t="shared" si="367"/>
        <v>36.322971985625252</v>
      </c>
      <c r="FH255" s="129">
        <f t="shared" si="362"/>
        <v>2.7432152952952229E-2</v>
      </c>
      <c r="FI255" s="149">
        <f>0.5*Sections!$U$2*Sections!$T$2*Sections!EZ255^2</f>
        <v>240.91233128966593</v>
      </c>
      <c r="FJ255" s="149">
        <f>BikeData!$N$2*((Sections!$P$2)/Sections!$N$2)-(0.5*Sections!$U$2*Sections!$T$2*Sections!EZ255^2)/BikeData!$G$5</f>
        <v>9.5217733148137107</v>
      </c>
      <c r="FK255" s="149">
        <f>Sections!$V$2*BikeData!$N$2*(Sections!$P$2/Sections!$M$2)/(1-Sections!$V$2*Sections!$N$2/Sections!$M$2)</f>
        <v>15.459349727578084</v>
      </c>
      <c r="FL255" s="149">
        <f t="shared" si="359"/>
        <v>9.5217733148137107</v>
      </c>
      <c r="FM255" s="149">
        <f t="shared" si="360"/>
        <v>24.628281630000004</v>
      </c>
      <c r="FN255" s="149">
        <f t="shared" si="324"/>
        <v>32.15860028774015</v>
      </c>
      <c r="FO255" s="149">
        <f t="shared" si="361"/>
        <v>1</v>
      </c>
      <c r="FP255" s="149">
        <f t="shared" si="363"/>
        <v>-9.5217733148137107</v>
      </c>
      <c r="FQ255" s="676"/>
      <c r="FR255" s="149">
        <f>INDEX($B$29:$B$34, MATCH($FV255, $A$29:$A$34, 0))</f>
        <v>281.54523308547459</v>
      </c>
      <c r="FS255" s="129">
        <f t="shared" si="330"/>
        <v>229</v>
      </c>
      <c r="FT255" s="129">
        <f t="shared" si="331"/>
        <v>60.947842393169829</v>
      </c>
      <c r="FU255" s="129">
        <f t="shared" si="332"/>
        <v>219.4122326154114</v>
      </c>
      <c r="FV255" s="149">
        <f>IF(GI255=0,
IF(FT255&lt;$E$29,1,
IF(FT255&lt;$E$30,2,
IF(FT255&lt;$E$31,3,
IF(FT255&lt;$E$32,4,
IF(FT255&lt;$E$33,5,
IF(FT255&lt;$E$34,6)))))),
IF(FT255&gt;$F$29,1,
IF(FT255&gt;$F$30,2,
IF(FT255&gt;$F$31,3,
IF(FT255&gt;$F$32,4,
IF(FT255&gt;$F$33,5,
IF(FT255&gt;$F$34,6)))))))</f>
        <v>4</v>
      </c>
      <c r="FW255" s="149" cm="1">
        <f t="array" ref="FW255">INDEX(Sections!$A$37:$F$67, MATCH(FT255, Acceleration!$H$6:$H$36, 1), Sections!FV255)</f>
        <v>4.7104625432718503</v>
      </c>
      <c r="FX255" s="129">
        <f>(BikeData!$G$5/FR255)*BikeData!$N$2*(Sections!$O$2/Sections!$N$2)-Sections!GC255/Sections!FR255</f>
        <v>7.8705634400552409</v>
      </c>
      <c r="FY255" s="129">
        <f>(Sections!$V$2*Sections!$L$2*BikeData!$N$2*((Sections!$P$2)/Sections!$M$2)/(1-Sections!$V$2*Sections!$N$2/Sections!$M$2))/Sections!FR255-Sections!GC255/Sections!FR255</f>
        <v>12.121083287585581</v>
      </c>
      <c r="FZ255" s="129">
        <f t="shared" si="333"/>
        <v>4.7104625432718503</v>
      </c>
      <c r="GA255" s="129">
        <f t="shared" si="334"/>
        <v>61.025080233205863</v>
      </c>
      <c r="GB255" s="129">
        <f t="shared" si="325"/>
        <v>1.6397081884528701E-2</v>
      </c>
      <c r="GC255" s="149">
        <f>0.5*Sections!$U$2*Sections!$T$2*Sections!FT255^2</f>
        <v>668.6351086288804</v>
      </c>
      <c r="GD255" s="149">
        <f>BikeData!$N$2*((Sections!$P$2)/Sections!$N$2)-(0.5*Sections!$U$2*Sections!$T$2*Sections!FT255^2)/BikeData!$G$5</f>
        <v>7.9016112794378977</v>
      </c>
      <c r="GE255" s="149">
        <f>Sections!$V$2*BikeData!$N$2*(Sections!$P$2/Sections!$M$2)/(1-Sections!$V$2*Sections!$N$2/Sections!$M$2)</f>
        <v>15.459349727578084</v>
      </c>
      <c r="GF255" s="149">
        <f t="shared" si="335"/>
        <v>7.9016112794378977</v>
      </c>
      <c r="GG255" s="149">
        <f t="shared" si="336"/>
        <v>285.54111422000005</v>
      </c>
      <c r="GH255" s="149">
        <f>MAX(0, (FT255^2 - CX$6^2)/(2*Sections!GF255))</f>
        <v>235.05582349065645</v>
      </c>
      <c r="GI255" s="149">
        <f t="shared" si="337"/>
        <v>0</v>
      </c>
      <c r="GJ255" s="149">
        <f t="shared" si="338"/>
        <v>4.7104625432718503</v>
      </c>
      <c r="GL255" s="670"/>
      <c r="GM255" s="229">
        <f>INDEX($B$29:$B$34, MATCH(GQ255, $A$29:$A$34, 0))</f>
        <v>281.54523308547459</v>
      </c>
      <c r="GN255" s="106">
        <f t="shared" si="339"/>
        <v>229</v>
      </c>
      <c r="GO255" s="106">
        <f t="shared" si="340"/>
        <v>56.013706159040908</v>
      </c>
      <c r="GP255" s="106">
        <f t="shared" si="341"/>
        <v>201.64934217254728</v>
      </c>
      <c r="GQ255" s="106">
        <f>IF(HD255=1,
IF(GO255&lt;$E$29,1,
IF(GO255&lt;$E$30,2,
IF(GO255&lt;$E$31,3,
IF(GO255&lt;$E$32,4,
IF(GO255&lt;$E$33,5,
IF(GO255&lt;$E$34,6)))))),
IF(GO255&gt;$F$29,1,
IF(GO255&gt;$F$30,2,
IF(GO255&gt;$F$31,3,
IF(GO255&gt;$F$32,4,
IF(GO255&gt;$F$33,5,
IF(GO255&gt;$F$34,6)))))))</f>
        <v>4</v>
      </c>
      <c r="GR255" s="106" cm="1">
        <f t="array" ref="GR255">INDEX(Sections!$A$37:$F$67, MATCH(GO255, Acceleration!$H$6:$H$36, 1), Sections!GQ255)</f>
        <v>4.7104625432718503</v>
      </c>
      <c r="GS255" s="106">
        <f>(BikeData!$G$5/GM255)*BikeData!$N$2*(Sections!$O$2/Sections!$N$2)-Sections!GX255/Sections!GM255</f>
        <v>8.239522834286916</v>
      </c>
      <c r="GT255" s="106">
        <f>(Sections!$V$2*Sections!$L$2*BikeData!$N$2*((Sections!$P$2)/Sections!$M$2)/(1-Sections!$V$2*Sections!$N$2/Sections!$M$2))/Sections!GM255-Sections!GX255/Sections!GM255</f>
        <v>12.490042681817256</v>
      </c>
      <c r="GU255" s="106">
        <f t="shared" si="342"/>
        <v>4.7104625432718503</v>
      </c>
      <c r="GV255" s="106">
        <f t="shared" si="379"/>
        <v>55.865419490233073</v>
      </c>
      <c r="GW255" s="106">
        <f t="shared" si="377"/>
        <v>1.787643573716996E-2</v>
      </c>
      <c r="GX255" s="106">
        <f>0.5*Sections!$U$2*Sections!$T$2*Sections!GO255^2</f>
        <v>564.75634998084786</v>
      </c>
      <c r="GY255" s="106">
        <f>BikeData!$N$2*((Sections!$P$2)/Sections!$N$2)-(0.5*Sections!$U$2*Sections!$T$2*Sections!GO255^2)/BikeData!$G$5</f>
        <v>8.295091425831961</v>
      </c>
      <c r="GZ255" s="106">
        <f>Sections!$V$2*BikeData!$N$2*(Sections!$P$2/Sections!$M$2)/(1-Sections!$V$2*Sections!$N$2/Sections!$M$2)</f>
        <v>15.459349727578084</v>
      </c>
      <c r="HA255" s="106">
        <f t="shared" si="344"/>
        <v>8.295091425831961</v>
      </c>
      <c r="HB255" s="106">
        <f t="shared" si="345"/>
        <v>154.21187875999999</v>
      </c>
      <c r="HC255" s="106">
        <f>MAX(0, (GO255^2 - DY$9^2)/(2*Sections!HA255))</f>
        <v>189.11999377732573</v>
      </c>
      <c r="HD255" s="106">
        <f t="shared" si="346"/>
        <v>1</v>
      </c>
      <c r="HE255" s="106">
        <f t="shared" si="378"/>
        <v>-8.295091425831961</v>
      </c>
      <c r="HF255" s="639"/>
      <c r="HG255" s="672"/>
      <c r="HH255" s="82">
        <f>INDEX($B$29:$B$34, MATCH(HL255, $A$29:$A$34, 0))</f>
        <v>288.49501037177833</v>
      </c>
      <c r="HI255" s="82">
        <f t="shared" si="348"/>
        <v>229</v>
      </c>
      <c r="HJ255" s="82">
        <f t="shared" si="349"/>
        <v>46.00025102031568</v>
      </c>
      <c r="HK255" s="82">
        <f t="shared" si="350"/>
        <v>165.60090367313646</v>
      </c>
      <c r="HL255" s="106">
        <f>IF(HY255=1,
IF(HJ255&lt;$E$29,1,
IF(HJ255&lt;$E$30,2,
IF(HJ255&lt;$E$31,3,
IF(HJ255&lt;$E$32,4,
IF(HJ255&lt;$E$33,5,
IF(HJ255&lt;$E$34,6)))))),
IF(HJ255&gt;$F$29,1,
IF(HJ255&gt;$F$30,2,
IF(HJ255&gt;$F$31,3,
IF(HJ255&gt;$F$32,4,
IF(HJ255&gt;$F$33,5,
IF(HJ255&gt;$F$34,6)))))))</f>
        <v>3</v>
      </c>
      <c r="HM255" s="106" cm="1">
        <f t="array" ref="HM255">INDEX(Sections!$A$37:$F$67, MATCH(HJ255, Acceleration!$H$6:$H$36, 1), Sections!HL255)</f>
        <v>6.8582415088433493</v>
      </c>
      <c r="HN255" s="82">
        <f>(BikeData!$G$5/HH255)*BikeData!$N$2*(Sections!$O$2/Sections!$N$2)-Sections!HS255/Sections!HH255</f>
        <v>8.6783843045986941</v>
      </c>
      <c r="HO255" s="82">
        <f>(Sections!$V$2*Sections!$L$2*BikeData!$N$2*((Sections!$P$2)/Sections!$M$2)/(1-Sections!$V$2*Sections!$N$2/Sections!$M$2))/Sections!HH255-Sections!HS255/Sections!HH255</f>
        <v>12.826510123707946</v>
      </c>
      <c r="HP255" s="82">
        <f t="shared" si="351"/>
        <v>6.8582415088433493</v>
      </c>
      <c r="HQ255" s="82">
        <f t="shared" si="376"/>
        <v>45.804365948244985</v>
      </c>
      <c r="HR255" s="106">
        <f t="shared" si="314"/>
        <v>2.17853967048845E-2</v>
      </c>
      <c r="HS255" s="104">
        <f>0.5*Sections!$U$2*Sections!$T$2*Sections!HJ255^2</f>
        <v>380.88415690776964</v>
      </c>
      <c r="HT255" s="104">
        <f>BikeData!$N$2*((Sections!$P$2)/Sections!$N$2)-(0.5*Sections!$U$2*Sections!$T$2*Sections!HJ255^2)/BikeData!$G$5</f>
        <v>8.9915770056542268</v>
      </c>
      <c r="HU255" s="104">
        <f>Sections!$V$2*BikeData!$N$2*(Sections!$P$2/Sections!$M$2)/(1-Sections!$V$2*Sections!$N$2/Sections!$M$2)</f>
        <v>15.459349727578084</v>
      </c>
      <c r="HV255" s="106">
        <f t="shared" si="352"/>
        <v>8.9915770056542268</v>
      </c>
      <c r="HW255" s="106">
        <f t="shared" si="353"/>
        <v>92.421918600000026</v>
      </c>
      <c r="HX255" s="106">
        <f t="shared" si="327"/>
        <v>99.802158101317914</v>
      </c>
      <c r="HY255" s="106">
        <f t="shared" si="354"/>
        <v>1</v>
      </c>
      <c r="HZ255" s="106">
        <f t="shared" si="315"/>
        <v>-8.9915770056542268</v>
      </c>
      <c r="IA255" s="639"/>
    </row>
    <row r="256" spans="2:235">
      <c r="B256" s="65"/>
      <c r="C256" s="65"/>
      <c r="D256" s="65"/>
      <c r="E256" s="111"/>
      <c r="F256" s="111"/>
      <c r="L256" s="149">
        <f>INDEX($B$29:$B$34, MATCH($P256, $A$29:$A$34, 0))</f>
        <v>281.54523308547459</v>
      </c>
      <c r="M256" s="149">
        <f t="shared" si="319"/>
        <v>230</v>
      </c>
      <c r="N256" s="149">
        <f t="shared" si="328"/>
        <v>59.209167477053178</v>
      </c>
      <c r="O256" s="149">
        <f t="shared" si="320"/>
        <v>213.15300291739143</v>
      </c>
      <c r="P256" s="149">
        <f>IF(AC256=0,
IF(N256&lt;$E$29,1,
IF(N256&lt;$E$30,2,
IF(N256&lt;$E$31,3,
IF(N256&lt;$E$32,4,
IF(N256&lt;$E$33,5,
IF(N256&lt;$E$34,6)))))),
IF(N256&gt;$F$29,1,
IF(N256&gt;$F$30,2,
IF(N256&gt;$F$31,3,
IF(N256&gt;$F$32,4,
IF(N256&gt;$F$33,5,
IF(N256&gt;$F$34,6)))))))</f>
        <v>4</v>
      </c>
      <c r="Q256" s="149" cm="1">
        <f t="array" ref="Q256">INDEX(Sections!$A$37:$F$67, MATCH(N256, Acceleration!$H$6:$H$36, 1), Sections!P256)</f>
        <v>4.7104625432718503</v>
      </c>
      <c r="R256" s="149">
        <f>(BikeData!$G$5/L256)*BikeData!$N$2*(Sections!$O$2/Sections!$N$2)-Sections!W256/Sections!L256</f>
        <v>8.0041281813869904</v>
      </c>
      <c r="S256" s="149">
        <f>(Sections!$V$2*Sections!$L$2*BikeData!$N$2*((Sections!$P$2)/Sections!$M$2)/(1-Sections!$V$2*Sections!$N$2/Sections!$M$2))/Sections!L256-Sections!W256/Sections!L256</f>
        <v>12.25464802891733</v>
      </c>
      <c r="T256" s="149">
        <f t="shared" si="317"/>
        <v>4.7104625432718503</v>
      </c>
      <c r="U256" s="149">
        <f t="shared" si="318"/>
        <v>59.288670405164893</v>
      </c>
      <c r="V256" s="149">
        <f t="shared" si="321"/>
        <v>1.687794508105633E-2</v>
      </c>
      <c r="W256" s="149">
        <f>0.5*Sections!$U$2*Sections!$T$2*Sections!N256^2</f>
        <v>631.03059239863171</v>
      </c>
      <c r="X256" s="149">
        <f>BikeData!$N$2*((Sections!$P$2)/Sections!$N$2)-(0.5*Sections!$U$2*Sections!$T$2*Sections!N256^2)/BikeData!$G$5</f>
        <v>8.0440526287949012</v>
      </c>
      <c r="Y256" s="149">
        <f>Sections!$V$2*BikeData!$N$2*(Sections!$P$2/Sections!$M$2)/(1-Sections!$V$2*Sections!$N$2/Sections!$M$2)</f>
        <v>15.459349727578084</v>
      </c>
      <c r="Z256" s="149">
        <f t="shared" si="322"/>
        <v>8.0440526287949012</v>
      </c>
      <c r="AA256" s="149">
        <f>$D$2-M256</f>
        <v>273.2</v>
      </c>
      <c r="AB256" s="149">
        <f>MAX(0, (N256^2 - M$17^2)/(2*Sections!Z256))</f>
        <v>162.16218672775986</v>
      </c>
      <c r="AC256" s="149">
        <f t="shared" si="329"/>
        <v>0</v>
      </c>
      <c r="AD256" s="149">
        <f t="shared" si="323"/>
        <v>4.7104625432718503</v>
      </c>
      <c r="EW256" s="637"/>
      <c r="EX256" s="129">
        <f>INDEX($B$29:$B$34, MATCH($FB256, $A$29:$A$34, 0))</f>
        <v>300.69501336586995</v>
      </c>
      <c r="EY256" s="129">
        <f t="shared" si="355"/>
        <v>230</v>
      </c>
      <c r="EZ256" s="129">
        <f t="shared" si="356"/>
        <v>36.322971985625252</v>
      </c>
      <c r="FA256" s="129">
        <f t="shared" si="357"/>
        <v>130.7626991482509</v>
      </c>
      <c r="FB256" s="149">
        <f>IF(FO256=1,
IF(EZ256&lt;$E$29,1,
IF(EZ256&lt;$E$30,2,
IF(EZ256&lt;$E$31,3,
IF(EZ256&lt;$E$32,4,
IF(EZ256&lt;$E$33,5,
IF(EZ256&lt;$E$34,6)))))),
IF(EZ256&gt;$F$29,1,
IF(EZ256&gt;$F$30,2,
IF(EZ256&gt;$F$31,3,
IF(EZ256&gt;$F$32,4,
IF(EZ256&gt;$F$33,5,
IF(EZ256&gt;$F$34,6)))))))</f>
        <v>2</v>
      </c>
      <c r="FC256" s="149" cm="1">
        <f t="array" ref="FC256">INDEX(Sections!$A$37:$F$67, MATCH(EZ256, Acceleration!$H$6:$H$36, 1), Sections!FB256)</f>
        <v>9.4901727706756382</v>
      </c>
      <c r="FD256" s="129">
        <f>(BikeData!$G$5/EX256)*BikeData!$N$2*(Sections!$O$2/Sections!$N$2)-Sections!FI256/Sections!EX256</f>
        <v>8.8031730368474665</v>
      </c>
      <c r="FE256" s="129">
        <f>(Sections!$V$2*Sections!$L$2*BikeData!$N$2*((Sections!$P$2)/Sections!$M$2)/(1-Sections!$V$2*Sections!$N$2/Sections!$M$2))/Sections!EX256-Sections!FI256/Sections!EX256</f>
        <v>12.782998268439407</v>
      </c>
      <c r="FF256" s="129">
        <f t="shared" si="358"/>
        <v>8.8031730368474665</v>
      </c>
      <c r="FG256" s="129">
        <f t="shared" si="367"/>
        <v>36.059517173226439</v>
      </c>
      <c r="FH256" s="129">
        <f t="shared" si="362"/>
        <v>2.7630992291668609E-2</v>
      </c>
      <c r="FI256" s="149">
        <f>0.5*Sections!$U$2*Sections!$T$2*Sections!EZ256^2</f>
        <v>237.48449289633299</v>
      </c>
      <c r="FJ256" s="149">
        <f>BikeData!$N$2*((Sections!$P$2)/Sections!$N$2)-(0.5*Sections!$U$2*Sections!$T$2*Sections!EZ256^2)/BikeData!$G$5</f>
        <v>9.5347575511520919</v>
      </c>
      <c r="FK256" s="149">
        <f>Sections!$V$2*BikeData!$N$2*(Sections!$P$2/Sections!$M$2)/(1-Sections!$V$2*Sections!$N$2/Sections!$M$2)</f>
        <v>15.459349727578084</v>
      </c>
      <c r="FL256" s="149">
        <f t="shared" si="359"/>
        <v>9.5347575511520919</v>
      </c>
      <c r="FM256" s="149">
        <f t="shared" si="360"/>
        <v>23.628281630000004</v>
      </c>
      <c r="FN256" s="149">
        <f t="shared" si="324"/>
        <v>31.116169147992892</v>
      </c>
      <c r="FO256" s="149">
        <f t="shared" si="361"/>
        <v>1</v>
      </c>
      <c r="FP256" s="149">
        <f t="shared" si="363"/>
        <v>-9.5347575511520919</v>
      </c>
      <c r="FQ256" s="676"/>
      <c r="FR256" s="149">
        <f>INDEX($B$29:$B$34, MATCH($FV256, $A$29:$A$34, 0))</f>
        <v>281.54523308547459</v>
      </c>
      <c r="FS256" s="129">
        <f t="shared" si="330"/>
        <v>230</v>
      </c>
      <c r="FT256" s="129">
        <f t="shared" si="331"/>
        <v>61.025080233205863</v>
      </c>
      <c r="FU256" s="129">
        <f t="shared" si="332"/>
        <v>219.6902888395411</v>
      </c>
      <c r="FV256" s="149">
        <f>IF(GI256=0,
IF(FT256&lt;$E$29,1,
IF(FT256&lt;$E$30,2,
IF(FT256&lt;$E$31,3,
IF(FT256&lt;$E$32,4,
IF(FT256&lt;$E$33,5,
IF(FT256&lt;$E$34,6)))))),
IF(FT256&gt;$F$29,1,
IF(FT256&gt;$F$30,2,
IF(FT256&gt;$F$31,3,
IF(FT256&gt;$F$32,4,
IF(FT256&gt;$F$33,5,
IF(FT256&gt;$F$34,6)))))))</f>
        <v>4</v>
      </c>
      <c r="FW256" s="149" cm="1">
        <f t="array" ref="FW256">INDEX(Sections!$A$37:$F$67, MATCH(FT256, Acceleration!$H$6:$H$36, 1), Sections!FV256)</f>
        <v>4.7104625432718503</v>
      </c>
      <c r="FX256" s="129">
        <f>(BikeData!$G$5/FR256)*BikeData!$N$2*(Sections!$O$2/Sections!$N$2)-Sections!GC256/Sections!FR256</f>
        <v>7.864540370522171</v>
      </c>
      <c r="FY256" s="129">
        <f>(Sections!$V$2*Sections!$L$2*BikeData!$N$2*((Sections!$P$2)/Sections!$M$2)/(1-Sections!$V$2*Sections!$N$2/Sections!$M$2))/Sections!FR256-Sections!GC256/Sections!FR256</f>
        <v>12.115060218052511</v>
      </c>
      <c r="FZ256" s="129">
        <f t="shared" si="333"/>
        <v>4.7104625432718503</v>
      </c>
      <c r="GA256" s="129">
        <f t="shared" si="334"/>
        <v>61.102220438833129</v>
      </c>
      <c r="GB256" s="129">
        <f t="shared" si="325"/>
        <v>1.6376354746191302E-2</v>
      </c>
      <c r="GC256" s="149">
        <f>0.5*Sections!$U$2*Sections!$T$2*Sections!FT256^2</f>
        <v>670.33087514445833</v>
      </c>
      <c r="GD256" s="149">
        <f>BikeData!$N$2*((Sections!$P$2)/Sections!$N$2)-(0.5*Sections!$U$2*Sections!$T$2*Sections!FT256^2)/BikeData!$G$5</f>
        <v>7.8951879214243448</v>
      </c>
      <c r="GE256" s="149">
        <f>Sections!$V$2*BikeData!$N$2*(Sections!$P$2/Sections!$M$2)/(1-Sections!$V$2*Sections!$N$2/Sections!$M$2)</f>
        <v>15.459349727578084</v>
      </c>
      <c r="GF256" s="149">
        <f t="shared" si="335"/>
        <v>7.8951879214243448</v>
      </c>
      <c r="GG256" s="149">
        <f t="shared" si="336"/>
        <v>284.54111422000005</v>
      </c>
      <c r="GH256" s="149">
        <f>MAX(0, (FT256^2 - CX$6^2)/(2*Sections!GF256))</f>
        <v>235.84368443996249</v>
      </c>
      <c r="GI256" s="149">
        <f t="shared" si="337"/>
        <v>0</v>
      </c>
      <c r="GJ256" s="149">
        <f t="shared" si="338"/>
        <v>4.7104625432718503</v>
      </c>
      <c r="GL256" s="670"/>
      <c r="GM256" s="229">
        <f>INDEX($B$29:$B$34, MATCH(GQ256, $A$29:$A$34, 0))</f>
        <v>281.54523308547459</v>
      </c>
      <c r="GN256" s="106">
        <f t="shared" si="339"/>
        <v>230</v>
      </c>
      <c r="GO256" s="106">
        <f t="shared" si="340"/>
        <v>55.865419490233073</v>
      </c>
      <c r="GP256" s="106">
        <f t="shared" si="341"/>
        <v>201.11551016483907</v>
      </c>
      <c r="GQ256" s="106">
        <f>IF(HD256=1,
IF(GO256&lt;$E$29,1,
IF(GO256&lt;$E$30,2,
IF(GO256&lt;$E$31,3,
IF(GO256&lt;$E$32,4,
IF(GO256&lt;$E$33,5,
IF(GO256&lt;$E$34,6)))))),
IF(GO256&gt;$F$29,1,
IF(GO256&gt;$F$30,2,
IF(GO256&gt;$F$31,3,
IF(GO256&gt;$F$32,4,
IF(GO256&gt;$F$33,5,
IF(GO256&gt;$F$34,6)))))))</f>
        <v>4</v>
      </c>
      <c r="GR256" s="106" cm="1">
        <f t="array" ref="GR256">INDEX(Sections!$A$37:$F$67, MATCH(GO256, Acceleration!$H$6:$H$36, 1), Sections!GQ256)</f>
        <v>4.7104625432718503</v>
      </c>
      <c r="GS256" s="106">
        <f>(BikeData!$G$5/GM256)*BikeData!$N$2*(Sections!$O$2/Sections!$N$2)-Sections!GX256/Sections!GM256</f>
        <v>8.2501294173946214</v>
      </c>
      <c r="GT256" s="106">
        <f>(Sections!$V$2*Sections!$L$2*BikeData!$N$2*((Sections!$P$2)/Sections!$M$2)/(1-Sections!$V$2*Sections!$N$2/Sections!$M$2))/Sections!GM256-Sections!GX256/Sections!GM256</f>
        <v>12.500649264924961</v>
      </c>
      <c r="GU256" s="106">
        <f t="shared" si="342"/>
        <v>4.7104625432718503</v>
      </c>
      <c r="GV256" s="106">
        <f t="shared" si="379"/>
        <v>55.716535148835604</v>
      </c>
      <c r="GW256" s="106">
        <f t="shared" si="377"/>
        <v>1.7924045213846388E-2</v>
      </c>
      <c r="GX256" s="106">
        <f>0.5*Sections!$U$2*Sections!$T$2*Sections!GO256^2</f>
        <v>561.77011706754831</v>
      </c>
      <c r="GY256" s="106">
        <f>BikeData!$N$2*((Sections!$P$2)/Sections!$N$2)-(0.5*Sections!$U$2*Sections!$T$2*Sections!GO256^2)/BikeData!$G$5</f>
        <v>8.3064029141399125</v>
      </c>
      <c r="GZ256" s="106">
        <f>Sections!$V$2*BikeData!$N$2*(Sections!$P$2/Sections!$M$2)/(1-Sections!$V$2*Sections!$N$2/Sections!$M$2)</f>
        <v>15.459349727578084</v>
      </c>
      <c r="HA256" s="106">
        <f t="shared" si="344"/>
        <v>8.3064029141399125</v>
      </c>
      <c r="HB256" s="106">
        <f t="shared" si="345"/>
        <v>153.21187875999999</v>
      </c>
      <c r="HC256" s="106">
        <f>MAX(0, (GO256^2 - DY$9^2)/(2*Sections!HA256))</f>
        <v>187.86381584662581</v>
      </c>
      <c r="HD256" s="106">
        <f t="shared" si="346"/>
        <v>1</v>
      </c>
      <c r="HE256" s="106">
        <f t="shared" si="378"/>
        <v>-8.3064029141399125</v>
      </c>
      <c r="HF256" s="639"/>
      <c r="HG256" s="672"/>
      <c r="HH256" s="82">
        <f>INDEX($B$29:$B$34, MATCH(HL256, $A$29:$A$34, 0))</f>
        <v>288.49501037177833</v>
      </c>
      <c r="HI256" s="82">
        <f t="shared" si="348"/>
        <v>230</v>
      </c>
      <c r="HJ256" s="82">
        <f t="shared" si="349"/>
        <v>45.804365948244985</v>
      </c>
      <c r="HK256" s="82">
        <f t="shared" si="350"/>
        <v>164.89571741368195</v>
      </c>
      <c r="HL256" s="106">
        <f>IF(HY256=1,
IF(HJ256&lt;$E$29,1,
IF(HJ256&lt;$E$30,2,
IF(HJ256&lt;$E$31,3,
IF(HJ256&lt;$E$32,4,
IF(HJ256&lt;$E$33,5,
IF(HJ256&lt;$E$34,6)))))),
IF(HJ256&gt;$F$29,1,
IF(HJ256&gt;$F$30,2,
IF(HJ256&gt;$F$31,3,
IF(HJ256&gt;$F$32,4,
IF(HJ256&gt;$F$33,5,
IF(HJ256&gt;$F$34,6)))))))</f>
        <v>3</v>
      </c>
      <c r="HM256" s="106" cm="1">
        <f t="array" ref="HM256">INDEX(Sections!$A$37:$F$67, MATCH(HJ256, Acceleration!$H$6:$H$36, 1), Sections!HL256)</f>
        <v>6.8582415088433493</v>
      </c>
      <c r="HN256" s="82">
        <f>(BikeData!$G$5/HH256)*BikeData!$N$2*(Sections!$O$2/Sections!$N$2)-Sections!HS256/Sections!HH256</f>
        <v>8.6896044907567287</v>
      </c>
      <c r="HO256" s="82">
        <f>(Sections!$V$2*Sections!$L$2*BikeData!$N$2*((Sections!$P$2)/Sections!$M$2)/(1-Sections!$V$2*Sections!$N$2/Sections!$M$2))/Sections!HH256-Sections!HS256/Sections!HH256</f>
        <v>12.837730309865981</v>
      </c>
      <c r="HP256" s="82">
        <f t="shared" si="351"/>
        <v>6.8582415088433493</v>
      </c>
      <c r="HQ256" s="82">
        <f t="shared" si="376"/>
        <v>45.607370713807803</v>
      </c>
      <c r="HR256" s="106">
        <f t="shared" si="314"/>
        <v>2.1879028591196593E-2</v>
      </c>
      <c r="HS256" s="104">
        <f>0.5*Sections!$U$2*Sections!$T$2*Sections!HJ256^2</f>
        <v>377.64718918573408</v>
      </c>
      <c r="HT256" s="104">
        <f>BikeData!$N$2*((Sections!$P$2)/Sections!$N$2)-(0.5*Sections!$U$2*Sections!$T$2*Sections!HJ256^2)/BikeData!$G$5</f>
        <v>9.0038382470255733</v>
      </c>
      <c r="HU256" s="104">
        <f>Sections!$V$2*BikeData!$N$2*(Sections!$P$2/Sections!$M$2)/(1-Sections!$V$2*Sections!$N$2/Sections!$M$2)</f>
        <v>15.459349727578084</v>
      </c>
      <c r="HV256" s="106">
        <f t="shared" si="352"/>
        <v>9.0038382470255733</v>
      </c>
      <c r="HW256" s="106">
        <f t="shared" si="353"/>
        <v>91.421918600000026</v>
      </c>
      <c r="HX256" s="106">
        <f t="shared" si="327"/>
        <v>98.667611358556229</v>
      </c>
      <c r="HY256" s="106">
        <f t="shared" si="354"/>
        <v>1</v>
      </c>
      <c r="HZ256" s="106">
        <f t="shared" si="315"/>
        <v>-9.0038382470255733</v>
      </c>
      <c r="IA256" s="639"/>
    </row>
    <row r="257" spans="2:235">
      <c r="B257" s="65"/>
      <c r="C257" s="65"/>
      <c r="D257" s="65"/>
      <c r="E257" s="111"/>
      <c r="F257" s="111"/>
      <c r="L257" s="149">
        <f>INDEX($B$29:$B$34, MATCH($P257, $A$29:$A$34, 0))</f>
        <v>281.54523308547459</v>
      </c>
      <c r="M257" s="149">
        <f t="shared" si="319"/>
        <v>231</v>
      </c>
      <c r="N257" s="149">
        <f t="shared" si="328"/>
        <v>59.288670405164893</v>
      </c>
      <c r="O257" s="149">
        <f t="shared" si="320"/>
        <v>213.43921345859363</v>
      </c>
      <c r="P257" s="149">
        <f>IF(AC257=0,
IF(N257&lt;$E$29,1,
IF(N257&lt;$E$30,2,
IF(N257&lt;$E$31,3,
IF(N257&lt;$E$32,4,
IF(N257&lt;$E$33,5,
IF(N257&lt;$E$34,6)))))),
IF(N257&gt;$F$29,1,
IF(N257&gt;$F$30,2,
IF(N257&gt;$F$31,3,
IF(N257&gt;$F$32,4,
IF(N257&gt;$F$33,5,
IF(N257&gt;$F$34,6)))))))</f>
        <v>4</v>
      </c>
      <c r="Q257" s="149" cm="1">
        <f t="array" ref="Q257">INDEX(Sections!$A$37:$F$67, MATCH(N257, Acceleration!$H$6:$H$36, 1), Sections!P257)</f>
        <v>4.7104625432718503</v>
      </c>
      <c r="R257" s="149">
        <f>(BikeData!$G$5/L257)*BikeData!$N$2*(Sections!$O$2/Sections!$N$2)-Sections!W257/Sections!L257</f>
        <v>7.9981051118539224</v>
      </c>
      <c r="S257" s="149">
        <f>(Sections!$V$2*Sections!$L$2*BikeData!$N$2*((Sections!$P$2)/Sections!$M$2)/(1-Sections!$V$2*Sections!$N$2/Sections!$M$2))/Sections!L257-Sections!W257/Sections!L257</f>
        <v>12.248624959384262</v>
      </c>
      <c r="T257" s="149">
        <f t="shared" si="317"/>
        <v>4.7104625432718503</v>
      </c>
      <c r="U257" s="149">
        <f t="shared" si="318"/>
        <v>59.368066866783018</v>
      </c>
      <c r="V257" s="149">
        <f t="shared" si="321"/>
        <v>1.6855342949606819E-2</v>
      </c>
      <c r="W257" s="149">
        <f>0.5*Sections!$U$2*Sections!$T$2*Sections!N257^2</f>
        <v>632.72635891420953</v>
      </c>
      <c r="X257" s="149">
        <f>BikeData!$N$2*((Sections!$P$2)/Sections!$N$2)-(0.5*Sections!$U$2*Sections!$T$2*Sections!N257^2)/BikeData!$G$5</f>
        <v>8.0376292707813484</v>
      </c>
      <c r="Y257" s="149">
        <f>Sections!$V$2*BikeData!$N$2*(Sections!$P$2/Sections!$M$2)/(1-Sections!$V$2*Sections!$N$2/Sections!$M$2)</f>
        <v>15.459349727578084</v>
      </c>
      <c r="Z257" s="149">
        <f t="shared" si="322"/>
        <v>8.0376292707813484</v>
      </c>
      <c r="AA257" s="149">
        <f>$D$2-M257</f>
        <v>272.2</v>
      </c>
      <c r="AB257" s="149">
        <f>MAX(0, (N257^2 - M$17^2)/(2*Sections!Z257))</f>
        <v>162.87783161894623</v>
      </c>
      <c r="AC257" s="149">
        <f t="shared" si="329"/>
        <v>0</v>
      </c>
      <c r="AD257" s="149">
        <f t="shared" si="323"/>
        <v>4.7104625432718503</v>
      </c>
      <c r="EW257" s="637"/>
      <c r="EX257" s="129">
        <f>INDEX($B$29:$B$34, MATCH($FB257, $A$29:$A$34, 0))</f>
        <v>300.69501336586995</v>
      </c>
      <c r="EY257" s="129">
        <f t="shared" si="355"/>
        <v>231</v>
      </c>
      <c r="EZ257" s="129">
        <f t="shared" si="356"/>
        <v>36.059517173226439</v>
      </c>
      <c r="FA257" s="129">
        <f t="shared" si="357"/>
        <v>129.8142618236152</v>
      </c>
      <c r="FB257" s="149">
        <f>IF(FO257=1,
IF(EZ257&lt;$E$29,1,
IF(EZ257&lt;$E$30,2,
IF(EZ257&lt;$E$31,3,
IF(EZ257&lt;$E$32,4,
IF(EZ257&lt;$E$33,5,
IF(EZ257&lt;$E$34,6)))))),
IF(EZ257&gt;$F$29,1,
IF(EZ257&gt;$F$30,2,
IF(EZ257&gt;$F$31,3,
IF(EZ257&gt;$F$32,4,
IF(EZ257&gt;$F$33,5,
IF(EZ257&gt;$F$34,6)))))))</f>
        <v>2</v>
      </c>
      <c r="FC257" s="149" cm="1">
        <f t="array" ref="FC257">INDEX(Sections!$A$37:$F$67, MATCH(EZ257, Acceleration!$H$6:$H$36, 1), Sections!FB257)</f>
        <v>9.4901727706756382</v>
      </c>
      <c r="FD257" s="129">
        <f>(BikeData!$G$5/EX257)*BikeData!$N$2*(Sections!$O$2/Sections!$N$2)-Sections!FI257/Sections!EX257</f>
        <v>8.8145883000405352</v>
      </c>
      <c r="FE257" s="129">
        <f>(Sections!$V$2*Sections!$L$2*BikeData!$N$2*((Sections!$P$2)/Sections!$M$2)/(1-Sections!$V$2*Sections!$N$2/Sections!$M$2))/Sections!EX257-Sections!FI257/Sections!EX257</f>
        <v>12.794413531632475</v>
      </c>
      <c r="FF257" s="129">
        <f t="shared" si="358"/>
        <v>8.8145883000405352</v>
      </c>
      <c r="FG257" s="129">
        <f t="shared" si="367"/>
        <v>35.793760067638573</v>
      </c>
      <c r="FH257" s="129">
        <f t="shared" si="362"/>
        <v>2.7834499368701901E-2</v>
      </c>
      <c r="FI257" s="149">
        <f>0.5*Sections!$U$2*Sections!$T$2*Sections!EZ257^2</f>
        <v>234.05198017791824</v>
      </c>
      <c r="FJ257" s="149">
        <f>BikeData!$N$2*((Sections!$P$2)/Sections!$N$2)-(0.5*Sections!$U$2*Sections!$T$2*Sections!EZ257^2)/BikeData!$G$5</f>
        <v>9.5477594932673</v>
      </c>
      <c r="FK257" s="149">
        <f>Sections!$V$2*BikeData!$N$2*(Sections!$P$2/Sections!$M$2)/(1-Sections!$V$2*Sections!$N$2/Sections!$M$2)</f>
        <v>15.459349727578084</v>
      </c>
      <c r="FL257" s="149">
        <f t="shared" si="359"/>
        <v>9.5477594932673</v>
      </c>
      <c r="FM257" s="149">
        <f t="shared" si="360"/>
        <v>22.628281630000004</v>
      </c>
      <c r="FN257" s="149">
        <f t="shared" si="324"/>
        <v>30.07515756948904</v>
      </c>
      <c r="FO257" s="149">
        <f t="shared" si="361"/>
        <v>1</v>
      </c>
      <c r="FP257" s="149">
        <f t="shared" si="363"/>
        <v>-9.5477594932673</v>
      </c>
      <c r="FQ257" s="676"/>
      <c r="FR257" s="149">
        <f>INDEX($B$29:$B$34, MATCH($FV257, $A$29:$A$34, 0))</f>
        <v>281.54523308547459</v>
      </c>
      <c r="FS257" s="129">
        <f t="shared" si="330"/>
        <v>231</v>
      </c>
      <c r="FT257" s="129">
        <f t="shared" si="331"/>
        <v>61.102220438833129</v>
      </c>
      <c r="FU257" s="129">
        <f t="shared" si="332"/>
        <v>219.96799357979927</v>
      </c>
      <c r="FV257" s="149">
        <f>IF(GI257=0,
IF(FT257&lt;$E$29,1,
IF(FT257&lt;$E$30,2,
IF(FT257&lt;$E$31,3,
IF(FT257&lt;$E$32,4,
IF(FT257&lt;$E$33,5,
IF(FT257&lt;$E$34,6)))))),
IF(FT257&gt;$F$29,1,
IF(FT257&gt;$F$30,2,
IF(FT257&gt;$F$31,3,
IF(FT257&gt;$F$32,4,
IF(FT257&gt;$F$33,5,
IF(FT257&gt;$F$34,6)))))))</f>
        <v>4</v>
      </c>
      <c r="FW257" s="149" cm="1">
        <f t="array" ref="FW257">INDEX(Sections!$A$37:$F$67, MATCH(FT257, Acceleration!$H$6:$H$36, 1), Sections!FV257)</f>
        <v>4.7104625432718503</v>
      </c>
      <c r="FX257" s="129">
        <f>(BikeData!$G$5/FR257)*BikeData!$N$2*(Sections!$O$2/Sections!$N$2)-Sections!GC257/Sections!FR257</f>
        <v>7.8585173009891029</v>
      </c>
      <c r="FY257" s="129">
        <f>(Sections!$V$2*Sections!$L$2*BikeData!$N$2*((Sections!$P$2)/Sections!$M$2)/(1-Sections!$V$2*Sections!$N$2/Sections!$M$2))/Sections!FR257-Sections!GC257/Sections!FR257</f>
        <v>12.109037148519443</v>
      </c>
      <c r="FZ257" s="129">
        <f t="shared" si="333"/>
        <v>4.7104625432718503</v>
      </c>
      <c r="GA257" s="129">
        <f t="shared" si="334"/>
        <v>61.179263379369814</v>
      </c>
      <c r="GB257" s="129">
        <f t="shared" si="325"/>
        <v>1.6355706011658901E-2</v>
      </c>
      <c r="GC257" s="149">
        <f>0.5*Sections!$U$2*Sections!$T$2*Sections!FT257^2</f>
        <v>672.02664166003615</v>
      </c>
      <c r="GD257" s="149">
        <f>BikeData!$N$2*((Sections!$P$2)/Sections!$N$2)-(0.5*Sections!$U$2*Sections!$T$2*Sections!FT257^2)/BikeData!$G$5</f>
        <v>7.8887645634107928</v>
      </c>
      <c r="GE257" s="149">
        <f>Sections!$V$2*BikeData!$N$2*(Sections!$P$2/Sections!$M$2)/(1-Sections!$V$2*Sections!$N$2/Sections!$M$2)</f>
        <v>15.459349727578084</v>
      </c>
      <c r="GF257" s="149">
        <f t="shared" si="335"/>
        <v>7.8887645634107928</v>
      </c>
      <c r="GG257" s="149">
        <f t="shared" si="336"/>
        <v>283.54111422000005</v>
      </c>
      <c r="GH257" s="149">
        <f>MAX(0, (FT257^2 - CX$6^2)/(2*Sections!GF257))</f>
        <v>236.63282840713563</v>
      </c>
      <c r="GI257" s="149">
        <f t="shared" si="337"/>
        <v>0</v>
      </c>
      <c r="GJ257" s="149">
        <f t="shared" si="338"/>
        <v>4.7104625432718503</v>
      </c>
      <c r="GL257" s="670"/>
      <c r="GM257" s="229">
        <f>INDEX($B$29:$B$34, MATCH(GQ257, $A$29:$A$34, 0))</f>
        <v>281.54523308547459</v>
      </c>
      <c r="GN257" s="106">
        <f t="shared" si="339"/>
        <v>231</v>
      </c>
      <c r="GO257" s="106">
        <f t="shared" si="340"/>
        <v>55.716535148835604</v>
      </c>
      <c r="GP257" s="106">
        <f t="shared" si="341"/>
        <v>200.57952653580818</v>
      </c>
      <c r="GQ257" s="106">
        <f>IF(HD257=1,
IF(GO257&lt;$E$29,1,
IF(GO257&lt;$E$30,2,
IF(GO257&lt;$E$31,3,
IF(GO257&lt;$E$32,4,
IF(GO257&lt;$E$33,5,
IF(GO257&lt;$E$34,6)))))),
IF(GO257&gt;$F$29,1,
IF(GO257&gt;$F$30,2,
IF(GO257&gt;$F$31,3,
IF(GO257&gt;$F$32,4,
IF(GO257&gt;$F$33,5,
IF(GO257&gt;$F$34,6)))))))</f>
        <v>4</v>
      </c>
      <c r="GR257" s="106" cm="1">
        <f t="array" ref="GR257">INDEX(Sections!$A$37:$F$67, MATCH(GO257, Acceleration!$H$6:$H$36, 1), Sections!GQ257)</f>
        <v>4.7104625432718503</v>
      </c>
      <c r="GS257" s="106">
        <f>(BikeData!$G$5/GM257)*BikeData!$N$2*(Sections!$O$2/Sections!$N$2)-Sections!GX257/Sections!GM257</f>
        <v>8.2607504640247473</v>
      </c>
      <c r="GT257" s="106">
        <f>(Sections!$V$2*Sections!$L$2*BikeData!$N$2*((Sections!$P$2)/Sections!$M$2)/(1-Sections!$V$2*Sections!$N$2/Sections!$M$2))/Sections!GM257-Sections!GX257/Sections!GM257</f>
        <v>12.511270311555087</v>
      </c>
      <c r="GU257" s="106">
        <f t="shared" si="342"/>
        <v>4.7104625432718503</v>
      </c>
      <c r="GV257" s="106">
        <f t="shared" si="379"/>
        <v>55.567048053113496</v>
      </c>
      <c r="GW257" s="106">
        <f t="shared" si="377"/>
        <v>1.7972102824641335E-2</v>
      </c>
      <c r="GX257" s="106">
        <f>0.5*Sections!$U$2*Sections!$T$2*Sections!GO257^2</f>
        <v>558.77981201845796</v>
      </c>
      <c r="GY257" s="106">
        <f>BikeData!$N$2*((Sections!$P$2)/Sections!$N$2)-(0.5*Sections!$U$2*Sections!$T$2*Sections!GO257^2)/BikeData!$G$5</f>
        <v>8.3177298272046496</v>
      </c>
      <c r="GZ257" s="106">
        <f>Sections!$V$2*BikeData!$N$2*(Sections!$P$2/Sections!$M$2)/(1-Sections!$V$2*Sections!$N$2/Sections!$M$2)</f>
        <v>15.459349727578084</v>
      </c>
      <c r="HA257" s="106">
        <f t="shared" si="344"/>
        <v>8.3177298272046496</v>
      </c>
      <c r="HB257" s="106">
        <f t="shared" si="345"/>
        <v>152.21187875999999</v>
      </c>
      <c r="HC257" s="106">
        <f>MAX(0, (GO257^2 - DY$9^2)/(2*Sections!HA257))</f>
        <v>186.60934855314426</v>
      </c>
      <c r="HD257" s="106">
        <f t="shared" si="346"/>
        <v>1</v>
      </c>
      <c r="HE257" s="106">
        <f t="shared" si="378"/>
        <v>-8.3177298272046496</v>
      </c>
      <c r="HF257" s="639"/>
      <c r="HG257" s="672"/>
      <c r="HH257" s="82">
        <f>INDEX($B$29:$B$34, MATCH(HL257, $A$29:$A$34, 0))</f>
        <v>288.49501037177833</v>
      </c>
      <c r="HI257" s="82">
        <f t="shared" si="348"/>
        <v>231</v>
      </c>
      <c r="HJ257" s="82">
        <f t="shared" si="349"/>
        <v>45.607370713807803</v>
      </c>
      <c r="HK257" s="82">
        <f t="shared" si="350"/>
        <v>164.1865345697081</v>
      </c>
      <c r="HL257" s="106">
        <f>IF(HY257=1,
IF(HJ257&lt;$E$29,1,
IF(HJ257&lt;$E$30,2,
IF(HJ257&lt;$E$31,3,
IF(HJ257&lt;$E$32,4,
IF(HJ257&lt;$E$33,5,
IF(HJ257&lt;$E$34,6)))))),
IF(HJ257&gt;$F$29,1,
IF(HJ257&gt;$F$30,2,
IF(HJ257&gt;$F$31,3,
IF(HJ257&gt;$F$32,4,
IF(HJ257&gt;$F$33,5,
IF(HJ257&gt;$F$34,6)))))))</f>
        <v>3</v>
      </c>
      <c r="HM257" s="106" cm="1">
        <f t="array" ref="HM257">INDEX(Sections!$A$37:$F$67, MATCH(HJ257, Acceleration!$H$6:$H$36, 1), Sections!HL257)</f>
        <v>6.8582415088433493</v>
      </c>
      <c r="HN257" s="82">
        <f>(BikeData!$G$5/HH257)*BikeData!$N$2*(Sections!$O$2/Sections!$N$2)-Sections!HS257/Sections!HH257</f>
        <v>8.7008399771686147</v>
      </c>
      <c r="HO257" s="82">
        <f>(Sections!$V$2*Sections!$L$2*BikeData!$N$2*((Sections!$P$2)/Sections!$M$2)/(1-Sections!$V$2*Sections!$N$2/Sections!$M$2))/Sections!HH257-Sections!HS257/Sections!HH257</f>
        <v>12.848965796277867</v>
      </c>
      <c r="HP257" s="82">
        <f t="shared" si="351"/>
        <v>6.8582415088433493</v>
      </c>
      <c r="HQ257" s="82">
        <f t="shared" si="376"/>
        <v>45.409250500422822</v>
      </c>
      <c r="HR257" s="106">
        <f t="shared" si="314"/>
        <v>2.197400840987648E-2</v>
      </c>
      <c r="HS257" s="104">
        <f>0.5*Sections!$U$2*Sections!$T$2*Sections!HJ257^2</f>
        <v>374.40580741680481</v>
      </c>
      <c r="HT257" s="104">
        <f>BikeData!$N$2*((Sections!$P$2)/Sections!$N$2)-(0.5*Sections!$U$2*Sections!$T$2*Sections!HJ257^2)/BikeData!$G$5</f>
        <v>9.0161162082715176</v>
      </c>
      <c r="HU257" s="104">
        <f>Sections!$V$2*BikeData!$N$2*(Sections!$P$2/Sections!$M$2)/(1-Sections!$V$2*Sections!$N$2/Sections!$M$2)</f>
        <v>15.459349727578084</v>
      </c>
      <c r="HV257" s="106">
        <f t="shared" si="352"/>
        <v>9.0161162082715176</v>
      </c>
      <c r="HW257" s="106">
        <f t="shared" si="353"/>
        <v>90.421918600000026</v>
      </c>
      <c r="HX257" s="106">
        <f t="shared" si="327"/>
        <v>97.534609618167806</v>
      </c>
      <c r="HY257" s="106">
        <f t="shared" si="354"/>
        <v>1</v>
      </c>
      <c r="HZ257" s="106">
        <f t="shared" si="315"/>
        <v>-9.0161162082715176</v>
      </c>
      <c r="IA257" s="639"/>
    </row>
    <row r="258" spans="2:235">
      <c r="B258" s="65"/>
      <c r="C258" s="65"/>
      <c r="D258" s="65"/>
      <c r="E258" s="111"/>
      <c r="F258" s="111"/>
      <c r="L258" s="149">
        <f>INDEX($B$29:$B$34, MATCH($P258, $A$29:$A$34, 0))</f>
        <v>281.54523308547459</v>
      </c>
      <c r="M258" s="149">
        <f t="shared" si="319"/>
        <v>232</v>
      </c>
      <c r="N258" s="149">
        <f t="shared" si="328"/>
        <v>59.368066866783018</v>
      </c>
      <c r="O258" s="149">
        <f t="shared" si="320"/>
        <v>213.72504072041886</v>
      </c>
      <c r="P258" s="149">
        <f>IF(AC258=0,
IF(N258&lt;$E$29,1,
IF(N258&lt;$E$30,2,
IF(N258&lt;$E$31,3,
IF(N258&lt;$E$32,4,
IF(N258&lt;$E$33,5,
IF(N258&lt;$E$34,6)))))),
IF(N258&gt;$F$29,1,
IF(N258&gt;$F$30,2,
IF(N258&gt;$F$31,3,
IF(N258&gt;$F$32,4,
IF(N258&gt;$F$33,5,
IF(N258&gt;$F$34,6)))))))</f>
        <v>4</v>
      </c>
      <c r="Q258" s="149" cm="1">
        <f t="array" ref="Q258">INDEX(Sections!$A$37:$F$67, MATCH(N258, Acceleration!$H$6:$H$36, 1), Sections!P258)</f>
        <v>4.7104625432718503</v>
      </c>
      <c r="R258" s="149">
        <f>(BikeData!$G$5/L258)*BikeData!$N$2*(Sections!$O$2/Sections!$N$2)-Sections!W258/Sections!L258</f>
        <v>7.9920820423208525</v>
      </c>
      <c r="S258" s="149">
        <f>(Sections!$V$2*Sections!$L$2*BikeData!$N$2*((Sections!$P$2)/Sections!$M$2)/(1-Sections!$V$2*Sections!$N$2/Sections!$M$2))/Sections!L258-Sections!W258/Sections!L258</f>
        <v>12.242601889851192</v>
      </c>
      <c r="T258" s="149">
        <f t="shared" si="317"/>
        <v>4.7104625432718503</v>
      </c>
      <c r="U258" s="149">
        <f t="shared" si="318"/>
        <v>59.447357288489819</v>
      </c>
      <c r="V258" s="149">
        <f t="shared" si="321"/>
        <v>1.683283137874754E-2</v>
      </c>
      <c r="W258" s="149">
        <f>0.5*Sections!$U$2*Sections!$T$2*Sections!N258^2</f>
        <v>634.42212542978757</v>
      </c>
      <c r="X258" s="149">
        <f>BikeData!$N$2*((Sections!$P$2)/Sections!$N$2)-(0.5*Sections!$U$2*Sections!$T$2*Sections!N258^2)/BikeData!$G$5</f>
        <v>8.0312059127677955</v>
      </c>
      <c r="Y258" s="149">
        <f>Sections!$V$2*BikeData!$N$2*(Sections!$P$2/Sections!$M$2)/(1-Sections!$V$2*Sections!$N$2/Sections!$M$2)</f>
        <v>15.459349727578084</v>
      </c>
      <c r="Z258" s="149">
        <f t="shared" si="322"/>
        <v>8.0312059127677955</v>
      </c>
      <c r="AA258" s="149">
        <f>$D$2-M258</f>
        <v>271.2</v>
      </c>
      <c r="AB258" s="149">
        <f>MAX(0, (N258^2 - M$17^2)/(2*Sections!Z258))</f>
        <v>163.59462125561586</v>
      </c>
      <c r="AC258" s="149">
        <f t="shared" si="329"/>
        <v>0</v>
      </c>
      <c r="AD258" s="149">
        <f t="shared" si="323"/>
        <v>4.7104625432718503</v>
      </c>
      <c r="EW258" s="637"/>
      <c r="EX258" s="129">
        <f>INDEX($B$29:$B$34, MATCH($FB258, $A$29:$A$34, 0))</f>
        <v>300.69501336586995</v>
      </c>
      <c r="EY258" s="129">
        <f t="shared" si="355"/>
        <v>232</v>
      </c>
      <c r="EZ258" s="129">
        <f t="shared" si="356"/>
        <v>35.793760067638573</v>
      </c>
      <c r="FA258" s="129">
        <f t="shared" si="357"/>
        <v>128.85753624349886</v>
      </c>
      <c r="FB258" s="149">
        <f>IF(FO258=1,
IF(EZ258&lt;$E$29,1,
IF(EZ258&lt;$E$30,2,
IF(EZ258&lt;$E$31,3,
IF(EZ258&lt;$E$32,4,
IF(EZ258&lt;$E$33,5,
IF(EZ258&lt;$E$34,6)))))),
IF(EZ258&gt;$F$29,1,
IF(EZ258&gt;$F$30,2,
IF(EZ258&gt;$F$31,3,
IF(EZ258&gt;$F$32,4,
IF(EZ258&gt;$F$33,5,
IF(EZ258&gt;$F$34,6)))))))</f>
        <v>2</v>
      </c>
      <c r="FC258" s="149" cm="1">
        <f t="array" ref="FC258">INDEX(Sections!$A$37:$F$67, MATCH(EZ258, Acceleration!$H$6:$H$36, 1), Sections!FB258)</f>
        <v>9.4901727706756382</v>
      </c>
      <c r="FD258" s="129">
        <f>(BikeData!$G$5/EX258)*BikeData!$N$2*(Sections!$O$2/Sections!$N$2)-Sections!FI258/Sections!EX258</f>
        <v>8.8260191295015957</v>
      </c>
      <c r="FE258" s="129">
        <f>(Sections!$V$2*Sections!$L$2*BikeData!$N$2*((Sections!$P$2)/Sections!$M$2)/(1-Sections!$V$2*Sections!$N$2/Sections!$M$2))/Sections!EX258-Sections!FI258/Sections!EX258</f>
        <v>12.805844361093536</v>
      </c>
      <c r="FF258" s="129">
        <f t="shared" si="358"/>
        <v>8.8260191295015957</v>
      </c>
      <c r="FG258" s="129">
        <f t="shared" si="367"/>
        <v>35.525648501456949</v>
      </c>
      <c r="FH258" s="129">
        <f t="shared" si="362"/>
        <v>2.8042857338930128E-2</v>
      </c>
      <c r="FI258" s="149">
        <f>0.5*Sections!$U$2*Sections!$T$2*Sections!EZ258^2</f>
        <v>230.61478676034196</v>
      </c>
      <c r="FJ258" s="149">
        <f>BikeData!$N$2*((Sections!$P$2)/Sections!$N$2)-(0.5*Sections!$U$2*Sections!$T$2*Sections!EZ258^2)/BikeData!$G$5</f>
        <v>9.5607791653035736</v>
      </c>
      <c r="FK258" s="149">
        <f>Sections!$V$2*BikeData!$N$2*(Sections!$P$2/Sections!$M$2)/(1-Sections!$V$2*Sections!$N$2/Sections!$M$2)</f>
        <v>15.459349727578084</v>
      </c>
      <c r="FL258" s="149">
        <f t="shared" si="359"/>
        <v>9.5607791653035736</v>
      </c>
      <c r="FM258" s="149">
        <f t="shared" si="360"/>
        <v>21.628281630000004</v>
      </c>
      <c r="FN258" s="149">
        <f t="shared" si="324"/>
        <v>29.035563619099346</v>
      </c>
      <c r="FO258" s="149">
        <f t="shared" si="361"/>
        <v>1</v>
      </c>
      <c r="FP258" s="149">
        <f t="shared" si="363"/>
        <v>-9.5607791653035736</v>
      </c>
      <c r="FQ258" s="676"/>
      <c r="FR258" s="149">
        <f>INDEX($B$29:$B$34, MATCH($FV258, $A$29:$A$34, 0))</f>
        <v>281.54523308547459</v>
      </c>
      <c r="FS258" s="129">
        <f t="shared" si="330"/>
        <v>232</v>
      </c>
      <c r="FT258" s="129">
        <f t="shared" si="331"/>
        <v>61.179263379369814</v>
      </c>
      <c r="FU258" s="129">
        <f t="shared" si="332"/>
        <v>220.24534816573134</v>
      </c>
      <c r="FV258" s="149">
        <f>IF(GI258=0,
IF(FT258&lt;$E$29,1,
IF(FT258&lt;$E$30,2,
IF(FT258&lt;$E$31,3,
IF(FT258&lt;$E$32,4,
IF(FT258&lt;$E$33,5,
IF(FT258&lt;$E$34,6)))))),
IF(FT258&gt;$F$29,1,
IF(FT258&gt;$F$30,2,
IF(FT258&gt;$F$31,3,
IF(FT258&gt;$F$32,4,
IF(FT258&gt;$F$33,5,
IF(FT258&gt;$F$34,6)))))))</f>
        <v>4</v>
      </c>
      <c r="FW258" s="149" cm="1">
        <f t="array" ref="FW258">INDEX(Sections!$A$37:$F$67, MATCH(FT258, Acceleration!$H$6:$H$36, 1), Sections!FV258)</f>
        <v>4.7104625432718503</v>
      </c>
      <c r="FX258" s="129">
        <f>(BikeData!$G$5/FR258)*BikeData!$N$2*(Sections!$O$2/Sections!$N$2)-Sections!GC258/Sections!FR258</f>
        <v>7.852494231456034</v>
      </c>
      <c r="FY258" s="129">
        <f>(Sections!$V$2*Sections!$L$2*BikeData!$N$2*((Sections!$P$2)/Sections!$M$2)/(1-Sections!$V$2*Sections!$N$2/Sections!$M$2))/Sections!FR258-Sections!GC258/Sections!FR258</f>
        <v>12.103014078986373</v>
      </c>
      <c r="FZ258" s="129">
        <f t="shared" si="333"/>
        <v>4.7104625432718503</v>
      </c>
      <c r="GA258" s="129">
        <f t="shared" si="334"/>
        <v>61.256209421811633</v>
      </c>
      <c r="GB258" s="129">
        <f t="shared" si="325"/>
        <v>1.6335135187885892E-2</v>
      </c>
      <c r="GC258" s="149">
        <f>0.5*Sections!$U$2*Sections!$T$2*Sections!FT258^2</f>
        <v>673.72240817561408</v>
      </c>
      <c r="GD258" s="149">
        <f>BikeData!$N$2*((Sections!$P$2)/Sections!$N$2)-(0.5*Sections!$U$2*Sections!$T$2*Sections!FT258^2)/BikeData!$G$5</f>
        <v>7.8823412053972399</v>
      </c>
      <c r="GE258" s="149">
        <f>Sections!$V$2*BikeData!$N$2*(Sections!$P$2/Sections!$M$2)/(1-Sections!$V$2*Sections!$N$2/Sections!$M$2)</f>
        <v>15.459349727578084</v>
      </c>
      <c r="GF258" s="149">
        <f t="shared" si="335"/>
        <v>7.8823412053972399</v>
      </c>
      <c r="GG258" s="149">
        <f t="shared" si="336"/>
        <v>282.54111422000005</v>
      </c>
      <c r="GH258" s="149">
        <f>MAX(0, (FT258^2 - CX$6^2)/(2*Sections!GF258))</f>
        <v>237.42325852878838</v>
      </c>
      <c r="GI258" s="149">
        <f t="shared" si="337"/>
        <v>0</v>
      </c>
      <c r="GJ258" s="149">
        <f t="shared" si="338"/>
        <v>4.7104625432718503</v>
      </c>
      <c r="GL258" s="670"/>
      <c r="GM258" s="229">
        <f>INDEX($B$29:$B$34, MATCH(GQ258, $A$29:$A$34, 0))</f>
        <v>281.54523308547459</v>
      </c>
      <c r="GN258" s="106">
        <f t="shared" si="339"/>
        <v>232</v>
      </c>
      <c r="GO258" s="106">
        <f t="shared" si="340"/>
        <v>55.567048053113496</v>
      </c>
      <c r="GP258" s="106">
        <f t="shared" si="341"/>
        <v>200.04137299120859</v>
      </c>
      <c r="GQ258" s="106">
        <f>IF(HD258=1,
IF(GO258&lt;$E$29,1,
IF(GO258&lt;$E$30,2,
IF(GO258&lt;$E$31,3,
IF(GO258&lt;$E$32,4,
IF(GO258&lt;$E$33,5,
IF(GO258&lt;$E$34,6)))))),
IF(GO258&gt;$F$29,1,
IF(GO258&gt;$F$30,2,
IF(GO258&gt;$F$31,3,
IF(GO258&gt;$F$32,4,
IF(GO258&gt;$F$33,5,
IF(GO258&gt;$F$34,6)))))))</f>
        <v>4</v>
      </c>
      <c r="GR258" s="106" cm="1">
        <f t="array" ref="GR258">INDEX(Sections!$A$37:$F$67, MATCH(GO258, Acceleration!$H$6:$H$36, 1), Sections!GQ258)</f>
        <v>4.7104625432718503</v>
      </c>
      <c r="GS258" s="106">
        <f>(BikeData!$G$5/GM258)*BikeData!$N$2*(Sections!$O$2/Sections!$N$2)-Sections!GX258/Sections!GM258</f>
        <v>8.2713859939002781</v>
      </c>
      <c r="GT258" s="106">
        <f>(Sections!$V$2*Sections!$L$2*BikeData!$N$2*((Sections!$P$2)/Sections!$M$2)/(1-Sections!$V$2*Sections!$N$2/Sections!$M$2))/Sections!GM258-Sections!GX258/Sections!GM258</f>
        <v>12.521905841430618</v>
      </c>
      <c r="GU258" s="106">
        <f t="shared" si="342"/>
        <v>4.7104625432718503</v>
      </c>
      <c r="GV258" s="106">
        <f t="shared" si="379"/>
        <v>55.416953046562426</v>
      </c>
      <c r="GW258" s="106">
        <f t="shared" si="377"/>
        <v>1.8020615405672433E-2</v>
      </c>
      <c r="GX258" s="106">
        <f>0.5*Sections!$U$2*Sections!$T$2*Sections!GO258^2</f>
        <v>555.78542928066429</v>
      </c>
      <c r="GY258" s="106">
        <f>BikeData!$N$2*((Sections!$P$2)/Sections!$N$2)-(0.5*Sections!$U$2*Sections!$T$2*Sections!GO258^2)/BikeData!$G$5</f>
        <v>8.3290721860599284</v>
      </c>
      <c r="GZ258" s="106">
        <f>Sections!$V$2*BikeData!$N$2*(Sections!$P$2/Sections!$M$2)/(1-Sections!$V$2*Sections!$N$2/Sections!$M$2)</f>
        <v>15.459349727578084</v>
      </c>
      <c r="HA258" s="106">
        <f t="shared" si="344"/>
        <v>8.3290721860599284</v>
      </c>
      <c r="HB258" s="106">
        <f t="shared" si="345"/>
        <v>151.21187875999999</v>
      </c>
      <c r="HC258" s="106">
        <f>MAX(0, (GO258^2 - DY$9^2)/(2*Sections!HA258))</f>
        <v>185.35658956737058</v>
      </c>
      <c r="HD258" s="106">
        <f t="shared" si="346"/>
        <v>1</v>
      </c>
      <c r="HE258" s="106">
        <f t="shared" si="378"/>
        <v>-8.3290721860599284</v>
      </c>
      <c r="HF258" s="639"/>
      <c r="HG258" s="672"/>
      <c r="HH258" s="82">
        <f>INDEX($B$29:$B$34, MATCH(HL258, $A$29:$A$34, 0))</f>
        <v>288.49501037177833</v>
      </c>
      <c r="HI258" s="82">
        <f t="shared" si="348"/>
        <v>232</v>
      </c>
      <c r="HJ258" s="82">
        <f t="shared" si="349"/>
        <v>45.409250500422822</v>
      </c>
      <c r="HK258" s="82">
        <f t="shared" si="350"/>
        <v>163.47330180152215</v>
      </c>
      <c r="HL258" s="106">
        <f>IF(HY258=1,
IF(HJ258&lt;$E$29,1,
IF(HJ258&lt;$E$30,2,
IF(HJ258&lt;$E$31,3,
IF(HJ258&lt;$E$32,4,
IF(HJ258&lt;$E$33,5,
IF(HJ258&lt;$E$34,6)))))),
IF(HJ258&gt;$F$29,1,
IF(HJ258&gt;$F$30,2,
IF(HJ258&gt;$F$31,3,
IF(HJ258&gt;$F$32,4,
IF(HJ258&gt;$F$33,5,
IF(HJ258&gt;$F$34,6)))))))</f>
        <v>3</v>
      </c>
      <c r="HM258" s="106" cm="1">
        <f t="array" ref="HM258">INDEX(Sections!$A$37:$F$67, MATCH(HJ258, Acceleration!$H$6:$H$36, 1), Sections!HL258)</f>
        <v>6.8582415088433493</v>
      </c>
      <c r="HN258" s="82">
        <f>(BikeData!$G$5/HH258)*BikeData!$N$2*(Sections!$O$2/Sections!$N$2)-Sections!HS258/Sections!HH258</f>
        <v>8.7120907846983364</v>
      </c>
      <c r="HO258" s="82">
        <f>(Sections!$V$2*Sections!$L$2*BikeData!$N$2*((Sections!$P$2)/Sections!$M$2)/(1-Sections!$V$2*Sections!$N$2/Sections!$M$2))/Sections!HH258-Sections!HS258/Sections!HH258</f>
        <v>12.860216603807588</v>
      </c>
      <c r="HP258" s="82">
        <f t="shared" si="351"/>
        <v>6.8582415088433493</v>
      </c>
      <c r="HQ258" s="82">
        <f t="shared" si="376"/>
        <v>45.209990148038813</v>
      </c>
      <c r="HR258" s="106">
        <f t="shared" si="314"/>
        <v>2.2070368121474112E-2</v>
      </c>
      <c r="HS258" s="104">
        <f>0.5*Sections!$U$2*Sections!$T$2*Sections!HJ258^2</f>
        <v>371.16000558182708</v>
      </c>
      <c r="HT258" s="104">
        <f>BikeData!$N$2*((Sections!$P$2)/Sections!$N$2)-(0.5*Sections!$U$2*Sections!$T$2*Sections!HJ258^2)/BikeData!$G$5</f>
        <v>9.0284109121918874</v>
      </c>
      <c r="HU258" s="104">
        <f>Sections!$V$2*BikeData!$N$2*(Sections!$P$2/Sections!$M$2)/(1-Sections!$V$2*Sections!$N$2/Sections!$M$2)</f>
        <v>15.459349727578084</v>
      </c>
      <c r="HV258" s="106">
        <f t="shared" si="352"/>
        <v>9.0284109121918874</v>
      </c>
      <c r="HW258" s="106">
        <f t="shared" si="353"/>
        <v>89.421918600000026</v>
      </c>
      <c r="HX258" s="106">
        <f t="shared" si="327"/>
        <v>96.403150776200263</v>
      </c>
      <c r="HY258" s="106">
        <f t="shared" si="354"/>
        <v>1</v>
      </c>
      <c r="HZ258" s="106">
        <f t="shared" si="315"/>
        <v>-9.0284109121918874</v>
      </c>
      <c r="IA258" s="639"/>
    </row>
    <row r="259" spans="2:235">
      <c r="B259" s="65"/>
      <c r="C259" s="65"/>
      <c r="D259" s="65"/>
      <c r="E259" s="111"/>
      <c r="F259" s="111"/>
      <c r="L259" s="149">
        <f>INDEX($B$29:$B$34, MATCH($P259, $A$29:$A$34, 0))</f>
        <v>281.54523308547459</v>
      </c>
      <c r="M259" s="149">
        <f t="shared" si="319"/>
        <v>233</v>
      </c>
      <c r="N259" s="149">
        <f t="shared" si="328"/>
        <v>59.447357288489819</v>
      </c>
      <c r="O259" s="149">
        <f t="shared" si="320"/>
        <v>214.01048623856335</v>
      </c>
      <c r="P259" s="149">
        <f>IF(AC259=0,
IF(N259&lt;$E$29,1,
IF(N259&lt;$E$30,2,
IF(N259&lt;$E$31,3,
IF(N259&lt;$E$32,4,
IF(N259&lt;$E$33,5,
IF(N259&lt;$E$34,6)))))),
IF(N259&gt;$F$29,1,
IF(N259&gt;$F$30,2,
IF(N259&gt;$F$31,3,
IF(N259&gt;$F$32,4,
IF(N259&gt;$F$33,5,
IF(N259&gt;$F$34,6)))))))</f>
        <v>4</v>
      </c>
      <c r="Q259" s="149" cm="1">
        <f t="array" ref="Q259">INDEX(Sections!$A$37:$F$67, MATCH(N259, Acceleration!$H$6:$H$36, 1), Sections!P259)</f>
        <v>4.7104625432718503</v>
      </c>
      <c r="R259" s="149">
        <f>(BikeData!$G$5/L259)*BikeData!$N$2*(Sections!$O$2/Sections!$N$2)-Sections!W259/Sections!L259</f>
        <v>7.9860589727877844</v>
      </c>
      <c r="S259" s="149">
        <f>(Sections!$V$2*Sections!$L$2*BikeData!$N$2*((Sections!$P$2)/Sections!$M$2)/(1-Sections!$V$2*Sections!$N$2/Sections!$M$2))/Sections!L259-Sections!W259/Sections!L259</f>
        <v>12.236578820318124</v>
      </c>
      <c r="T259" s="149">
        <f t="shared" si="317"/>
        <v>4.7104625432718503</v>
      </c>
      <c r="U259" s="149">
        <f t="shared" si="318"/>
        <v>59.526542094026489</v>
      </c>
      <c r="V259" s="149">
        <f t="shared" si="321"/>
        <v>1.6810409765336719E-2</v>
      </c>
      <c r="W259" s="149">
        <f>0.5*Sections!$U$2*Sections!$T$2*Sections!N259^2</f>
        <v>636.11789194536539</v>
      </c>
      <c r="X259" s="149">
        <f>BikeData!$N$2*((Sections!$P$2)/Sections!$N$2)-(0.5*Sections!$U$2*Sections!$T$2*Sections!N259^2)/BikeData!$G$5</f>
        <v>8.0247825547542426</v>
      </c>
      <c r="Y259" s="149">
        <f>Sections!$V$2*BikeData!$N$2*(Sections!$P$2/Sections!$M$2)/(1-Sections!$V$2*Sections!$N$2/Sections!$M$2)</f>
        <v>15.459349727578084</v>
      </c>
      <c r="Z259" s="149">
        <f t="shared" si="322"/>
        <v>8.0247825547542426</v>
      </c>
      <c r="AA259" s="149">
        <f>$D$2-M259</f>
        <v>270.2</v>
      </c>
      <c r="AB259" s="149">
        <f>MAX(0, (N259^2 - M$17^2)/(2*Sections!Z259))</f>
        <v>164.31255838666937</v>
      </c>
      <c r="AC259" s="149">
        <f t="shared" si="329"/>
        <v>0</v>
      </c>
      <c r="AD259" s="149">
        <f t="shared" si="323"/>
        <v>4.7104625432718503</v>
      </c>
      <c r="EW259" s="637"/>
      <c r="EX259" s="129">
        <f>INDEX($B$29:$B$34, MATCH($FB259, $A$29:$A$34, 0))</f>
        <v>300.69501336586995</v>
      </c>
      <c r="EY259" s="129">
        <f t="shared" si="355"/>
        <v>233</v>
      </c>
      <c r="EZ259" s="129">
        <f t="shared" si="356"/>
        <v>35.525648501456949</v>
      </c>
      <c r="FA259" s="129">
        <f t="shared" si="357"/>
        <v>127.89233460524503</v>
      </c>
      <c r="FB259" s="149">
        <f>IF(FO259=1,
IF(EZ259&lt;$E$29,1,
IF(EZ259&lt;$E$30,2,
IF(EZ259&lt;$E$31,3,
IF(EZ259&lt;$E$32,4,
IF(EZ259&lt;$E$33,5,
IF(EZ259&lt;$E$34,6)))))),
IF(EZ259&gt;$F$29,1,
IF(EZ259&gt;$F$30,2,
IF(EZ259&gt;$F$31,3,
IF(EZ259&gt;$F$32,4,
IF(EZ259&gt;$F$33,5,
IF(EZ259&gt;$F$34,6)))))))</f>
        <v>2</v>
      </c>
      <c r="FC259" s="149" cm="1">
        <f t="array" ref="FC259">INDEX(Sections!$A$37:$F$67, MATCH(EZ259, Acceleration!$H$6:$H$36, 1), Sections!FB259)</f>
        <v>9.4901727706756382</v>
      </c>
      <c r="FD259" s="129">
        <f>(BikeData!$G$5/EX259)*BikeData!$N$2*(Sections!$O$2/Sections!$N$2)-Sections!FI259/Sections!EX259</f>
        <v>8.8374655464573735</v>
      </c>
      <c r="FE259" s="129">
        <f>(Sections!$V$2*Sections!$L$2*BikeData!$N$2*((Sections!$P$2)/Sections!$M$2)/(1-Sections!$V$2*Sections!$N$2/Sections!$M$2))/Sections!EX259-Sections!FI259/Sections!EX259</f>
        <v>12.817290778049315</v>
      </c>
      <c r="FF259" s="129">
        <f t="shared" si="358"/>
        <v>8.8374655464573735</v>
      </c>
      <c r="FG259" s="129">
        <f t="shared" si="367"/>
        <v>35.255128254853851</v>
      </c>
      <c r="FH259" s="129">
        <f t="shared" si="362"/>
        <v>2.8256259561628343E-2</v>
      </c>
      <c r="FI259" s="149">
        <f>0.5*Sections!$U$2*Sections!$T$2*Sections!EZ259^2</f>
        <v>227.17290626083266</v>
      </c>
      <c r="FJ259" s="149">
        <f>BikeData!$N$2*((Sections!$P$2)/Sections!$N$2)-(0.5*Sections!$U$2*Sections!$T$2*Sections!EZ259^2)/BikeData!$G$5</f>
        <v>9.5738165914380779</v>
      </c>
      <c r="FK259" s="149">
        <f>Sections!$V$2*BikeData!$N$2*(Sections!$P$2/Sections!$M$2)/(1-Sections!$V$2*Sections!$N$2/Sections!$M$2)</f>
        <v>15.459349727578084</v>
      </c>
      <c r="FL259" s="149">
        <f t="shared" si="359"/>
        <v>9.5738165914380779</v>
      </c>
      <c r="FM259" s="149">
        <f t="shared" si="360"/>
        <v>20.628281630000004</v>
      </c>
      <c r="FN259" s="149">
        <f t="shared" si="324"/>
        <v>27.997385366327077</v>
      </c>
      <c r="FO259" s="149">
        <f t="shared" si="361"/>
        <v>1</v>
      </c>
      <c r="FP259" s="149">
        <f t="shared" si="363"/>
        <v>-9.5738165914380779</v>
      </c>
      <c r="FQ259" s="676"/>
      <c r="FR259" s="149">
        <f>INDEX($B$29:$B$34, MATCH($FV259, $A$29:$A$34, 0))</f>
        <v>281.54523308547459</v>
      </c>
      <c r="FS259" s="129">
        <f t="shared" si="330"/>
        <v>233</v>
      </c>
      <c r="FT259" s="129">
        <f t="shared" si="331"/>
        <v>61.256209421811633</v>
      </c>
      <c r="FU259" s="129">
        <f t="shared" si="332"/>
        <v>220.52235391852187</v>
      </c>
      <c r="FV259" s="149">
        <f>IF(GI259=0,
IF(FT259&lt;$E$29,1,
IF(FT259&lt;$E$30,2,
IF(FT259&lt;$E$31,3,
IF(FT259&lt;$E$32,4,
IF(FT259&lt;$E$33,5,
IF(FT259&lt;$E$34,6)))))),
IF(FT259&gt;$F$29,1,
IF(FT259&gt;$F$30,2,
IF(FT259&gt;$F$31,3,
IF(FT259&gt;$F$32,4,
IF(FT259&gt;$F$33,5,
IF(FT259&gt;$F$34,6)))))))</f>
        <v>4</v>
      </c>
      <c r="FW259" s="149" cm="1">
        <f t="array" ref="FW259">INDEX(Sections!$A$37:$F$67, MATCH(FT259, Acceleration!$H$6:$H$36, 1), Sections!FV259)</f>
        <v>4.7104625432718503</v>
      </c>
      <c r="FX259" s="129">
        <f>(BikeData!$G$5/FR259)*BikeData!$N$2*(Sections!$O$2/Sections!$N$2)-Sections!GC259/Sections!FR259</f>
        <v>7.846471161922965</v>
      </c>
      <c r="FY259" s="129">
        <f>(Sections!$V$2*Sections!$L$2*BikeData!$N$2*((Sections!$P$2)/Sections!$M$2)/(1-Sections!$V$2*Sections!$N$2/Sections!$M$2))/Sections!FR259-Sections!GC259/Sections!FR259</f>
        <v>12.096991009453305</v>
      </c>
      <c r="FZ259" s="129">
        <f t="shared" si="333"/>
        <v>4.7104625432718503</v>
      </c>
      <c r="GA259" s="129">
        <f t="shared" si="334"/>
        <v>61.333058930852197</v>
      </c>
      <c r="GB259" s="129">
        <f t="shared" si="325"/>
        <v>1.631464178615134E-2</v>
      </c>
      <c r="GC259" s="149">
        <f>0.5*Sections!$U$2*Sections!$T$2*Sections!FT259^2</f>
        <v>675.41817469119201</v>
      </c>
      <c r="GD259" s="149">
        <f>BikeData!$N$2*((Sections!$P$2)/Sections!$N$2)-(0.5*Sections!$U$2*Sections!$T$2*Sections!FT259^2)/BikeData!$G$5</f>
        <v>7.8759178473836879</v>
      </c>
      <c r="GE259" s="149">
        <f>Sections!$V$2*BikeData!$N$2*(Sections!$P$2/Sections!$M$2)/(1-Sections!$V$2*Sections!$N$2/Sections!$M$2)</f>
        <v>15.459349727578084</v>
      </c>
      <c r="GF259" s="149">
        <f t="shared" si="335"/>
        <v>7.8759178473836879</v>
      </c>
      <c r="GG259" s="149">
        <f t="shared" si="336"/>
        <v>281.54111422000005</v>
      </c>
      <c r="GH259" s="149">
        <f>MAX(0, (FT259^2 - CX$6^2)/(2*Sections!GF259))</f>
        <v>238.21497795176558</v>
      </c>
      <c r="GI259" s="149">
        <f t="shared" si="337"/>
        <v>0</v>
      </c>
      <c r="GJ259" s="149">
        <f t="shared" si="338"/>
        <v>4.7104625432718503</v>
      </c>
      <c r="GL259" s="670"/>
      <c r="GM259" s="229">
        <f>INDEX($B$29:$B$34, MATCH(GQ259, $A$29:$A$34, 0))</f>
        <v>281.54523308547459</v>
      </c>
      <c r="GN259" s="106">
        <f t="shared" si="339"/>
        <v>233</v>
      </c>
      <c r="GO259" s="106">
        <f t="shared" si="340"/>
        <v>55.416953046562426</v>
      </c>
      <c r="GP259" s="106">
        <f t="shared" si="341"/>
        <v>199.50103096762473</v>
      </c>
      <c r="GQ259" s="106">
        <f>IF(HD259=1,
IF(GO259&lt;$E$29,1,
IF(GO259&lt;$E$30,2,
IF(GO259&lt;$E$31,3,
IF(GO259&lt;$E$32,4,
IF(GO259&lt;$E$33,5,
IF(GO259&lt;$E$34,6)))))),
IF(GO259&gt;$F$29,1,
IF(GO259&gt;$F$30,2,
IF(GO259&gt;$F$31,3,
IF(GO259&gt;$F$32,4,
IF(GO259&gt;$F$33,5,
IF(GO259&gt;$F$34,6)))))))</f>
        <v>4</v>
      </c>
      <c r="GR259" s="106" cm="1">
        <f t="array" ref="GR259">INDEX(Sections!$A$37:$F$67, MATCH(GO259, Acceleration!$H$6:$H$36, 1), Sections!GQ259)</f>
        <v>4.7104625432718503</v>
      </c>
      <c r="GS259" s="106">
        <f>(BikeData!$G$5/GM259)*BikeData!$N$2*(Sections!$O$2/Sections!$N$2)-Sections!GX259/Sections!GM259</f>
        <v>8.2820360267710917</v>
      </c>
      <c r="GT259" s="106">
        <f>(Sections!$V$2*Sections!$L$2*BikeData!$N$2*((Sections!$P$2)/Sections!$M$2)/(1-Sections!$V$2*Sections!$N$2/Sections!$M$2))/Sections!GM259-Sections!GX259/Sections!GM259</f>
        <v>12.532555874301432</v>
      </c>
      <c r="GU259" s="106">
        <f t="shared" si="342"/>
        <v>4.7104625432718503</v>
      </c>
      <c r="GV259" s="106">
        <f t="shared" si="379"/>
        <v>55.266244896332232</v>
      </c>
      <c r="GW259" s="106">
        <f t="shared" si="377"/>
        <v>1.8069589939313437E-2</v>
      </c>
      <c r="GX259" s="106">
        <f>0.5*Sections!$U$2*Sections!$T$2*Sections!GO259^2</f>
        <v>552.78696329368279</v>
      </c>
      <c r="GY259" s="106">
        <f>BikeData!$N$2*((Sections!$P$2)/Sections!$N$2)-(0.5*Sections!$U$2*Sections!$T$2*Sections!GO259^2)/BikeData!$G$5</f>
        <v>8.3404300117681913</v>
      </c>
      <c r="GZ259" s="106">
        <f>Sections!$V$2*BikeData!$N$2*(Sections!$P$2/Sections!$M$2)/(1-Sections!$V$2*Sections!$N$2/Sections!$M$2)</f>
        <v>15.459349727578084</v>
      </c>
      <c r="HA259" s="106">
        <f t="shared" si="344"/>
        <v>8.3404300117681913</v>
      </c>
      <c r="HB259" s="106">
        <f t="shared" si="345"/>
        <v>150.21187875999999</v>
      </c>
      <c r="HC259" s="106">
        <f>MAX(0, (GO259^2 - DY$9^2)/(2*Sections!HA259))</f>
        <v>184.10553656296653</v>
      </c>
      <c r="HD259" s="106">
        <f t="shared" si="346"/>
        <v>1</v>
      </c>
      <c r="HE259" s="106">
        <f t="shared" si="378"/>
        <v>-8.3404300117681913</v>
      </c>
      <c r="HF259" s="639"/>
      <c r="HG259" s="672"/>
      <c r="HH259" s="82">
        <f>INDEX($B$29:$B$34, MATCH(HL259, $A$29:$A$34, 0))</f>
        <v>288.49501037177833</v>
      </c>
      <c r="HI259" s="82">
        <f t="shared" si="348"/>
        <v>233</v>
      </c>
      <c r="HJ259" s="82">
        <f t="shared" si="349"/>
        <v>45.209990148038813</v>
      </c>
      <c r="HK259" s="82">
        <f t="shared" si="350"/>
        <v>162.75596453293974</v>
      </c>
      <c r="HL259" s="106">
        <f>IF(HY259=1,
IF(HJ259&lt;$E$29,1,
IF(HJ259&lt;$E$30,2,
IF(HJ259&lt;$E$31,3,
IF(HJ259&lt;$E$32,4,
IF(HJ259&lt;$E$33,5,
IF(HJ259&lt;$E$34,6)))))),
IF(HJ259&gt;$F$29,1,
IF(HJ259&gt;$F$30,2,
IF(HJ259&gt;$F$31,3,
IF(HJ259&gt;$F$32,4,
IF(HJ259&gt;$F$33,5,
IF(HJ259&gt;$F$34,6)))))))</f>
        <v>3</v>
      </c>
      <c r="HM259" s="106" cm="1">
        <f t="array" ref="HM259">INDEX(Sections!$A$37:$F$67, MATCH(HJ259, Acceleration!$H$6:$H$36, 1), Sections!HL259)</f>
        <v>6.8582415088433493</v>
      </c>
      <c r="HN259" s="82">
        <f>(BikeData!$G$5/HH259)*BikeData!$N$2*(Sections!$O$2/Sections!$N$2)-Sections!HS259/Sections!HH259</f>
        <v>8.7233569342383248</v>
      </c>
      <c r="HO259" s="82">
        <f>(Sections!$V$2*Sections!$L$2*BikeData!$N$2*((Sections!$P$2)/Sections!$M$2)/(1-Sections!$V$2*Sections!$N$2/Sections!$M$2))/Sections!HH259-Sections!HS259/Sections!HH259</f>
        <v>12.871482753347577</v>
      </c>
      <c r="HP259" s="82">
        <f t="shared" si="351"/>
        <v>6.8582415088433493</v>
      </c>
      <c r="HQ259" s="82">
        <f t="shared" si="376"/>
        <v>45.009574141759344</v>
      </c>
      <c r="HR259" s="106">
        <f t="shared" si="314"/>
        <v>2.2168140754656038E-2</v>
      </c>
      <c r="HS259" s="104">
        <f>0.5*Sections!$U$2*Sections!$T$2*Sections!HJ259^2</f>
        <v>367.90977765343797</v>
      </c>
      <c r="HT259" s="104">
        <f>BikeData!$N$2*((Sections!$P$2)/Sections!$N$2)-(0.5*Sections!$U$2*Sections!$T$2*Sections!HJ259^2)/BikeData!$G$5</f>
        <v>9.0407223816176039</v>
      </c>
      <c r="HU259" s="104">
        <f>Sections!$V$2*BikeData!$N$2*(Sections!$P$2/Sections!$M$2)/(1-Sections!$V$2*Sections!$N$2/Sections!$M$2)</f>
        <v>15.459349727578084</v>
      </c>
      <c r="HV259" s="106">
        <f t="shared" si="352"/>
        <v>9.0407223816176039</v>
      </c>
      <c r="HW259" s="106">
        <f t="shared" si="353"/>
        <v>88.421918600000026</v>
      </c>
      <c r="HX259" s="106">
        <f t="shared" si="327"/>
        <v>95.27323273156631</v>
      </c>
      <c r="HY259" s="106">
        <f t="shared" si="354"/>
        <v>1</v>
      </c>
      <c r="HZ259" s="106">
        <f t="shared" si="315"/>
        <v>-9.0407223816176039</v>
      </c>
      <c r="IA259" s="639"/>
    </row>
    <row r="260" spans="2:235">
      <c r="B260" s="65"/>
      <c r="C260" s="65"/>
      <c r="D260" s="65"/>
      <c r="E260" s="111"/>
      <c r="F260" s="111"/>
      <c r="L260" s="149">
        <f>INDEX($B$29:$B$34, MATCH($P260, $A$29:$A$34, 0))</f>
        <v>281.54523308547459</v>
      </c>
      <c r="M260" s="149">
        <f t="shared" si="319"/>
        <v>234</v>
      </c>
      <c r="N260" s="149">
        <f t="shared" si="328"/>
        <v>59.526542094026489</v>
      </c>
      <c r="O260" s="149">
        <f t="shared" si="320"/>
        <v>214.29555153849537</v>
      </c>
      <c r="P260" s="149">
        <f>IF(AC260=0,
IF(N260&lt;$E$29,1,
IF(N260&lt;$E$30,2,
IF(N260&lt;$E$31,3,
IF(N260&lt;$E$32,4,
IF(N260&lt;$E$33,5,
IF(N260&lt;$E$34,6)))))),
IF(N260&gt;$F$29,1,
IF(N260&gt;$F$30,2,
IF(N260&gt;$F$31,3,
IF(N260&gt;$F$32,4,
IF(N260&gt;$F$33,5,
IF(N260&gt;$F$34,6)))))))</f>
        <v>4</v>
      </c>
      <c r="Q260" s="149" cm="1">
        <f t="array" ref="Q260">INDEX(Sections!$A$37:$F$67, MATCH(N260, Acceleration!$H$6:$H$36, 1), Sections!P260)</f>
        <v>4.7104625432718503</v>
      </c>
      <c r="R260" s="149">
        <f>(BikeData!$G$5/L260)*BikeData!$N$2*(Sections!$O$2/Sections!$N$2)-Sections!W260/Sections!L260</f>
        <v>7.9800359032547146</v>
      </c>
      <c r="S260" s="149">
        <f>(Sections!$V$2*Sections!$L$2*BikeData!$N$2*((Sections!$P$2)/Sections!$M$2)/(1-Sections!$V$2*Sections!$N$2/Sections!$M$2))/Sections!L260-Sections!W260/Sections!L260</f>
        <v>12.230555750785054</v>
      </c>
      <c r="T260" s="149">
        <f t="shared" si="317"/>
        <v>4.7104625432718503</v>
      </c>
      <c r="U260" s="149">
        <f t="shared" si="318"/>
        <v>59.60562170431956</v>
      </c>
      <c r="V260" s="149">
        <f t="shared" si="321"/>
        <v>1.6788077511840957E-2</v>
      </c>
      <c r="W260" s="149">
        <f>0.5*Sections!$U$2*Sections!$T$2*Sections!N260^2</f>
        <v>637.81365846094332</v>
      </c>
      <c r="X260" s="149">
        <f>BikeData!$N$2*((Sections!$P$2)/Sections!$N$2)-(0.5*Sections!$U$2*Sections!$T$2*Sections!N260^2)/BikeData!$G$5</f>
        <v>8.0183591967406898</v>
      </c>
      <c r="Y260" s="149">
        <f>Sections!$V$2*BikeData!$N$2*(Sections!$P$2/Sections!$M$2)/(1-Sections!$V$2*Sections!$N$2/Sections!$M$2)</f>
        <v>15.459349727578084</v>
      </c>
      <c r="Z260" s="149">
        <f t="shared" si="322"/>
        <v>8.0183591967406898</v>
      </c>
      <c r="AA260" s="149">
        <f>$D$2-M260</f>
        <v>269.2</v>
      </c>
      <c r="AB260" s="149">
        <f>MAX(0, (N260^2 - M$17^2)/(2*Sections!Z260))</f>
        <v>165.03164576981575</v>
      </c>
      <c r="AC260" s="149">
        <f t="shared" si="329"/>
        <v>0</v>
      </c>
      <c r="AD260" s="149">
        <f t="shared" si="323"/>
        <v>4.7104625432718503</v>
      </c>
      <c r="EW260" s="637"/>
      <c r="EX260" s="129">
        <f>INDEX($B$29:$B$34, MATCH($FB260, $A$29:$A$34, 0))</f>
        <v>300.69501336586995</v>
      </c>
      <c r="EY260" s="129">
        <f t="shared" si="355"/>
        <v>234</v>
      </c>
      <c r="EZ260" s="129">
        <f t="shared" si="356"/>
        <v>35.255128254853851</v>
      </c>
      <c r="FA260" s="129">
        <f t="shared" si="357"/>
        <v>126.91846171747386</v>
      </c>
      <c r="FB260" s="149">
        <f>IF(FO260=1,
IF(EZ260&lt;$E$29,1,
IF(EZ260&lt;$E$30,2,
IF(EZ260&lt;$E$31,3,
IF(EZ260&lt;$E$32,4,
IF(EZ260&lt;$E$33,5,
IF(EZ260&lt;$E$34,6)))))),
IF(EZ260&gt;$F$29,1,
IF(EZ260&gt;$F$30,2,
IF(EZ260&gt;$F$31,3,
IF(EZ260&gt;$F$32,4,
IF(EZ260&gt;$F$33,5,
IF(EZ260&gt;$F$34,6)))))))</f>
        <v>2</v>
      </c>
      <c r="FC260" s="149" cm="1">
        <f t="array" ref="FC260">INDEX(Sections!$A$37:$F$67, MATCH(EZ260, Acceleration!$H$6:$H$36, 1), Sections!FB260)</f>
        <v>9.4901727706756382</v>
      </c>
      <c r="FD260" s="129">
        <f>(BikeData!$G$5/EX260)*BikeData!$N$2*(Sections!$O$2/Sections!$N$2)-Sections!FI260/Sections!EX260</f>
        <v>8.8489275721635483</v>
      </c>
      <c r="FE260" s="129">
        <f>(Sections!$V$2*Sections!$L$2*BikeData!$N$2*((Sections!$P$2)/Sections!$M$2)/(1-Sections!$V$2*Sections!$N$2/Sections!$M$2))/Sections!EX260-Sections!FI260/Sections!EX260</f>
        <v>12.828752803755489</v>
      </c>
      <c r="FF260" s="129">
        <f t="shared" si="358"/>
        <v>8.8489275721635483</v>
      </c>
      <c r="FG260" s="129">
        <f t="shared" si="367"/>
        <v>34.982142939997722</v>
      </c>
      <c r="FH260" s="129">
        <f t="shared" si="362"/>
        <v>2.8474910342852253E-2</v>
      </c>
      <c r="FI260" s="149">
        <f>0.5*Sections!$U$2*Sections!$T$2*Sections!EZ260^2</f>
        <v>223.72633228791497</v>
      </c>
      <c r="FJ260" s="149">
        <f>BikeData!$N$2*((Sections!$P$2)/Sections!$N$2)-(0.5*Sections!$U$2*Sections!$T$2*Sections!EZ260^2)/BikeData!$G$5</f>
        <v>9.5868717958809491</v>
      </c>
      <c r="FK260" s="149">
        <f>Sections!$V$2*BikeData!$N$2*(Sections!$P$2/Sections!$M$2)/(1-Sections!$V$2*Sections!$N$2/Sections!$M$2)</f>
        <v>15.459349727578084</v>
      </c>
      <c r="FL260" s="149">
        <f t="shared" si="359"/>
        <v>9.5868717958809491</v>
      </c>
      <c r="FM260" s="149">
        <f t="shared" si="360"/>
        <v>19.628281630000004</v>
      </c>
      <c r="FN260" s="149">
        <f t="shared" si="324"/>
        <v>26.960620883304394</v>
      </c>
      <c r="FO260" s="149">
        <f t="shared" si="361"/>
        <v>1</v>
      </c>
      <c r="FP260" s="149">
        <f t="shared" si="363"/>
        <v>-9.5868717958809491</v>
      </c>
      <c r="FQ260" s="676"/>
      <c r="FR260" s="149">
        <f>INDEX($B$29:$B$34, MATCH($FV260, $A$29:$A$34, 0))</f>
        <v>281.54523308547459</v>
      </c>
      <c r="FS260" s="129">
        <f t="shared" si="330"/>
        <v>234</v>
      </c>
      <c r="FT260" s="129">
        <f t="shared" si="331"/>
        <v>61.333058930852197</v>
      </c>
      <c r="FU260" s="129">
        <f t="shared" si="332"/>
        <v>220.7990121510679</v>
      </c>
      <c r="FV260" s="149">
        <f>IF(GI260=0,
IF(FT260&lt;$E$29,1,
IF(FT260&lt;$E$30,2,
IF(FT260&lt;$E$31,3,
IF(FT260&lt;$E$32,4,
IF(FT260&lt;$E$33,5,
IF(FT260&lt;$E$34,6)))))),
IF(FT260&gt;$F$29,1,
IF(FT260&gt;$F$30,2,
IF(FT260&gt;$F$31,3,
IF(FT260&gt;$F$32,4,
IF(FT260&gt;$F$33,5,
IF(FT260&gt;$F$34,6)))))))</f>
        <v>4</v>
      </c>
      <c r="FW260" s="149" cm="1">
        <f t="array" ref="FW260">INDEX(Sections!$A$37:$F$67, MATCH(FT260, Acceleration!$H$6:$H$36, 1), Sections!FV260)</f>
        <v>4.7104625432718503</v>
      </c>
      <c r="FX260" s="129">
        <f>(BikeData!$G$5/FR260)*BikeData!$N$2*(Sections!$O$2/Sections!$N$2)-Sections!GC260/Sections!FR260</f>
        <v>7.840448092389896</v>
      </c>
      <c r="FY260" s="129">
        <f>(Sections!$V$2*Sections!$L$2*BikeData!$N$2*((Sections!$P$2)/Sections!$M$2)/(1-Sections!$V$2*Sections!$N$2/Sections!$M$2))/Sections!FR260-Sections!GC260/Sections!FR260</f>
        <v>12.090967939920237</v>
      </c>
      <c r="FZ260" s="129">
        <f t="shared" si="333"/>
        <v>4.7104625432718503</v>
      </c>
      <c r="GA260" s="129">
        <f t="shared" si="334"/>
        <v>61.409812268903188</v>
      </c>
      <c r="GB260" s="129">
        <f t="shared" si="325"/>
        <v>1.6294225322016773E-2</v>
      </c>
      <c r="GC260" s="149">
        <f>0.5*Sections!$U$2*Sections!$T$2*Sections!FT260^2</f>
        <v>677.11394120676994</v>
      </c>
      <c r="GD260" s="149">
        <f>BikeData!$N$2*((Sections!$P$2)/Sections!$N$2)-(0.5*Sections!$U$2*Sections!$T$2*Sections!FT260^2)/BikeData!$G$5</f>
        <v>7.8694944893701351</v>
      </c>
      <c r="GE260" s="149">
        <f>Sections!$V$2*BikeData!$N$2*(Sections!$P$2/Sections!$M$2)/(1-Sections!$V$2*Sections!$N$2/Sections!$M$2)</f>
        <v>15.459349727578084</v>
      </c>
      <c r="GF260" s="149">
        <f t="shared" si="335"/>
        <v>7.8694944893701351</v>
      </c>
      <c r="GG260" s="149">
        <f t="shared" si="336"/>
        <v>280.54111422000005</v>
      </c>
      <c r="GH260" s="149">
        <f>MAX(0, (FT260^2 - CX$6^2)/(2*Sections!GF260))</f>
        <v>239.00798983318649</v>
      </c>
      <c r="GI260" s="149">
        <f t="shared" si="337"/>
        <v>0</v>
      </c>
      <c r="GJ260" s="149">
        <f t="shared" si="338"/>
        <v>4.7104625432718503</v>
      </c>
      <c r="GL260" s="670"/>
      <c r="GM260" s="229">
        <f>INDEX($B$29:$B$34, MATCH(GQ260, $A$29:$A$34, 0))</f>
        <v>281.54523308547459</v>
      </c>
      <c r="GN260" s="106">
        <f t="shared" si="339"/>
        <v>234</v>
      </c>
      <c r="GO260" s="106">
        <f t="shared" si="340"/>
        <v>55.266244896332232</v>
      </c>
      <c r="GP260" s="106">
        <f t="shared" si="341"/>
        <v>198.95848162679604</v>
      </c>
      <c r="GQ260" s="106">
        <f>IF(HD260=1,
IF(GO260&lt;$E$29,1,
IF(GO260&lt;$E$30,2,
IF(GO260&lt;$E$31,3,
IF(GO260&lt;$E$32,4,
IF(GO260&lt;$E$33,5,
IF(GO260&lt;$E$34,6)))))),
IF(GO260&gt;$F$29,1,
IF(GO260&gt;$F$30,2,
IF(GO260&gt;$F$31,3,
IF(GO260&gt;$F$32,4,
IF(GO260&gt;$F$33,5,
IF(GO260&gt;$F$34,6)))))))</f>
        <v>4</v>
      </c>
      <c r="GR260" s="106" cm="1">
        <f t="array" ref="GR260">INDEX(Sections!$A$37:$F$67, MATCH(GO260, Acceleration!$H$6:$H$36, 1), Sections!GQ260)</f>
        <v>4.7104625432718503</v>
      </c>
      <c r="GS260" s="106">
        <f>(BikeData!$G$5/GM260)*BikeData!$N$2*(Sections!$O$2/Sections!$N$2)-Sections!GX260/Sections!GM260</f>
        <v>8.2927005824140032</v>
      </c>
      <c r="GT260" s="106">
        <f>(Sections!$V$2*Sections!$L$2*BikeData!$N$2*((Sections!$P$2)/Sections!$M$2)/(1-Sections!$V$2*Sections!$N$2/Sections!$M$2))/Sections!GM260-Sections!GX260/Sections!GM260</f>
        <v>12.543220429944343</v>
      </c>
      <c r="GU260" s="106">
        <f t="shared" si="342"/>
        <v>4.7104625432718503</v>
      </c>
      <c r="GV260" s="106">
        <f t="shared" si="379"/>
        <v>55.114918291607104</v>
      </c>
      <c r="GW260" s="106">
        <f t="shared" si="377"/>
        <v>1.8119033558241376E-2</v>
      </c>
      <c r="GX260" s="106">
        <f>0.5*Sections!$U$2*Sections!$T$2*Sections!GO260^2</f>
        <v>549.78440848944638</v>
      </c>
      <c r="GY260" s="106">
        <f>BikeData!$N$2*((Sections!$P$2)/Sections!$N$2)-(0.5*Sections!$U$2*Sections!$T$2*Sections!GO260^2)/BikeData!$G$5</f>
        <v>8.3518033254206028</v>
      </c>
      <c r="GZ260" s="106">
        <f>Sections!$V$2*BikeData!$N$2*(Sections!$P$2/Sections!$M$2)/(1-Sections!$V$2*Sections!$N$2/Sections!$M$2)</f>
        <v>15.459349727578084</v>
      </c>
      <c r="HA260" s="106">
        <f t="shared" si="344"/>
        <v>8.3518033254206028</v>
      </c>
      <c r="HB260" s="106">
        <f t="shared" si="345"/>
        <v>149.21187875999999</v>
      </c>
      <c r="HC260" s="106">
        <f>MAX(0, (GO260^2 - DY$9^2)/(2*Sections!HA260))</f>
        <v>182.8561872167619</v>
      </c>
      <c r="HD260" s="106">
        <f t="shared" si="346"/>
        <v>1</v>
      </c>
      <c r="HE260" s="106">
        <f t="shared" si="378"/>
        <v>-8.3518033254206028</v>
      </c>
      <c r="HF260" s="639"/>
      <c r="HG260" s="672"/>
      <c r="HH260" s="82">
        <f>INDEX($B$29:$B$34, MATCH(HL260, $A$29:$A$34, 0))</f>
        <v>288.49501037177833</v>
      </c>
      <c r="HI260" s="82">
        <f t="shared" si="348"/>
        <v>234</v>
      </c>
      <c r="HJ260" s="82">
        <f t="shared" si="349"/>
        <v>45.009574141759344</v>
      </c>
      <c r="HK260" s="82">
        <f t="shared" si="350"/>
        <v>162.03446691033363</v>
      </c>
      <c r="HL260" s="106">
        <f>IF(HY260=1,
IF(HJ260&lt;$E$29,1,
IF(HJ260&lt;$E$30,2,
IF(HJ260&lt;$E$31,3,
IF(HJ260&lt;$E$32,4,
IF(HJ260&lt;$E$33,5,
IF(HJ260&lt;$E$34,6)))))),
IF(HJ260&gt;$F$29,1,
IF(HJ260&gt;$F$30,2,
IF(HJ260&gt;$F$31,3,
IF(HJ260&gt;$F$32,4,
IF(HJ260&gt;$F$33,5,
IF(HJ260&gt;$F$34,6)))))))</f>
        <v>3</v>
      </c>
      <c r="HM260" s="106" cm="1">
        <f t="array" ref="HM260">INDEX(Sections!$A$37:$F$67, MATCH(HJ260, Acceleration!$H$6:$H$36, 1), Sections!HL260)</f>
        <v>6.8582415088433493</v>
      </c>
      <c r="HN260" s="82">
        <f>(BikeData!$G$5/HH260)*BikeData!$N$2*(Sections!$O$2/Sections!$N$2)-Sections!HS260/Sections!HH260</f>
        <v>8.7346384467095053</v>
      </c>
      <c r="HO260" s="82">
        <f>(Sections!$V$2*Sections!$L$2*BikeData!$N$2*((Sections!$P$2)/Sections!$M$2)/(1-Sections!$V$2*Sections!$N$2/Sections!$M$2))/Sections!HH260-Sections!HS260/Sections!HH260</f>
        <v>12.882764265818757</v>
      </c>
      <c r="HP260" s="82">
        <f t="shared" si="351"/>
        <v>6.8582415088433493</v>
      </c>
      <c r="HQ260" s="82">
        <f t="shared" si="376"/>
        <v>44.807986599976907</v>
      </c>
      <c r="HR260" s="106">
        <f t="shared" si="314"/>
        <v>2.2267360452493754E-2</v>
      </c>
      <c r="HS260" s="104">
        <f>0.5*Sections!$U$2*Sections!$T$2*Sections!HJ260^2</f>
        <v>364.65511759605567</v>
      </c>
      <c r="HT260" s="104">
        <f>BikeData!$N$2*((Sections!$P$2)/Sections!$N$2)-(0.5*Sections!$U$2*Sections!$T$2*Sections!HJ260^2)/BikeData!$G$5</f>
        <v>9.0530506394107189</v>
      </c>
      <c r="HU260" s="104">
        <f>Sections!$V$2*BikeData!$N$2*(Sections!$P$2/Sections!$M$2)/(1-Sections!$V$2*Sections!$N$2/Sections!$M$2)</f>
        <v>15.459349727578084</v>
      </c>
      <c r="HV260" s="106">
        <f t="shared" si="352"/>
        <v>9.0530506394107189</v>
      </c>
      <c r="HW260" s="106">
        <f t="shared" si="353"/>
        <v>87.421918600000026</v>
      </c>
      <c r="HX260" s="106">
        <f t="shared" si="327"/>
        <v>94.144853386039884</v>
      </c>
      <c r="HY260" s="106">
        <f t="shared" si="354"/>
        <v>1</v>
      </c>
      <c r="HZ260" s="106">
        <f t="shared" si="315"/>
        <v>-9.0530506394107189</v>
      </c>
      <c r="IA260" s="639"/>
    </row>
    <row r="261" spans="2:235">
      <c r="B261" s="65"/>
      <c r="C261" s="65"/>
      <c r="D261" s="65"/>
      <c r="E261" s="111"/>
      <c r="F261" s="111"/>
      <c r="L261" s="149">
        <f>INDEX($B$29:$B$34, MATCH($P261, $A$29:$A$34, 0))</f>
        <v>281.54523308547459</v>
      </c>
      <c r="M261" s="149">
        <f t="shared" si="319"/>
        <v>235</v>
      </c>
      <c r="N261" s="149">
        <f t="shared" si="328"/>
        <v>59.60562170431956</v>
      </c>
      <c r="O261" s="149">
        <f t="shared" si="320"/>
        <v>214.58023813555042</v>
      </c>
      <c r="P261" s="149">
        <f>IF(AC261=0,
IF(N261&lt;$E$29,1,
IF(N261&lt;$E$30,2,
IF(N261&lt;$E$31,3,
IF(N261&lt;$E$32,4,
IF(N261&lt;$E$33,5,
IF(N261&lt;$E$34,6)))))),
IF(N261&gt;$F$29,1,
IF(N261&gt;$F$30,2,
IF(N261&gt;$F$31,3,
IF(N261&gt;$F$32,4,
IF(N261&gt;$F$33,5,
IF(N261&gt;$F$34,6)))))))</f>
        <v>4</v>
      </c>
      <c r="Q261" s="149" cm="1">
        <f t="array" ref="Q261">INDEX(Sections!$A$37:$F$67, MATCH(N261, Acceleration!$H$6:$H$36, 1), Sections!P261)</f>
        <v>4.7104625432718503</v>
      </c>
      <c r="R261" s="149">
        <f>(BikeData!$G$5/L261)*BikeData!$N$2*(Sections!$O$2/Sections!$N$2)-Sections!W261/Sections!L261</f>
        <v>7.9740128337216465</v>
      </c>
      <c r="S261" s="149">
        <f>(Sections!$V$2*Sections!$L$2*BikeData!$N$2*((Sections!$P$2)/Sections!$M$2)/(1-Sections!$V$2*Sections!$N$2/Sections!$M$2))/Sections!L261-Sections!W261/Sections!L261</f>
        <v>12.224532681251986</v>
      </c>
      <c r="T261" s="149">
        <f t="shared" si="317"/>
        <v>4.7104625432718503</v>
      </c>
      <c r="U261" s="149">
        <f t="shared" si="318"/>
        <v>59.684596537507019</v>
      </c>
      <c r="V261" s="149">
        <f t="shared" si="321"/>
        <v>1.6765834026270344E-2</v>
      </c>
      <c r="W261" s="149">
        <f>0.5*Sections!$U$2*Sections!$T$2*Sections!N261^2</f>
        <v>639.50942497652113</v>
      </c>
      <c r="X261" s="149">
        <f>BikeData!$N$2*((Sections!$P$2)/Sections!$N$2)-(0.5*Sections!$U$2*Sections!$T$2*Sections!N261^2)/BikeData!$G$5</f>
        <v>8.0119358387271369</v>
      </c>
      <c r="Y261" s="149">
        <f>Sections!$V$2*BikeData!$N$2*(Sections!$P$2/Sections!$M$2)/(1-Sections!$V$2*Sections!$N$2/Sections!$M$2)</f>
        <v>15.459349727578084</v>
      </c>
      <c r="Z261" s="149">
        <f t="shared" si="322"/>
        <v>8.0119358387271369</v>
      </c>
      <c r="AA261" s="149">
        <f>$D$2-M261</f>
        <v>268.2</v>
      </c>
      <c r="AB261" s="149">
        <f>MAX(0, (N261^2 - M$17^2)/(2*Sections!Z261))</f>
        <v>165.75188617160788</v>
      </c>
      <c r="AC261" s="149">
        <f t="shared" si="329"/>
        <v>0</v>
      </c>
      <c r="AD261" s="149">
        <f t="shared" si="323"/>
        <v>4.7104625432718503</v>
      </c>
      <c r="EW261" s="637"/>
      <c r="EX261" s="129">
        <f>INDEX($B$29:$B$34, MATCH($FB261, $A$29:$A$34, 0))</f>
        <v>300.69501336586995</v>
      </c>
      <c r="EY261" s="129">
        <f t="shared" si="355"/>
        <v>235</v>
      </c>
      <c r="EZ261" s="129">
        <f t="shared" si="356"/>
        <v>34.982142939997722</v>
      </c>
      <c r="FA261" s="129">
        <f t="shared" si="357"/>
        <v>125.9357145839918</v>
      </c>
      <c r="FB261" s="149">
        <f>IF(FO261=1,
IF(EZ261&lt;$E$29,1,
IF(EZ261&lt;$E$30,2,
IF(EZ261&lt;$E$31,3,
IF(EZ261&lt;$E$32,4,
IF(EZ261&lt;$E$33,5,
IF(EZ261&lt;$E$34,6)))))),
IF(EZ261&gt;$F$29,1,
IF(EZ261&gt;$F$30,2,
IF(EZ261&gt;$F$31,3,
IF(EZ261&gt;$F$32,4,
IF(EZ261&gt;$F$33,5,
IF(EZ261&gt;$F$34,6)))))))</f>
        <v>2</v>
      </c>
      <c r="FC261" s="149" cm="1">
        <f t="array" ref="FC261">INDEX(Sections!$A$37:$F$67, MATCH(EZ261, Acceleration!$H$6:$H$36, 1), Sections!FB261)</f>
        <v>9.4901727706756382</v>
      </c>
      <c r="FD261" s="129">
        <f>(BikeData!$G$5/EX261)*BikeData!$N$2*(Sections!$O$2/Sections!$N$2)-Sections!FI261/Sections!EX261</f>
        <v>8.8604052279047743</v>
      </c>
      <c r="FE261" s="129">
        <f>(Sections!$V$2*Sections!$L$2*BikeData!$N$2*((Sections!$P$2)/Sections!$M$2)/(1-Sections!$V$2*Sections!$N$2/Sections!$M$2))/Sections!EX261-Sections!FI261/Sections!EX261</f>
        <v>12.840230459496714</v>
      </c>
      <c r="FF261" s="129">
        <f t="shared" si="358"/>
        <v>8.8604052279047743</v>
      </c>
      <c r="FG261" s="129">
        <f t="shared" si="367"/>
        <v>34.706633876950406</v>
      </c>
      <c r="FH261" s="129">
        <f t="shared" si="362"/>
        <v>2.8699025744897726E-2</v>
      </c>
      <c r="FI261" s="149">
        <f>0.5*Sections!$U$2*Sections!$T$2*Sections!EZ261^2</f>
        <v>220.27505844139785</v>
      </c>
      <c r="FJ261" s="149">
        <f>BikeData!$N$2*((Sections!$P$2)/Sections!$N$2)-(0.5*Sections!$U$2*Sections!$T$2*Sections!EZ261^2)/BikeData!$G$5</f>
        <v>9.5999448028753314</v>
      </c>
      <c r="FK261" s="149">
        <f>Sections!$V$2*BikeData!$N$2*(Sections!$P$2/Sections!$M$2)/(1-Sections!$V$2*Sections!$N$2/Sections!$M$2)</f>
        <v>15.459349727578084</v>
      </c>
      <c r="FL261" s="149">
        <f t="shared" si="359"/>
        <v>9.5999448028753314</v>
      </c>
      <c r="FM261" s="149">
        <f t="shared" si="360"/>
        <v>18.628281630000004</v>
      </c>
      <c r="FN261" s="149">
        <f t="shared" si="324"/>
        <v>25.925268244788775</v>
      </c>
      <c r="FO261" s="149">
        <f t="shared" si="361"/>
        <v>1</v>
      </c>
      <c r="FP261" s="149">
        <f t="shared" si="363"/>
        <v>-9.5999448028753314</v>
      </c>
      <c r="FQ261" s="676"/>
      <c r="FR261" s="149">
        <f>INDEX($B$29:$B$34, MATCH($FV261, $A$29:$A$34, 0))</f>
        <v>281.54523308547459</v>
      </c>
      <c r="FS261" s="129">
        <f t="shared" si="330"/>
        <v>235</v>
      </c>
      <c r="FT261" s="129">
        <f t="shared" si="331"/>
        <v>61.409812268903188</v>
      </c>
      <c r="FU261" s="129">
        <f t="shared" si="332"/>
        <v>221.07532416805148</v>
      </c>
      <c r="FV261" s="149">
        <f>IF(GI261=0,
IF(FT261&lt;$E$29,1,
IF(FT261&lt;$E$30,2,
IF(FT261&lt;$E$31,3,
IF(FT261&lt;$E$32,4,
IF(FT261&lt;$E$33,5,
IF(FT261&lt;$E$34,6)))))),
IF(FT261&gt;$F$29,1,
IF(FT261&gt;$F$30,2,
IF(FT261&gt;$F$31,3,
IF(FT261&gt;$F$32,4,
IF(FT261&gt;$F$33,5,
IF(FT261&gt;$F$34,6)))))))</f>
        <v>4</v>
      </c>
      <c r="FW261" s="149" cm="1">
        <f t="array" ref="FW261">INDEX(Sections!$A$37:$F$67, MATCH(FT261, Acceleration!$H$6:$H$36, 1), Sections!FV261)</f>
        <v>4.7104625432718503</v>
      </c>
      <c r="FX261" s="129">
        <f>(BikeData!$G$5/FR261)*BikeData!$N$2*(Sections!$O$2/Sections!$N$2)-Sections!GC261/Sections!FR261</f>
        <v>7.8344250228568271</v>
      </c>
      <c r="FY261" s="129">
        <f>(Sections!$V$2*Sections!$L$2*BikeData!$N$2*((Sections!$P$2)/Sections!$M$2)/(1-Sections!$V$2*Sections!$N$2/Sections!$M$2))/Sections!FR261-Sections!GC261/Sections!FR261</f>
        <v>12.084944870387167</v>
      </c>
      <c r="FZ261" s="129">
        <f t="shared" si="333"/>
        <v>4.7104625432718503</v>
      </c>
      <c r="GA261" s="129">
        <f t="shared" si="334"/>
        <v>61.486469796114299</v>
      </c>
      <c r="GB261" s="129">
        <f t="shared" si="325"/>
        <v>1.627388531527638E-2</v>
      </c>
      <c r="GC261" s="149">
        <f>0.5*Sections!$U$2*Sections!$T$2*Sections!FT261^2</f>
        <v>678.80970772234775</v>
      </c>
      <c r="GD261" s="149">
        <f>BikeData!$N$2*((Sections!$P$2)/Sections!$N$2)-(0.5*Sections!$U$2*Sections!$T$2*Sections!FT261^2)/BikeData!$G$5</f>
        <v>7.8630711313565822</v>
      </c>
      <c r="GE261" s="149">
        <f>Sections!$V$2*BikeData!$N$2*(Sections!$P$2/Sections!$M$2)/(1-Sections!$V$2*Sections!$N$2/Sections!$M$2)</f>
        <v>15.459349727578084</v>
      </c>
      <c r="GF261" s="149">
        <f t="shared" si="335"/>
        <v>7.8630711313565822</v>
      </c>
      <c r="GG261" s="149">
        <f t="shared" si="336"/>
        <v>279.54111422000005</v>
      </c>
      <c r="GH261" s="149">
        <f>MAX(0, (FT261^2 - CX$6^2)/(2*Sections!GF261))</f>
        <v>239.80229734048643</v>
      </c>
      <c r="GI261" s="149">
        <f t="shared" si="337"/>
        <v>0</v>
      </c>
      <c r="GJ261" s="149">
        <f t="shared" si="338"/>
        <v>4.7104625432718503</v>
      </c>
      <c r="GL261" s="670"/>
      <c r="GM261" s="229">
        <f>INDEX($B$29:$B$34, MATCH(GQ261, $A$29:$A$34, 0))</f>
        <v>281.54523308547459</v>
      </c>
      <c r="GN261" s="106">
        <f t="shared" si="339"/>
        <v>235</v>
      </c>
      <c r="GO261" s="106">
        <f t="shared" si="340"/>
        <v>55.114918291607104</v>
      </c>
      <c r="GP261" s="106">
        <f t="shared" si="341"/>
        <v>198.41370584978557</v>
      </c>
      <c r="GQ261" s="106">
        <f>IF(HD261=1,
IF(GO261&lt;$E$29,1,
IF(GO261&lt;$E$30,2,
IF(GO261&lt;$E$31,3,
IF(GO261&lt;$E$32,4,
IF(GO261&lt;$E$33,5,
IF(GO261&lt;$E$34,6)))))),
IF(GO261&gt;$F$29,1,
IF(GO261&gt;$F$30,2,
IF(GO261&gt;$F$31,3,
IF(GO261&gt;$F$32,4,
IF(GO261&gt;$F$33,5,
IF(GO261&gt;$F$34,6)))))))</f>
        <v>4</v>
      </c>
      <c r="GR261" s="106" cm="1">
        <f t="array" ref="GR261">INDEX(Sections!$A$37:$F$67, MATCH(GO261, Acceleration!$H$6:$H$36, 1), Sections!GQ261)</f>
        <v>4.7104625432718503</v>
      </c>
      <c r="GS261" s="106">
        <f>(BikeData!$G$5/GM261)*BikeData!$N$2*(Sections!$O$2/Sections!$N$2)-Sections!GX261/Sections!GM261</f>
        <v>8.3033796806327924</v>
      </c>
      <c r="GT261" s="106">
        <f>(Sections!$V$2*Sections!$L$2*BikeData!$N$2*((Sections!$P$2)/Sections!$M$2)/(1-Sections!$V$2*Sections!$N$2/Sections!$M$2))/Sections!GM261-Sections!GX261/Sections!GM261</f>
        <v>12.553899528163132</v>
      </c>
      <c r="GU261" s="106">
        <f t="shared" si="342"/>
        <v>4.7104625432718503</v>
      </c>
      <c r="GV261" s="106">
        <f t="shared" si="379"/>
        <v>54.962967841941115</v>
      </c>
      <c r="GW261" s="106">
        <f t="shared" si="377"/>
        <v>1.8168953549612794E-2</v>
      </c>
      <c r="GX261" s="106">
        <f>0.5*Sections!$U$2*Sections!$T$2*Sections!GO261^2</f>
        <v>546.77775929229495</v>
      </c>
      <c r="GY261" s="106">
        <f>BikeData!$N$2*((Sections!$P$2)/Sections!$N$2)-(0.5*Sections!$U$2*Sections!$T$2*Sections!GO261^2)/BikeData!$G$5</f>
        <v>8.3631921481370846</v>
      </c>
      <c r="GZ261" s="106">
        <f>Sections!$V$2*BikeData!$N$2*(Sections!$P$2/Sections!$M$2)/(1-Sections!$V$2*Sections!$N$2/Sections!$M$2)</f>
        <v>15.459349727578084</v>
      </c>
      <c r="HA261" s="106">
        <f t="shared" si="344"/>
        <v>8.3631921481370846</v>
      </c>
      <c r="HB261" s="106">
        <f t="shared" si="345"/>
        <v>148.21187875999999</v>
      </c>
      <c r="HC261" s="106">
        <f>MAX(0, (GO261^2 - DY$9^2)/(2*Sections!HA261))</f>
        <v>181.60853920874999</v>
      </c>
      <c r="HD261" s="106">
        <f t="shared" si="346"/>
        <v>1</v>
      </c>
      <c r="HE261" s="106">
        <f t="shared" si="378"/>
        <v>-8.3631921481370846</v>
      </c>
      <c r="HF261" s="639"/>
      <c r="HG261" s="672"/>
      <c r="HH261" s="82">
        <f>INDEX($B$29:$B$34, MATCH(HL261, $A$29:$A$34, 0))</f>
        <v>288.49501037177833</v>
      </c>
      <c r="HI261" s="82">
        <f t="shared" si="348"/>
        <v>235</v>
      </c>
      <c r="HJ261" s="82">
        <f t="shared" si="349"/>
        <v>44.807986599976907</v>
      </c>
      <c r="HK261" s="82">
        <f t="shared" si="350"/>
        <v>161.30875175991687</v>
      </c>
      <c r="HL261" s="106">
        <f>IF(HY261=1,
IF(HJ261&lt;$E$29,1,
IF(HJ261&lt;$E$30,2,
IF(HJ261&lt;$E$31,3,
IF(HJ261&lt;$E$32,4,
IF(HJ261&lt;$E$33,5,
IF(HJ261&lt;$E$34,6)))))),
IF(HJ261&gt;$F$29,1,
IF(HJ261&gt;$F$30,2,
IF(HJ261&gt;$F$31,3,
IF(HJ261&gt;$F$32,4,
IF(HJ261&gt;$F$33,5,
IF(HJ261&gt;$F$34,6)))))))</f>
        <v>3</v>
      </c>
      <c r="HM261" s="106" cm="1">
        <f t="array" ref="HM261">INDEX(Sections!$A$37:$F$67, MATCH(HJ261, Acceleration!$H$6:$H$36, 1), Sections!HL261)</f>
        <v>6.8582415088433493</v>
      </c>
      <c r="HN261" s="82">
        <f>(BikeData!$G$5/HH261)*BikeData!$N$2*(Sections!$O$2/Sections!$N$2)-Sections!HS261/Sections!HH261</f>
        <v>8.7459353430613263</v>
      </c>
      <c r="HO261" s="82">
        <f>(Sections!$V$2*Sections!$L$2*BikeData!$N$2*((Sections!$P$2)/Sections!$M$2)/(1-Sections!$V$2*Sections!$N$2/Sections!$M$2))/Sections!HH261-Sections!HS261/Sections!HH261</f>
        <v>12.89406116217058</v>
      </c>
      <c r="HP261" s="82">
        <f t="shared" si="351"/>
        <v>6.8582415088433493</v>
      </c>
      <c r="HQ261" s="82">
        <f t="shared" si="376"/>
        <v>44.605211261990242</v>
      </c>
      <c r="HR261" s="106">
        <f t="shared" si="314"/>
        <v>2.236806252123464E-2</v>
      </c>
      <c r="HS261" s="104">
        <f>0.5*Sections!$U$2*Sections!$T$2*Sections!HJ261^2</f>
        <v>361.3960193658678</v>
      </c>
      <c r="HT261" s="104">
        <f>BikeData!$N$2*((Sections!$P$2)/Sections!$N$2)-(0.5*Sections!$U$2*Sections!$T$2*Sections!HJ261^2)/BikeData!$G$5</f>
        <v>9.065395708464461</v>
      </c>
      <c r="HU261" s="104">
        <f>Sections!$V$2*BikeData!$N$2*(Sections!$P$2/Sections!$M$2)/(1-Sections!$V$2*Sections!$N$2/Sections!$M$2)</f>
        <v>15.459349727578084</v>
      </c>
      <c r="HV261" s="106">
        <f t="shared" si="352"/>
        <v>9.065395708464461</v>
      </c>
      <c r="HW261" s="106">
        <f t="shared" si="353"/>
        <v>86.421918600000026</v>
      </c>
      <c r="HX261" s="106">
        <f t="shared" si="327"/>
        <v>93.018010644252271</v>
      </c>
      <c r="HY261" s="106">
        <f t="shared" si="354"/>
        <v>1</v>
      </c>
      <c r="HZ261" s="106">
        <f t="shared" si="315"/>
        <v>-9.065395708464461</v>
      </c>
      <c r="IA261" s="639"/>
    </row>
    <row r="262" spans="2:235">
      <c r="B262" s="65"/>
      <c r="C262" s="65"/>
      <c r="D262" s="65"/>
      <c r="E262" s="111"/>
      <c r="F262" s="111"/>
      <c r="L262" s="149">
        <f>INDEX($B$29:$B$34, MATCH($P262, $A$29:$A$34, 0))</f>
        <v>281.54523308547459</v>
      </c>
      <c r="M262" s="149">
        <f t="shared" si="319"/>
        <v>236</v>
      </c>
      <c r="N262" s="149">
        <f t="shared" si="328"/>
        <v>59.684596537507019</v>
      </c>
      <c r="O262" s="149">
        <f t="shared" si="320"/>
        <v>214.86454753502528</v>
      </c>
      <c r="P262" s="149">
        <f>IF(AC262=0,
IF(N262&lt;$E$29,1,
IF(N262&lt;$E$30,2,
IF(N262&lt;$E$31,3,
IF(N262&lt;$E$32,4,
IF(N262&lt;$E$33,5,
IF(N262&lt;$E$34,6)))))),
IF(N262&gt;$F$29,1,
IF(N262&gt;$F$30,2,
IF(N262&gt;$F$31,3,
IF(N262&gt;$F$32,4,
IF(N262&gt;$F$33,5,
IF(N262&gt;$F$34,6)))))))</f>
        <v>4</v>
      </c>
      <c r="Q262" s="149" cm="1">
        <f t="array" ref="Q262">INDEX(Sections!$A$37:$F$67, MATCH(N262, Acceleration!$H$6:$H$36, 1), Sections!P262)</f>
        <v>4.7104625432718503</v>
      </c>
      <c r="R262" s="149">
        <f>(BikeData!$G$5/L262)*BikeData!$N$2*(Sections!$O$2/Sections!$N$2)-Sections!W262/Sections!L262</f>
        <v>7.9679897641885775</v>
      </c>
      <c r="S262" s="149">
        <f>(Sections!$V$2*Sections!$L$2*BikeData!$N$2*((Sections!$P$2)/Sections!$M$2)/(1-Sections!$V$2*Sections!$N$2/Sections!$M$2))/Sections!L262-Sections!W262/Sections!L262</f>
        <v>12.218509611718918</v>
      </c>
      <c r="T262" s="149">
        <f t="shared" si="317"/>
        <v>4.7104625432718503</v>
      </c>
      <c r="U262" s="149">
        <f t="shared" si="318"/>
        <v>59.763467008964085</v>
      </c>
      <c r="V262" s="149">
        <f t="shared" si="321"/>
        <v>1.6743678722107573E-2</v>
      </c>
      <c r="W262" s="149">
        <f>0.5*Sections!$U$2*Sections!$T$2*Sections!N262^2</f>
        <v>641.20519149209906</v>
      </c>
      <c r="X262" s="149">
        <f>BikeData!$N$2*((Sections!$P$2)/Sections!$N$2)-(0.5*Sections!$U$2*Sections!$T$2*Sections!N262^2)/BikeData!$G$5</f>
        <v>8.005512480713584</v>
      </c>
      <c r="Y262" s="149">
        <f>Sections!$V$2*BikeData!$N$2*(Sections!$P$2/Sections!$M$2)/(1-Sections!$V$2*Sections!$N$2/Sections!$M$2)</f>
        <v>15.459349727578084</v>
      </c>
      <c r="Z262" s="149">
        <f t="shared" si="322"/>
        <v>8.005512480713584</v>
      </c>
      <c r="AA262" s="149">
        <f>$D$2-M262</f>
        <v>267.2</v>
      </c>
      <c r="AB262" s="149">
        <f>MAX(0, (N262^2 - M$17^2)/(2*Sections!Z262))</f>
        <v>166.47328236747748</v>
      </c>
      <c r="AC262" s="149">
        <f t="shared" si="329"/>
        <v>0</v>
      </c>
      <c r="AD262" s="149">
        <f t="shared" si="323"/>
        <v>4.7104625432718503</v>
      </c>
      <c r="EW262" s="637"/>
      <c r="EX262" s="129">
        <f>INDEX($B$29:$B$34, MATCH($FB262, $A$29:$A$34, 0))</f>
        <v>300.69501336586995</v>
      </c>
      <c r="EY262" s="129">
        <f t="shared" si="355"/>
        <v>236</v>
      </c>
      <c r="EZ262" s="129">
        <f t="shared" si="356"/>
        <v>34.706633876950406</v>
      </c>
      <c r="FA262" s="129">
        <f t="shared" si="357"/>
        <v>124.94388195702146</v>
      </c>
      <c r="FB262" s="149">
        <f>IF(FO262=1,
IF(EZ262&lt;$E$29,1,
IF(EZ262&lt;$E$30,2,
IF(EZ262&lt;$E$31,3,
IF(EZ262&lt;$E$32,4,
IF(EZ262&lt;$E$33,5,
IF(EZ262&lt;$E$34,6)))))),
IF(EZ262&gt;$F$29,1,
IF(EZ262&gt;$F$30,2,
IF(EZ262&gt;$F$31,3,
IF(EZ262&gt;$F$32,4,
IF(EZ262&gt;$F$33,5,
IF(EZ262&gt;$F$34,6)))))))</f>
        <v>2</v>
      </c>
      <c r="FC262" s="149" cm="1">
        <f t="array" ref="FC262">INDEX(Sections!$A$37:$F$67, MATCH(EZ262, Acceleration!$H$6:$H$36, 1), Sections!FB262)</f>
        <v>9.4901727706756382</v>
      </c>
      <c r="FD262" s="129">
        <f>(BikeData!$G$5/EX262)*BikeData!$N$2*(Sections!$O$2/Sections!$N$2)-Sections!FI262/Sections!EX262</f>
        <v>8.8718985349947399</v>
      </c>
      <c r="FE262" s="129">
        <f>(Sections!$V$2*Sections!$L$2*BikeData!$N$2*((Sections!$P$2)/Sections!$M$2)/(1-Sections!$V$2*Sections!$N$2/Sections!$M$2))/Sections!EX262-Sections!FI262/Sections!EX262</f>
        <v>12.85172376658668</v>
      </c>
      <c r="FF262" s="129">
        <f t="shared" si="358"/>
        <v>8.8718985349947399</v>
      </c>
      <c r="FG262" s="129">
        <f t="shared" si="367"/>
        <v>34.42853996026097</v>
      </c>
      <c r="FH262" s="129">
        <f t="shared" si="362"/>
        <v>2.8928834470125297E-2</v>
      </c>
      <c r="FI262" s="149">
        <f>0.5*Sections!$U$2*Sections!$T$2*Sections!EZ262^2</f>
        <v>216.81907831236268</v>
      </c>
      <c r="FJ262" s="149">
        <f>BikeData!$N$2*((Sections!$P$2)/Sections!$N$2)-(0.5*Sections!$U$2*Sections!$T$2*Sections!EZ262^2)/BikeData!$G$5</f>
        <v>9.6130356366974343</v>
      </c>
      <c r="FK262" s="149">
        <f>Sections!$V$2*BikeData!$N$2*(Sections!$P$2/Sections!$M$2)/(1-Sections!$V$2*Sections!$N$2/Sections!$M$2)</f>
        <v>15.459349727578084</v>
      </c>
      <c r="FL262" s="149">
        <f t="shared" si="359"/>
        <v>9.6130356366974343</v>
      </c>
      <c r="FM262" s="149">
        <f t="shared" si="360"/>
        <v>17.628281630000004</v>
      </c>
      <c r="FN262" s="149">
        <f t="shared" si="324"/>
        <v>24.891325528159449</v>
      </c>
      <c r="FO262" s="149">
        <f t="shared" si="361"/>
        <v>1</v>
      </c>
      <c r="FP262" s="149">
        <f t="shared" si="363"/>
        <v>-9.6130356366974343</v>
      </c>
      <c r="FQ262" s="676"/>
      <c r="FR262" s="149">
        <f>INDEX($B$29:$B$34, MATCH($FV262, $A$29:$A$34, 0))</f>
        <v>281.54523308547459</v>
      </c>
      <c r="FS262" s="129">
        <f t="shared" si="330"/>
        <v>236</v>
      </c>
      <c r="FT262" s="129">
        <f t="shared" si="331"/>
        <v>61.486469796114299</v>
      </c>
      <c r="FU262" s="129">
        <f t="shared" si="332"/>
        <v>221.35129126601149</v>
      </c>
      <c r="FV262" s="149">
        <f>IF(GI262=0,
IF(FT262&lt;$E$29,1,
IF(FT262&lt;$E$30,2,
IF(FT262&lt;$E$31,3,
IF(FT262&lt;$E$32,4,
IF(FT262&lt;$E$33,5,
IF(FT262&lt;$E$34,6)))))),
IF(FT262&gt;$F$29,1,
IF(FT262&gt;$F$30,2,
IF(FT262&gt;$F$31,3,
IF(FT262&gt;$F$32,4,
IF(FT262&gt;$F$33,5,
IF(FT262&gt;$F$34,6)))))))</f>
        <v>4</v>
      </c>
      <c r="FW262" s="149" cm="1">
        <f t="array" ref="FW262">INDEX(Sections!$A$37:$F$67, MATCH(FT262, Acceleration!$H$6:$H$36, 1), Sections!FV262)</f>
        <v>4.7104625432718503</v>
      </c>
      <c r="FX262" s="129">
        <f>(BikeData!$G$5/FR262)*BikeData!$N$2*(Sections!$O$2/Sections!$N$2)-Sections!GC262/Sections!FR262</f>
        <v>7.828401953323759</v>
      </c>
      <c r="FY262" s="129">
        <f>(Sections!$V$2*Sections!$L$2*BikeData!$N$2*((Sections!$P$2)/Sections!$M$2)/(1-Sections!$V$2*Sections!$N$2/Sections!$M$2))/Sections!FR262-Sections!GC262/Sections!FR262</f>
        <v>12.078921800854099</v>
      </c>
      <c r="FZ262" s="129">
        <f t="shared" si="333"/>
        <v>4.7104625432718503</v>
      </c>
      <c r="GA262" s="129">
        <f t="shared" si="334"/>
        <v>61.563031870392962</v>
      </c>
      <c r="GB262" s="129">
        <f t="shared" si="325"/>
        <v>1.625362128991327E-2</v>
      </c>
      <c r="GC262" s="149">
        <f>0.5*Sections!$U$2*Sections!$T$2*Sections!FT262^2</f>
        <v>680.50547423792568</v>
      </c>
      <c r="GD262" s="149">
        <f>BikeData!$N$2*((Sections!$P$2)/Sections!$N$2)-(0.5*Sections!$U$2*Sections!$T$2*Sections!FT262^2)/BikeData!$G$5</f>
        <v>7.8566477733430293</v>
      </c>
      <c r="GE262" s="149">
        <f>Sections!$V$2*BikeData!$N$2*(Sections!$P$2/Sections!$M$2)/(1-Sections!$V$2*Sections!$N$2/Sections!$M$2)</f>
        <v>15.459349727578084</v>
      </c>
      <c r="GF262" s="149">
        <f t="shared" si="335"/>
        <v>7.8566477733430293</v>
      </c>
      <c r="GG262" s="149">
        <f t="shared" si="336"/>
        <v>278.54111422000005</v>
      </c>
      <c r="GH262" s="149">
        <f>MAX(0, (FT262^2 - CX$6^2)/(2*Sections!GF262))</f>
        <v>240.59790365145926</v>
      </c>
      <c r="GI262" s="149">
        <f t="shared" si="337"/>
        <v>0</v>
      </c>
      <c r="GJ262" s="149">
        <f t="shared" si="338"/>
        <v>4.7104625432718503</v>
      </c>
      <c r="GL262" s="670"/>
      <c r="GM262" s="229">
        <f>INDEX($B$29:$B$34, MATCH(GQ262, $A$29:$A$34, 0))</f>
        <v>281.54523308547459</v>
      </c>
      <c r="GN262" s="106">
        <f t="shared" si="339"/>
        <v>236</v>
      </c>
      <c r="GO262" s="106">
        <f t="shared" si="340"/>
        <v>54.962967841941115</v>
      </c>
      <c r="GP262" s="106">
        <f t="shared" si="341"/>
        <v>197.86668423098803</v>
      </c>
      <c r="GQ262" s="106">
        <f>IF(HD262=1,
IF(GO262&lt;$E$29,1,
IF(GO262&lt;$E$30,2,
IF(GO262&lt;$E$31,3,
IF(GO262&lt;$E$32,4,
IF(GO262&lt;$E$33,5,
IF(GO262&lt;$E$34,6)))))),
IF(GO262&gt;$F$29,1,
IF(GO262&gt;$F$30,2,
IF(GO262&gt;$F$31,3,
IF(GO262&gt;$F$32,4,
IF(GO262&gt;$F$33,5,
IF(GO262&gt;$F$34,6)))))))</f>
        <v>4</v>
      </c>
      <c r="GR262" s="106" cm="1">
        <f t="array" ref="GR262">INDEX(Sections!$A$37:$F$67, MATCH(GO262, Acceleration!$H$6:$H$36, 1), Sections!GQ262)</f>
        <v>4.7104625432718503</v>
      </c>
      <c r="GS262" s="106">
        <f>(BikeData!$G$5/GM262)*BikeData!$N$2*(Sections!$O$2/Sections!$N$2)-Sections!GX262/Sections!GM262</f>
        <v>8.3140733412582417</v>
      </c>
      <c r="GT262" s="106">
        <f>(Sections!$V$2*Sections!$L$2*BikeData!$N$2*((Sections!$P$2)/Sections!$M$2)/(1-Sections!$V$2*Sections!$N$2/Sections!$M$2))/Sections!GM262-Sections!GX262/Sections!GM262</f>
        <v>12.564593188788582</v>
      </c>
      <c r="GU262" s="106">
        <f t="shared" si="342"/>
        <v>4.7104625432718503</v>
      </c>
      <c r="GV262" s="106">
        <f t="shared" si="379"/>
        <v>54.810388075547507</v>
      </c>
      <c r="GW262" s="106">
        <f t="shared" si="377"/>
        <v>1.8219357359387886E-2</v>
      </c>
      <c r="GX262" s="106">
        <f>0.5*Sections!$U$2*Sections!$T$2*Sections!GO262^2</f>
        <v>543.76701011896557</v>
      </c>
      <c r="GY262" s="106">
        <f>BikeData!$N$2*((Sections!$P$2)/Sections!$N$2)-(0.5*Sections!$U$2*Sections!$T$2*Sections!GO262^2)/BikeData!$G$5</f>
        <v>8.3745965010663639</v>
      </c>
      <c r="GZ262" s="106">
        <f>Sections!$V$2*BikeData!$N$2*(Sections!$P$2/Sections!$M$2)/(1-Sections!$V$2*Sections!$N$2/Sections!$M$2)</f>
        <v>15.459349727578084</v>
      </c>
      <c r="HA262" s="106">
        <f t="shared" si="344"/>
        <v>8.3745965010663639</v>
      </c>
      <c r="HB262" s="106">
        <f t="shared" si="345"/>
        <v>147.21187875999999</v>
      </c>
      <c r="HC262" s="106">
        <f>MAX(0, (GO262^2 - DY$9^2)/(2*Sections!HA262))</f>
        <v>180.36259022208347</v>
      </c>
      <c r="HD262" s="106">
        <f t="shared" si="346"/>
        <v>1</v>
      </c>
      <c r="HE262" s="106">
        <f t="shared" si="378"/>
        <v>-8.3745965010663639</v>
      </c>
      <c r="HF262" s="639"/>
      <c r="HG262" s="672"/>
      <c r="HH262" s="82">
        <f>INDEX($B$29:$B$34, MATCH(HL262, $A$29:$A$34, 0))</f>
        <v>288.49501037177833</v>
      </c>
      <c r="HI262" s="82">
        <f t="shared" si="348"/>
        <v>236</v>
      </c>
      <c r="HJ262" s="82">
        <f t="shared" si="349"/>
        <v>44.605211261990242</v>
      </c>
      <c r="HK262" s="82">
        <f t="shared" si="350"/>
        <v>160.57876054316486</v>
      </c>
      <c r="HL262" s="106">
        <f>IF(HY262=1,
IF(HJ262&lt;$E$29,1,
IF(HJ262&lt;$E$30,2,
IF(HJ262&lt;$E$31,3,
IF(HJ262&lt;$E$32,4,
IF(HJ262&lt;$E$33,5,
IF(HJ262&lt;$E$34,6)))))),
IF(HJ262&gt;$F$29,1,
IF(HJ262&gt;$F$30,2,
IF(HJ262&gt;$F$31,3,
IF(HJ262&gt;$F$32,4,
IF(HJ262&gt;$F$33,5,
IF(HJ262&gt;$F$34,6)))))))</f>
        <v>3</v>
      </c>
      <c r="HM262" s="106" cm="1">
        <f t="array" ref="HM262">INDEX(Sections!$A$37:$F$67, MATCH(HJ262, Acceleration!$H$6:$H$36, 1), Sections!HL262)</f>
        <v>6.8582415088433493</v>
      </c>
      <c r="HN262" s="82">
        <f>(BikeData!$G$5/HH262)*BikeData!$N$2*(Sections!$O$2/Sections!$N$2)-Sections!HS262/Sections!HH262</f>
        <v>8.7572476442718106</v>
      </c>
      <c r="HO262" s="82">
        <f>(Sections!$V$2*Sections!$L$2*BikeData!$N$2*((Sections!$P$2)/Sections!$M$2)/(1-Sections!$V$2*Sections!$N$2/Sections!$M$2))/Sections!HH262-Sections!HS262/Sections!HH262</f>
        <v>12.905373463381062</v>
      </c>
      <c r="HP262" s="82">
        <f t="shared" si="351"/>
        <v>6.8582415088433493</v>
      </c>
      <c r="HQ262" s="82">
        <f t="shared" si="376"/>
        <v>44.401231475077068</v>
      </c>
      <c r="HR262" s="106">
        <f t="shared" si="314"/>
        <v>2.2470283481704476E-2</v>
      </c>
      <c r="HS262" s="104">
        <f>0.5*Sections!$U$2*Sections!$T$2*Sections!HJ262^2</f>
        <v>358.13247691082057</v>
      </c>
      <c r="HT262" s="104">
        <f>BikeData!$N$2*((Sections!$P$2)/Sections!$N$2)-(0.5*Sections!$U$2*Sections!$T$2*Sections!HJ262^2)/BikeData!$G$5</f>
        <v>9.0777576117032766</v>
      </c>
      <c r="HU262" s="104">
        <f>Sections!$V$2*BikeData!$N$2*(Sections!$P$2/Sections!$M$2)/(1-Sections!$V$2*Sections!$N$2/Sections!$M$2)</f>
        <v>15.459349727578084</v>
      </c>
      <c r="HV262" s="106">
        <f t="shared" si="352"/>
        <v>9.0777576117032766</v>
      </c>
      <c r="HW262" s="106">
        <f t="shared" si="353"/>
        <v>85.421918600000026</v>
      </c>
      <c r="HX262" s="106">
        <f t="shared" si="327"/>
        <v>91.892702413688127</v>
      </c>
      <c r="HY262" s="106">
        <f t="shared" si="354"/>
        <v>1</v>
      </c>
      <c r="HZ262" s="106">
        <f t="shared" si="315"/>
        <v>-9.0777576117032766</v>
      </c>
      <c r="IA262" s="639"/>
    </row>
    <row r="263" spans="2:235">
      <c r="B263" s="65"/>
      <c r="C263" s="65"/>
      <c r="D263" s="65"/>
      <c r="E263" s="111"/>
      <c r="F263" s="111"/>
      <c r="L263" s="149">
        <f>INDEX($B$29:$B$34, MATCH($P263, $A$29:$A$34, 0))</f>
        <v>281.54523308547459</v>
      </c>
      <c r="M263" s="149">
        <f t="shared" si="319"/>
        <v>237</v>
      </c>
      <c r="N263" s="149">
        <f t="shared" si="328"/>
        <v>59.763467008964085</v>
      </c>
      <c r="O263" s="149">
        <f t="shared" si="320"/>
        <v>215.14848123227071</v>
      </c>
      <c r="P263" s="149">
        <f>IF(AC263=0,
IF(N263&lt;$E$29,1,
IF(N263&lt;$E$30,2,
IF(N263&lt;$E$31,3,
IF(N263&lt;$E$32,4,
IF(N263&lt;$E$33,5,
IF(N263&lt;$E$34,6)))))),
IF(N263&gt;$F$29,1,
IF(N263&gt;$F$30,2,
IF(N263&gt;$F$31,3,
IF(N263&gt;$F$32,4,
IF(N263&gt;$F$33,5,
IF(N263&gt;$F$34,6)))))))</f>
        <v>4</v>
      </c>
      <c r="Q263" s="149" cm="1">
        <f t="array" ref="Q263">INDEX(Sections!$A$37:$F$67, MATCH(N263, Acceleration!$H$6:$H$36, 1), Sections!P263)</f>
        <v>4.7104625432718503</v>
      </c>
      <c r="R263" s="149">
        <f>(BikeData!$G$5/L263)*BikeData!$N$2*(Sections!$O$2/Sections!$N$2)-Sections!W263/Sections!L263</f>
        <v>7.9619666946555085</v>
      </c>
      <c r="S263" s="149">
        <f>(Sections!$V$2*Sections!$L$2*BikeData!$N$2*((Sections!$P$2)/Sections!$M$2)/(1-Sections!$V$2*Sections!$N$2/Sections!$M$2))/Sections!L263-Sections!W263/Sections!L263</f>
        <v>12.212486542185848</v>
      </c>
      <c r="T263" s="149">
        <f t="shared" si="317"/>
        <v>4.7104625432718503</v>
      </c>
      <c r="U263" s="149">
        <f t="shared" si="318"/>
        <v>59.842233531328709</v>
      </c>
      <c r="V263" s="149">
        <f t="shared" si="321"/>
        <v>1.6721611018249118E-2</v>
      </c>
      <c r="W263" s="149">
        <f>0.5*Sections!$U$2*Sections!$T$2*Sections!N263^2</f>
        <v>642.90095800767688</v>
      </c>
      <c r="X263" s="149">
        <f>BikeData!$N$2*((Sections!$P$2)/Sections!$N$2)-(0.5*Sections!$U$2*Sections!$T$2*Sections!N263^2)/BikeData!$G$5</f>
        <v>7.9990891227000329</v>
      </c>
      <c r="Y263" s="149">
        <f>Sections!$V$2*BikeData!$N$2*(Sections!$P$2/Sections!$M$2)/(1-Sections!$V$2*Sections!$N$2/Sections!$M$2)</f>
        <v>15.459349727578084</v>
      </c>
      <c r="Z263" s="149">
        <f t="shared" si="322"/>
        <v>7.9990891227000329</v>
      </c>
      <c r="AA263" s="149">
        <f>$D$2-M263</f>
        <v>266.2</v>
      </c>
      <c r="AB263" s="149">
        <f>MAX(0, (N263^2 - M$17^2)/(2*Sections!Z263))</f>
        <v>167.19583714177139</v>
      </c>
      <c r="AC263" s="149">
        <f t="shared" si="329"/>
        <v>0</v>
      </c>
      <c r="AD263" s="149">
        <f t="shared" si="323"/>
        <v>4.7104625432718503</v>
      </c>
      <c r="EW263" s="637"/>
      <c r="EX263" s="129">
        <f>INDEX($B$29:$B$34, MATCH($FB263, $A$29:$A$34, 0))</f>
        <v>300.69501336586995</v>
      </c>
      <c r="EY263" s="129">
        <f t="shared" si="355"/>
        <v>237</v>
      </c>
      <c r="EZ263" s="129">
        <f t="shared" si="356"/>
        <v>34.42853996026097</v>
      </c>
      <c r="FA263" s="129">
        <f t="shared" si="357"/>
        <v>123.9427438569395</v>
      </c>
      <c r="FB263" s="149">
        <f>IF(FO263=1,
IF(EZ263&lt;$E$29,1,
IF(EZ263&lt;$E$30,2,
IF(EZ263&lt;$E$31,3,
IF(EZ263&lt;$E$32,4,
IF(EZ263&lt;$E$33,5,
IF(EZ263&lt;$E$34,6)))))),
IF(EZ263&gt;$F$29,1,
IF(EZ263&gt;$F$30,2,
IF(EZ263&gt;$F$31,3,
IF(EZ263&gt;$F$32,4,
IF(EZ263&gt;$F$33,5,
IF(EZ263&gt;$F$34,6)))))))</f>
        <v>2</v>
      </c>
      <c r="FC263" s="149" cm="1">
        <f t="array" ref="FC263">INDEX(Sections!$A$37:$F$67, MATCH(EZ263, Acceleration!$H$6:$H$36, 1), Sections!FB263)</f>
        <v>9.4901727706756382</v>
      </c>
      <c r="FD263" s="129">
        <f>(BikeData!$G$5/EX263)*BikeData!$N$2*(Sections!$O$2/Sections!$N$2)-Sections!FI263/Sections!EX263</f>
        <v>8.8834075147761915</v>
      </c>
      <c r="FE263" s="129">
        <f>(Sections!$V$2*Sections!$L$2*BikeData!$N$2*((Sections!$P$2)/Sections!$M$2)/(1-Sections!$V$2*Sections!$N$2/Sections!$M$2))/Sections!EX263-Sections!FI263/Sections!EX263</f>
        <v>12.863232746368132</v>
      </c>
      <c r="FF263" s="129">
        <f t="shared" si="358"/>
        <v>8.8834075147761915</v>
      </c>
      <c r="FG263" s="129">
        <f t="shared" si="367"/>
        <v>34.147797515388504</v>
      </c>
      <c r="FH263" s="129">
        <f t="shared" si="362"/>
        <v>2.9164578827356798E-2</v>
      </c>
      <c r="FI263" s="149">
        <f>0.5*Sections!$U$2*Sections!$T$2*Sections!EZ263^2</f>
        <v>213.35838548315155</v>
      </c>
      <c r="FJ263" s="149">
        <f>BikeData!$N$2*((Sections!$P$2)/Sections!$N$2)-(0.5*Sections!$U$2*Sections!$T$2*Sections!EZ263^2)/BikeData!$G$5</f>
        <v>9.6261443216565681</v>
      </c>
      <c r="FK263" s="149">
        <f>Sections!$V$2*BikeData!$N$2*(Sections!$P$2/Sections!$M$2)/(1-Sections!$V$2*Sections!$N$2/Sections!$M$2)</f>
        <v>15.459349727578084</v>
      </c>
      <c r="FL263" s="149">
        <f t="shared" si="359"/>
        <v>9.6261443216565681</v>
      </c>
      <c r="FM263" s="149">
        <f t="shared" si="360"/>
        <v>16.628281630000004</v>
      </c>
      <c r="FN263" s="149">
        <f t="shared" si="324"/>
        <v>23.858790813413872</v>
      </c>
      <c r="FO263" s="149">
        <f t="shared" si="361"/>
        <v>1</v>
      </c>
      <c r="FP263" s="149">
        <f t="shared" si="363"/>
        <v>-9.6261443216565681</v>
      </c>
      <c r="FQ263" s="676"/>
      <c r="FR263" s="149">
        <f>INDEX($B$29:$B$34, MATCH($FV263, $A$29:$A$34, 0))</f>
        <v>281.54523308547459</v>
      </c>
      <c r="FS263" s="129">
        <f t="shared" si="330"/>
        <v>237</v>
      </c>
      <c r="FT263" s="129">
        <f t="shared" si="331"/>
        <v>61.563031870392962</v>
      </c>
      <c r="FU263" s="129">
        <f t="shared" si="332"/>
        <v>221.62691473341468</v>
      </c>
      <c r="FV263" s="149">
        <f>IF(GI263=0,
IF(FT263&lt;$E$29,1,
IF(FT263&lt;$E$30,2,
IF(FT263&lt;$E$31,3,
IF(FT263&lt;$E$32,4,
IF(FT263&lt;$E$33,5,
IF(FT263&lt;$E$34,6)))))),
IF(FT263&gt;$F$29,1,
IF(FT263&gt;$F$30,2,
IF(FT263&gt;$F$31,3,
IF(FT263&gt;$F$32,4,
IF(FT263&gt;$F$33,5,
IF(FT263&gt;$F$34,6)))))))</f>
        <v>4</v>
      </c>
      <c r="FW263" s="149" cm="1">
        <f t="array" ref="FW263">INDEX(Sections!$A$37:$F$67, MATCH(FT263, Acceleration!$H$6:$H$36, 1), Sections!FV263)</f>
        <v>4.7104625432718503</v>
      </c>
      <c r="FX263" s="129">
        <f>(BikeData!$G$5/FR263)*BikeData!$N$2*(Sections!$O$2/Sections!$N$2)-Sections!GC263/Sections!FR263</f>
        <v>7.82237888379069</v>
      </c>
      <c r="FY263" s="129">
        <f>(Sections!$V$2*Sections!$L$2*BikeData!$N$2*((Sections!$P$2)/Sections!$M$2)/(1-Sections!$V$2*Sections!$N$2/Sections!$M$2))/Sections!FR263-Sections!GC263/Sections!FR263</f>
        <v>12.072898731321029</v>
      </c>
      <c r="FZ263" s="129">
        <f t="shared" si="333"/>
        <v>4.7104625432718503</v>
      </c>
      <c r="GA263" s="129">
        <f t="shared" si="334"/>
        <v>61.639498847423823</v>
      </c>
      <c r="GB263" s="129">
        <f t="shared" si="325"/>
        <v>1.6233432774045181E-2</v>
      </c>
      <c r="GC263" s="149">
        <f>0.5*Sections!$U$2*Sections!$T$2*Sections!FT263^2</f>
        <v>682.2012407535035</v>
      </c>
      <c r="GD263" s="149">
        <f>BikeData!$N$2*((Sections!$P$2)/Sections!$N$2)-(0.5*Sections!$U$2*Sections!$T$2*Sections!FT263^2)/BikeData!$G$5</f>
        <v>7.8502244153294765</v>
      </c>
      <c r="GE263" s="149">
        <f>Sections!$V$2*BikeData!$N$2*(Sections!$P$2/Sections!$M$2)/(1-Sections!$V$2*Sections!$N$2/Sections!$M$2)</f>
        <v>15.459349727578084</v>
      </c>
      <c r="GF263" s="149">
        <f t="shared" si="335"/>
        <v>7.8502244153294765</v>
      </c>
      <c r="GG263" s="149">
        <f t="shared" si="336"/>
        <v>277.54111422000005</v>
      </c>
      <c r="GH263" s="149">
        <f>MAX(0, (FT263^2 - CX$6^2)/(2*Sections!GF263))</f>
        <v>241.39481195429951</v>
      </c>
      <c r="GI263" s="149">
        <f t="shared" si="337"/>
        <v>0</v>
      </c>
      <c r="GJ263" s="149">
        <f t="shared" si="338"/>
        <v>4.7104625432718503</v>
      </c>
      <c r="GL263" s="670"/>
      <c r="GM263" s="229">
        <f>INDEX($B$29:$B$34, MATCH(GQ263, $A$29:$A$34, 0))</f>
        <v>281.54523308547459</v>
      </c>
      <c r="GN263" s="106">
        <f t="shared" si="339"/>
        <v>237</v>
      </c>
      <c r="GO263" s="106">
        <f t="shared" si="340"/>
        <v>54.810388075547507</v>
      </c>
      <c r="GP263" s="106">
        <f t="shared" si="341"/>
        <v>197.31739707197104</v>
      </c>
      <c r="GQ263" s="106">
        <f>IF(HD263=1,
IF(GO263&lt;$E$29,1,
IF(GO263&lt;$E$30,2,
IF(GO263&lt;$E$31,3,
IF(GO263&lt;$E$32,4,
IF(GO263&lt;$E$33,5,
IF(GO263&lt;$E$34,6)))))),
IF(GO263&gt;$F$29,1,
IF(GO263&gt;$F$30,2,
IF(GO263&gt;$F$31,3,
IF(GO263&gt;$F$32,4,
IF(GO263&gt;$F$33,5,
IF(GO263&gt;$F$34,6)))))))</f>
        <v>4</v>
      </c>
      <c r="GR263" s="106" cm="1">
        <f t="array" ref="GR263">INDEX(Sections!$A$37:$F$67, MATCH(GO263, Acceleration!$H$6:$H$36, 1), Sections!GQ263)</f>
        <v>4.7104625432718503</v>
      </c>
      <c r="GS263" s="106">
        <f>(BikeData!$G$5/GM263)*BikeData!$N$2*(Sections!$O$2/Sections!$N$2)-Sections!GX263/Sections!GM263</f>
        <v>8.324781584148182</v>
      </c>
      <c r="GT263" s="106">
        <f>(Sections!$V$2*Sections!$L$2*BikeData!$N$2*((Sections!$P$2)/Sections!$M$2)/(1-Sections!$V$2*Sections!$N$2/Sections!$M$2))/Sections!GM263-Sections!GX263/Sections!GM263</f>
        <v>12.575301431678522</v>
      </c>
      <c r="GU263" s="106">
        <f t="shared" si="342"/>
        <v>4.7104625432718503</v>
      </c>
      <c r="GV263" s="106">
        <f t="shared" si="379"/>
        <v>54.657173437540187</v>
      </c>
      <c r="GW263" s="106">
        <f t="shared" si="377"/>
        <v>1.8270252596801085E-2</v>
      </c>
      <c r="GX263" s="106">
        <f>0.5*Sections!$U$2*Sections!$T$2*Sections!GO263^2</f>
        <v>540.75215537858173</v>
      </c>
      <c r="GY263" s="106">
        <f>BikeData!$N$2*((Sections!$P$2)/Sections!$N$2)-(0.5*Sections!$U$2*Sections!$T$2*Sections!GO263^2)/BikeData!$G$5</f>
        <v>8.3860164053859982</v>
      </c>
      <c r="GZ263" s="106">
        <f>Sections!$V$2*BikeData!$N$2*(Sections!$P$2/Sections!$M$2)/(1-Sections!$V$2*Sections!$N$2/Sections!$M$2)</f>
        <v>15.459349727578084</v>
      </c>
      <c r="HA263" s="106">
        <f t="shared" si="344"/>
        <v>8.3860164053859982</v>
      </c>
      <c r="HB263" s="106">
        <f t="shared" si="345"/>
        <v>146.21187875999999</v>
      </c>
      <c r="HC263" s="106">
        <f>MAX(0, (GO263^2 - DY$9^2)/(2*Sections!HA263))</f>
        <v>179.11833794307023</v>
      </c>
      <c r="HD263" s="106">
        <f t="shared" si="346"/>
        <v>1</v>
      </c>
      <c r="HE263" s="106">
        <f t="shared" si="378"/>
        <v>-8.3860164053859982</v>
      </c>
      <c r="HF263" s="639"/>
      <c r="HG263" s="672"/>
      <c r="HH263" s="82">
        <f>INDEX($B$29:$B$34, MATCH(HL263, $A$29:$A$34, 0))</f>
        <v>288.49501037177833</v>
      </c>
      <c r="HI263" s="82">
        <f t="shared" si="348"/>
        <v>237</v>
      </c>
      <c r="HJ263" s="82">
        <f t="shared" si="349"/>
        <v>44.401231475077068</v>
      </c>
      <c r="HK263" s="82">
        <f t="shared" si="350"/>
        <v>159.84443331027745</v>
      </c>
      <c r="HL263" s="106">
        <f>IF(HY263=1,
IF(HJ263&lt;$E$29,1,
IF(HJ263&lt;$E$30,2,
IF(HJ263&lt;$E$31,3,
IF(HJ263&lt;$E$32,4,
IF(HJ263&lt;$E$33,5,
IF(HJ263&lt;$E$34,6)))))),
IF(HJ263&gt;$F$29,1,
IF(HJ263&gt;$F$30,2,
IF(HJ263&gt;$F$31,3,
IF(HJ263&gt;$F$32,4,
IF(HJ263&gt;$F$33,5,
IF(HJ263&gt;$F$34,6)))))))</f>
        <v>3</v>
      </c>
      <c r="HM263" s="106" cm="1">
        <f t="array" ref="HM263">INDEX(Sections!$A$37:$F$67, MATCH(HJ263, Acceleration!$H$6:$H$36, 1), Sections!HL263)</f>
        <v>6.8582415088433493</v>
      </c>
      <c r="HN263" s="82">
        <f>(BikeData!$G$5/HH263)*BikeData!$N$2*(Sections!$O$2/Sections!$N$2)-Sections!HS263/Sections!HH263</f>
        <v>8.7685753713475822</v>
      </c>
      <c r="HO263" s="82">
        <f>(Sections!$V$2*Sections!$L$2*BikeData!$N$2*((Sections!$P$2)/Sections!$M$2)/(1-Sections!$V$2*Sections!$N$2/Sections!$M$2))/Sections!HH263-Sections!HS263/Sections!HH263</f>
        <v>12.916701190456834</v>
      </c>
      <c r="HP263" s="82">
        <f t="shared" si="351"/>
        <v>6.8582415088433493</v>
      </c>
      <c r="HQ263" s="82">
        <f t="shared" si="376"/>
        <v>44.196030180992601</v>
      </c>
      <c r="HR263" s="106">
        <f t="shared" si="314"/>
        <v>2.2574061123513022E-2</v>
      </c>
      <c r="HS263" s="104">
        <f>0.5*Sections!$U$2*Sections!$T$2*Sections!HJ263^2</f>
        <v>354.8644841706074</v>
      </c>
      <c r="HT263" s="104">
        <f>BikeData!$N$2*((Sections!$P$2)/Sections!$N$2)-(0.5*Sections!$U$2*Sections!$T$2*Sections!HJ263^2)/BikeData!$G$5</f>
        <v>9.0901363720828705</v>
      </c>
      <c r="HU263" s="104">
        <f>Sections!$V$2*BikeData!$N$2*(Sections!$P$2/Sections!$M$2)/(1-Sections!$V$2*Sections!$N$2/Sections!$M$2)</f>
        <v>15.459349727578084</v>
      </c>
      <c r="HV263" s="106">
        <f t="shared" si="352"/>
        <v>9.0901363720828705</v>
      </c>
      <c r="HW263" s="106">
        <f t="shared" si="353"/>
        <v>84.421918600000026</v>
      </c>
      <c r="HX263" s="106">
        <f t="shared" si="327"/>
        <v>90.768926604681766</v>
      </c>
      <c r="HY263" s="106">
        <f t="shared" si="354"/>
        <v>1</v>
      </c>
      <c r="HZ263" s="106">
        <f t="shared" si="315"/>
        <v>-9.0901363720828705</v>
      </c>
      <c r="IA263" s="639"/>
    </row>
    <row r="264" spans="2:235">
      <c r="B264" s="65"/>
      <c r="C264" s="65"/>
      <c r="D264" s="65"/>
      <c r="E264" s="111"/>
      <c r="F264" s="111"/>
      <c r="L264" s="149">
        <f>INDEX($B$29:$B$34, MATCH($P264, $A$29:$A$34, 0))</f>
        <v>281.54523308547459</v>
      </c>
      <c r="M264" s="149">
        <f t="shared" si="319"/>
        <v>238</v>
      </c>
      <c r="N264" s="149">
        <f t="shared" si="328"/>
        <v>59.842233531328709</v>
      </c>
      <c r="O264" s="149">
        <f t="shared" si="320"/>
        <v>215.43204071278336</v>
      </c>
      <c r="P264" s="149">
        <f>IF(AC264=0,
IF(N264&lt;$E$29,1,
IF(N264&lt;$E$30,2,
IF(N264&lt;$E$31,3,
IF(N264&lt;$E$32,4,
IF(N264&lt;$E$33,5,
IF(N264&lt;$E$34,6)))))),
IF(N264&gt;$F$29,1,
IF(N264&gt;$F$30,2,
IF(N264&gt;$F$31,3,
IF(N264&gt;$F$32,4,
IF(N264&gt;$F$33,5,
IF(N264&gt;$F$34,6)))))))</f>
        <v>4</v>
      </c>
      <c r="Q264" s="149" cm="1">
        <f t="array" ref="Q264">INDEX(Sections!$A$37:$F$67, MATCH(N264, Acceleration!$H$6:$H$36, 1), Sections!P264)</f>
        <v>4.7104625432718503</v>
      </c>
      <c r="R264" s="149">
        <f>(BikeData!$G$5/L264)*BikeData!$N$2*(Sections!$O$2/Sections!$N$2)-Sections!W264/Sections!L264</f>
        <v>7.9559436251224405</v>
      </c>
      <c r="S264" s="149">
        <f>(Sections!$V$2*Sections!$L$2*BikeData!$N$2*((Sections!$P$2)/Sections!$M$2)/(1-Sections!$V$2*Sections!$N$2/Sections!$M$2))/Sections!L264-Sections!W264/Sections!L264</f>
        <v>12.20646347265278</v>
      </c>
      <c r="T264" s="149">
        <f t="shared" si="317"/>
        <v>4.7104625432718503</v>
      </c>
      <c r="U264" s="149">
        <f t="shared" si="318"/>
        <v>59.920896514526767</v>
      </c>
      <c r="V264" s="149">
        <f t="shared" si="321"/>
        <v>1.6699630338938849E-2</v>
      </c>
      <c r="W264" s="149">
        <f>0.5*Sections!$U$2*Sections!$T$2*Sections!N264^2</f>
        <v>644.59672452325469</v>
      </c>
      <c r="X264" s="149">
        <f>BikeData!$N$2*((Sections!$P$2)/Sections!$N$2)-(0.5*Sections!$U$2*Sections!$T$2*Sections!N264^2)/BikeData!$G$5</f>
        <v>7.99266576468648</v>
      </c>
      <c r="Y264" s="149">
        <f>Sections!$V$2*BikeData!$N$2*(Sections!$P$2/Sections!$M$2)/(1-Sections!$V$2*Sections!$N$2/Sections!$M$2)</f>
        <v>15.459349727578084</v>
      </c>
      <c r="Z264" s="149">
        <f t="shared" si="322"/>
        <v>7.99266576468648</v>
      </c>
      <c r="AA264" s="149">
        <f>$D$2-M264</f>
        <v>265.2</v>
      </c>
      <c r="AB264" s="149">
        <f>MAX(0, (N264^2 - M$17^2)/(2*Sections!Z264))</f>
        <v>167.9195532877869</v>
      </c>
      <c r="AC264" s="149">
        <f t="shared" si="329"/>
        <v>0</v>
      </c>
      <c r="AD264" s="149">
        <f t="shared" si="323"/>
        <v>4.7104625432718503</v>
      </c>
      <c r="EW264" s="637"/>
      <c r="EX264" s="129">
        <f>INDEX($B$29:$B$34, MATCH($FB264, $A$29:$A$34, 0))</f>
        <v>300.69501336586995</v>
      </c>
      <c r="EY264" s="129">
        <f t="shared" si="355"/>
        <v>238</v>
      </c>
      <c r="EZ264" s="129">
        <f t="shared" si="356"/>
        <v>34.147797515388504</v>
      </c>
      <c r="FA264" s="129">
        <f t="shared" si="357"/>
        <v>122.93207105539862</v>
      </c>
      <c r="FB264" s="149">
        <f>IF(FO264=1,
IF(EZ264&lt;$E$29,1,
IF(EZ264&lt;$E$30,2,
IF(EZ264&lt;$E$31,3,
IF(EZ264&lt;$E$32,4,
IF(EZ264&lt;$E$33,5,
IF(EZ264&lt;$E$34,6)))))),
IF(EZ264&gt;$F$29,1,
IF(EZ264&gt;$F$30,2,
IF(EZ264&gt;$F$31,3,
IF(EZ264&gt;$F$32,4,
IF(EZ264&gt;$F$33,5,
IF(EZ264&gt;$F$34,6)))))))</f>
        <v>2</v>
      </c>
      <c r="FC264" s="149" cm="1">
        <f t="array" ref="FC264">INDEX(Sections!$A$37:$F$67, MATCH(EZ264, Acceleration!$H$6:$H$36, 1), Sections!FB264)</f>
        <v>9.4901727706756382</v>
      </c>
      <c r="FD264" s="129">
        <f>(BikeData!$G$5/EX264)*BikeData!$N$2*(Sections!$O$2/Sections!$N$2)-Sections!FI264/Sections!EX264</f>
        <v>8.8949321886209809</v>
      </c>
      <c r="FE264" s="129">
        <f>(Sections!$V$2*Sections!$L$2*BikeData!$N$2*((Sections!$P$2)/Sections!$M$2)/(1-Sections!$V$2*Sections!$N$2/Sections!$M$2))/Sections!EX264-Sections!FI264/Sections!EX264</f>
        <v>12.874757420212921</v>
      </c>
      <c r="FF264" s="129">
        <f t="shared" si="358"/>
        <v>8.8949321886209809</v>
      </c>
      <c r="FG264" s="129">
        <f t="shared" si="367"/>
        <v>33.864340143988969</v>
      </c>
      <c r="FH264" s="129">
        <f t="shared" si="362"/>
        <v>2.9406515790115776E-2</v>
      </c>
      <c r="FI264" s="149">
        <f>0.5*Sections!$U$2*Sections!$T$2*Sections!EZ264^2</f>
        <v>209.89297352735517</v>
      </c>
      <c r="FJ264" s="149">
        <f>BikeData!$N$2*((Sections!$P$2)/Sections!$N$2)-(0.5*Sections!$U$2*Sections!$T$2*Sections!EZ264^2)/BikeData!$G$5</f>
        <v>9.6392708820951896</v>
      </c>
      <c r="FK264" s="149">
        <f>Sections!$V$2*BikeData!$N$2*(Sections!$P$2/Sections!$M$2)/(1-Sections!$V$2*Sections!$N$2/Sections!$M$2)</f>
        <v>15.459349727578084</v>
      </c>
      <c r="FL264" s="149">
        <f t="shared" si="359"/>
        <v>9.6392708820951896</v>
      </c>
      <c r="FM264" s="149">
        <f t="shared" si="360"/>
        <v>15.628281630000004</v>
      </c>
      <c r="FN264" s="149">
        <f t="shared" si="324"/>
        <v>22.827662183164101</v>
      </c>
      <c r="FO264" s="149">
        <f t="shared" si="361"/>
        <v>1</v>
      </c>
      <c r="FP264" s="149">
        <f t="shared" si="363"/>
        <v>-9.6392708820951896</v>
      </c>
      <c r="FQ264" s="676"/>
      <c r="FR264" s="149">
        <f>INDEX($B$29:$B$34, MATCH($FV264, $A$29:$A$34, 0))</f>
        <v>281.54523308547459</v>
      </c>
      <c r="FS264" s="129">
        <f t="shared" si="330"/>
        <v>238</v>
      </c>
      <c r="FT264" s="129">
        <f t="shared" si="331"/>
        <v>61.639498847423823</v>
      </c>
      <c r="FU264" s="129">
        <f t="shared" si="332"/>
        <v>221.90219585072578</v>
      </c>
      <c r="FV264" s="149">
        <f>IF(GI264=0,
IF(FT264&lt;$E$29,1,
IF(FT264&lt;$E$30,2,
IF(FT264&lt;$E$31,3,
IF(FT264&lt;$E$32,4,
IF(FT264&lt;$E$33,5,
IF(FT264&lt;$E$34,6)))))),
IF(FT264&gt;$F$29,1,
IF(FT264&gt;$F$30,2,
IF(FT264&gt;$F$31,3,
IF(FT264&gt;$F$32,4,
IF(FT264&gt;$F$33,5,
IF(FT264&gt;$F$34,6)))))))</f>
        <v>4</v>
      </c>
      <c r="FW264" s="149" cm="1">
        <f t="array" ref="FW264">INDEX(Sections!$A$37:$F$67, MATCH(FT264, Acceleration!$H$6:$H$36, 1), Sections!FV264)</f>
        <v>4.7104625432718503</v>
      </c>
      <c r="FX264" s="129">
        <f>(BikeData!$G$5/FR264)*BikeData!$N$2*(Sections!$O$2/Sections!$N$2)-Sections!GC264/Sections!FR264</f>
        <v>7.816355814257621</v>
      </c>
      <c r="FY264" s="129">
        <f>(Sections!$V$2*Sections!$L$2*BikeData!$N$2*((Sections!$P$2)/Sections!$M$2)/(1-Sections!$V$2*Sections!$N$2/Sections!$M$2))/Sections!FR264-Sections!GC264/Sections!FR264</f>
        <v>12.066875661787961</v>
      </c>
      <c r="FZ264" s="129">
        <f t="shared" si="333"/>
        <v>4.7104625432718503</v>
      </c>
      <c r="GA264" s="129">
        <f t="shared" si="334"/>
        <v>61.715871080688039</v>
      </c>
      <c r="GB264" s="129">
        <f t="shared" si="325"/>
        <v>1.6213319299885249E-2</v>
      </c>
      <c r="GC264" s="149">
        <f>0.5*Sections!$U$2*Sections!$T$2*Sections!FT264^2</f>
        <v>683.89700726908131</v>
      </c>
      <c r="GD264" s="149">
        <f>BikeData!$N$2*((Sections!$P$2)/Sections!$N$2)-(0.5*Sections!$U$2*Sections!$T$2*Sections!FT264^2)/BikeData!$G$5</f>
        <v>7.8438010573159254</v>
      </c>
      <c r="GE264" s="149">
        <f>Sections!$V$2*BikeData!$N$2*(Sections!$P$2/Sections!$M$2)/(1-Sections!$V$2*Sections!$N$2/Sections!$M$2)</f>
        <v>15.459349727578084</v>
      </c>
      <c r="GF264" s="149">
        <f t="shared" si="335"/>
        <v>7.8438010573159254</v>
      </c>
      <c r="GG264" s="149">
        <f t="shared" si="336"/>
        <v>276.54111422000005</v>
      </c>
      <c r="GH264" s="149">
        <f>MAX(0, (FT264^2 - CX$6^2)/(2*Sections!GF264))</f>
        <v>242.19302544764508</v>
      </c>
      <c r="GI264" s="149">
        <f t="shared" si="337"/>
        <v>0</v>
      </c>
      <c r="GJ264" s="149">
        <f t="shared" si="338"/>
        <v>4.7104625432718503</v>
      </c>
      <c r="GL264" s="670"/>
      <c r="GM264" s="229">
        <f>INDEX($B$29:$B$34, MATCH(GQ264, $A$29:$A$34, 0))</f>
        <v>281.54523308547459</v>
      </c>
      <c r="GN264" s="106">
        <f t="shared" si="339"/>
        <v>238</v>
      </c>
      <c r="GO264" s="106">
        <f t="shared" si="340"/>
        <v>54.657173437540187</v>
      </c>
      <c r="GP264" s="106">
        <f t="shared" si="341"/>
        <v>196.76582437514469</v>
      </c>
      <c r="GQ264" s="106">
        <f>IF(HD264=1,
IF(GO264&lt;$E$29,1,
IF(GO264&lt;$E$30,2,
IF(GO264&lt;$E$31,3,
IF(GO264&lt;$E$32,4,
IF(GO264&lt;$E$33,5,
IF(GO264&lt;$E$34,6)))))),
IF(GO264&gt;$F$29,1,
IF(GO264&gt;$F$30,2,
IF(GO264&gt;$F$31,3,
IF(GO264&gt;$F$32,4,
IF(GO264&gt;$F$33,5,
IF(GO264&gt;$F$34,6)))))))</f>
        <v>4</v>
      </c>
      <c r="GR264" s="106" cm="1">
        <f t="array" ref="GR264">INDEX(Sections!$A$37:$F$67, MATCH(GO264, Acceleration!$H$6:$H$36, 1), Sections!GQ264)</f>
        <v>4.7104625432718503</v>
      </c>
      <c r="GS264" s="106">
        <f>(BikeData!$G$5/GM264)*BikeData!$N$2*(Sections!$O$2/Sections!$N$2)-Sections!GX264/Sections!GM264</f>
        <v>8.335504429187516</v>
      </c>
      <c r="GT264" s="106">
        <f>(Sections!$V$2*Sections!$L$2*BikeData!$N$2*((Sections!$P$2)/Sections!$M$2)/(1-Sections!$V$2*Sections!$N$2/Sections!$M$2))/Sections!GM264-Sections!GX264/Sections!GM264</f>
        <v>12.586024276717856</v>
      </c>
      <c r="GU264" s="106">
        <f t="shared" si="342"/>
        <v>4.7104625432718503</v>
      </c>
      <c r="GV264" s="106">
        <f t="shared" si="379"/>
        <v>54.503318288125755</v>
      </c>
      <c r="GW264" s="106">
        <f t="shared" si="377"/>
        <v>1.8321647038988274E-2</v>
      </c>
      <c r="GX264" s="106">
        <f>0.5*Sections!$U$2*Sections!$T$2*Sections!GO264^2</f>
        <v>537.73318947264272</v>
      </c>
      <c r="GY264" s="106">
        <f>BikeData!$N$2*((Sections!$P$2)/Sections!$N$2)-(0.5*Sections!$U$2*Sections!$T$2*Sections!GO264^2)/BikeData!$G$5</f>
        <v>8.397451882302434</v>
      </c>
      <c r="GZ264" s="106">
        <f>Sections!$V$2*BikeData!$N$2*(Sections!$P$2/Sections!$M$2)/(1-Sections!$V$2*Sections!$N$2/Sections!$M$2)</f>
        <v>15.459349727578084</v>
      </c>
      <c r="HA264" s="106">
        <f t="shared" si="344"/>
        <v>8.397451882302434</v>
      </c>
      <c r="HB264" s="106">
        <f t="shared" si="345"/>
        <v>145.21187875999999</v>
      </c>
      <c r="HC264" s="106">
        <f>MAX(0, (GO264^2 - DY$9^2)/(2*Sections!HA264))</f>
        <v>177.87578006116863</v>
      </c>
      <c r="HD264" s="106">
        <f t="shared" si="346"/>
        <v>1</v>
      </c>
      <c r="HE264" s="106">
        <f t="shared" si="378"/>
        <v>-8.397451882302434</v>
      </c>
      <c r="HF264" s="639"/>
      <c r="HG264" s="672"/>
      <c r="HH264" s="82">
        <f>INDEX($B$29:$B$34, MATCH(HL264, $A$29:$A$34, 0))</f>
        <v>288.49501037177833</v>
      </c>
      <c r="HI264" s="82">
        <f t="shared" si="348"/>
        <v>238</v>
      </c>
      <c r="HJ264" s="82">
        <f t="shared" si="349"/>
        <v>44.196030180992601</v>
      </c>
      <c r="HK264" s="82">
        <f t="shared" si="350"/>
        <v>159.10570865157337</v>
      </c>
      <c r="HL264" s="106">
        <f>IF(HY264=1,
IF(HJ264&lt;$E$29,1,
IF(HJ264&lt;$E$30,2,
IF(HJ264&lt;$E$31,3,
IF(HJ264&lt;$E$32,4,
IF(HJ264&lt;$E$33,5,
IF(HJ264&lt;$E$34,6)))))),
IF(HJ264&gt;$F$29,1,
IF(HJ264&gt;$F$30,2,
IF(HJ264&gt;$F$31,3,
IF(HJ264&gt;$F$32,4,
IF(HJ264&gt;$F$33,5,
IF(HJ264&gt;$F$34,6)))))))</f>
        <v>3</v>
      </c>
      <c r="HM264" s="106" cm="1">
        <f t="array" ref="HM264">INDEX(Sections!$A$37:$F$67, MATCH(HJ264, Acceleration!$H$6:$H$36, 1), Sections!HL264)</f>
        <v>6.8582415088433493</v>
      </c>
      <c r="HN264" s="82">
        <f>(BikeData!$G$5/HH264)*BikeData!$N$2*(Sections!$O$2/Sections!$N$2)-Sections!HS264/Sections!HH264</f>
        <v>8.7799185453239108</v>
      </c>
      <c r="HO264" s="82">
        <f>(Sections!$V$2*Sections!$L$2*BikeData!$N$2*((Sections!$P$2)/Sections!$M$2)/(1-Sections!$V$2*Sections!$N$2/Sections!$M$2))/Sections!HH264-Sections!HS264/Sections!HH264</f>
        <v>12.928044364433163</v>
      </c>
      <c r="HP264" s="82">
        <f t="shared" si="351"/>
        <v>6.8582415088433493</v>
      </c>
      <c r="HQ264" s="82">
        <f t="shared" si="376"/>
        <v>43.989589901862331</v>
      </c>
      <c r="HR264" s="106">
        <f t="shared" si="314"/>
        <v>2.267943456224376E-2</v>
      </c>
      <c r="HS264" s="104">
        <f>0.5*Sections!$U$2*Sections!$T$2*Sections!HJ264^2</f>
        <v>351.59203507665757</v>
      </c>
      <c r="HT264" s="104">
        <f>BikeData!$N$2*((Sections!$P$2)/Sections!$N$2)-(0.5*Sections!$U$2*Sections!$T$2*Sections!HJ264^2)/BikeData!$G$5</f>
        <v>9.1025320125902578</v>
      </c>
      <c r="HU264" s="104">
        <f>Sections!$V$2*BikeData!$N$2*(Sections!$P$2/Sections!$M$2)/(1-Sections!$V$2*Sections!$N$2/Sections!$M$2)</f>
        <v>15.459349727578084</v>
      </c>
      <c r="HV264" s="106">
        <f t="shared" si="352"/>
        <v>9.1025320125902578</v>
      </c>
      <c r="HW264" s="106">
        <f t="shared" si="353"/>
        <v>83.421918600000026</v>
      </c>
      <c r="HX264" s="106">
        <f t="shared" si="327"/>
        <v>89.646681130413</v>
      </c>
      <c r="HY264" s="106">
        <f t="shared" si="354"/>
        <v>1</v>
      </c>
      <c r="HZ264" s="106">
        <f t="shared" si="315"/>
        <v>-9.1025320125902578</v>
      </c>
      <c r="IA264" s="639"/>
    </row>
    <row r="265" spans="2:235">
      <c r="B265" s="65"/>
      <c r="C265" s="65"/>
      <c r="D265" s="65"/>
      <c r="E265" s="111"/>
      <c r="F265" s="111"/>
      <c r="L265" s="149">
        <f>INDEX($B$29:$B$34, MATCH($P265, $A$29:$A$34, 0))</f>
        <v>281.54523308547459</v>
      </c>
      <c r="M265" s="149">
        <f t="shared" si="319"/>
        <v>239</v>
      </c>
      <c r="N265" s="149">
        <f t="shared" si="328"/>
        <v>59.920896514526767</v>
      </c>
      <c r="O265" s="149">
        <f t="shared" si="320"/>
        <v>215.71522745229638</v>
      </c>
      <c r="P265" s="149">
        <f>IF(AC265=0,
IF(N265&lt;$E$29,1,
IF(N265&lt;$E$30,2,
IF(N265&lt;$E$31,3,
IF(N265&lt;$E$32,4,
IF(N265&lt;$E$33,5,
IF(N265&lt;$E$34,6)))))),
IF(N265&gt;$F$29,1,
IF(N265&gt;$F$30,2,
IF(N265&gt;$F$31,3,
IF(N265&gt;$F$32,4,
IF(N265&gt;$F$33,5,
IF(N265&gt;$F$34,6)))))))</f>
        <v>4</v>
      </c>
      <c r="Q265" s="149" cm="1">
        <f t="array" ref="Q265">INDEX(Sections!$A$37:$F$67, MATCH(N265, Acceleration!$H$6:$H$36, 1), Sections!P265)</f>
        <v>4.7104625432718503</v>
      </c>
      <c r="R265" s="149">
        <f>(BikeData!$G$5/L265)*BikeData!$N$2*(Sections!$O$2/Sections!$N$2)-Sections!W265/Sections!L265</f>
        <v>7.9499205555893706</v>
      </c>
      <c r="S265" s="149">
        <f>(Sections!$V$2*Sections!$L$2*BikeData!$N$2*((Sections!$P$2)/Sections!$M$2)/(1-Sections!$V$2*Sections!$N$2/Sections!$M$2))/Sections!L265-Sections!W265/Sections!L265</f>
        <v>12.20044040311971</v>
      </c>
      <c r="T265" s="149">
        <f t="shared" si="317"/>
        <v>4.7104625432718503</v>
      </c>
      <c r="U265" s="149">
        <f t="shared" si="318"/>
        <v>59.999456365796931</v>
      </c>
      <c r="V265" s="149">
        <f t="shared" si="321"/>
        <v>1.6677736113701672E-2</v>
      </c>
      <c r="W265" s="149">
        <f>0.5*Sections!$U$2*Sections!$T$2*Sections!N265^2</f>
        <v>646.29249103883274</v>
      </c>
      <c r="X265" s="149">
        <f>BikeData!$N$2*((Sections!$P$2)/Sections!$N$2)-(0.5*Sections!$U$2*Sections!$T$2*Sections!N265^2)/BikeData!$G$5</f>
        <v>7.9862424066729272</v>
      </c>
      <c r="Y265" s="149">
        <f>Sections!$V$2*BikeData!$N$2*(Sections!$P$2/Sections!$M$2)/(1-Sections!$V$2*Sections!$N$2/Sections!$M$2)</f>
        <v>15.459349727578084</v>
      </c>
      <c r="Z265" s="149">
        <f t="shared" si="322"/>
        <v>7.9862424066729272</v>
      </c>
      <c r="AA265" s="149">
        <f>$D$2-M265</f>
        <v>264.2</v>
      </c>
      <c r="AB265" s="149">
        <f>MAX(0, (N265^2 - M$17^2)/(2*Sections!Z265))</f>
        <v>168.64443360780805</v>
      </c>
      <c r="AC265" s="149">
        <f t="shared" si="329"/>
        <v>0</v>
      </c>
      <c r="AD265" s="149">
        <f t="shared" si="323"/>
        <v>4.7104625432718503</v>
      </c>
      <c r="EW265" s="637"/>
      <c r="EX265" s="129">
        <f>INDEX($B$29:$B$34, MATCH($FB265, $A$29:$A$34, 0))</f>
        <v>300.69501336586995</v>
      </c>
      <c r="EY265" s="129">
        <f t="shared" si="355"/>
        <v>239</v>
      </c>
      <c r="EZ265" s="129">
        <f t="shared" si="356"/>
        <v>33.864340143988969</v>
      </c>
      <c r="FA265" s="129">
        <f t="shared" si="357"/>
        <v>121.91162451836028</v>
      </c>
      <c r="FB265" s="149">
        <f>IF(FO265=1,
IF(EZ265&lt;$E$29,1,
IF(EZ265&lt;$E$30,2,
IF(EZ265&lt;$E$31,3,
IF(EZ265&lt;$E$32,4,
IF(EZ265&lt;$E$33,5,
IF(EZ265&lt;$E$34,6)))))),
IF(EZ265&gt;$F$29,1,
IF(EZ265&gt;$F$30,2,
IF(EZ265&gt;$F$31,3,
IF(EZ265&gt;$F$32,4,
IF(EZ265&gt;$F$33,5,
IF(EZ265&gt;$F$34,6)))))))</f>
        <v>2</v>
      </c>
      <c r="FC265" s="149" cm="1">
        <f t="array" ref="FC265">INDEX(Sections!$A$37:$F$67, MATCH(EZ265, Acceleration!$H$6:$H$36, 1), Sections!FB265)</f>
        <v>9.4901727706756382</v>
      </c>
      <c r="FD265" s="129">
        <f>(BikeData!$G$5/EX265)*BikeData!$N$2*(Sections!$O$2/Sections!$N$2)-Sections!FI265/Sections!EX265</f>
        <v>8.9064725779301046</v>
      </c>
      <c r="FE265" s="129">
        <f>(Sections!$V$2*Sections!$L$2*BikeData!$N$2*((Sections!$P$2)/Sections!$M$2)/(1-Sections!$V$2*Sections!$N$2/Sections!$M$2))/Sections!EX265-Sections!FI265/Sections!EX265</f>
        <v>12.886297809522045</v>
      </c>
      <c r="FF265" s="129">
        <f t="shared" si="358"/>
        <v>8.9064725779301046</v>
      </c>
      <c r="FG265" s="129">
        <f t="shared" si="367"/>
        <v>33.578098556991058</v>
      </c>
      <c r="FH265" s="129">
        <f t="shared" si="362"/>
        <v>2.9654918157206646E-2</v>
      </c>
      <c r="FI265" s="149">
        <f>0.5*Sections!$U$2*Sections!$T$2*Sections!EZ265^2</f>
        <v>206.4228360098009</v>
      </c>
      <c r="FJ265" s="149">
        <f>BikeData!$N$2*((Sections!$P$2)/Sections!$N$2)-(0.5*Sections!$U$2*Sections!$T$2*Sections!EZ265^2)/BikeData!$G$5</f>
        <v>9.6524153423889558</v>
      </c>
      <c r="FK265" s="149">
        <f>Sections!$V$2*BikeData!$N$2*(Sections!$P$2/Sections!$M$2)/(1-Sections!$V$2*Sections!$N$2/Sections!$M$2)</f>
        <v>15.459349727578084</v>
      </c>
      <c r="FL265" s="149">
        <f t="shared" si="359"/>
        <v>9.6524153423889558</v>
      </c>
      <c r="FM265" s="149">
        <f t="shared" si="360"/>
        <v>14.628281630000004</v>
      </c>
      <c r="FN265" s="149">
        <f t="shared" si="324"/>
        <v>21.79793772263324</v>
      </c>
      <c r="FO265" s="149">
        <f t="shared" si="361"/>
        <v>1</v>
      </c>
      <c r="FP265" s="149">
        <f t="shared" si="363"/>
        <v>-9.6524153423889558</v>
      </c>
      <c r="FQ265" s="676"/>
      <c r="FR265" s="149">
        <f>INDEX($B$29:$B$34, MATCH($FV265, $A$29:$A$34, 0))</f>
        <v>281.54523308547459</v>
      </c>
      <c r="FS265" s="129">
        <f t="shared" si="330"/>
        <v>239</v>
      </c>
      <c r="FT265" s="129">
        <f t="shared" si="331"/>
        <v>61.715871080688039</v>
      </c>
      <c r="FU265" s="129">
        <f t="shared" si="332"/>
        <v>222.17713589047693</v>
      </c>
      <c r="FV265" s="149">
        <f>IF(GI265=0,
IF(FT265&lt;$E$29,1,
IF(FT265&lt;$E$30,2,
IF(FT265&lt;$E$31,3,
IF(FT265&lt;$E$32,4,
IF(FT265&lt;$E$33,5,
IF(FT265&lt;$E$34,6)))))),
IF(FT265&gt;$F$29,1,
IF(FT265&gt;$F$30,2,
IF(FT265&gt;$F$31,3,
IF(FT265&gt;$F$32,4,
IF(FT265&gt;$F$33,5,
IF(FT265&gt;$F$34,6)))))))</f>
        <v>4</v>
      </c>
      <c r="FW265" s="149" cm="1">
        <f t="array" ref="FW265">INDEX(Sections!$A$37:$F$67, MATCH(FT265, Acceleration!$H$6:$H$36, 1), Sections!FV265)</f>
        <v>4.7104625432718503</v>
      </c>
      <c r="FX265" s="129">
        <f>(BikeData!$G$5/FR265)*BikeData!$N$2*(Sections!$O$2/Sections!$N$2)-Sections!GC265/Sections!FR265</f>
        <v>7.810332744724553</v>
      </c>
      <c r="FY265" s="129">
        <f>(Sections!$V$2*Sections!$L$2*BikeData!$N$2*((Sections!$P$2)/Sections!$M$2)/(1-Sections!$V$2*Sections!$N$2/Sections!$M$2))/Sections!FR265-Sections!GC265/Sections!FR265</f>
        <v>12.060852592254893</v>
      </c>
      <c r="FZ265" s="129">
        <f t="shared" si="333"/>
        <v>4.7104625432718503</v>
      </c>
      <c r="GA265" s="129">
        <f t="shared" si="334"/>
        <v>61.79214892148233</v>
      </c>
      <c r="GB265" s="129">
        <f t="shared" si="325"/>
        <v>1.6193280403692237E-2</v>
      </c>
      <c r="GC265" s="149">
        <f>0.5*Sections!$U$2*Sections!$T$2*Sections!FT265^2</f>
        <v>685.59277378465902</v>
      </c>
      <c r="GD265" s="149">
        <f>BikeData!$N$2*((Sections!$P$2)/Sections!$N$2)-(0.5*Sections!$U$2*Sections!$T$2*Sections!FT265^2)/BikeData!$G$5</f>
        <v>7.8373776993023725</v>
      </c>
      <c r="GE265" s="149">
        <f>Sections!$V$2*BikeData!$N$2*(Sections!$P$2/Sections!$M$2)/(1-Sections!$V$2*Sections!$N$2/Sections!$M$2)</f>
        <v>15.459349727578084</v>
      </c>
      <c r="GF265" s="149">
        <f t="shared" si="335"/>
        <v>7.8373776993023725</v>
      </c>
      <c r="GG265" s="149">
        <f t="shared" si="336"/>
        <v>275.54111422000005</v>
      </c>
      <c r="GH265" s="149">
        <f>MAX(0, (FT265^2 - CX$6^2)/(2*Sections!GF265))</f>
        <v>242.99254734062023</v>
      </c>
      <c r="GI265" s="149">
        <f t="shared" si="337"/>
        <v>0</v>
      </c>
      <c r="GJ265" s="149">
        <f t="shared" si="338"/>
        <v>4.7104625432718503</v>
      </c>
      <c r="GL265" s="670"/>
      <c r="GM265" s="229">
        <f>INDEX($B$29:$B$34, MATCH(GQ265, $A$29:$A$34, 0))</f>
        <v>281.54523308547459</v>
      </c>
      <c r="GN265" s="106">
        <f t="shared" si="339"/>
        <v>239</v>
      </c>
      <c r="GO265" s="106">
        <f t="shared" si="340"/>
        <v>54.503318288125755</v>
      </c>
      <c r="GP265" s="106">
        <f t="shared" si="341"/>
        <v>196.21194583725273</v>
      </c>
      <c r="GQ265" s="106">
        <f>IF(HD265=1,
IF(GO265&lt;$E$29,1,
IF(GO265&lt;$E$30,2,
IF(GO265&lt;$E$31,3,
IF(GO265&lt;$E$32,4,
IF(GO265&lt;$E$33,5,
IF(GO265&lt;$E$34,6)))))),
IF(GO265&gt;$F$29,1,
IF(GO265&gt;$F$30,2,
IF(GO265&gt;$F$31,3,
IF(GO265&gt;$F$32,4,
IF(GO265&gt;$F$33,5,
IF(GO265&gt;$F$34,6)))))))</f>
        <v>4</v>
      </c>
      <c r="GR265" s="106" cm="1">
        <f t="array" ref="GR265">INDEX(Sections!$A$37:$F$67, MATCH(GO265, Acceleration!$H$6:$H$36, 1), Sections!GQ265)</f>
        <v>4.7104625432718503</v>
      </c>
      <c r="GS265" s="106">
        <f>(BikeData!$G$5/GM265)*BikeData!$N$2*(Sections!$O$2/Sections!$N$2)-Sections!GX265/Sections!GM265</f>
        <v>8.3462418962882694</v>
      </c>
      <c r="GT265" s="106">
        <f>(Sections!$V$2*Sections!$L$2*BikeData!$N$2*((Sections!$P$2)/Sections!$M$2)/(1-Sections!$V$2*Sections!$N$2/Sections!$M$2))/Sections!GM265-Sections!GX265/Sections!GM265</f>
        <v>12.596761743818609</v>
      </c>
      <c r="GU265" s="106">
        <f t="shared" si="342"/>
        <v>4.7104625432718503</v>
      </c>
      <c r="GV265" s="106">
        <f t="shared" si="379"/>
        <v>54.34881690074441</v>
      </c>
      <c r="GW265" s="106">
        <f t="shared" si="377"/>
        <v>1.837354863576899E-2</v>
      </c>
      <c r="GX265" s="106">
        <f>0.5*Sections!$U$2*Sections!$T$2*Sections!GO265^2</f>
        <v>534.71010679501376</v>
      </c>
      <c r="GY265" s="106">
        <f>BikeData!$N$2*((Sections!$P$2)/Sections!$N$2)-(0.5*Sections!$U$2*Sections!$T$2*Sections!GO265^2)/BikeData!$G$5</f>
        <v>8.4089029530510295</v>
      </c>
      <c r="GZ265" s="106">
        <f>Sections!$V$2*BikeData!$N$2*(Sections!$P$2/Sections!$M$2)/(1-Sections!$V$2*Sections!$N$2/Sections!$M$2)</f>
        <v>15.459349727578084</v>
      </c>
      <c r="HA265" s="106">
        <f t="shared" si="344"/>
        <v>8.4089029530510295</v>
      </c>
      <c r="HB265" s="106">
        <f t="shared" si="345"/>
        <v>144.21187875999999</v>
      </c>
      <c r="HC265" s="106">
        <f>MAX(0, (GO265^2 - DY$9^2)/(2*Sections!HA265))</f>
        <v>176.63491426898358</v>
      </c>
      <c r="HD265" s="106">
        <f t="shared" si="346"/>
        <v>1</v>
      </c>
      <c r="HE265" s="106">
        <f t="shared" si="378"/>
        <v>-8.4089029530510295</v>
      </c>
      <c r="HF265" s="639"/>
      <c r="HG265" s="672"/>
      <c r="HH265" s="82">
        <f>INDEX($B$29:$B$34, MATCH(HL265, $A$29:$A$34, 0))</f>
        <v>288.49501037177833</v>
      </c>
      <c r="HI265" s="82">
        <f t="shared" si="348"/>
        <v>239</v>
      </c>
      <c r="HJ265" s="82">
        <f t="shared" si="349"/>
        <v>43.989589901862331</v>
      </c>
      <c r="HK265" s="82">
        <f t="shared" si="350"/>
        <v>158.3625236467044</v>
      </c>
      <c r="HL265" s="106">
        <f>IF(HY265=1,
IF(HJ265&lt;$E$29,1,
IF(HJ265&lt;$E$30,2,
IF(HJ265&lt;$E$31,3,
IF(HJ265&lt;$E$32,4,
IF(HJ265&lt;$E$33,5,
IF(HJ265&lt;$E$34,6)))))),
IF(HJ265&gt;$F$29,1,
IF(HJ265&gt;$F$30,2,
IF(HJ265&gt;$F$31,3,
IF(HJ265&gt;$F$32,4,
IF(HJ265&gt;$F$33,5,
IF(HJ265&gt;$F$34,6)))))))</f>
        <v>3</v>
      </c>
      <c r="HM265" s="106" cm="1">
        <f t="array" ref="HM265">INDEX(Sections!$A$37:$F$67, MATCH(HJ265, Acceleration!$H$6:$H$36, 1), Sections!HL265)</f>
        <v>6.8582415088433493</v>
      </c>
      <c r="HN265" s="82">
        <f>(BikeData!$G$5/HH265)*BikeData!$N$2*(Sections!$O$2/Sections!$N$2)-Sections!HS265/Sections!HH265</f>
        <v>8.7912771872647522</v>
      </c>
      <c r="HO265" s="82">
        <f>(Sections!$V$2*Sections!$L$2*BikeData!$N$2*((Sections!$P$2)/Sections!$M$2)/(1-Sections!$V$2*Sections!$N$2/Sections!$M$2))/Sections!HH265-Sections!HS265/Sections!HH265</f>
        <v>12.939403006374004</v>
      </c>
      <c r="HP265" s="82">
        <f t="shared" si="351"/>
        <v>6.8582415088433493</v>
      </c>
      <c r="HQ265" s="82">
        <f t="shared" si="376"/>
        <v>43.781892725435483</v>
      </c>
      <c r="HR265" s="106">
        <f t="shared" si="314"/>
        <v>2.2786444299825619E-2</v>
      </c>
      <c r="HS265" s="104">
        <f>0.5*Sections!$U$2*Sections!$T$2*Sections!HJ265^2</f>
        <v>348.3151235521251</v>
      </c>
      <c r="HT265" s="104">
        <f>BikeData!$N$2*((Sections!$P$2)/Sections!$N$2)-(0.5*Sections!$U$2*Sections!$T$2*Sections!HJ265^2)/BikeData!$G$5</f>
        <v>9.1149445562437883</v>
      </c>
      <c r="HU265" s="104">
        <f>Sections!$V$2*BikeData!$N$2*(Sections!$P$2/Sections!$M$2)/(1-Sections!$V$2*Sections!$N$2/Sections!$M$2)</f>
        <v>15.459349727578084</v>
      </c>
      <c r="HV265" s="106">
        <f t="shared" si="352"/>
        <v>9.1149445562437883</v>
      </c>
      <c r="HW265" s="106">
        <f t="shared" si="353"/>
        <v>82.421918600000026</v>
      </c>
      <c r="HX265" s="106">
        <f t="shared" si="327"/>
        <v>88.525963906903598</v>
      </c>
      <c r="HY265" s="106">
        <f t="shared" si="354"/>
        <v>1</v>
      </c>
      <c r="HZ265" s="106">
        <f t="shared" si="315"/>
        <v>-9.1149445562437883</v>
      </c>
      <c r="IA265" s="639"/>
    </row>
    <row r="266" spans="2:235">
      <c r="B266" s="65"/>
      <c r="C266" s="65"/>
      <c r="D266" s="65"/>
      <c r="E266" s="111"/>
      <c r="F266" s="111"/>
      <c r="L266" s="149">
        <f>INDEX($B$29:$B$34, MATCH($P266, $A$29:$A$34, 0))</f>
        <v>281.54523308547459</v>
      </c>
      <c r="M266" s="149">
        <f t="shared" si="319"/>
        <v>240</v>
      </c>
      <c r="N266" s="149">
        <f t="shared" si="328"/>
        <v>59.999456365796931</v>
      </c>
      <c r="O266" s="149">
        <f t="shared" si="320"/>
        <v>215.99804291686897</v>
      </c>
      <c r="P266" s="149">
        <f>IF(AC266=0,
IF(N266&lt;$E$29,1,
IF(N266&lt;$E$30,2,
IF(N266&lt;$E$31,3,
IF(N266&lt;$E$32,4,
IF(N266&lt;$E$33,5,
IF(N266&lt;$E$34,6)))))),
IF(N266&gt;$F$29,1,
IF(N266&gt;$F$30,2,
IF(N266&gt;$F$31,3,
IF(N266&gt;$F$32,4,
IF(N266&gt;$F$33,5,
IF(N266&gt;$F$34,6)))))))</f>
        <v>4</v>
      </c>
      <c r="Q266" s="149" cm="1">
        <f t="array" ref="Q266">INDEX(Sections!$A$37:$F$67, MATCH(N266, Acceleration!$H$6:$H$36, 1), Sections!P266)</f>
        <v>4.7104625432718503</v>
      </c>
      <c r="R266" s="149">
        <f>(BikeData!$G$5/L266)*BikeData!$N$2*(Sections!$O$2/Sections!$N$2)-Sections!W266/Sections!L266</f>
        <v>7.9438974860563025</v>
      </c>
      <c r="S266" s="149">
        <f>(Sections!$V$2*Sections!$L$2*BikeData!$N$2*((Sections!$P$2)/Sections!$M$2)/(1-Sections!$V$2*Sections!$N$2/Sections!$M$2))/Sections!L266-Sections!W266/Sections!L266</f>
        <v>12.194417333586642</v>
      </c>
      <c r="T266" s="149">
        <f t="shared" si="317"/>
        <v>4.7104625432718503</v>
      </c>
      <c r="U266" s="149">
        <f t="shared" si="318"/>
        <v>60.077913489715286</v>
      </c>
      <c r="V266" s="149">
        <f t="shared" si="321"/>
        <v>1.6655927777287707E-2</v>
      </c>
      <c r="W266" s="149">
        <f>0.5*Sections!$U$2*Sections!$T$2*Sections!N266^2</f>
        <v>647.98825755441055</v>
      </c>
      <c r="X266" s="149">
        <f>BikeData!$N$2*((Sections!$P$2)/Sections!$N$2)-(0.5*Sections!$U$2*Sections!$T$2*Sections!N266^2)/BikeData!$G$5</f>
        <v>7.9798190486593743</v>
      </c>
      <c r="Y266" s="149">
        <f>Sections!$V$2*BikeData!$N$2*(Sections!$P$2/Sections!$M$2)/(1-Sections!$V$2*Sections!$N$2/Sections!$M$2)</f>
        <v>15.459349727578084</v>
      </c>
      <c r="Z266" s="149">
        <f t="shared" si="322"/>
        <v>7.9798190486593743</v>
      </c>
      <c r="AA266" s="149">
        <f>$D$2-M266</f>
        <v>263.2</v>
      </c>
      <c r="AB266" s="149">
        <f>MAX(0, (N266^2 - M$17^2)/(2*Sections!Z266))</f>
        <v>169.37048091314148</v>
      </c>
      <c r="AC266" s="149">
        <f t="shared" si="329"/>
        <v>0</v>
      </c>
      <c r="AD266" s="149">
        <f t="shared" si="323"/>
        <v>4.7104625432718503</v>
      </c>
      <c r="EW266" s="637"/>
      <c r="EX266" s="129">
        <f>INDEX($B$29:$B$34, MATCH($FB266, $A$29:$A$34, 0))</f>
        <v>300.69501336586995</v>
      </c>
      <c r="EY266" s="129">
        <f t="shared" si="355"/>
        <v>240</v>
      </c>
      <c r="EZ266" s="129">
        <f t="shared" si="356"/>
        <v>33.578098556991058</v>
      </c>
      <c r="FA266" s="129">
        <f t="shared" si="357"/>
        <v>120.88115480516781</v>
      </c>
      <c r="FB266" s="149">
        <f>IF(FO266=1,
IF(EZ266&lt;$E$29,1,
IF(EZ266&lt;$E$30,2,
IF(EZ266&lt;$E$31,3,
IF(EZ266&lt;$E$32,4,
IF(EZ266&lt;$E$33,5,
IF(EZ266&lt;$E$34,6)))))),
IF(EZ266&gt;$F$29,1,
IF(EZ266&gt;$F$30,2,
IF(EZ266&gt;$F$31,3,
IF(EZ266&gt;$F$32,4,
IF(EZ266&gt;$F$33,5,
IF(EZ266&gt;$F$34,6)))))))</f>
        <v>2</v>
      </c>
      <c r="FC266" s="149" cm="1">
        <f t="array" ref="FC266">INDEX(Sections!$A$37:$F$67, MATCH(EZ266, Acceleration!$H$6:$H$36, 1), Sections!FB266)</f>
        <v>9.4901727706756382</v>
      </c>
      <c r="FD266" s="129">
        <f>(BikeData!$G$5/EX266)*BikeData!$N$2*(Sections!$O$2/Sections!$N$2)-Sections!FI266/Sections!EX266</f>
        <v>8.9180287041337412</v>
      </c>
      <c r="FE266" s="129">
        <f>(Sections!$V$2*Sections!$L$2*BikeData!$N$2*((Sections!$P$2)/Sections!$M$2)/(1-Sections!$V$2*Sections!$N$2/Sections!$M$2))/Sections!EX266-Sections!FI266/Sections!EX266</f>
        <v>12.897853935725681</v>
      </c>
      <c r="FF266" s="129">
        <f t="shared" si="358"/>
        <v>8.9180287041337412</v>
      </c>
      <c r="FG266" s="129">
        <f t="shared" si="367"/>
        <v>33.289000394261038</v>
      </c>
      <c r="FH266" s="129">
        <f t="shared" si="362"/>
        <v>2.9910075827546349E-2</v>
      </c>
      <c r="FI266" s="149">
        <f>0.5*Sections!$U$2*Sections!$T$2*Sections!EZ266^2</f>
        <v>202.94796648654088</v>
      </c>
      <c r="FJ266" s="149">
        <f>BikeData!$N$2*((Sections!$P$2)/Sections!$N$2)-(0.5*Sections!$U$2*Sections!$T$2*Sections!EZ266^2)/BikeData!$G$5</f>
        <v>9.6655777269467595</v>
      </c>
      <c r="FK266" s="149">
        <f>Sections!$V$2*BikeData!$N$2*(Sections!$P$2/Sections!$M$2)/(1-Sections!$V$2*Sections!$N$2/Sections!$M$2)</f>
        <v>15.459349727578084</v>
      </c>
      <c r="FL266" s="149">
        <f t="shared" si="359"/>
        <v>9.6655777269467595</v>
      </c>
      <c r="FM266" s="149">
        <f t="shared" si="360"/>
        <v>13.628281630000004</v>
      </c>
      <c r="FN266" s="149">
        <f t="shared" si="324"/>
        <v>20.769615519651893</v>
      </c>
      <c r="FO266" s="149">
        <f t="shared" si="361"/>
        <v>1</v>
      </c>
      <c r="FP266" s="149">
        <f t="shared" si="363"/>
        <v>-9.6655777269467595</v>
      </c>
      <c r="FQ266" s="676"/>
      <c r="FR266" s="149">
        <f>INDEX($B$29:$B$34, MATCH($FV266, $A$29:$A$34, 0))</f>
        <v>281.54523308547459</v>
      </c>
      <c r="FS266" s="129">
        <f t="shared" si="330"/>
        <v>240</v>
      </c>
      <c r="FT266" s="129">
        <f t="shared" si="331"/>
        <v>61.79214892148233</v>
      </c>
      <c r="FU266" s="129">
        <f t="shared" si="332"/>
        <v>222.4517361173364</v>
      </c>
      <c r="FV266" s="149">
        <f>IF(GI266=0,
IF(FT266&lt;$E$29,1,
IF(FT266&lt;$E$30,2,
IF(FT266&lt;$E$31,3,
IF(FT266&lt;$E$32,4,
IF(FT266&lt;$E$33,5,
IF(FT266&lt;$E$34,6)))))),
IF(FT266&gt;$F$29,1,
IF(FT266&gt;$F$30,2,
IF(FT266&gt;$F$31,3,
IF(FT266&gt;$F$32,4,
IF(FT266&gt;$F$33,5,
IF(FT266&gt;$F$34,6)))))))</f>
        <v>4</v>
      </c>
      <c r="FW266" s="149" cm="1">
        <f t="array" ref="FW266">INDEX(Sections!$A$37:$F$67, MATCH(FT266, Acceleration!$H$6:$H$36, 1), Sections!FV266)</f>
        <v>4.7104625432718503</v>
      </c>
      <c r="FX266" s="129">
        <f>(BikeData!$G$5/FR266)*BikeData!$N$2*(Sections!$O$2/Sections!$N$2)-Sections!GC266/Sections!FR266</f>
        <v>7.804309675191484</v>
      </c>
      <c r="FY266" s="129">
        <f>(Sections!$V$2*Sections!$L$2*BikeData!$N$2*((Sections!$P$2)/Sections!$M$2)/(1-Sections!$V$2*Sections!$N$2/Sections!$M$2))/Sections!FR266-Sections!GC266/Sections!FR266</f>
        <v>12.054829522721825</v>
      </c>
      <c r="FZ266" s="129">
        <f t="shared" si="333"/>
        <v>4.7104625432718503</v>
      </c>
      <c r="GA266" s="129">
        <f t="shared" si="334"/>
        <v>61.868332718937836</v>
      </c>
      <c r="GB266" s="129">
        <f t="shared" si="325"/>
        <v>1.6173315625728282E-2</v>
      </c>
      <c r="GC266" s="149">
        <f>0.5*Sections!$U$2*Sections!$T$2*Sections!FT266^2</f>
        <v>687.28854030023695</v>
      </c>
      <c r="GD266" s="149">
        <f>BikeData!$N$2*((Sections!$P$2)/Sections!$N$2)-(0.5*Sections!$U$2*Sections!$T$2*Sections!FT266^2)/BikeData!$G$5</f>
        <v>7.8309543412888196</v>
      </c>
      <c r="GE266" s="149">
        <f>Sections!$V$2*BikeData!$N$2*(Sections!$P$2/Sections!$M$2)/(1-Sections!$V$2*Sections!$N$2/Sections!$M$2)</f>
        <v>15.459349727578084</v>
      </c>
      <c r="GF266" s="149">
        <f t="shared" si="335"/>
        <v>7.8309543412888196</v>
      </c>
      <c r="GG266" s="149">
        <f t="shared" si="336"/>
        <v>274.54111422000005</v>
      </c>
      <c r="GH266" s="149">
        <f>MAX(0, (FT266^2 - CX$6^2)/(2*Sections!GF266))</f>
        <v>243.79338085287819</v>
      </c>
      <c r="GI266" s="149">
        <f t="shared" si="337"/>
        <v>0</v>
      </c>
      <c r="GJ266" s="149">
        <f t="shared" si="338"/>
        <v>4.7104625432718503</v>
      </c>
      <c r="GL266" s="670"/>
      <c r="GM266" s="229">
        <f>INDEX($B$29:$B$34, MATCH(GQ266, $A$29:$A$34, 0))</f>
        <v>281.54523308547459</v>
      </c>
      <c r="GN266" s="106">
        <f t="shared" si="339"/>
        <v>240</v>
      </c>
      <c r="GO266" s="106">
        <f t="shared" si="340"/>
        <v>54.34881690074441</v>
      </c>
      <c r="GP266" s="106">
        <f t="shared" si="341"/>
        <v>195.65574084267988</v>
      </c>
      <c r="GQ266" s="106">
        <f>IF(HD266=1,
IF(GO266&lt;$E$29,1,
IF(GO266&lt;$E$30,2,
IF(GO266&lt;$E$31,3,
IF(GO266&lt;$E$32,4,
IF(GO266&lt;$E$33,5,
IF(GO266&lt;$E$34,6)))))),
IF(GO266&gt;$F$29,1,
IF(GO266&gt;$F$30,2,
IF(GO266&gt;$F$31,3,
IF(GO266&gt;$F$32,4,
IF(GO266&gt;$F$33,5,
IF(GO266&gt;$F$34,6)))))))</f>
        <v>4</v>
      </c>
      <c r="GR266" s="106" cm="1">
        <f t="array" ref="GR266">INDEX(Sections!$A$37:$F$67, MATCH(GO266, Acceleration!$H$6:$H$36, 1), Sections!GQ266)</f>
        <v>4.7104625432718503</v>
      </c>
      <c r="GS266" s="106">
        <f>(BikeData!$G$5/GM266)*BikeData!$N$2*(Sections!$O$2/Sections!$N$2)-Sections!GX266/Sections!GM266</f>
        <v>8.3569940053896126</v>
      </c>
      <c r="GT266" s="106">
        <f>(Sections!$V$2*Sections!$L$2*BikeData!$N$2*((Sections!$P$2)/Sections!$M$2)/(1-Sections!$V$2*Sections!$N$2/Sections!$M$2))/Sections!GM266-Sections!GX266/Sections!GM266</f>
        <v>12.607513852919952</v>
      </c>
      <c r="GU266" s="106">
        <f t="shared" si="342"/>
        <v>4.7104625432718503</v>
      </c>
      <c r="GV266" s="106">
        <f t="shared" si="379"/>
        <v>54.193663460157858</v>
      </c>
      <c r="GW266" s="106">
        <f t="shared" si="377"/>
        <v>1.8425965514608088E-2</v>
      </c>
      <c r="GX266" s="106">
        <f>0.5*Sections!$U$2*Sections!$T$2*Sections!GO266^2</f>
        <v>531.68290173191542</v>
      </c>
      <c r="GY266" s="106">
        <f>BikeData!$N$2*((Sections!$P$2)/Sections!$N$2)-(0.5*Sections!$U$2*Sections!$T$2*Sections!GO266^2)/BikeData!$G$5</f>
        <v>8.4203696388960978</v>
      </c>
      <c r="GZ266" s="106">
        <f>Sections!$V$2*BikeData!$N$2*(Sections!$P$2/Sections!$M$2)/(1-Sections!$V$2*Sections!$N$2/Sections!$M$2)</f>
        <v>15.459349727578084</v>
      </c>
      <c r="HA266" s="106">
        <f t="shared" si="344"/>
        <v>8.4203696388960978</v>
      </c>
      <c r="HB266" s="106">
        <f t="shared" si="345"/>
        <v>143.21187875999999</v>
      </c>
      <c r="HC266" s="106">
        <f>MAX(0, (GO266^2 - DY$9^2)/(2*Sections!HA266))</f>
        <v>175.39573826226237</v>
      </c>
      <c r="HD266" s="106">
        <f t="shared" si="346"/>
        <v>1</v>
      </c>
      <c r="HE266" s="106">
        <f t="shared" si="378"/>
        <v>-8.4203696388960978</v>
      </c>
      <c r="HF266" s="639"/>
      <c r="HG266" s="672"/>
      <c r="HH266" s="82">
        <f>INDEX($B$29:$B$34, MATCH(HL266, $A$29:$A$34, 0))</f>
        <v>288.49501037177833</v>
      </c>
      <c r="HI266" s="82">
        <f t="shared" si="348"/>
        <v>240</v>
      </c>
      <c r="HJ266" s="82">
        <f t="shared" si="349"/>
        <v>43.781892725435483</v>
      </c>
      <c r="HK266" s="82">
        <f t="shared" si="350"/>
        <v>157.61481381156776</v>
      </c>
      <c r="HL266" s="106">
        <f>IF(HY266=1,
IF(HJ266&lt;$E$29,1,
IF(HJ266&lt;$E$30,2,
IF(HJ266&lt;$E$31,3,
IF(HJ266&lt;$E$32,4,
IF(HJ266&lt;$E$33,5,
IF(HJ266&lt;$E$34,6)))))),
IF(HJ266&gt;$F$29,1,
IF(HJ266&gt;$F$30,2,
IF(HJ266&gt;$F$31,3,
IF(HJ266&gt;$F$32,4,
IF(HJ266&gt;$F$33,5,
IF(HJ266&gt;$F$34,6)))))))</f>
        <v>3</v>
      </c>
      <c r="HM266" s="106" cm="1">
        <f t="array" ref="HM266">INDEX(Sections!$A$37:$F$67, MATCH(HJ266, Acceleration!$H$6:$H$36, 1), Sections!HL266)</f>
        <v>6.8582415088433493</v>
      </c>
      <c r="HN266" s="82">
        <f>(BikeData!$G$5/HH266)*BikeData!$N$2*(Sections!$O$2/Sections!$N$2)-Sections!HS266/Sections!HH266</f>
        <v>8.8026513182627859</v>
      </c>
      <c r="HO266" s="82">
        <f>(Sections!$V$2*Sections!$L$2*BikeData!$N$2*((Sections!$P$2)/Sections!$M$2)/(1-Sections!$V$2*Sections!$N$2/Sections!$M$2))/Sections!HH266-Sections!HS266/Sections!HH266</f>
        <v>12.950777137372038</v>
      </c>
      <c r="HP266" s="82">
        <f t="shared" si="351"/>
        <v>6.8582415088433493</v>
      </c>
      <c r="HQ266" s="82">
        <f t="shared" si="376"/>
        <v>43.57292028966333</v>
      </c>
      <c r="HR266" s="106">
        <f t="shared" si="314"/>
        <v>2.2895132288295195E-2</v>
      </c>
      <c r="HS266" s="104">
        <f>0.5*Sections!$U$2*Sections!$T$2*Sections!HJ266^2</f>
        <v>345.03374351187728</v>
      </c>
      <c r="HT266" s="104">
        <f>BikeData!$N$2*((Sections!$P$2)/Sections!$N$2)-(0.5*Sections!$U$2*Sections!$T$2*Sections!HJ266^2)/BikeData!$G$5</f>
        <v>9.1273740260932126</v>
      </c>
      <c r="HU266" s="104">
        <f>Sections!$V$2*BikeData!$N$2*(Sections!$P$2/Sections!$M$2)/(1-Sections!$V$2*Sections!$N$2/Sections!$M$2)</f>
        <v>15.459349727578084</v>
      </c>
      <c r="HV266" s="106">
        <f t="shared" si="352"/>
        <v>9.1273740260932126</v>
      </c>
      <c r="HW266" s="106">
        <f t="shared" si="353"/>
        <v>81.421918600000026</v>
      </c>
      <c r="HX266" s="106">
        <f t="shared" si="327"/>
        <v>87.406772853013109</v>
      </c>
      <c r="HY266" s="106">
        <f t="shared" si="354"/>
        <v>1</v>
      </c>
      <c r="HZ266" s="106">
        <f t="shared" si="315"/>
        <v>-9.1273740260932126</v>
      </c>
      <c r="IA266" s="639"/>
    </row>
    <row r="267" spans="2:235">
      <c r="B267" s="65"/>
      <c r="C267" s="65"/>
      <c r="D267" s="65"/>
      <c r="E267" s="111"/>
      <c r="F267" s="111"/>
      <c r="L267" s="149">
        <f>INDEX($B$29:$B$34, MATCH($P267, $A$29:$A$34, 0))</f>
        <v>281.54523308547459</v>
      </c>
      <c r="M267" s="149">
        <f t="shared" si="319"/>
        <v>241</v>
      </c>
      <c r="N267" s="149">
        <f t="shared" si="328"/>
        <v>60.077913489715286</v>
      </c>
      <c r="O267" s="149">
        <f t="shared" si="320"/>
        <v>216.28048856297502</v>
      </c>
      <c r="P267" s="149">
        <f>IF(AC267=0,
IF(N267&lt;$E$29,1,
IF(N267&lt;$E$30,2,
IF(N267&lt;$E$31,3,
IF(N267&lt;$E$32,4,
IF(N267&lt;$E$33,5,
IF(N267&lt;$E$34,6)))))),
IF(N267&gt;$F$29,1,
IF(N267&gt;$F$30,2,
IF(N267&gt;$F$31,3,
IF(N267&gt;$F$32,4,
IF(N267&gt;$F$33,5,
IF(N267&gt;$F$34,6)))))))</f>
        <v>4</v>
      </c>
      <c r="Q267" s="149" cm="1">
        <f t="array" ref="Q267">INDEX(Sections!$A$37:$F$67, MATCH(N267, Acceleration!$H$6:$H$36, 1), Sections!P267)</f>
        <v>4.7104625432718503</v>
      </c>
      <c r="R267" s="149">
        <f>(BikeData!$G$5/L267)*BikeData!$N$2*(Sections!$O$2/Sections!$N$2)-Sections!W267/Sections!L267</f>
        <v>7.9378744165232336</v>
      </c>
      <c r="S267" s="149">
        <f>(Sections!$V$2*Sections!$L$2*BikeData!$N$2*((Sections!$P$2)/Sections!$M$2)/(1-Sections!$V$2*Sections!$N$2/Sections!$M$2))/Sections!L267-Sections!W267/Sections!L267</f>
        <v>12.188394264053574</v>
      </c>
      <c r="T267" s="149">
        <f t="shared" si="317"/>
        <v>4.7104625432718503</v>
      </c>
      <c r="U267" s="149">
        <f t="shared" si="318"/>
        <v>60.156268288219621</v>
      </c>
      <c r="V267" s="149">
        <f t="shared" si="321"/>
        <v>1.6634204769604418E-2</v>
      </c>
      <c r="W267" s="149">
        <f>0.5*Sections!$U$2*Sections!$T$2*Sections!N267^2</f>
        <v>649.68402406998848</v>
      </c>
      <c r="X267" s="149">
        <f>BikeData!$N$2*((Sections!$P$2)/Sections!$N$2)-(0.5*Sections!$U$2*Sections!$T$2*Sections!N267^2)/BikeData!$G$5</f>
        <v>7.9733956906458214</v>
      </c>
      <c r="Y267" s="149">
        <f>Sections!$V$2*BikeData!$N$2*(Sections!$P$2/Sections!$M$2)/(1-Sections!$V$2*Sections!$N$2/Sections!$M$2)</f>
        <v>15.459349727578084</v>
      </c>
      <c r="Z267" s="149">
        <f t="shared" si="322"/>
        <v>7.9733956906458214</v>
      </c>
      <c r="AA267" s="149">
        <f>$D$2-M267</f>
        <v>262.2</v>
      </c>
      <c r="AB267" s="149">
        <f>MAX(0, (N267^2 - M$17^2)/(2*Sections!Z267))</f>
        <v>170.0976980241532</v>
      </c>
      <c r="AC267" s="149">
        <f t="shared" si="329"/>
        <v>0</v>
      </c>
      <c r="AD267" s="149">
        <f t="shared" si="323"/>
        <v>4.7104625432718503</v>
      </c>
      <c r="EW267" s="637"/>
      <c r="EX267" s="129">
        <f>INDEX($B$29:$B$34, MATCH($FB267, $A$29:$A$34, 0))</f>
        <v>300.69501336586995</v>
      </c>
      <c r="EY267" s="129">
        <f t="shared" si="355"/>
        <v>241</v>
      </c>
      <c r="EZ267" s="129">
        <f t="shared" si="356"/>
        <v>33.289000394261038</v>
      </c>
      <c r="FA267" s="129">
        <f t="shared" si="357"/>
        <v>119.84040141933974</v>
      </c>
      <c r="FB267" s="149">
        <f>IF(FO267=1,
IF(EZ267&lt;$E$29,1,
IF(EZ267&lt;$E$30,2,
IF(EZ267&lt;$E$31,3,
IF(EZ267&lt;$E$32,4,
IF(EZ267&lt;$E$33,5,
IF(EZ267&lt;$E$34,6)))))),
IF(EZ267&gt;$F$29,1,
IF(EZ267&gt;$F$30,2,
IF(EZ267&gt;$F$31,3,
IF(EZ267&gt;$F$32,4,
IF(EZ267&gt;$F$33,5,
IF(EZ267&gt;$F$34,6)))))))</f>
        <v>2</v>
      </c>
      <c r="FC267" s="149" cm="1">
        <f t="array" ref="FC267">INDEX(Sections!$A$37:$F$67, MATCH(EZ267, Acceleration!$H$6:$H$36, 1), Sections!FB267)</f>
        <v>9.4901727706756382</v>
      </c>
      <c r="FD267" s="129">
        <f>(BikeData!$G$5/EX267)*BikeData!$N$2*(Sections!$O$2/Sections!$N$2)-Sections!FI267/Sections!EX267</f>
        <v>8.9296005886912919</v>
      </c>
      <c r="FE267" s="129">
        <f>(Sections!$V$2*Sections!$L$2*BikeData!$N$2*((Sections!$P$2)/Sections!$M$2)/(1-Sections!$V$2*Sections!$N$2/Sections!$M$2))/Sections!EX267-Sections!FI267/Sections!EX267</f>
        <v>12.909425820283232</v>
      </c>
      <c r="FF267" s="129">
        <f t="shared" si="358"/>
        <v>8.9296005886912919</v>
      </c>
      <c r="FG267" s="129">
        <f t="shared" si="367"/>
        <v>32.996970029514678</v>
      </c>
      <c r="FH267" s="129">
        <f t="shared" si="362"/>
        <v>3.0172297202767366E-2</v>
      </c>
      <c r="FI267" s="149">
        <f>0.5*Sections!$U$2*Sections!$T$2*Sections!EZ267^2</f>
        <v>199.46835850484007</v>
      </c>
      <c r="FJ267" s="149">
        <f>BikeData!$N$2*((Sections!$P$2)/Sections!$N$2)-(0.5*Sections!$U$2*Sections!$T$2*Sections!EZ267^2)/BikeData!$G$5</f>
        <v>9.6787580602107788</v>
      </c>
      <c r="FK267" s="149">
        <f>Sections!$V$2*BikeData!$N$2*(Sections!$P$2/Sections!$M$2)/(1-Sections!$V$2*Sections!$N$2/Sections!$M$2)</f>
        <v>15.459349727578084</v>
      </c>
      <c r="FL267" s="149">
        <f t="shared" si="359"/>
        <v>9.6787580602107788</v>
      </c>
      <c r="FM267" s="149">
        <f t="shared" si="360"/>
        <v>12.628281630000004</v>
      </c>
      <c r="FN267" s="149">
        <f t="shared" si="324"/>
        <v>19.742693664654642</v>
      </c>
      <c r="FO267" s="149">
        <f t="shared" si="361"/>
        <v>1</v>
      </c>
      <c r="FP267" s="149">
        <f t="shared" si="363"/>
        <v>-9.6787580602107788</v>
      </c>
      <c r="FQ267" s="676"/>
      <c r="FR267" s="149">
        <f>INDEX($B$29:$B$34, MATCH($FV267, $A$29:$A$34, 0))</f>
        <v>281.54523308547459</v>
      </c>
      <c r="FS267" s="129">
        <f t="shared" si="330"/>
        <v>241</v>
      </c>
      <c r="FT267" s="129">
        <f t="shared" si="331"/>
        <v>61.868332718937836</v>
      </c>
      <c r="FU267" s="129">
        <f t="shared" si="332"/>
        <v>222.72599778817622</v>
      </c>
      <c r="FV267" s="149">
        <f>IF(GI267=0,
IF(FT267&lt;$E$29,1,
IF(FT267&lt;$E$30,2,
IF(FT267&lt;$E$31,3,
IF(FT267&lt;$E$32,4,
IF(FT267&lt;$E$33,5,
IF(FT267&lt;$E$34,6)))))),
IF(FT267&gt;$F$29,1,
IF(FT267&gt;$F$30,2,
IF(FT267&gt;$F$31,3,
IF(FT267&gt;$F$32,4,
IF(FT267&gt;$F$33,5,
IF(FT267&gt;$F$34,6)))))))</f>
        <v>4</v>
      </c>
      <c r="FW267" s="149" cm="1">
        <f t="array" ref="FW267">INDEX(Sections!$A$37:$F$67, MATCH(FT267, Acceleration!$H$6:$H$36, 1), Sections!FV267)</f>
        <v>4.7104625432718503</v>
      </c>
      <c r="FX267" s="129">
        <f>(BikeData!$G$5/FR267)*BikeData!$N$2*(Sections!$O$2/Sections!$N$2)-Sections!GC267/Sections!FR267</f>
        <v>7.798286605658415</v>
      </c>
      <c r="FY267" s="129">
        <f>(Sections!$V$2*Sections!$L$2*BikeData!$N$2*((Sections!$P$2)/Sections!$M$2)/(1-Sections!$V$2*Sections!$N$2/Sections!$M$2))/Sections!FR267-Sections!GC267/Sections!FR267</f>
        <v>12.048806453188755</v>
      </c>
      <c r="FZ267" s="129">
        <f t="shared" si="333"/>
        <v>4.7104625432718503</v>
      </c>
      <c r="GA267" s="129">
        <f t="shared" si="334"/>
        <v>61.944422820038753</v>
      </c>
      <c r="GB267" s="129">
        <f t="shared" si="325"/>
        <v>1.6153424510210658E-2</v>
      </c>
      <c r="GC267" s="149">
        <f>0.5*Sections!$U$2*Sections!$T$2*Sections!FT267^2</f>
        <v>688.98430681581488</v>
      </c>
      <c r="GD267" s="149">
        <f>BikeData!$N$2*((Sections!$P$2)/Sections!$N$2)-(0.5*Sections!$U$2*Sections!$T$2*Sections!FT267^2)/BikeData!$G$5</f>
        <v>7.8245309832752667</v>
      </c>
      <c r="GE267" s="149">
        <f>Sections!$V$2*BikeData!$N$2*(Sections!$P$2/Sections!$M$2)/(1-Sections!$V$2*Sections!$N$2/Sections!$M$2)</f>
        <v>15.459349727578084</v>
      </c>
      <c r="GF267" s="149">
        <f t="shared" si="335"/>
        <v>7.8245309832752667</v>
      </c>
      <c r="GG267" s="149">
        <f t="shared" si="336"/>
        <v>273.54111422000005</v>
      </c>
      <c r="GH267" s="149">
        <f>MAX(0, (FT267^2 - CX$6^2)/(2*Sections!GF267))</f>
        <v>244.59552921464456</v>
      </c>
      <c r="GI267" s="149">
        <f t="shared" si="337"/>
        <v>0</v>
      </c>
      <c r="GJ267" s="149">
        <f t="shared" si="338"/>
        <v>4.7104625432718503</v>
      </c>
      <c r="GL267" s="670"/>
      <c r="GM267" s="229">
        <f>INDEX($B$29:$B$34, MATCH(GQ267, $A$29:$A$34, 0))</f>
        <v>281.54523308547459</v>
      </c>
      <c r="GN267" s="106">
        <f t="shared" si="339"/>
        <v>241</v>
      </c>
      <c r="GO267" s="106">
        <f t="shared" si="340"/>
        <v>54.193663460157858</v>
      </c>
      <c r="GP267" s="106">
        <f t="shared" si="341"/>
        <v>195.09718845656829</v>
      </c>
      <c r="GQ267" s="106">
        <f>IF(HD267=1,
IF(GO267&lt;$E$29,1,
IF(GO267&lt;$E$30,2,
IF(GO267&lt;$E$31,3,
IF(GO267&lt;$E$32,4,
IF(GO267&lt;$E$33,5,
IF(GO267&lt;$E$34,6)))))),
IF(GO267&gt;$F$29,1,
IF(GO267&gt;$F$30,2,
IF(GO267&gt;$F$31,3,
IF(GO267&gt;$F$32,4,
IF(GO267&gt;$F$33,5,
IF(GO267&gt;$F$34,6)))))))</f>
        <v>4</v>
      </c>
      <c r="GR267" s="106" cm="1">
        <f t="array" ref="GR267">INDEX(Sections!$A$37:$F$67, MATCH(GO267, Acceleration!$H$6:$H$36, 1), Sections!GQ267)</f>
        <v>4.7104625432718503</v>
      </c>
      <c r="GS267" s="106">
        <f>(BikeData!$G$5/GM267)*BikeData!$N$2*(Sections!$O$2/Sections!$N$2)-Sections!GX267/Sections!GM267</f>
        <v>8.3677607764579136</v>
      </c>
      <c r="GT267" s="106">
        <f>(Sections!$V$2*Sections!$L$2*BikeData!$N$2*((Sections!$P$2)/Sections!$M$2)/(1-Sections!$V$2*Sections!$N$2/Sections!$M$2))/Sections!GM267-Sections!GX267/Sections!GM267</f>
        <v>12.618280623988253</v>
      </c>
      <c r="GU267" s="106">
        <f t="shared" si="342"/>
        <v>4.7104625432718503</v>
      </c>
      <c r="GV267" s="106">
        <f t="shared" si="379"/>
        <v>54.03785206048245</v>
      </c>
      <c r="GW267" s="106">
        <f t="shared" si="377"/>
        <v>1.8478905985738928E-2</v>
      </c>
      <c r="GX267" s="106">
        <f>0.5*Sections!$U$2*Sections!$T$2*Sections!GO267^2</f>
        <v>528.65156866191285</v>
      </c>
      <c r="GY267" s="106">
        <f>BikeData!$N$2*((Sections!$P$2)/Sections!$N$2)-(0.5*Sections!$U$2*Sections!$T$2*Sections!GO267^2)/BikeData!$G$5</f>
        <v>8.4318519611309561</v>
      </c>
      <c r="GZ267" s="106">
        <f>Sections!$V$2*BikeData!$N$2*(Sections!$P$2/Sections!$M$2)/(1-Sections!$V$2*Sections!$N$2/Sections!$M$2)</f>
        <v>15.459349727578084</v>
      </c>
      <c r="HA267" s="106">
        <f t="shared" si="344"/>
        <v>8.4318519611309561</v>
      </c>
      <c r="HB267" s="106">
        <f t="shared" si="345"/>
        <v>142.21187875999999</v>
      </c>
      <c r="HC267" s="106">
        <f>MAX(0, (GO267^2 - DY$9^2)/(2*Sections!HA267))</f>
        <v>174.15824973988978</v>
      </c>
      <c r="HD267" s="106">
        <f t="shared" si="346"/>
        <v>1</v>
      </c>
      <c r="HE267" s="106">
        <f t="shared" si="378"/>
        <v>-8.4318519611309561</v>
      </c>
      <c r="HF267" s="639"/>
      <c r="HG267" s="672"/>
      <c r="HH267" s="82">
        <f>INDEX($B$29:$B$34, MATCH(HL267, $A$29:$A$34, 0))</f>
        <v>288.49501037177833</v>
      </c>
      <c r="HI267" s="82">
        <f t="shared" si="348"/>
        <v>241</v>
      </c>
      <c r="HJ267" s="82">
        <f t="shared" si="349"/>
        <v>43.57292028966333</v>
      </c>
      <c r="HK267" s="82">
        <f t="shared" si="350"/>
        <v>156.86251304278798</v>
      </c>
      <c r="HL267" s="106">
        <f>IF(HY267=1,
IF(HJ267&lt;$E$29,1,
IF(HJ267&lt;$E$30,2,
IF(HJ267&lt;$E$31,3,
IF(HJ267&lt;$E$32,4,
IF(HJ267&lt;$E$33,5,
IF(HJ267&lt;$E$34,6)))))),
IF(HJ267&gt;$F$29,1,
IF(HJ267&gt;$F$30,2,
IF(HJ267&gt;$F$31,3,
IF(HJ267&gt;$F$32,4,
IF(HJ267&gt;$F$33,5,
IF(HJ267&gt;$F$34,6)))))))</f>
        <v>3</v>
      </c>
      <c r="HM267" s="106" cm="1">
        <f t="array" ref="HM267">INDEX(Sections!$A$37:$F$67, MATCH(HJ267, Acceleration!$H$6:$H$36, 1), Sections!HL267)</f>
        <v>6.8582415088433493</v>
      </c>
      <c r="HN267" s="82">
        <f>(BikeData!$G$5/HH267)*BikeData!$N$2*(Sections!$O$2/Sections!$N$2)-Sections!HS267/Sections!HH267</f>
        <v>8.8140409594394544</v>
      </c>
      <c r="HO267" s="82">
        <f>(Sections!$V$2*Sections!$L$2*BikeData!$N$2*((Sections!$P$2)/Sections!$M$2)/(1-Sections!$V$2*Sections!$N$2/Sections!$M$2))/Sections!HH267-Sections!HS267/Sections!HH267</f>
        <v>12.962166778548706</v>
      </c>
      <c r="HP267" s="82">
        <f t="shared" si="351"/>
        <v>6.8582415088433493</v>
      </c>
      <c r="HQ267" s="82">
        <f t="shared" si="376"/>
        <v>43.362653766564087</v>
      </c>
      <c r="HR267" s="106">
        <f t="shared" si="314"/>
        <v>2.3005541997186192E-2</v>
      </c>
      <c r="HS267" s="104">
        <f>0.5*Sections!$U$2*Sections!$T$2*Sections!HJ267^2</f>
        <v>341.74788886248376</v>
      </c>
      <c r="HT267" s="104">
        <f>BikeData!$N$2*((Sections!$P$2)/Sections!$N$2)-(0.5*Sections!$U$2*Sections!$T$2*Sections!HJ267^2)/BikeData!$G$5</f>
        <v>9.1398204452197032</v>
      </c>
      <c r="HU267" s="104">
        <f>Sections!$V$2*BikeData!$N$2*(Sections!$P$2/Sections!$M$2)/(1-Sections!$V$2*Sections!$N$2/Sections!$M$2)</f>
        <v>15.459349727578084</v>
      </c>
      <c r="HV267" s="106">
        <f t="shared" si="352"/>
        <v>9.1398204452197032</v>
      </c>
      <c r="HW267" s="106">
        <f t="shared" si="353"/>
        <v>80.421918600000026</v>
      </c>
      <c r="HX267" s="106">
        <f t="shared" si="327"/>
        <v>86.289105890435252</v>
      </c>
      <c r="HY267" s="106">
        <f t="shared" si="354"/>
        <v>1</v>
      </c>
      <c r="HZ267" s="106">
        <f t="shared" si="315"/>
        <v>-9.1398204452197032</v>
      </c>
      <c r="IA267" s="639"/>
    </row>
    <row r="268" spans="2:235">
      <c r="B268" s="65"/>
      <c r="C268" s="65"/>
      <c r="D268" s="65"/>
      <c r="E268" s="111"/>
      <c r="F268" s="111"/>
      <c r="L268" s="149">
        <f>INDEX($B$29:$B$34, MATCH($P268, $A$29:$A$34, 0))</f>
        <v>281.54523308547459</v>
      </c>
      <c r="M268" s="149">
        <f t="shared" si="319"/>
        <v>242</v>
      </c>
      <c r="N268" s="149">
        <f t="shared" si="328"/>
        <v>60.156268288219621</v>
      </c>
      <c r="O268" s="149">
        <f t="shared" si="320"/>
        <v>216.56256583759065</v>
      </c>
      <c r="P268" s="149">
        <f>IF(AC268=0,
IF(N268&lt;$E$29,1,
IF(N268&lt;$E$30,2,
IF(N268&lt;$E$31,3,
IF(N268&lt;$E$32,4,
IF(N268&lt;$E$33,5,
IF(N268&lt;$E$34,6)))))),
IF(N268&gt;$F$29,1,
IF(N268&gt;$F$30,2,
IF(N268&gt;$F$31,3,
IF(N268&gt;$F$32,4,
IF(N268&gt;$F$33,5,
IF(N268&gt;$F$34,6)))))))</f>
        <v>4</v>
      </c>
      <c r="Q268" s="149" cm="1">
        <f t="array" ref="Q268">INDEX(Sections!$A$37:$F$67, MATCH(N268, Acceleration!$H$6:$H$36, 1), Sections!P268)</f>
        <v>4.7104625432718503</v>
      </c>
      <c r="R268" s="149">
        <f>(BikeData!$G$5/L268)*BikeData!$N$2*(Sections!$O$2/Sections!$N$2)-Sections!W268/Sections!L268</f>
        <v>7.9318513469901646</v>
      </c>
      <c r="S268" s="149">
        <f>(Sections!$V$2*Sections!$L$2*BikeData!$N$2*((Sections!$P$2)/Sections!$M$2)/(1-Sections!$V$2*Sections!$N$2/Sections!$M$2))/Sections!L268-Sections!W268/Sections!L268</f>
        <v>12.182371194520504</v>
      </c>
      <c r="T268" s="149">
        <f t="shared" si="317"/>
        <v>4.7104625432718503</v>
      </c>
      <c r="U268" s="149">
        <f t="shared" si="318"/>
        <v>60.23452116063347</v>
      </c>
      <c r="V268" s="149">
        <f t="shared" si="321"/>
        <v>1.6612566535662308E-2</v>
      </c>
      <c r="W268" s="149">
        <f>0.5*Sections!$U$2*Sections!$T$2*Sections!N268^2</f>
        <v>651.3797905855663</v>
      </c>
      <c r="X268" s="149">
        <f>BikeData!$N$2*((Sections!$P$2)/Sections!$N$2)-(0.5*Sections!$U$2*Sections!$T$2*Sections!N268^2)/BikeData!$G$5</f>
        <v>7.9669723326322694</v>
      </c>
      <c r="Y268" s="149">
        <f>Sections!$V$2*BikeData!$N$2*(Sections!$P$2/Sections!$M$2)/(1-Sections!$V$2*Sections!$N$2/Sections!$M$2)</f>
        <v>15.459349727578084</v>
      </c>
      <c r="Z268" s="149">
        <f t="shared" si="322"/>
        <v>7.9669723326322694</v>
      </c>
      <c r="AA268" s="149">
        <f>$D$2-M268</f>
        <v>261.2</v>
      </c>
      <c r="AB268" s="149">
        <f>MAX(0, (N268^2 - M$17^2)/(2*Sections!Z268))</f>
        <v>170.82608777030467</v>
      </c>
      <c r="AC268" s="149">
        <f t="shared" si="329"/>
        <v>0</v>
      </c>
      <c r="AD268" s="149">
        <f t="shared" si="323"/>
        <v>4.7104625432718503</v>
      </c>
      <c r="EW268" s="637"/>
      <c r="EX268" s="129">
        <f>INDEX($B$29:$B$34, MATCH($FB268, $A$29:$A$34, 0))</f>
        <v>300.69501336586995</v>
      </c>
      <c r="EY268" s="129">
        <f t="shared" si="355"/>
        <v>242</v>
      </c>
      <c r="EZ268" s="129">
        <f t="shared" si="356"/>
        <v>32.996970029514678</v>
      </c>
      <c r="FA268" s="129">
        <f t="shared" si="357"/>
        <v>118.78909210625284</v>
      </c>
      <c r="FB268" s="149">
        <f>IF(FO268=1,
IF(EZ268&lt;$E$29,1,
IF(EZ268&lt;$E$30,2,
IF(EZ268&lt;$E$31,3,
IF(EZ268&lt;$E$32,4,
IF(EZ268&lt;$E$33,5,
IF(EZ268&lt;$E$34,6)))))),
IF(EZ268&gt;$F$29,1,
IF(EZ268&gt;$F$30,2,
IF(EZ268&gt;$F$31,3,
IF(EZ268&gt;$F$32,4,
IF(EZ268&gt;$F$33,5,
IF(EZ268&gt;$F$34,6)))))))</f>
        <v>2</v>
      </c>
      <c r="FC268" s="149" cm="1">
        <f t="array" ref="FC268">INDEX(Sections!$A$37:$F$67, MATCH(EZ268, Acceleration!$H$6:$H$36, 1), Sections!FB268)</f>
        <v>9.4901727706756382</v>
      </c>
      <c r="FD268" s="129">
        <f>(BikeData!$G$5/EX268)*BikeData!$N$2*(Sections!$O$2/Sections!$N$2)-Sections!FI268/Sections!EX268</f>
        <v>8.9411882530914202</v>
      </c>
      <c r="FE268" s="129">
        <f>(Sections!$V$2*Sections!$L$2*BikeData!$N$2*((Sections!$P$2)/Sections!$M$2)/(1-Sections!$V$2*Sections!$N$2/Sections!$M$2))/Sections!EX268-Sections!FI268/Sections!EX268</f>
        <v>12.92101348468336</v>
      </c>
      <c r="FF268" s="129">
        <f t="shared" si="358"/>
        <v>8.9411882530914202</v>
      </c>
      <c r="FG268" s="129">
        <f t="shared" si="367"/>
        <v>32.701928358972609</v>
      </c>
      <c r="FH268" s="129">
        <f t="shared" si="362"/>
        <v>3.0441910733018628E-2</v>
      </c>
      <c r="FI268" s="149">
        <f>0.5*Sections!$U$2*Sections!$T$2*Sections!EZ268^2</f>
        <v>195.98400560316418</v>
      </c>
      <c r="FJ268" s="149">
        <f>BikeData!$N$2*((Sections!$P$2)/Sections!$N$2)-(0.5*Sections!$U$2*Sections!$T$2*Sections!EZ268^2)/BikeData!$G$5</f>
        <v>9.6919563666565196</v>
      </c>
      <c r="FK268" s="149">
        <f>Sections!$V$2*BikeData!$N$2*(Sections!$P$2/Sections!$M$2)/(1-Sections!$V$2*Sections!$N$2/Sections!$M$2)</f>
        <v>15.459349727578084</v>
      </c>
      <c r="FL268" s="149">
        <f t="shared" si="359"/>
        <v>9.6919563666565196</v>
      </c>
      <c r="FM268" s="149">
        <f t="shared" si="360"/>
        <v>11.628281630000004</v>
      </c>
      <c r="FN268" s="149">
        <f t="shared" si="324"/>
        <v>18.717170250676443</v>
      </c>
      <c r="FO268" s="149">
        <f t="shared" si="361"/>
        <v>1</v>
      </c>
      <c r="FP268" s="149">
        <f t="shared" si="363"/>
        <v>-9.6919563666565196</v>
      </c>
      <c r="FQ268" s="676"/>
      <c r="FR268" s="149">
        <f>INDEX($B$29:$B$34, MATCH($FV268, $A$29:$A$34, 0))</f>
        <v>281.54523308547459</v>
      </c>
      <c r="FS268" s="129">
        <f t="shared" si="330"/>
        <v>242</v>
      </c>
      <c r="FT268" s="129">
        <f t="shared" si="331"/>
        <v>61.944422820038753</v>
      </c>
      <c r="FU268" s="129">
        <f t="shared" si="332"/>
        <v>222.9999221521395</v>
      </c>
      <c r="FV268" s="149">
        <f>IF(GI268=0,
IF(FT268&lt;$E$29,1,
IF(FT268&lt;$E$30,2,
IF(FT268&lt;$E$31,3,
IF(FT268&lt;$E$32,4,
IF(FT268&lt;$E$33,5,
IF(FT268&lt;$E$34,6)))))),
IF(FT268&gt;$F$29,1,
IF(FT268&gt;$F$30,2,
IF(FT268&gt;$F$31,3,
IF(FT268&gt;$F$32,4,
IF(FT268&gt;$F$33,5,
IF(FT268&gt;$F$34,6)))))))</f>
        <v>4</v>
      </c>
      <c r="FW268" s="149" cm="1">
        <f t="array" ref="FW268">INDEX(Sections!$A$37:$F$67, MATCH(FT268, Acceleration!$H$6:$H$36, 1), Sections!FV268)</f>
        <v>4.7104625432718503</v>
      </c>
      <c r="FX268" s="129">
        <f>(BikeData!$G$5/FR268)*BikeData!$N$2*(Sections!$O$2/Sections!$N$2)-Sections!GC268/Sections!FR268</f>
        <v>7.7922635361253461</v>
      </c>
      <c r="FY268" s="129">
        <f>(Sections!$V$2*Sections!$L$2*BikeData!$N$2*((Sections!$P$2)/Sections!$M$2)/(1-Sections!$V$2*Sections!$N$2/Sections!$M$2))/Sections!FR268-Sections!GC268/Sections!FR268</f>
        <v>12.042783383655685</v>
      </c>
      <c r="FZ268" s="129">
        <f t="shared" si="333"/>
        <v>4.7104625432718503</v>
      </c>
      <c r="GA268" s="129">
        <f t="shared" si="334"/>
        <v>62.020419569640787</v>
      </c>
      <c r="GB268" s="129">
        <f t="shared" si="325"/>
        <v>1.6133606605275536E-2</v>
      </c>
      <c r="GC268" s="149">
        <f>0.5*Sections!$U$2*Sections!$T$2*Sections!FT268^2</f>
        <v>690.6800733313928</v>
      </c>
      <c r="GD268" s="149">
        <f>BikeData!$N$2*((Sections!$P$2)/Sections!$N$2)-(0.5*Sections!$U$2*Sections!$T$2*Sections!FT268^2)/BikeData!$G$5</f>
        <v>7.8181076252617148</v>
      </c>
      <c r="GE268" s="149">
        <f>Sections!$V$2*BikeData!$N$2*(Sections!$P$2/Sections!$M$2)/(1-Sections!$V$2*Sections!$N$2/Sections!$M$2)</f>
        <v>15.459349727578084</v>
      </c>
      <c r="GF268" s="149">
        <f t="shared" si="335"/>
        <v>7.8181076252617148</v>
      </c>
      <c r="GG268" s="149">
        <f t="shared" si="336"/>
        <v>272.54111422000005</v>
      </c>
      <c r="GH268" s="149">
        <f>MAX(0, (FT268^2 - CX$6^2)/(2*Sections!GF268))</f>
        <v>245.39899566676078</v>
      </c>
      <c r="GI268" s="149">
        <f t="shared" si="337"/>
        <v>0</v>
      </c>
      <c r="GJ268" s="149">
        <f t="shared" si="338"/>
        <v>4.7104625432718503</v>
      </c>
      <c r="GL268" s="670"/>
      <c r="GM268" s="229">
        <f>INDEX($B$29:$B$34, MATCH(GQ268, $A$29:$A$34, 0))</f>
        <v>281.54523308547459</v>
      </c>
      <c r="GN268" s="106">
        <f t="shared" si="339"/>
        <v>242</v>
      </c>
      <c r="GO268" s="106">
        <f t="shared" si="340"/>
        <v>54.03785206048245</v>
      </c>
      <c r="GP268" s="106">
        <f t="shared" si="341"/>
        <v>194.53626741773684</v>
      </c>
      <c r="GQ268" s="106">
        <f>IF(HD268=1,
IF(GO268&lt;$E$29,1,
IF(GO268&lt;$E$30,2,
IF(GO268&lt;$E$31,3,
IF(GO268&lt;$E$32,4,
IF(GO268&lt;$E$33,5,
IF(GO268&lt;$E$34,6)))))),
IF(GO268&gt;$F$29,1,
IF(GO268&gt;$F$30,2,
IF(GO268&gt;$F$31,3,
IF(GO268&gt;$F$32,4,
IF(GO268&gt;$F$33,5,
IF(GO268&gt;$F$34,6)))))))</f>
        <v>4</v>
      </c>
      <c r="GR268" s="106" cm="1">
        <f t="array" ref="GR268">INDEX(Sections!$A$37:$F$67, MATCH(GO268, Acceleration!$H$6:$H$36, 1), Sections!GQ268)</f>
        <v>4.7104625432718503</v>
      </c>
      <c r="GS268" s="106">
        <f>(BikeData!$G$5/GM268)*BikeData!$N$2*(Sections!$O$2/Sections!$N$2)-Sections!GX268/Sections!GM268</f>
        <v>8.3785422294867615</v>
      </c>
      <c r="GT268" s="106">
        <f>(Sections!$V$2*Sections!$L$2*BikeData!$N$2*((Sections!$P$2)/Sections!$M$2)/(1-Sections!$V$2*Sections!$N$2/Sections!$M$2))/Sections!GM268-Sections!GX268/Sections!GM268</f>
        <v>12.629062077017101</v>
      </c>
      <c r="GU268" s="106">
        <f t="shared" si="342"/>
        <v>4.7104625432718503</v>
      </c>
      <c r="GV268" s="106">
        <f t="shared" si="379"/>
        <v>53.88137670316555</v>
      </c>
      <c r="GW268" s="106">
        <f t="shared" si="377"/>
        <v>1.853237854748005E-2</v>
      </c>
      <c r="GX268" s="106">
        <f>0.5*Sections!$U$2*Sections!$T$2*Sections!GO268^2</f>
        <v>525.61610195590572</v>
      </c>
      <c r="GY268" s="106">
        <f>BikeData!$N$2*((Sections!$P$2)/Sections!$N$2)-(0.5*Sections!$U$2*Sections!$T$2*Sections!GO268^2)/BikeData!$G$5</f>
        <v>8.4433499410779529</v>
      </c>
      <c r="GZ268" s="106">
        <f>Sections!$V$2*BikeData!$N$2*(Sections!$P$2/Sections!$M$2)/(1-Sections!$V$2*Sections!$N$2/Sections!$M$2)</f>
        <v>15.459349727578084</v>
      </c>
      <c r="HA268" s="106">
        <f t="shared" si="344"/>
        <v>8.4433499410779529</v>
      </c>
      <c r="HB268" s="106">
        <f t="shared" si="345"/>
        <v>141.21187875999999</v>
      </c>
      <c r="HC268" s="106">
        <f>MAX(0, (GO268^2 - DY$9^2)/(2*Sections!HA268))</f>
        <v>172.92244640388449</v>
      </c>
      <c r="HD268" s="106">
        <f t="shared" si="346"/>
        <v>1</v>
      </c>
      <c r="HE268" s="106">
        <f t="shared" si="378"/>
        <v>-8.4433499410779529</v>
      </c>
      <c r="HF268" s="639"/>
      <c r="HG268" s="672"/>
      <c r="HH268" s="82">
        <f>INDEX($B$29:$B$34, MATCH(HL268, $A$29:$A$34, 0))</f>
        <v>288.49501037177833</v>
      </c>
      <c r="HI268" s="82">
        <f t="shared" si="348"/>
        <v>242</v>
      </c>
      <c r="HJ268" s="82">
        <f t="shared" si="349"/>
        <v>43.362653766564087</v>
      </c>
      <c r="HK268" s="82">
        <f t="shared" si="350"/>
        <v>156.10555355963072</v>
      </c>
      <c r="HL268" s="106">
        <f>IF(HY268=1,
IF(HJ268&lt;$E$29,1,
IF(HJ268&lt;$E$30,2,
IF(HJ268&lt;$E$31,3,
IF(HJ268&lt;$E$32,4,
IF(HJ268&lt;$E$33,5,
IF(HJ268&lt;$E$34,6)))))),
IF(HJ268&gt;$F$29,1,
IF(HJ268&gt;$F$30,2,
IF(HJ268&gt;$F$31,3,
IF(HJ268&gt;$F$32,4,
IF(HJ268&gt;$F$33,5,
IF(HJ268&gt;$F$34,6)))))))</f>
        <v>3</v>
      </c>
      <c r="HM268" s="106" cm="1">
        <f t="array" ref="HM268">INDEX(Sections!$A$37:$F$67, MATCH(HJ268, Acceleration!$H$6:$H$36, 1), Sections!HL268)</f>
        <v>6.8582415088433493</v>
      </c>
      <c r="HN268" s="82">
        <f>(BikeData!$G$5/HH268)*BikeData!$N$2*(Sections!$O$2/Sections!$N$2)-Sections!HS268/Sections!HH268</f>
        <v>8.8254461319449984</v>
      </c>
      <c r="HO268" s="82">
        <f>(Sections!$V$2*Sections!$L$2*BikeData!$N$2*((Sections!$P$2)/Sections!$M$2)/(1-Sections!$V$2*Sections!$N$2/Sections!$M$2))/Sections!HH268-Sections!HS268/Sections!HH268</f>
        <v>12.97357195105425</v>
      </c>
      <c r="HP268" s="82">
        <f t="shared" si="351"/>
        <v>6.8582415088433493</v>
      </c>
      <c r="HQ268" s="82">
        <f t="shared" si="376"/>
        <v>43.151073845333705</v>
      </c>
      <c r="HR268" s="106">
        <f t="shared" si="314"/>
        <v>2.3117718484771069E-2</v>
      </c>
      <c r="HS268" s="104">
        <f>0.5*Sections!$U$2*Sections!$T$2*Sections!HJ268^2</f>
        <v>338.45755350220463</v>
      </c>
      <c r="HT268" s="104">
        <f>BikeData!$N$2*((Sections!$P$2)/Sections!$N$2)-(0.5*Sections!$U$2*Sections!$T$2*Sections!HJ268^2)/BikeData!$G$5</f>
        <v>9.1522838367359114</v>
      </c>
      <c r="HU268" s="104">
        <f>Sections!$V$2*BikeData!$N$2*(Sections!$P$2/Sections!$M$2)/(1-Sections!$V$2*Sections!$N$2/Sections!$M$2)</f>
        <v>15.459349727578084</v>
      </c>
      <c r="HV268" s="106">
        <f t="shared" si="352"/>
        <v>9.1522838367359114</v>
      </c>
      <c r="HW268" s="106">
        <f t="shared" si="353"/>
        <v>79.421918600000026</v>
      </c>
      <c r="HX268" s="106">
        <f t="shared" si="327"/>
        <v>85.172960943693852</v>
      </c>
      <c r="HY268" s="106">
        <f t="shared" si="354"/>
        <v>1</v>
      </c>
      <c r="HZ268" s="106">
        <f t="shared" si="315"/>
        <v>-9.1522838367359114</v>
      </c>
      <c r="IA268" s="639"/>
    </row>
    <row r="269" spans="2:235">
      <c r="B269" s="65"/>
      <c r="C269" s="65"/>
      <c r="D269" s="65"/>
      <c r="E269" s="111"/>
      <c r="F269" s="111"/>
      <c r="L269" s="149">
        <f>INDEX($B$29:$B$34, MATCH($P269, $A$29:$A$34, 0))</f>
        <v>281.54523308547459</v>
      </c>
      <c r="M269" s="149">
        <f t="shared" si="319"/>
        <v>243</v>
      </c>
      <c r="N269" s="149">
        <f t="shared" si="328"/>
        <v>60.23452116063347</v>
      </c>
      <c r="O269" s="149">
        <f t="shared" si="320"/>
        <v>216.8442761782805</v>
      </c>
      <c r="P269" s="149">
        <f>IF(AC269=0,
IF(N269&lt;$E$29,1,
IF(N269&lt;$E$30,2,
IF(N269&lt;$E$31,3,
IF(N269&lt;$E$32,4,
IF(N269&lt;$E$33,5,
IF(N269&lt;$E$34,6)))))),
IF(N269&gt;$F$29,1,
IF(N269&gt;$F$30,2,
IF(N269&gt;$F$31,3,
IF(N269&gt;$F$32,4,
IF(N269&gt;$F$33,5,
IF(N269&gt;$F$34,6)))))))</f>
        <v>4</v>
      </c>
      <c r="Q269" s="149" cm="1">
        <f t="array" ref="Q269">INDEX(Sections!$A$37:$F$67, MATCH(N269, Acceleration!$H$6:$H$36, 1), Sections!P269)</f>
        <v>4.7104625432718503</v>
      </c>
      <c r="R269" s="149">
        <f>(BikeData!$G$5/L269)*BikeData!$N$2*(Sections!$O$2/Sections!$N$2)-Sections!W269/Sections!L269</f>
        <v>7.9258282774570956</v>
      </c>
      <c r="S269" s="149">
        <f>(Sections!$V$2*Sections!$L$2*BikeData!$N$2*((Sections!$P$2)/Sections!$M$2)/(1-Sections!$V$2*Sections!$N$2/Sections!$M$2))/Sections!L269-Sections!W269/Sections!L269</f>
        <v>12.176348124987435</v>
      </c>
      <c r="T269" s="149">
        <f t="shared" si="317"/>
        <v>4.7104625432718503</v>
      </c>
      <c r="U269" s="149">
        <f t="shared" si="318"/>
        <v>60.312672503689846</v>
      </c>
      <c r="V269" s="149">
        <f t="shared" si="321"/>
        <v>1.6591012525511553E-2</v>
      </c>
      <c r="W269" s="149">
        <f>0.5*Sections!$U$2*Sections!$T$2*Sections!N269^2</f>
        <v>653.07555710114423</v>
      </c>
      <c r="X269" s="149">
        <f>BikeData!$N$2*((Sections!$P$2)/Sections!$N$2)-(0.5*Sections!$U$2*Sections!$T$2*Sections!N269^2)/BikeData!$G$5</f>
        <v>7.9605489746187166</v>
      </c>
      <c r="Y269" s="149">
        <f>Sections!$V$2*BikeData!$N$2*(Sections!$P$2/Sections!$M$2)/(1-Sections!$V$2*Sections!$N$2/Sections!$M$2)</f>
        <v>15.459349727578084</v>
      </c>
      <c r="Z269" s="149">
        <f t="shared" si="322"/>
        <v>7.9605489746187166</v>
      </c>
      <c r="AA269" s="149">
        <f>$D$2-M269</f>
        <v>260.2</v>
      </c>
      <c r="AB269" s="149">
        <f>MAX(0, (N269^2 - M$17^2)/(2*Sections!Z269))</f>
        <v>171.55565299018997</v>
      </c>
      <c r="AC269" s="149">
        <f t="shared" si="329"/>
        <v>0</v>
      </c>
      <c r="AD269" s="149">
        <f t="shared" si="323"/>
        <v>4.7104625432718503</v>
      </c>
      <c r="EW269" s="637"/>
      <c r="EX269" s="129">
        <f>INDEX($B$29:$B$34, MATCH($FB269, $A$29:$A$34, 0))</f>
        <v>300.69501336586995</v>
      </c>
      <c r="EY269" s="129">
        <f t="shared" si="355"/>
        <v>243</v>
      </c>
      <c r="EZ269" s="129">
        <f t="shared" si="356"/>
        <v>32.701928358972609</v>
      </c>
      <c r="FA269" s="129">
        <f t="shared" si="357"/>
        <v>117.7269420923014</v>
      </c>
      <c r="FB269" s="149">
        <f>IF(FO269=1,
IF(EZ269&lt;$E$29,1,
IF(EZ269&lt;$E$30,2,
IF(EZ269&lt;$E$31,3,
IF(EZ269&lt;$E$32,4,
IF(EZ269&lt;$E$33,5,
IF(EZ269&lt;$E$34,6)))))),
IF(EZ269&gt;$F$29,1,
IF(EZ269&gt;$F$30,2,
IF(EZ269&gt;$F$31,3,
IF(EZ269&gt;$F$32,4,
IF(EZ269&gt;$F$33,5,
IF(EZ269&gt;$F$34,6)))))))</f>
        <v>2</v>
      </c>
      <c r="FC269" s="149" cm="1">
        <f t="array" ref="FC269">INDEX(Sections!$A$37:$F$67, MATCH(EZ269, Acceleration!$H$6:$H$36, 1), Sections!FB269)</f>
        <v>9.4901727706756382</v>
      </c>
      <c r="FD269" s="129">
        <f>(BikeData!$G$5/EX269)*BikeData!$N$2*(Sections!$O$2/Sections!$N$2)-Sections!FI269/Sections!EX269</f>
        <v>8.9527917188520938</v>
      </c>
      <c r="FE269" s="129">
        <f>(Sections!$V$2*Sections!$L$2*BikeData!$N$2*((Sections!$P$2)/Sections!$M$2)/(1-Sections!$V$2*Sections!$N$2/Sections!$M$2))/Sections!EX269-Sections!FI269/Sections!EX269</f>
        <v>12.932616950444034</v>
      </c>
      <c r="FF269" s="129">
        <f t="shared" si="358"/>
        <v>8.9527917188520938</v>
      </c>
      <c r="FG269" s="129">
        <f t="shared" si="367"/>
        <v>32.403792572070806</v>
      </c>
      <c r="FH269" s="129">
        <f t="shared" si="362"/>
        <v>3.0719266623562946E-2</v>
      </c>
      <c r="FI269" s="149">
        <f>0.5*Sections!$U$2*Sections!$T$2*Sections!EZ269^2</f>
        <v>192.49490131116787</v>
      </c>
      <c r="FJ269" s="149">
        <f>BikeData!$N$2*((Sections!$P$2)/Sections!$N$2)-(0.5*Sections!$U$2*Sections!$T$2*Sections!EZ269^2)/BikeData!$G$5</f>
        <v>9.7051726707928694</v>
      </c>
      <c r="FK269" s="149">
        <f>Sections!$V$2*BikeData!$N$2*(Sections!$P$2/Sections!$M$2)/(1-Sections!$V$2*Sections!$N$2/Sections!$M$2)</f>
        <v>15.459349727578084</v>
      </c>
      <c r="FL269" s="149">
        <f t="shared" si="359"/>
        <v>9.7051726707928694</v>
      </c>
      <c r="FM269" s="149">
        <f t="shared" si="360"/>
        <v>10.628281630000004</v>
      </c>
      <c r="FN269" s="149">
        <f t="shared" si="324"/>
        <v>17.693043373349159</v>
      </c>
      <c r="FO269" s="149">
        <f t="shared" si="361"/>
        <v>1</v>
      </c>
      <c r="FP269" s="149">
        <f t="shared" si="363"/>
        <v>-9.7051726707928694</v>
      </c>
      <c r="FQ269" s="676"/>
      <c r="FR269" s="149">
        <f>INDEX($B$29:$B$34, MATCH($FV269, $A$29:$A$34, 0))</f>
        <v>281.54523308547459</v>
      </c>
      <c r="FS269" s="129">
        <f t="shared" si="330"/>
        <v>243</v>
      </c>
      <c r="FT269" s="129">
        <f t="shared" si="331"/>
        <v>62.020419569640787</v>
      </c>
      <c r="FU269" s="129">
        <f t="shared" si="332"/>
        <v>223.27351045070682</v>
      </c>
      <c r="FV269" s="149">
        <f>IF(GI269=0,
IF(FT269&lt;$E$29,1,
IF(FT269&lt;$E$30,2,
IF(FT269&lt;$E$31,3,
IF(FT269&lt;$E$32,4,
IF(FT269&lt;$E$33,5,
IF(FT269&lt;$E$34,6)))))),
IF(FT269&gt;$F$29,1,
IF(FT269&gt;$F$30,2,
IF(FT269&gt;$F$31,3,
IF(FT269&gt;$F$32,4,
IF(FT269&gt;$F$33,5,
IF(FT269&gt;$F$34,6)))))))</f>
        <v>4</v>
      </c>
      <c r="FW269" s="149" cm="1">
        <f t="array" ref="FW269">INDEX(Sections!$A$37:$F$67, MATCH(FT269, Acceleration!$H$6:$H$36, 1), Sections!FV269)</f>
        <v>4.7104625432718503</v>
      </c>
      <c r="FX269" s="129">
        <f>(BikeData!$G$5/FR269)*BikeData!$N$2*(Sections!$O$2/Sections!$N$2)-Sections!GC269/Sections!FR269</f>
        <v>7.7862404665922771</v>
      </c>
      <c r="FY269" s="129">
        <f>(Sections!$V$2*Sections!$L$2*BikeData!$N$2*((Sections!$P$2)/Sections!$M$2)/(1-Sections!$V$2*Sections!$N$2/Sections!$M$2))/Sections!FR269-Sections!GC269/Sections!FR269</f>
        <v>12.036760314122617</v>
      </c>
      <c r="FZ269" s="129">
        <f t="shared" si="333"/>
        <v>4.7104625432718503</v>
      </c>
      <c r="GA269" s="129">
        <f t="shared" si="334"/>
        <v>62.096323310489367</v>
      </c>
      <c r="GB269" s="129">
        <f t="shared" si="325"/>
        <v>1.6113861462925219E-2</v>
      </c>
      <c r="GC269" s="149">
        <f>0.5*Sections!$U$2*Sections!$T$2*Sections!FT269^2</f>
        <v>692.37583984697062</v>
      </c>
      <c r="GD269" s="149">
        <f>BikeData!$N$2*((Sections!$P$2)/Sections!$N$2)-(0.5*Sections!$U$2*Sections!$T$2*Sections!FT269^2)/BikeData!$G$5</f>
        <v>7.8116842672481628</v>
      </c>
      <c r="GE269" s="149">
        <f>Sections!$V$2*BikeData!$N$2*(Sections!$P$2/Sections!$M$2)/(1-Sections!$V$2*Sections!$N$2/Sections!$M$2)</f>
        <v>15.459349727578084</v>
      </c>
      <c r="GF269" s="149">
        <f t="shared" si="335"/>
        <v>7.8116842672481628</v>
      </c>
      <c r="GG269" s="149">
        <f t="shared" si="336"/>
        <v>271.54111422000005</v>
      </c>
      <c r="GH269" s="149">
        <f>MAX(0, (FT269^2 - CX$6^2)/(2*Sections!GF269))</f>
        <v>246.20378346072781</v>
      </c>
      <c r="GI269" s="149">
        <f t="shared" si="337"/>
        <v>0</v>
      </c>
      <c r="GJ269" s="149">
        <f t="shared" si="338"/>
        <v>4.7104625432718503</v>
      </c>
      <c r="GL269" s="670"/>
      <c r="GM269" s="229">
        <f>INDEX($B$29:$B$34, MATCH(GQ269, $A$29:$A$34, 0))</f>
        <v>281.54523308547459</v>
      </c>
      <c r="GN269" s="106">
        <f t="shared" si="339"/>
        <v>243</v>
      </c>
      <c r="GO269" s="106">
        <f t="shared" si="340"/>
        <v>53.88137670316555</v>
      </c>
      <c r="GP269" s="106">
        <f t="shared" si="341"/>
        <v>193.97295613139599</v>
      </c>
      <c r="GQ269" s="106">
        <f>IF(HD269=1,
IF(GO269&lt;$E$29,1,
IF(GO269&lt;$E$30,2,
IF(GO269&lt;$E$31,3,
IF(GO269&lt;$E$32,4,
IF(GO269&lt;$E$33,5,
IF(GO269&lt;$E$34,6)))))),
IF(GO269&gt;$F$29,1,
IF(GO269&gt;$F$30,2,
IF(GO269&gt;$F$31,3,
IF(GO269&gt;$F$32,4,
IF(GO269&gt;$F$33,5,
IF(GO269&gt;$F$34,6)))))))</f>
        <v>4</v>
      </c>
      <c r="GR269" s="106" cm="1">
        <f t="array" ref="GR269">INDEX(Sections!$A$37:$F$67, MATCH(GO269, Acceleration!$H$6:$H$36, 1), Sections!GQ269)</f>
        <v>4.7104625432718503</v>
      </c>
      <c r="GS269" s="106">
        <f>(BikeData!$G$5/GM269)*BikeData!$N$2*(Sections!$O$2/Sections!$N$2)-Sections!GX269/Sections!GM269</f>
        <v>8.3893383844970124</v>
      </c>
      <c r="GT269" s="106">
        <f>(Sections!$V$2*Sections!$L$2*BikeData!$N$2*((Sections!$P$2)/Sections!$M$2)/(1-Sections!$V$2*Sections!$N$2/Sections!$M$2))/Sections!GM269-Sections!GX269/Sections!GM269</f>
        <v>12.639858232027352</v>
      </c>
      <c r="GU269" s="106">
        <f t="shared" si="342"/>
        <v>4.7104625432718503</v>
      </c>
      <c r="GV269" s="106">
        <f t="shared" si="379"/>
        <v>53.724231294903177</v>
      </c>
      <c r="GW269" s="106">
        <f t="shared" si="377"/>
        <v>1.8586391891730569E-2</v>
      </c>
      <c r="GX269" s="106">
        <f>0.5*Sections!$U$2*Sections!$T$2*Sections!GO269^2</f>
        <v>522.57649597711759</v>
      </c>
      <c r="GY269" s="106">
        <f>BikeData!$N$2*((Sections!$P$2)/Sections!$N$2)-(0.5*Sections!$U$2*Sections!$T$2*Sections!GO269^2)/BikeData!$G$5</f>
        <v>8.4548636000885153</v>
      </c>
      <c r="GZ269" s="106">
        <f>Sections!$V$2*BikeData!$N$2*(Sections!$P$2/Sections!$M$2)/(1-Sections!$V$2*Sections!$N$2/Sections!$M$2)</f>
        <v>15.459349727578084</v>
      </c>
      <c r="HA269" s="106">
        <f t="shared" si="344"/>
        <v>8.4548636000885153</v>
      </c>
      <c r="HB269" s="106">
        <f t="shared" si="345"/>
        <v>140.21187875999999</v>
      </c>
      <c r="HC269" s="106">
        <f>MAX(0, (GO269^2 - DY$9^2)/(2*Sections!HA269))</f>
        <v>171.68832595939438</v>
      </c>
      <c r="HD269" s="106">
        <f t="shared" si="346"/>
        <v>1</v>
      </c>
      <c r="HE269" s="106">
        <f t="shared" si="378"/>
        <v>-8.4548636000885153</v>
      </c>
      <c r="HF269" s="639"/>
      <c r="HG269" s="672"/>
      <c r="HH269" s="82">
        <f>INDEX($B$29:$B$34, MATCH(HL269, $A$29:$A$34, 0))</f>
        <v>288.49501037177833</v>
      </c>
      <c r="HI269" s="82">
        <f t="shared" si="348"/>
        <v>243</v>
      </c>
      <c r="HJ269" s="82">
        <f t="shared" si="349"/>
        <v>43.151073845333705</v>
      </c>
      <c r="HK269" s="82">
        <f t="shared" si="350"/>
        <v>155.34386584320134</v>
      </c>
      <c r="HL269" s="106">
        <f>IF(HY269=1,
IF(HJ269&lt;$E$29,1,
IF(HJ269&lt;$E$30,2,
IF(HJ269&lt;$E$31,3,
IF(HJ269&lt;$E$32,4,
IF(HJ269&lt;$E$33,5,
IF(HJ269&lt;$E$34,6)))))),
IF(HJ269&gt;$F$29,1,
IF(HJ269&gt;$F$30,2,
IF(HJ269&gt;$F$31,3,
IF(HJ269&gt;$F$32,4,
IF(HJ269&gt;$F$33,5,
IF(HJ269&gt;$F$34,6)))))))</f>
        <v>3</v>
      </c>
      <c r="HM269" s="106" cm="1">
        <f t="array" ref="HM269">INDEX(Sections!$A$37:$F$67, MATCH(HJ269, Acceleration!$H$6:$H$36, 1), Sections!HL269)</f>
        <v>6.8582415088433493</v>
      </c>
      <c r="HN269" s="82">
        <f>(BikeData!$G$5/HH269)*BikeData!$N$2*(Sections!$O$2/Sections!$N$2)-Sections!HS269/Sections!HH269</f>
        <v>8.8368668569585065</v>
      </c>
      <c r="HO269" s="82">
        <f>(Sections!$V$2*Sections!$L$2*BikeData!$N$2*((Sections!$P$2)/Sections!$M$2)/(1-Sections!$V$2*Sections!$N$2/Sections!$M$2))/Sections!HH269-Sections!HS269/Sections!HH269</f>
        <v>12.984992676067758</v>
      </c>
      <c r="HP269" s="82">
        <f t="shared" si="351"/>
        <v>6.8582415088433493</v>
      </c>
      <c r="HQ269" s="82">
        <f t="shared" si="376"/>
        <v>42.938160714658828</v>
      </c>
      <c r="HR269" s="106">
        <f t="shared" si="314"/>
        <v>2.3231708473447459E-2</v>
      </c>
      <c r="HS269" s="104">
        <f>0.5*Sections!$U$2*Sections!$T$2*Sections!HJ269^2</f>
        <v>335.16273132097962</v>
      </c>
      <c r="HT269" s="104">
        <f>BikeData!$N$2*((Sections!$P$2)/Sections!$N$2)-(0.5*Sections!$U$2*Sections!$T$2*Sections!HJ269^2)/BikeData!$G$5</f>
        <v>9.1647642237860065</v>
      </c>
      <c r="HU269" s="104">
        <f>Sections!$V$2*BikeData!$N$2*(Sections!$P$2/Sections!$M$2)/(1-Sections!$V$2*Sections!$N$2/Sections!$M$2)</f>
        <v>15.459349727578084</v>
      </c>
      <c r="HV269" s="106">
        <f t="shared" si="352"/>
        <v>9.1647642237860065</v>
      </c>
      <c r="HW269" s="106">
        <f t="shared" si="353"/>
        <v>78.421918600000026</v>
      </c>
      <c r="HX269" s="106">
        <f t="shared" si="327"/>
        <v>84.058335940139102</v>
      </c>
      <c r="HY269" s="106">
        <f t="shared" si="354"/>
        <v>1</v>
      </c>
      <c r="HZ269" s="106">
        <f t="shared" si="315"/>
        <v>-9.1647642237860065</v>
      </c>
      <c r="IA269" s="639"/>
    </row>
    <row r="270" spans="2:235">
      <c r="B270" s="65"/>
      <c r="C270" s="65"/>
      <c r="D270" s="65"/>
      <c r="E270" s="111"/>
      <c r="F270" s="111"/>
      <c r="L270" s="149">
        <f>INDEX($B$29:$B$34, MATCH($P270, $A$29:$A$34, 0))</f>
        <v>281.54523308547459</v>
      </c>
      <c r="M270" s="149">
        <f t="shared" si="319"/>
        <v>244</v>
      </c>
      <c r="N270" s="149">
        <f t="shared" si="328"/>
        <v>60.312672503689846</v>
      </c>
      <c r="O270" s="149">
        <f t="shared" si="320"/>
        <v>217.12562101328345</v>
      </c>
      <c r="P270" s="149">
        <f>IF(AC270=0,
IF(N270&lt;$E$29,1,
IF(N270&lt;$E$30,2,
IF(N270&lt;$E$31,3,
IF(N270&lt;$E$32,4,
IF(N270&lt;$E$33,5,
IF(N270&lt;$E$34,6)))))),
IF(N270&gt;$F$29,1,
IF(N270&gt;$F$30,2,
IF(N270&gt;$F$31,3,
IF(N270&gt;$F$32,4,
IF(N270&gt;$F$33,5,
IF(N270&gt;$F$34,6)))))))</f>
        <v>4</v>
      </c>
      <c r="Q270" s="149" cm="1">
        <f t="array" ref="Q270">INDEX(Sections!$A$37:$F$67, MATCH(N270, Acceleration!$H$6:$H$36, 1), Sections!P270)</f>
        <v>4.7104625432718503</v>
      </c>
      <c r="R270" s="149">
        <f>(BikeData!$G$5/L270)*BikeData!$N$2*(Sections!$O$2/Sections!$N$2)-Sections!W270/Sections!L270</f>
        <v>7.9198052079240266</v>
      </c>
      <c r="S270" s="149">
        <f>(Sections!$V$2*Sections!$L$2*BikeData!$N$2*((Sections!$P$2)/Sections!$M$2)/(1-Sections!$V$2*Sections!$N$2/Sections!$M$2))/Sections!L270-Sections!W270/Sections!L270</f>
        <v>12.170325055454366</v>
      </c>
      <c r="T270" s="149">
        <f t="shared" si="317"/>
        <v>4.7104625432718503</v>
      </c>
      <c r="U270" s="149">
        <f t="shared" si="318"/>
        <v>60.390722711554702</v>
      </c>
      <c r="V270" s="149">
        <f t="shared" si="321"/>
        <v>1.6569542194181681E-2</v>
      </c>
      <c r="W270" s="149">
        <f>0.5*Sections!$U$2*Sections!$T$2*Sections!N270^2</f>
        <v>654.77132361672204</v>
      </c>
      <c r="X270" s="149">
        <f>BikeData!$N$2*((Sections!$P$2)/Sections!$N$2)-(0.5*Sections!$U$2*Sections!$T$2*Sections!N270^2)/BikeData!$G$5</f>
        <v>7.9541256166051646</v>
      </c>
      <c r="Y270" s="149">
        <f>Sections!$V$2*BikeData!$N$2*(Sections!$P$2/Sections!$M$2)/(1-Sections!$V$2*Sections!$N$2/Sections!$M$2)</f>
        <v>15.459349727578084</v>
      </c>
      <c r="Z270" s="149">
        <f t="shared" si="322"/>
        <v>7.9541256166051646</v>
      </c>
      <c r="AA270" s="149">
        <f>$D$2-M270</f>
        <v>259.2</v>
      </c>
      <c r="AB270" s="149">
        <f>MAX(0, (N270^2 - M$17^2)/(2*Sections!Z270))</f>
        <v>172.28639653157211</v>
      </c>
      <c r="AC270" s="149">
        <f t="shared" si="329"/>
        <v>0</v>
      </c>
      <c r="AD270" s="149">
        <f t="shared" si="323"/>
        <v>4.7104625432718503</v>
      </c>
      <c r="EW270" s="637"/>
      <c r="EX270" s="129">
        <f>INDEX($B$29:$B$34, MATCH($FB270, $A$29:$A$34, 0))</f>
        <v>327.25651568900486</v>
      </c>
      <c r="EY270" s="129">
        <f t="shared" si="355"/>
        <v>244</v>
      </c>
      <c r="EZ270" s="129">
        <f t="shared" si="356"/>
        <v>32.403792572070806</v>
      </c>
      <c r="FA270" s="129">
        <f t="shared" si="357"/>
        <v>116.6536532594549</v>
      </c>
      <c r="FB270" s="149">
        <f>IF(FO270=1,
IF(EZ270&lt;$E$29,1,
IF(EZ270&lt;$E$30,2,
IF(EZ270&lt;$E$31,3,
IF(EZ270&lt;$E$32,4,
IF(EZ270&lt;$E$33,5,
IF(EZ270&lt;$E$34,6)))))),
IF(EZ270&gt;$F$29,1,
IF(EZ270&gt;$F$30,2,
IF(EZ270&gt;$F$31,3,
IF(EZ270&gt;$F$32,4,
IF(EZ270&gt;$F$33,5,
IF(EZ270&gt;$F$34,6)))))))</f>
        <v>1</v>
      </c>
      <c r="FC270" s="149" cm="1">
        <f t="array" ref="FC270">INDEX(Sections!$A$37:$F$67, MATCH(EZ270, Acceleration!$H$6:$H$36, 1), Sections!FB270)</f>
        <v>12.490667417289398</v>
      </c>
      <c r="FD270" s="129">
        <f>(BikeData!$G$5/EX270)*BikeData!$N$2*(Sections!$O$2/Sections!$N$2)-Sections!FI270/Sections!EX270</f>
        <v>8.2368220600538873</v>
      </c>
      <c r="FE270" s="129">
        <f>(Sections!$V$2*Sections!$L$2*BikeData!$N$2*((Sections!$P$2)/Sections!$M$2)/(1-Sections!$V$2*Sections!$N$2/Sections!$M$2))/Sections!EX270-Sections!FI270/Sections!EX270</f>
        <v>11.893628093962205</v>
      </c>
      <c r="FF270" s="129">
        <f t="shared" si="358"/>
        <v>8.2368220600538873</v>
      </c>
      <c r="FG270" s="129">
        <f t="shared" si="367"/>
        <v>32.102475902326709</v>
      </c>
      <c r="FH270" s="129">
        <f t="shared" si="362"/>
        <v>3.1004738722311579E-2</v>
      </c>
      <c r="FI270" s="149">
        <f>0.5*Sections!$U$2*Sections!$T$2*Sections!EZ270^2</f>
        <v>189.00103914968241</v>
      </c>
      <c r="FJ270" s="149">
        <f>BikeData!$N$2*((Sections!$P$2)/Sections!$N$2)-(0.5*Sections!$U$2*Sections!$T$2*Sections!EZ270^2)/BikeData!$G$5</f>
        <v>9.7184069971621323</v>
      </c>
      <c r="FK270" s="149">
        <f>Sections!$V$2*BikeData!$N$2*(Sections!$P$2/Sections!$M$2)/(1-Sections!$V$2*Sections!$N$2/Sections!$M$2)</f>
        <v>15.459349727578084</v>
      </c>
      <c r="FL270" s="149">
        <f t="shared" si="359"/>
        <v>9.7184069971621323</v>
      </c>
      <c r="FM270" s="149">
        <f t="shared" si="360"/>
        <v>9.6282816300000036</v>
      </c>
      <c r="FN270" s="149">
        <f t="shared" si="324"/>
        <v>16.670311130897932</v>
      </c>
      <c r="FO270" s="149">
        <f t="shared" si="361"/>
        <v>1</v>
      </c>
      <c r="FP270" s="149">
        <f t="shared" si="363"/>
        <v>-9.7184069971621323</v>
      </c>
      <c r="FQ270" s="676"/>
      <c r="FR270" s="149">
        <f>INDEX($B$29:$B$34, MATCH($FV270, $A$29:$A$34, 0))</f>
        <v>281.54523308547459</v>
      </c>
      <c r="FS270" s="129">
        <f t="shared" si="330"/>
        <v>244</v>
      </c>
      <c r="FT270" s="129">
        <f t="shared" si="331"/>
        <v>62.096323310489367</v>
      </c>
      <c r="FU270" s="129">
        <f t="shared" si="332"/>
        <v>223.54676391776172</v>
      </c>
      <c r="FV270" s="149">
        <f>IF(GI270=0,
IF(FT270&lt;$E$29,1,
IF(FT270&lt;$E$30,2,
IF(FT270&lt;$E$31,3,
IF(FT270&lt;$E$32,4,
IF(FT270&lt;$E$33,5,
IF(FT270&lt;$E$34,6)))))),
IF(FT270&gt;$F$29,1,
IF(FT270&gt;$F$30,2,
IF(FT270&gt;$F$31,3,
IF(FT270&gt;$F$32,4,
IF(FT270&gt;$F$33,5,
IF(FT270&gt;$F$34,6)))))))</f>
        <v>4</v>
      </c>
      <c r="FW270" s="149" cm="1">
        <f t="array" ref="FW270">INDEX(Sections!$A$37:$F$67, MATCH(FT270, Acceleration!$H$6:$H$36, 1), Sections!FV270)</f>
        <v>4.7104625432718503</v>
      </c>
      <c r="FX270" s="129">
        <f>(BikeData!$G$5/FR270)*BikeData!$N$2*(Sections!$O$2/Sections!$N$2)-Sections!GC270/Sections!FR270</f>
        <v>7.780217397059209</v>
      </c>
      <c r="FY270" s="129">
        <f>(Sections!$V$2*Sections!$L$2*BikeData!$N$2*((Sections!$P$2)/Sections!$M$2)/(1-Sections!$V$2*Sections!$N$2/Sections!$M$2))/Sections!FR270-Sections!GC270/Sections!FR270</f>
        <v>12.030737244589549</v>
      </c>
      <c r="FZ270" s="129">
        <f t="shared" si="333"/>
        <v>4.7104625432718503</v>
      </c>
      <c r="GA270" s="129">
        <f t="shared" si="334"/>
        <v>62.172134383237712</v>
      </c>
      <c r="GB270" s="129">
        <f t="shared" si="325"/>
        <v>1.6094188638996438E-2</v>
      </c>
      <c r="GC270" s="149">
        <f>0.5*Sections!$U$2*Sections!$T$2*Sections!FT270^2</f>
        <v>694.07160636254855</v>
      </c>
      <c r="GD270" s="149">
        <f>BikeData!$N$2*((Sections!$P$2)/Sections!$N$2)-(0.5*Sections!$U$2*Sections!$T$2*Sections!FT270^2)/BikeData!$G$5</f>
        <v>7.8052609092346099</v>
      </c>
      <c r="GE270" s="149">
        <f>Sections!$V$2*BikeData!$N$2*(Sections!$P$2/Sections!$M$2)/(1-Sections!$V$2*Sections!$N$2/Sections!$M$2)</f>
        <v>15.459349727578084</v>
      </c>
      <c r="GF270" s="149">
        <f t="shared" si="335"/>
        <v>7.8052609092346099</v>
      </c>
      <c r="GG270" s="149">
        <f t="shared" si="336"/>
        <v>270.54111422000005</v>
      </c>
      <c r="GH270" s="149">
        <f>MAX(0, (FT270^2 - CX$6^2)/(2*Sections!GF270))</f>
        <v>247.00989585874993</v>
      </c>
      <c r="GI270" s="149">
        <f t="shared" si="337"/>
        <v>0</v>
      </c>
      <c r="GJ270" s="149">
        <f t="shared" si="338"/>
        <v>4.7104625432718503</v>
      </c>
      <c r="GL270" s="670"/>
      <c r="GM270" s="229">
        <f>INDEX($B$29:$B$34, MATCH(GQ270, $A$29:$A$34, 0))</f>
        <v>281.54523308547459</v>
      </c>
      <c r="GN270" s="106">
        <f t="shared" si="339"/>
        <v>244</v>
      </c>
      <c r="GO270" s="106">
        <f t="shared" si="340"/>
        <v>53.724231294903177</v>
      </c>
      <c r="GP270" s="106">
        <f t="shared" si="341"/>
        <v>193.40723266165145</v>
      </c>
      <c r="GQ270" s="106">
        <f>IF(HD270=1,
IF(GO270&lt;$E$29,1,
IF(GO270&lt;$E$30,2,
IF(GO270&lt;$E$31,3,
IF(GO270&lt;$E$32,4,
IF(GO270&lt;$E$33,5,
IF(GO270&lt;$E$34,6)))))),
IF(GO270&gt;$F$29,1,
IF(GO270&gt;$F$30,2,
IF(GO270&gt;$F$31,3,
IF(GO270&gt;$F$32,4,
IF(GO270&gt;$F$33,5,
IF(GO270&gt;$F$34,6)))))))</f>
        <v>4</v>
      </c>
      <c r="GR270" s="106" cm="1">
        <f t="array" ref="GR270">INDEX(Sections!$A$37:$F$67, MATCH(GO270, Acceleration!$H$6:$H$36, 1), Sections!GQ270)</f>
        <v>4.7104625432718503</v>
      </c>
      <c r="GS270" s="106">
        <f>(BikeData!$G$5/GM270)*BikeData!$N$2*(Sections!$O$2/Sections!$N$2)-Sections!GX270/Sections!GM270</f>
        <v>8.4001492615368232</v>
      </c>
      <c r="GT270" s="106">
        <f>(Sections!$V$2*Sections!$L$2*BikeData!$N$2*((Sections!$P$2)/Sections!$M$2)/(1-Sections!$V$2*Sections!$N$2/Sections!$M$2))/Sections!GM270-Sections!GX270/Sections!GM270</f>
        <v>12.650669109067163</v>
      </c>
      <c r="GU270" s="106">
        <f t="shared" si="342"/>
        <v>4.7104625432718503</v>
      </c>
      <c r="GV270" s="106">
        <f t="shared" si="379"/>
        <v>53.566409645496755</v>
      </c>
      <c r="GW270" s="106">
        <f t="shared" si="377"/>
        <v>1.864095490967357E-2</v>
      </c>
      <c r="GX270" s="106">
        <f>0.5*Sections!$U$2*Sections!$T$2*Sections!GO270^2</f>
        <v>519.53274508108575</v>
      </c>
      <c r="GY270" s="106">
        <f>BikeData!$N$2*((Sections!$P$2)/Sections!$N$2)-(0.5*Sections!$U$2*Sections!$T$2*Sections!GO270^2)/BikeData!$G$5</f>
        <v>8.4663929595431799</v>
      </c>
      <c r="GZ270" s="106">
        <f>Sections!$V$2*BikeData!$N$2*(Sections!$P$2/Sections!$M$2)/(1-Sections!$V$2*Sections!$N$2/Sections!$M$2)</f>
        <v>15.459349727578084</v>
      </c>
      <c r="HA270" s="106">
        <f t="shared" si="344"/>
        <v>8.4663929595431799</v>
      </c>
      <c r="HB270" s="106">
        <f t="shared" si="345"/>
        <v>139.21187875999999</v>
      </c>
      <c r="HC270" s="106">
        <f>MAX(0, (GO270^2 - DY$9^2)/(2*Sections!HA270))</f>
        <v>170.45588611469253</v>
      </c>
      <c r="HD270" s="106">
        <f t="shared" si="346"/>
        <v>1</v>
      </c>
      <c r="HE270" s="106">
        <f t="shared" si="378"/>
        <v>-8.4663929595431799</v>
      </c>
      <c r="HF270" s="639"/>
      <c r="HG270" s="672"/>
      <c r="HH270" s="82">
        <f>INDEX($B$29:$B$34, MATCH(HL270, $A$29:$A$34, 0))</f>
        <v>288.49501037177833</v>
      </c>
      <c r="HI270" s="82">
        <f t="shared" si="348"/>
        <v>244</v>
      </c>
      <c r="HJ270" s="82">
        <f t="shared" si="349"/>
        <v>42.938160714658828</v>
      </c>
      <c r="HK270" s="82">
        <f t="shared" si="350"/>
        <v>154.57737857277178</v>
      </c>
      <c r="HL270" s="106">
        <f>IF(HY270=1,
IF(HJ270&lt;$E$29,1,
IF(HJ270&lt;$E$30,2,
IF(HJ270&lt;$E$31,3,
IF(HJ270&lt;$E$32,4,
IF(HJ270&lt;$E$33,5,
IF(HJ270&lt;$E$34,6)))))),
IF(HJ270&gt;$F$29,1,
IF(HJ270&gt;$F$30,2,
IF(HJ270&gt;$F$31,3,
IF(HJ270&gt;$F$32,4,
IF(HJ270&gt;$F$33,5,
IF(HJ270&gt;$F$34,6)))))))</f>
        <v>3</v>
      </c>
      <c r="HM270" s="106" cm="1">
        <f t="array" ref="HM270">INDEX(Sections!$A$37:$F$67, MATCH(HJ270, Acceleration!$H$6:$H$36, 1), Sections!HL270)</f>
        <v>6.8582415088433493</v>
      </c>
      <c r="HN270" s="82">
        <f>(BikeData!$G$5/HH270)*BikeData!$N$2*(Sections!$O$2/Sections!$N$2)-Sections!HS270/Sections!HH270</f>
        <v>8.8483031556879403</v>
      </c>
      <c r="HO270" s="82">
        <f>(Sections!$V$2*Sections!$L$2*BikeData!$N$2*((Sections!$P$2)/Sections!$M$2)/(1-Sections!$V$2*Sections!$N$2/Sections!$M$2))/Sections!HH270-Sections!HS270/Sections!HH270</f>
        <v>12.996428974797192</v>
      </c>
      <c r="HP270" s="82">
        <f t="shared" si="351"/>
        <v>6.8582415088433493</v>
      </c>
      <c r="HQ270" s="82">
        <f t="shared" si="376"/>
        <v>42.723894044185386</v>
      </c>
      <c r="HR270" s="106">
        <f t="shared" si="314"/>
        <v>2.3347560429531837E-2</v>
      </c>
      <c r="HS270" s="104">
        <f>0.5*Sections!$U$2*Sections!$T$2*Sections!HJ270^2</f>
        <v>331.86341620041668</v>
      </c>
      <c r="HT270" s="104">
        <f>BikeData!$N$2*((Sections!$P$2)/Sections!$N$2)-(0.5*Sections!$U$2*Sections!$T$2*Sections!HJ270^2)/BikeData!$G$5</f>
        <v>9.1772616295457148</v>
      </c>
      <c r="HU270" s="104">
        <f>Sections!$V$2*BikeData!$N$2*(Sections!$P$2/Sections!$M$2)/(1-Sections!$V$2*Sections!$N$2/Sections!$M$2)</f>
        <v>15.459349727578084</v>
      </c>
      <c r="HV270" s="106">
        <f t="shared" si="352"/>
        <v>9.1772616295457148</v>
      </c>
      <c r="HW270" s="106">
        <f t="shared" si="353"/>
        <v>77.421918600000026</v>
      </c>
      <c r="HX270" s="106">
        <f t="shared" si="327"/>
        <v>82.945228809943714</v>
      </c>
      <c r="HY270" s="106">
        <f t="shared" si="354"/>
        <v>1</v>
      </c>
      <c r="HZ270" s="106">
        <f t="shared" si="315"/>
        <v>-9.1772616295457148</v>
      </c>
      <c r="IA270" s="639"/>
    </row>
    <row r="271" spans="2:235">
      <c r="B271" s="65"/>
      <c r="C271" s="65"/>
      <c r="D271" s="65"/>
      <c r="E271" s="111"/>
      <c r="F271" s="111"/>
      <c r="L271" s="149">
        <f>INDEX($B$29:$B$34, MATCH($P271, $A$29:$A$34, 0))</f>
        <v>281.54523308547459</v>
      </c>
      <c r="M271" s="149">
        <f t="shared" si="319"/>
        <v>245</v>
      </c>
      <c r="N271" s="149">
        <f t="shared" si="328"/>
        <v>60.390722711554702</v>
      </c>
      <c r="O271" s="149">
        <f t="shared" si="320"/>
        <v>217.40660176159693</v>
      </c>
      <c r="P271" s="149">
        <f>IF(AC271=0,
IF(N271&lt;$E$29,1,
IF(N271&lt;$E$30,2,
IF(N271&lt;$E$31,3,
IF(N271&lt;$E$32,4,
IF(N271&lt;$E$33,5,
IF(N271&lt;$E$34,6)))))),
IF(N271&gt;$F$29,1,
IF(N271&gt;$F$30,2,
IF(N271&gt;$F$31,3,
IF(N271&gt;$F$32,4,
IF(N271&gt;$F$33,5,
IF(N271&gt;$F$34,6)))))))</f>
        <v>4</v>
      </c>
      <c r="Q271" s="149" cm="1">
        <f t="array" ref="Q271">INDEX(Sections!$A$37:$F$67, MATCH(N271, Acceleration!$H$6:$H$36, 1), Sections!P271)</f>
        <v>4.7104625432718503</v>
      </c>
      <c r="R271" s="149">
        <f>(BikeData!$G$5/L271)*BikeData!$N$2*(Sections!$O$2/Sections!$N$2)-Sections!W271/Sections!L271</f>
        <v>7.9137821383909586</v>
      </c>
      <c r="S271" s="149">
        <f>(Sections!$V$2*Sections!$L$2*BikeData!$N$2*((Sections!$P$2)/Sections!$M$2)/(1-Sections!$V$2*Sections!$N$2/Sections!$M$2))/Sections!L271-Sections!W271/Sections!L271</f>
        <v>12.164301985921298</v>
      </c>
      <c r="T271" s="149">
        <f t="shared" si="317"/>
        <v>4.7104625432718503</v>
      </c>
      <c r="U271" s="149">
        <f t="shared" si="318"/>
        <v>60.468672175850138</v>
      </c>
      <c r="V271" s="149">
        <f t="shared" si="321"/>
        <v>1.6548155001630278E-2</v>
      </c>
      <c r="W271" s="149">
        <f>0.5*Sections!$U$2*Sections!$T$2*Sections!N271^2</f>
        <v>656.46709013229997</v>
      </c>
      <c r="X271" s="149">
        <f>BikeData!$N$2*((Sections!$P$2)/Sections!$N$2)-(0.5*Sections!$U$2*Sections!$T$2*Sections!N271^2)/BikeData!$G$5</f>
        <v>7.9477022585916117</v>
      </c>
      <c r="Y271" s="149">
        <f>Sections!$V$2*BikeData!$N$2*(Sections!$P$2/Sections!$M$2)/(1-Sections!$V$2*Sections!$N$2/Sections!$M$2)</f>
        <v>15.459349727578084</v>
      </c>
      <c r="Z271" s="149">
        <f t="shared" si="322"/>
        <v>7.9477022585916117</v>
      </c>
      <c r="AA271" s="149">
        <f>$D$2-M271</f>
        <v>258.2</v>
      </c>
      <c r="AB271" s="149">
        <f>MAX(0, (N271^2 - M$17^2)/(2*Sections!Z271))</f>
        <v>173.01832125142064</v>
      </c>
      <c r="AC271" s="149">
        <f t="shared" si="329"/>
        <v>0</v>
      </c>
      <c r="AD271" s="149">
        <f t="shared" si="323"/>
        <v>4.7104625432718503</v>
      </c>
      <c r="EW271" s="637"/>
      <c r="EX271" s="129">
        <f>INDEX($B$29:$B$34, MATCH($FB271, $A$29:$A$34, 0))</f>
        <v>327.25651568900486</v>
      </c>
      <c r="EY271" s="129">
        <f t="shared" si="355"/>
        <v>245</v>
      </c>
      <c r="EZ271" s="129">
        <f t="shared" si="356"/>
        <v>32.102475902326709</v>
      </c>
      <c r="FA271" s="129">
        <f t="shared" si="357"/>
        <v>115.56891324837616</v>
      </c>
      <c r="FB271" s="149">
        <f>IF(FO271=1,
IF(EZ271&lt;$E$29,1,
IF(EZ271&lt;$E$30,2,
IF(EZ271&lt;$E$31,3,
IF(EZ271&lt;$E$32,4,
IF(EZ271&lt;$E$33,5,
IF(EZ271&lt;$E$34,6)))))),
IF(EZ271&gt;$F$29,1,
IF(EZ271&gt;$F$30,2,
IF(EZ271&gt;$F$31,3,
IF(EZ271&gt;$F$32,4,
IF(EZ271&gt;$F$33,5,
IF(EZ271&gt;$F$34,6)))))))</f>
        <v>1</v>
      </c>
      <c r="FC271" s="149" cm="1">
        <f t="array" ref="FC271">INDEX(Sections!$A$37:$F$67, MATCH(EZ271, Acceleration!$H$6:$H$36, 1), Sections!FB271)</f>
        <v>12.490667417289398</v>
      </c>
      <c r="FD271" s="129">
        <f>(BikeData!$G$5/EX271)*BikeData!$N$2*(Sections!$O$2/Sections!$N$2)-Sections!FI271/Sections!EX271</f>
        <v>8.2475128373226365</v>
      </c>
      <c r="FE271" s="129">
        <f>(Sections!$V$2*Sections!$L$2*BikeData!$N$2*((Sections!$P$2)/Sections!$M$2)/(1-Sections!$V$2*Sections!$N$2/Sections!$M$2))/Sections!EX271-Sections!FI271/Sections!EX271</f>
        <v>11.904318871230954</v>
      </c>
      <c r="FF271" s="129">
        <f t="shared" si="358"/>
        <v>8.2475128373226365</v>
      </c>
      <c r="FG271" s="129">
        <f t="shared" si="367"/>
        <v>31.797887356218919</v>
      </c>
      <c r="FH271" s="129">
        <f t="shared" si="362"/>
        <v>3.1298726611425444E-2</v>
      </c>
      <c r="FI271" s="149">
        <f>0.5*Sections!$U$2*Sections!$T$2*Sections!EZ271^2</f>
        <v>185.50241263070407</v>
      </c>
      <c r="FJ271" s="149">
        <f>BikeData!$N$2*((Sections!$P$2)/Sections!$N$2)-(0.5*Sections!$U$2*Sections!$T$2*Sections!EZ271^2)/BikeData!$G$5</f>
        <v>9.7316593703400809</v>
      </c>
      <c r="FK271" s="149">
        <f>Sections!$V$2*BikeData!$N$2*(Sections!$P$2/Sections!$M$2)/(1-Sections!$V$2*Sections!$N$2/Sections!$M$2)</f>
        <v>15.459349727578084</v>
      </c>
      <c r="FL271" s="149">
        <f t="shared" si="359"/>
        <v>9.7316593703400809</v>
      </c>
      <c r="FM271" s="149">
        <f t="shared" si="360"/>
        <v>8.6282816300000036</v>
      </c>
      <c r="FN271" s="149">
        <f t="shared" si="324"/>
        <v>15.648971624137747</v>
      </c>
      <c r="FO271" s="149">
        <f t="shared" si="361"/>
        <v>1</v>
      </c>
      <c r="FP271" s="149">
        <f t="shared" si="363"/>
        <v>-9.7316593703400809</v>
      </c>
      <c r="FQ271" s="676"/>
      <c r="FR271" s="149">
        <f>INDEX($B$29:$B$34, MATCH($FV271, $A$29:$A$34, 0))</f>
        <v>281.54523308547459</v>
      </c>
      <c r="FS271" s="129">
        <f t="shared" si="330"/>
        <v>245</v>
      </c>
      <c r="FT271" s="129">
        <f t="shared" si="331"/>
        <v>62.172134383237712</v>
      </c>
      <c r="FU271" s="129">
        <f t="shared" si="332"/>
        <v>223.81968377965578</v>
      </c>
      <c r="FV271" s="149">
        <f>IF(GI271=0,
IF(FT271&lt;$E$29,1,
IF(FT271&lt;$E$30,2,
IF(FT271&lt;$E$31,3,
IF(FT271&lt;$E$32,4,
IF(FT271&lt;$E$33,5,
IF(FT271&lt;$E$34,6)))))),
IF(FT271&gt;$F$29,1,
IF(FT271&gt;$F$30,2,
IF(FT271&gt;$F$31,3,
IF(FT271&gt;$F$32,4,
IF(FT271&gt;$F$33,5,
IF(FT271&gt;$F$34,6)))))))</f>
        <v>4</v>
      </c>
      <c r="FW271" s="149" cm="1">
        <f t="array" ref="FW271">INDEX(Sections!$A$37:$F$67, MATCH(FT271, Acceleration!$H$6:$H$36, 1), Sections!FV271)</f>
        <v>4.7104625432718503</v>
      </c>
      <c r="FX271" s="129">
        <f>(BikeData!$G$5/FR271)*BikeData!$N$2*(Sections!$O$2/Sections!$N$2)-Sections!GC271/Sections!FR271</f>
        <v>7.77419432752614</v>
      </c>
      <c r="FY271" s="129">
        <f>(Sections!$V$2*Sections!$L$2*BikeData!$N$2*((Sections!$P$2)/Sections!$M$2)/(1-Sections!$V$2*Sections!$N$2/Sections!$M$2))/Sections!FR271-Sections!GC271/Sections!FR271</f>
        <v>12.024714175056481</v>
      </c>
      <c r="FZ271" s="129">
        <f t="shared" si="333"/>
        <v>4.7104625432718503</v>
      </c>
      <c r="GA271" s="129">
        <f t="shared" si="334"/>
        <v>62.247853126464634</v>
      </c>
      <c r="GB271" s="129">
        <f t="shared" si="325"/>
        <v>1.607458769310759E-2</v>
      </c>
      <c r="GC271" s="149">
        <f>0.5*Sections!$U$2*Sections!$T$2*Sections!FT271^2</f>
        <v>695.76737287812637</v>
      </c>
      <c r="GD271" s="149">
        <f>BikeData!$N$2*((Sections!$P$2)/Sections!$N$2)-(0.5*Sections!$U$2*Sections!$T$2*Sections!FT271^2)/BikeData!$G$5</f>
        <v>7.798837551221057</v>
      </c>
      <c r="GE271" s="149">
        <f>Sections!$V$2*BikeData!$N$2*(Sections!$P$2/Sections!$M$2)/(1-Sections!$V$2*Sections!$N$2/Sections!$M$2)</f>
        <v>15.459349727578084</v>
      </c>
      <c r="GF271" s="149">
        <f t="shared" si="335"/>
        <v>7.798837551221057</v>
      </c>
      <c r="GG271" s="149">
        <f t="shared" si="336"/>
        <v>269.54111422000005</v>
      </c>
      <c r="GH271" s="149">
        <f>MAX(0, (FT271^2 - CX$6^2)/(2*Sections!GF271))</f>
        <v>247.81733613377872</v>
      </c>
      <c r="GI271" s="149">
        <f t="shared" si="337"/>
        <v>0</v>
      </c>
      <c r="GJ271" s="149">
        <f t="shared" si="338"/>
        <v>4.7104625432718503</v>
      </c>
      <c r="GL271" s="670"/>
      <c r="GM271" s="229">
        <f>INDEX($B$29:$B$34, MATCH(GQ271, $A$29:$A$34, 0))</f>
        <v>288.49501037177833</v>
      </c>
      <c r="GN271" s="106">
        <f t="shared" si="339"/>
        <v>245</v>
      </c>
      <c r="GO271" s="106">
        <f t="shared" si="340"/>
        <v>53.566409645496755</v>
      </c>
      <c r="GP271" s="106">
        <f t="shared" si="341"/>
        <v>192.83907472378831</v>
      </c>
      <c r="GQ271" s="106">
        <f>IF(HD271=1,
IF(GO271&lt;$E$29,1,
IF(GO271&lt;$E$30,2,
IF(GO271&lt;$E$31,3,
IF(GO271&lt;$E$32,4,
IF(GO271&lt;$E$33,5,
IF(GO271&lt;$E$34,6)))))),
IF(GO271&gt;$F$29,1,
IF(GO271&gt;$F$30,2,
IF(GO271&gt;$F$31,3,
IF(GO271&gt;$F$32,4,
IF(GO271&gt;$F$33,5,
IF(GO271&gt;$F$34,6)))))))</f>
        <v>3</v>
      </c>
      <c r="GR271" s="106" cm="1">
        <f t="array" ref="GR271">INDEX(Sections!$A$37:$F$67, MATCH(GO271, Acceleration!$H$6:$H$36, 1), Sections!GQ271)</f>
        <v>6.8582415088433493</v>
      </c>
      <c r="GS271" s="106">
        <f>(BikeData!$G$5/GM271)*BikeData!$N$2*(Sections!$O$2/Sections!$N$2)-Sections!GX271/Sections!GM271</f>
        <v>8.2083564641409517</v>
      </c>
      <c r="GT271" s="106">
        <f>(Sections!$V$2*Sections!$L$2*BikeData!$N$2*((Sections!$P$2)/Sections!$M$2)/(1-Sections!$V$2*Sections!$N$2/Sections!$M$2))/Sections!GM271-Sections!GX271/Sections!GM271</f>
        <v>12.356482283250205</v>
      </c>
      <c r="GU271" s="106">
        <f t="shared" si="342"/>
        <v>6.8582415088433493</v>
      </c>
      <c r="GV271" s="106">
        <f t="shared" si="379"/>
        <v>53.407905465646799</v>
      </c>
      <c r="GW271" s="106">
        <f t="shared" si="377"/>
        <v>1.8696076697681731E-2</v>
      </c>
      <c r="GX271" s="106">
        <f>0.5*Sections!$U$2*Sections!$T$2*Sections!GO271^2</f>
        <v>516.48484361565022</v>
      </c>
      <c r="GY271" s="106">
        <f>BikeData!$N$2*((Sections!$P$2)/Sections!$N$2)-(0.5*Sections!$U$2*Sections!$T$2*Sections!GO271^2)/BikeData!$G$5</f>
        <v>8.4779380408516491</v>
      </c>
      <c r="GZ271" s="106">
        <f>Sections!$V$2*BikeData!$N$2*(Sections!$P$2/Sections!$M$2)/(1-Sections!$V$2*Sections!$N$2/Sections!$M$2)</f>
        <v>15.459349727578084</v>
      </c>
      <c r="HA271" s="106">
        <f t="shared" si="344"/>
        <v>8.4779380408516491</v>
      </c>
      <c r="HB271" s="106">
        <f t="shared" si="345"/>
        <v>138.21187875999999</v>
      </c>
      <c r="HC271" s="106">
        <f>MAX(0, (GO271^2 - DY$9^2)/(2*Sections!HA271))</f>
        <v>169.22512458117274</v>
      </c>
      <c r="HD271" s="106">
        <f t="shared" si="346"/>
        <v>1</v>
      </c>
      <c r="HE271" s="106">
        <f t="shared" si="378"/>
        <v>-8.4779380408516491</v>
      </c>
      <c r="HF271" s="639"/>
      <c r="HG271" s="672"/>
      <c r="HH271" s="82">
        <f>INDEX($B$29:$B$34, MATCH(HL271, $A$29:$A$34, 0))</f>
        <v>300.69501336586995</v>
      </c>
      <c r="HI271" s="82">
        <f t="shared" si="348"/>
        <v>245</v>
      </c>
      <c r="HJ271" s="82">
        <f t="shared" si="349"/>
        <v>42.723894044185386</v>
      </c>
      <c r="HK271" s="82">
        <f t="shared" si="350"/>
        <v>153.80601855906738</v>
      </c>
      <c r="HL271" s="106">
        <f>IF(HY271=1,
IF(HJ271&lt;$E$29,1,
IF(HJ271&lt;$E$30,2,
IF(HJ271&lt;$E$31,3,
IF(HJ271&lt;$E$32,4,
IF(HJ271&lt;$E$33,5,
IF(HJ271&lt;$E$34,6)))))),
IF(HJ271&gt;$F$29,1,
IF(HJ271&gt;$F$30,2,
IF(HJ271&gt;$F$31,3,
IF(HJ271&gt;$F$32,4,
IF(HJ271&gt;$F$33,5,
IF(HJ271&gt;$F$34,6)))))))</f>
        <v>2</v>
      </c>
      <c r="HM271" s="106" cm="1">
        <f t="array" ref="HM271">INDEX(Sections!$A$37:$F$67, MATCH(HJ271, Acceleration!$H$6:$H$36, 1), Sections!HL271)</f>
        <v>9.4901727706756382</v>
      </c>
      <c r="HN271" s="82">
        <f>(BikeData!$G$5/HH271)*BikeData!$N$2*(Sections!$O$2/Sections!$N$2)-Sections!HS271/Sections!HH271</f>
        <v>8.5002910299329333</v>
      </c>
      <c r="HO271" s="82">
        <f>(Sections!$V$2*Sections!$L$2*BikeData!$N$2*((Sections!$P$2)/Sections!$M$2)/(1-Sections!$V$2*Sections!$N$2/Sections!$M$2))/Sections!HH271-Sections!HS271/Sections!HH271</f>
        <v>12.480116261524874</v>
      </c>
      <c r="HP271" s="82">
        <f t="shared" si="351"/>
        <v>8.5002910299329333</v>
      </c>
      <c r="HQ271" s="82">
        <f t="shared" si="376"/>
        <v>42.508252965092964</v>
      </c>
      <c r="HR271" s="106">
        <f t="shared" si="314"/>
        <v>2.346532464777959E-2</v>
      </c>
      <c r="HS271" s="104">
        <f>0.5*Sections!$U$2*Sections!$T$2*Sections!HJ271^2</f>
        <v>328.55960201378031</v>
      </c>
      <c r="HT271" s="104">
        <f>BikeData!$N$2*((Sections!$P$2)/Sections!$N$2)-(0.5*Sections!$U$2*Sections!$T$2*Sections!HJ271^2)/BikeData!$G$5</f>
        <v>9.1897760772223673</v>
      </c>
      <c r="HU271" s="104">
        <f>Sections!$V$2*BikeData!$N$2*(Sections!$P$2/Sections!$M$2)/(1-Sections!$V$2*Sections!$N$2/Sections!$M$2)</f>
        <v>15.459349727578084</v>
      </c>
      <c r="HV271" s="106">
        <f t="shared" si="352"/>
        <v>9.1897760772223673</v>
      </c>
      <c r="HW271" s="106">
        <f t="shared" si="353"/>
        <v>76.421918600000026</v>
      </c>
      <c r="HX271" s="106">
        <f t="shared" si="327"/>
        <v>81.833637486099079</v>
      </c>
      <c r="HY271" s="106">
        <f t="shared" si="354"/>
        <v>1</v>
      </c>
      <c r="HZ271" s="106">
        <f t="shared" si="315"/>
        <v>-9.1897760772223673</v>
      </c>
      <c r="IA271" s="639"/>
    </row>
    <row r="272" spans="2:235">
      <c r="B272" s="65"/>
      <c r="C272" s="65"/>
      <c r="D272" s="65"/>
      <c r="E272" s="111"/>
      <c r="F272" s="111"/>
      <c r="L272" s="149">
        <f>INDEX($B$29:$B$34, MATCH($P272, $A$29:$A$34, 0))</f>
        <v>281.54523308547459</v>
      </c>
      <c r="M272" s="149">
        <f t="shared" si="319"/>
        <v>246</v>
      </c>
      <c r="N272" s="149">
        <f t="shared" si="328"/>
        <v>60.468672175850138</v>
      </c>
      <c r="O272" s="149">
        <f t="shared" si="320"/>
        <v>217.68721983306051</v>
      </c>
      <c r="P272" s="149">
        <f>IF(AC272=0,
IF(N272&lt;$E$29,1,
IF(N272&lt;$E$30,2,
IF(N272&lt;$E$31,3,
IF(N272&lt;$E$32,4,
IF(N272&lt;$E$33,5,
IF(N272&lt;$E$34,6)))))),
IF(N272&gt;$F$29,1,
IF(N272&gt;$F$30,2,
IF(N272&gt;$F$31,3,
IF(N272&gt;$F$32,4,
IF(N272&gt;$F$33,5,
IF(N272&gt;$F$34,6)))))))</f>
        <v>4</v>
      </c>
      <c r="Q272" s="149" cm="1">
        <f t="array" ref="Q272">INDEX(Sections!$A$37:$F$67, MATCH(N272, Acceleration!$H$6:$H$36, 1), Sections!P272)</f>
        <v>4.7104625432718503</v>
      </c>
      <c r="R272" s="149">
        <f>(BikeData!$G$5/L272)*BikeData!$N$2*(Sections!$O$2/Sections!$N$2)-Sections!W272/Sections!L272</f>
        <v>7.9077590688578887</v>
      </c>
      <c r="S272" s="149">
        <f>(Sections!$V$2*Sections!$L$2*BikeData!$N$2*((Sections!$P$2)/Sections!$M$2)/(1-Sections!$V$2*Sections!$N$2/Sections!$M$2))/Sections!L272-Sections!W272/Sections!L272</f>
        <v>12.158278916388229</v>
      </c>
      <c r="T272" s="149">
        <f t="shared" si="317"/>
        <v>4.7104625432718503</v>
      </c>
      <c r="U272" s="149">
        <f t="shared" si="318"/>
        <v>60.546521285677315</v>
      </c>
      <c r="V272" s="149">
        <f t="shared" si="321"/>
        <v>1.6526850412678117E-2</v>
      </c>
      <c r="W272" s="149">
        <f>0.5*Sections!$U$2*Sections!$T$2*Sections!N272^2</f>
        <v>658.1628566478779</v>
      </c>
      <c r="X272" s="149">
        <f>BikeData!$N$2*((Sections!$P$2)/Sections!$N$2)-(0.5*Sections!$U$2*Sections!$T$2*Sections!N272^2)/BikeData!$G$5</f>
        <v>7.9412789005780589</v>
      </c>
      <c r="Y272" s="149">
        <f>Sections!$V$2*BikeData!$N$2*(Sections!$P$2/Sections!$M$2)/(1-Sections!$V$2*Sections!$N$2/Sections!$M$2)</f>
        <v>15.459349727578084</v>
      </c>
      <c r="Z272" s="149">
        <f t="shared" si="322"/>
        <v>7.9412789005780589</v>
      </c>
      <c r="AA272" s="149">
        <f>$D$2-M272</f>
        <v>257.2</v>
      </c>
      <c r="AB272" s="149">
        <f>MAX(0, (N272^2 - M$17^2)/(2*Sections!Z272))</f>
        <v>173.75143001594844</v>
      </c>
      <c r="AC272" s="149">
        <f t="shared" si="329"/>
        <v>0</v>
      </c>
      <c r="AD272" s="149">
        <f t="shared" si="323"/>
        <v>4.7104625432718503</v>
      </c>
      <c r="EW272" s="637"/>
      <c r="EX272" s="129">
        <f>INDEX($B$29:$B$34, MATCH($FB272, $A$29:$A$34, 0))</f>
        <v>327.25651568900486</v>
      </c>
      <c r="EY272" s="129">
        <f t="shared" si="355"/>
        <v>246</v>
      </c>
      <c r="EZ272" s="129">
        <f t="shared" si="356"/>
        <v>31.797887356218919</v>
      </c>
      <c r="FA272" s="129">
        <f t="shared" si="357"/>
        <v>114.47239448238811</v>
      </c>
      <c r="FB272" s="149">
        <f>IF(FO272=1,
IF(EZ272&lt;$E$29,1,
IF(EZ272&lt;$E$30,2,
IF(EZ272&lt;$E$31,3,
IF(EZ272&lt;$E$32,4,
IF(EZ272&lt;$E$33,5,
IF(EZ272&lt;$E$34,6)))))),
IF(EZ272&gt;$F$29,1,
IF(EZ272&gt;$F$30,2,
IF(EZ272&gt;$F$31,3,
IF(EZ272&gt;$F$32,4,
IF(EZ272&gt;$F$33,5,
IF(EZ272&gt;$F$34,6)))))))</f>
        <v>1</v>
      </c>
      <c r="FC272" s="149" cm="1">
        <f t="array" ref="FC272">INDEX(Sections!$A$37:$F$67, MATCH(EZ272, Acceleration!$H$6:$H$36, 1), Sections!FB272)</f>
        <v>12.819174815408889</v>
      </c>
      <c r="FD272" s="129">
        <f>(BikeData!$G$5/EX272)*BikeData!$N$2*(Sections!$O$2/Sections!$N$2)-Sections!FI272/Sections!EX272</f>
        <v>8.2582181929240264</v>
      </c>
      <c r="FE272" s="129">
        <f>(Sections!$V$2*Sections!$L$2*BikeData!$N$2*((Sections!$P$2)/Sections!$M$2)/(1-Sections!$V$2*Sections!$N$2/Sections!$M$2))/Sections!EX272-Sections!FI272/Sections!EX272</f>
        <v>11.915024226832344</v>
      </c>
      <c r="FF272" s="129">
        <f t="shared" si="358"/>
        <v>8.2582181929240264</v>
      </c>
      <c r="FG272" s="129">
        <f t="shared" si="367"/>
        <v>31.489931417659758</v>
      </c>
      <c r="FH272" s="129">
        <f t="shared" si="362"/>
        <v>3.1601657929558248E-2</v>
      </c>
      <c r="FI272" s="149">
        <f>0.5*Sections!$U$2*Sections!$T$2*Sections!EZ272^2</f>
        <v>181.99901525738164</v>
      </c>
      <c r="FJ272" s="149">
        <f>BikeData!$N$2*((Sections!$P$2)/Sections!$N$2)-(0.5*Sections!$U$2*Sections!$T$2*Sections!EZ272^2)/BikeData!$G$5</f>
        <v>9.7449298149359986</v>
      </c>
      <c r="FK272" s="149">
        <f>Sections!$V$2*BikeData!$N$2*(Sections!$P$2/Sections!$M$2)/(1-Sections!$V$2*Sections!$N$2/Sections!$M$2)</f>
        <v>15.459349727578084</v>
      </c>
      <c r="FL272" s="149">
        <f t="shared" si="359"/>
        <v>9.7449298149359986</v>
      </c>
      <c r="FM272" s="149">
        <f t="shared" si="360"/>
        <v>7.6282816300000036</v>
      </c>
      <c r="FN272" s="149">
        <f t="shared" si="324"/>
        <v>14.629022956469839</v>
      </c>
      <c r="FO272" s="149">
        <f t="shared" si="361"/>
        <v>1</v>
      </c>
      <c r="FP272" s="149">
        <f t="shared" si="363"/>
        <v>-9.7449298149359986</v>
      </c>
      <c r="FQ272" s="676"/>
      <c r="FR272" s="149">
        <f>INDEX($B$29:$B$34, MATCH($FV272, $A$29:$A$34, 0))</f>
        <v>281.54523308547459</v>
      </c>
      <c r="FS272" s="129">
        <f t="shared" si="330"/>
        <v>246</v>
      </c>
      <c r="FT272" s="129">
        <f t="shared" si="331"/>
        <v>62.247853126464634</v>
      </c>
      <c r="FU272" s="129">
        <f t="shared" si="332"/>
        <v>224.09227125527269</v>
      </c>
      <c r="FV272" s="149">
        <f>IF(GI272=0,
IF(FT272&lt;$E$29,1,
IF(FT272&lt;$E$30,2,
IF(FT272&lt;$E$31,3,
IF(FT272&lt;$E$32,4,
IF(FT272&lt;$E$33,5,
IF(FT272&lt;$E$34,6)))))),
IF(FT272&gt;$F$29,1,
IF(FT272&gt;$F$30,2,
IF(FT272&gt;$F$31,3,
IF(FT272&gt;$F$32,4,
IF(FT272&gt;$F$33,5,
IF(FT272&gt;$F$34,6)))))))</f>
        <v>4</v>
      </c>
      <c r="FW272" s="149" cm="1">
        <f t="array" ref="FW272">INDEX(Sections!$A$37:$F$67, MATCH(FT272, Acceleration!$H$6:$H$36, 1), Sections!FV272)</f>
        <v>4.7104625432718503</v>
      </c>
      <c r="FX272" s="129">
        <f>(BikeData!$G$5/FR272)*BikeData!$N$2*(Sections!$O$2/Sections!$N$2)-Sections!GC272/Sections!FR272</f>
        <v>7.7681712579930711</v>
      </c>
      <c r="FY272" s="129">
        <f>(Sections!$V$2*Sections!$L$2*BikeData!$N$2*((Sections!$P$2)/Sections!$M$2)/(1-Sections!$V$2*Sections!$N$2/Sections!$M$2))/Sections!FR272-Sections!GC272/Sections!FR272</f>
        <v>12.018691105523411</v>
      </c>
      <c r="FZ272" s="129">
        <f t="shared" si="333"/>
        <v>4.7104625432718503</v>
      </c>
      <c r="GA272" s="129">
        <f t="shared" si="334"/>
        <v>62.32347987669219</v>
      </c>
      <c r="GB272" s="129">
        <f t="shared" si="325"/>
        <v>1.6055058188622497E-2</v>
      </c>
      <c r="GC272" s="149">
        <f>0.5*Sections!$U$2*Sections!$T$2*Sections!FT272^2</f>
        <v>697.4631393937043</v>
      </c>
      <c r="GD272" s="149">
        <f>BikeData!$N$2*((Sections!$P$2)/Sections!$N$2)-(0.5*Sections!$U$2*Sections!$T$2*Sections!FT272^2)/BikeData!$G$5</f>
        <v>7.7924141932075042</v>
      </c>
      <c r="GE272" s="149">
        <f>Sections!$V$2*BikeData!$N$2*(Sections!$P$2/Sections!$M$2)/(1-Sections!$V$2*Sections!$N$2/Sections!$M$2)</f>
        <v>15.459349727578084</v>
      </c>
      <c r="GF272" s="149">
        <f t="shared" si="335"/>
        <v>7.7924141932075042</v>
      </c>
      <c r="GG272" s="149">
        <f t="shared" si="336"/>
        <v>268.54111422000005</v>
      </c>
      <c r="GH272" s="149">
        <f>MAX(0, (FT272^2 - CX$6^2)/(2*Sections!GF272))</f>
        <v>248.62610756955763</v>
      </c>
      <c r="GI272" s="149">
        <f t="shared" si="337"/>
        <v>0</v>
      </c>
      <c r="GJ272" s="149">
        <f t="shared" si="338"/>
        <v>4.7104625432718503</v>
      </c>
      <c r="GL272" s="670"/>
      <c r="GM272" s="229">
        <f>INDEX($B$29:$B$34, MATCH(GQ272, $A$29:$A$34, 0))</f>
        <v>288.49501037177833</v>
      </c>
      <c r="GN272" s="106">
        <f t="shared" si="339"/>
        <v>246</v>
      </c>
      <c r="GO272" s="106">
        <f t="shared" si="340"/>
        <v>53.407905465646799</v>
      </c>
      <c r="GP272" s="106">
        <f t="shared" si="341"/>
        <v>192.26845967632849</v>
      </c>
      <c r="GQ272" s="106">
        <f>IF(HD272=1,
IF(GO272&lt;$E$29,1,
IF(GO272&lt;$E$30,2,
IF(GO272&lt;$E$31,3,
IF(GO272&lt;$E$32,4,
IF(GO272&lt;$E$33,5,
IF(GO272&lt;$E$34,6)))))),
IF(GO272&gt;$F$29,1,
IF(GO272&gt;$F$30,2,
IF(GO272&gt;$F$31,3,
IF(GO272&gt;$F$32,4,
IF(GO272&gt;$F$33,5,
IF(GO272&gt;$F$34,6)))))))</f>
        <v>3</v>
      </c>
      <c r="GR272" s="106" cm="1">
        <f t="array" ref="GR272">INDEX(Sections!$A$37:$F$67, MATCH(GO272, Acceleration!$H$6:$H$36, 1), Sections!GQ272)</f>
        <v>6.8582415088433493</v>
      </c>
      <c r="GS272" s="106">
        <f>(BikeData!$G$5/GM272)*BikeData!$N$2*(Sections!$O$2/Sections!$N$2)-Sections!GX272/Sections!GM272</f>
        <v>8.2189357032438171</v>
      </c>
      <c r="GT272" s="106">
        <f>(Sections!$V$2*Sections!$L$2*BikeData!$N$2*((Sections!$P$2)/Sections!$M$2)/(1-Sections!$V$2*Sections!$N$2/Sections!$M$2))/Sections!GM272-Sections!GX272/Sections!GM272</f>
        <v>12.367061522353069</v>
      </c>
      <c r="GU272" s="106">
        <f t="shared" si="342"/>
        <v>6.8582415088433493</v>
      </c>
      <c r="GV272" s="106">
        <f t="shared" si="379"/>
        <v>53.248712364681268</v>
      </c>
      <c r="GW272" s="106">
        <f t="shared" si="377"/>
        <v>1.875176656343663E-2</v>
      </c>
      <c r="GX272" s="106">
        <f>0.5*Sections!$U$2*Sections!$T$2*Sections!GO272^2</f>
        <v>513.43278592094373</v>
      </c>
      <c r="GY272" s="106">
        <f>BikeData!$N$2*((Sections!$P$2)/Sections!$N$2)-(0.5*Sections!$U$2*Sections!$T$2*Sections!GO272^2)/BikeData!$G$5</f>
        <v>8.4894988654528092</v>
      </c>
      <c r="GZ272" s="106">
        <f>Sections!$V$2*BikeData!$N$2*(Sections!$P$2/Sections!$M$2)/(1-Sections!$V$2*Sections!$N$2/Sections!$M$2)</f>
        <v>15.459349727578084</v>
      </c>
      <c r="HA272" s="106">
        <f t="shared" si="344"/>
        <v>8.4894988654528092</v>
      </c>
      <c r="HB272" s="106">
        <f t="shared" si="345"/>
        <v>137.21187875999999</v>
      </c>
      <c r="HC272" s="106">
        <f>MAX(0, (GO272^2 - DY$9^2)/(2*Sections!HA272))</f>
        <v>167.99603907334551</v>
      </c>
      <c r="HD272" s="106">
        <f t="shared" si="346"/>
        <v>1</v>
      </c>
      <c r="HE272" s="106">
        <f t="shared" si="378"/>
        <v>-8.4894988654528092</v>
      </c>
      <c r="HF272" s="639"/>
      <c r="HG272" s="672"/>
      <c r="HH272" s="82">
        <f>INDEX($B$29:$B$34, MATCH(HL272, $A$29:$A$34, 0))</f>
        <v>300.69501336586995</v>
      </c>
      <c r="HI272" s="82">
        <f t="shared" si="348"/>
        <v>246</v>
      </c>
      <c r="HJ272" s="82">
        <f t="shared" si="349"/>
        <v>42.508252965092964</v>
      </c>
      <c r="HK272" s="82">
        <f t="shared" si="350"/>
        <v>153.02971067433467</v>
      </c>
      <c r="HL272" s="106">
        <f>IF(HY272=1,
IF(HJ272&lt;$E$29,1,
IF(HJ272&lt;$E$30,2,
IF(HJ272&lt;$E$31,3,
IF(HJ272&lt;$E$32,4,
IF(HJ272&lt;$E$33,5,
IF(HJ272&lt;$E$34,6)))))),
IF(HJ272&gt;$F$29,1,
IF(HJ272&gt;$F$30,2,
IF(HJ272&gt;$F$31,3,
IF(HJ272&gt;$F$32,4,
IF(HJ272&gt;$F$33,5,
IF(HJ272&gt;$F$34,6)))))))</f>
        <v>2</v>
      </c>
      <c r="HM272" s="106" cm="1">
        <f t="array" ref="HM272">INDEX(Sections!$A$37:$F$67, MATCH(HJ272, Acceleration!$H$6:$H$36, 1), Sections!HL272)</f>
        <v>9.4901727706756382</v>
      </c>
      <c r="HN272" s="82">
        <f>(BikeData!$G$5/HH272)*BikeData!$N$2*(Sections!$O$2/Sections!$N$2)-Sections!HS272/Sections!HH272</f>
        <v>8.5112932722074817</v>
      </c>
      <c r="HO272" s="82">
        <f>(Sections!$V$2*Sections!$L$2*BikeData!$N$2*((Sections!$P$2)/Sections!$M$2)/(1-Sections!$V$2*Sections!$N$2/Sections!$M$2))/Sections!HH272-Sections!HS272/Sections!HH272</f>
        <v>12.491118503799422</v>
      </c>
      <c r="HP272" s="82">
        <f t="shared" si="351"/>
        <v>8.5112932722074817</v>
      </c>
      <c r="HQ272" s="82">
        <f t="shared" si="376"/>
        <v>42.291216049721541</v>
      </c>
      <c r="HR272" s="106">
        <f t="shared" si="314"/>
        <v>2.3585053340966129E-2</v>
      </c>
      <c r="HS272" s="104">
        <f>0.5*Sections!$U$2*Sections!$T$2*Sections!HJ272^2</f>
        <v>325.25128262598025</v>
      </c>
      <c r="HT272" s="104">
        <f>BikeData!$N$2*((Sections!$P$2)/Sections!$N$2)-(0.5*Sections!$U$2*Sections!$T$2*Sections!HJ272^2)/BikeData!$G$5</f>
        <v>9.2023075900549447</v>
      </c>
      <c r="HU272" s="104">
        <f>Sections!$V$2*BikeData!$N$2*(Sections!$P$2/Sections!$M$2)/(1-Sections!$V$2*Sections!$N$2/Sections!$M$2)</f>
        <v>15.459349727578084</v>
      </c>
      <c r="HV272" s="106">
        <f t="shared" si="352"/>
        <v>9.2023075900549447</v>
      </c>
      <c r="HW272" s="106">
        <f t="shared" si="353"/>
        <v>75.421918600000026</v>
      </c>
      <c r="HX272" s="106">
        <f t="shared" si="327"/>
        <v>80.723559904411218</v>
      </c>
      <c r="HY272" s="106">
        <f t="shared" si="354"/>
        <v>1</v>
      </c>
      <c r="HZ272" s="106">
        <f t="shared" si="315"/>
        <v>-9.2023075900549447</v>
      </c>
      <c r="IA272" s="639"/>
    </row>
    <row r="273" spans="2:235">
      <c r="B273" s="65"/>
      <c r="C273" s="65"/>
      <c r="D273" s="65"/>
      <c r="E273" s="111"/>
      <c r="F273" s="111"/>
      <c r="L273" s="149">
        <f>INDEX($B$29:$B$34, MATCH($P273, $A$29:$A$34, 0))</f>
        <v>281.54523308547459</v>
      </c>
      <c r="M273" s="149">
        <f t="shared" si="319"/>
        <v>247</v>
      </c>
      <c r="N273" s="149">
        <f t="shared" si="328"/>
        <v>60.546521285677315</v>
      </c>
      <c r="O273" s="149">
        <f t="shared" si="320"/>
        <v>217.96747662843833</v>
      </c>
      <c r="P273" s="149">
        <f>IF(AC273=0,
IF(N273&lt;$E$29,1,
IF(N273&lt;$E$30,2,
IF(N273&lt;$E$31,3,
IF(N273&lt;$E$32,4,
IF(N273&lt;$E$33,5,
IF(N273&lt;$E$34,6)))))),
IF(N273&gt;$F$29,1,
IF(N273&gt;$F$30,2,
IF(N273&gt;$F$31,3,
IF(N273&gt;$F$32,4,
IF(N273&gt;$F$33,5,
IF(N273&gt;$F$34,6)))))))</f>
        <v>4</v>
      </c>
      <c r="Q273" s="149" cm="1">
        <f t="array" ref="Q273">INDEX(Sections!$A$37:$F$67, MATCH(N273, Acceleration!$H$6:$H$36, 1), Sections!P273)</f>
        <v>4.7104625432718503</v>
      </c>
      <c r="R273" s="149">
        <f>(BikeData!$G$5/L273)*BikeData!$N$2*(Sections!$O$2/Sections!$N$2)-Sections!W273/Sections!L273</f>
        <v>7.9017359993248206</v>
      </c>
      <c r="S273" s="149">
        <f>(Sections!$V$2*Sections!$L$2*BikeData!$N$2*((Sections!$P$2)/Sections!$M$2)/(1-Sections!$V$2*Sections!$N$2/Sections!$M$2))/Sections!L273-Sections!W273/Sections!L273</f>
        <v>12.15225584685516</v>
      </c>
      <c r="T273" s="149">
        <f t="shared" si="317"/>
        <v>4.7104625432718503</v>
      </c>
      <c r="U273" s="149">
        <f t="shared" si="318"/>
        <v>60.624270427639125</v>
      </c>
      <c r="V273" s="149">
        <f t="shared" si="321"/>
        <v>1.6505627896959394E-2</v>
      </c>
      <c r="W273" s="149">
        <f>0.5*Sections!$U$2*Sections!$T$2*Sections!N273^2</f>
        <v>659.85862316345572</v>
      </c>
      <c r="X273" s="149">
        <f>BikeData!$N$2*((Sections!$P$2)/Sections!$N$2)-(0.5*Sections!$U$2*Sections!$T$2*Sections!N273^2)/BikeData!$G$5</f>
        <v>7.934855542564506</v>
      </c>
      <c r="Y273" s="149">
        <f>Sections!$V$2*BikeData!$N$2*(Sections!$P$2/Sections!$M$2)/(1-Sections!$V$2*Sections!$N$2/Sections!$M$2)</f>
        <v>15.459349727578084</v>
      </c>
      <c r="Z273" s="149">
        <f t="shared" si="322"/>
        <v>7.934855542564506</v>
      </c>
      <c r="AA273" s="149">
        <f>$D$2-M273</f>
        <v>256.2</v>
      </c>
      <c r="AB273" s="149">
        <f>MAX(0, (N273^2 - M$17^2)/(2*Sections!Z273))</f>
        <v>174.48572570064948</v>
      </c>
      <c r="AC273" s="149">
        <f t="shared" si="329"/>
        <v>0</v>
      </c>
      <c r="AD273" s="149">
        <f t="shared" si="323"/>
        <v>4.7104625432718503</v>
      </c>
      <c r="EW273" s="637"/>
      <c r="EX273" s="129">
        <f>INDEX($B$29:$B$34, MATCH($FB273, $A$29:$A$34, 0))</f>
        <v>327.25651568900486</v>
      </c>
      <c r="EY273" s="129">
        <f t="shared" si="355"/>
        <v>247</v>
      </c>
      <c r="EZ273" s="129">
        <f t="shared" si="356"/>
        <v>31.489931417659758</v>
      </c>
      <c r="FA273" s="129">
        <f t="shared" si="357"/>
        <v>113.36375310357514</v>
      </c>
      <c r="FB273" s="149">
        <f>IF(FO273=1,
IF(EZ273&lt;$E$29,1,
IF(EZ273&lt;$E$30,2,
IF(EZ273&lt;$E$31,3,
IF(EZ273&lt;$E$32,4,
IF(EZ273&lt;$E$33,5,
IF(EZ273&lt;$E$34,6)))))),
IF(EZ273&gt;$F$29,1,
IF(EZ273&gt;$F$30,2,
IF(EZ273&gt;$F$31,3,
IF(EZ273&gt;$F$32,4,
IF(EZ273&gt;$F$33,5,
IF(EZ273&gt;$F$34,6)))))))</f>
        <v>1</v>
      </c>
      <c r="FC273" s="149" cm="1">
        <f t="array" ref="FC273">INDEX(Sections!$A$37:$F$67, MATCH(EZ273, Acceleration!$H$6:$H$36, 1), Sections!FB273)</f>
        <v>12.819174815408889</v>
      </c>
      <c r="FD273" s="129">
        <f>(BikeData!$G$5/EX273)*BikeData!$N$2*(Sections!$O$2/Sections!$N$2)-Sections!FI273/Sections!EX273</f>
        <v>8.2689381467375984</v>
      </c>
      <c r="FE273" s="129">
        <f>(Sections!$V$2*Sections!$L$2*BikeData!$N$2*((Sections!$P$2)/Sections!$M$2)/(1-Sections!$V$2*Sections!$N$2/Sections!$M$2))/Sections!EX273-Sections!FI273/Sections!EX273</f>
        <v>11.925744180645916</v>
      </c>
      <c r="FF273" s="129">
        <f t="shared" si="358"/>
        <v>8.2689381467375984</v>
      </c>
      <c r="FG273" s="129">
        <f t="shared" si="367"/>
        <v>31.178507725318248</v>
      </c>
      <c r="FH273" s="129">
        <f t="shared" si="362"/>
        <v>3.1913990955431286E-2</v>
      </c>
      <c r="FI273" s="149">
        <f>0.5*Sections!$U$2*Sections!$T$2*Sections!EZ273^2</f>
        <v>178.49084052400471</v>
      </c>
      <c r="FJ273" s="149">
        <f>BikeData!$N$2*((Sections!$P$2)/Sections!$N$2)-(0.5*Sections!$U$2*Sections!$T$2*Sections!EZ273^2)/BikeData!$G$5</f>
        <v>9.7582183555927298</v>
      </c>
      <c r="FK273" s="149">
        <f>Sections!$V$2*BikeData!$N$2*(Sections!$P$2/Sections!$M$2)/(1-Sections!$V$2*Sections!$N$2/Sections!$M$2)</f>
        <v>15.459349727578084</v>
      </c>
      <c r="FL273" s="149">
        <f t="shared" si="359"/>
        <v>9.7582183555927298</v>
      </c>
      <c r="FM273" s="149">
        <f t="shared" si="360"/>
        <v>6.6282816300000036</v>
      </c>
      <c r="FN273" s="149">
        <f t="shared" si="324"/>
        <v>13.610463233878191</v>
      </c>
      <c r="FO273" s="149">
        <f t="shared" si="361"/>
        <v>1</v>
      </c>
      <c r="FP273" s="149">
        <f t="shared" si="363"/>
        <v>-9.7582183555927298</v>
      </c>
      <c r="FQ273" s="676"/>
      <c r="FR273" s="149">
        <f>INDEX($B$29:$B$34, MATCH($FV273, $A$29:$A$34, 0))</f>
        <v>281.54523308547459</v>
      </c>
      <c r="FS273" s="129">
        <f t="shared" si="330"/>
        <v>247</v>
      </c>
      <c r="FT273" s="129">
        <f t="shared" si="331"/>
        <v>62.32347987669219</v>
      </c>
      <c r="FU273" s="129">
        <f t="shared" si="332"/>
        <v>224.3645275560919</v>
      </c>
      <c r="FV273" s="149">
        <f>IF(GI273=0,
IF(FT273&lt;$E$29,1,
IF(FT273&lt;$E$30,2,
IF(FT273&lt;$E$31,3,
IF(FT273&lt;$E$32,4,
IF(FT273&lt;$E$33,5,
IF(FT273&lt;$E$34,6)))))),
IF(FT273&gt;$F$29,1,
IF(FT273&gt;$F$30,2,
IF(FT273&gt;$F$31,3,
IF(FT273&gt;$F$32,4,
IF(FT273&gt;$F$33,5,
IF(FT273&gt;$F$34,6)))))))</f>
        <v>4</v>
      </c>
      <c r="FW273" s="149" cm="1">
        <f t="array" ref="FW273">INDEX(Sections!$A$37:$F$67, MATCH(FT273, Acceleration!$H$6:$H$36, 1), Sections!FV273)</f>
        <v>4.7104625432718503</v>
      </c>
      <c r="FX273" s="129">
        <f>(BikeData!$G$5/FR273)*BikeData!$N$2*(Sections!$O$2/Sections!$N$2)-Sections!GC273/Sections!FR273</f>
        <v>7.762148188460003</v>
      </c>
      <c r="FY273" s="129">
        <f>(Sections!$V$2*Sections!$L$2*BikeData!$N$2*((Sections!$P$2)/Sections!$M$2)/(1-Sections!$V$2*Sections!$N$2/Sections!$M$2))/Sections!FR273-Sections!GC273/Sections!FR273</f>
        <v>12.012668035990343</v>
      </c>
      <c r="FZ273" s="129">
        <f t="shared" si="333"/>
        <v>4.7104625432718503</v>
      </c>
      <c r="GA273" s="129">
        <f t="shared" si="334"/>
        <v>62.399014968403151</v>
      </c>
      <c r="GB273" s="129">
        <f t="shared" si="325"/>
        <v>1.6035599692614234E-2</v>
      </c>
      <c r="GC273" s="149">
        <f>0.5*Sections!$U$2*Sections!$T$2*Sections!FT273^2</f>
        <v>699.15890590928211</v>
      </c>
      <c r="GD273" s="149">
        <f>BikeData!$N$2*((Sections!$P$2)/Sections!$N$2)-(0.5*Sections!$U$2*Sections!$T$2*Sections!FT273^2)/BikeData!$G$5</f>
        <v>7.7859908351939522</v>
      </c>
      <c r="GE273" s="149">
        <f>Sections!$V$2*BikeData!$N$2*(Sections!$P$2/Sections!$M$2)/(1-Sections!$V$2*Sections!$N$2/Sections!$M$2)</f>
        <v>15.459349727578084</v>
      </c>
      <c r="GF273" s="149">
        <f t="shared" si="335"/>
        <v>7.7859908351939522</v>
      </c>
      <c r="GG273" s="149">
        <f t="shared" si="336"/>
        <v>267.54111422000005</v>
      </c>
      <c r="GH273" s="149">
        <f>MAX(0, (FT273^2 - CX$6^2)/(2*Sections!GF273))</f>
        <v>249.43621346066604</v>
      </c>
      <c r="GI273" s="149">
        <f t="shared" si="337"/>
        <v>0</v>
      </c>
      <c r="GJ273" s="149">
        <f t="shared" si="338"/>
        <v>4.7104625432718503</v>
      </c>
      <c r="GL273" s="670"/>
      <c r="GM273" s="229">
        <f>INDEX($B$29:$B$34, MATCH(GQ273, $A$29:$A$34, 0))</f>
        <v>288.49501037177833</v>
      </c>
      <c r="GN273" s="106">
        <f t="shared" si="339"/>
        <v>247</v>
      </c>
      <c r="GO273" s="106">
        <f t="shared" si="340"/>
        <v>53.248712364681268</v>
      </c>
      <c r="GP273" s="106">
        <f t="shared" si="341"/>
        <v>191.69536451285256</v>
      </c>
      <c r="GQ273" s="106">
        <f>IF(HD273=1,
IF(GO273&lt;$E$29,1,
IF(GO273&lt;$E$30,2,
IF(GO273&lt;$E$31,3,
IF(GO273&lt;$E$32,4,
IF(GO273&lt;$E$33,5,
IF(GO273&lt;$E$34,6)))))),
IF(GO273&gt;$F$29,1,
IF(GO273&gt;$F$30,2,
IF(GO273&gt;$F$31,3,
IF(GO273&gt;$F$32,4,
IF(GO273&gt;$F$33,5,
IF(GO273&gt;$F$34,6)))))))</f>
        <v>3</v>
      </c>
      <c r="GR273" s="106" cm="1">
        <f t="array" ref="GR273">INDEX(Sections!$A$37:$F$67, MATCH(GO273, Acceleration!$H$6:$H$36, 1), Sections!GQ273)</f>
        <v>6.8582415088433493</v>
      </c>
      <c r="GS273" s="106">
        <f>(BikeData!$G$5/GM273)*BikeData!$N$2*(Sections!$O$2/Sections!$N$2)-Sections!GX273/Sections!GM273</f>
        <v>8.2295293685818223</v>
      </c>
      <c r="GT273" s="106">
        <f>(Sections!$V$2*Sections!$L$2*BikeData!$N$2*((Sections!$P$2)/Sections!$M$2)/(1-Sections!$V$2*Sections!$N$2/Sections!$M$2))/Sections!GM273-Sections!GX273/Sections!GM273</f>
        <v>12.377655187691074</v>
      </c>
      <c r="GU273" s="106">
        <f t="shared" si="342"/>
        <v>6.8582415088433493</v>
      </c>
      <c r="GV273" s="106">
        <f t="shared" si="379"/>
        <v>53.088823848216208</v>
      </c>
      <c r="GW273" s="106">
        <f t="shared" si="377"/>
        <v>1.8808034032270927E-2</v>
      </c>
      <c r="GX273" s="106">
        <f>0.5*Sections!$U$2*Sections!$T$2*Sections!GO273^2</f>
        <v>510.37656632938075</v>
      </c>
      <c r="GY273" s="106">
        <f>BikeData!$N$2*((Sections!$P$2)/Sections!$N$2)-(0.5*Sections!$U$2*Sections!$T$2*Sections!GO273^2)/BikeData!$G$5</f>
        <v>8.5010754548147904</v>
      </c>
      <c r="GZ273" s="106">
        <f>Sections!$V$2*BikeData!$N$2*(Sections!$P$2/Sections!$M$2)/(1-Sections!$V$2*Sections!$N$2/Sections!$M$2)</f>
        <v>15.459349727578084</v>
      </c>
      <c r="HA273" s="106">
        <f t="shared" si="344"/>
        <v>8.5010754548147904</v>
      </c>
      <c r="HB273" s="106">
        <f t="shared" si="345"/>
        <v>136.21187875999999</v>
      </c>
      <c r="HC273" s="106">
        <f>MAX(0, (GO273^2 - DY$9^2)/(2*Sections!HA273))</f>
        <v>166.76862730883349</v>
      </c>
      <c r="HD273" s="106">
        <f t="shared" si="346"/>
        <v>1</v>
      </c>
      <c r="HE273" s="106">
        <f t="shared" si="378"/>
        <v>-8.5010754548147904</v>
      </c>
      <c r="HF273" s="639"/>
      <c r="HG273" s="672"/>
      <c r="HH273" s="82">
        <f>INDEX($B$29:$B$34, MATCH(HL273, $A$29:$A$34, 0))</f>
        <v>300.69501336586995</v>
      </c>
      <c r="HI273" s="82">
        <f t="shared" si="348"/>
        <v>247</v>
      </c>
      <c r="HJ273" s="82">
        <f t="shared" si="349"/>
        <v>42.291216049721541</v>
      </c>
      <c r="HK273" s="82">
        <f t="shared" si="350"/>
        <v>152.24837777899756</v>
      </c>
      <c r="HL273" s="106">
        <f>IF(HY273=1,
IF(HJ273&lt;$E$29,1,
IF(HJ273&lt;$E$30,2,
IF(HJ273&lt;$E$31,3,
IF(HJ273&lt;$E$32,4,
IF(HJ273&lt;$E$33,5,
IF(HJ273&lt;$E$34,6)))))),
IF(HJ273&gt;$F$29,1,
IF(HJ273&gt;$F$30,2,
IF(HJ273&gt;$F$31,3,
IF(HJ273&gt;$F$32,4,
IF(HJ273&gt;$F$33,5,
IF(HJ273&gt;$F$34,6)))))))</f>
        <v>2</v>
      </c>
      <c r="HM273" s="106" cm="1">
        <f t="array" ref="HM273">INDEX(Sections!$A$37:$F$67, MATCH(HJ273, Acceleration!$H$6:$H$36, 1), Sections!HL273)</f>
        <v>9.4901727706756382</v>
      </c>
      <c r="HN273" s="82">
        <f>(BikeData!$G$5/HH273)*BikeData!$N$2*(Sections!$O$2/Sections!$N$2)-Sections!HS273/Sections!HH273</f>
        <v>8.5223105175396778</v>
      </c>
      <c r="HO273" s="82">
        <f>(Sections!$V$2*Sections!$L$2*BikeData!$N$2*((Sections!$P$2)/Sections!$M$2)/(1-Sections!$V$2*Sections!$N$2/Sections!$M$2))/Sections!HH273-Sections!HS273/Sections!HH273</f>
        <v>12.502135749131618</v>
      </c>
      <c r="HP273" s="82">
        <f t="shared" si="351"/>
        <v>8.5223105175396778</v>
      </c>
      <c r="HQ273" s="82">
        <f t="shared" si="376"/>
        <v>42.072761290193405</v>
      </c>
      <c r="HR273" s="106">
        <f t="shared" si="314"/>
        <v>2.3706800734888355E-2</v>
      </c>
      <c r="HS273" s="104">
        <f>0.5*Sections!$U$2*Sections!$T$2*Sections!HJ273^2</f>
        <v>321.93845189356045</v>
      </c>
      <c r="HT273" s="104">
        <f>BikeData!$N$2*((Sections!$P$2)/Sections!$N$2)-(0.5*Sections!$U$2*Sections!$T$2*Sections!HJ273^2)/BikeData!$G$5</f>
        <v>9.2148561913141105</v>
      </c>
      <c r="HU273" s="104">
        <f>Sections!$V$2*BikeData!$N$2*(Sections!$P$2/Sections!$M$2)/(1-Sections!$V$2*Sections!$N$2/Sections!$M$2)</f>
        <v>15.459349727578084</v>
      </c>
      <c r="HV273" s="106">
        <f t="shared" si="352"/>
        <v>9.2148561913141105</v>
      </c>
      <c r="HW273" s="106">
        <f t="shared" si="353"/>
        <v>74.421918600000026</v>
      </c>
      <c r="HX273" s="106">
        <f t="shared" si="327"/>
        <v>79.614994003497358</v>
      </c>
      <c r="HY273" s="106">
        <f t="shared" si="354"/>
        <v>1</v>
      </c>
      <c r="HZ273" s="106">
        <f t="shared" ref="HZ273:HZ336" si="380">-HV273</f>
        <v>-9.2148561913141105</v>
      </c>
      <c r="IA273" s="639"/>
    </row>
    <row r="274" spans="2:235">
      <c r="B274" s="65"/>
      <c r="C274" s="65"/>
      <c r="D274" s="65"/>
      <c r="E274" s="111"/>
      <c r="F274" s="111"/>
      <c r="L274" s="149">
        <f>INDEX($B$29:$B$34, MATCH($P274, $A$29:$A$34, 0))</f>
        <v>281.54523308547459</v>
      </c>
      <c r="M274" s="149">
        <f t="shared" si="319"/>
        <v>248</v>
      </c>
      <c r="N274" s="149">
        <f t="shared" si="328"/>
        <v>60.624270427639125</v>
      </c>
      <c r="O274" s="149">
        <f t="shared" si="320"/>
        <v>218.24737353950084</v>
      </c>
      <c r="P274" s="149">
        <f>IF(AC274=0,
IF(N274&lt;$E$29,1,
IF(N274&lt;$E$30,2,
IF(N274&lt;$E$31,3,
IF(N274&lt;$E$32,4,
IF(N274&lt;$E$33,5,
IF(N274&lt;$E$34,6)))))),
IF(N274&gt;$F$29,1,
IF(N274&gt;$F$30,2,
IF(N274&gt;$F$31,3,
IF(N274&gt;$F$32,4,
IF(N274&gt;$F$33,5,
IF(N274&gt;$F$34,6)))))))</f>
        <v>4</v>
      </c>
      <c r="Q274" s="149" cm="1">
        <f t="array" ref="Q274">INDEX(Sections!$A$37:$F$67, MATCH(N274, Acceleration!$H$6:$H$36, 1), Sections!P274)</f>
        <v>4.7104625432718503</v>
      </c>
      <c r="R274" s="149">
        <f>(BikeData!$G$5/L274)*BikeData!$N$2*(Sections!$O$2/Sections!$N$2)-Sections!W274/Sections!L274</f>
        <v>7.8957129297917525</v>
      </c>
      <c r="S274" s="149">
        <f>(Sections!$V$2*Sections!$L$2*BikeData!$N$2*((Sections!$P$2)/Sections!$M$2)/(1-Sections!$V$2*Sections!$N$2/Sections!$M$2))/Sections!L274-Sections!W274/Sections!L274</f>
        <v>12.146232777322092</v>
      </c>
      <c r="T274" s="149">
        <f t="shared" si="317"/>
        <v>4.7104625432718503</v>
      </c>
      <c r="U274" s="149">
        <f t="shared" si="318"/>
        <v>60.701919985862581</v>
      </c>
      <c r="V274" s="149">
        <f t="shared" si="321"/>
        <v>1.6484486928861387E-2</v>
      </c>
      <c r="W274" s="149">
        <f>0.5*Sections!$U$2*Sections!$T$2*Sections!N274^2</f>
        <v>661.55438967903353</v>
      </c>
      <c r="X274" s="149">
        <f>BikeData!$N$2*((Sections!$P$2)/Sections!$N$2)-(0.5*Sections!$U$2*Sections!$T$2*Sections!N274^2)/BikeData!$G$5</f>
        <v>7.9284321845509549</v>
      </c>
      <c r="Y274" s="149">
        <f>Sections!$V$2*BikeData!$N$2*(Sections!$P$2/Sections!$M$2)/(1-Sections!$V$2*Sections!$N$2/Sections!$M$2)</f>
        <v>15.459349727578084</v>
      </c>
      <c r="Z274" s="149">
        <f t="shared" si="322"/>
        <v>7.9284321845509549</v>
      </c>
      <c r="AA274" s="149">
        <f>$D$2-M274</f>
        <v>255.2</v>
      </c>
      <c r="AB274" s="149">
        <f>MAX(0, (N274^2 - M$17^2)/(2*Sections!Z274))</f>
        <v>175.22121119033605</v>
      </c>
      <c r="AC274" s="149">
        <f t="shared" si="329"/>
        <v>0</v>
      </c>
      <c r="AD274" s="149">
        <f t="shared" si="323"/>
        <v>4.7104625432718503</v>
      </c>
      <c r="EW274" s="637"/>
      <c r="EX274" s="129">
        <f>INDEX($B$29:$B$34, MATCH($FB274, $A$29:$A$34, 0))</f>
        <v>327.25651568900486</v>
      </c>
      <c r="EY274" s="129">
        <f t="shared" si="355"/>
        <v>248</v>
      </c>
      <c r="EZ274" s="129">
        <f t="shared" si="356"/>
        <v>31.178507725318248</v>
      </c>
      <c r="FA274" s="129">
        <f t="shared" si="357"/>
        <v>112.2426278111457</v>
      </c>
      <c r="FB274" s="149">
        <f>IF(FO274=1,
IF(EZ274&lt;$E$29,1,
IF(EZ274&lt;$E$30,2,
IF(EZ274&lt;$E$31,3,
IF(EZ274&lt;$E$32,4,
IF(EZ274&lt;$E$33,5,
IF(EZ274&lt;$E$34,6)))))),
IF(EZ274&gt;$F$29,1,
IF(EZ274&gt;$F$30,2,
IF(EZ274&gt;$F$31,3,
IF(EZ274&gt;$F$32,4,
IF(EZ274&gt;$F$33,5,
IF(EZ274&gt;$F$34,6)))))))</f>
        <v>1</v>
      </c>
      <c r="FC274" s="149" cm="1">
        <f t="array" ref="FC274">INDEX(Sections!$A$37:$F$67, MATCH(EZ274, Acceleration!$H$6:$H$36, 1), Sections!FB274)</f>
        <v>12.819174815408889</v>
      </c>
      <c r="FD274" s="129">
        <f>(BikeData!$G$5/EX274)*BikeData!$N$2*(Sections!$O$2/Sections!$N$2)-Sections!FI274/Sections!EX274</f>
        <v>8.2796727186700085</v>
      </c>
      <c r="FE274" s="129">
        <f>(Sections!$V$2*Sections!$L$2*BikeData!$N$2*((Sections!$P$2)/Sections!$M$2)/(1-Sections!$V$2*Sections!$N$2/Sections!$M$2))/Sections!EX274-Sections!FI274/Sections!EX274</f>
        <v>11.936478752578326</v>
      </c>
      <c r="FF274" s="129">
        <f t="shared" si="358"/>
        <v>8.2796727186700085</v>
      </c>
      <c r="FG274" s="129">
        <f t="shared" si="367"/>
        <v>30.863510719679251</v>
      </c>
      <c r="FH274" s="129">
        <f t="shared" si="362"/>
        <v>3.2236217488202629E-2</v>
      </c>
      <c r="FI274" s="149">
        <f>0.5*Sections!$U$2*Sections!$T$2*Sections!EZ274^2</f>
        <v>174.97788191599133</v>
      </c>
      <c r="FJ274" s="149">
        <f>BikeData!$N$2*((Sections!$P$2)/Sections!$N$2)-(0.5*Sections!$U$2*Sections!$T$2*Sections!EZ274^2)/BikeData!$G$5</f>
        <v>9.77152501698672</v>
      </c>
      <c r="FK274" s="149">
        <f>Sections!$V$2*BikeData!$N$2*(Sections!$P$2/Sections!$M$2)/(1-Sections!$V$2*Sections!$N$2/Sections!$M$2)</f>
        <v>15.459349727578084</v>
      </c>
      <c r="FL274" s="149">
        <f t="shared" si="359"/>
        <v>9.77152501698672</v>
      </c>
      <c r="FM274" s="149">
        <f t="shared" si="360"/>
        <v>5.6282816300000036</v>
      </c>
      <c r="FN274" s="149">
        <f t="shared" si="324"/>
        <v>12.59329056492602</v>
      </c>
      <c r="FO274" s="149">
        <f t="shared" si="361"/>
        <v>1</v>
      </c>
      <c r="FP274" s="149">
        <f t="shared" si="363"/>
        <v>-9.77152501698672</v>
      </c>
      <c r="FQ274" s="676"/>
      <c r="FR274" s="149">
        <f>INDEX($B$29:$B$34, MATCH($FV274, $A$29:$A$34, 0))</f>
        <v>281.54523308547459</v>
      </c>
      <c r="FS274" s="129">
        <f t="shared" si="330"/>
        <v>248</v>
      </c>
      <c r="FT274" s="129">
        <f t="shared" si="331"/>
        <v>62.399014968403151</v>
      </c>
      <c r="FU274" s="129">
        <f t="shared" si="332"/>
        <v>224.63645388625136</v>
      </c>
      <c r="FV274" s="149">
        <f>IF(GI274=0,
IF(FT274&lt;$E$29,1,
IF(FT274&lt;$E$30,2,
IF(FT274&lt;$E$31,3,
IF(FT274&lt;$E$32,4,
IF(FT274&lt;$E$33,5,
IF(FT274&lt;$E$34,6)))))),
IF(FT274&gt;$F$29,1,
IF(FT274&gt;$F$30,2,
IF(FT274&gt;$F$31,3,
IF(FT274&gt;$F$32,4,
IF(FT274&gt;$F$33,5,
IF(FT274&gt;$F$34,6)))))))</f>
        <v>4</v>
      </c>
      <c r="FW274" s="149" cm="1">
        <f t="array" ref="FW274">INDEX(Sections!$A$37:$F$67, MATCH(FT274, Acceleration!$H$6:$H$36, 1), Sections!FV274)</f>
        <v>4.7104625432718503</v>
      </c>
      <c r="FX274" s="129">
        <f>(BikeData!$G$5/FR274)*BikeData!$N$2*(Sections!$O$2/Sections!$N$2)-Sections!GC274/Sections!FR274</f>
        <v>7.7561251189269331</v>
      </c>
      <c r="FY274" s="129">
        <f>(Sections!$V$2*Sections!$L$2*BikeData!$N$2*((Sections!$P$2)/Sections!$M$2)/(1-Sections!$V$2*Sections!$N$2/Sections!$M$2))/Sections!FR274-Sections!GC274/Sections!FR274</f>
        <v>12.006644966457273</v>
      </c>
      <c r="FZ274" s="129">
        <f t="shared" si="333"/>
        <v>4.7104625432718503</v>
      </c>
      <c r="GA274" s="129">
        <f t="shared" si="334"/>
        <v>62.474458734058224</v>
      </c>
      <c r="GB274" s="129">
        <f t="shared" si="325"/>
        <v>1.6016211775812327E-2</v>
      </c>
      <c r="GC274" s="149">
        <f>0.5*Sections!$U$2*Sections!$T$2*Sections!FT274^2</f>
        <v>700.85467242486004</v>
      </c>
      <c r="GD274" s="149">
        <f>BikeData!$N$2*((Sections!$P$2)/Sections!$N$2)-(0.5*Sections!$U$2*Sections!$T$2*Sections!FT274^2)/BikeData!$G$5</f>
        <v>7.7795674771803993</v>
      </c>
      <c r="GE274" s="149">
        <f>Sections!$V$2*BikeData!$N$2*(Sections!$P$2/Sections!$M$2)/(1-Sections!$V$2*Sections!$N$2/Sections!$M$2)</f>
        <v>15.459349727578084</v>
      </c>
      <c r="GF274" s="149">
        <f t="shared" si="335"/>
        <v>7.7795674771803993</v>
      </c>
      <c r="GG274" s="149">
        <f t="shared" si="336"/>
        <v>266.54111422000005</v>
      </c>
      <c r="GH274" s="149">
        <f>MAX(0, (FT274^2 - CX$6^2)/(2*Sections!GF274))</f>
        <v>250.24765711256467</v>
      </c>
      <c r="GI274" s="149">
        <f t="shared" si="337"/>
        <v>0</v>
      </c>
      <c r="GJ274" s="149">
        <f t="shared" si="338"/>
        <v>4.7104625432718503</v>
      </c>
      <c r="GL274" s="670"/>
      <c r="GM274" s="229">
        <f>INDEX($B$29:$B$34, MATCH(GQ274, $A$29:$A$34, 0))</f>
        <v>288.49501037177833</v>
      </c>
      <c r="GN274" s="106">
        <f t="shared" si="339"/>
        <v>248</v>
      </c>
      <c r="GO274" s="106">
        <f t="shared" si="340"/>
        <v>53.088823848216208</v>
      </c>
      <c r="GP274" s="106">
        <f t="shared" si="341"/>
        <v>191.11976585357834</v>
      </c>
      <c r="GQ274" s="106">
        <f>IF(HD274=1,
IF(GO274&lt;$E$29,1,
IF(GO274&lt;$E$30,2,
IF(GO274&lt;$E$31,3,
IF(GO274&lt;$E$32,4,
IF(GO274&lt;$E$33,5,
IF(GO274&lt;$E$34,6)))))),
IF(GO274&gt;$F$29,1,
IF(GO274&gt;$F$30,2,
IF(GO274&gt;$F$31,3,
IF(GO274&gt;$F$32,4,
IF(GO274&gt;$F$33,5,
IF(GO274&gt;$F$34,6)))))))</f>
        <v>3</v>
      </c>
      <c r="GR274" s="106" cm="1">
        <f t="array" ref="GR274">INDEX(Sections!$A$37:$F$67, MATCH(GO274, Acceleration!$H$6:$H$36, 1), Sections!GQ274)</f>
        <v>6.8582415088433493</v>
      </c>
      <c r="GS274" s="106">
        <f>(BikeData!$G$5/GM274)*BikeData!$N$2*(Sections!$O$2/Sections!$N$2)-Sections!GX274/Sections!GM274</f>
        <v>8.2401374798271068</v>
      </c>
      <c r="GT274" s="106">
        <f>(Sections!$V$2*Sections!$L$2*BikeData!$N$2*((Sections!$P$2)/Sections!$M$2)/(1-Sections!$V$2*Sections!$N$2/Sections!$M$2))/Sections!GM274-Sections!GX274/Sections!GM274</f>
        <v>12.388263298936359</v>
      </c>
      <c r="GU274" s="106">
        <f t="shared" si="342"/>
        <v>6.8582415088433493</v>
      </c>
      <c r="GV274" s="106">
        <f t="shared" si="379"/>
        <v>52.928233315746148</v>
      </c>
      <c r="GW274" s="106">
        <f t="shared" si="377"/>
        <v>1.8864888853751264E-2</v>
      </c>
      <c r="GX274" s="106">
        <f>0.5*Sections!$U$2*Sections!$T$2*Sections!GO274^2</f>
        <v>507.31617916564738</v>
      </c>
      <c r="GY274" s="106">
        <f>BikeData!$N$2*((Sections!$P$2)/Sections!$N$2)-(0.5*Sections!$U$2*Sections!$T$2*Sections!GO274^2)/BikeData!$G$5</f>
        <v>8.5126678304349923</v>
      </c>
      <c r="GZ274" s="106">
        <f>Sections!$V$2*BikeData!$N$2*(Sections!$P$2/Sections!$M$2)/(1-Sections!$V$2*Sections!$N$2/Sections!$M$2)</f>
        <v>15.459349727578084</v>
      </c>
      <c r="HA274" s="106">
        <f t="shared" si="344"/>
        <v>8.5126678304349923</v>
      </c>
      <c r="HB274" s="106">
        <f t="shared" si="345"/>
        <v>135.21187875999999</v>
      </c>
      <c r="HC274" s="106">
        <f>MAX(0, (GO274^2 - DY$9^2)/(2*Sections!HA274))</f>
        <v>165.54288700836753</v>
      </c>
      <c r="HD274" s="106">
        <f t="shared" si="346"/>
        <v>1</v>
      </c>
      <c r="HE274" s="106">
        <f t="shared" si="378"/>
        <v>-8.5126678304349923</v>
      </c>
      <c r="HF274" s="639"/>
      <c r="HG274" s="672"/>
      <c r="HH274" s="82">
        <f>INDEX($B$29:$B$34, MATCH(HL274, $A$29:$A$34, 0))</f>
        <v>300.69501336586995</v>
      </c>
      <c r="HI274" s="82">
        <f t="shared" si="348"/>
        <v>248</v>
      </c>
      <c r="HJ274" s="82">
        <f t="shared" si="349"/>
        <v>42.072761290193405</v>
      </c>
      <c r="HK274" s="82">
        <f t="shared" si="350"/>
        <v>151.46194064469626</v>
      </c>
      <c r="HL274" s="106">
        <f>IF(HY274=1,
IF(HJ274&lt;$E$29,1,
IF(HJ274&lt;$E$30,2,
IF(HJ274&lt;$E$31,3,
IF(HJ274&lt;$E$32,4,
IF(HJ274&lt;$E$33,5,
IF(HJ274&lt;$E$34,6)))))),
IF(HJ274&gt;$F$29,1,
IF(HJ274&gt;$F$30,2,
IF(HJ274&gt;$F$31,3,
IF(HJ274&gt;$F$32,4,
IF(HJ274&gt;$F$33,5,
IF(HJ274&gt;$F$34,6)))))))</f>
        <v>2</v>
      </c>
      <c r="HM274" s="106" cm="1">
        <f t="array" ref="HM274">INDEX(Sections!$A$37:$F$67, MATCH(HJ274, Acceleration!$H$6:$H$36, 1), Sections!HL274)</f>
        <v>9.4901727706756382</v>
      </c>
      <c r="HN274" s="82">
        <f>(BikeData!$G$5/HH274)*BikeData!$N$2*(Sections!$O$2/Sections!$N$2)-Sections!HS274/Sections!HH274</f>
        <v>8.5333427863882356</v>
      </c>
      <c r="HO274" s="82">
        <f>(Sections!$V$2*Sections!$L$2*BikeData!$N$2*((Sections!$P$2)/Sections!$M$2)/(1-Sections!$V$2*Sections!$N$2/Sections!$M$2))/Sections!HH274-Sections!HS274/Sections!HH274</f>
        <v>12.513168017980176</v>
      </c>
      <c r="HP274" s="82">
        <f t="shared" si="351"/>
        <v>8.5333427863882356</v>
      </c>
      <c r="HQ274" s="82">
        <f t="shared" si="376"/>
        <v>41.852866075968947</v>
      </c>
      <c r="HR274" s="106">
        <f t="shared" ref="HR274:HR337" si="381">-(HQ274-HJ274)/HV274</f>
        <v>2.3830623169179277E-2</v>
      </c>
      <c r="HS274" s="104">
        <f>0.5*Sections!$U$2*Sections!$T$2*Sections!HJ274^2</f>
        <v>318.62110366468738</v>
      </c>
      <c r="HT274" s="104">
        <f>BikeData!$N$2*((Sections!$P$2)/Sections!$N$2)-(0.5*Sections!$U$2*Sections!$T$2*Sections!HJ274^2)/BikeData!$G$5</f>
        <v>9.2274219043022647</v>
      </c>
      <c r="HU274" s="104">
        <f>Sections!$V$2*BikeData!$N$2*(Sections!$P$2/Sections!$M$2)/(1-Sections!$V$2*Sections!$N$2/Sections!$M$2)</f>
        <v>15.459349727578084</v>
      </c>
      <c r="HV274" s="106">
        <f t="shared" si="352"/>
        <v>9.2274219043022647</v>
      </c>
      <c r="HW274" s="106">
        <f t="shared" si="353"/>
        <v>73.421918600000026</v>
      </c>
      <c r="HX274" s="106">
        <f t="shared" si="327"/>
        <v>78.507937724781769</v>
      </c>
      <c r="HY274" s="106">
        <f t="shared" si="354"/>
        <v>1</v>
      </c>
      <c r="HZ274" s="106">
        <f t="shared" si="380"/>
        <v>-9.2274219043022647</v>
      </c>
      <c r="IA274" s="639"/>
    </row>
    <row r="275" spans="2:235">
      <c r="B275" s="65"/>
      <c r="C275" s="65"/>
      <c r="D275" s="65"/>
      <c r="E275" s="111"/>
      <c r="F275" s="111"/>
      <c r="L275" s="149">
        <f>INDEX($B$29:$B$34, MATCH($P275, $A$29:$A$34, 0))</f>
        <v>281.54523308547459</v>
      </c>
      <c r="M275" s="149">
        <f t="shared" si="319"/>
        <v>249</v>
      </c>
      <c r="N275" s="149">
        <f t="shared" si="328"/>
        <v>60.701919985862581</v>
      </c>
      <c r="O275" s="149">
        <f t="shared" si="320"/>
        <v>218.52691194910528</v>
      </c>
      <c r="P275" s="149">
        <f>IF(AC275=0,
IF(N275&lt;$E$29,1,
IF(N275&lt;$E$30,2,
IF(N275&lt;$E$31,3,
IF(N275&lt;$E$32,4,
IF(N275&lt;$E$33,5,
IF(N275&lt;$E$34,6)))))),
IF(N275&gt;$F$29,1,
IF(N275&gt;$F$30,2,
IF(N275&gt;$F$31,3,
IF(N275&gt;$F$32,4,
IF(N275&gt;$F$33,5,
IF(N275&gt;$F$34,6)))))))</f>
        <v>4</v>
      </c>
      <c r="Q275" s="149" cm="1">
        <f t="array" ref="Q275">INDEX(Sections!$A$37:$F$67, MATCH(N275, Acceleration!$H$6:$H$36, 1), Sections!P275)</f>
        <v>4.7104625432718503</v>
      </c>
      <c r="R275" s="149">
        <f>(BikeData!$G$5/L275)*BikeData!$N$2*(Sections!$O$2/Sections!$N$2)-Sections!W275/Sections!L275</f>
        <v>7.8896898602586836</v>
      </c>
      <c r="S275" s="149">
        <f>(Sections!$V$2*Sections!$L$2*BikeData!$N$2*((Sections!$P$2)/Sections!$M$2)/(1-Sections!$V$2*Sections!$N$2/Sections!$M$2))/Sections!L275-Sections!W275/Sections!L275</f>
        <v>12.140209707789023</v>
      </c>
      <c r="T275" s="149">
        <f t="shared" si="317"/>
        <v>4.7104625432718503</v>
      </c>
      <c r="U275" s="149">
        <f t="shared" si="318"/>
        <v>60.779470342020971</v>
      </c>
      <c r="V275" s="149">
        <f t="shared" si="321"/>
        <v>1.6463426987474668E-2</v>
      </c>
      <c r="W275" s="149">
        <f>0.5*Sections!$U$2*Sections!$T$2*Sections!N275^2</f>
        <v>663.25015619461135</v>
      </c>
      <c r="X275" s="149">
        <f>BikeData!$N$2*((Sections!$P$2)/Sections!$N$2)-(0.5*Sections!$U$2*Sections!$T$2*Sections!N275^2)/BikeData!$G$5</f>
        <v>7.922008826537402</v>
      </c>
      <c r="Y275" s="149">
        <f>Sections!$V$2*BikeData!$N$2*(Sections!$P$2/Sections!$M$2)/(1-Sections!$V$2*Sections!$N$2/Sections!$M$2)</f>
        <v>15.459349727578084</v>
      </c>
      <c r="Z275" s="149">
        <f t="shared" si="322"/>
        <v>7.922008826537402</v>
      </c>
      <c r="AA275" s="149">
        <f>$D$2-M275</f>
        <v>254.2</v>
      </c>
      <c r="AB275" s="149">
        <f>MAX(0, (N275^2 - M$17^2)/(2*Sections!Z275))</f>
        <v>175.957889379177</v>
      </c>
      <c r="AC275" s="149">
        <f t="shared" si="329"/>
        <v>0</v>
      </c>
      <c r="AD275" s="149">
        <f t="shared" si="323"/>
        <v>4.7104625432718503</v>
      </c>
      <c r="EW275" s="637"/>
      <c r="EX275" s="129">
        <f>INDEX($B$29:$B$34, MATCH($FB275, $A$29:$A$34, 0))</f>
        <v>327.25651568900486</v>
      </c>
      <c r="EY275" s="129">
        <f t="shared" si="355"/>
        <v>249</v>
      </c>
      <c r="EZ275" s="129">
        <f t="shared" si="356"/>
        <v>30.863510719679251</v>
      </c>
      <c r="FA275" s="129">
        <f t="shared" si="357"/>
        <v>111.1086385908453</v>
      </c>
      <c r="FB275" s="149">
        <f>IF(FO275=1,
IF(EZ275&lt;$E$29,1,
IF(EZ275&lt;$E$30,2,
IF(EZ275&lt;$E$31,3,
IF(EZ275&lt;$E$32,4,
IF(EZ275&lt;$E$33,5,
IF(EZ275&lt;$E$34,6)))))),
IF(EZ275&gt;$F$29,1,
IF(EZ275&gt;$F$30,2,
IF(EZ275&gt;$F$31,3,
IF(EZ275&gt;$F$32,4,
IF(EZ275&gt;$F$33,5,
IF(EZ275&gt;$F$34,6)))))))</f>
        <v>1</v>
      </c>
      <c r="FC275" s="149" cm="1">
        <f t="array" ref="FC275">INDEX(Sections!$A$37:$F$67, MATCH(EZ275, Acceleration!$H$6:$H$36, 1), Sections!FB275)</f>
        <v>13.061721243519598</v>
      </c>
      <c r="FD275" s="129">
        <f>(BikeData!$G$5/EX275)*BikeData!$N$2*(Sections!$O$2/Sections!$N$2)-Sections!FI275/Sections!EX275</f>
        <v>8.2904219286550536</v>
      </c>
      <c r="FE275" s="129">
        <f>(Sections!$V$2*Sections!$L$2*BikeData!$N$2*((Sections!$P$2)/Sections!$M$2)/(1-Sections!$V$2*Sections!$N$2/Sections!$M$2))/Sections!EX275-Sections!FI275/Sections!EX275</f>
        <v>11.947227962563371</v>
      </c>
      <c r="FF275" s="129">
        <f t="shared" si="358"/>
        <v>8.2904219286550536</v>
      </c>
      <c r="FG275" s="129">
        <f t="shared" si="367"/>
        <v>30.544829256293117</v>
      </c>
      <c r="FH275" s="129">
        <f t="shared" si="362"/>
        <v>3.2568866065790958E-2</v>
      </c>
      <c r="FI275" s="149">
        <f>0.5*Sections!$U$2*Sections!$T$2*Sections!EZ275^2</f>
        <v>171.46013290987608</v>
      </c>
      <c r="FJ275" s="149">
        <f>BikeData!$N$2*((Sections!$P$2)/Sections!$N$2)-(0.5*Sections!$U$2*Sections!$T$2*Sections!EZ275^2)/BikeData!$G$5</f>
        <v>9.7848498238280666</v>
      </c>
      <c r="FK275" s="149">
        <f>Sections!$V$2*BikeData!$N$2*(Sections!$P$2/Sections!$M$2)/(1-Sections!$V$2*Sections!$N$2/Sections!$M$2)</f>
        <v>15.459349727578084</v>
      </c>
      <c r="FL275" s="149">
        <f t="shared" si="359"/>
        <v>9.7848498238280666</v>
      </c>
      <c r="FM275" s="149">
        <f t="shared" si="360"/>
        <v>4.6282816300000036</v>
      </c>
      <c r="FN275" s="149">
        <f t="shared" si="324"/>
        <v>11.577503060752258</v>
      </c>
      <c r="FO275" s="149">
        <f t="shared" si="361"/>
        <v>1</v>
      </c>
      <c r="FP275" s="149">
        <f t="shared" si="363"/>
        <v>-9.7848498238280666</v>
      </c>
      <c r="FQ275" s="676"/>
      <c r="FR275" s="149">
        <f>INDEX($B$29:$B$34, MATCH($FV275, $A$29:$A$34, 0))</f>
        <v>281.54523308547459</v>
      </c>
      <c r="FS275" s="129">
        <f t="shared" si="330"/>
        <v>249</v>
      </c>
      <c r="FT275" s="129">
        <f t="shared" si="331"/>
        <v>62.474458734058224</v>
      </c>
      <c r="FU275" s="129">
        <f t="shared" si="332"/>
        <v>224.9080514426096</v>
      </c>
      <c r="FV275" s="149">
        <f>IF(GI275=0,
IF(FT275&lt;$E$29,1,
IF(FT275&lt;$E$30,2,
IF(FT275&lt;$E$31,3,
IF(FT275&lt;$E$32,4,
IF(FT275&lt;$E$33,5,
IF(FT275&lt;$E$34,6)))))),
IF(FT275&gt;$F$29,1,
IF(FT275&gt;$F$30,2,
IF(FT275&gt;$F$31,3,
IF(FT275&gt;$F$32,4,
IF(FT275&gt;$F$33,5,
IF(FT275&gt;$F$34,6)))))))</f>
        <v>4</v>
      </c>
      <c r="FW275" s="149" cm="1">
        <f t="array" ref="FW275">INDEX(Sections!$A$37:$F$67, MATCH(FT275, Acceleration!$H$6:$H$36, 1), Sections!FV275)</f>
        <v>4.7104625432718503</v>
      </c>
      <c r="FX275" s="129">
        <f>(BikeData!$G$5/FR275)*BikeData!$N$2*(Sections!$O$2/Sections!$N$2)-Sections!GC275/Sections!FR275</f>
        <v>7.750102049393865</v>
      </c>
      <c r="FY275" s="129">
        <f>(Sections!$V$2*Sections!$L$2*BikeData!$N$2*((Sections!$P$2)/Sections!$M$2)/(1-Sections!$V$2*Sections!$N$2/Sections!$M$2))/Sections!FR275-Sections!GC275/Sections!FR275</f>
        <v>12.000621896924205</v>
      </c>
      <c r="FZ275" s="129">
        <f t="shared" si="333"/>
        <v>4.7104625432718503</v>
      </c>
      <c r="GA275" s="129">
        <f t="shared" si="334"/>
        <v>62.549811504113165</v>
      </c>
      <c r="GB275" s="129">
        <f t="shared" si="325"/>
        <v>1.5996894012578602E-2</v>
      </c>
      <c r="GC275" s="149">
        <f>0.5*Sections!$U$2*Sections!$T$2*Sections!FT275^2</f>
        <v>702.55043894043786</v>
      </c>
      <c r="GD275" s="149">
        <f>BikeData!$N$2*((Sections!$P$2)/Sections!$N$2)-(0.5*Sections!$U$2*Sections!$T$2*Sections!FT275^2)/BikeData!$G$5</f>
        <v>7.7731441191668473</v>
      </c>
      <c r="GE275" s="149">
        <f>Sections!$V$2*BikeData!$N$2*(Sections!$P$2/Sections!$M$2)/(1-Sections!$V$2*Sections!$N$2/Sections!$M$2)</f>
        <v>15.459349727578084</v>
      </c>
      <c r="GF275" s="149">
        <f t="shared" si="335"/>
        <v>7.7731441191668473</v>
      </c>
      <c r="GG275" s="149">
        <f t="shared" si="336"/>
        <v>265.54111422000005</v>
      </c>
      <c r="GH275" s="149">
        <f>MAX(0, (FT275^2 - CX$6^2)/(2*Sections!GF275))</f>
        <v>251.06044184163969</v>
      </c>
      <c r="GI275" s="149">
        <f t="shared" si="337"/>
        <v>0</v>
      </c>
      <c r="GJ275" s="149">
        <f t="shared" si="338"/>
        <v>4.7104625432718503</v>
      </c>
      <c r="GL275" s="670"/>
      <c r="GM275" s="229">
        <f>INDEX($B$29:$B$34, MATCH(GQ275, $A$29:$A$34, 0))</f>
        <v>288.49501037177833</v>
      </c>
      <c r="GN275" s="106">
        <f t="shared" si="339"/>
        <v>249</v>
      </c>
      <c r="GO275" s="106">
        <f t="shared" si="340"/>
        <v>52.928233315746148</v>
      </c>
      <c r="GP275" s="106">
        <f t="shared" si="341"/>
        <v>190.54163993668612</v>
      </c>
      <c r="GQ275" s="106">
        <f>IF(HD275=1,
IF(GO275&lt;$E$29,1,
IF(GO275&lt;$E$30,2,
IF(GO275&lt;$E$31,3,
IF(GO275&lt;$E$32,4,
IF(GO275&lt;$E$33,5,
IF(GO275&lt;$E$34,6)))))),
IF(GO275&gt;$F$29,1,
IF(GO275&gt;$F$30,2,
IF(GO275&gt;$F$31,3,
IF(GO275&gt;$F$32,4,
IF(GO275&gt;$F$33,5,
IF(GO275&gt;$F$34,6)))))))</f>
        <v>3</v>
      </c>
      <c r="GR275" s="106" cm="1">
        <f t="array" ref="GR275">INDEX(Sections!$A$37:$F$67, MATCH(GO275, Acceleration!$H$6:$H$36, 1), Sections!GQ275)</f>
        <v>6.8582415088433493</v>
      </c>
      <c r="GS275" s="106">
        <f>(BikeData!$G$5/GM275)*BikeData!$N$2*(Sections!$O$2/Sections!$N$2)-Sections!GX275/Sections!GM275</f>
        <v>8.2507600566786348</v>
      </c>
      <c r="GT275" s="106">
        <f>(Sections!$V$2*Sections!$L$2*BikeData!$N$2*((Sections!$P$2)/Sections!$M$2)/(1-Sections!$V$2*Sections!$N$2/Sections!$M$2))/Sections!GM275-Sections!GX275/Sections!GM275</f>
        <v>12.398885875787887</v>
      </c>
      <c r="GU275" s="106">
        <f t="shared" si="342"/>
        <v>6.8582415088433493</v>
      </c>
      <c r="GV275" s="106">
        <f t="shared" si="379"/>
        <v>52.766934058161652</v>
      </c>
      <c r="GW275" s="106">
        <f t="shared" si="377"/>
        <v>1.8922341008504172E-2</v>
      </c>
      <c r="GX275" s="106">
        <f>0.5*Sections!$U$2*Sections!$T$2*Sections!GO275^2</f>
        <v>504.25161874669089</v>
      </c>
      <c r="GY275" s="106">
        <f>BikeData!$N$2*((Sections!$P$2)/Sections!$N$2)-(0.5*Sections!$U$2*Sections!$T$2*Sections!GO275^2)/BikeData!$G$5</f>
        <v>8.5242760138401312</v>
      </c>
      <c r="GZ275" s="106">
        <f>Sections!$V$2*BikeData!$N$2*(Sections!$P$2/Sections!$M$2)/(1-Sections!$V$2*Sections!$N$2/Sections!$M$2)</f>
        <v>15.459349727578084</v>
      </c>
      <c r="HA275" s="106">
        <f t="shared" si="344"/>
        <v>8.5242760138401312</v>
      </c>
      <c r="HB275" s="106">
        <f t="shared" si="345"/>
        <v>134.21187875999999</v>
      </c>
      <c r="HC275" s="106">
        <f>MAX(0, (GO275^2 - DY$9^2)/(2*Sections!HA275))</f>
        <v>164.31881589578239</v>
      </c>
      <c r="HD275" s="106">
        <f t="shared" si="346"/>
        <v>1</v>
      </c>
      <c r="HE275" s="106">
        <f t="shared" si="378"/>
        <v>-8.5242760138401312</v>
      </c>
      <c r="HF275" s="639"/>
      <c r="HG275" s="672"/>
      <c r="HH275" s="82">
        <f>INDEX($B$29:$B$34, MATCH(HL275, $A$29:$A$34, 0))</f>
        <v>300.69501336586995</v>
      </c>
      <c r="HI275" s="82">
        <f t="shared" si="348"/>
        <v>249</v>
      </c>
      <c r="HJ275" s="82">
        <f t="shared" si="349"/>
        <v>41.852866075968947</v>
      </c>
      <c r="HK275" s="82">
        <f t="shared" si="350"/>
        <v>150.67031787348822</v>
      </c>
      <c r="HL275" s="106">
        <f>IF(HY275=1,
IF(HJ275&lt;$E$29,1,
IF(HJ275&lt;$E$30,2,
IF(HJ275&lt;$E$31,3,
IF(HJ275&lt;$E$32,4,
IF(HJ275&lt;$E$33,5,
IF(HJ275&lt;$E$34,6)))))),
IF(HJ275&gt;$F$29,1,
IF(HJ275&gt;$F$30,2,
IF(HJ275&gt;$F$31,3,
IF(HJ275&gt;$F$32,4,
IF(HJ275&gt;$F$33,5,
IF(HJ275&gt;$F$34,6)))))))</f>
        <v>2</v>
      </c>
      <c r="HM275" s="106" cm="1">
        <f t="array" ref="HM275">INDEX(Sections!$A$37:$F$67, MATCH(HJ275, Acceleration!$H$6:$H$36, 1), Sections!HL275)</f>
        <v>9.4901727706756382</v>
      </c>
      <c r="HN275" s="82">
        <f>(BikeData!$G$5/HH275)*BikeData!$N$2*(Sections!$O$2/Sections!$N$2)-Sections!HS275/Sections!HH275</f>
        <v>8.5443900992397701</v>
      </c>
      <c r="HO275" s="82">
        <f>(Sections!$V$2*Sections!$L$2*BikeData!$N$2*((Sections!$P$2)/Sections!$M$2)/(1-Sections!$V$2*Sections!$N$2/Sections!$M$2))/Sections!HH275-Sections!HS275/Sections!HH275</f>
        <v>12.52421533083171</v>
      </c>
      <c r="HP275" s="82">
        <f t="shared" si="351"/>
        <v>8.5443900992397701</v>
      </c>
      <c r="HQ275" s="82">
        <f t="shared" si="376"/>
        <v>41.631507170270517</v>
      </c>
      <c r="HR275" s="106">
        <f t="shared" si="381"/>
        <v>2.3956579204360964E-2</v>
      </c>
      <c r="HS275" s="104">
        <f>0.5*Sections!$U$2*Sections!$T$2*Sections!HJ275^2</f>
        <v>315.29923177913861</v>
      </c>
      <c r="HT275" s="104">
        <f>BikeData!$N$2*((Sections!$P$2)/Sections!$N$2)-(0.5*Sections!$U$2*Sections!$T$2*Sections!HJ275^2)/BikeData!$G$5</f>
        <v>9.2400047523535864</v>
      </c>
      <c r="HU275" s="104">
        <f>Sections!$V$2*BikeData!$N$2*(Sections!$P$2/Sections!$M$2)/(1-Sections!$V$2*Sections!$N$2/Sections!$M$2)</f>
        <v>15.459349727578084</v>
      </c>
      <c r="HV275" s="106">
        <f t="shared" si="352"/>
        <v>9.2400047523535864</v>
      </c>
      <c r="HW275" s="106">
        <f t="shared" si="353"/>
        <v>72.421918600000026</v>
      </c>
      <c r="HX275" s="106">
        <f t="shared" si="327"/>
        <v>77.402389012492009</v>
      </c>
      <c r="HY275" s="106">
        <f t="shared" si="354"/>
        <v>1</v>
      </c>
      <c r="HZ275" s="106">
        <f t="shared" si="380"/>
        <v>-9.2400047523535864</v>
      </c>
      <c r="IA275" s="639"/>
    </row>
    <row r="276" spans="2:235">
      <c r="B276" s="65"/>
      <c r="C276" s="65"/>
      <c r="D276" s="65"/>
      <c r="E276" s="111"/>
      <c r="F276" s="111"/>
      <c r="L276" s="149">
        <f>INDEX($B$29:$B$34, MATCH($P276, $A$29:$A$34, 0))</f>
        <v>281.54523308547459</v>
      </c>
      <c r="M276" s="149">
        <f t="shared" si="319"/>
        <v>250</v>
      </c>
      <c r="N276" s="149">
        <f t="shared" si="328"/>
        <v>60.779470342020971</v>
      </c>
      <c r="O276" s="149">
        <f t="shared" si="320"/>
        <v>218.8060932312755</v>
      </c>
      <c r="P276" s="149">
        <f>IF(AC276=0,
IF(N276&lt;$E$29,1,
IF(N276&lt;$E$30,2,
IF(N276&lt;$E$31,3,
IF(N276&lt;$E$32,4,
IF(N276&lt;$E$33,5,
IF(N276&lt;$E$34,6)))))),
IF(N276&gt;$F$29,1,
IF(N276&gt;$F$30,2,
IF(N276&gt;$F$31,3,
IF(N276&gt;$F$32,4,
IF(N276&gt;$F$33,5,
IF(N276&gt;$F$34,6)))))))</f>
        <v>4</v>
      </c>
      <c r="Q276" s="149" cm="1">
        <f t="array" ref="Q276">INDEX(Sections!$A$37:$F$67, MATCH(N276, Acceleration!$H$6:$H$36, 1), Sections!P276)</f>
        <v>4.7104625432718503</v>
      </c>
      <c r="R276" s="149">
        <f>(BikeData!$G$5/L276)*BikeData!$N$2*(Sections!$O$2/Sections!$N$2)-Sections!W276/Sections!L276</f>
        <v>7.8836667907256146</v>
      </c>
      <c r="S276" s="149">
        <f>(Sections!$V$2*Sections!$L$2*BikeData!$N$2*((Sections!$P$2)/Sections!$M$2)/(1-Sections!$V$2*Sections!$N$2/Sections!$M$2))/Sections!L276-Sections!W276/Sections!L276</f>
        <v>12.134186638255954</v>
      </c>
      <c r="T276" s="149">
        <f t="shared" si="317"/>
        <v>4.7104625432718503</v>
      </c>
      <c r="U276" s="149">
        <f t="shared" si="318"/>
        <v>60.856921875355731</v>
      </c>
      <c r="V276" s="149">
        <f t="shared" si="321"/>
        <v>1.6442447556532777E-2</v>
      </c>
      <c r="W276" s="149">
        <f>0.5*Sections!$U$2*Sections!$T$2*Sections!N276^2</f>
        <v>664.94592271018917</v>
      </c>
      <c r="X276" s="149">
        <f>BikeData!$N$2*((Sections!$P$2)/Sections!$N$2)-(0.5*Sections!$U$2*Sections!$T$2*Sections!N276^2)/BikeData!$G$5</f>
        <v>7.9155854685238491</v>
      </c>
      <c r="Y276" s="149">
        <f>Sections!$V$2*BikeData!$N$2*(Sections!$P$2/Sections!$M$2)/(1-Sections!$V$2*Sections!$N$2/Sections!$M$2)</f>
        <v>15.459349727578084</v>
      </c>
      <c r="Z276" s="149">
        <f t="shared" si="322"/>
        <v>7.9155854685238491</v>
      </c>
      <c r="AA276" s="149">
        <f>$D$2-M276</f>
        <v>253.2</v>
      </c>
      <c r="AB276" s="149">
        <f>MAX(0, (N276^2 - M$17^2)/(2*Sections!Z276))</f>
        <v>176.69576317073526</v>
      </c>
      <c r="AC276" s="149">
        <f t="shared" si="329"/>
        <v>0</v>
      </c>
      <c r="AD276" s="149">
        <f t="shared" si="323"/>
        <v>4.7104625432718503</v>
      </c>
      <c r="EW276" s="637"/>
      <c r="EX276" s="129">
        <f>INDEX($B$29:$B$34, MATCH($FB276, $A$29:$A$34, 0))</f>
        <v>327.25651568900486</v>
      </c>
      <c r="EY276" s="129">
        <f t="shared" si="355"/>
        <v>250</v>
      </c>
      <c r="EZ276" s="129">
        <f t="shared" si="356"/>
        <v>30.544829256293117</v>
      </c>
      <c r="FA276" s="129">
        <f t="shared" si="357"/>
        <v>109.96138532265522</v>
      </c>
      <c r="FB276" s="149">
        <f>IF(FO276=1,
IF(EZ276&lt;$E$29,1,
IF(EZ276&lt;$E$30,2,
IF(EZ276&lt;$E$31,3,
IF(EZ276&lt;$E$32,4,
IF(EZ276&lt;$E$33,5,
IF(EZ276&lt;$E$34,6)))))),
IF(EZ276&gt;$F$29,1,
IF(EZ276&gt;$F$30,2,
IF(EZ276&gt;$F$31,3,
IF(EZ276&gt;$F$32,4,
IF(EZ276&gt;$F$33,5,
IF(EZ276&gt;$F$34,6)))))))</f>
        <v>1</v>
      </c>
      <c r="FC276" s="149" cm="1">
        <f t="array" ref="FC276">INDEX(Sections!$A$37:$F$67, MATCH(EZ276, Acceleration!$H$6:$H$36, 1), Sections!FB276)</f>
        <v>13.061721243519598</v>
      </c>
      <c r="FD276" s="129">
        <f>(BikeData!$G$5/EX276)*BikeData!$N$2*(Sections!$O$2/Sections!$N$2)-Sections!FI276/Sections!EX276</f>
        <v>8.3011857966537139</v>
      </c>
      <c r="FE276" s="129">
        <f>(Sections!$V$2*Sections!$L$2*BikeData!$N$2*((Sections!$P$2)/Sections!$M$2)/(1-Sections!$V$2*Sections!$N$2/Sections!$M$2))/Sections!EX276-Sections!FI276/Sections!EX276</f>
        <v>11.957991830562031</v>
      </c>
      <c r="FF276" s="129">
        <f t="shared" si="358"/>
        <v>8.3011857966537139</v>
      </c>
      <c r="FG276" s="129">
        <f t="shared" si="367"/>
        <v>30.222346181168312</v>
      </c>
      <c r="FH276" s="129">
        <f t="shared" si="362"/>
        <v>3.2912505569035251E-2</v>
      </c>
      <c r="FI276" s="149">
        <f>0.5*Sections!$U$2*Sections!$T$2*Sections!EZ276^2</f>
        <v>167.93758697329798</v>
      </c>
      <c r="FJ276" s="149">
        <f>BikeData!$N$2*((Sections!$P$2)/Sections!$N$2)-(0.5*Sections!$U$2*Sections!$T$2*Sections!EZ276^2)/BikeData!$G$5</f>
        <v>9.7981928008605585</v>
      </c>
      <c r="FK276" s="149">
        <f>Sections!$V$2*BikeData!$N$2*(Sections!$P$2/Sections!$M$2)/(1-Sections!$V$2*Sections!$N$2/Sections!$M$2)</f>
        <v>15.459349727578084</v>
      </c>
      <c r="FL276" s="149">
        <f t="shared" si="359"/>
        <v>9.7981928008605585</v>
      </c>
      <c r="FM276" s="149">
        <f t="shared" si="360"/>
        <v>3.6282816300000036</v>
      </c>
      <c r="FN276" s="149">
        <f t="shared" si="324"/>
        <v>10.563098835068079</v>
      </c>
      <c r="FO276" s="149">
        <f t="shared" si="361"/>
        <v>1</v>
      </c>
      <c r="FP276" s="149">
        <f t="shared" si="363"/>
        <v>-9.7981928008605585</v>
      </c>
      <c r="FQ276" s="676"/>
      <c r="FR276" s="149">
        <f>INDEX($B$29:$B$34, MATCH($FV276, $A$29:$A$34, 0))</f>
        <v>281.54523308547459</v>
      </c>
      <c r="FS276" s="129">
        <f t="shared" si="330"/>
        <v>250</v>
      </c>
      <c r="FT276" s="129">
        <f t="shared" si="331"/>
        <v>62.549811504113165</v>
      </c>
      <c r="FU276" s="129">
        <f t="shared" si="332"/>
        <v>225.17932141480739</v>
      </c>
      <c r="FV276" s="149">
        <f>IF(GI276=0,
IF(FT276&lt;$E$29,1,
IF(FT276&lt;$E$30,2,
IF(FT276&lt;$E$31,3,
IF(FT276&lt;$E$32,4,
IF(FT276&lt;$E$33,5,
IF(FT276&lt;$E$34,6)))))),
IF(FT276&gt;$F$29,1,
IF(FT276&gt;$F$30,2,
IF(FT276&gt;$F$31,3,
IF(FT276&gt;$F$32,4,
IF(FT276&gt;$F$33,5,
IF(FT276&gt;$F$34,6)))))))</f>
        <v>4</v>
      </c>
      <c r="FW276" s="149" cm="1">
        <f t="array" ref="FW276">INDEX(Sections!$A$37:$F$67, MATCH(FT276, Acceleration!$H$6:$H$36, 1), Sections!FV276)</f>
        <v>4.7104625432718503</v>
      </c>
      <c r="FX276" s="129">
        <f>(BikeData!$G$5/FR276)*BikeData!$N$2*(Sections!$O$2/Sections!$N$2)-Sections!GC276/Sections!FR276</f>
        <v>7.7440789798607952</v>
      </c>
      <c r="FY276" s="129">
        <f>(Sections!$V$2*Sections!$L$2*BikeData!$N$2*((Sections!$P$2)/Sections!$M$2)/(1-Sections!$V$2*Sections!$N$2/Sections!$M$2))/Sections!FR276-Sections!GC276/Sections!FR276</f>
        <v>11.994598827391135</v>
      </c>
      <c r="FZ276" s="129">
        <f t="shared" si="333"/>
        <v>4.7104625432718503</v>
      </c>
      <c r="GA276" s="129">
        <f t="shared" si="334"/>
        <v>62.625073607035638</v>
      </c>
      <c r="GB276" s="129">
        <f t="shared" si="325"/>
        <v>1.5977645980854407E-2</v>
      </c>
      <c r="GC276" s="149">
        <f>0.5*Sections!$U$2*Sections!$T$2*Sections!FT276^2</f>
        <v>704.24620545601579</v>
      </c>
      <c r="GD276" s="149">
        <f>BikeData!$N$2*((Sections!$P$2)/Sections!$N$2)-(0.5*Sections!$U$2*Sections!$T$2*Sections!FT276^2)/BikeData!$G$5</f>
        <v>7.7667207611532945</v>
      </c>
      <c r="GE276" s="149">
        <f>Sections!$V$2*BikeData!$N$2*(Sections!$P$2/Sections!$M$2)/(1-Sections!$V$2*Sections!$N$2/Sections!$M$2)</f>
        <v>15.459349727578084</v>
      </c>
      <c r="GF276" s="149">
        <f t="shared" si="335"/>
        <v>7.7667207611532945</v>
      </c>
      <c r="GG276" s="149">
        <f t="shared" si="336"/>
        <v>264.54111422000005</v>
      </c>
      <c r="GH276" s="149">
        <f>MAX(0, (FT276^2 - CX$6^2)/(2*Sections!GF276))</f>
        <v>251.87457097524879</v>
      </c>
      <c r="GI276" s="149">
        <f t="shared" si="337"/>
        <v>0</v>
      </c>
      <c r="GJ276" s="149">
        <f t="shared" si="338"/>
        <v>4.7104625432718503</v>
      </c>
      <c r="GL276" s="670"/>
      <c r="GM276" s="229">
        <f>INDEX($B$29:$B$34, MATCH(GQ276, $A$29:$A$34, 0))</f>
        <v>288.49501037177833</v>
      </c>
      <c r="GN276" s="106">
        <f t="shared" si="339"/>
        <v>250</v>
      </c>
      <c r="GO276" s="106">
        <f t="shared" si="340"/>
        <v>52.766934058161652</v>
      </c>
      <c r="GP276" s="106">
        <f t="shared" si="341"/>
        <v>189.96096260938197</v>
      </c>
      <c r="GQ276" s="106">
        <f>IF(HD276=1,
IF(GO276&lt;$E$29,1,
IF(GO276&lt;$E$30,2,
IF(GO276&lt;$E$31,3,
IF(GO276&lt;$E$32,4,
IF(GO276&lt;$E$33,5,
IF(GO276&lt;$E$34,6)))))),
IF(GO276&gt;$F$29,1,
IF(GO276&gt;$F$30,2,
IF(GO276&gt;$F$31,3,
IF(GO276&gt;$F$32,4,
IF(GO276&gt;$F$33,5,
IF(GO276&gt;$F$34,6)))))))</f>
        <v>3</v>
      </c>
      <c r="GR276" s="106" cm="1">
        <f t="array" ref="GR276">INDEX(Sections!$A$37:$F$67, MATCH(GO276, Acceleration!$H$6:$H$36, 1), Sections!GQ276)</f>
        <v>6.8582415088433493</v>
      </c>
      <c r="GS276" s="106">
        <f>(BikeData!$G$5/GM276)*BikeData!$N$2*(Sections!$O$2/Sections!$N$2)-Sections!GX276/Sections!GM276</f>
        <v>8.2613971188622326</v>
      </c>
      <c r="GT276" s="106">
        <f>(Sections!$V$2*Sections!$L$2*BikeData!$N$2*((Sections!$P$2)/Sections!$M$2)/(1-Sections!$V$2*Sections!$N$2/Sections!$M$2))/Sections!GM276-Sections!GX276/Sections!GM276</f>
        <v>12.409522937971484</v>
      </c>
      <c r="GU276" s="106">
        <f t="shared" si="342"/>
        <v>6.8582415088433493</v>
      </c>
      <c r="GV276" s="106">
        <f t="shared" si="379"/>
        <v>52.604919255191412</v>
      </c>
      <c r="GW276" s="106">
        <f t="shared" si="377"/>
        <v>1.8980400715287487E-2</v>
      </c>
      <c r="GX276" s="106">
        <f>0.5*Sections!$U$2*Sections!$T$2*Sections!GO276^2</f>
        <v>501.18287938170846</v>
      </c>
      <c r="GY276" s="106">
        <f>BikeData!$N$2*((Sections!$P$2)/Sections!$N$2)-(0.5*Sections!$U$2*Sections!$T$2*Sections!GO276^2)/BikeData!$G$5</f>
        <v>8.5359000265862761</v>
      </c>
      <c r="GZ276" s="106">
        <f>Sections!$V$2*BikeData!$N$2*(Sections!$P$2/Sections!$M$2)/(1-Sections!$V$2*Sections!$N$2/Sections!$M$2)</f>
        <v>15.459349727578084</v>
      </c>
      <c r="HA276" s="106">
        <f t="shared" si="344"/>
        <v>8.5359000265862761</v>
      </c>
      <c r="HB276" s="106">
        <f t="shared" si="345"/>
        <v>133.21187875999999</v>
      </c>
      <c r="HC276" s="106">
        <f>MAX(0, (GO276^2 - DY$9^2)/(2*Sections!HA276))</f>
        <v>163.09641169801239</v>
      </c>
      <c r="HD276" s="106">
        <f t="shared" si="346"/>
        <v>1</v>
      </c>
      <c r="HE276" s="106">
        <f t="shared" si="378"/>
        <v>-8.5359000265862761</v>
      </c>
      <c r="HF276" s="639"/>
      <c r="HG276" s="672"/>
      <c r="HH276" s="82">
        <f>INDEX($B$29:$B$34, MATCH(HL276, $A$29:$A$34, 0))</f>
        <v>300.69501336586995</v>
      </c>
      <c r="HI276" s="82">
        <f t="shared" si="348"/>
        <v>250</v>
      </c>
      <c r="HJ276" s="82">
        <f t="shared" si="349"/>
        <v>41.631507170270517</v>
      </c>
      <c r="HK276" s="82">
        <f t="shared" si="350"/>
        <v>149.87342581297386</v>
      </c>
      <c r="HL276" s="106">
        <f>IF(HY276=1,
IF(HJ276&lt;$E$29,1,
IF(HJ276&lt;$E$30,2,
IF(HJ276&lt;$E$31,3,
IF(HJ276&lt;$E$32,4,
IF(HJ276&lt;$E$33,5,
IF(HJ276&lt;$E$34,6)))))),
IF(HJ276&gt;$F$29,1,
IF(HJ276&gt;$F$30,2,
IF(HJ276&gt;$F$31,3,
IF(HJ276&gt;$F$32,4,
IF(HJ276&gt;$F$33,5,
IF(HJ276&gt;$F$34,6)))))))</f>
        <v>2</v>
      </c>
      <c r="HM276" s="106" cm="1">
        <f t="array" ref="HM276">INDEX(Sections!$A$37:$F$67, MATCH(HJ276, Acceleration!$H$6:$H$36, 1), Sections!HL276)</f>
        <v>9.4901727706756382</v>
      </c>
      <c r="HN276" s="82">
        <f>(BikeData!$G$5/HH276)*BikeData!$N$2*(Sections!$O$2/Sections!$N$2)-Sections!HS276/Sections!HH276</f>
        <v>8.5554524766088278</v>
      </c>
      <c r="HO276" s="82">
        <f>(Sections!$V$2*Sections!$L$2*BikeData!$N$2*((Sections!$P$2)/Sections!$M$2)/(1-Sections!$V$2*Sections!$N$2/Sections!$M$2))/Sections!HH276-Sections!HS276/Sections!HH276</f>
        <v>12.535277708200768</v>
      </c>
      <c r="HP276" s="82">
        <f t="shared" si="351"/>
        <v>8.5554524766088278</v>
      </c>
      <c r="HQ276" s="82">
        <f t="shared" si="376"/>
        <v>41.408660685303715</v>
      </c>
      <c r="HR276" s="106">
        <f t="shared" si="381"/>
        <v>2.4084729735595299E-2</v>
      </c>
      <c r="HS276" s="104">
        <f>0.5*Sections!$U$2*Sections!$T$2*Sections!HJ276^2</f>
        <v>311.97283006829139</v>
      </c>
      <c r="HT276" s="104">
        <f>BikeData!$N$2*((Sections!$P$2)/Sections!$N$2)-(0.5*Sections!$U$2*Sections!$T$2*Sections!HJ276^2)/BikeData!$G$5</f>
        <v>9.2526047588340692</v>
      </c>
      <c r="HU276" s="104">
        <f>Sections!$V$2*BikeData!$N$2*(Sections!$P$2/Sections!$M$2)/(1-Sections!$V$2*Sections!$N$2/Sections!$M$2)</f>
        <v>15.459349727578084</v>
      </c>
      <c r="HV276" s="106">
        <f t="shared" si="352"/>
        <v>9.2526047588340692</v>
      </c>
      <c r="HW276" s="106">
        <f t="shared" si="353"/>
        <v>71.421918600000026</v>
      </c>
      <c r="HX276" s="106">
        <f t="shared" si="327"/>
        <v>76.298345813655231</v>
      </c>
      <c r="HY276" s="106">
        <f t="shared" si="354"/>
        <v>1</v>
      </c>
      <c r="HZ276" s="106">
        <f t="shared" si="380"/>
        <v>-9.2526047588340692</v>
      </c>
      <c r="IA276" s="639"/>
    </row>
    <row r="277" spans="2:235">
      <c r="B277" s="65"/>
      <c r="C277" s="65"/>
      <c r="D277" s="65"/>
      <c r="E277" s="111"/>
      <c r="F277" s="111"/>
      <c r="L277" s="149">
        <f>INDEX($B$29:$B$34, MATCH($P277, $A$29:$A$34, 0))</f>
        <v>281.54523308547459</v>
      </c>
      <c r="M277" s="149">
        <f t="shared" si="319"/>
        <v>251</v>
      </c>
      <c r="N277" s="149">
        <f t="shared" si="328"/>
        <v>60.856921875355731</v>
      </c>
      <c r="O277" s="149">
        <f t="shared" si="320"/>
        <v>219.08491875128064</v>
      </c>
      <c r="P277" s="149">
        <f>IF(AC277=0,
IF(N277&lt;$E$29,1,
IF(N277&lt;$E$30,2,
IF(N277&lt;$E$31,3,
IF(N277&lt;$E$32,4,
IF(N277&lt;$E$33,5,
IF(N277&lt;$E$34,6)))))),
IF(N277&gt;$F$29,1,
IF(N277&gt;$F$30,2,
IF(N277&gt;$F$31,3,
IF(N277&gt;$F$32,4,
IF(N277&gt;$F$33,5,
IF(N277&gt;$F$34,6)))))))</f>
        <v>4</v>
      </c>
      <c r="Q277" s="149" cm="1">
        <f t="array" ref="Q277">INDEX(Sections!$A$37:$F$67, MATCH(N277, Acceleration!$H$6:$H$36, 1), Sections!P277)</f>
        <v>4.7104625432718503</v>
      </c>
      <c r="R277" s="149">
        <f>(BikeData!$G$5/L277)*BikeData!$N$2*(Sections!$O$2/Sections!$N$2)-Sections!W277/Sections!L277</f>
        <v>7.8776437211925456</v>
      </c>
      <c r="S277" s="149">
        <f>(Sections!$V$2*Sections!$L$2*BikeData!$N$2*((Sections!$P$2)/Sections!$M$2)/(1-Sections!$V$2*Sections!$N$2/Sections!$M$2))/Sections!L277-Sections!W277/Sections!L277</f>
        <v>12.128163568722886</v>
      </c>
      <c r="T277" s="149">
        <f t="shared" si="317"/>
        <v>4.7104625432718503</v>
      </c>
      <c r="U277" s="149">
        <f t="shared" si="318"/>
        <v>60.934274962698083</v>
      </c>
      <c r="V277" s="149">
        <f t="shared" si="321"/>
        <v>1.6421548124363944E-2</v>
      </c>
      <c r="W277" s="149">
        <f>0.5*Sections!$U$2*Sections!$T$2*Sections!N277^2</f>
        <v>666.64168922576721</v>
      </c>
      <c r="X277" s="149">
        <f>BikeData!$N$2*((Sections!$P$2)/Sections!$N$2)-(0.5*Sections!$U$2*Sections!$T$2*Sections!N277^2)/BikeData!$G$5</f>
        <v>7.9091621105102963</v>
      </c>
      <c r="Y277" s="149">
        <f>Sections!$V$2*BikeData!$N$2*(Sections!$P$2/Sections!$M$2)/(1-Sections!$V$2*Sections!$N$2/Sections!$M$2)</f>
        <v>15.459349727578084</v>
      </c>
      <c r="Z277" s="149">
        <f t="shared" si="322"/>
        <v>7.9091621105102963</v>
      </c>
      <c r="AA277" s="149">
        <f>$D$2-M277</f>
        <v>252.2</v>
      </c>
      <c r="AB277" s="149">
        <f>MAX(0, (N277^2 - M$17^2)/(2*Sections!Z277))</f>
        <v>177.43483547800633</v>
      </c>
      <c r="AC277" s="149">
        <f t="shared" si="329"/>
        <v>0</v>
      </c>
      <c r="AD277" s="149">
        <f t="shared" si="323"/>
        <v>4.7104625432718503</v>
      </c>
      <c r="EW277" s="637"/>
      <c r="EX277" s="129">
        <f>INDEX($B$29:$B$34, MATCH($FB277, $A$29:$A$34, 0))</f>
        <v>327.25651568900486</v>
      </c>
      <c r="EY277" s="129">
        <f t="shared" si="355"/>
        <v>251</v>
      </c>
      <c r="EZ277" s="129">
        <f t="shared" si="356"/>
        <v>30.222346181168312</v>
      </c>
      <c r="FA277" s="129">
        <f t="shared" si="357"/>
        <v>108.80044625220593</v>
      </c>
      <c r="FB277" s="149">
        <f>IF(FO277=1,
IF(EZ277&lt;$E$29,1,
IF(EZ277&lt;$E$30,2,
IF(EZ277&lt;$E$31,3,
IF(EZ277&lt;$E$32,4,
IF(EZ277&lt;$E$33,5,
IF(EZ277&lt;$E$34,6)))))),
IF(EZ277&gt;$F$29,1,
IF(EZ277&gt;$F$30,2,
IF(EZ277&gt;$F$31,3,
IF(EZ277&gt;$F$32,4,
IF(EZ277&gt;$F$33,5,
IF(EZ277&gt;$F$34,6)))))))</f>
        <v>1</v>
      </c>
      <c r="FC277" s="149" cm="1">
        <f t="array" ref="FC277">INDEX(Sections!$A$37:$F$67, MATCH(EZ277, Acceleration!$H$6:$H$36, 1), Sections!FB277)</f>
        <v>13.182386700297018</v>
      </c>
      <c r="FD277" s="129">
        <f>(BikeData!$G$5/EX277)*BikeData!$N$2*(Sections!$O$2/Sections!$N$2)-Sections!FI277/Sections!EX277</f>
        <v>8.3119643426541909</v>
      </c>
      <c r="FE277" s="129">
        <f>(Sections!$V$2*Sections!$L$2*BikeData!$N$2*((Sections!$P$2)/Sections!$M$2)/(1-Sections!$V$2*Sections!$N$2/Sections!$M$2))/Sections!EX277-Sections!FI277/Sections!EX277</f>
        <v>11.968770376562508</v>
      </c>
      <c r="FF277" s="129">
        <f t="shared" si="358"/>
        <v>8.3119643426541909</v>
      </c>
      <c r="FG277" s="129">
        <f t="shared" si="367"/>
        <v>29.895937863673979</v>
      </c>
      <c r="FH277" s="129">
        <f t="shared" si="362"/>
        <v>3.3267749267563818E-2</v>
      </c>
      <c r="FI277" s="149">
        <f>0.5*Sections!$U$2*Sections!$T$2*Sections!EZ277^2</f>
        <v>164.41023756498819</v>
      </c>
      <c r="FJ277" s="149">
        <f>BikeData!$N$2*((Sections!$P$2)/Sections!$N$2)-(0.5*Sections!$U$2*Sections!$T$2*Sections!EZ277^2)/BikeData!$G$5</f>
        <v>9.8115539728617325</v>
      </c>
      <c r="FK277" s="149">
        <f>Sections!$V$2*BikeData!$N$2*(Sections!$P$2/Sections!$M$2)/(1-Sections!$V$2*Sections!$N$2/Sections!$M$2)</f>
        <v>15.459349727578084</v>
      </c>
      <c r="FL277" s="149">
        <f t="shared" si="359"/>
        <v>9.8115539728617325</v>
      </c>
      <c r="FM277" s="149">
        <f t="shared" si="360"/>
        <v>2.6282816300000036</v>
      </c>
      <c r="FN277" s="149">
        <f t="shared" si="324"/>
        <v>9.5500760041533255</v>
      </c>
      <c r="FO277" s="149">
        <f t="shared" si="361"/>
        <v>1</v>
      </c>
      <c r="FP277" s="149">
        <f t="shared" si="363"/>
        <v>-9.8115539728617325</v>
      </c>
      <c r="FQ277" s="676"/>
      <c r="FR277" s="149">
        <f>INDEX($B$29:$B$34, MATCH($FV277, $A$29:$A$34, 0))</f>
        <v>281.54523308547459</v>
      </c>
      <c r="FS277" s="129">
        <f t="shared" si="330"/>
        <v>251</v>
      </c>
      <c r="FT277" s="129">
        <f t="shared" si="331"/>
        <v>62.625073607035638</v>
      </c>
      <c r="FU277" s="129">
        <f t="shared" si="332"/>
        <v>225.45026498532829</v>
      </c>
      <c r="FV277" s="149">
        <f>IF(GI277=0,
IF(FT277&lt;$E$29,1,
IF(FT277&lt;$E$30,2,
IF(FT277&lt;$E$31,3,
IF(FT277&lt;$E$32,4,
IF(FT277&lt;$E$33,5,
IF(FT277&lt;$E$34,6)))))),
IF(FT277&gt;$F$29,1,
IF(FT277&gt;$F$30,2,
IF(FT277&gt;$F$31,3,
IF(FT277&gt;$F$32,4,
IF(FT277&gt;$F$33,5,
IF(FT277&gt;$F$34,6)))))))</f>
        <v>4</v>
      </c>
      <c r="FW277" s="149" cm="1">
        <f t="array" ref="FW277">INDEX(Sections!$A$37:$F$67, MATCH(FT277, Acceleration!$H$6:$H$36, 1), Sections!FV277)</f>
        <v>4.7104625432718503</v>
      </c>
      <c r="FX277" s="129">
        <f>(BikeData!$G$5/FR277)*BikeData!$N$2*(Sections!$O$2/Sections!$N$2)-Sections!GC277/Sections!FR277</f>
        <v>7.7380559103277271</v>
      </c>
      <c r="FY277" s="129">
        <f>(Sections!$V$2*Sections!$L$2*BikeData!$N$2*((Sections!$P$2)/Sections!$M$2)/(1-Sections!$V$2*Sections!$N$2/Sections!$M$2))/Sections!FR277-Sections!GC277/Sections!FR277</f>
        <v>11.988575757858067</v>
      </c>
      <c r="FZ277" s="129">
        <f t="shared" si="333"/>
        <v>4.7104625432718503</v>
      </c>
      <c r="GA277" s="129">
        <f t="shared" si="334"/>
        <v>62.700245369321927</v>
      </c>
      <c r="GB277" s="129">
        <f t="shared" si="325"/>
        <v>1.5958467262128934E-2</v>
      </c>
      <c r="GC277" s="149">
        <f>0.5*Sections!$U$2*Sections!$T$2*Sections!FT277^2</f>
        <v>705.94197197159372</v>
      </c>
      <c r="GD277" s="149">
        <f>BikeData!$N$2*((Sections!$P$2)/Sections!$N$2)-(0.5*Sections!$U$2*Sections!$T$2*Sections!FT277^2)/BikeData!$G$5</f>
        <v>7.7602974031397416</v>
      </c>
      <c r="GE277" s="149">
        <f>Sections!$V$2*BikeData!$N$2*(Sections!$P$2/Sections!$M$2)/(1-Sections!$V$2*Sections!$N$2/Sections!$M$2)</f>
        <v>15.459349727578084</v>
      </c>
      <c r="GF277" s="149">
        <f t="shared" si="335"/>
        <v>7.7602974031397416</v>
      </c>
      <c r="GG277" s="149">
        <f t="shared" si="336"/>
        <v>263.54111422000005</v>
      </c>
      <c r="GH277" s="149">
        <f>MAX(0, (FT277^2 - CX$6^2)/(2*Sections!GF277))</f>
        <v>252.69004785176588</v>
      </c>
      <c r="GI277" s="149">
        <f t="shared" si="337"/>
        <v>0</v>
      </c>
      <c r="GJ277" s="149">
        <f t="shared" si="338"/>
        <v>4.7104625432718503</v>
      </c>
      <c r="GL277" s="670"/>
      <c r="GM277" s="229">
        <f>INDEX($B$29:$B$34, MATCH(GQ277, $A$29:$A$34, 0))</f>
        <v>288.49501037177833</v>
      </c>
      <c r="GN277" s="106">
        <f t="shared" si="339"/>
        <v>251</v>
      </c>
      <c r="GO277" s="106">
        <f t="shared" si="340"/>
        <v>52.604919255191412</v>
      </c>
      <c r="GP277" s="106">
        <f t="shared" si="341"/>
        <v>189.37770931868909</v>
      </c>
      <c r="GQ277" s="106">
        <f>IF(HD277=1,
IF(GO277&lt;$E$29,1,
IF(GO277&lt;$E$30,2,
IF(GO277&lt;$E$31,3,
IF(GO277&lt;$E$32,4,
IF(GO277&lt;$E$33,5,
IF(GO277&lt;$E$34,6)))))),
IF(GO277&gt;$F$29,1,
IF(GO277&gt;$F$30,2,
IF(GO277&gt;$F$31,3,
IF(GO277&gt;$F$32,4,
IF(GO277&gt;$F$33,5,
IF(GO277&gt;$F$34,6)))))))</f>
        <v>3</v>
      </c>
      <c r="GR277" s="106" cm="1">
        <f t="array" ref="GR277">INDEX(Sections!$A$37:$F$67, MATCH(GO277, Acceleration!$H$6:$H$36, 1), Sections!GQ277)</f>
        <v>6.8582415088433493</v>
      </c>
      <c r="GS277" s="106">
        <f>(BikeData!$G$5/GM277)*BikeData!$N$2*(Sections!$O$2/Sections!$N$2)-Sections!GX277/Sections!GM277</f>
        <v>8.2720486861306277</v>
      </c>
      <c r="GT277" s="106">
        <f>(Sections!$V$2*Sections!$L$2*BikeData!$N$2*((Sections!$P$2)/Sections!$M$2)/(1-Sections!$V$2*Sections!$N$2/Sections!$M$2))/Sections!GM277-Sections!GX277/Sections!GM277</f>
        <v>12.42017450523988</v>
      </c>
      <c r="GU277" s="106">
        <f t="shared" si="342"/>
        <v>6.8582415088433493</v>
      </c>
      <c r="GV277" s="106">
        <f t="shared" si="379"/>
        <v>52.44218197276588</v>
      </c>
      <c r="GW277" s="106">
        <f t="shared" si="377"/>
        <v>1.9039078438346152E-2</v>
      </c>
      <c r="GX277" s="106">
        <f>0.5*Sections!$U$2*Sections!$T$2*Sections!GO277^2</f>
        <v>498.10995537213739</v>
      </c>
      <c r="GY277" s="106">
        <f>BikeData!$N$2*((Sections!$P$2)/Sections!$N$2)-(0.5*Sections!$U$2*Sections!$T$2*Sections!GO277^2)/BikeData!$G$5</f>
        <v>8.5475398902588946</v>
      </c>
      <c r="GZ277" s="106">
        <f>Sections!$V$2*BikeData!$N$2*(Sections!$P$2/Sections!$M$2)/(1-Sections!$V$2*Sections!$N$2/Sections!$M$2)</f>
        <v>15.459349727578084</v>
      </c>
      <c r="HA277" s="106">
        <f t="shared" si="344"/>
        <v>8.5475398902588946</v>
      </c>
      <c r="HB277" s="106">
        <f t="shared" si="345"/>
        <v>132.21187875999999</v>
      </c>
      <c r="HC277" s="106">
        <f>MAX(0, (GO277^2 - DY$9^2)/(2*Sections!HA277))</f>
        <v>161.87567214508726</v>
      </c>
      <c r="HD277" s="106">
        <f t="shared" si="346"/>
        <v>1</v>
      </c>
      <c r="HE277" s="106">
        <f t="shared" si="378"/>
        <v>-8.5475398902588946</v>
      </c>
      <c r="HF277" s="639"/>
      <c r="HG277" s="672"/>
      <c r="HH277" s="82">
        <f>INDEX($B$29:$B$34, MATCH(HL277, $A$29:$A$34, 0))</f>
        <v>300.69501336586995</v>
      </c>
      <c r="HI277" s="82">
        <f t="shared" si="348"/>
        <v>251</v>
      </c>
      <c r="HJ277" s="82">
        <f t="shared" si="349"/>
        <v>41.408660685303715</v>
      </c>
      <c r="HK277" s="82">
        <f t="shared" si="350"/>
        <v>149.07117846709338</v>
      </c>
      <c r="HL277" s="106">
        <f>IF(HY277=1,
IF(HJ277&lt;$E$29,1,
IF(HJ277&lt;$E$30,2,
IF(HJ277&lt;$E$31,3,
IF(HJ277&lt;$E$32,4,
IF(HJ277&lt;$E$33,5,
IF(HJ277&lt;$E$34,6)))))),
IF(HJ277&gt;$F$29,1,
IF(HJ277&gt;$F$30,2,
IF(HJ277&gt;$F$31,3,
IF(HJ277&gt;$F$32,4,
IF(HJ277&gt;$F$33,5,
IF(HJ277&gt;$F$34,6)))))))</f>
        <v>2</v>
      </c>
      <c r="HM277" s="106" cm="1">
        <f t="array" ref="HM277">INDEX(Sections!$A$37:$F$67, MATCH(HJ277, Acceleration!$H$6:$H$36, 1), Sections!HL277)</f>
        <v>9.4901727706756382</v>
      </c>
      <c r="HN277" s="82">
        <f>(BikeData!$G$5/HH277)*BikeData!$N$2*(Sections!$O$2/Sections!$N$2)-Sections!HS277/Sections!HH277</f>
        <v>8.5665299390379346</v>
      </c>
      <c r="HO277" s="82">
        <f>(Sections!$V$2*Sections!$L$2*BikeData!$N$2*((Sections!$P$2)/Sections!$M$2)/(1-Sections!$V$2*Sections!$N$2/Sections!$M$2))/Sections!HH277-Sections!HS277/Sections!HH277</f>
        <v>12.546355170629875</v>
      </c>
      <c r="HP277" s="82">
        <f t="shared" si="351"/>
        <v>8.5665299390379346</v>
      </c>
      <c r="HQ277" s="82">
        <f t="shared" si="376"/>
        <v>41.184302056200181</v>
      </c>
      <c r="HR277" s="106">
        <f t="shared" si="381"/>
        <v>2.4215138113637041E-2</v>
      </c>
      <c r="HS277" s="104">
        <f>0.5*Sections!$U$2*Sections!$T$2*Sections!HJ277^2</f>
        <v>308.64189235511117</v>
      </c>
      <c r="HT277" s="104">
        <f>BikeData!$N$2*((Sections!$P$2)/Sections!$N$2)-(0.5*Sections!$U$2*Sections!$T$2*Sections!HJ277^2)/BikeData!$G$5</f>
        <v>9.2652219471415691</v>
      </c>
      <c r="HU277" s="104">
        <f>Sections!$V$2*BikeData!$N$2*(Sections!$P$2/Sections!$M$2)/(1-Sections!$V$2*Sections!$N$2/Sections!$M$2)</f>
        <v>15.459349727578084</v>
      </c>
      <c r="HV277" s="106">
        <f t="shared" si="352"/>
        <v>9.2652219471415691</v>
      </c>
      <c r="HW277" s="106">
        <f t="shared" si="353"/>
        <v>70.421918600000026</v>
      </c>
      <c r="HX277" s="106">
        <f t="shared" si="327"/>
        <v>75.195806078094208</v>
      </c>
      <c r="HY277" s="106">
        <f t="shared" si="354"/>
        <v>1</v>
      </c>
      <c r="HZ277" s="106">
        <f t="shared" si="380"/>
        <v>-9.2652219471415691</v>
      </c>
      <c r="IA277" s="639"/>
    </row>
    <row r="278" spans="2:235">
      <c r="B278" s="65"/>
      <c r="C278" s="65"/>
      <c r="D278" s="65"/>
      <c r="E278" s="111"/>
      <c r="F278" s="111"/>
      <c r="L278" s="149">
        <f>INDEX($B$29:$B$34, MATCH($P278, $A$29:$A$34, 0))</f>
        <v>281.54523308547459</v>
      </c>
      <c r="M278" s="149">
        <f t="shared" si="319"/>
        <v>252</v>
      </c>
      <c r="N278" s="149">
        <f t="shared" si="328"/>
        <v>60.934274962698083</v>
      </c>
      <c r="O278" s="149">
        <f t="shared" si="320"/>
        <v>219.36338986571312</v>
      </c>
      <c r="P278" s="149">
        <f>IF(AC278=0,
IF(N278&lt;$E$29,1,
IF(N278&lt;$E$30,2,
IF(N278&lt;$E$31,3,
IF(N278&lt;$E$32,4,
IF(N278&lt;$E$33,5,
IF(N278&lt;$E$34,6)))))),
IF(N278&gt;$F$29,1,
IF(N278&gt;$F$30,2,
IF(N278&gt;$F$31,3,
IF(N278&gt;$F$32,4,
IF(N278&gt;$F$33,5,
IF(N278&gt;$F$34,6)))))))</f>
        <v>4</v>
      </c>
      <c r="Q278" s="149" cm="1">
        <f t="array" ref="Q278">INDEX(Sections!$A$37:$F$67, MATCH(N278, Acceleration!$H$6:$H$36, 1), Sections!P278)</f>
        <v>4.7104625432718503</v>
      </c>
      <c r="R278" s="149">
        <f>(BikeData!$G$5/L278)*BikeData!$N$2*(Sections!$O$2/Sections!$N$2)-Sections!W278/Sections!L278</f>
        <v>7.8716206516594767</v>
      </c>
      <c r="S278" s="149">
        <f>(Sections!$V$2*Sections!$L$2*BikeData!$N$2*((Sections!$P$2)/Sections!$M$2)/(1-Sections!$V$2*Sections!$N$2/Sections!$M$2))/Sections!L278-Sections!W278/Sections!L278</f>
        <v>12.122140499189817</v>
      </c>
      <c r="T278" s="149">
        <f t="shared" si="317"/>
        <v>4.7104625432718503</v>
      </c>
      <c r="U278" s="149">
        <f t="shared" si="318"/>
        <v>61.011529978490444</v>
      </c>
      <c r="V278" s="149">
        <f t="shared" si="321"/>
        <v>1.6400728183839808E-2</v>
      </c>
      <c r="W278" s="149">
        <f>0.5*Sections!$U$2*Sections!$T$2*Sections!N278^2</f>
        <v>668.33745574134491</v>
      </c>
      <c r="X278" s="149">
        <f>BikeData!$N$2*((Sections!$P$2)/Sections!$N$2)-(0.5*Sections!$U$2*Sections!$T$2*Sections!N278^2)/BikeData!$G$5</f>
        <v>7.9027387524967443</v>
      </c>
      <c r="Y278" s="149">
        <f>Sections!$V$2*BikeData!$N$2*(Sections!$P$2/Sections!$M$2)/(1-Sections!$V$2*Sections!$N$2/Sections!$M$2)</f>
        <v>15.459349727578084</v>
      </c>
      <c r="Z278" s="149">
        <f t="shared" si="322"/>
        <v>7.9027387524967443</v>
      </c>
      <c r="AA278" s="149">
        <f>$D$2-M278</f>
        <v>251.2</v>
      </c>
      <c r="AB278" s="149">
        <f>MAX(0, (N278^2 - M$17^2)/(2*Sections!Z278))</f>
        <v>178.17510922345622</v>
      </c>
      <c r="AC278" s="149">
        <f t="shared" si="329"/>
        <v>0</v>
      </c>
      <c r="AD278" s="149">
        <f t="shared" si="323"/>
        <v>4.7104625432718503</v>
      </c>
      <c r="EW278" s="637"/>
      <c r="EX278" s="129">
        <f>INDEX($B$29:$B$34, MATCH($FB278, $A$29:$A$34, 0))</f>
        <v>327.25651568900486</v>
      </c>
      <c r="EY278" s="129">
        <f t="shared" si="355"/>
        <v>252</v>
      </c>
      <c r="EZ278" s="129">
        <f t="shared" si="356"/>
        <v>29.895937863673979</v>
      </c>
      <c r="FA278" s="129">
        <f t="shared" si="357"/>
        <v>107.62537630922633</v>
      </c>
      <c r="FB278" s="149">
        <f>IF(FO278=1,
IF(EZ278&lt;$E$29,1,
IF(EZ278&lt;$E$30,2,
IF(EZ278&lt;$E$31,3,
IF(EZ278&lt;$E$32,4,
IF(EZ278&lt;$E$33,5,
IF(EZ278&lt;$E$34,6)))))),
IF(EZ278&gt;$F$29,1,
IF(EZ278&gt;$F$30,2,
IF(EZ278&gt;$F$31,3,
IF(EZ278&gt;$F$32,4,
IF(EZ278&gt;$F$33,5,
IF(EZ278&gt;$F$34,6)))))))</f>
        <v>1</v>
      </c>
      <c r="FC278" s="149" cm="1">
        <f t="array" ref="FC278">INDEX(Sections!$A$37:$F$67, MATCH(EZ278, Acceleration!$H$6:$H$36, 1), Sections!FB278)</f>
        <v>13.182386700297018</v>
      </c>
      <c r="FD278" s="129">
        <f>(BikeData!$G$5/EX278)*BikeData!$N$2*(Sections!$O$2/Sections!$N$2)-Sections!FI278/Sections!EX278</f>
        <v>8.3227575866719423</v>
      </c>
      <c r="FE278" s="129">
        <f>(Sections!$V$2*Sections!$L$2*BikeData!$N$2*((Sections!$P$2)/Sections!$M$2)/(1-Sections!$V$2*Sections!$N$2/Sections!$M$2))/Sections!EX278-Sections!FI278/Sections!EX278</f>
        <v>11.97956362058026</v>
      </c>
      <c r="FF278" s="129">
        <f t="shared" si="358"/>
        <v>8.3227575866719423</v>
      </c>
      <c r="FG278" s="129">
        <f t="shared" si="367"/>
        <v>29.565473681633609</v>
      </c>
      <c r="FH278" s="129">
        <f t="shared" si="362"/>
        <v>3.3635259372813101E-2</v>
      </c>
      <c r="FI278" s="149">
        <f>0.5*Sections!$U$2*Sections!$T$2*Sections!EZ278^2</f>
        <v>160.87807813475797</v>
      </c>
      <c r="FJ278" s="149">
        <f>BikeData!$N$2*((Sections!$P$2)/Sections!$N$2)-(0.5*Sections!$U$2*Sections!$T$2*Sections!EZ278^2)/BikeData!$G$5</f>
        <v>9.8249333646429076</v>
      </c>
      <c r="FK278" s="149">
        <f>Sections!$V$2*BikeData!$N$2*(Sections!$P$2/Sections!$M$2)/(1-Sections!$V$2*Sections!$N$2/Sections!$M$2)</f>
        <v>15.459349727578084</v>
      </c>
      <c r="FL278" s="149">
        <f t="shared" si="359"/>
        <v>9.8249333646429076</v>
      </c>
      <c r="FM278" s="149">
        <f t="shared" si="360"/>
        <v>1.6282816300000036</v>
      </c>
      <c r="FN278" s="149">
        <f t="shared" si="324"/>
        <v>8.5384326868530742</v>
      </c>
      <c r="FO278" s="149">
        <f t="shared" si="361"/>
        <v>1</v>
      </c>
      <c r="FP278" s="149">
        <f t="shared" si="363"/>
        <v>-9.8249333646429076</v>
      </c>
      <c r="FQ278" s="676"/>
      <c r="FR278" s="149">
        <f>INDEX($B$29:$B$34, MATCH($FV278, $A$29:$A$34, 0))</f>
        <v>281.54523308547459</v>
      </c>
      <c r="FS278" s="129">
        <f t="shared" si="330"/>
        <v>252</v>
      </c>
      <c r="FT278" s="129">
        <f t="shared" si="331"/>
        <v>62.700245369321927</v>
      </c>
      <c r="FU278" s="129">
        <f t="shared" si="332"/>
        <v>225.72088332955894</v>
      </c>
      <c r="FV278" s="149">
        <f>IF(GI278=0,
IF(FT278&lt;$E$29,1,
IF(FT278&lt;$E$30,2,
IF(FT278&lt;$E$31,3,
IF(FT278&lt;$E$32,4,
IF(FT278&lt;$E$33,5,
IF(FT278&lt;$E$34,6)))))),
IF(FT278&gt;$F$29,1,
IF(FT278&gt;$F$30,2,
IF(FT278&gt;$F$31,3,
IF(FT278&gt;$F$32,4,
IF(FT278&gt;$F$33,5,
IF(FT278&gt;$F$34,6)))))))</f>
        <v>4</v>
      </c>
      <c r="FW278" s="149" cm="1">
        <f t="array" ref="FW278">INDEX(Sections!$A$37:$F$67, MATCH(FT278, Acceleration!$H$6:$H$36, 1), Sections!FV278)</f>
        <v>4.7104625432718503</v>
      </c>
      <c r="FX278" s="129">
        <f>(BikeData!$G$5/FR278)*BikeData!$N$2*(Sections!$O$2/Sections!$N$2)-Sections!GC278/Sections!FR278</f>
        <v>7.7320328407946581</v>
      </c>
      <c r="FY278" s="129">
        <f>(Sections!$V$2*Sections!$L$2*BikeData!$N$2*((Sections!$P$2)/Sections!$M$2)/(1-Sections!$V$2*Sections!$N$2/Sections!$M$2))/Sections!FR278-Sections!GC278/Sections!FR278</f>
        <v>11.982552688324997</v>
      </c>
      <c r="FZ278" s="129">
        <f t="shared" si="333"/>
        <v>4.7104625432718503</v>
      </c>
      <c r="GA278" s="129">
        <f t="shared" si="334"/>
        <v>62.775327115513463</v>
      </c>
      <c r="GB278" s="129">
        <f t="shared" si="325"/>
        <v>1.5939357441399987E-2</v>
      </c>
      <c r="GC278" s="149">
        <f>0.5*Sections!$U$2*Sections!$T$2*Sections!FT278^2</f>
        <v>707.63773848717153</v>
      </c>
      <c r="GD278" s="149">
        <f>BikeData!$N$2*((Sections!$P$2)/Sections!$N$2)-(0.5*Sections!$U$2*Sections!$T$2*Sections!FT278^2)/BikeData!$G$5</f>
        <v>7.7538740451261887</v>
      </c>
      <c r="GE278" s="149">
        <f>Sections!$V$2*BikeData!$N$2*(Sections!$P$2/Sections!$M$2)/(1-Sections!$V$2*Sections!$N$2/Sections!$M$2)</f>
        <v>15.459349727578084</v>
      </c>
      <c r="GF278" s="149">
        <f t="shared" si="335"/>
        <v>7.7538740451261887</v>
      </c>
      <c r="GG278" s="149">
        <f t="shared" si="336"/>
        <v>262.54111422000005</v>
      </c>
      <c r="GH278" s="149">
        <f>MAX(0, (FT278^2 - CX$6^2)/(2*Sections!GF278))</f>
        <v>253.50687582062704</v>
      </c>
      <c r="GI278" s="149">
        <f t="shared" si="337"/>
        <v>0</v>
      </c>
      <c r="GJ278" s="149">
        <f t="shared" si="338"/>
        <v>4.7104625432718503</v>
      </c>
      <c r="GL278" s="670"/>
      <c r="GM278" s="229">
        <f>INDEX($B$29:$B$34, MATCH(GQ278, $A$29:$A$34, 0))</f>
        <v>288.49501037177833</v>
      </c>
      <c r="GN278" s="106">
        <f t="shared" si="339"/>
        <v>252</v>
      </c>
      <c r="GO278" s="106">
        <f t="shared" si="340"/>
        <v>52.44218197276588</v>
      </c>
      <c r="GP278" s="106">
        <f t="shared" si="341"/>
        <v>188.79185510195717</v>
      </c>
      <c r="GQ278" s="106">
        <f>IF(HD278=1,
IF(GO278&lt;$E$29,1,
IF(GO278&lt;$E$30,2,
IF(GO278&lt;$E$31,3,
IF(GO278&lt;$E$32,4,
IF(GO278&lt;$E$33,5,
IF(GO278&lt;$E$34,6)))))),
IF(GO278&gt;$F$29,1,
IF(GO278&gt;$F$30,2,
IF(GO278&gt;$F$31,3,
IF(GO278&gt;$F$32,4,
IF(GO278&gt;$F$33,5,
IF(GO278&gt;$F$34,6)))))))</f>
        <v>3</v>
      </c>
      <c r="GR278" s="106" cm="1">
        <f t="array" ref="GR278">INDEX(Sections!$A$37:$F$67, MATCH(GO278, Acceleration!$H$6:$H$36, 1), Sections!GQ278)</f>
        <v>6.8582415088433493</v>
      </c>
      <c r="GS278" s="106">
        <f>(BikeData!$G$5/GM278)*BikeData!$N$2*(Sections!$O$2/Sections!$N$2)-Sections!GX278/Sections!GM278</f>
        <v>8.2827147782634771</v>
      </c>
      <c r="GT278" s="106">
        <f>(Sections!$V$2*Sections!$L$2*BikeData!$N$2*((Sections!$P$2)/Sections!$M$2)/(1-Sections!$V$2*Sections!$N$2/Sections!$M$2))/Sections!GM278-Sections!GX278/Sections!GM278</f>
        <v>12.430840597372729</v>
      </c>
      <c r="GU278" s="106">
        <f t="shared" si="342"/>
        <v>6.8582415088433493</v>
      </c>
      <c r="GV278" s="106">
        <f t="shared" si="379"/>
        <v>52.278715160299654</v>
      </c>
      <c r="GW278" s="106">
        <f t="shared" si="377"/>
        <v>1.909838489502871E-2</v>
      </c>
      <c r="GX278" s="106">
        <f>0.5*Sections!$U$2*Sections!$T$2*Sections!GO278^2</f>
        <v>495.03284101164434</v>
      </c>
      <c r="GY278" s="106">
        <f>BikeData!$N$2*((Sections!$P$2)/Sections!$N$2)-(0.5*Sections!$U$2*Sections!$T$2*Sections!GO278^2)/BikeData!$G$5</f>
        <v>8.5591956264728832</v>
      </c>
      <c r="GZ278" s="106">
        <f>Sections!$V$2*BikeData!$N$2*(Sections!$P$2/Sections!$M$2)/(1-Sections!$V$2*Sections!$N$2/Sections!$M$2)</f>
        <v>15.459349727578084</v>
      </c>
      <c r="HA278" s="106">
        <f t="shared" si="344"/>
        <v>8.5591956264728832</v>
      </c>
      <c r="HB278" s="106">
        <f t="shared" si="345"/>
        <v>131.21187875999999</v>
      </c>
      <c r="HC278" s="106">
        <f>MAX(0, (GO278^2 - DY$9^2)/(2*Sections!HA278))</f>
        <v>160.65659497012805</v>
      </c>
      <c r="HD278" s="106">
        <f t="shared" si="346"/>
        <v>1</v>
      </c>
      <c r="HE278" s="106">
        <f t="shared" si="378"/>
        <v>-8.5591956264728832</v>
      </c>
      <c r="HF278" s="639"/>
      <c r="HG278" s="672"/>
      <c r="HH278" s="82">
        <f>INDEX($B$29:$B$34, MATCH(HL278, $A$29:$A$34, 0))</f>
        <v>300.69501336586995</v>
      </c>
      <c r="HI278" s="82">
        <f t="shared" si="348"/>
        <v>252</v>
      </c>
      <c r="HJ278" s="82">
        <f t="shared" si="349"/>
        <v>41.184302056200181</v>
      </c>
      <c r="HK278" s="82">
        <f t="shared" si="350"/>
        <v>148.26348740232066</v>
      </c>
      <c r="HL278" s="106">
        <f>IF(HY278=1,
IF(HJ278&lt;$E$29,1,
IF(HJ278&lt;$E$30,2,
IF(HJ278&lt;$E$31,3,
IF(HJ278&lt;$E$32,4,
IF(HJ278&lt;$E$33,5,
IF(HJ278&lt;$E$34,6)))))),
IF(HJ278&gt;$F$29,1,
IF(HJ278&gt;$F$30,2,
IF(HJ278&gt;$F$31,3,
IF(HJ278&gt;$F$32,4,
IF(HJ278&gt;$F$33,5,
IF(HJ278&gt;$F$34,6)))))))</f>
        <v>2</v>
      </c>
      <c r="HM278" s="106" cm="1">
        <f t="array" ref="HM278">INDEX(Sections!$A$37:$F$67, MATCH(HJ278, Acceleration!$H$6:$H$36, 1), Sections!HL278)</f>
        <v>9.4901727706756382</v>
      </c>
      <c r="HN278" s="82">
        <f>(BikeData!$G$5/HH278)*BikeData!$N$2*(Sections!$O$2/Sections!$N$2)-Sections!HS278/Sections!HH278</f>
        <v>8.577622507097626</v>
      </c>
      <c r="HO278" s="82">
        <f>(Sections!$V$2*Sections!$L$2*BikeData!$N$2*((Sections!$P$2)/Sections!$M$2)/(1-Sections!$V$2*Sections!$N$2/Sections!$M$2))/Sections!HH278-Sections!HS278/Sections!HH278</f>
        <v>12.557447738689568</v>
      </c>
      <c r="HP278" s="82">
        <f t="shared" si="351"/>
        <v>8.577622507097626</v>
      </c>
      <c r="HQ278" s="82">
        <f t="shared" si="376"/>
        <v>40.958406013600225</v>
      </c>
      <c r="HR278" s="106">
        <f t="shared" si="381"/>
        <v>2.4347870273530241E-2</v>
      </c>
      <c r="HS278" s="104">
        <f>0.5*Sections!$U$2*Sections!$T$2*Sections!HJ278^2</f>
        <v>305.30641245414023</v>
      </c>
      <c r="HT278" s="104">
        <f>BikeData!$N$2*((Sections!$P$2)/Sections!$N$2)-(0.5*Sections!$U$2*Sections!$T$2*Sections!HJ278^2)/BikeData!$G$5</f>
        <v>9.2778563407058527</v>
      </c>
      <c r="HU278" s="104">
        <f>Sections!$V$2*BikeData!$N$2*(Sections!$P$2/Sections!$M$2)/(1-Sections!$V$2*Sections!$N$2/Sections!$M$2)</f>
        <v>15.459349727578084</v>
      </c>
      <c r="HV278" s="106">
        <f t="shared" si="352"/>
        <v>9.2778563407058527</v>
      </c>
      <c r="HW278" s="106">
        <f t="shared" si="353"/>
        <v>69.421918600000026</v>
      </c>
      <c r="HX278" s="106">
        <f t="shared" si="327"/>
        <v>74.094767758423643</v>
      </c>
      <c r="HY278" s="106">
        <f t="shared" si="354"/>
        <v>1</v>
      </c>
      <c r="HZ278" s="106">
        <f t="shared" si="380"/>
        <v>-9.2778563407058527</v>
      </c>
      <c r="IA278" s="639"/>
    </row>
    <row r="279" spans="2:235">
      <c r="B279" s="65"/>
      <c r="C279" s="65"/>
      <c r="D279" s="65"/>
      <c r="E279" s="111"/>
      <c r="F279" s="111"/>
      <c r="L279" s="149">
        <f>INDEX($B$29:$B$34, MATCH($P279, $A$29:$A$34, 0))</f>
        <v>281.54523308547459</v>
      </c>
      <c r="M279" s="149">
        <f t="shared" si="319"/>
        <v>253</v>
      </c>
      <c r="N279" s="149">
        <f t="shared" si="328"/>
        <v>61.011529978490444</v>
      </c>
      <c r="O279" s="149">
        <f t="shared" si="320"/>
        <v>219.64150792256561</v>
      </c>
      <c r="P279" s="149">
        <f>IF(AC279=0,
IF(N279&lt;$E$29,1,
IF(N279&lt;$E$30,2,
IF(N279&lt;$E$31,3,
IF(N279&lt;$E$32,4,
IF(N279&lt;$E$33,5,
IF(N279&lt;$E$34,6)))))),
IF(N279&gt;$F$29,1,
IF(N279&gt;$F$30,2,
IF(N279&gt;$F$31,3,
IF(N279&gt;$F$32,4,
IF(N279&gt;$F$33,5,
IF(N279&gt;$F$34,6)))))))</f>
        <v>4</v>
      </c>
      <c r="Q279" s="149" cm="1">
        <f t="array" ref="Q279">INDEX(Sections!$A$37:$F$67, MATCH(N279, Acceleration!$H$6:$H$36, 1), Sections!P279)</f>
        <v>4.7104625432718503</v>
      </c>
      <c r="R279" s="149">
        <f>(BikeData!$G$5/L279)*BikeData!$N$2*(Sections!$O$2/Sections!$N$2)-Sections!W279/Sections!L279</f>
        <v>7.8655975821264086</v>
      </c>
      <c r="S279" s="149">
        <f>(Sections!$V$2*Sections!$L$2*BikeData!$N$2*((Sections!$P$2)/Sections!$M$2)/(1-Sections!$V$2*Sections!$N$2/Sections!$M$2))/Sections!L279-Sections!W279/Sections!L279</f>
        <v>12.116117429656748</v>
      </c>
      <c r="T279" s="149">
        <f t="shared" si="317"/>
        <v>4.7104625432718503</v>
      </c>
      <c r="U279" s="149">
        <f t="shared" si="318"/>
        <v>61.088687294807556</v>
      </c>
      <c r="V279" s="149">
        <f t="shared" si="321"/>
        <v>1.6379987232319607E-2</v>
      </c>
      <c r="W279" s="149">
        <f>0.5*Sections!$U$2*Sections!$T$2*Sections!N279^2</f>
        <v>670.03322225692284</v>
      </c>
      <c r="X279" s="149">
        <f>BikeData!$N$2*((Sections!$P$2)/Sections!$N$2)-(0.5*Sections!$U$2*Sections!$T$2*Sections!N279^2)/BikeData!$G$5</f>
        <v>7.8963153944831923</v>
      </c>
      <c r="Y279" s="149">
        <f>Sections!$V$2*BikeData!$N$2*(Sections!$P$2/Sections!$M$2)/(1-Sections!$V$2*Sections!$N$2/Sections!$M$2)</f>
        <v>15.459349727578084</v>
      </c>
      <c r="Z279" s="149">
        <f t="shared" si="322"/>
        <v>7.8963153944831923</v>
      </c>
      <c r="AA279" s="149">
        <f>$D$2-M279</f>
        <v>250.2</v>
      </c>
      <c r="AB279" s="149">
        <f>MAX(0, (N279^2 - M$17^2)/(2*Sections!Z279))</f>
        <v>178.91658733906044</v>
      </c>
      <c r="AC279" s="149">
        <f t="shared" si="329"/>
        <v>0</v>
      </c>
      <c r="AD279" s="149">
        <f t="shared" si="323"/>
        <v>4.7104625432718503</v>
      </c>
      <c r="EW279" s="637"/>
      <c r="EX279" s="129">
        <f>INDEX($B$29:$B$34, MATCH($FB279, $A$29:$A$34, 0))</f>
        <v>327.25651568900486</v>
      </c>
      <c r="EY279" s="129">
        <f t="shared" si="355"/>
        <v>253</v>
      </c>
      <c r="EZ279" s="129">
        <f t="shared" si="356"/>
        <v>29.565473681633609</v>
      </c>
      <c r="FA279" s="129">
        <f t="shared" si="357"/>
        <v>106.435705253881</v>
      </c>
      <c r="FB279" s="149">
        <f>IF(FO279=1,
IF(EZ279&lt;$E$29,1,
IF(EZ279&lt;$E$30,2,
IF(EZ279&lt;$E$31,3,
IF(EZ279&lt;$E$32,4,
IF(EZ279&lt;$E$33,5,
IF(EZ279&lt;$E$34,6)))))),
IF(EZ279&gt;$F$29,1,
IF(EZ279&gt;$F$30,2,
IF(EZ279&gt;$F$31,3,
IF(EZ279&gt;$F$32,4,
IF(EZ279&gt;$F$33,5,
IF(EZ279&gt;$F$34,6)))))))</f>
        <v>1</v>
      </c>
      <c r="FC279" s="149" cm="1">
        <f t="array" ref="FC279">INDEX(Sections!$A$37:$F$67, MATCH(EZ279, Acceleration!$H$6:$H$36, 1), Sections!FB279)</f>
        <v>13.149061643018527</v>
      </c>
      <c r="FD279" s="129">
        <f>(BikeData!$G$5/EX279)*BikeData!$N$2*(Sections!$O$2/Sections!$N$2)-Sections!FI279/Sections!EX279</f>
        <v>8.333565548749716</v>
      </c>
      <c r="FE279" s="129">
        <f>(Sections!$V$2*Sections!$L$2*BikeData!$N$2*((Sections!$P$2)/Sections!$M$2)/(1-Sections!$V$2*Sections!$N$2/Sections!$M$2))/Sections!EX279-Sections!FI279/Sections!EX279</f>
        <v>11.990371582658033</v>
      </c>
      <c r="FF279" s="129">
        <f t="shared" si="358"/>
        <v>8.333565548749716</v>
      </c>
      <c r="FG279" s="129">
        <f t="shared" si="367"/>
        <v>29.230815452485601</v>
      </c>
      <c r="FH279" s="129">
        <f t="shared" si="362"/>
        <v>3.4015752175070912E-2</v>
      </c>
      <c r="FI279" s="149">
        <f>0.5*Sections!$U$2*Sections!$T$2*Sections!EZ279^2</f>
        <v>157.34110212348651</v>
      </c>
      <c r="FJ279" s="149">
        <f>BikeData!$N$2*((Sections!$P$2)/Sections!$N$2)-(0.5*Sections!$U$2*Sections!$T$2*Sections!EZ279^2)/BikeData!$G$5</f>
        <v>9.8383310010492391</v>
      </c>
      <c r="FK279" s="149">
        <f>Sections!$V$2*BikeData!$N$2*(Sections!$P$2/Sections!$M$2)/(1-Sections!$V$2*Sections!$N$2/Sections!$M$2)</f>
        <v>15.459349727578084</v>
      </c>
      <c r="FL279" s="149">
        <f t="shared" si="359"/>
        <v>9.8383310010492391</v>
      </c>
      <c r="FM279" s="149">
        <f t="shared" si="360"/>
        <v>0.62828163000000359</v>
      </c>
      <c r="FN279" s="149">
        <f t="shared" si="324"/>
        <v>7.5281670045741045</v>
      </c>
      <c r="FO279" s="149">
        <f t="shared" si="361"/>
        <v>1</v>
      </c>
      <c r="FP279" s="149">
        <f t="shared" si="363"/>
        <v>-9.8383310010492391</v>
      </c>
      <c r="FQ279" s="676"/>
      <c r="FR279" s="149">
        <f>INDEX($B$29:$B$34, MATCH($FV279, $A$29:$A$34, 0))</f>
        <v>281.54523308547459</v>
      </c>
      <c r="FS279" s="129">
        <f t="shared" si="330"/>
        <v>253</v>
      </c>
      <c r="FT279" s="129">
        <f t="shared" si="331"/>
        <v>62.775327115513463</v>
      </c>
      <c r="FU279" s="129">
        <f t="shared" si="332"/>
        <v>225.99117761584847</v>
      </c>
      <c r="FV279" s="149">
        <f>IF(GI279=0,
IF(FT279&lt;$E$29,1,
IF(FT279&lt;$E$30,2,
IF(FT279&lt;$E$31,3,
IF(FT279&lt;$E$32,4,
IF(FT279&lt;$E$33,5,
IF(FT279&lt;$E$34,6)))))),
IF(FT279&gt;$F$29,1,
IF(FT279&gt;$F$30,2,
IF(FT279&gt;$F$31,3,
IF(FT279&gt;$F$32,4,
IF(FT279&gt;$F$33,5,
IF(FT279&gt;$F$34,6)))))))</f>
        <v>4</v>
      </c>
      <c r="FW279" s="149" cm="1">
        <f t="array" ref="FW279">INDEX(Sections!$A$37:$F$67, MATCH(FT279, Acceleration!$H$6:$H$36, 1), Sections!FV279)</f>
        <v>4.7104625432718503</v>
      </c>
      <c r="FX279" s="129">
        <f>(BikeData!$G$5/FR279)*BikeData!$N$2*(Sections!$O$2/Sections!$N$2)-Sections!GC279/Sections!FR279</f>
        <v>7.7260097712615892</v>
      </c>
      <c r="FY279" s="129">
        <f>(Sections!$V$2*Sections!$L$2*BikeData!$N$2*((Sections!$P$2)/Sections!$M$2)/(1-Sections!$V$2*Sections!$N$2/Sections!$M$2))/Sections!FR279-Sections!GC279/Sections!FR279</f>
        <v>11.976529618791929</v>
      </c>
      <c r="FZ279" s="129">
        <f t="shared" si="333"/>
        <v>4.7104625432718503</v>
      </c>
      <c r="GA279" s="129">
        <f t="shared" si="334"/>
        <v>62.850319168213169</v>
      </c>
      <c r="GB279" s="129">
        <f t="shared" si="325"/>
        <v>1.5920316107134777E-2</v>
      </c>
      <c r="GC279" s="149">
        <f>0.5*Sections!$U$2*Sections!$T$2*Sections!FT279^2</f>
        <v>709.33350500274958</v>
      </c>
      <c r="GD279" s="149">
        <f>BikeData!$N$2*((Sections!$P$2)/Sections!$N$2)-(0.5*Sections!$U$2*Sections!$T$2*Sections!FT279^2)/BikeData!$G$5</f>
        <v>7.7474506871126358</v>
      </c>
      <c r="GE279" s="149">
        <f>Sections!$V$2*BikeData!$N$2*(Sections!$P$2/Sections!$M$2)/(1-Sections!$V$2*Sections!$N$2/Sections!$M$2)</f>
        <v>15.459349727578084</v>
      </c>
      <c r="GF279" s="149">
        <f t="shared" si="335"/>
        <v>7.7474506871126358</v>
      </c>
      <c r="GG279" s="149">
        <f t="shared" si="336"/>
        <v>261.54111422000005</v>
      </c>
      <c r="GH279" s="149">
        <f>MAX(0, (FT279^2 - CX$6^2)/(2*Sections!GF279))</f>
        <v>254.32505824237637</v>
      </c>
      <c r="GI279" s="149">
        <f t="shared" si="337"/>
        <v>0</v>
      </c>
      <c r="GJ279" s="149">
        <f t="shared" si="338"/>
        <v>4.7104625432718503</v>
      </c>
      <c r="GL279" s="670"/>
      <c r="GM279" s="229">
        <f>INDEX($B$29:$B$34, MATCH(GQ279, $A$29:$A$34, 0))</f>
        <v>288.49501037177833</v>
      </c>
      <c r="GN279" s="106">
        <f t="shared" si="339"/>
        <v>253</v>
      </c>
      <c r="GO279" s="106">
        <f t="shared" si="340"/>
        <v>52.278715160299654</v>
      </c>
      <c r="GP279" s="106">
        <f t="shared" si="341"/>
        <v>188.20337457707876</v>
      </c>
      <c r="GQ279" s="106">
        <f>IF(HD279=1,
IF(GO279&lt;$E$29,1,
IF(GO279&lt;$E$30,2,
IF(GO279&lt;$E$31,3,
IF(GO279&lt;$E$32,4,
IF(GO279&lt;$E$33,5,
IF(GO279&lt;$E$34,6)))))),
IF(GO279&gt;$F$29,1,
IF(GO279&gt;$F$30,2,
IF(GO279&gt;$F$31,3,
IF(GO279&gt;$F$32,4,
IF(GO279&gt;$F$33,5,
IF(GO279&gt;$F$34,6)))))))</f>
        <v>3</v>
      </c>
      <c r="GR279" s="106" cm="1">
        <f t="array" ref="GR279">INDEX(Sections!$A$37:$F$67, MATCH(GO279, Acceleration!$H$6:$H$36, 1), Sections!GQ279)</f>
        <v>6.8582415088433493</v>
      </c>
      <c r="GS279" s="106">
        <f>(BikeData!$G$5/GM279)*BikeData!$N$2*(Sections!$O$2/Sections!$N$2)-Sections!GX279/Sections!GM279</f>
        <v>8.293395415067419</v>
      </c>
      <c r="GT279" s="106">
        <f>(Sections!$V$2*Sections!$L$2*BikeData!$N$2*((Sections!$P$2)/Sections!$M$2)/(1-Sections!$V$2*Sections!$N$2/Sections!$M$2))/Sections!GM279-Sections!GX279/Sections!GM279</f>
        <v>12.441521234176671</v>
      </c>
      <c r="GU279" s="106">
        <f t="shared" si="342"/>
        <v>6.8582415088433493</v>
      </c>
      <c r="GV279" s="106">
        <f t="shared" si="379"/>
        <v>52.114511647889401</v>
      </c>
      <c r="GW279" s="106">
        <f t="shared" si="377"/>
        <v>1.9158331063707179E-2</v>
      </c>
      <c r="GX279" s="106">
        <f>0.5*Sections!$U$2*Sections!$T$2*Sections!GO279^2</f>
        <v>491.95153058611407</v>
      </c>
      <c r="GY279" s="106">
        <f>BikeData!$N$2*((Sections!$P$2)/Sections!$N$2)-(0.5*Sections!$U$2*Sections!$T$2*Sections!GO279^2)/BikeData!$G$5</f>
        <v>8.570867256872619</v>
      </c>
      <c r="GZ279" s="106">
        <f>Sections!$V$2*BikeData!$N$2*(Sections!$P$2/Sections!$M$2)/(1-Sections!$V$2*Sections!$N$2/Sections!$M$2)</f>
        <v>15.459349727578084</v>
      </c>
      <c r="HA279" s="106">
        <f t="shared" si="344"/>
        <v>8.570867256872619</v>
      </c>
      <c r="HB279" s="106">
        <f t="shared" si="345"/>
        <v>130.21187875999999</v>
      </c>
      <c r="HC279" s="106">
        <f>MAX(0, (GO279^2 - DY$9^2)/(2*Sections!HA279))</f>
        <v>159.43917790934256</v>
      </c>
      <c r="HD279" s="106">
        <f t="shared" si="346"/>
        <v>1</v>
      </c>
      <c r="HE279" s="106">
        <f t="shared" si="378"/>
        <v>-8.570867256872619</v>
      </c>
      <c r="HF279" s="639"/>
      <c r="HG279" s="672"/>
      <c r="HH279" s="82">
        <f>INDEX($B$29:$B$34, MATCH(HL279, $A$29:$A$34, 0))</f>
        <v>300.69501336586995</v>
      </c>
      <c r="HI279" s="82">
        <f t="shared" si="348"/>
        <v>253</v>
      </c>
      <c r="HJ279" s="82">
        <f t="shared" si="349"/>
        <v>40.958406013600225</v>
      </c>
      <c r="HK279" s="82">
        <f t="shared" si="350"/>
        <v>147.4502616489608</v>
      </c>
      <c r="HL279" s="106">
        <f>IF(HY279=1,
IF(HJ279&lt;$E$29,1,
IF(HJ279&lt;$E$30,2,
IF(HJ279&lt;$E$31,3,
IF(HJ279&lt;$E$32,4,
IF(HJ279&lt;$E$33,5,
IF(HJ279&lt;$E$34,6)))))),
IF(HJ279&gt;$F$29,1,
IF(HJ279&gt;$F$30,2,
IF(HJ279&gt;$F$31,3,
IF(HJ279&gt;$F$32,4,
IF(HJ279&gt;$F$33,5,
IF(HJ279&gt;$F$34,6)))))))</f>
        <v>2</v>
      </c>
      <c r="HM279" s="106" cm="1">
        <f t="array" ref="HM279">INDEX(Sections!$A$37:$F$67, MATCH(HJ279, Acceleration!$H$6:$H$36, 1), Sections!HL279)</f>
        <v>9.4901727706756382</v>
      </c>
      <c r="HN279" s="82">
        <f>(BikeData!$G$5/HH279)*BikeData!$N$2*(Sections!$O$2/Sections!$N$2)-Sections!HS279/Sections!HH279</f>
        <v>8.5887302013864915</v>
      </c>
      <c r="HO279" s="82">
        <f>(Sections!$V$2*Sections!$L$2*BikeData!$N$2*((Sections!$P$2)/Sections!$M$2)/(1-Sections!$V$2*Sections!$N$2/Sections!$M$2))/Sections!HH279-Sections!HS279/Sections!HH279</f>
        <v>12.568555432978432</v>
      </c>
      <c r="HP279" s="82">
        <f t="shared" si="351"/>
        <v>8.5887302013864915</v>
      </c>
      <c r="HQ279" s="82">
        <f t="shared" si="376"/>
        <v>40.73094655478738</v>
      </c>
      <c r="HR279" s="106">
        <f t="shared" si="381"/>
        <v>2.4482994871646867E-2</v>
      </c>
      <c r="HS279" s="104">
        <f>0.5*Sections!$U$2*Sections!$T$2*Sections!HJ279^2</f>
        <v>301.96638417148614</v>
      </c>
      <c r="HT279" s="104">
        <f>BikeData!$N$2*((Sections!$P$2)/Sections!$N$2)-(0.5*Sections!$U$2*Sections!$T$2*Sections!HJ279^2)/BikeData!$G$5</f>
        <v>9.2905079629886345</v>
      </c>
      <c r="HU279" s="104">
        <f>Sections!$V$2*BikeData!$N$2*(Sections!$P$2/Sections!$M$2)/(1-Sections!$V$2*Sections!$N$2/Sections!$M$2)</f>
        <v>15.459349727578084</v>
      </c>
      <c r="HV279" s="106">
        <f t="shared" si="352"/>
        <v>9.2905079629886345</v>
      </c>
      <c r="HW279" s="106">
        <f t="shared" si="353"/>
        <v>68.421918600000026</v>
      </c>
      <c r="HX279" s="106">
        <f t="shared" si="327"/>
        <v>72.995228810046314</v>
      </c>
      <c r="HY279" s="106">
        <f t="shared" si="354"/>
        <v>1</v>
      </c>
      <c r="HZ279" s="106">
        <f t="shared" si="380"/>
        <v>-9.2905079629886345</v>
      </c>
      <c r="IA279" s="639"/>
    </row>
    <row r="280" spans="2:235" ht="14.65" thickBot="1">
      <c r="B280" s="65"/>
      <c r="C280" s="65"/>
      <c r="D280" s="65"/>
      <c r="E280" s="111"/>
      <c r="F280" s="111"/>
      <c r="L280" s="149">
        <f>INDEX($B$29:$B$34, MATCH($P280, $A$29:$A$34, 0))</f>
        <v>281.54523308547459</v>
      </c>
      <c r="M280" s="149">
        <f t="shared" si="319"/>
        <v>254</v>
      </c>
      <c r="N280" s="149">
        <f t="shared" si="328"/>
        <v>61.088687294807556</v>
      </c>
      <c r="O280" s="149">
        <f t="shared" si="320"/>
        <v>219.91927426130721</v>
      </c>
      <c r="P280" s="149">
        <f>IF(AC280=0,
IF(N280&lt;$E$29,1,
IF(N280&lt;$E$30,2,
IF(N280&lt;$E$31,3,
IF(N280&lt;$E$32,4,
IF(N280&lt;$E$33,5,
IF(N280&lt;$E$34,6)))))),
IF(N280&gt;$F$29,1,
IF(N280&gt;$F$30,2,
IF(N280&gt;$F$31,3,
IF(N280&gt;$F$32,4,
IF(N280&gt;$F$33,5,
IF(N280&gt;$F$34,6)))))))</f>
        <v>4</v>
      </c>
      <c r="Q280" s="149" cm="1">
        <f t="array" ref="Q280">INDEX(Sections!$A$37:$F$67, MATCH(N280, Acceleration!$H$6:$H$36, 1), Sections!P280)</f>
        <v>4.7104625432718503</v>
      </c>
      <c r="R280" s="149">
        <f>(BikeData!$G$5/L280)*BikeData!$N$2*(Sections!$O$2/Sections!$N$2)-Sections!W280/Sections!L280</f>
        <v>7.8595745125933387</v>
      </c>
      <c r="S280" s="149">
        <f>(Sections!$V$2*Sections!$L$2*BikeData!$N$2*((Sections!$P$2)/Sections!$M$2)/(1-Sections!$V$2*Sections!$N$2/Sections!$M$2))/Sections!L280-Sections!W280/Sections!L280</f>
        <v>12.110094360123679</v>
      </c>
      <c r="T280" s="149">
        <f t="shared" si="317"/>
        <v>4.7104625432718503</v>
      </c>
      <c r="U280" s="149">
        <f t="shared" si="318"/>
        <v>61.165747281377392</v>
      </c>
      <c r="V280" s="149">
        <f t="shared" si="321"/>
        <v>1.6359324771598873E-2</v>
      </c>
      <c r="W280" s="149">
        <f>0.5*Sections!$U$2*Sections!$T$2*Sections!N280^2</f>
        <v>671.72898877250077</v>
      </c>
      <c r="X280" s="149">
        <f>BikeData!$N$2*((Sections!$P$2)/Sections!$N$2)-(0.5*Sections!$U$2*Sections!$T$2*Sections!N280^2)/BikeData!$G$5</f>
        <v>7.8898920364696394</v>
      </c>
      <c r="Y280" s="149">
        <f>Sections!$V$2*BikeData!$N$2*(Sections!$P$2/Sections!$M$2)/(1-Sections!$V$2*Sections!$N$2/Sections!$M$2)</f>
        <v>15.459349727578084</v>
      </c>
      <c r="Z280" s="149">
        <f t="shared" si="322"/>
        <v>7.8898920364696394</v>
      </c>
      <c r="AA280" s="149">
        <f>$D$2-M280</f>
        <v>249.2</v>
      </c>
      <c r="AB280" s="149">
        <f>MAX(0, (N280^2 - M$17^2)/(2*Sections!Z280))</f>
        <v>179.65927276634241</v>
      </c>
      <c r="AC280" s="149">
        <f t="shared" si="329"/>
        <v>0</v>
      </c>
      <c r="AD280" s="149">
        <f t="shared" si="323"/>
        <v>4.7104625432718503</v>
      </c>
      <c r="EW280" s="638"/>
      <c r="EX280" s="150">
        <f>INDEX($B$29:$B$34, MATCH($FB280, $A$29:$A$34, 0))</f>
        <v>327.25651568900486</v>
      </c>
      <c r="EY280" s="150">
        <f>EY14</f>
        <v>253.62828163</v>
      </c>
      <c r="EZ280" s="150">
        <f t="shared" si="356"/>
        <v>29.230815452485601</v>
      </c>
      <c r="FA280" s="150">
        <f t="shared" si="357"/>
        <v>105.23093562894816</v>
      </c>
      <c r="FB280" s="151">
        <f>IF(FO280=1,
IF(EZ280&lt;$E$29,1,
IF(EZ280&lt;$E$30,2,
IF(EZ280&lt;$E$31,3,
IF(EZ280&lt;$E$32,4,
IF(EZ280&lt;$E$33,5,
IF(EZ280&lt;$E$34,6)))))),
IF(EZ280&gt;$F$29,1,
IF(EZ280&gt;$F$30,2,
IF(EZ280&gt;$F$31,3,
IF(EZ280&gt;$F$32,4,
IF(EZ280&gt;$F$33,5,
IF(EZ280&gt;$F$34,6)))))))</f>
        <v>1</v>
      </c>
      <c r="FC280" s="151" cm="1">
        <f t="array" ref="FC280">INDEX(Sections!$A$37:$F$67, MATCH(EZ280, Acceleration!$H$6:$H$36, 1), Sections!FB280)</f>
        <v>13.149061643018527</v>
      </c>
      <c r="FD280" s="150">
        <f>(BikeData!$G$5/EX280)*BikeData!$N$2*(Sections!$O$2/Sections!$N$2)-Sections!FI280/Sections!EX280</f>
        <v>8.3443882489575962</v>
      </c>
      <c r="FE280" s="150">
        <f>(Sections!$V$2*Sections!$L$2*BikeData!$N$2*((Sections!$P$2)/Sections!$M$2)/(1-Sections!$V$2*Sections!$N$2/Sections!$M$2))/Sections!EX280-Sections!FI280/Sections!EX280</f>
        <v>12.001194282865914</v>
      </c>
      <c r="FF280" s="150">
        <f t="shared" si="358"/>
        <v>8.3443882489575962</v>
      </c>
      <c r="FG280" s="150">
        <f t="shared" si="367"/>
        <v>28.891816803436772</v>
      </c>
      <c r="FH280" s="150">
        <f t="shared" si="362"/>
        <v>3.4410003855188734E-2</v>
      </c>
      <c r="FI280" s="151">
        <f>0.5*Sections!$U$2*Sections!$T$2*Sections!EZ280^2</f>
        <v>153.79930296310877</v>
      </c>
      <c r="FJ280" s="151">
        <f>BikeData!$N$2*((Sections!$P$2)/Sections!$N$2)-(0.5*Sections!$U$2*Sections!$T$2*Sections!EZ280^2)/BikeData!$G$5</f>
        <v>9.851746906959761</v>
      </c>
      <c r="FK280" s="151">
        <f>Sections!$V$2*BikeData!$N$2*(Sections!$P$2/Sections!$M$2)/(1-Sections!$V$2*Sections!$N$2/Sections!$M$2)</f>
        <v>15.459349727578084</v>
      </c>
      <c r="FL280" s="151">
        <f t="shared" si="359"/>
        <v>9.851746906959761</v>
      </c>
      <c r="FM280" s="151">
        <f t="shared" si="360"/>
        <v>0</v>
      </c>
      <c r="FN280" s="151">
        <f t="shared" si="324"/>
        <v>6.5192770812814409</v>
      </c>
      <c r="FO280" s="151">
        <f t="shared" si="361"/>
        <v>1</v>
      </c>
      <c r="FP280" s="151">
        <f t="shared" si="363"/>
        <v>-9.851746906959761</v>
      </c>
      <c r="FQ280" s="677"/>
      <c r="FR280" s="129">
        <f>INDEX($B$29:$B$34, MATCH($FV280, $A$29:$A$34, 0))</f>
        <v>281.54523308547459</v>
      </c>
      <c r="FS280" s="129">
        <f t="shared" si="330"/>
        <v>254</v>
      </c>
      <c r="FT280" s="129">
        <f t="shared" si="331"/>
        <v>62.850319168213169</v>
      </c>
      <c r="FU280" s="129">
        <f t="shared" si="332"/>
        <v>226.2611490055674</v>
      </c>
      <c r="FV280" s="149">
        <f>IF(GI280=0,
IF(FT280&lt;$E$29,1,
IF(FT280&lt;$E$30,2,
IF(FT280&lt;$E$31,3,
IF(FT280&lt;$E$32,4,
IF(FT280&lt;$E$33,5,
IF(FT280&lt;$E$34,6)))))),
IF(FT280&gt;$F$29,1,
IF(FT280&gt;$F$30,2,
IF(FT280&gt;$F$31,3,
IF(FT280&gt;$F$32,4,
IF(FT280&gt;$F$33,5,
IF(FT280&gt;$F$34,6)))))))</f>
        <v>4</v>
      </c>
      <c r="FW280" s="149" cm="1">
        <f t="array" ref="FW280">INDEX(Sections!$A$37:$F$67, MATCH(FT280, Acceleration!$H$6:$H$36, 1), Sections!FV280)</f>
        <v>4.7104625432718503</v>
      </c>
      <c r="FX280" s="129">
        <f>(BikeData!$G$5/FR280)*BikeData!$N$2*(Sections!$O$2/Sections!$N$2)-Sections!GC280/Sections!FR280</f>
        <v>7.7199867017285202</v>
      </c>
      <c r="FY280" s="129">
        <f>(Sections!$V$2*Sections!$L$2*BikeData!$N$2*((Sections!$P$2)/Sections!$M$2)/(1-Sections!$V$2*Sections!$N$2/Sections!$M$2))/Sections!FR280-Sections!GC280/Sections!FR280</f>
        <v>11.970506549258861</v>
      </c>
      <c r="FZ280" s="129">
        <f t="shared" si="333"/>
        <v>4.7104625432718503</v>
      </c>
      <c r="GA280" s="129">
        <f t="shared" si="334"/>
        <v>62.925221848101636</v>
      </c>
      <c r="GB280" s="129">
        <f t="shared" si="325"/>
        <v>1.590134285123522E-2</v>
      </c>
      <c r="GC280" s="149">
        <f>0.5*Sections!$U$2*Sections!$T$2*Sections!FT280^2</f>
        <v>711.02927151832739</v>
      </c>
      <c r="GD280" s="149">
        <f>BikeData!$N$2*((Sections!$P$2)/Sections!$N$2)-(0.5*Sections!$U$2*Sections!$T$2*Sections!FT280^2)/BikeData!$G$5</f>
        <v>7.741027329099083</v>
      </c>
      <c r="GE280" s="149">
        <f>Sections!$V$2*BikeData!$N$2*(Sections!$P$2/Sections!$M$2)/(1-Sections!$V$2*Sections!$N$2/Sections!$M$2)</f>
        <v>15.459349727578084</v>
      </c>
      <c r="GF280" s="149">
        <f t="shared" si="335"/>
        <v>7.741027329099083</v>
      </c>
      <c r="GG280" s="149">
        <f t="shared" si="336"/>
        <v>260.54111422000005</v>
      </c>
      <c r="GH280" s="149">
        <f>MAX(0, (FT280^2 - CX$6^2)/(2*Sections!GF280))</f>
        <v>255.14459848871195</v>
      </c>
      <c r="GI280" s="149">
        <f t="shared" si="337"/>
        <v>0</v>
      </c>
      <c r="GJ280" s="149">
        <f t="shared" si="338"/>
        <v>4.7104625432718503</v>
      </c>
      <c r="GL280" s="670"/>
      <c r="GM280" s="229">
        <f>INDEX($B$29:$B$34, MATCH(GQ280, $A$29:$A$34, 0))</f>
        <v>288.49501037177833</v>
      </c>
      <c r="GN280" s="106">
        <f t="shared" si="339"/>
        <v>254</v>
      </c>
      <c r="GO280" s="106">
        <f t="shared" si="340"/>
        <v>52.114511647889401</v>
      </c>
      <c r="GP280" s="106">
        <f t="shared" si="341"/>
        <v>187.61224193240184</v>
      </c>
      <c r="GQ280" s="106">
        <f>IF(HD280=1,
IF(GO280&lt;$E$29,1,
IF(GO280&lt;$E$30,2,
IF(GO280&lt;$E$31,3,
IF(GO280&lt;$E$32,4,
IF(GO280&lt;$E$33,5,
IF(GO280&lt;$E$34,6)))))),
IF(GO280&gt;$F$29,1,
IF(GO280&gt;$F$30,2,
IF(GO280&gt;$F$31,3,
IF(GO280&gt;$F$32,4,
IF(GO280&gt;$F$33,5,
IF(GO280&gt;$F$34,6)))))))</f>
        <v>3</v>
      </c>
      <c r="GR280" s="106" cm="1">
        <f t="array" ref="GR280">INDEX(Sections!$A$37:$F$67, MATCH(GO280, Acceleration!$H$6:$H$36, 1), Sections!GQ280)</f>
        <v>6.8582415088433493</v>
      </c>
      <c r="GS280" s="106">
        <f>(BikeData!$G$5/GM280)*BikeData!$N$2*(Sections!$O$2/Sections!$N$2)-Sections!GX280/Sections!GM280</f>
        <v>8.3040906163760937</v>
      </c>
      <c r="GT280" s="106">
        <f>(Sections!$V$2*Sections!$L$2*BikeData!$N$2*((Sections!$P$2)/Sections!$M$2)/(1-Sections!$V$2*Sections!$N$2/Sections!$M$2))/Sections!GM280-Sections!GX280/Sections!GM280</f>
        <v>12.452216435485344</v>
      </c>
      <c r="GU280" s="106">
        <f t="shared" si="342"/>
        <v>6.8582415088433493</v>
      </c>
      <c r="GV280" s="106">
        <f t="shared" si="379"/>
        <v>51.949564143424112</v>
      </c>
      <c r="GW280" s="106">
        <f t="shared" si="377"/>
        <v>1.9218928191998882E-2</v>
      </c>
      <c r="GX280" s="106">
        <f>0.5*Sections!$U$2*Sections!$T$2*Sections!GO280^2</f>
        <v>488.86601837364003</v>
      </c>
      <c r="GY280" s="106">
        <f>BikeData!$N$2*((Sections!$P$2)/Sections!$N$2)-(0.5*Sections!$U$2*Sections!$T$2*Sections!GO280^2)/BikeData!$G$5</f>
        <v>8.5825548031319912</v>
      </c>
      <c r="GZ280" s="106">
        <f>Sections!$V$2*BikeData!$N$2*(Sections!$P$2/Sections!$M$2)/(1-Sections!$V$2*Sections!$N$2/Sections!$M$2)</f>
        <v>15.459349727578084</v>
      </c>
      <c r="HA280" s="106">
        <f t="shared" si="344"/>
        <v>8.5825548031319912</v>
      </c>
      <c r="HB280" s="106">
        <f t="shared" si="345"/>
        <v>129.21187875999999</v>
      </c>
      <c r="HC280" s="106">
        <f>MAX(0, (GO280^2 - DY$9^2)/(2*Sections!HA280))</f>
        <v>158.22341870202166</v>
      </c>
      <c r="HD280" s="106">
        <f t="shared" si="346"/>
        <v>1</v>
      </c>
      <c r="HE280" s="106">
        <f t="shared" si="378"/>
        <v>-8.5825548031319912</v>
      </c>
      <c r="HF280" s="639"/>
      <c r="HG280" s="672"/>
      <c r="HH280" s="82">
        <f>INDEX($B$29:$B$34, MATCH(HL280, $A$29:$A$34, 0))</f>
        <v>300.69501336586995</v>
      </c>
      <c r="HI280" s="82">
        <f t="shared" si="348"/>
        <v>254</v>
      </c>
      <c r="HJ280" s="82">
        <f t="shared" si="349"/>
        <v>40.73094655478738</v>
      </c>
      <c r="HK280" s="82">
        <f t="shared" si="350"/>
        <v>146.63140759723458</v>
      </c>
      <c r="HL280" s="106">
        <f>IF(HY280=1,
IF(HJ280&lt;$E$29,1,
IF(HJ280&lt;$E$30,2,
IF(HJ280&lt;$E$31,3,
IF(HJ280&lt;$E$32,4,
IF(HJ280&lt;$E$33,5,
IF(HJ280&lt;$E$34,6)))))),
IF(HJ280&gt;$F$29,1,
IF(HJ280&gt;$F$30,2,
IF(HJ280&gt;$F$31,3,
IF(HJ280&gt;$F$32,4,
IF(HJ280&gt;$F$33,5,
IF(HJ280&gt;$F$34,6)))))))</f>
        <v>2</v>
      </c>
      <c r="HM280" s="106" cm="1">
        <f t="array" ref="HM280">INDEX(Sections!$A$37:$F$67, MATCH(HJ280, Acceleration!$H$6:$H$36, 1), Sections!HL280)</f>
        <v>9.4901727706756382</v>
      </c>
      <c r="HN280" s="82">
        <f>(BikeData!$G$5/HH280)*BikeData!$N$2*(Sections!$O$2/Sections!$N$2)-Sections!HS280/Sections!HH280</f>
        <v>8.5998530425312047</v>
      </c>
      <c r="HO280" s="82">
        <f>(Sections!$V$2*Sections!$L$2*BikeData!$N$2*((Sections!$P$2)/Sections!$M$2)/(1-Sections!$V$2*Sections!$N$2/Sections!$M$2))/Sections!HH280-Sections!HS280/Sections!HH280</f>
        <v>12.579678274123145</v>
      </c>
      <c r="HP280" s="82">
        <f t="shared" si="351"/>
        <v>8.5998530425312047</v>
      </c>
      <c r="HQ280" s="82">
        <f t="shared" si="376"/>
        <v>40.501896913280227</v>
      </c>
      <c r="HR280" s="106">
        <f t="shared" si="381"/>
        <v>2.4620583431703078E-2</v>
      </c>
      <c r="HS280" s="104">
        <f>0.5*Sections!$U$2*Sections!$T$2*Sections!HJ280^2</f>
        <v>298.62180130481022</v>
      </c>
      <c r="HT280" s="104">
        <f>BikeData!$N$2*((Sections!$P$2)/Sections!$N$2)-(0.5*Sections!$U$2*Sections!$T$2*Sections!HJ280^2)/BikeData!$G$5</f>
        <v>9.303176837483619</v>
      </c>
      <c r="HU280" s="104">
        <f>Sections!$V$2*BikeData!$N$2*(Sections!$P$2/Sections!$M$2)/(1-Sections!$V$2*Sections!$N$2/Sections!$M$2)</f>
        <v>15.459349727578084</v>
      </c>
      <c r="HV280" s="106">
        <f t="shared" si="352"/>
        <v>9.303176837483619</v>
      </c>
      <c r="HW280" s="106">
        <f t="shared" si="353"/>
        <v>67.421918600000026</v>
      </c>
      <c r="HX280" s="106">
        <f t="shared" si="327"/>
        <v>71.897187191149285</v>
      </c>
      <c r="HY280" s="106">
        <f t="shared" si="354"/>
        <v>1</v>
      </c>
      <c r="HZ280" s="106">
        <f t="shared" si="380"/>
        <v>-9.303176837483619</v>
      </c>
      <c r="IA280" s="639"/>
    </row>
    <row r="281" spans="2:235">
      <c r="B281" s="65"/>
      <c r="C281" s="65"/>
      <c r="D281" s="65"/>
      <c r="E281" s="111"/>
      <c r="F281" s="111"/>
      <c r="L281" s="149">
        <f>INDEX($B$29:$B$34, MATCH($P281, $A$29:$A$34, 0))</f>
        <v>281.54523308547459</v>
      </c>
      <c r="M281" s="149">
        <f t="shared" si="319"/>
        <v>255</v>
      </c>
      <c r="N281" s="149">
        <f t="shared" si="328"/>
        <v>61.165747281377392</v>
      </c>
      <c r="O281" s="149">
        <f t="shared" si="320"/>
        <v>220.19669021295863</v>
      </c>
      <c r="P281" s="149">
        <f>IF(AC281=0,
IF(N281&lt;$E$29,1,
IF(N281&lt;$E$30,2,
IF(N281&lt;$E$31,3,
IF(N281&lt;$E$32,4,
IF(N281&lt;$E$33,5,
IF(N281&lt;$E$34,6)))))),
IF(N281&gt;$F$29,1,
IF(N281&gt;$F$30,2,
IF(N281&gt;$F$31,3,
IF(N281&gt;$F$32,4,
IF(N281&gt;$F$33,5,
IF(N281&gt;$F$34,6)))))))</f>
        <v>4</v>
      </c>
      <c r="Q281" s="149" cm="1">
        <f t="array" ref="Q281">INDEX(Sections!$A$37:$F$67, MATCH(N281, Acceleration!$H$6:$H$36, 1), Sections!P281)</f>
        <v>4.7104625432718503</v>
      </c>
      <c r="R281" s="149">
        <f>(BikeData!$G$5/L281)*BikeData!$N$2*(Sections!$O$2/Sections!$N$2)-Sections!W281/Sections!L281</f>
        <v>7.8535514430602706</v>
      </c>
      <c r="S281" s="149">
        <f>(Sections!$V$2*Sections!$L$2*BikeData!$N$2*((Sections!$P$2)/Sections!$M$2)/(1-Sections!$V$2*Sections!$N$2/Sections!$M$2))/Sections!L281-Sections!W281/Sections!L281</f>
        <v>12.10407129059061</v>
      </c>
      <c r="T281" s="149">
        <f t="shared" si="317"/>
        <v>4.7104625432718503</v>
      </c>
      <c r="U281" s="149">
        <f t="shared" si="318"/>
        <v>61.24271030560184</v>
      </c>
      <c r="V281" s="149">
        <f t="shared" si="321"/>
        <v>1.633874030786572E-2</v>
      </c>
      <c r="W281" s="149">
        <f>0.5*Sections!$U$2*Sections!$T$2*Sections!N281^2</f>
        <v>673.42475528807859</v>
      </c>
      <c r="X281" s="149">
        <f>BikeData!$N$2*((Sections!$P$2)/Sections!$N$2)-(0.5*Sections!$U$2*Sections!$T$2*Sections!N281^2)/BikeData!$G$5</f>
        <v>7.8834686784560866</v>
      </c>
      <c r="Y281" s="149">
        <f>Sections!$V$2*BikeData!$N$2*(Sections!$P$2/Sections!$M$2)/(1-Sections!$V$2*Sections!$N$2/Sections!$M$2)</f>
        <v>15.459349727578084</v>
      </c>
      <c r="Z281" s="149">
        <f t="shared" si="322"/>
        <v>7.8834686784560866</v>
      </c>
      <c r="AA281" s="149">
        <f>$D$2-M281</f>
        <v>248.2</v>
      </c>
      <c r="AB281" s="149">
        <f>MAX(0, (N281^2 - M$17^2)/(2*Sections!Z281))</f>
        <v>180.40316845641229</v>
      </c>
      <c r="AC281" s="149">
        <f t="shared" si="329"/>
        <v>0</v>
      </c>
      <c r="AD281" s="149">
        <f t="shared" si="323"/>
        <v>4.7104625432718503</v>
      </c>
      <c r="FR281" s="129">
        <f>INDEX($B$29:$B$34, MATCH($FV281, $A$29:$A$34, 0))</f>
        <v>281.54523308547459</v>
      </c>
      <c r="FS281" s="129">
        <f t="shared" si="330"/>
        <v>255</v>
      </c>
      <c r="FT281" s="129">
        <f t="shared" si="331"/>
        <v>62.925221848101636</v>
      </c>
      <c r="FU281" s="129">
        <f t="shared" si="332"/>
        <v>226.5307986531659</v>
      </c>
      <c r="FV281" s="149">
        <f>IF(GI281=0,
IF(FT281&lt;$E$29,1,
IF(FT281&lt;$E$30,2,
IF(FT281&lt;$E$31,3,
IF(FT281&lt;$E$32,4,
IF(FT281&lt;$E$33,5,
IF(FT281&lt;$E$34,6)))))),
IF(FT281&gt;$F$29,1,
IF(FT281&gt;$F$30,2,
IF(FT281&gt;$F$31,3,
IF(FT281&gt;$F$32,4,
IF(FT281&gt;$F$33,5,
IF(FT281&gt;$F$34,6)))))))</f>
        <v>4</v>
      </c>
      <c r="FW281" s="149" cm="1">
        <f t="array" ref="FW281">INDEX(Sections!$A$37:$F$67, MATCH(FT281, Acceleration!$H$6:$H$36, 1), Sections!FV281)</f>
        <v>4.7104625432718503</v>
      </c>
      <c r="FX281" s="129">
        <f>(BikeData!$G$5/FR281)*BikeData!$N$2*(Sections!$O$2/Sections!$N$2)-Sections!GC281/Sections!FR281</f>
        <v>7.7139636321954512</v>
      </c>
      <c r="FY281" s="129">
        <f>(Sections!$V$2*Sections!$L$2*BikeData!$N$2*((Sections!$P$2)/Sections!$M$2)/(1-Sections!$V$2*Sections!$N$2/Sections!$M$2))/Sections!FR281-Sections!GC281/Sections!FR281</f>
        <v>11.964483479725791</v>
      </c>
      <c r="FZ281" s="129">
        <f t="shared" si="333"/>
        <v>4.7104625432718503</v>
      </c>
      <c r="GA281" s="129">
        <f t="shared" si="334"/>
        <v>63.000035473953119</v>
      </c>
      <c r="GB281" s="129">
        <f t="shared" si="325"/>
        <v>1.5882437268998718E-2</v>
      </c>
      <c r="GC281" s="149">
        <f>0.5*Sections!$U$2*Sections!$T$2*Sections!FT281^2</f>
        <v>712.72503803390532</v>
      </c>
      <c r="GD281" s="149">
        <f>BikeData!$N$2*((Sections!$P$2)/Sections!$N$2)-(0.5*Sections!$U$2*Sections!$T$2*Sections!FT281^2)/BikeData!$G$5</f>
        <v>7.734603971085531</v>
      </c>
      <c r="GE281" s="149">
        <f>Sections!$V$2*BikeData!$N$2*(Sections!$P$2/Sections!$M$2)/(1-Sections!$V$2*Sections!$N$2/Sections!$M$2)</f>
        <v>15.459349727578084</v>
      </c>
      <c r="GF281" s="149">
        <f t="shared" si="335"/>
        <v>7.734603971085531</v>
      </c>
      <c r="GG281" s="149">
        <f t="shared" si="336"/>
        <v>259.54111422000005</v>
      </c>
      <c r="GH281" s="149">
        <f>MAX(0, (FT281^2 - CX$6^2)/(2*Sections!GF281))</f>
        <v>255.96549994253232</v>
      </c>
      <c r="GI281" s="149">
        <f t="shared" si="337"/>
        <v>0</v>
      </c>
      <c r="GJ281" s="149">
        <f t="shared" si="338"/>
        <v>4.7104625432718503</v>
      </c>
      <c r="GL281" s="670"/>
      <c r="GM281" s="229">
        <f>INDEX($B$29:$B$34, MATCH(GQ281, $A$29:$A$34, 0))</f>
        <v>288.49501037177833</v>
      </c>
      <c r="GN281" s="106">
        <f t="shared" si="339"/>
        <v>255</v>
      </c>
      <c r="GO281" s="106">
        <f t="shared" si="340"/>
        <v>51.949564143424112</v>
      </c>
      <c r="GP281" s="106">
        <f t="shared" si="341"/>
        <v>187.01843091632682</v>
      </c>
      <c r="GQ281" s="106">
        <f>IF(HD281=1,
IF(GO281&lt;$E$29,1,
IF(GO281&lt;$E$30,2,
IF(GO281&lt;$E$31,3,
IF(GO281&lt;$E$32,4,
IF(GO281&lt;$E$33,5,
IF(GO281&lt;$E$34,6)))))),
IF(GO281&gt;$F$29,1,
IF(GO281&gt;$F$30,2,
IF(GO281&gt;$F$31,3,
IF(GO281&gt;$F$32,4,
IF(GO281&gt;$F$33,5,
IF(GO281&gt;$F$34,6)))))))</f>
        <v>3</v>
      </c>
      <c r="GR281" s="106" cm="1">
        <f t="array" ref="GR281">INDEX(Sections!$A$37:$F$67, MATCH(GO281, Acceleration!$H$6:$H$36, 1), Sections!GQ281)</f>
        <v>6.8582415088433493</v>
      </c>
      <c r="GS281" s="106">
        <f>(BikeData!$G$5/GM281)*BikeData!$N$2*(Sections!$O$2/Sections!$N$2)-Sections!GX281/Sections!GM281</f>
        <v>8.3148004020501887</v>
      </c>
      <c r="GT281" s="106">
        <f>(Sections!$V$2*Sections!$L$2*BikeData!$N$2*((Sections!$P$2)/Sections!$M$2)/(1-Sections!$V$2*Sections!$N$2/Sections!$M$2))/Sections!GM281-Sections!GX281/Sections!GM281</f>
        <v>12.462926221159439</v>
      </c>
      <c r="GU281" s="106">
        <f t="shared" si="342"/>
        <v>6.8582415088433493</v>
      </c>
      <c r="GV281" s="106">
        <f t="shared" si="379"/>
        <v>51.783865229604359</v>
      </c>
      <c r="GW281" s="106">
        <f t="shared" si="377"/>
        <v>1.9280187805301816E-2</v>
      </c>
      <c r="GX281" s="106">
        <f>0.5*Sections!$U$2*Sections!$T$2*Sections!GO281^2</f>
        <v>485.77629864451251</v>
      </c>
      <c r="GY281" s="106">
        <f>BikeData!$N$2*((Sections!$P$2)/Sections!$N$2)-(0.5*Sections!$U$2*Sections!$T$2*Sections!GO281^2)/BikeData!$G$5</f>
        <v>8.5942582869544424</v>
      </c>
      <c r="GZ281" s="106">
        <f>Sections!$V$2*BikeData!$N$2*(Sections!$P$2/Sections!$M$2)/(1-Sections!$V$2*Sections!$N$2/Sections!$M$2)</f>
        <v>15.459349727578084</v>
      </c>
      <c r="HA281" s="106">
        <f t="shared" si="344"/>
        <v>8.5942582869544424</v>
      </c>
      <c r="HB281" s="106">
        <f t="shared" si="345"/>
        <v>128.21187875999999</v>
      </c>
      <c r="HC281" s="106">
        <f>MAX(0, (GO281^2 - DY$9^2)/(2*Sections!HA281))</f>
        <v>157.00931509053461</v>
      </c>
      <c r="HD281" s="106">
        <f t="shared" si="346"/>
        <v>1</v>
      </c>
      <c r="HE281" s="106">
        <f t="shared" si="378"/>
        <v>-8.5942582869544424</v>
      </c>
      <c r="HF281" s="639"/>
      <c r="HG281" s="672"/>
      <c r="HH281" s="82">
        <f>INDEX($B$29:$B$34, MATCH(HL281, $A$29:$A$34, 0))</f>
        <v>300.69501336586995</v>
      </c>
      <c r="HI281" s="82">
        <f t="shared" si="348"/>
        <v>255</v>
      </c>
      <c r="HJ281" s="82">
        <f t="shared" si="349"/>
        <v>40.501896913280227</v>
      </c>
      <c r="HK281" s="82">
        <f t="shared" si="350"/>
        <v>145.80682888780882</v>
      </c>
      <c r="HL281" s="106">
        <f>IF(HY281=1,
IF(HJ281&lt;$E$29,1,
IF(HJ281&lt;$E$30,2,
IF(HJ281&lt;$E$31,3,
IF(HJ281&lt;$E$32,4,
IF(HJ281&lt;$E$33,5,
IF(HJ281&lt;$E$34,6)))))),
IF(HJ281&gt;$F$29,1,
IF(HJ281&gt;$F$30,2,
IF(HJ281&gt;$F$31,3,
IF(HJ281&gt;$F$32,4,
IF(HJ281&gt;$F$33,5,
IF(HJ281&gt;$F$34,6)))))))</f>
        <v>2</v>
      </c>
      <c r="HM281" s="106" cm="1">
        <f t="array" ref="HM281">INDEX(Sections!$A$37:$F$67, MATCH(HJ281, Acceleration!$H$6:$H$36, 1), Sections!HL281)</f>
        <v>9.4901727706756382</v>
      </c>
      <c r="HN281" s="82">
        <f>(BikeData!$G$5/HH281)*BikeData!$N$2*(Sections!$O$2/Sections!$N$2)-Sections!HS281/Sections!HH281</f>
        <v>8.6109910511865699</v>
      </c>
      <c r="HO281" s="82">
        <f>(Sections!$V$2*Sections!$L$2*BikeData!$N$2*((Sections!$P$2)/Sections!$M$2)/(1-Sections!$V$2*Sections!$N$2/Sections!$M$2))/Sections!HH281-Sections!HS281/Sections!HH281</f>
        <v>12.590816282778508</v>
      </c>
      <c r="HP281" s="82">
        <f t="shared" si="351"/>
        <v>8.6109910511865699</v>
      </c>
      <c r="HQ281" s="82">
        <f t="shared" si="376"/>
        <v>40.271229526779351</v>
      </c>
      <c r="HR281" s="106">
        <f t="shared" si="381"/>
        <v>2.4760710500468186E-2</v>
      </c>
      <c r="HS281" s="104">
        <f>0.5*Sections!$U$2*Sections!$T$2*Sections!HJ281^2</f>
        <v>295.27265764331611</v>
      </c>
      <c r="HT281" s="104">
        <f>BikeData!$N$2*((Sections!$P$2)/Sections!$N$2)-(0.5*Sections!$U$2*Sections!$T$2*Sections!HJ281^2)/BikeData!$G$5</f>
        <v>9.3158629877165513</v>
      </c>
      <c r="HU281" s="104">
        <f>Sections!$V$2*BikeData!$N$2*(Sections!$P$2/Sections!$M$2)/(1-Sections!$V$2*Sections!$N$2/Sections!$M$2)</f>
        <v>15.459349727578084</v>
      </c>
      <c r="HV281" s="106">
        <f t="shared" si="352"/>
        <v>9.3158629877165513</v>
      </c>
      <c r="HW281" s="106">
        <f t="shared" si="353"/>
        <v>66.421918600000026</v>
      </c>
      <c r="HX281" s="106">
        <f t="shared" si="327"/>
        <v>70.800640862700135</v>
      </c>
      <c r="HY281" s="106">
        <f t="shared" si="354"/>
        <v>1</v>
      </c>
      <c r="HZ281" s="106">
        <f t="shared" si="380"/>
        <v>-9.3158629877165513</v>
      </c>
      <c r="IA281" s="639"/>
    </row>
    <row r="282" spans="2:235">
      <c r="B282" s="65"/>
      <c r="C282" s="65"/>
      <c r="D282" s="65"/>
      <c r="E282" s="111"/>
      <c r="F282" s="111"/>
      <c r="L282" s="149">
        <f>INDEX($B$29:$B$34, MATCH($P282, $A$29:$A$34, 0))</f>
        <v>281.54523308547459</v>
      </c>
      <c r="M282" s="149">
        <f t="shared" si="319"/>
        <v>256</v>
      </c>
      <c r="N282" s="149">
        <f t="shared" si="328"/>
        <v>61.24271030560184</v>
      </c>
      <c r="O282" s="149">
        <f t="shared" si="320"/>
        <v>220.47375710016664</v>
      </c>
      <c r="P282" s="149">
        <f>IF(AC282=0,
IF(N282&lt;$E$29,1,
IF(N282&lt;$E$30,2,
IF(N282&lt;$E$31,3,
IF(N282&lt;$E$32,4,
IF(N282&lt;$E$33,5,
IF(N282&lt;$E$34,6)))))),
IF(N282&gt;$F$29,1,
IF(N282&gt;$F$30,2,
IF(N282&gt;$F$31,3,
IF(N282&gt;$F$32,4,
IF(N282&gt;$F$33,5,
IF(N282&gt;$F$34,6)))))))</f>
        <v>4</v>
      </c>
      <c r="Q282" s="149" cm="1">
        <f t="array" ref="Q282">INDEX(Sections!$A$37:$F$67, MATCH(N282, Acceleration!$H$6:$H$36, 1), Sections!P282)</f>
        <v>4.7104625432718503</v>
      </c>
      <c r="R282" s="149">
        <f>(BikeData!$G$5/L282)*BikeData!$N$2*(Sections!$O$2/Sections!$N$2)-Sections!W282/Sections!L282</f>
        <v>7.8475283735272017</v>
      </c>
      <c r="S282" s="149">
        <f>(Sections!$V$2*Sections!$L$2*BikeData!$N$2*((Sections!$P$2)/Sections!$M$2)/(1-Sections!$V$2*Sections!$N$2/Sections!$M$2))/Sections!L282-Sections!W282/Sections!L282</f>
        <v>12.098048221057542</v>
      </c>
      <c r="T282" s="149">
        <f t="shared" ref="T282:T344" si="382">MIN(Q282,R$26,S$26)</f>
        <v>4.7104625432718503</v>
      </c>
      <c r="U282" s="149">
        <f t="shared" ref="U282:U313" si="383">SQRT(N282^2 + 2*T282*1)</f>
        <v>61.319576732577126</v>
      </c>
      <c r="V282" s="149">
        <f t="shared" si="321"/>
        <v>1.631823335164349E-2</v>
      </c>
      <c r="W282" s="149">
        <f>0.5*Sections!$U$2*Sections!$T$2*Sections!N282^2</f>
        <v>675.12052180365652</v>
      </c>
      <c r="X282" s="149">
        <f>BikeData!$N$2*((Sections!$P$2)/Sections!$N$2)-(0.5*Sections!$U$2*Sections!$T$2*Sections!N282^2)/BikeData!$G$5</f>
        <v>7.8770453204425337</v>
      </c>
      <c r="Y282" s="149">
        <f>Sections!$V$2*BikeData!$N$2*(Sections!$P$2/Sections!$M$2)/(1-Sections!$V$2*Sections!$N$2/Sections!$M$2)</f>
        <v>15.459349727578084</v>
      </c>
      <c r="Z282" s="149">
        <f t="shared" si="322"/>
        <v>7.8770453204425337</v>
      </c>
      <c r="AA282" s="149">
        <f>$D$2-M282</f>
        <v>247.2</v>
      </c>
      <c r="AB282" s="149">
        <f>MAX(0, (N282^2 - M$17^2)/(2*Sections!Z282))</f>
        <v>181.14827737000644</v>
      </c>
      <c r="AC282" s="149">
        <f t="shared" si="329"/>
        <v>0</v>
      </c>
      <c r="AD282" s="149">
        <f t="shared" si="323"/>
        <v>4.7104625432718503</v>
      </c>
      <c r="FR282" s="129">
        <f>INDEX($B$29:$B$34, MATCH($FV282, $A$29:$A$34, 0))</f>
        <v>281.54523308547459</v>
      </c>
      <c r="FS282" s="129">
        <f t="shared" si="330"/>
        <v>256</v>
      </c>
      <c r="FT282" s="129">
        <f t="shared" si="331"/>
        <v>63.000035473953119</v>
      </c>
      <c r="FU282" s="129">
        <f t="shared" si="332"/>
        <v>226.80012770623122</v>
      </c>
      <c r="FV282" s="149">
        <f>IF(GI282=0,
IF(FT282&lt;$E$29,1,
IF(FT282&lt;$E$30,2,
IF(FT282&lt;$E$31,3,
IF(FT282&lt;$E$32,4,
IF(FT282&lt;$E$33,5,
IF(FT282&lt;$E$34,6)))))),
IF(FT282&gt;$F$29,1,
IF(FT282&gt;$F$30,2,
IF(FT282&gt;$F$31,3,
IF(FT282&gt;$F$32,4,
IF(FT282&gt;$F$33,5,
IF(FT282&gt;$F$34,6)))))))</f>
        <v>4</v>
      </c>
      <c r="FW282" s="149" cm="1">
        <f t="array" ref="FW282">INDEX(Sections!$A$37:$F$67, MATCH(FT282, Acceleration!$H$6:$H$36, 1), Sections!FV282)</f>
        <v>4.7104625432718503</v>
      </c>
      <c r="FX282" s="129">
        <f>(BikeData!$G$5/FR282)*BikeData!$N$2*(Sections!$O$2/Sections!$N$2)-Sections!GC282/Sections!FR282</f>
        <v>7.7079405626623823</v>
      </c>
      <c r="FY282" s="129">
        <f>(Sections!$V$2*Sections!$L$2*BikeData!$N$2*((Sections!$P$2)/Sections!$M$2)/(1-Sections!$V$2*Sections!$N$2/Sections!$M$2))/Sections!FR282-Sections!GC282/Sections!FR282</f>
        <v>11.958460410192721</v>
      </c>
      <c r="FZ282" s="129">
        <f t="shared" si="333"/>
        <v>4.7104625432718503</v>
      </c>
      <c r="GA282" s="129">
        <f t="shared" si="334"/>
        <v>63.074760362651361</v>
      </c>
      <c r="GB282" s="129">
        <f t="shared" si="325"/>
        <v>1.5863598959081963E-2</v>
      </c>
      <c r="GC282" s="149">
        <f>0.5*Sections!$U$2*Sections!$T$2*Sections!FT282^2</f>
        <v>714.42080454948325</v>
      </c>
      <c r="GD282" s="149">
        <f>BikeData!$N$2*((Sections!$P$2)/Sections!$N$2)-(0.5*Sections!$U$2*Sections!$T$2*Sections!FT282^2)/BikeData!$G$5</f>
        <v>7.7281806130719781</v>
      </c>
      <c r="GE282" s="149">
        <f>Sections!$V$2*BikeData!$N$2*(Sections!$P$2/Sections!$M$2)/(1-Sections!$V$2*Sections!$N$2/Sections!$M$2)</f>
        <v>15.459349727578084</v>
      </c>
      <c r="GF282" s="149">
        <f t="shared" si="335"/>
        <v>7.7281806130719781</v>
      </c>
      <c r="GG282" s="149">
        <f t="shared" si="336"/>
        <v>258.54111422000005</v>
      </c>
      <c r="GH282" s="149">
        <f>MAX(0, (FT282^2 - CX$6^2)/(2*Sections!GF282))</f>
        <v>256.787765997983</v>
      </c>
      <c r="GI282" s="149">
        <f t="shared" si="337"/>
        <v>0</v>
      </c>
      <c r="GJ282" s="149">
        <f t="shared" si="338"/>
        <v>4.7104625432718503</v>
      </c>
      <c r="GL282" s="670"/>
      <c r="GM282" s="229">
        <f>INDEX($B$29:$B$34, MATCH(GQ282, $A$29:$A$34, 0))</f>
        <v>288.49501037177833</v>
      </c>
      <c r="GN282" s="106">
        <f t="shared" si="339"/>
        <v>256</v>
      </c>
      <c r="GO282" s="106">
        <f t="shared" si="340"/>
        <v>51.783865229604359</v>
      </c>
      <c r="GP282" s="106">
        <f t="shared" si="341"/>
        <v>186.42191482657569</v>
      </c>
      <c r="GQ282" s="106">
        <f>IF(HD282=1,
IF(GO282&lt;$E$29,1,
IF(GO282&lt;$E$30,2,
IF(GO282&lt;$E$31,3,
IF(GO282&lt;$E$32,4,
IF(GO282&lt;$E$33,5,
IF(GO282&lt;$E$34,6)))))),
IF(GO282&gt;$F$29,1,
IF(GO282&gt;$F$30,2,
IF(GO282&gt;$F$31,3,
IF(GO282&gt;$F$32,4,
IF(GO282&gt;$F$33,5,
IF(GO282&gt;$F$34,6)))))))</f>
        <v>3</v>
      </c>
      <c r="GR282" s="106" cm="1">
        <f t="array" ref="GR282">INDEX(Sections!$A$37:$F$67, MATCH(GO282, Acceleration!$H$6:$H$36, 1), Sections!GQ282)</f>
        <v>6.8582415088433493</v>
      </c>
      <c r="GS282" s="106">
        <f>(BikeData!$G$5/GM282)*BikeData!$N$2*(Sections!$O$2/Sections!$N$2)-Sections!GX282/Sections!GM282</f>
        <v>8.3255247919774753</v>
      </c>
      <c r="GT282" s="106">
        <f>(Sections!$V$2*Sections!$L$2*BikeData!$N$2*((Sections!$P$2)/Sections!$M$2)/(1-Sections!$V$2*Sections!$N$2/Sections!$M$2))/Sections!GM282-Sections!GX282/Sections!GM282</f>
        <v>12.473650611086727</v>
      </c>
      <c r="GU282" s="106">
        <f t="shared" si="342"/>
        <v>6.8582415088433493</v>
      </c>
      <c r="GV282" s="106">
        <f t="shared" si="379"/>
        <v>51.617407360866949</v>
      </c>
      <c r="GW282" s="106">
        <f t="shared" si="377"/>
        <v>1.9342121715669139E-2</v>
      </c>
      <c r="GX282" s="106">
        <f>0.5*Sections!$U$2*Sections!$T$2*Sections!GO282^2</f>
        <v>482.68236566120891</v>
      </c>
      <c r="GY282" s="106">
        <f>BikeData!$N$2*((Sections!$P$2)/Sections!$N$2)-(0.5*Sections!$U$2*Sections!$T$2*Sections!GO282^2)/BikeData!$G$5</f>
        <v>8.6059777300730165</v>
      </c>
      <c r="GZ282" s="106">
        <f>Sections!$V$2*BikeData!$N$2*(Sections!$P$2/Sections!$M$2)/(1-Sections!$V$2*Sections!$N$2/Sections!$M$2)</f>
        <v>15.459349727578084</v>
      </c>
      <c r="HA282" s="106">
        <f t="shared" si="344"/>
        <v>8.6059777300730165</v>
      </c>
      <c r="HB282" s="106">
        <f t="shared" si="345"/>
        <v>127.21187875999999</v>
      </c>
      <c r="HC282" s="106">
        <f>MAX(0, (GO282^2 - DY$9^2)/(2*Sections!HA282))</f>
        <v>155.79686482032506</v>
      </c>
      <c r="HD282" s="106">
        <f t="shared" si="346"/>
        <v>1</v>
      </c>
      <c r="HE282" s="106">
        <f t="shared" si="378"/>
        <v>-8.6059777300730165</v>
      </c>
      <c r="HF282" s="639"/>
      <c r="HG282" s="672"/>
      <c r="HH282" s="82">
        <f>INDEX($B$29:$B$34, MATCH(HL282, $A$29:$A$34, 0))</f>
        <v>300.69501336586995</v>
      </c>
      <c r="HI282" s="82">
        <f t="shared" si="348"/>
        <v>256</v>
      </c>
      <c r="HJ282" s="82">
        <f t="shared" si="349"/>
        <v>40.271229526779351</v>
      </c>
      <c r="HK282" s="82">
        <f t="shared" si="350"/>
        <v>144.97642629640566</v>
      </c>
      <c r="HL282" s="106">
        <f>IF(HY282=1,
IF(HJ282&lt;$E$29,1,
IF(HJ282&lt;$E$30,2,
IF(HJ282&lt;$E$31,3,
IF(HJ282&lt;$E$32,4,
IF(HJ282&lt;$E$33,5,
IF(HJ282&lt;$E$34,6)))))),
IF(HJ282&gt;$F$29,1,
IF(HJ282&gt;$F$30,2,
IF(HJ282&gt;$F$31,3,
IF(HJ282&gt;$F$32,4,
IF(HJ282&gt;$F$33,5,
IF(HJ282&gt;$F$34,6)))))))</f>
        <v>2</v>
      </c>
      <c r="HM282" s="106" cm="1">
        <f t="array" ref="HM282">INDEX(Sections!$A$37:$F$67, MATCH(HJ282, Acceleration!$H$6:$H$36, 1), Sections!HL282)</f>
        <v>9.4901727706756382</v>
      </c>
      <c r="HN282" s="82">
        <f>(BikeData!$G$5/HH282)*BikeData!$N$2*(Sections!$O$2/Sections!$N$2)-Sections!HS282/Sections!HH282</f>
        <v>8.6221442480355552</v>
      </c>
      <c r="HO282" s="82">
        <f>(Sections!$V$2*Sections!$L$2*BikeData!$N$2*((Sections!$P$2)/Sections!$M$2)/(1-Sections!$V$2*Sections!$N$2/Sections!$M$2))/Sections!HH282-Sections!HS282/Sections!HH282</f>
        <v>12.601969479627495</v>
      </c>
      <c r="HP282" s="82">
        <f t="shared" si="351"/>
        <v>8.6221442480355552</v>
      </c>
      <c r="HQ282" s="82">
        <f t="shared" si="376"/>
        <v>40.038916003359212</v>
      </c>
      <c r="HR282" s="106">
        <f t="shared" si="381"/>
        <v>2.4903453813932577E-2</v>
      </c>
      <c r="HS282" s="104">
        <f>0.5*Sections!$U$2*Sections!$T$2*Sections!HJ282^2</f>
        <v>291.91894696773812</v>
      </c>
      <c r="HT282" s="104">
        <f>BikeData!$N$2*((Sections!$P$2)/Sections!$N$2)-(0.5*Sections!$U$2*Sections!$T$2*Sections!HJ282^2)/BikeData!$G$5</f>
        <v>9.3285664372452555</v>
      </c>
      <c r="HU282" s="104">
        <f>Sections!$V$2*BikeData!$N$2*(Sections!$P$2/Sections!$M$2)/(1-Sections!$V$2*Sections!$N$2/Sections!$M$2)</f>
        <v>15.459349727578084</v>
      </c>
      <c r="HV282" s="106">
        <f t="shared" si="352"/>
        <v>9.3285664372452555</v>
      </c>
      <c r="HW282" s="106">
        <f t="shared" si="353"/>
        <v>65.421918600000026</v>
      </c>
      <c r="HX282" s="106">
        <f t="shared" si="327"/>
        <v>69.705587788443154</v>
      </c>
      <c r="HY282" s="106">
        <f t="shared" si="354"/>
        <v>1</v>
      </c>
      <c r="HZ282" s="106">
        <f t="shared" si="380"/>
        <v>-9.3285664372452555</v>
      </c>
      <c r="IA282" s="639"/>
    </row>
    <row r="283" spans="2:235">
      <c r="B283" s="65"/>
      <c r="C283" s="65"/>
      <c r="D283" s="65"/>
      <c r="E283" s="111"/>
      <c r="F283" s="111"/>
      <c r="L283" s="149">
        <f>INDEX($B$29:$B$34, MATCH($P283, $A$29:$A$34, 0))</f>
        <v>281.54523308547459</v>
      </c>
      <c r="M283" s="149">
        <f t="shared" ref="M283:M346" si="384">M282+M$15</f>
        <v>257</v>
      </c>
      <c r="N283" s="149">
        <f t="shared" si="328"/>
        <v>61.319576732577126</v>
      </c>
      <c r="O283" s="149">
        <f t="shared" ref="O283:O346" si="385">N283*3.6</f>
        <v>220.75047623727767</v>
      </c>
      <c r="P283" s="149">
        <f>IF(AC283=0,
IF(N283&lt;$E$29,1,
IF(N283&lt;$E$30,2,
IF(N283&lt;$E$31,3,
IF(N283&lt;$E$32,4,
IF(N283&lt;$E$33,5,
IF(N283&lt;$E$34,6)))))),
IF(N283&gt;$F$29,1,
IF(N283&gt;$F$30,2,
IF(N283&gt;$F$31,3,
IF(N283&gt;$F$32,4,
IF(N283&gt;$F$33,5,
IF(N283&gt;$F$34,6)))))))</f>
        <v>4</v>
      </c>
      <c r="Q283" s="149" cm="1">
        <f t="array" ref="Q283">INDEX(Sections!$A$37:$F$67, MATCH(N283, Acceleration!$H$6:$H$36, 1), Sections!P283)</f>
        <v>4.7104625432718503</v>
      </c>
      <c r="R283" s="149">
        <f>(BikeData!$G$5/L283)*BikeData!$N$2*(Sections!$O$2/Sections!$N$2)-Sections!W283/Sections!L283</f>
        <v>7.8415053039941327</v>
      </c>
      <c r="S283" s="149">
        <f>(Sections!$V$2*Sections!$L$2*BikeData!$N$2*((Sections!$P$2)/Sections!$M$2)/(1-Sections!$V$2*Sections!$N$2/Sections!$M$2))/Sections!L283-Sections!W283/Sections!L283</f>
        <v>12.092025151524473</v>
      </c>
      <c r="T283" s="149">
        <f t="shared" si="382"/>
        <v>4.7104625432718503</v>
      </c>
      <c r="U283" s="149">
        <f t="shared" si="383"/>
        <v>61.396346925114024</v>
      </c>
      <c r="V283" s="149">
        <f t="shared" ref="V283:V337" si="386">(U283-N283)/T283</f>
        <v>1.6297803417745518E-2</v>
      </c>
      <c r="W283" s="149">
        <f>0.5*Sections!$U$2*Sections!$T$2*Sections!N283^2</f>
        <v>676.81628831923456</v>
      </c>
      <c r="X283" s="149">
        <f>BikeData!$N$2*((Sections!$P$2)/Sections!$N$2)-(0.5*Sections!$U$2*Sections!$T$2*Sections!N283^2)/BikeData!$G$5</f>
        <v>7.8706219624289808</v>
      </c>
      <c r="Y283" s="149">
        <f>Sections!$V$2*BikeData!$N$2*(Sections!$P$2/Sections!$M$2)/(1-Sections!$V$2*Sections!$N$2/Sections!$M$2)</f>
        <v>15.459349727578084</v>
      </c>
      <c r="Z283" s="149">
        <f t="shared" ref="Z283:Z331" si="387">MIN(X283,Y283)</f>
        <v>7.8706219624289808</v>
      </c>
      <c r="AA283" s="149">
        <f>$D$2-M283</f>
        <v>246.2</v>
      </c>
      <c r="AB283" s="149">
        <f>MAX(0, (N283^2 - M$17^2)/(2*Sections!Z283))</f>
        <v>181.89460247752632</v>
      </c>
      <c r="AC283" s="149">
        <f t="shared" si="329"/>
        <v>0</v>
      </c>
      <c r="AD283" s="149">
        <f t="shared" ref="AD283:AD343" si="388">T283</f>
        <v>4.7104625432718503</v>
      </c>
      <c r="FR283" s="129">
        <f>INDEX($B$29:$B$34, MATCH($FV283, $A$29:$A$34, 0))</f>
        <v>281.54523308547459</v>
      </c>
      <c r="FS283" s="129">
        <f t="shared" si="330"/>
        <v>257</v>
      </c>
      <c r="FT283" s="129">
        <f t="shared" si="331"/>
        <v>63.074760362651361</v>
      </c>
      <c r="FU283" s="129">
        <f t="shared" si="332"/>
        <v>227.0691373055449</v>
      </c>
      <c r="FV283" s="149">
        <f>IF(GI283=1,
IF(FT283&lt;$E$29,1,
IF(FT283&lt;$E$30,2,
IF(FT283&lt;$E$31,3,
IF(FT283&lt;$E$32,4,
IF(FT283&lt;$E$33,5,
IF(FT283&lt;$E$34,6)))))),
IF(FT283&gt;$F$29,1,
IF(FT283&gt;$F$30,2,
IF(FT283&gt;$F$31,3,
IF(FT283&gt;$F$32,4,
IF(FT283&gt;$F$33,5,
IF(FT283&gt;$F$34,6)))))))</f>
        <v>4</v>
      </c>
      <c r="FW283" s="149" cm="1">
        <f t="array" ref="FW283">INDEX(Sections!$A$37:$F$67, MATCH(FT283, Acceleration!$H$6:$H$36, 1), Sections!FV283)</f>
        <v>4.7104625432718503</v>
      </c>
      <c r="FX283" s="129">
        <f>(BikeData!$G$5/FR283)*BikeData!$N$2*(Sections!$O$2/Sections!$N$2)-Sections!GC283/Sections!FR283</f>
        <v>7.7019174931293133</v>
      </c>
      <c r="FY283" s="129">
        <f>(Sections!$V$2*Sections!$L$2*BikeData!$N$2*((Sections!$P$2)/Sections!$M$2)/(1-Sections!$V$2*Sections!$N$2/Sections!$M$2))/Sections!FR283-Sections!GC283/Sections!FR283</f>
        <v>11.952437340659653</v>
      </c>
      <c r="FZ283" s="129">
        <f t="shared" si="333"/>
        <v>4.7104625432718503</v>
      </c>
      <c r="GA283" s="129">
        <f t="shared" si="334"/>
        <v>63.149396829205259</v>
      </c>
      <c r="GB283" s="129">
        <f t="shared" ref="GB283:GB325" si="389">(GA283-FT283)/FZ283</f>
        <v>1.584482752346774E-2</v>
      </c>
      <c r="GC283" s="149">
        <f>0.5*Sections!$U$2*Sections!$T$2*Sections!FT283^2</f>
        <v>716.11657106506118</v>
      </c>
      <c r="GD283" s="149">
        <f>BikeData!$N$2*((Sections!$P$2)/Sections!$N$2)-(0.5*Sections!$U$2*Sections!$T$2*Sections!FT283^2)/BikeData!$G$5</f>
        <v>7.7217572550584253</v>
      </c>
      <c r="GE283" s="149">
        <f>Sections!$V$2*BikeData!$N$2*(Sections!$P$2/Sections!$M$2)/(1-Sections!$V$2*Sections!$N$2/Sections!$M$2)</f>
        <v>15.459349727578084</v>
      </c>
      <c r="GF283" s="149">
        <f t="shared" si="335"/>
        <v>7.7217572550584253</v>
      </c>
      <c r="GG283" s="149">
        <f t="shared" si="336"/>
        <v>257.54111422000005</v>
      </c>
      <c r="GH283" s="149">
        <f>MAX(0, (FT283^2 - CX$6^2)/(2*Sections!GF283))</f>
        <v>257.611400060503</v>
      </c>
      <c r="GI283" s="149">
        <f t="shared" si="337"/>
        <v>1</v>
      </c>
      <c r="GJ283" s="149">
        <f t="shared" si="338"/>
        <v>4.7104625432718503</v>
      </c>
      <c r="GK283" s="639" t="s">
        <v>230</v>
      </c>
      <c r="GL283" s="670"/>
      <c r="GM283" s="229">
        <f>INDEX($B$29:$B$34, MATCH(GQ283, $A$29:$A$34, 0))</f>
        <v>288.49501037177833</v>
      </c>
      <c r="GN283" s="106">
        <f t="shared" si="339"/>
        <v>257</v>
      </c>
      <c r="GO283" s="106">
        <f t="shared" si="340"/>
        <v>51.617407360866949</v>
      </c>
      <c r="GP283" s="106">
        <f t="shared" si="341"/>
        <v>185.82266649912103</v>
      </c>
      <c r="GQ283" s="106">
        <f>IF(HD283=1,
IF(GO283&lt;$E$29,1,
IF(GO283&lt;$E$30,2,
IF(GO283&lt;$E$31,3,
IF(GO283&lt;$E$32,4,
IF(GO283&lt;$E$33,5,
IF(GO283&lt;$E$34,6)))))),
IF(GO283&gt;$F$29,1,
IF(GO283&gt;$F$30,2,
IF(GO283&gt;$F$31,3,
IF(GO283&gt;$F$32,4,
IF(GO283&gt;$F$33,5,
IF(GO283&gt;$F$34,6)))))))</f>
        <v>3</v>
      </c>
      <c r="GR283" s="106" cm="1">
        <f t="array" ref="GR283">INDEX(Sections!$A$37:$F$67, MATCH(GO283, Acceleration!$H$6:$H$36, 1), Sections!GQ283)</f>
        <v>6.8582415088433493</v>
      </c>
      <c r="GS283" s="106">
        <f>(BikeData!$G$5/GM283)*BikeData!$N$2*(Sections!$O$2/Sections!$N$2)-Sections!GX283/Sections!GM283</f>
        <v>8.3362638060728447</v>
      </c>
      <c r="GT283" s="106">
        <f>(Sections!$V$2*Sections!$L$2*BikeData!$N$2*((Sections!$P$2)/Sections!$M$2)/(1-Sections!$V$2*Sections!$N$2/Sections!$M$2))/Sections!GM283-Sections!GX283/Sections!GM283</f>
        <v>12.484389625182096</v>
      </c>
      <c r="GU283" s="106">
        <f t="shared" si="342"/>
        <v>6.8582415088433493</v>
      </c>
      <c r="GV283" s="106">
        <f t="shared" si="379"/>
        <v>51.450182860211299</v>
      </c>
      <c r="GW283" s="106">
        <f t="shared" si="377"/>
        <v>1.9404742031030788E-2</v>
      </c>
      <c r="GX283" s="106">
        <f>0.5*Sections!$U$2*Sections!$T$2*Sections!GO283^2</f>
        <v>479.58421367838264</v>
      </c>
      <c r="GY283" s="106">
        <f>BikeData!$N$2*((Sections!$P$2)/Sections!$N$2)-(0.5*Sections!$U$2*Sections!$T$2*Sections!GO283^2)/BikeData!$G$5</f>
        <v>8.6177131542503886</v>
      </c>
      <c r="GZ283" s="106">
        <f>Sections!$V$2*BikeData!$N$2*(Sections!$P$2/Sections!$M$2)/(1-Sections!$V$2*Sections!$N$2/Sections!$M$2)</f>
        <v>15.459349727578084</v>
      </c>
      <c r="HA283" s="106">
        <f t="shared" si="344"/>
        <v>8.6177131542503886</v>
      </c>
      <c r="HB283" s="106">
        <f t="shared" si="345"/>
        <v>126.21187875999999</v>
      </c>
      <c r="HC283" s="106">
        <f>MAX(0, (GO283^2 - DY$9^2)/(2*Sections!HA283))</f>
        <v>154.58606563990702</v>
      </c>
      <c r="HD283" s="106">
        <f t="shared" si="346"/>
        <v>1</v>
      </c>
      <c r="HE283" s="106">
        <f t="shared" si="378"/>
        <v>-8.6177131542503886</v>
      </c>
      <c r="HF283" s="639"/>
      <c r="HG283" s="672"/>
      <c r="HH283" s="82">
        <f>INDEX($B$29:$B$34, MATCH(HL283, $A$29:$A$34, 0))</f>
        <v>300.69501336586995</v>
      </c>
      <c r="HI283" s="82">
        <f t="shared" si="348"/>
        <v>257</v>
      </c>
      <c r="HJ283" s="82">
        <f t="shared" si="349"/>
        <v>40.038916003359212</v>
      </c>
      <c r="HK283" s="82">
        <f t="shared" si="350"/>
        <v>144.14009761209317</v>
      </c>
      <c r="HL283" s="106">
        <f>IF(HY283=1,
IF(HJ283&lt;$E$29,1,
IF(HJ283&lt;$E$30,2,
IF(HJ283&lt;$E$31,3,
IF(HJ283&lt;$E$32,4,
IF(HJ283&lt;$E$33,5,
IF(HJ283&lt;$E$34,6)))))),
IF(HJ283&gt;$F$29,1,
IF(HJ283&gt;$F$30,2,
IF(HJ283&gt;$F$31,3,
IF(HJ283&gt;$F$32,4,
IF(HJ283&gt;$F$33,5,
IF(HJ283&gt;$F$34,6)))))))</f>
        <v>2</v>
      </c>
      <c r="HM283" s="106" cm="1">
        <f t="array" ref="HM283">INDEX(Sections!$A$37:$F$67, MATCH(HJ283, Acceleration!$H$6:$H$36, 1), Sections!HL283)</f>
        <v>9.4901727706756382</v>
      </c>
      <c r="HN283" s="82">
        <f>(BikeData!$G$5/HH283)*BikeData!$N$2*(Sections!$O$2/Sections!$N$2)-Sections!HS283/Sections!HH283</f>
        <v>8.6333126537893357</v>
      </c>
      <c r="HO283" s="82">
        <f>(Sections!$V$2*Sections!$L$2*BikeData!$N$2*((Sections!$P$2)/Sections!$M$2)/(1-Sections!$V$2*Sections!$N$2/Sections!$M$2))/Sections!HH283-Sections!HS283/Sections!HH283</f>
        <v>12.613137885381276</v>
      </c>
      <c r="HP283" s="82">
        <f t="shared" si="351"/>
        <v>8.6333126537893357</v>
      </c>
      <c r="HQ283" s="82">
        <f t="shared" si="376"/>
        <v>39.804927085785941</v>
      </c>
      <c r="HR283" s="106">
        <f t="shared" si="381"/>
        <v>2.5048894474768581E-2</v>
      </c>
      <c r="HS283" s="104">
        <f>0.5*Sections!$U$2*Sections!$T$2*Sections!HJ283^2</f>
        <v>288.56066305032982</v>
      </c>
      <c r="HT283" s="104">
        <f>BikeData!$N$2*((Sections!$P$2)/Sections!$N$2)-(0.5*Sections!$U$2*Sections!$T$2*Sections!HJ283^2)/BikeData!$G$5</f>
        <v>9.3412872096596811</v>
      </c>
      <c r="HU283" s="104">
        <f>Sections!$V$2*BikeData!$N$2*(Sections!$P$2/Sections!$M$2)/(1-Sections!$V$2*Sections!$N$2/Sections!$M$2)</f>
        <v>15.459349727578084</v>
      </c>
      <c r="HV283" s="106">
        <f t="shared" si="352"/>
        <v>9.3412872096596811</v>
      </c>
      <c r="HW283" s="106">
        <f t="shared" si="353"/>
        <v>64.421918600000026</v>
      </c>
      <c r="HX283" s="106">
        <f t="shared" ref="HX283:HX346" si="390">MAX(0, (HJ283^2 - HI$17^2)/(2*HV283))</f>
        <v>68.612025934895556</v>
      </c>
      <c r="HY283" s="106">
        <f t="shared" si="354"/>
        <v>1</v>
      </c>
      <c r="HZ283" s="106">
        <f t="shared" si="380"/>
        <v>-9.3412872096596811</v>
      </c>
      <c r="IA283" s="639"/>
    </row>
    <row r="284" spans="2:235">
      <c r="B284" s="65"/>
      <c r="C284" s="65"/>
      <c r="D284" s="65"/>
      <c r="E284" s="111"/>
      <c r="F284" s="111"/>
      <c r="L284" s="149">
        <f>INDEX($B$29:$B$34, MATCH($P284, $A$29:$A$34, 0))</f>
        <v>281.54523308547459</v>
      </c>
      <c r="M284" s="149">
        <f t="shared" si="384"/>
        <v>258</v>
      </c>
      <c r="N284" s="149">
        <f t="shared" ref="N284:N315" si="391">U283</f>
        <v>61.396346925114024</v>
      </c>
      <c r="O284" s="149">
        <f t="shared" si="385"/>
        <v>221.02684893041049</v>
      </c>
      <c r="P284" s="149">
        <f>IF(AC284=0,
IF(N284&lt;$E$29,1,
IF(N284&lt;$E$30,2,
IF(N284&lt;$E$31,3,
IF(N284&lt;$E$32,4,
IF(N284&lt;$E$33,5,
IF(N284&lt;$E$34,6)))))),
IF(N284&gt;$F$29,1,
IF(N284&gt;$F$30,2,
IF(N284&gt;$F$31,3,
IF(N284&gt;$F$32,4,
IF(N284&gt;$F$33,5,
IF(N284&gt;$F$34,6)))))))</f>
        <v>4</v>
      </c>
      <c r="Q284" s="149" cm="1">
        <f t="array" ref="Q284">INDEX(Sections!$A$37:$F$67, MATCH(N284, Acceleration!$H$6:$H$36, 1), Sections!P284)</f>
        <v>4.7104625432718503</v>
      </c>
      <c r="R284" s="149">
        <f>(BikeData!$G$5/L284)*BikeData!$N$2*(Sections!$O$2/Sections!$N$2)-Sections!W284/Sections!L284</f>
        <v>7.8354822344610628</v>
      </c>
      <c r="S284" s="149">
        <f>(Sections!$V$2*Sections!$L$2*BikeData!$N$2*((Sections!$P$2)/Sections!$M$2)/(1-Sections!$V$2*Sections!$N$2/Sections!$M$2))/Sections!L284-Sections!W284/Sections!L284</f>
        <v>12.086002081991403</v>
      </c>
      <c r="T284" s="149">
        <f t="shared" si="382"/>
        <v>4.7104625432718503</v>
      </c>
      <c r="U284" s="149">
        <f t="shared" si="383"/>
        <v>61.473021243757834</v>
      </c>
      <c r="V284" s="149">
        <f t="shared" si="386"/>
        <v>1.6277450025226865E-2</v>
      </c>
      <c r="W284" s="149">
        <f>0.5*Sections!$U$2*Sections!$T$2*Sections!N284^2</f>
        <v>678.51205483481249</v>
      </c>
      <c r="X284" s="149">
        <f>BikeData!$N$2*((Sections!$P$2)/Sections!$N$2)-(0.5*Sections!$U$2*Sections!$T$2*Sections!N284^2)/BikeData!$G$5</f>
        <v>7.864198604415428</v>
      </c>
      <c r="Y284" s="149">
        <f>Sections!$V$2*BikeData!$N$2*(Sections!$P$2/Sections!$M$2)/(1-Sections!$V$2*Sections!$N$2/Sections!$M$2)</f>
        <v>15.459349727578084</v>
      </c>
      <c r="Z284" s="149">
        <f t="shared" si="387"/>
        <v>7.864198604415428</v>
      </c>
      <c r="AA284" s="149">
        <f>$D$2-M284</f>
        <v>245.2</v>
      </c>
      <c r="AB284" s="149">
        <f>MAX(0, (N284^2 - M$17^2)/(2*Sections!Z284))</f>
        <v>182.64214675907809</v>
      </c>
      <c r="AC284" s="149">
        <f t="shared" ref="AC284:AC347" si="392">IF(OR(AB284 &gt;= AA284, AC283 = 1), 1, 0)</f>
        <v>0</v>
      </c>
      <c r="AD284" s="149">
        <f t="shared" si="388"/>
        <v>4.7104625432718503</v>
      </c>
      <c r="FR284" s="129">
        <f>INDEX($B$29:$B$34, MATCH($FV284, $A$29:$A$34, 0))</f>
        <v>281.54523308547459</v>
      </c>
      <c r="FS284" s="129">
        <f t="shared" ref="FS284:FS347" si="393">FS283+FS$15</f>
        <v>258</v>
      </c>
      <c r="FT284" s="129">
        <f t="shared" ref="FT284:FT347" si="394">GA283</f>
        <v>63.149396829205259</v>
      </c>
      <c r="FU284" s="129">
        <f t="shared" ref="FU284:FU347" si="395">FT284*3.6</f>
        <v>227.33782858513894</v>
      </c>
      <c r="FV284" s="149">
        <f>IF(GI284=1,
IF(FT284&lt;$E$29,1,
IF(FT284&lt;$E$30,2,
IF(FT284&lt;$E$31,3,
IF(FT284&lt;$E$32,4,
IF(FT284&lt;$E$33,5,
IF(FT284&lt;$E$34,6)))))),
IF(FT284&gt;$F$29,1,
IF(FT284&gt;$F$30,2,
IF(FT284&gt;$F$31,3,
IF(FT284&gt;$F$32,4,
IF(FT284&gt;$F$33,5,
IF(FT284&gt;$F$34,6)))))))</f>
        <v>4</v>
      </c>
      <c r="FW284" s="149" cm="1">
        <f t="array" ref="FW284">INDEX(Sections!$A$37:$F$67, MATCH(FT284, Acceleration!$H$6:$H$36, 1), Sections!FV284)</f>
        <v>4.7104625432718503</v>
      </c>
      <c r="FX284" s="129">
        <f>(BikeData!$G$5/FR284)*BikeData!$N$2*(Sections!$O$2/Sections!$N$2)-Sections!GC284/Sections!FR284</f>
        <v>7.6958944235962452</v>
      </c>
      <c r="FY284" s="129">
        <f>(Sections!$V$2*Sections!$L$2*BikeData!$N$2*((Sections!$P$2)/Sections!$M$2)/(1-Sections!$V$2*Sections!$N$2/Sections!$M$2))/Sections!FR284-Sections!GC284/Sections!FR284</f>
        <v>11.946414271126585</v>
      </c>
      <c r="FZ284" s="129">
        <f t="shared" ref="FZ284:FZ347" si="396">MIN(FW284,FX284,FY284)</f>
        <v>4.7104625432718503</v>
      </c>
      <c r="GA284" s="129">
        <f t="shared" ref="GA284:GA326" si="397">SQRT(FT284^2 + 2*FZ284*1)</f>
        <v>63.223945186764347</v>
      </c>
      <c r="GB284" s="129">
        <f t="shared" si="389"/>
        <v>1.5826122567425719E-2</v>
      </c>
      <c r="GC284" s="149">
        <f>0.5*Sections!$U$2*Sections!$T$2*Sections!FT284^2</f>
        <v>717.812337580639</v>
      </c>
      <c r="GD284" s="149">
        <f>BikeData!$N$2*((Sections!$P$2)/Sections!$N$2)-(0.5*Sections!$U$2*Sections!$T$2*Sections!FT284^2)/BikeData!$G$5</f>
        <v>7.7153338970448733</v>
      </c>
      <c r="GE284" s="149">
        <f>Sections!$V$2*BikeData!$N$2*(Sections!$P$2/Sections!$M$2)/(1-Sections!$V$2*Sections!$N$2/Sections!$M$2)</f>
        <v>15.459349727578084</v>
      </c>
      <c r="GF284" s="149">
        <f t="shared" ref="GF284:GF347" si="398">MIN(GD284,GE284)</f>
        <v>7.7153338970448733</v>
      </c>
      <c r="GG284" s="149">
        <f t="shared" ref="GG284:GG347" si="399">FS$14-FS284</f>
        <v>256.54111422000005</v>
      </c>
      <c r="GH284" s="149">
        <f>MAX(0, (FT284^2 - CX$6^2)/(2*Sections!GF284))</f>
        <v>258.43640554687232</v>
      </c>
      <c r="GI284" s="149">
        <f t="shared" ref="GI284:GI347" si="400">IF(OR(GH284 &gt;= GG284, GI283 = 1), 1, 0)</f>
        <v>1</v>
      </c>
      <c r="GJ284" s="149">
        <f t="shared" ref="GJ284:GJ326" si="401">FZ284</f>
        <v>4.7104625432718503</v>
      </c>
      <c r="GK284" s="639"/>
      <c r="GL284" s="670"/>
      <c r="GM284" s="229">
        <f>INDEX($B$29:$B$34, MATCH(GQ284, $A$29:$A$34, 0))</f>
        <v>288.49501037177833</v>
      </c>
      <c r="GN284" s="106">
        <f t="shared" ref="GN284:GN347" si="402">GN283+GN$15</f>
        <v>258</v>
      </c>
      <c r="GO284" s="106">
        <f t="shared" ref="GO284:GO347" si="403">GV283</f>
        <v>51.450182860211299</v>
      </c>
      <c r="GP284" s="106">
        <f t="shared" ref="GP284:GP347" si="404">GO284*3.6</f>
        <v>185.22065829676069</v>
      </c>
      <c r="GQ284" s="106">
        <f>IF(HD284=1,
IF(GO284&lt;$E$29,1,
IF(GO284&lt;$E$30,2,
IF(GO284&lt;$E$31,3,
IF(GO284&lt;$E$32,4,
IF(GO284&lt;$E$33,5,
IF(GO284&lt;$E$34,6)))))),
IF(GO284&gt;$F$29,1,
IF(GO284&gt;$F$30,2,
IF(GO284&gt;$F$31,3,
IF(GO284&gt;$F$32,4,
IF(GO284&gt;$F$33,5,
IF(GO284&gt;$F$34,6)))))))</f>
        <v>3</v>
      </c>
      <c r="GR284" s="106" cm="1">
        <f t="array" ref="GR284">INDEX(Sections!$A$37:$F$67, MATCH(GO284, Acceleration!$H$6:$H$36, 1), Sections!GQ284)</f>
        <v>6.8582415088433493</v>
      </c>
      <c r="GS284" s="106">
        <f>(BikeData!$G$5/GM284)*BikeData!$N$2*(Sections!$O$2/Sections!$N$2)-Sections!GX284/Sections!GM284</f>
        <v>8.347017464278343</v>
      </c>
      <c r="GT284" s="106">
        <f>(Sections!$V$2*Sections!$L$2*BikeData!$N$2*((Sections!$P$2)/Sections!$M$2)/(1-Sections!$V$2*Sections!$N$2/Sections!$M$2))/Sections!GM284-Sections!GX284/Sections!GM284</f>
        <v>12.495143283387595</v>
      </c>
      <c r="GU284" s="106">
        <f t="shared" ref="GU284:GU347" si="405">MIN(GR284,GS284,GT284)</f>
        <v>6.8582415088433493</v>
      </c>
      <c r="GV284" s="106">
        <f t="shared" si="379"/>
        <v>51.282183915923696</v>
      </c>
      <c r="GW284" s="106">
        <f t="shared" si="377"/>
        <v>1.9468061164775716E-2</v>
      </c>
      <c r="GX284" s="106">
        <f>0.5*Sections!$U$2*Sections!$T$2*Sections!GO284^2</f>
        <v>476.48183694285251</v>
      </c>
      <c r="GY284" s="106">
        <f>BikeData!$N$2*((Sections!$P$2)/Sections!$N$2)-(0.5*Sections!$U$2*Sections!$T$2*Sections!GO284^2)/BikeData!$G$5</f>
        <v>8.6294645812789135</v>
      </c>
      <c r="GZ284" s="106">
        <f>Sections!$V$2*BikeData!$N$2*(Sections!$P$2/Sections!$M$2)/(1-Sections!$V$2*Sections!$N$2/Sections!$M$2)</f>
        <v>15.459349727578084</v>
      </c>
      <c r="HA284" s="106">
        <f t="shared" ref="HA284:HA347" si="406">MIN(GY284,GZ284)</f>
        <v>8.6294645812789135</v>
      </c>
      <c r="HB284" s="106">
        <f t="shared" ref="HB284:HB347" si="407">GN$14-GN284</f>
        <v>125.21187875999999</v>
      </c>
      <c r="HC284" s="106">
        <f>MAX(0, (GO284^2 - DY$9^2)/(2*Sections!HA284))</f>
        <v>153.37691530086036</v>
      </c>
      <c r="HD284" s="106">
        <f t="shared" ref="HD284:HD347" si="408">IF(OR(HC284 &gt;= HB284, HD283 = 1), 1, 0)</f>
        <v>1</v>
      </c>
      <c r="HE284" s="106">
        <f t="shared" si="378"/>
        <v>-8.6294645812789135</v>
      </c>
      <c r="HF284" s="639"/>
      <c r="HG284" s="672"/>
      <c r="HH284" s="82">
        <f>INDEX($B$29:$B$34, MATCH(HL284, $A$29:$A$34, 0))</f>
        <v>300.69501336586995</v>
      </c>
      <c r="HI284" s="82">
        <f t="shared" ref="HI284:HI347" si="409">HI283+HI$15</f>
        <v>258</v>
      </c>
      <c r="HJ284" s="82">
        <f t="shared" ref="HJ284:HJ347" si="410">HQ283</f>
        <v>39.804927085785941</v>
      </c>
      <c r="HK284" s="82">
        <f t="shared" ref="HK284:HK347" si="411">HJ284*3.6</f>
        <v>143.29773750882939</v>
      </c>
      <c r="HL284" s="106">
        <f>IF(HY284=1,
IF(HJ284&lt;$E$29,1,
IF(HJ284&lt;$E$30,2,
IF(HJ284&lt;$E$31,3,
IF(HJ284&lt;$E$32,4,
IF(HJ284&lt;$E$33,5,
IF(HJ284&lt;$E$34,6)))))),
IF(HJ284&gt;$F$29,1,
IF(HJ284&gt;$F$30,2,
IF(HJ284&gt;$F$31,3,
IF(HJ284&gt;$F$32,4,
IF(HJ284&gt;$F$33,5,
IF(HJ284&gt;$F$34,6)))))))</f>
        <v>2</v>
      </c>
      <c r="HM284" s="106" cm="1">
        <f t="array" ref="HM284">INDEX(Sections!$A$37:$F$67, MATCH(HJ284, Acceleration!$H$6:$H$36, 1), Sections!HL284)</f>
        <v>9.4901727706756382</v>
      </c>
      <c r="HN284" s="82">
        <f>(BikeData!$G$5/HH284)*BikeData!$N$2*(Sections!$O$2/Sections!$N$2)-Sections!HS284/Sections!HH284</f>
        <v>8.6444962891873249</v>
      </c>
      <c r="HO284" s="82">
        <f>(Sections!$V$2*Sections!$L$2*BikeData!$N$2*((Sections!$P$2)/Sections!$M$2)/(1-Sections!$V$2*Sections!$N$2/Sections!$M$2))/Sections!HH284-Sections!HS284/Sections!HH284</f>
        <v>12.624321520779265</v>
      </c>
      <c r="HP284" s="82">
        <f t="shared" ref="HP284:HP347" si="412">MIN(HM284,HN284,HO284)</f>
        <v>8.6444962891873249</v>
      </c>
      <c r="HQ284" s="82">
        <f t="shared" si="376"/>
        <v>39.56923261383232</v>
      </c>
      <c r="HR284" s="106">
        <f t="shared" si="381"/>
        <v>2.519711714201147E-2</v>
      </c>
      <c r="HS284" s="104">
        <f>0.5*Sections!$U$2*Sections!$T$2*Sections!HJ284^2</f>
        <v>285.1977996548523</v>
      </c>
      <c r="HT284" s="104">
        <f>BikeData!$N$2*((Sections!$P$2)/Sections!$N$2)-(0.5*Sections!$U$2*Sections!$T$2*Sections!HJ284^2)/BikeData!$G$5</f>
        <v>9.3540253285819439</v>
      </c>
      <c r="HU284" s="104">
        <f>Sections!$V$2*BikeData!$N$2*(Sections!$P$2/Sections!$M$2)/(1-Sections!$V$2*Sections!$N$2/Sections!$M$2)</f>
        <v>15.459349727578084</v>
      </c>
      <c r="HV284" s="106">
        <f t="shared" ref="HV284:HV347" si="413">MIN(HT284,HU284)</f>
        <v>9.3540253285819439</v>
      </c>
      <c r="HW284" s="106">
        <f t="shared" ref="HW284:HW347" si="414">HI$14-HI284</f>
        <v>63.421918600000026</v>
      </c>
      <c r="HX284" s="106">
        <f t="shared" si="390"/>
        <v>67.519953271343738</v>
      </c>
      <c r="HY284" s="106">
        <f t="shared" ref="HY284:HY347" si="415">IF(OR(HX284 &gt;= HW284, HY283 = 1), 1, 0)</f>
        <v>1</v>
      </c>
      <c r="HZ284" s="106">
        <f t="shared" si="380"/>
        <v>-9.3540253285819439</v>
      </c>
      <c r="IA284" s="639"/>
    </row>
    <row r="285" spans="2:235">
      <c r="B285" s="65"/>
      <c r="C285" s="65"/>
      <c r="D285" s="65"/>
      <c r="E285" s="111"/>
      <c r="F285" s="111"/>
      <c r="L285" s="149">
        <f>INDEX($B$29:$B$34, MATCH($P285, $A$29:$A$34, 0))</f>
        <v>281.54523308547459</v>
      </c>
      <c r="M285" s="149">
        <f t="shared" si="384"/>
        <v>259</v>
      </c>
      <c r="N285" s="149">
        <f t="shared" si="391"/>
        <v>61.473021243757834</v>
      </c>
      <c r="O285" s="149">
        <f t="shared" si="385"/>
        <v>221.3028764775282</v>
      </c>
      <c r="P285" s="149">
        <f>IF(AC285=0,
IF(N285&lt;$E$29,1,
IF(N285&lt;$E$30,2,
IF(N285&lt;$E$31,3,
IF(N285&lt;$E$32,4,
IF(N285&lt;$E$33,5,
IF(N285&lt;$E$34,6)))))),
IF(N285&gt;$F$29,1,
IF(N285&gt;$F$30,2,
IF(N285&gt;$F$31,3,
IF(N285&gt;$F$32,4,
IF(N285&gt;$F$33,5,
IF(N285&gt;$F$34,6)))))))</f>
        <v>4</v>
      </c>
      <c r="Q285" s="149" cm="1">
        <f t="array" ref="Q285">INDEX(Sections!$A$37:$F$67, MATCH(N285, Acceleration!$H$6:$H$36, 1), Sections!P285)</f>
        <v>4.7104625432718503</v>
      </c>
      <c r="R285" s="149">
        <f>(BikeData!$G$5/L285)*BikeData!$N$2*(Sections!$O$2/Sections!$N$2)-Sections!W285/Sections!L285</f>
        <v>7.8294591649279948</v>
      </c>
      <c r="S285" s="149">
        <f>(Sections!$V$2*Sections!$L$2*BikeData!$N$2*((Sections!$P$2)/Sections!$M$2)/(1-Sections!$V$2*Sections!$N$2/Sections!$M$2))/Sections!L285-Sections!W285/Sections!L285</f>
        <v>12.079979012458335</v>
      </c>
      <c r="T285" s="149">
        <f t="shared" si="382"/>
        <v>4.7104625432718503</v>
      </c>
      <c r="U285" s="149">
        <f t="shared" si="383"/>
        <v>61.549600046808152</v>
      </c>
      <c r="V285" s="149">
        <f t="shared" si="386"/>
        <v>1.6257172697339051E-2</v>
      </c>
      <c r="W285" s="149">
        <f>0.5*Sections!$U$2*Sections!$T$2*Sections!N285^2</f>
        <v>680.2078213503903</v>
      </c>
      <c r="X285" s="149">
        <f>BikeData!$N$2*((Sections!$P$2)/Sections!$N$2)-(0.5*Sections!$U$2*Sections!$T$2*Sections!N285^2)/BikeData!$G$5</f>
        <v>7.8577752464018751</v>
      </c>
      <c r="Y285" s="149">
        <f>Sections!$V$2*BikeData!$N$2*(Sections!$P$2/Sections!$M$2)/(1-Sections!$V$2*Sections!$N$2/Sections!$M$2)</f>
        <v>15.459349727578084</v>
      </c>
      <c r="Z285" s="149">
        <f t="shared" si="387"/>
        <v>7.8577752464018751</v>
      </c>
      <c r="AA285" s="149">
        <f>$D$2-M285</f>
        <v>244.2</v>
      </c>
      <c r="AB285" s="149">
        <f>MAX(0, (N285^2 - M$17^2)/(2*Sections!Z285))</f>
        <v>183.39091320451229</v>
      </c>
      <c r="AC285" s="149">
        <f t="shared" si="392"/>
        <v>0</v>
      </c>
      <c r="AD285" s="149">
        <f t="shared" si="388"/>
        <v>4.7104625432718503</v>
      </c>
      <c r="FR285" s="129">
        <f>INDEX($B$29:$B$34, MATCH($FV285, $A$29:$A$34, 0))</f>
        <v>281.54523308547459</v>
      </c>
      <c r="FS285" s="129">
        <f t="shared" si="393"/>
        <v>259</v>
      </c>
      <c r="FT285" s="129">
        <f t="shared" si="394"/>
        <v>63.223945186764347</v>
      </c>
      <c r="FU285" s="129">
        <f t="shared" si="395"/>
        <v>227.60620267235166</v>
      </c>
      <c r="FV285" s="149">
        <f>IF(GI285=1,
IF(FT285&lt;$E$29,1,
IF(FT285&lt;$E$30,2,
IF(FT285&lt;$E$31,3,
IF(FT285&lt;$E$32,4,
IF(FT285&lt;$E$33,5,
IF(FT285&lt;$E$34,6)))))),
IF(FT285&gt;$F$29,1,
IF(FT285&gt;$F$30,2,
IF(FT285&gt;$F$31,3,
IF(FT285&gt;$F$32,4,
IF(FT285&gt;$F$33,5,
IF(FT285&gt;$F$34,6)))))))</f>
        <v>4</v>
      </c>
      <c r="FW285" s="149" cm="1">
        <f t="array" ref="FW285">INDEX(Sections!$A$37:$F$67, MATCH(FT285, Acceleration!$H$6:$H$36, 1), Sections!FV285)</f>
        <v>4.7104625432718503</v>
      </c>
      <c r="FX285" s="129">
        <f>(BikeData!$G$5/FR285)*BikeData!$N$2*(Sections!$O$2/Sections!$N$2)-Sections!GC285/Sections!FR285</f>
        <v>7.6898713540631762</v>
      </c>
      <c r="FY285" s="129">
        <f>(Sections!$V$2*Sections!$L$2*BikeData!$N$2*((Sections!$P$2)/Sections!$M$2)/(1-Sections!$V$2*Sections!$N$2/Sections!$M$2))/Sections!FR285-Sections!GC285/Sections!FR285</f>
        <v>11.940391201593517</v>
      </c>
      <c r="FZ285" s="129">
        <f t="shared" si="396"/>
        <v>4.7104625432718503</v>
      </c>
      <c r="GA285" s="129">
        <f t="shared" si="397"/>
        <v>63.298405746634145</v>
      </c>
      <c r="GB285" s="129">
        <f t="shared" si="389"/>
        <v>1.5807483699483788E-2</v>
      </c>
      <c r="GC285" s="149">
        <f>0.5*Sections!$U$2*Sections!$T$2*Sections!FT285^2</f>
        <v>719.50810409621681</v>
      </c>
      <c r="GD285" s="149">
        <f>BikeData!$N$2*((Sections!$P$2)/Sections!$N$2)-(0.5*Sections!$U$2*Sections!$T$2*Sections!FT285^2)/BikeData!$G$5</f>
        <v>7.7089105390313204</v>
      </c>
      <c r="GE285" s="149">
        <f>Sections!$V$2*BikeData!$N$2*(Sections!$P$2/Sections!$M$2)/(1-Sections!$V$2*Sections!$N$2/Sections!$M$2)</f>
        <v>15.459349727578084</v>
      </c>
      <c r="GF285" s="149">
        <f t="shared" si="398"/>
        <v>7.7089105390313204</v>
      </c>
      <c r="GG285" s="149">
        <f t="shared" si="399"/>
        <v>255.54111422000005</v>
      </c>
      <c r="GH285" s="149">
        <f>MAX(0, (FT285^2 - CX$6^2)/(2*Sections!GF285))</f>
        <v>259.26278588525867</v>
      </c>
      <c r="GI285" s="149">
        <f t="shared" si="400"/>
        <v>1</v>
      </c>
      <c r="GJ285" s="149">
        <f t="shared" si="401"/>
        <v>4.7104625432718503</v>
      </c>
      <c r="GK285" s="639"/>
      <c r="GL285" s="670"/>
      <c r="GM285" s="229">
        <f>INDEX($B$29:$B$34, MATCH(GQ285, $A$29:$A$34, 0))</f>
        <v>288.49501037177833</v>
      </c>
      <c r="GN285" s="106">
        <f t="shared" si="402"/>
        <v>259</v>
      </c>
      <c r="GO285" s="106">
        <f t="shared" si="403"/>
        <v>51.282183915923696</v>
      </c>
      <c r="GP285" s="106">
        <f t="shared" si="404"/>
        <v>184.61586209732531</v>
      </c>
      <c r="GQ285" s="106">
        <f>IF(HD285=1,
IF(GO285&lt;$E$29,1,
IF(GO285&lt;$E$30,2,
IF(GO285&lt;$E$31,3,
IF(GO285&lt;$E$32,4,
IF(GO285&lt;$E$33,5,
IF(GO285&lt;$E$34,6)))))),
IF(GO285&gt;$F$29,1,
IF(GO285&gt;$F$30,2,
IF(GO285&gt;$F$31,3,
IF(GO285&gt;$F$32,4,
IF(GO285&gt;$F$33,5,
IF(GO285&gt;$F$34,6)))))))</f>
        <v>3</v>
      </c>
      <c r="GR285" s="106" cm="1">
        <f t="array" ref="GR285">INDEX(Sections!$A$37:$F$67, MATCH(GO285, Acceleration!$H$6:$H$36, 1), Sections!GQ285)</f>
        <v>6.8582415088433493</v>
      </c>
      <c r="GS285" s="106">
        <f>(BikeData!$G$5/GM285)*BikeData!$N$2*(Sections!$O$2/Sections!$N$2)-Sections!GX285/Sections!GM285</f>
        <v>8.3577857865632144</v>
      </c>
      <c r="GT285" s="106">
        <f>(Sections!$V$2*Sections!$L$2*BikeData!$N$2*((Sections!$P$2)/Sections!$M$2)/(1-Sections!$V$2*Sections!$N$2/Sections!$M$2))/Sections!GM285-Sections!GX285/Sections!GM285</f>
        <v>12.505911605672466</v>
      </c>
      <c r="GU285" s="106">
        <f t="shared" si="405"/>
        <v>6.8582415088433493</v>
      </c>
      <c r="GV285" s="106">
        <f>SQRT(GO285^2 + 2*-HA285*1)</f>
        <v>51.113402578195299</v>
      </c>
      <c r="GW285" s="106">
        <f t="shared" si="377"/>
        <v>1.9532091845724787E-2</v>
      </c>
      <c r="GX285" s="106">
        <f>0.5*Sections!$U$2*Sections!$T$2*Sections!GO285^2</f>
        <v>473.37522969359213</v>
      </c>
      <c r="GY285" s="106">
        <f>BikeData!$N$2*((Sections!$P$2)/Sections!$N$2)-(0.5*Sections!$U$2*Sections!$T$2*Sections!GO285^2)/BikeData!$G$5</f>
        <v>8.6412320329806569</v>
      </c>
      <c r="GZ285" s="106">
        <f>Sections!$V$2*BikeData!$N$2*(Sections!$P$2/Sections!$M$2)/(1-Sections!$V$2*Sections!$N$2/Sections!$M$2)</f>
        <v>15.459349727578084</v>
      </c>
      <c r="HA285" s="106">
        <f t="shared" si="406"/>
        <v>8.6412320329806569</v>
      </c>
      <c r="HB285" s="106">
        <f t="shared" si="407"/>
        <v>124.21187875999999</v>
      </c>
      <c r="HC285" s="106">
        <f>MAX(0, (GO285^2 - DY$9^2)/(2*Sections!HA285))</f>
        <v>152.16941155782698</v>
      </c>
      <c r="HD285" s="106">
        <f t="shared" si="408"/>
        <v>1</v>
      </c>
      <c r="HE285" s="106">
        <f t="shared" si="378"/>
        <v>-8.6412320329806569</v>
      </c>
      <c r="HF285" s="639"/>
      <c r="HG285" s="672"/>
      <c r="HH285" s="82">
        <f>INDEX($B$29:$B$34, MATCH(HL285, $A$29:$A$34, 0))</f>
        <v>300.69501336586995</v>
      </c>
      <c r="HI285" s="82">
        <f t="shared" si="409"/>
        <v>259</v>
      </c>
      <c r="HJ285" s="82">
        <f t="shared" si="410"/>
        <v>39.56923261383232</v>
      </c>
      <c r="HK285" s="82">
        <f t="shared" si="411"/>
        <v>142.44923740979635</v>
      </c>
      <c r="HL285" s="106">
        <f>IF(HY285=1,
IF(HJ285&lt;$E$29,1,
IF(HJ285&lt;$E$30,2,
IF(HJ285&lt;$E$31,3,
IF(HJ285&lt;$E$32,4,
IF(HJ285&lt;$E$33,5,
IF(HJ285&lt;$E$34,6)))))),
IF(HJ285&gt;$F$29,1,
IF(HJ285&gt;$F$30,2,
IF(HJ285&gt;$F$31,3,
IF(HJ285&gt;$F$32,4,
IF(HJ285&gt;$F$33,5,
IF(HJ285&gt;$F$34,6)))))))</f>
        <v>2</v>
      </c>
      <c r="HM285" s="106" cm="1">
        <f t="array" ref="HM285">INDEX(Sections!$A$37:$F$67, MATCH(HJ285, Acceleration!$H$6:$H$36, 1), Sections!HL285)</f>
        <v>9.4901727706756382</v>
      </c>
      <c r="HN285" s="82">
        <f>(BikeData!$G$5/HH285)*BikeData!$N$2*(Sections!$O$2/Sections!$N$2)-Sections!HS285/Sections!HH285</f>
        <v>8.65569517499722</v>
      </c>
      <c r="HO285" s="82">
        <f>(Sections!$V$2*Sections!$L$2*BikeData!$N$2*((Sections!$P$2)/Sections!$M$2)/(1-Sections!$V$2*Sections!$N$2/Sections!$M$2))/Sections!HH285-Sections!HS285/Sections!HH285</f>
        <v>12.63552040658916</v>
      </c>
      <c r="HP285" s="82">
        <f t="shared" si="412"/>
        <v>8.65569517499722</v>
      </c>
      <c r="HQ285" s="82">
        <f t="shared" si="376"/>
        <v>39.3318014844507</v>
      </c>
      <c r="HR285" s="106">
        <f t="shared" si="381"/>
        <v>2.5348210233958734E-2</v>
      </c>
      <c r="HS285" s="104">
        <f>0.5*Sections!$U$2*Sections!$T$2*Sections!HJ285^2</f>
        <v>281.83035053656283</v>
      </c>
      <c r="HT285" s="104">
        <f>BikeData!$N$2*((Sections!$P$2)/Sections!$N$2)-(0.5*Sections!$U$2*Sections!$T$2*Sections!HJ285^2)/BikeData!$G$5</f>
        <v>9.366780817666374</v>
      </c>
      <c r="HU285" s="104">
        <f>Sections!$V$2*BikeData!$N$2*(Sections!$P$2/Sections!$M$2)/(1-Sections!$V$2*Sections!$N$2/Sections!$M$2)</f>
        <v>15.459349727578084</v>
      </c>
      <c r="HV285" s="106">
        <f t="shared" si="413"/>
        <v>9.366780817666374</v>
      </c>
      <c r="HW285" s="106">
        <f t="shared" si="414"/>
        <v>62.421918600000026</v>
      </c>
      <c r="HX285" s="106">
        <f t="shared" si="390"/>
        <v>66.429367769839416</v>
      </c>
      <c r="HY285" s="106">
        <f t="shared" si="415"/>
        <v>1</v>
      </c>
      <c r="HZ285" s="106">
        <f t="shared" si="380"/>
        <v>-9.366780817666374</v>
      </c>
      <c r="IA285" s="639"/>
    </row>
    <row r="286" spans="2:235">
      <c r="B286" s="65"/>
      <c r="C286" s="65"/>
      <c r="D286" s="65"/>
      <c r="E286" s="111"/>
      <c r="F286" s="111"/>
      <c r="L286" s="149">
        <f>INDEX($B$29:$B$34, MATCH($P286, $A$29:$A$34, 0))</f>
        <v>281.54523308547459</v>
      </c>
      <c r="M286" s="149">
        <f t="shared" si="384"/>
        <v>260</v>
      </c>
      <c r="N286" s="149">
        <f t="shared" si="391"/>
        <v>61.549600046808152</v>
      </c>
      <c r="O286" s="149">
        <f t="shared" si="385"/>
        <v>221.57856016850934</v>
      </c>
      <c r="P286" s="149">
        <f>IF(AC286=0,
IF(N286&lt;$E$29,1,
IF(N286&lt;$E$30,2,
IF(N286&lt;$E$31,3,
IF(N286&lt;$E$32,4,
IF(N286&lt;$E$33,5,
IF(N286&lt;$E$34,6)))))),
IF(N286&gt;$F$29,1,
IF(N286&gt;$F$30,2,
IF(N286&gt;$F$31,3,
IF(N286&gt;$F$32,4,
IF(N286&gt;$F$33,5,
IF(N286&gt;$F$34,6)))))))</f>
        <v>4</v>
      </c>
      <c r="Q286" s="149" cm="1">
        <f t="array" ref="Q286">INDEX(Sections!$A$37:$F$67, MATCH(N286, Acceleration!$H$6:$H$36, 1), Sections!P286)</f>
        <v>4.7104625432718503</v>
      </c>
      <c r="R286" s="149">
        <f>(BikeData!$G$5/L286)*BikeData!$N$2*(Sections!$O$2/Sections!$N$2)-Sections!W286/Sections!L286</f>
        <v>7.8234360953949258</v>
      </c>
      <c r="S286" s="149">
        <f>(Sections!$V$2*Sections!$L$2*BikeData!$N$2*((Sections!$P$2)/Sections!$M$2)/(1-Sections!$V$2*Sections!$N$2/Sections!$M$2))/Sections!L286-Sections!W286/Sections!L286</f>
        <v>12.073955942925267</v>
      </c>
      <c r="T286" s="149">
        <f t="shared" si="382"/>
        <v>4.7104625432718503</v>
      </c>
      <c r="U286" s="149">
        <f t="shared" si="383"/>
        <v>61.626083690338376</v>
      </c>
      <c r="V286" s="149">
        <f t="shared" si="386"/>
        <v>1.6236970961475763E-2</v>
      </c>
      <c r="W286" s="149">
        <f>0.5*Sections!$U$2*Sections!$T$2*Sections!N286^2</f>
        <v>681.90358786596823</v>
      </c>
      <c r="X286" s="149">
        <f>BikeData!$N$2*((Sections!$P$2)/Sections!$N$2)-(0.5*Sections!$U$2*Sections!$T$2*Sections!N286^2)/BikeData!$G$5</f>
        <v>7.8513518883883222</v>
      </c>
      <c r="Y286" s="149">
        <f>Sections!$V$2*BikeData!$N$2*(Sections!$P$2/Sections!$M$2)/(1-Sections!$V$2*Sections!$N$2/Sections!$M$2)</f>
        <v>15.459349727578084</v>
      </c>
      <c r="Z286" s="149">
        <f t="shared" si="387"/>
        <v>7.8513518883883222</v>
      </c>
      <c r="AA286" s="149">
        <f>$D$2-M286</f>
        <v>243.2</v>
      </c>
      <c r="AB286" s="149">
        <f>MAX(0, (N286^2 - M$17^2)/(2*Sections!Z286))</f>
        <v>184.14090481346383</v>
      </c>
      <c r="AC286" s="149">
        <f t="shared" si="392"/>
        <v>0</v>
      </c>
      <c r="AD286" s="149">
        <f t="shared" si="388"/>
        <v>4.7104625432718503</v>
      </c>
      <c r="FR286" s="129">
        <f>INDEX($B$29:$B$34, MATCH($FV286, $A$29:$A$34, 0))</f>
        <v>281.54523308547459</v>
      </c>
      <c r="FS286" s="129">
        <f t="shared" si="393"/>
        <v>260</v>
      </c>
      <c r="FT286" s="129">
        <f t="shared" si="394"/>
        <v>63.298405746634145</v>
      </c>
      <c r="FU286" s="129">
        <f t="shared" si="395"/>
        <v>227.87426068788292</v>
      </c>
      <c r="FV286" s="149">
        <f>IF(GI286=1,
IF(FT286&lt;$E$29,1,
IF(FT286&lt;$E$30,2,
IF(FT286&lt;$E$31,3,
IF(FT286&lt;$E$32,4,
IF(FT286&lt;$E$33,5,
IF(FT286&lt;$E$34,6)))))),
IF(FT286&gt;$F$29,1,
IF(FT286&gt;$F$30,2,
IF(FT286&gt;$F$31,3,
IF(FT286&gt;$F$32,4,
IF(FT286&gt;$F$33,5,
IF(FT286&gt;$F$34,6)))))))</f>
        <v>4</v>
      </c>
      <c r="FW286" s="149" cm="1">
        <f t="array" ref="FW286">INDEX(Sections!$A$37:$F$67, MATCH(FT286, Acceleration!$H$6:$H$36, 1), Sections!FV286)</f>
        <v>4.7104625432718503</v>
      </c>
      <c r="FX286" s="129">
        <f>(BikeData!$G$5/FR286)*BikeData!$N$2*(Sections!$O$2/Sections!$N$2)-Sections!GC286/Sections!FR286</f>
        <v>7.6838482845301073</v>
      </c>
      <c r="FY286" s="129">
        <f>(Sections!$V$2*Sections!$L$2*BikeData!$N$2*((Sections!$P$2)/Sections!$M$2)/(1-Sections!$V$2*Sections!$N$2/Sections!$M$2))/Sections!FR286-Sections!GC286/Sections!FR286</f>
        <v>11.934368132060447</v>
      </c>
      <c r="FZ286" s="129">
        <f t="shared" si="396"/>
        <v>4.7104625432718503</v>
      </c>
      <c r="GA286" s="129">
        <f t="shared" si="397"/>
        <v>63.372778818291302</v>
      </c>
      <c r="GB286" s="129">
        <f t="shared" si="389"/>
        <v>1.5788910531384308E-2</v>
      </c>
      <c r="GC286" s="149">
        <f>0.5*Sections!$U$2*Sections!$T$2*Sections!FT286^2</f>
        <v>721.20387061179474</v>
      </c>
      <c r="GD286" s="149">
        <f>BikeData!$N$2*((Sections!$P$2)/Sections!$N$2)-(0.5*Sections!$U$2*Sections!$T$2*Sections!FT286^2)/BikeData!$G$5</f>
        <v>7.7024871810177675</v>
      </c>
      <c r="GE286" s="149">
        <f>Sections!$V$2*BikeData!$N$2*(Sections!$P$2/Sections!$M$2)/(1-Sections!$V$2*Sections!$N$2/Sections!$M$2)</f>
        <v>15.459349727578084</v>
      </c>
      <c r="GF286" s="149">
        <f t="shared" si="398"/>
        <v>7.7024871810177675</v>
      </c>
      <c r="GG286" s="149">
        <f t="shared" si="399"/>
        <v>254.54111422000005</v>
      </c>
      <c r="GH286" s="149">
        <f>MAX(0, (FT286^2 - CX$6^2)/(2*Sections!GF286))</f>
        <v>260.09054451526549</v>
      </c>
      <c r="GI286" s="149">
        <f t="shared" si="400"/>
        <v>1</v>
      </c>
      <c r="GJ286" s="149">
        <f t="shared" si="401"/>
        <v>4.7104625432718503</v>
      </c>
      <c r="GK286" s="639"/>
      <c r="GL286" s="670"/>
      <c r="GM286" s="229">
        <f>INDEX($B$29:$B$34, MATCH(GQ286, $A$29:$A$34, 0))</f>
        <v>288.49501037177833</v>
      </c>
      <c r="GN286" s="106">
        <f t="shared" si="402"/>
        <v>260</v>
      </c>
      <c r="GO286" s="106">
        <f t="shared" si="403"/>
        <v>51.113402578195299</v>
      </c>
      <c r="GP286" s="106">
        <f t="shared" si="404"/>
        <v>184.00824928150308</v>
      </c>
      <c r="GQ286" s="106">
        <f>IF(HD286=1,
IF(GO286&lt;$E$29,1,
IF(GO286&lt;$E$30,2,
IF(GO286&lt;$E$31,3,
IF(GO286&lt;$E$32,4,
IF(GO286&lt;$E$33,5,
IF(GO286&lt;$E$34,6)))))),
IF(GO286&gt;$F$29,1,
IF(GO286&gt;$F$30,2,
IF(GO286&gt;$F$31,3,
IF(GO286&gt;$F$32,4,
IF(GO286&gt;$F$33,5,
IF(GO286&gt;$F$34,6)))))))</f>
        <v>3</v>
      </c>
      <c r="GR286" s="106" cm="1">
        <f t="array" ref="GR286">INDEX(Sections!$A$37:$F$67, MATCH(GO286, Acceleration!$H$6:$H$36, 1), Sections!GQ286)</f>
        <v>6.8582415088433493</v>
      </c>
      <c r="GS286" s="106">
        <f>(BikeData!$G$5/GM286)*BikeData!$N$2*(Sections!$O$2/Sections!$N$2)-Sections!GX286/Sections!GM286</f>
        <v>8.3685687929239272</v>
      </c>
      <c r="GT286" s="106">
        <f>(Sections!$V$2*Sections!$L$2*BikeData!$N$2*((Sections!$P$2)/Sections!$M$2)/(1-Sections!$V$2*Sections!$N$2/Sections!$M$2))/Sections!GM286-Sections!GX286/Sections!GM286</f>
        <v>12.516694612033179</v>
      </c>
      <c r="GU286" s="106">
        <f t="shared" si="405"/>
        <v>6.8582415088433493</v>
      </c>
      <c r="GV286" s="106">
        <f t="shared" ref="GV286:GV349" si="416">SQRT(GO286^2 + 2*-HA286*1)</f>
        <v>50.94383075562974</v>
      </c>
      <c r="GW286" s="106">
        <f t="shared" si="377"/>
        <v>1.9596847128494185E-2</v>
      </c>
      <c r="GX286" s="106">
        <f>0.5*Sections!$U$2*Sections!$T$2*Sections!GO286^2</f>
        <v>470.26438616171913</v>
      </c>
      <c r="GY286" s="106">
        <f>BikeData!$N$2*((Sections!$P$2)/Sections!$N$2)-(0.5*Sections!$U$2*Sections!$T$2*Sections!GO286^2)/BikeData!$G$5</f>
        <v>8.6530155312074477</v>
      </c>
      <c r="GZ286" s="106">
        <f>Sections!$V$2*BikeData!$N$2*(Sections!$P$2/Sections!$M$2)/(1-Sections!$V$2*Sections!$N$2/Sections!$M$2)</f>
        <v>15.459349727578084</v>
      </c>
      <c r="HA286" s="106">
        <f t="shared" si="406"/>
        <v>8.6530155312074477</v>
      </c>
      <c r="HB286" s="106">
        <f t="shared" si="407"/>
        <v>123.21187875999999</v>
      </c>
      <c r="HC286" s="106">
        <f>MAX(0, (GO286^2 - DY$9^2)/(2*Sections!HA286))</f>
        <v>150.96355216850631</v>
      </c>
      <c r="HD286" s="106">
        <f t="shared" si="408"/>
        <v>1</v>
      </c>
      <c r="HE286" s="106">
        <f t="shared" si="378"/>
        <v>-8.6530155312074477</v>
      </c>
      <c r="HF286" s="639"/>
      <c r="HG286" s="672"/>
      <c r="HH286" s="82">
        <f>INDEX($B$29:$B$34, MATCH(HL286, $A$29:$A$34, 0))</f>
        <v>300.69501336586995</v>
      </c>
      <c r="HI286" s="82">
        <f t="shared" si="409"/>
        <v>260</v>
      </c>
      <c r="HJ286" s="82">
        <f t="shared" si="410"/>
        <v>39.3318014844507</v>
      </c>
      <c r="HK286" s="82">
        <f t="shared" si="411"/>
        <v>141.59448534402253</v>
      </c>
      <c r="HL286" s="106">
        <f>IF(HY286=1,
IF(HJ286&lt;$E$29,1,
IF(HJ286&lt;$E$30,2,
IF(HJ286&lt;$E$31,3,
IF(HJ286&lt;$E$32,4,
IF(HJ286&lt;$E$33,5,
IF(HJ286&lt;$E$34,6)))))),
IF(HJ286&gt;$F$29,1,
IF(HJ286&gt;$F$30,2,
IF(HJ286&gt;$F$31,3,
IF(HJ286&gt;$F$32,4,
IF(HJ286&gt;$F$33,5,
IF(HJ286&gt;$F$34,6)))))))</f>
        <v>2</v>
      </c>
      <c r="HM286" s="106" cm="1">
        <f t="array" ref="HM286">INDEX(Sections!$A$37:$F$67, MATCH(HJ286, Acceleration!$H$6:$H$36, 1), Sections!HL286)</f>
        <v>9.4901727706756382</v>
      </c>
      <c r="HN286" s="82">
        <f>(BikeData!$G$5/HH286)*BikeData!$N$2*(Sections!$O$2/Sections!$N$2)-Sections!HS286/Sections!HH286</f>
        <v>8.6669093320150399</v>
      </c>
      <c r="HO286" s="82">
        <f>(Sections!$V$2*Sections!$L$2*BikeData!$N$2*((Sections!$P$2)/Sections!$M$2)/(1-Sections!$V$2*Sections!$N$2/Sections!$M$2))/Sections!HH286-Sections!HS286/Sections!HH286</f>
        <v>12.64673456360698</v>
      </c>
      <c r="HP286" s="82">
        <f t="shared" si="412"/>
        <v>8.6669093320150399</v>
      </c>
      <c r="HQ286" s="82">
        <f t="shared" si="376"/>
        <v>39.092601609652931</v>
      </c>
      <c r="HR286" s="106">
        <f t="shared" si="381"/>
        <v>2.5502266145400871E-2</v>
      </c>
      <c r="HS286" s="104">
        <f>0.5*Sections!$U$2*Sections!$T$2*Sections!HJ286^2</f>
        <v>278.45830944220285</v>
      </c>
      <c r="HT286" s="104">
        <f>BikeData!$N$2*((Sections!$P$2)/Sections!$N$2)-(0.5*Sections!$U$2*Sections!$T$2*Sections!HJ286^2)/BikeData!$G$5</f>
        <v>9.3795537005995548</v>
      </c>
      <c r="HU286" s="104">
        <f>Sections!$V$2*BikeData!$N$2*(Sections!$P$2/Sections!$M$2)/(1-Sections!$V$2*Sections!$N$2/Sections!$M$2)</f>
        <v>15.459349727578084</v>
      </c>
      <c r="HV286" s="106">
        <f t="shared" si="413"/>
        <v>9.3795537005995548</v>
      </c>
      <c r="HW286" s="106">
        <f t="shared" si="414"/>
        <v>61.421918600000026</v>
      </c>
      <c r="HX286" s="106">
        <f t="shared" si="390"/>
        <v>65.340267405195959</v>
      </c>
      <c r="HY286" s="106">
        <f t="shared" si="415"/>
        <v>1</v>
      </c>
      <c r="HZ286" s="106">
        <f t="shared" si="380"/>
        <v>-9.3795537005995548</v>
      </c>
      <c r="IA286" s="639"/>
    </row>
    <row r="287" spans="2:235">
      <c r="B287" s="65"/>
      <c r="C287" s="65"/>
      <c r="D287" s="65"/>
      <c r="E287" s="111"/>
      <c r="F287" s="111"/>
      <c r="L287" s="149">
        <f>INDEX($B$29:$B$34, MATCH($P287, $A$29:$A$34, 0))</f>
        <v>281.54523308547459</v>
      </c>
      <c r="M287" s="149">
        <f t="shared" si="384"/>
        <v>261</v>
      </c>
      <c r="N287" s="149">
        <f t="shared" si="391"/>
        <v>61.626083690338376</v>
      </c>
      <c r="O287" s="149">
        <f t="shared" si="385"/>
        <v>221.85390128521817</v>
      </c>
      <c r="P287" s="149">
        <f>IF(AC287=0,
IF(N287&lt;$E$29,1,
IF(N287&lt;$E$30,2,
IF(N287&lt;$E$31,3,
IF(N287&lt;$E$32,4,
IF(N287&lt;$E$33,5,
IF(N287&lt;$E$34,6)))))),
IF(N287&gt;$F$29,1,
IF(N287&gt;$F$30,2,
IF(N287&gt;$F$31,3,
IF(N287&gt;$F$32,4,
IF(N287&gt;$F$33,5,
IF(N287&gt;$F$34,6)))))))</f>
        <v>4</v>
      </c>
      <c r="Q287" s="149" cm="1">
        <f t="array" ref="Q287">INDEX(Sections!$A$37:$F$67, MATCH(N287, Acceleration!$H$6:$H$36, 1), Sections!P287)</f>
        <v>4.7104625432718503</v>
      </c>
      <c r="R287" s="149">
        <f>(BikeData!$G$5/L287)*BikeData!$N$2*(Sections!$O$2/Sections!$N$2)-Sections!W287/Sections!L287</f>
        <v>7.8174130258618568</v>
      </c>
      <c r="S287" s="149">
        <f>(Sections!$V$2*Sections!$L$2*BikeData!$N$2*((Sections!$P$2)/Sections!$M$2)/(1-Sections!$V$2*Sections!$N$2/Sections!$M$2))/Sections!L287-Sections!W287/Sections!L287</f>
        <v>12.067932873392197</v>
      </c>
      <c r="T287" s="149">
        <f t="shared" si="382"/>
        <v>4.7104625432718503</v>
      </c>
      <c r="U287" s="149">
        <f t="shared" si="383"/>
        <v>61.702472528215054</v>
      </c>
      <c r="V287" s="149">
        <f t="shared" si="386"/>
        <v>1.6216844349136644E-2</v>
      </c>
      <c r="W287" s="149">
        <f>0.5*Sections!$U$2*Sections!$T$2*Sections!N287^2</f>
        <v>683.59935438154616</v>
      </c>
      <c r="X287" s="149">
        <f>BikeData!$N$2*((Sections!$P$2)/Sections!$N$2)-(0.5*Sections!$U$2*Sections!$T$2*Sections!N287^2)/BikeData!$G$5</f>
        <v>7.8449285303747702</v>
      </c>
      <c r="Y287" s="149">
        <f>Sections!$V$2*BikeData!$N$2*(Sections!$P$2/Sections!$M$2)/(1-Sections!$V$2*Sections!$N$2/Sections!$M$2)</f>
        <v>15.459349727578084</v>
      </c>
      <c r="Z287" s="149">
        <f t="shared" si="387"/>
        <v>7.8449285303747702</v>
      </c>
      <c r="AA287" s="149">
        <f>$D$2-M287</f>
        <v>242.2</v>
      </c>
      <c r="AB287" s="149">
        <f>MAX(0, (N287^2 - M$17^2)/(2*Sections!Z287))</f>
        <v>184.89212459539169</v>
      </c>
      <c r="AC287" s="149">
        <f t="shared" si="392"/>
        <v>0</v>
      </c>
      <c r="AD287" s="149">
        <f t="shared" si="388"/>
        <v>4.7104625432718503</v>
      </c>
      <c r="FR287" s="129">
        <f>INDEX($B$29:$B$34, MATCH($FV287, $A$29:$A$34, 0))</f>
        <v>281.54523308547459</v>
      </c>
      <c r="FS287" s="129">
        <f t="shared" si="393"/>
        <v>261</v>
      </c>
      <c r="FT287" s="129">
        <f t="shared" si="394"/>
        <v>63.372778818291302</v>
      </c>
      <c r="FU287" s="129">
        <f t="shared" si="395"/>
        <v>228.14200374584868</v>
      </c>
      <c r="FV287" s="149">
        <f>IF(GI287=1,
IF(FT287&lt;$E$29,1,
IF(FT287&lt;$E$30,2,
IF(FT287&lt;$E$31,3,
IF(FT287&lt;$E$32,4,
IF(FT287&lt;$E$33,5,
IF(FT287&lt;$E$34,6)))))),
IF(FT287&gt;$F$29,1,
IF(FT287&gt;$F$30,2,
IF(FT287&gt;$F$31,3,
IF(FT287&gt;$F$32,4,
IF(FT287&gt;$F$33,5,
IF(FT287&gt;$F$34,6)))))))</f>
        <v>4</v>
      </c>
      <c r="FW287" s="149" cm="1">
        <f t="array" ref="FW287">INDEX(Sections!$A$37:$F$67, MATCH(FT287, Acceleration!$H$6:$H$36, 1), Sections!FV287)</f>
        <v>4.7104625432718503</v>
      </c>
      <c r="FX287" s="129">
        <f>(BikeData!$G$5/FR287)*BikeData!$N$2*(Sections!$O$2/Sections!$N$2)-Sections!GC287/Sections!FR287</f>
        <v>7.6778252149970383</v>
      </c>
      <c r="FY287" s="129">
        <f>(Sections!$V$2*Sections!$L$2*BikeData!$N$2*((Sections!$P$2)/Sections!$M$2)/(1-Sections!$V$2*Sections!$N$2/Sections!$M$2))/Sections!FR287-Sections!GC287/Sections!FR287</f>
        <v>11.928345062527377</v>
      </c>
      <c r="FZ287" s="129">
        <f t="shared" si="396"/>
        <v>4.7104625432718503</v>
      </c>
      <c r="GA287" s="129">
        <f t="shared" si="397"/>
        <v>63.44706470939861</v>
      </c>
      <c r="GB287" s="129">
        <f t="shared" si="389"/>
        <v>1.577040267805848E-2</v>
      </c>
      <c r="GC287" s="149">
        <f>0.5*Sections!$U$2*Sections!$T$2*Sections!FT287^2</f>
        <v>722.89963712737267</v>
      </c>
      <c r="GD287" s="149">
        <f>BikeData!$N$2*((Sections!$P$2)/Sections!$N$2)-(0.5*Sections!$U$2*Sections!$T$2*Sections!FT287^2)/BikeData!$G$5</f>
        <v>7.6960638230042147</v>
      </c>
      <c r="GE287" s="149">
        <f>Sections!$V$2*BikeData!$N$2*(Sections!$P$2/Sections!$M$2)/(1-Sections!$V$2*Sections!$N$2/Sections!$M$2)</f>
        <v>15.459349727578084</v>
      </c>
      <c r="GF287" s="149">
        <f t="shared" si="398"/>
        <v>7.6960638230042147</v>
      </c>
      <c r="GG287" s="149">
        <f t="shared" si="399"/>
        <v>253.54111422000005</v>
      </c>
      <c r="GH287" s="149">
        <f>MAX(0, (FT287^2 - CX$6^2)/(2*Sections!GF287))</f>
        <v>260.91968488797909</v>
      </c>
      <c r="GI287" s="149">
        <f t="shared" si="400"/>
        <v>1</v>
      </c>
      <c r="GJ287" s="149">
        <f t="shared" si="401"/>
        <v>4.7104625432718503</v>
      </c>
      <c r="GK287" s="639"/>
      <c r="GL287" s="670"/>
      <c r="GM287" s="229">
        <f>INDEX($B$29:$B$34, MATCH(GQ287, $A$29:$A$34, 0))</f>
        <v>288.49501037177833</v>
      </c>
      <c r="GN287" s="106">
        <f t="shared" si="402"/>
        <v>261</v>
      </c>
      <c r="GO287" s="106">
        <f t="shared" si="403"/>
        <v>50.94383075562974</v>
      </c>
      <c r="GP287" s="106">
        <f t="shared" si="404"/>
        <v>183.39779072026707</v>
      </c>
      <c r="GQ287" s="106">
        <f>IF(HD287=1,
IF(GO287&lt;$E$29,1,
IF(GO287&lt;$E$30,2,
IF(GO287&lt;$E$31,3,
IF(GO287&lt;$E$32,4,
IF(GO287&lt;$E$33,5,
IF(GO287&lt;$E$34,6)))))),
IF(GO287&gt;$F$29,1,
IF(GO287&gt;$F$30,2,
IF(GO287&gt;$F$31,3,
IF(GO287&gt;$F$32,4,
IF(GO287&gt;$F$33,5,
IF(GO287&gt;$F$34,6)))))))</f>
        <v>3</v>
      </c>
      <c r="GR287" s="106" cm="1">
        <f t="array" ref="GR287">INDEX(Sections!$A$37:$F$67, MATCH(GO287, Acceleration!$H$6:$H$36, 1), Sections!GQ287)</f>
        <v>6.8582415088433493</v>
      </c>
      <c r="GS287" s="106">
        <f>(BikeData!$G$5/GM287)*BikeData!$N$2*(Sections!$O$2/Sections!$N$2)-Sections!GX287/Sections!GM287</f>
        <v>8.3793665033842242</v>
      </c>
      <c r="GT287" s="106">
        <f>(Sections!$V$2*Sections!$L$2*BikeData!$N$2*((Sections!$P$2)/Sections!$M$2)/(1-Sections!$V$2*Sections!$N$2/Sections!$M$2))/Sections!GM287-Sections!GX287/Sections!GM287</f>
        <v>12.527492322493476</v>
      </c>
      <c r="GU287" s="106">
        <f t="shared" si="405"/>
        <v>6.8582415088433493</v>
      </c>
      <c r="GV287" s="106">
        <f t="shared" si="416"/>
        <v>50.773460211635815</v>
      </c>
      <c r="GW287" s="106">
        <f t="shared" si="377"/>
        <v>1.9662340404283791E-2</v>
      </c>
      <c r="GX287" s="106">
        <f>0.5*Sections!$U$2*Sections!$T$2*Sections!GO287^2</f>
        <v>467.14930057048434</v>
      </c>
      <c r="GY287" s="106">
        <f>BikeData!$N$2*((Sections!$P$2)/Sections!$N$2)-(0.5*Sections!$U$2*Sections!$T$2*Sections!GO287^2)/BikeData!$G$5</f>
        <v>8.6648150978409131</v>
      </c>
      <c r="GZ287" s="106">
        <f>Sections!$V$2*BikeData!$N$2*(Sections!$P$2/Sections!$M$2)/(1-Sections!$V$2*Sections!$N$2/Sections!$M$2)</f>
        <v>15.459349727578084</v>
      </c>
      <c r="HA287" s="106">
        <f t="shared" si="406"/>
        <v>8.6648150978409131</v>
      </c>
      <c r="HB287" s="106">
        <f t="shared" si="407"/>
        <v>122.21187875999999</v>
      </c>
      <c r="HC287" s="106">
        <f>MAX(0, (GO287^2 - DY$9^2)/(2*Sections!HA287))</f>
        <v>149.7593348936513</v>
      </c>
      <c r="HD287" s="106">
        <f t="shared" si="408"/>
        <v>1</v>
      </c>
      <c r="HE287" s="106">
        <f t="shared" si="378"/>
        <v>-8.6648150978409131</v>
      </c>
      <c r="HF287" s="639"/>
      <c r="HG287" s="672"/>
      <c r="HH287" s="82">
        <f>INDEX($B$29:$B$34, MATCH(HL287, $A$29:$A$34, 0))</f>
        <v>300.69501336586995</v>
      </c>
      <c r="HI287" s="82">
        <f t="shared" si="409"/>
        <v>261</v>
      </c>
      <c r="HJ287" s="82">
        <f t="shared" si="410"/>
        <v>39.092601609652931</v>
      </c>
      <c r="HK287" s="82">
        <f t="shared" si="411"/>
        <v>140.73336579475057</v>
      </c>
      <c r="HL287" s="106">
        <f>IF(HY287=1,
IF(HJ287&lt;$E$29,1,
IF(HJ287&lt;$E$30,2,
IF(HJ287&lt;$E$31,3,
IF(HJ287&lt;$E$32,4,
IF(HJ287&lt;$E$33,5,
IF(HJ287&lt;$E$34,6)))))),
IF(HJ287&gt;$F$29,1,
IF(HJ287&gt;$F$30,2,
IF(HJ287&gt;$F$31,3,
IF(HJ287&gt;$F$32,4,
IF(HJ287&gt;$F$33,5,
IF(HJ287&gt;$F$34,6)))))))</f>
        <v>2</v>
      </c>
      <c r="HM287" s="106" cm="1">
        <f t="array" ref="HM287">INDEX(Sections!$A$37:$F$67, MATCH(HJ287, Acceleration!$H$6:$H$36, 1), Sections!HL287)</f>
        <v>9.4901727706756382</v>
      </c>
      <c r="HN287" s="82">
        <f>(BikeData!$G$5/HH287)*BikeData!$N$2*(Sections!$O$2/Sections!$N$2)-Sections!HS287/Sections!HH287</f>
        <v>8.6781387810651545</v>
      </c>
      <c r="HO287" s="82">
        <f>(Sections!$V$2*Sections!$L$2*BikeData!$N$2*((Sections!$P$2)/Sections!$M$2)/(1-Sections!$V$2*Sections!$N$2/Sections!$M$2))/Sections!HH287-Sections!HS287/Sections!HH287</f>
        <v>12.657964012657095</v>
      </c>
      <c r="HP287" s="82">
        <f t="shared" si="412"/>
        <v>8.6781387810651545</v>
      </c>
      <c r="HQ287" s="82">
        <f t="shared" si="376"/>
        <v>38.851599871933693</v>
      </c>
      <c r="HR287" s="106">
        <f t="shared" si="381"/>
        <v>2.5659381480384727E-2</v>
      </c>
      <c r="HS287" s="104">
        <f>0.5*Sections!$U$2*Sections!$T$2*Sections!HJ287^2</f>
        <v>275.08167010998699</v>
      </c>
      <c r="HT287" s="104">
        <f>BikeData!$N$2*((Sections!$P$2)/Sections!$N$2)-(0.5*Sections!$U$2*Sections!$T$2*Sections!HJ287^2)/BikeData!$G$5</f>
        <v>9.3923440011003727</v>
      </c>
      <c r="HU287" s="104">
        <f>Sections!$V$2*BikeData!$N$2*(Sections!$P$2/Sections!$M$2)/(1-Sections!$V$2*Sections!$N$2/Sections!$M$2)</f>
        <v>15.459349727578084</v>
      </c>
      <c r="HV287" s="106">
        <f t="shared" si="413"/>
        <v>9.3923440011003727</v>
      </c>
      <c r="HW287" s="106">
        <f t="shared" si="414"/>
        <v>60.421918600000026</v>
      </c>
      <c r="HX287" s="106">
        <f t="shared" si="390"/>
        <v>64.252650154984593</v>
      </c>
      <c r="HY287" s="106">
        <f t="shared" si="415"/>
        <v>1</v>
      </c>
      <c r="HZ287" s="106">
        <f t="shared" si="380"/>
        <v>-9.3923440011003727</v>
      </c>
      <c r="IA287" s="639"/>
    </row>
    <row r="288" spans="2:235">
      <c r="B288" s="65"/>
      <c r="C288" s="65"/>
      <c r="D288" s="65"/>
      <c r="E288" s="111"/>
      <c r="F288" s="111"/>
      <c r="L288" s="149">
        <f>INDEX($B$29:$B$34, MATCH($P288, $A$29:$A$34, 0))</f>
        <v>281.54523308547459</v>
      </c>
      <c r="M288" s="149">
        <f t="shared" si="384"/>
        <v>262</v>
      </c>
      <c r="N288" s="149">
        <f t="shared" si="391"/>
        <v>61.702472528215054</v>
      </c>
      <c r="O288" s="149">
        <f t="shared" si="385"/>
        <v>222.1289011015742</v>
      </c>
      <c r="P288" s="149">
        <f>IF(AC288=0,
IF(N288&lt;$E$29,1,
IF(N288&lt;$E$30,2,
IF(N288&lt;$E$31,3,
IF(N288&lt;$E$32,4,
IF(N288&lt;$E$33,5,
IF(N288&lt;$E$34,6)))))),
IF(N288&gt;$F$29,1,
IF(N288&gt;$F$30,2,
IF(N288&gt;$F$31,3,
IF(N288&gt;$F$32,4,
IF(N288&gt;$F$33,5,
IF(N288&gt;$F$34,6)))))))</f>
        <v>4</v>
      </c>
      <c r="Q288" s="149" cm="1">
        <f t="array" ref="Q288">INDEX(Sections!$A$37:$F$67, MATCH(N288, Acceleration!$H$6:$H$36, 1), Sections!P288)</f>
        <v>4.7104625432718503</v>
      </c>
      <c r="R288" s="149">
        <f>(BikeData!$G$5/L288)*BikeData!$N$2*(Sections!$O$2/Sections!$N$2)-Sections!W288/Sections!L288</f>
        <v>7.8113899563287887</v>
      </c>
      <c r="S288" s="149">
        <f>(Sections!$V$2*Sections!$L$2*BikeData!$N$2*((Sections!$P$2)/Sections!$M$2)/(1-Sections!$V$2*Sections!$N$2/Sections!$M$2))/Sections!L288-Sections!W288/Sections!L288</f>
        <v>12.061909803859129</v>
      </c>
      <c r="T288" s="149">
        <f t="shared" si="382"/>
        <v>4.7104625432718503</v>
      </c>
      <c r="U288" s="149">
        <f t="shared" si="383"/>
        <v>61.778766912116957</v>
      </c>
      <c r="V288" s="149">
        <f t="shared" si="386"/>
        <v>1.6196792395871497E-2</v>
      </c>
      <c r="W288" s="149">
        <f>0.5*Sections!$U$2*Sections!$T$2*Sections!N288^2</f>
        <v>685.29512089712398</v>
      </c>
      <c r="X288" s="149">
        <f>BikeData!$N$2*((Sections!$P$2)/Sections!$N$2)-(0.5*Sections!$U$2*Sections!$T$2*Sections!N288^2)/BikeData!$G$5</f>
        <v>7.8385051723612182</v>
      </c>
      <c r="Y288" s="149">
        <f>Sections!$V$2*BikeData!$N$2*(Sections!$P$2/Sections!$M$2)/(1-Sections!$V$2*Sections!$N$2/Sections!$M$2)</f>
        <v>15.459349727578084</v>
      </c>
      <c r="Z288" s="149">
        <f t="shared" si="387"/>
        <v>7.8385051723612182</v>
      </c>
      <c r="AA288" s="149">
        <f>$D$2-M288</f>
        <v>241.2</v>
      </c>
      <c r="AB288" s="149">
        <f>MAX(0, (N288^2 - M$17^2)/(2*Sections!Z288))</f>
        <v>185.64457556961972</v>
      </c>
      <c r="AC288" s="149">
        <f t="shared" si="392"/>
        <v>0</v>
      </c>
      <c r="AD288" s="149">
        <f t="shared" si="388"/>
        <v>4.7104625432718503</v>
      </c>
      <c r="FR288" s="129">
        <f>INDEX($B$29:$B$34, MATCH($FV288, $A$29:$A$34, 0))</f>
        <v>281.54523308547459</v>
      </c>
      <c r="FS288" s="129">
        <f t="shared" si="393"/>
        <v>262</v>
      </c>
      <c r="FT288" s="129">
        <f t="shared" si="394"/>
        <v>63.44706470939861</v>
      </c>
      <c r="FU288" s="129">
        <f t="shared" si="395"/>
        <v>228.40943295383499</v>
      </c>
      <c r="FV288" s="149">
        <f>IF(GI288=1,
IF(FT288&lt;$E$29,1,
IF(FT288&lt;$E$30,2,
IF(FT288&lt;$E$31,3,
IF(FT288&lt;$E$32,4,
IF(FT288&lt;$E$33,5,
IF(FT288&lt;$E$34,6)))))),
IF(FT288&gt;$F$29,1,
IF(FT288&gt;$F$30,2,
IF(FT288&gt;$F$31,3,
IF(FT288&gt;$F$32,4,
IF(FT288&gt;$F$33,5,
IF(FT288&gt;$F$34,6)))))))</f>
        <v>4</v>
      </c>
      <c r="FW288" s="149" cm="1">
        <f t="array" ref="FW288">INDEX(Sections!$A$37:$F$67, MATCH(FT288, Acceleration!$H$6:$H$36, 1), Sections!FV288)</f>
        <v>4.7104625432718503</v>
      </c>
      <c r="FX288" s="129">
        <f>(BikeData!$G$5/FR288)*BikeData!$N$2*(Sections!$O$2/Sections!$N$2)-Sections!GC288/Sections!FR288</f>
        <v>7.6718021454639693</v>
      </c>
      <c r="FY288" s="129">
        <f>(Sections!$V$2*Sections!$L$2*BikeData!$N$2*((Sections!$P$2)/Sections!$M$2)/(1-Sections!$V$2*Sections!$N$2/Sections!$M$2))/Sections!FR288-Sections!GC288/Sections!FR288</f>
        <v>11.922321992994309</v>
      </c>
      <c r="FZ288" s="129">
        <f t="shared" si="396"/>
        <v>4.7104625432718503</v>
      </c>
      <c r="GA288" s="129">
        <f t="shared" si="397"/>
        <v>63.521263725819864</v>
      </c>
      <c r="GB288" s="129">
        <f t="shared" si="389"/>
        <v>1.5751959757590125E-2</v>
      </c>
      <c r="GC288" s="149">
        <f>0.5*Sections!$U$2*Sections!$T$2*Sections!FT288^2</f>
        <v>724.5954036429506</v>
      </c>
      <c r="GD288" s="149">
        <f>BikeData!$N$2*((Sections!$P$2)/Sections!$N$2)-(0.5*Sections!$U$2*Sections!$T$2*Sections!FT288^2)/BikeData!$G$5</f>
        <v>7.6896404649906618</v>
      </c>
      <c r="GE288" s="149">
        <f>Sections!$V$2*BikeData!$N$2*(Sections!$P$2/Sections!$M$2)/(1-Sections!$V$2*Sections!$N$2/Sections!$M$2)</f>
        <v>15.459349727578084</v>
      </c>
      <c r="GF288" s="149">
        <f t="shared" si="398"/>
        <v>7.6896404649906618</v>
      </c>
      <c r="GG288" s="149">
        <f t="shared" si="399"/>
        <v>252.54111422000005</v>
      </c>
      <c r="GH288" s="149">
        <f>MAX(0, (FT288^2 - CX$6^2)/(2*Sections!GF288))</f>
        <v>261.75021046601711</v>
      </c>
      <c r="GI288" s="149">
        <f t="shared" si="400"/>
        <v>1</v>
      </c>
      <c r="GJ288" s="149">
        <f t="shared" si="401"/>
        <v>4.7104625432718503</v>
      </c>
      <c r="GK288" s="639"/>
      <c r="GL288" s="670"/>
      <c r="GM288" s="229">
        <f>INDEX($B$29:$B$34, MATCH(GQ288, $A$29:$A$34, 0))</f>
        <v>288.49501037177833</v>
      </c>
      <c r="GN288" s="106">
        <f t="shared" si="402"/>
        <v>262</v>
      </c>
      <c r="GO288" s="106">
        <f t="shared" si="403"/>
        <v>50.773460211635815</v>
      </c>
      <c r="GP288" s="106">
        <f t="shared" si="404"/>
        <v>182.78445676188895</v>
      </c>
      <c r="GQ288" s="106">
        <f>IF(HD288=1,
IF(GO288&lt;$E$29,1,
IF(GO288&lt;$E$30,2,
IF(GO288&lt;$E$31,3,
IF(GO288&lt;$E$32,4,
IF(GO288&lt;$E$33,5,
IF(GO288&lt;$E$34,6)))))),
IF(GO288&gt;$F$29,1,
IF(GO288&gt;$F$30,2,
IF(GO288&gt;$F$31,3,
IF(GO288&gt;$F$32,4,
IF(GO288&gt;$F$33,5,
IF(GO288&gt;$F$34,6)))))))</f>
        <v>3</v>
      </c>
      <c r="GR288" s="106" cm="1">
        <f t="array" ref="GR288">INDEX(Sections!$A$37:$F$67, MATCH(GO288, Acceleration!$H$6:$H$36, 1), Sections!GQ288)</f>
        <v>6.8582415088433493</v>
      </c>
      <c r="GS288" s="106">
        <f>(BikeData!$G$5/GM288)*BikeData!$N$2*(Sections!$O$2/Sections!$N$2)-Sections!GX288/Sections!GM288</f>
        <v>8.3901789379951488</v>
      </c>
      <c r="GT288" s="106">
        <f>(Sections!$V$2*Sections!$L$2*BikeData!$N$2*((Sections!$P$2)/Sections!$M$2)/(1-Sections!$V$2*Sections!$N$2/Sections!$M$2))/Sections!GM288-Sections!GX288/Sections!GM288</f>
        <v>12.538304757104399</v>
      </c>
      <c r="GU288" s="106">
        <f t="shared" si="405"/>
        <v>6.8582415088433493</v>
      </c>
      <c r="GV288" s="106">
        <f t="shared" si="416"/>
        <v>50.602282560700566</v>
      </c>
      <c r="GW288" s="106">
        <f t="shared" si="377"/>
        <v>1.9728585412108198E-2</v>
      </c>
      <c r="GX288" s="106">
        <f>0.5*Sections!$U$2*Sections!$T$2*Sections!GO288^2</f>
        <v>464.02996713526176</v>
      </c>
      <c r="GY288" s="106">
        <f>BikeData!$N$2*((Sections!$P$2)/Sections!$N$2)-(0.5*Sections!$U$2*Sections!$T$2*Sections!GO288^2)/BikeData!$G$5</f>
        <v>8.6766307547925141</v>
      </c>
      <c r="GZ288" s="106">
        <f>Sections!$V$2*BikeData!$N$2*(Sections!$P$2/Sections!$M$2)/(1-Sections!$V$2*Sections!$N$2/Sections!$M$2)</f>
        <v>15.459349727578084</v>
      </c>
      <c r="HA288" s="106">
        <f t="shared" si="406"/>
        <v>8.6766307547925141</v>
      </c>
      <c r="HB288" s="106">
        <f t="shared" si="407"/>
        <v>121.21187875999999</v>
      </c>
      <c r="HC288" s="106">
        <f>MAX(0, (GO288^2 - DY$9^2)/(2*Sections!HA288))</f>
        <v>148.55675749706444</v>
      </c>
      <c r="HD288" s="106">
        <f t="shared" si="408"/>
        <v>1</v>
      </c>
      <c r="HE288" s="106">
        <f t="shared" si="378"/>
        <v>-8.6766307547925141</v>
      </c>
      <c r="HF288" s="639"/>
      <c r="HG288" s="672"/>
      <c r="HH288" s="82">
        <f>INDEX($B$29:$B$34, MATCH(HL288, $A$29:$A$34, 0))</f>
        <v>300.69501336586995</v>
      </c>
      <c r="HI288" s="82">
        <f t="shared" si="409"/>
        <v>262</v>
      </c>
      <c r="HJ288" s="82">
        <f t="shared" si="410"/>
        <v>38.851599871933693</v>
      </c>
      <c r="HK288" s="82">
        <f t="shared" si="411"/>
        <v>139.8657595389613</v>
      </c>
      <c r="HL288" s="106">
        <f>IF(HY288=1,
IF(HJ288&lt;$E$29,1,
IF(HJ288&lt;$E$30,2,
IF(HJ288&lt;$E$31,3,
IF(HJ288&lt;$E$32,4,
IF(HJ288&lt;$E$33,5,
IF(HJ288&lt;$E$34,6)))))),
IF(HJ288&gt;$F$29,1,
IF(HJ288&gt;$F$30,2,
IF(HJ288&gt;$F$31,3,
IF(HJ288&gt;$F$32,4,
IF(HJ288&gt;$F$33,5,
IF(HJ288&gt;$F$34,6)))))))</f>
        <v>2</v>
      </c>
      <c r="HM288" s="106" cm="1">
        <f t="array" ref="HM288">INDEX(Sections!$A$37:$F$67, MATCH(HJ288, Acceleration!$H$6:$H$36, 1), Sections!HL288)</f>
        <v>9.4901727706756382</v>
      </c>
      <c r="HN288" s="82">
        <f>(BikeData!$G$5/HH288)*BikeData!$N$2*(Sections!$O$2/Sections!$N$2)-Sections!HS288/Sections!HH288</f>
        <v>8.6893835430003392</v>
      </c>
      <c r="HO288" s="82">
        <f>(Sections!$V$2*Sections!$L$2*BikeData!$N$2*((Sections!$P$2)/Sections!$M$2)/(1-Sections!$V$2*Sections!$N$2/Sections!$M$2))/Sections!HH288-Sections!HS288/Sections!HH288</f>
        <v>12.669208774592279</v>
      </c>
      <c r="HP288" s="82">
        <f t="shared" si="412"/>
        <v>8.6893835430003392</v>
      </c>
      <c r="HQ288" s="82">
        <f t="shared" si="376"/>
        <v>38.608762077059637</v>
      </c>
      <c r="HR288" s="106">
        <f t="shared" si="381"/>
        <v>2.5819657301846072E-2</v>
      </c>
      <c r="HS288" s="104">
        <f>0.5*Sections!$U$2*Sections!$T$2*Sections!HJ288^2</f>
        <v>271.70042626959088</v>
      </c>
      <c r="HT288" s="104">
        <f>BikeData!$N$2*((Sections!$P$2)/Sections!$N$2)-(0.5*Sections!$U$2*Sections!$T$2*Sections!HJ288^2)/BikeData!$G$5</f>
        <v>9.4051517429200544</v>
      </c>
      <c r="HU288" s="104">
        <f>Sections!$V$2*BikeData!$N$2*(Sections!$P$2/Sections!$M$2)/(1-Sections!$V$2*Sections!$N$2/Sections!$M$2)</f>
        <v>15.459349727578084</v>
      </c>
      <c r="HV288" s="106">
        <f t="shared" si="413"/>
        <v>9.4051517429200544</v>
      </c>
      <c r="HW288" s="106">
        <f t="shared" si="414"/>
        <v>59.421918600000026</v>
      </c>
      <c r="HX288" s="106">
        <f t="shared" si="390"/>
        <v>63.1665139995307</v>
      </c>
      <c r="HY288" s="106">
        <f t="shared" si="415"/>
        <v>1</v>
      </c>
      <c r="HZ288" s="106">
        <f t="shared" si="380"/>
        <v>-9.4051517429200544</v>
      </c>
      <c r="IA288" s="639"/>
    </row>
    <row r="289" spans="2:235">
      <c r="B289" s="65"/>
      <c r="C289" s="65"/>
      <c r="D289" s="65"/>
      <c r="E289" s="111"/>
      <c r="F289" s="111"/>
      <c r="L289" s="149">
        <f>INDEX($B$29:$B$34, MATCH($P289, $A$29:$A$34, 0))</f>
        <v>281.54523308547459</v>
      </c>
      <c r="M289" s="149">
        <f t="shared" si="384"/>
        <v>263</v>
      </c>
      <c r="N289" s="149">
        <f t="shared" si="391"/>
        <v>61.778766912116957</v>
      </c>
      <c r="O289" s="149">
        <f t="shared" si="385"/>
        <v>222.40356088362105</v>
      </c>
      <c r="P289" s="149">
        <f>IF(AC289=0,
IF(N289&lt;$E$29,1,
IF(N289&lt;$E$30,2,
IF(N289&lt;$E$31,3,
IF(N289&lt;$E$32,4,
IF(N289&lt;$E$33,5,
IF(N289&lt;$E$34,6)))))),
IF(N289&gt;$F$29,1,
IF(N289&gt;$F$30,2,
IF(N289&gt;$F$31,3,
IF(N289&gt;$F$32,4,
IF(N289&gt;$F$33,5,
IF(N289&gt;$F$34,6)))))))</f>
        <v>4</v>
      </c>
      <c r="Q289" s="149" cm="1">
        <f t="array" ref="Q289">INDEX(Sections!$A$37:$F$67, MATCH(N289, Acceleration!$H$6:$H$36, 1), Sections!P289)</f>
        <v>4.7104625432718503</v>
      </c>
      <c r="R289" s="149">
        <f>(BikeData!$G$5/L289)*BikeData!$N$2*(Sections!$O$2/Sections!$N$2)-Sections!W289/Sections!L289</f>
        <v>7.8053668867957198</v>
      </c>
      <c r="S289" s="149">
        <f>(Sections!$V$2*Sections!$L$2*BikeData!$N$2*((Sections!$P$2)/Sections!$M$2)/(1-Sections!$V$2*Sections!$N$2/Sections!$M$2))/Sections!L289-Sections!W289/Sections!L289</f>
        <v>12.055886734326059</v>
      </c>
      <c r="T289" s="149">
        <f t="shared" si="382"/>
        <v>4.7104625432718503</v>
      </c>
      <c r="U289" s="149">
        <f t="shared" si="383"/>
        <v>61.854967191553989</v>
      </c>
      <c r="V289" s="149">
        <f t="shared" si="386"/>
        <v>1.6176814641244056E-2</v>
      </c>
      <c r="W289" s="149">
        <f>0.5*Sections!$U$2*Sections!$T$2*Sections!N289^2</f>
        <v>686.9908874127018</v>
      </c>
      <c r="X289" s="149">
        <f>BikeData!$N$2*((Sections!$P$2)/Sections!$N$2)-(0.5*Sections!$U$2*Sections!$T$2*Sections!N289^2)/BikeData!$G$5</f>
        <v>7.8320818143476654</v>
      </c>
      <c r="Y289" s="149">
        <f>Sections!$V$2*BikeData!$N$2*(Sections!$P$2/Sections!$M$2)/(1-Sections!$V$2*Sections!$N$2/Sections!$M$2)</f>
        <v>15.459349727578084</v>
      </c>
      <c r="Z289" s="149">
        <f t="shared" si="387"/>
        <v>7.8320818143476654</v>
      </c>
      <c r="AA289" s="149">
        <f>$D$2-M289</f>
        <v>240.2</v>
      </c>
      <c r="AB289" s="149">
        <f>MAX(0, (N289^2 - M$17^2)/(2*Sections!Z289))</f>
        <v>186.39826076537645</v>
      </c>
      <c r="AC289" s="149">
        <f t="shared" si="392"/>
        <v>0</v>
      </c>
      <c r="AD289" s="149">
        <f t="shared" si="388"/>
        <v>4.7104625432718503</v>
      </c>
      <c r="FR289" s="129">
        <f>INDEX($B$29:$B$34, MATCH($FV289, $A$29:$A$34, 0))</f>
        <v>281.54523308547459</v>
      </c>
      <c r="FS289" s="129">
        <f t="shared" si="393"/>
        <v>263</v>
      </c>
      <c r="FT289" s="129">
        <f t="shared" si="394"/>
        <v>63.521263725819864</v>
      </c>
      <c r="FU289" s="129">
        <f t="shared" si="395"/>
        <v>228.67654941295152</v>
      </c>
      <c r="FV289" s="149">
        <f>IF(GI289=1,
IF(FT289&lt;$E$29,1,
IF(FT289&lt;$E$30,2,
IF(FT289&lt;$E$31,3,
IF(FT289&lt;$E$32,4,
IF(FT289&lt;$E$33,5,
IF(FT289&lt;$E$34,6)))))),
IF(FT289&gt;$F$29,1,
IF(FT289&gt;$F$30,2,
IF(FT289&gt;$F$31,3,
IF(FT289&gt;$F$32,4,
IF(FT289&gt;$F$33,5,
IF(FT289&gt;$F$34,6)))))))</f>
        <v>4</v>
      </c>
      <c r="FW289" s="149" cm="1">
        <f t="array" ref="FW289">INDEX(Sections!$A$37:$F$67, MATCH(FT289, Acceleration!$H$6:$H$36, 1), Sections!FV289)</f>
        <v>4.7104625432718503</v>
      </c>
      <c r="FX289" s="129">
        <f>(BikeData!$G$5/FR289)*BikeData!$N$2*(Sections!$O$2/Sections!$N$2)-Sections!GC289/Sections!FR289</f>
        <v>7.6657790759309004</v>
      </c>
      <c r="FY289" s="129">
        <f>(Sections!$V$2*Sections!$L$2*BikeData!$N$2*((Sections!$P$2)/Sections!$M$2)/(1-Sections!$V$2*Sections!$N$2/Sections!$M$2))/Sections!FR289-Sections!GC289/Sections!FR289</f>
        <v>11.916298923461241</v>
      </c>
      <c r="FZ289" s="129">
        <f t="shared" si="396"/>
        <v>4.7104625432718503</v>
      </c>
      <c r="GA289" s="129">
        <f t="shared" si="397"/>
        <v>63.595376171634541</v>
      </c>
      <c r="GB289" s="129">
        <f t="shared" si="389"/>
        <v>1.5733581391181004E-2</v>
      </c>
      <c r="GC289" s="149">
        <f>0.5*Sections!$U$2*Sections!$T$2*Sections!FT289^2</f>
        <v>726.29117015852853</v>
      </c>
      <c r="GD289" s="149">
        <f>BikeData!$N$2*((Sections!$P$2)/Sections!$N$2)-(0.5*Sections!$U$2*Sections!$T$2*Sections!FT289^2)/BikeData!$G$5</f>
        <v>7.6832171069771089</v>
      </c>
      <c r="GE289" s="149">
        <f>Sections!$V$2*BikeData!$N$2*(Sections!$P$2/Sections!$M$2)/(1-Sections!$V$2*Sections!$N$2/Sections!$M$2)</f>
        <v>15.459349727578084</v>
      </c>
      <c r="GF289" s="149">
        <f t="shared" si="398"/>
        <v>7.6832171069771089</v>
      </c>
      <c r="GG289" s="149">
        <f t="shared" si="399"/>
        <v>251.54111422000005</v>
      </c>
      <c r="GH289" s="149">
        <f>MAX(0, (FT289^2 - CX$6^2)/(2*Sections!GF289))</f>
        <v>262.58212472357644</v>
      </c>
      <c r="GI289" s="149">
        <f t="shared" si="400"/>
        <v>1</v>
      </c>
      <c r="GJ289" s="149">
        <f t="shared" si="401"/>
        <v>4.7104625432718503</v>
      </c>
      <c r="GK289" s="639"/>
      <c r="GL289" s="670"/>
      <c r="GM289" s="229">
        <f>INDEX($B$29:$B$34, MATCH(GQ289, $A$29:$A$34, 0))</f>
        <v>288.49501037177833</v>
      </c>
      <c r="GN289" s="106">
        <f t="shared" si="402"/>
        <v>263</v>
      </c>
      <c r="GO289" s="106">
        <f t="shared" si="403"/>
        <v>50.602282560700566</v>
      </c>
      <c r="GP289" s="106">
        <f t="shared" si="404"/>
        <v>182.16821721852205</v>
      </c>
      <c r="GQ289" s="106">
        <f>IF(HD289=1,
IF(GO289&lt;$E$29,1,
IF(GO289&lt;$E$30,2,
IF(GO289&lt;$E$31,3,
IF(GO289&lt;$E$32,4,
IF(GO289&lt;$E$33,5,
IF(GO289&lt;$E$34,6)))))),
IF(GO289&gt;$F$29,1,
IF(GO289&gt;$F$30,2,
IF(GO289&gt;$F$31,3,
IF(GO289&gt;$F$32,4,
IF(GO289&gt;$F$33,5,
IF(GO289&gt;$F$34,6)))))))</f>
        <v>3</v>
      </c>
      <c r="GR289" s="106" cm="1">
        <f t="array" ref="GR289">INDEX(Sections!$A$37:$F$67, MATCH(GO289, Acceleration!$H$6:$H$36, 1), Sections!GQ289)</f>
        <v>6.8582415088433493</v>
      </c>
      <c r="GS289" s="106">
        <f>(BikeData!$G$5/GM289)*BikeData!$N$2*(Sections!$O$2/Sections!$N$2)-Sections!GX289/Sections!GM289</f>
        <v>8.4010061168350862</v>
      </c>
      <c r="GT289" s="106">
        <f>(Sections!$V$2*Sections!$L$2*BikeData!$N$2*((Sections!$P$2)/Sections!$M$2)/(1-Sections!$V$2*Sections!$N$2/Sections!$M$2))/Sections!GM289-Sections!GX289/Sections!GM289</f>
        <v>12.549131935944338</v>
      </c>
      <c r="GU289" s="106">
        <f t="shared" si="405"/>
        <v>6.8582415088433493</v>
      </c>
      <c r="GV289" s="106">
        <f t="shared" si="416"/>
        <v>50.430289264537969</v>
      </c>
      <c r="GW289" s="106">
        <f t="shared" si="377"/>
        <v>1.9795596250479497E-2</v>
      </c>
      <c r="GX289" s="106">
        <f>0.5*Sections!$U$2*Sections!$T$2*Sections!GO289^2</f>
        <v>460.90638006353652</v>
      </c>
      <c r="GY289" s="106">
        <f>BikeData!$N$2*((Sections!$P$2)/Sections!$N$2)-(0.5*Sections!$U$2*Sections!$T$2*Sections!GO289^2)/BikeData!$G$5</f>
        <v>8.6884625240035938</v>
      </c>
      <c r="GZ289" s="106">
        <f>Sections!$V$2*BikeData!$N$2*(Sections!$P$2/Sections!$M$2)/(1-Sections!$V$2*Sections!$N$2/Sections!$M$2)</f>
        <v>15.459349727578084</v>
      </c>
      <c r="HA289" s="106">
        <f t="shared" si="406"/>
        <v>8.6884625240035938</v>
      </c>
      <c r="HB289" s="106">
        <f t="shared" si="407"/>
        <v>120.21187875999999</v>
      </c>
      <c r="HC289" s="106">
        <f>MAX(0, (GO289^2 - DY$9^2)/(2*Sections!HA289))</f>
        <v>147.35581774559321</v>
      </c>
      <c r="HD289" s="106">
        <f t="shared" si="408"/>
        <v>1</v>
      </c>
      <c r="HE289" s="106">
        <f t="shared" si="378"/>
        <v>-8.6884625240035938</v>
      </c>
      <c r="HF289" s="639"/>
      <c r="HG289" s="672"/>
      <c r="HH289" s="82">
        <f>INDEX($B$29:$B$34, MATCH(HL289, $A$29:$A$34, 0))</f>
        <v>300.69501336586995</v>
      </c>
      <c r="HI289" s="82">
        <f t="shared" si="409"/>
        <v>263</v>
      </c>
      <c r="HJ289" s="82">
        <f t="shared" si="410"/>
        <v>38.608762077059637</v>
      </c>
      <c r="HK289" s="82">
        <f t="shared" si="411"/>
        <v>138.99154347741469</v>
      </c>
      <c r="HL289" s="106">
        <f>IF(HY289=1,
IF(HJ289&lt;$E$29,1,
IF(HJ289&lt;$E$30,2,
IF(HJ289&lt;$E$31,3,
IF(HJ289&lt;$E$32,4,
IF(HJ289&lt;$E$33,5,
IF(HJ289&lt;$E$34,6)))))),
IF(HJ289&gt;$F$29,1,
IF(HJ289&gt;$F$30,2,
IF(HJ289&gt;$F$31,3,
IF(HJ289&gt;$F$32,4,
IF(HJ289&gt;$F$33,5,
IF(HJ289&gt;$F$34,6)))))))</f>
        <v>2</v>
      </c>
      <c r="HM289" s="106" cm="1">
        <f t="array" ref="HM289">INDEX(Sections!$A$37:$F$67, MATCH(HJ289, Acceleration!$H$6:$H$36, 1), Sections!HL289)</f>
        <v>9.4901727706756382</v>
      </c>
      <c r="HN289" s="82">
        <f>(BikeData!$G$5/HH289)*BikeData!$N$2*(Sections!$O$2/Sections!$N$2)-Sections!HS289/Sections!HH289</f>
        <v>8.7006436387017967</v>
      </c>
      <c r="HO289" s="82">
        <f>(Sections!$V$2*Sections!$L$2*BikeData!$N$2*((Sections!$P$2)/Sections!$M$2)/(1-Sections!$V$2*Sections!$N$2/Sections!$M$2))/Sections!HH289-Sections!HS289/Sections!HH289</f>
        <v>12.680468870293737</v>
      </c>
      <c r="HP289" s="82">
        <f t="shared" si="412"/>
        <v>8.7006436387017967</v>
      </c>
      <c r="HQ289" s="82">
        <f t="shared" si="376"/>
        <v>38.364052904031318</v>
      </c>
      <c r="HR289" s="106">
        <f t="shared" si="381"/>
        <v>2.5983199399571555E-2</v>
      </c>
      <c r="HS289" s="104">
        <f>0.5*Sections!$U$2*Sections!$T$2*Sections!HJ289^2</f>
        <v>268.3145716421397</v>
      </c>
      <c r="HT289" s="104">
        <f>BikeData!$N$2*((Sections!$P$2)/Sections!$N$2)-(0.5*Sections!$U$2*Sections!$T$2*Sections!HJ289^2)/BikeData!$G$5</f>
        <v>9.4179769498422186</v>
      </c>
      <c r="HU289" s="104">
        <f>Sections!$V$2*BikeData!$N$2*(Sections!$P$2/Sections!$M$2)/(1-Sections!$V$2*Sections!$N$2/Sections!$M$2)</f>
        <v>15.459349727578084</v>
      </c>
      <c r="HV289" s="106">
        <f t="shared" si="413"/>
        <v>9.4179769498422186</v>
      </c>
      <c r="HW289" s="106">
        <f t="shared" si="414"/>
        <v>58.421918600000026</v>
      </c>
      <c r="HX289" s="106">
        <f t="shared" si="390"/>
        <v>62.08185692190991</v>
      </c>
      <c r="HY289" s="106">
        <f t="shared" si="415"/>
        <v>1</v>
      </c>
      <c r="HZ289" s="106">
        <f t="shared" si="380"/>
        <v>-9.4179769498422186</v>
      </c>
      <c r="IA289" s="639"/>
    </row>
    <row r="290" spans="2:235">
      <c r="B290" s="65"/>
      <c r="C290" s="65"/>
      <c r="D290" s="65"/>
      <c r="E290" s="111"/>
      <c r="F290" s="111"/>
      <c r="L290" s="149">
        <f>INDEX($B$29:$B$34, MATCH($P290, $A$29:$A$34, 0))</f>
        <v>281.54523308547459</v>
      </c>
      <c r="M290" s="149">
        <f t="shared" si="384"/>
        <v>264</v>
      </c>
      <c r="N290" s="149">
        <f t="shared" si="391"/>
        <v>61.854967191553989</v>
      </c>
      <c r="O290" s="149">
        <f t="shared" si="385"/>
        <v>222.67788188959437</v>
      </c>
      <c r="P290" s="149">
        <f>IF(AC290=0,
IF(N290&lt;$E$29,1,
IF(N290&lt;$E$30,2,
IF(N290&lt;$E$31,3,
IF(N290&lt;$E$32,4,
IF(N290&lt;$E$33,5,
IF(N290&lt;$E$34,6)))))),
IF(N290&gt;$F$29,1,
IF(N290&gt;$F$30,2,
IF(N290&gt;$F$31,3,
IF(N290&gt;$F$32,4,
IF(N290&gt;$F$33,5,
IF(N290&gt;$F$34,6)))))))</f>
        <v>4</v>
      </c>
      <c r="Q290" s="149" cm="1">
        <f t="array" ref="Q290">INDEX(Sections!$A$37:$F$67, MATCH(N290, Acceleration!$H$6:$H$36, 1), Sections!P290)</f>
        <v>4.7104625432718503</v>
      </c>
      <c r="R290" s="149">
        <f>(BikeData!$G$5/L290)*BikeData!$N$2*(Sections!$O$2/Sections!$N$2)-Sections!W290/Sections!L290</f>
        <v>7.7993438172626508</v>
      </c>
      <c r="S290" s="149">
        <f>(Sections!$V$2*Sections!$L$2*BikeData!$N$2*((Sections!$P$2)/Sections!$M$2)/(1-Sections!$V$2*Sections!$N$2/Sections!$M$2))/Sections!L290-Sections!W290/Sections!L290</f>
        <v>12.049863664792991</v>
      </c>
      <c r="T290" s="149">
        <f t="shared" si="382"/>
        <v>4.7104625432718503</v>
      </c>
      <c r="U290" s="149">
        <f t="shared" si="383"/>
        <v>61.931073713885858</v>
      </c>
      <c r="V290" s="149">
        <f t="shared" si="386"/>
        <v>1.6156910628782231E-2</v>
      </c>
      <c r="W290" s="149">
        <f>0.5*Sections!$U$2*Sections!$T$2*Sections!N290^2</f>
        <v>688.68665392827972</v>
      </c>
      <c r="X290" s="149">
        <f>BikeData!$N$2*((Sections!$P$2)/Sections!$N$2)-(0.5*Sections!$U$2*Sections!$T$2*Sections!N290^2)/BikeData!$G$5</f>
        <v>7.8256584563341125</v>
      </c>
      <c r="Y290" s="149">
        <f>Sections!$V$2*BikeData!$N$2*(Sections!$P$2/Sections!$M$2)/(1-Sections!$V$2*Sections!$N$2/Sections!$M$2)</f>
        <v>15.459349727578084</v>
      </c>
      <c r="Z290" s="149">
        <f t="shared" si="387"/>
        <v>7.8256584563341125</v>
      </c>
      <c r="AA290" s="149">
        <f>$D$2-M290</f>
        <v>239.2</v>
      </c>
      <c r="AB290" s="149">
        <f>MAX(0, (N290^2 - M$17^2)/(2*Sections!Z290))</f>
        <v>187.15318322183626</v>
      </c>
      <c r="AC290" s="149">
        <f t="shared" si="392"/>
        <v>0</v>
      </c>
      <c r="AD290" s="149">
        <f t="shared" si="388"/>
        <v>4.7104625432718503</v>
      </c>
      <c r="FR290" s="129">
        <f>INDEX($B$29:$B$34, MATCH($FV290, $A$29:$A$34, 0))</f>
        <v>281.54523308547459</v>
      </c>
      <c r="FS290" s="129">
        <f t="shared" si="393"/>
        <v>264</v>
      </c>
      <c r="FT290" s="129">
        <f t="shared" si="394"/>
        <v>63.595376171634541</v>
      </c>
      <c r="FU290" s="129">
        <f t="shared" si="395"/>
        <v>228.94335421788435</v>
      </c>
      <c r="FV290" s="149">
        <f>IF(GI290=1,
IF(FT290&lt;$E$29,1,
IF(FT290&lt;$E$30,2,
IF(FT290&lt;$E$31,3,
IF(FT290&lt;$E$32,4,
IF(FT290&lt;$E$33,5,
IF(FT290&lt;$E$34,6)))))),
IF(FT290&gt;$F$29,1,
IF(FT290&gt;$F$30,2,
IF(FT290&gt;$F$31,3,
IF(FT290&gt;$F$32,4,
IF(FT290&gt;$F$33,5,
IF(FT290&gt;$F$34,6)))))))</f>
        <v>4</v>
      </c>
      <c r="FW290" s="149" cm="1">
        <f t="array" ref="FW290">INDEX(Sections!$A$37:$F$67, MATCH(FT290, Acceleration!$H$6:$H$36, 1), Sections!FV290)</f>
        <v>4.7104625432718503</v>
      </c>
      <c r="FX290" s="129">
        <f>(BikeData!$G$5/FR290)*BikeData!$N$2*(Sections!$O$2/Sections!$N$2)-Sections!GC290/Sections!FR290</f>
        <v>7.6597560063978314</v>
      </c>
      <c r="FY290" s="129">
        <f>(Sections!$V$2*Sections!$L$2*BikeData!$N$2*((Sections!$P$2)/Sections!$M$2)/(1-Sections!$V$2*Sections!$N$2/Sections!$M$2))/Sections!FR290-Sections!GC290/Sections!FR290</f>
        <v>11.910275853928171</v>
      </c>
      <c r="FZ290" s="129">
        <f t="shared" si="396"/>
        <v>4.7104625432718503</v>
      </c>
      <c r="GA290" s="129">
        <f t="shared" si="397"/>
        <v>63.669402349152342</v>
      </c>
      <c r="GB290" s="129">
        <f t="shared" si="389"/>
        <v>1.5715267203119138E-2</v>
      </c>
      <c r="GC290" s="149">
        <f>0.5*Sections!$U$2*Sections!$T$2*Sections!FT290^2</f>
        <v>727.98693667410635</v>
      </c>
      <c r="GD290" s="149">
        <f>BikeData!$N$2*((Sections!$P$2)/Sections!$N$2)-(0.5*Sections!$U$2*Sections!$T$2*Sections!FT290^2)/BikeData!$G$5</f>
        <v>7.6767937489635578</v>
      </c>
      <c r="GE290" s="149">
        <f>Sections!$V$2*BikeData!$N$2*(Sections!$P$2/Sections!$M$2)/(1-Sections!$V$2*Sections!$N$2/Sections!$M$2)</f>
        <v>15.459349727578084</v>
      </c>
      <c r="GF290" s="149">
        <f t="shared" si="398"/>
        <v>7.6767937489635578</v>
      </c>
      <c r="GG290" s="149">
        <f t="shared" si="399"/>
        <v>250.54111422000005</v>
      </c>
      <c r="GH290" s="149">
        <f>MAX(0, (FT290^2 - CX$6^2)/(2*Sections!GF290))</f>
        <v>263.41543114648169</v>
      </c>
      <c r="GI290" s="149">
        <f t="shared" si="400"/>
        <v>1</v>
      </c>
      <c r="GJ290" s="149">
        <f t="shared" si="401"/>
        <v>4.7104625432718503</v>
      </c>
      <c r="GK290" s="639"/>
      <c r="GL290" s="670"/>
      <c r="GM290" s="229">
        <f>INDEX($B$29:$B$34, MATCH(GQ290, $A$29:$A$34, 0))</f>
        <v>288.49501037177833</v>
      </c>
      <c r="GN290" s="106">
        <f t="shared" si="402"/>
        <v>264</v>
      </c>
      <c r="GO290" s="106">
        <f t="shared" si="403"/>
        <v>50.430289264537969</v>
      </c>
      <c r="GP290" s="106">
        <f t="shared" si="404"/>
        <v>181.5490413523367</v>
      </c>
      <c r="GQ290" s="106">
        <f>IF(HD290=1,
IF(GO290&lt;$E$29,1,
IF(GO290&lt;$E$30,2,
IF(GO290&lt;$E$31,3,
IF(GO290&lt;$E$32,4,
IF(GO290&lt;$E$33,5,
IF(GO290&lt;$E$34,6)))))),
IF(GO290&gt;$F$29,1,
IF(GO290&gt;$F$30,2,
IF(GO290&gt;$F$31,3,
IF(GO290&gt;$F$32,4,
IF(GO290&gt;$F$33,5,
IF(GO290&gt;$F$34,6)))))))</f>
        <v>3</v>
      </c>
      <c r="GR290" s="106" cm="1">
        <f t="array" ref="GR290">INDEX(Sections!$A$37:$F$67, MATCH(GO290, Acceleration!$H$6:$H$36, 1), Sections!GQ290)</f>
        <v>6.8582415088433493</v>
      </c>
      <c r="GS290" s="106">
        <f>(BikeData!$G$5/GM290)*BikeData!$N$2*(Sections!$O$2/Sections!$N$2)-Sections!GX290/Sections!GM290</f>
        <v>8.4118480600098078</v>
      </c>
      <c r="GT290" s="106">
        <f>(Sections!$V$2*Sections!$L$2*BikeData!$N$2*((Sections!$P$2)/Sections!$M$2)/(1-Sections!$V$2*Sections!$N$2/Sections!$M$2))/Sections!GM290-Sections!GX290/Sections!GM290</f>
        <v>12.55997387911906</v>
      </c>
      <c r="GU290" s="106">
        <f t="shared" si="405"/>
        <v>6.8582415088433493</v>
      </c>
      <c r="GV290" s="106">
        <f t="shared" si="416"/>
        <v>50.257471628108021</v>
      </c>
      <c r="GW290" s="106">
        <f t="shared" si="377"/>
        <v>1.9863387389579597E-2</v>
      </c>
      <c r="GX290" s="106">
        <f>0.5*Sections!$U$2*Sections!$T$2*Sections!GO290^2</f>
        <v>457.7785335548952</v>
      </c>
      <c r="GY290" s="106">
        <f>BikeData!$N$2*((Sections!$P$2)/Sections!$N$2)-(0.5*Sections!$U$2*Sections!$T$2*Sections!GO290^2)/BikeData!$G$5</f>
        <v>8.7003104274454177</v>
      </c>
      <c r="GZ290" s="106">
        <f>Sections!$V$2*BikeData!$N$2*(Sections!$P$2/Sections!$M$2)/(1-Sections!$V$2*Sections!$N$2/Sections!$M$2)</f>
        <v>15.459349727578084</v>
      </c>
      <c r="HA290" s="106">
        <f t="shared" si="406"/>
        <v>8.7003104274454177</v>
      </c>
      <c r="HB290" s="106">
        <f t="shared" si="407"/>
        <v>119.21187875999999</v>
      </c>
      <c r="HC290" s="106">
        <f>MAX(0, (GO290^2 - DY$9^2)/(2*Sections!HA290))</f>
        <v>146.15651340912621</v>
      </c>
      <c r="HD290" s="106">
        <f t="shared" si="408"/>
        <v>1</v>
      </c>
      <c r="HE290" s="106">
        <f t="shared" si="378"/>
        <v>-8.7003104274454177</v>
      </c>
      <c r="HF290" s="639"/>
      <c r="HG290" s="672"/>
      <c r="HH290" s="82">
        <f>INDEX($B$29:$B$34, MATCH(HL290, $A$29:$A$34, 0))</f>
        <v>300.69501336586995</v>
      </c>
      <c r="HI290" s="82">
        <f t="shared" si="409"/>
        <v>264</v>
      </c>
      <c r="HJ290" s="82">
        <f t="shared" si="410"/>
        <v>38.364052904031318</v>
      </c>
      <c r="HK290" s="82">
        <f t="shared" si="411"/>
        <v>138.11059045451276</v>
      </c>
      <c r="HL290" s="106">
        <f>IF(HY290=1,
IF(HJ290&lt;$E$29,1,
IF(HJ290&lt;$E$30,2,
IF(HJ290&lt;$E$31,3,
IF(HJ290&lt;$E$32,4,
IF(HJ290&lt;$E$33,5,
IF(HJ290&lt;$E$34,6)))))),
IF(HJ290&gt;$F$29,1,
IF(HJ290&gt;$F$30,2,
IF(HJ290&gt;$F$31,3,
IF(HJ290&gt;$F$32,4,
IF(HJ290&gt;$F$33,5,
IF(HJ290&gt;$F$34,6)))))))</f>
        <v>2</v>
      </c>
      <c r="HM290" s="106" cm="1">
        <f t="array" ref="HM290">INDEX(Sections!$A$37:$F$67, MATCH(HJ290, Acceleration!$H$6:$H$36, 1), Sections!HL290)</f>
        <v>9.4901727706756382</v>
      </c>
      <c r="HN290" s="82">
        <f>(BikeData!$G$5/HH290)*BikeData!$N$2*(Sections!$O$2/Sections!$N$2)-Sections!HS290/Sections!HH290</f>
        <v>8.7119190890792133</v>
      </c>
      <c r="HO290" s="82">
        <f>(Sections!$V$2*Sections!$L$2*BikeData!$N$2*((Sections!$P$2)/Sections!$M$2)/(1-Sections!$V$2*Sections!$N$2/Sections!$M$2))/Sections!HH290-Sections!HS290/Sections!HH290</f>
        <v>12.691744320671154</v>
      </c>
      <c r="HP290" s="82">
        <f t="shared" si="412"/>
        <v>8.7119190890792133</v>
      </c>
      <c r="HQ290" s="82">
        <f t="shared" si="376"/>
        <v>38.117435852008036</v>
      </c>
      <c r="HR290" s="106">
        <f t="shared" si="381"/>
        <v>2.6150118578099894E-2</v>
      </c>
      <c r="HS290" s="104">
        <f>0.5*Sections!$U$2*Sections!$T$2*Sections!HJ290^2</f>
        <v>264.92409994019647</v>
      </c>
      <c r="HT290" s="104">
        <f>BikeData!$N$2*((Sections!$P$2)/Sections!$N$2)-(0.5*Sections!$U$2*Sections!$T$2*Sections!HJ290^2)/BikeData!$G$5</f>
        <v>9.430819645682913</v>
      </c>
      <c r="HU290" s="104">
        <f>Sections!$V$2*BikeData!$N$2*(Sections!$P$2/Sections!$M$2)/(1-Sections!$V$2*Sections!$N$2/Sections!$M$2)</f>
        <v>15.459349727578084</v>
      </c>
      <c r="HV290" s="106">
        <f t="shared" si="413"/>
        <v>9.430819645682913</v>
      </c>
      <c r="HW290" s="106">
        <f t="shared" si="414"/>
        <v>57.421918600000026</v>
      </c>
      <c r="HX290" s="106">
        <f t="shared" si="390"/>
        <v>60.998676907944521</v>
      </c>
      <c r="HY290" s="106">
        <f t="shared" si="415"/>
        <v>1</v>
      </c>
      <c r="HZ290" s="106">
        <f t="shared" si="380"/>
        <v>-9.430819645682913</v>
      </c>
      <c r="IA290" s="639"/>
    </row>
    <row r="291" spans="2:235">
      <c r="B291" s="65"/>
      <c r="C291" s="65"/>
      <c r="D291" s="65"/>
      <c r="E291" s="111"/>
      <c r="F291" s="111"/>
      <c r="L291" s="149">
        <f>INDEX($B$29:$B$34, MATCH($P291, $A$29:$A$34, 0))</f>
        <v>281.54523308547459</v>
      </c>
      <c r="M291" s="149">
        <f t="shared" si="384"/>
        <v>265</v>
      </c>
      <c r="N291" s="149">
        <f t="shared" si="391"/>
        <v>61.931073713885858</v>
      </c>
      <c r="O291" s="149">
        <f t="shared" si="385"/>
        <v>222.95186536998909</v>
      </c>
      <c r="P291" s="149">
        <f>IF(AC291=0,
IF(N291&lt;$E$29,1,
IF(N291&lt;$E$30,2,
IF(N291&lt;$E$31,3,
IF(N291&lt;$E$32,4,
IF(N291&lt;$E$33,5,
IF(N291&lt;$E$34,6)))))),
IF(N291&gt;$F$29,1,
IF(N291&gt;$F$30,2,
IF(N291&gt;$F$31,3,
IF(N291&gt;$F$32,4,
IF(N291&gt;$F$33,5,
IF(N291&gt;$F$34,6)))))))</f>
        <v>4</v>
      </c>
      <c r="Q291" s="149" cm="1">
        <f t="array" ref="Q291">INDEX(Sections!$A$37:$F$67, MATCH(N291, Acceleration!$H$6:$H$36, 1), Sections!P291)</f>
        <v>4.7104625432718503</v>
      </c>
      <c r="R291" s="149">
        <f>(BikeData!$G$5/L291)*BikeData!$N$2*(Sections!$O$2/Sections!$N$2)-Sections!W291/Sections!L291</f>
        <v>7.7933207477295827</v>
      </c>
      <c r="S291" s="149">
        <f>(Sections!$V$2*Sections!$L$2*BikeData!$N$2*((Sections!$P$2)/Sections!$M$2)/(1-Sections!$V$2*Sections!$N$2/Sections!$M$2))/Sections!L291-Sections!W291/Sections!L291</f>
        <v>12.043840595259923</v>
      </c>
      <c r="T291" s="149">
        <f t="shared" si="382"/>
        <v>4.7104625432718503</v>
      </c>
      <c r="U291" s="149">
        <f t="shared" si="383"/>
        <v>62.007086824340554</v>
      </c>
      <c r="V291" s="149">
        <f t="shared" si="386"/>
        <v>1.6137079905935863E-2</v>
      </c>
      <c r="W291" s="149">
        <f>0.5*Sections!$U$2*Sections!$T$2*Sections!N291^2</f>
        <v>690.38242044385743</v>
      </c>
      <c r="X291" s="149">
        <f>BikeData!$N$2*((Sections!$P$2)/Sections!$N$2)-(0.5*Sections!$U$2*Sections!$T$2*Sections!N291^2)/BikeData!$G$5</f>
        <v>7.8192350983205605</v>
      </c>
      <c r="Y291" s="149">
        <f>Sections!$V$2*BikeData!$N$2*(Sections!$P$2/Sections!$M$2)/(1-Sections!$V$2*Sections!$N$2/Sections!$M$2)</f>
        <v>15.459349727578084</v>
      </c>
      <c r="Z291" s="149">
        <f t="shared" si="387"/>
        <v>7.8192350983205605</v>
      </c>
      <c r="AA291" s="149">
        <f>$D$2-M291</f>
        <v>238.2</v>
      </c>
      <c r="AB291" s="149">
        <f>MAX(0, (N291^2 - M$17^2)/(2*Sections!Z291))</f>
        <v>187.90934598815997</v>
      </c>
      <c r="AC291" s="149">
        <f t="shared" si="392"/>
        <v>0</v>
      </c>
      <c r="AD291" s="149">
        <f t="shared" si="388"/>
        <v>4.7104625432718503</v>
      </c>
      <c r="FR291" s="129">
        <f>INDEX($B$29:$B$34, MATCH($FV291, $A$29:$A$34, 0))</f>
        <v>281.54523308547459</v>
      </c>
      <c r="FS291" s="129">
        <f t="shared" si="393"/>
        <v>265</v>
      </c>
      <c r="FT291" s="129">
        <f t="shared" si="394"/>
        <v>63.669402349152342</v>
      </c>
      <c r="FU291" s="129">
        <f t="shared" si="395"/>
        <v>229.20984845694844</v>
      </c>
      <c r="FV291" s="149">
        <f>IF(GI291=1,
IF(FT291&lt;$E$29,1,
IF(FT291&lt;$E$30,2,
IF(FT291&lt;$E$31,3,
IF(FT291&lt;$E$32,4,
IF(FT291&lt;$E$33,5,
IF(FT291&lt;$E$34,6)))))),
IF(FT291&gt;$F$29,1,
IF(FT291&gt;$F$30,2,
IF(FT291&gt;$F$31,3,
IF(FT291&gt;$F$32,4,
IF(FT291&gt;$F$33,5,
IF(FT291&gt;$F$34,6)))))))</f>
        <v>4</v>
      </c>
      <c r="FW291" s="149" cm="1">
        <f t="array" ref="FW291">INDEX(Sections!$A$37:$F$67, MATCH(FT291, Acceleration!$H$6:$H$36, 1), Sections!FV291)</f>
        <v>4.7104625432718503</v>
      </c>
      <c r="FX291" s="129">
        <f>(BikeData!$G$5/FR291)*BikeData!$N$2*(Sections!$O$2/Sections!$N$2)-Sections!GC291/Sections!FR291</f>
        <v>7.6537329368647633</v>
      </c>
      <c r="FY291" s="129">
        <f>(Sections!$V$2*Sections!$L$2*BikeData!$N$2*((Sections!$P$2)/Sections!$M$2)/(1-Sections!$V$2*Sections!$N$2/Sections!$M$2))/Sections!FR291-Sections!GC291/Sections!FR291</f>
        <v>11.904252784395103</v>
      </c>
      <c r="FZ291" s="129">
        <f t="shared" si="396"/>
        <v>4.7104625432718503</v>
      </c>
      <c r="GA291" s="129">
        <f t="shared" si="397"/>
        <v>63.743342558927587</v>
      </c>
      <c r="GB291" s="129">
        <f t="shared" si="389"/>
        <v>1.5697016820748633E-2</v>
      </c>
      <c r="GC291" s="149">
        <f>0.5*Sections!$U$2*Sections!$T$2*Sections!FT291^2</f>
        <v>729.68270318968416</v>
      </c>
      <c r="GD291" s="149">
        <f>BikeData!$N$2*((Sections!$P$2)/Sections!$N$2)-(0.5*Sections!$U$2*Sections!$T$2*Sections!FT291^2)/BikeData!$G$5</f>
        <v>7.6703703909500049</v>
      </c>
      <c r="GE291" s="149">
        <f>Sections!$V$2*BikeData!$N$2*(Sections!$P$2/Sections!$M$2)/(1-Sections!$V$2*Sections!$N$2/Sections!$M$2)</f>
        <v>15.459349727578084</v>
      </c>
      <c r="GF291" s="149">
        <f t="shared" si="398"/>
        <v>7.6703703909500049</v>
      </c>
      <c r="GG291" s="149">
        <f t="shared" si="399"/>
        <v>249.54111422000005</v>
      </c>
      <c r="GH291" s="149">
        <f>MAX(0, (FT291^2 - CX$6^2)/(2*Sections!GF291))</f>
        <v>264.25013323223413</v>
      </c>
      <c r="GI291" s="149">
        <f t="shared" si="400"/>
        <v>1</v>
      </c>
      <c r="GJ291" s="149">
        <f t="shared" si="401"/>
        <v>4.7104625432718503</v>
      </c>
      <c r="GK291" s="639"/>
      <c r="GL291" s="670"/>
      <c r="GM291" s="229">
        <f>INDEX($B$29:$B$34, MATCH(GQ291, $A$29:$A$34, 0))</f>
        <v>288.49501037177833</v>
      </c>
      <c r="GN291" s="106">
        <f t="shared" si="402"/>
        <v>265</v>
      </c>
      <c r="GO291" s="106">
        <f t="shared" si="403"/>
        <v>50.257471628108021</v>
      </c>
      <c r="GP291" s="106">
        <f t="shared" si="404"/>
        <v>180.92689786118888</v>
      </c>
      <c r="GQ291" s="106">
        <f>IF(HD291=1,
IF(GO291&lt;$E$29,1,
IF(GO291&lt;$E$30,2,
IF(GO291&lt;$E$31,3,
IF(GO291&lt;$E$32,4,
IF(GO291&lt;$E$33,5,
IF(GO291&lt;$E$34,6)))))),
IF(GO291&gt;$F$29,1,
IF(GO291&gt;$F$30,2,
IF(GO291&gt;$F$31,3,
IF(GO291&gt;$F$32,4,
IF(GO291&gt;$F$33,5,
IF(GO291&gt;$F$34,6)))))))</f>
        <v>3</v>
      </c>
      <c r="GR291" s="106" cm="1">
        <f t="array" ref="GR291">INDEX(Sections!$A$37:$F$67, MATCH(GO291, Acceleration!$H$6:$H$36, 1), Sections!GQ291)</f>
        <v>6.8582415088433493</v>
      </c>
      <c r="GS291" s="106">
        <f>(BikeData!$G$5/GM291)*BikeData!$N$2*(Sections!$O$2/Sections!$N$2)-Sections!GX291/Sections!GM291</f>
        <v>8.4227047876524939</v>
      </c>
      <c r="GT291" s="106">
        <f>(Sections!$V$2*Sections!$L$2*BikeData!$N$2*((Sections!$P$2)/Sections!$M$2)/(1-Sections!$V$2*Sections!$N$2/Sections!$M$2))/Sections!GM291-Sections!GX291/Sections!GM291</f>
        <v>12.570830606761746</v>
      </c>
      <c r="GU291" s="106">
        <f t="shared" si="405"/>
        <v>6.8582415088433493</v>
      </c>
      <c r="GV291" s="106">
        <f t="shared" si="416"/>
        <v>50.083820795500856</v>
      </c>
      <c r="GW291" s="106">
        <f t="shared" si="377"/>
        <v>1.9931973683941406E-2</v>
      </c>
      <c r="GX291" s="106">
        <f>0.5*Sections!$U$2*Sections!$T$2*Sections!GO291^2</f>
        <v>454.64642180101487</v>
      </c>
      <c r="GY291" s="106">
        <f>BikeData!$N$2*((Sections!$P$2)/Sections!$N$2)-(0.5*Sections!$U$2*Sections!$T$2*Sections!GO291^2)/BikeData!$G$5</f>
        <v>8.7121744871192064</v>
      </c>
      <c r="GZ291" s="106">
        <f>Sections!$V$2*BikeData!$N$2*(Sections!$P$2/Sections!$M$2)/(1-Sections!$V$2*Sections!$N$2/Sections!$M$2)</f>
        <v>15.459349727578084</v>
      </c>
      <c r="HA291" s="106">
        <f t="shared" si="406"/>
        <v>8.7121744871192064</v>
      </c>
      <c r="HB291" s="106">
        <f t="shared" si="407"/>
        <v>118.21187875999999</v>
      </c>
      <c r="HC291" s="106">
        <f>MAX(0, (GO291^2 - DY$9^2)/(2*Sections!HA291))</f>
        <v>144.95884226058905</v>
      </c>
      <c r="HD291" s="106">
        <f t="shared" si="408"/>
        <v>1</v>
      </c>
      <c r="HE291" s="106">
        <f t="shared" si="378"/>
        <v>-8.7121744871192064</v>
      </c>
      <c r="HF291" s="639"/>
      <c r="HG291" s="672"/>
      <c r="HH291" s="82">
        <f>INDEX($B$29:$B$34, MATCH(HL291, $A$29:$A$34, 0))</f>
        <v>300.69501336586995</v>
      </c>
      <c r="HI291" s="82">
        <f t="shared" si="409"/>
        <v>265</v>
      </c>
      <c r="HJ291" s="82">
        <f t="shared" si="410"/>
        <v>38.117435852008036</v>
      </c>
      <c r="HK291" s="82">
        <f t="shared" si="411"/>
        <v>137.22276906722894</v>
      </c>
      <c r="HL291" s="106">
        <f>IF(HY291=1,
IF(HJ291&lt;$E$29,1,
IF(HJ291&lt;$E$30,2,
IF(HJ291&lt;$E$31,3,
IF(HJ291&lt;$E$32,4,
IF(HJ291&lt;$E$33,5,
IF(HJ291&lt;$E$34,6)))))),
IF(HJ291&gt;$F$29,1,
IF(HJ291&gt;$F$30,2,
IF(HJ291&gt;$F$31,3,
IF(HJ291&gt;$F$32,4,
IF(HJ291&gt;$F$33,5,
IF(HJ291&gt;$F$34,6)))))))</f>
        <v>2</v>
      </c>
      <c r="HM291" s="106" cm="1">
        <f t="array" ref="HM291">INDEX(Sections!$A$37:$F$67, MATCH(HJ291, Acceleration!$H$6:$H$36, 1), Sections!HL291)</f>
        <v>9.4901727706756382</v>
      </c>
      <c r="HN291" s="82">
        <f>(BikeData!$G$5/HH291)*BikeData!$N$2*(Sections!$O$2/Sections!$N$2)-Sections!HS291/Sections!HH291</f>
        <v>8.7232099150707807</v>
      </c>
      <c r="HO291" s="82">
        <f>(Sections!$V$2*Sections!$L$2*BikeData!$N$2*((Sections!$P$2)/Sections!$M$2)/(1-Sections!$V$2*Sections!$N$2/Sections!$M$2))/Sections!HH291-Sections!HS291/Sections!HH291</f>
        <v>12.703035146662721</v>
      </c>
      <c r="HP291" s="82">
        <f t="shared" si="412"/>
        <v>8.7232099150707807</v>
      </c>
      <c r="HQ291" s="82">
        <f t="shared" si="376"/>
        <v>37.868873183966883</v>
      </c>
      <c r="HR291" s="106">
        <f t="shared" si="381"/>
        <v>2.6320530966349974E-2</v>
      </c>
      <c r="HS291" s="104">
        <f>0.5*Sections!$U$2*Sections!$T$2*Sections!HJ291^2</f>
        <v>261.52900486775053</v>
      </c>
      <c r="HT291" s="104">
        <f>BikeData!$N$2*((Sections!$P$2)/Sections!$N$2)-(0.5*Sections!$U$2*Sections!$T$2*Sections!HJ291^2)/BikeData!$G$5</f>
        <v>9.4436798542906626</v>
      </c>
      <c r="HU291" s="104">
        <f>Sections!$V$2*BikeData!$N$2*(Sections!$P$2/Sections!$M$2)/(1-Sections!$V$2*Sections!$N$2/Sections!$M$2)</f>
        <v>15.459349727578084</v>
      </c>
      <c r="HV291" s="106">
        <f t="shared" si="413"/>
        <v>9.4436798542906626</v>
      </c>
      <c r="HW291" s="106">
        <f t="shared" si="414"/>
        <v>56.421918600000026</v>
      </c>
      <c r="HX291" s="106">
        <f t="shared" si="390"/>
        <v>59.916971946199695</v>
      </c>
      <c r="HY291" s="106">
        <f t="shared" si="415"/>
        <v>1</v>
      </c>
      <c r="HZ291" s="106">
        <f t="shared" si="380"/>
        <v>-9.4436798542906626</v>
      </c>
      <c r="IA291" s="639"/>
    </row>
    <row r="292" spans="2:235">
      <c r="B292" s="65"/>
      <c r="C292" s="65"/>
      <c r="D292" s="65"/>
      <c r="E292" s="111"/>
      <c r="F292" s="111"/>
      <c r="L292" s="149">
        <f>INDEX($B$29:$B$34, MATCH($P292, $A$29:$A$34, 0))</f>
        <v>281.54523308547459</v>
      </c>
      <c r="M292" s="149">
        <f t="shared" si="384"/>
        <v>266</v>
      </c>
      <c r="N292" s="149">
        <f t="shared" si="391"/>
        <v>62.007086824340554</v>
      </c>
      <c r="O292" s="149">
        <f t="shared" si="385"/>
        <v>223.225512567626</v>
      </c>
      <c r="P292" s="149">
        <f>IF(AC292=0,
IF(N292&lt;$E$29,1,
IF(N292&lt;$E$30,2,
IF(N292&lt;$E$31,3,
IF(N292&lt;$E$32,4,
IF(N292&lt;$E$33,5,
IF(N292&lt;$E$34,6)))))),
IF(N292&gt;$F$29,1,
IF(N292&gt;$F$30,2,
IF(N292&gt;$F$31,3,
IF(N292&gt;$F$32,4,
IF(N292&gt;$F$33,5,
IF(N292&gt;$F$34,6)))))))</f>
        <v>4</v>
      </c>
      <c r="Q292" s="149" cm="1">
        <f t="array" ref="Q292">INDEX(Sections!$A$37:$F$67, MATCH(N292, Acceleration!$H$6:$H$36, 1), Sections!P292)</f>
        <v>4.7104625432718503</v>
      </c>
      <c r="R292" s="149">
        <f>(BikeData!$G$5/L292)*BikeData!$N$2*(Sections!$O$2/Sections!$N$2)-Sections!W292/Sections!L292</f>
        <v>7.7872976781965129</v>
      </c>
      <c r="S292" s="149">
        <f>(Sections!$V$2*Sections!$L$2*BikeData!$N$2*((Sections!$P$2)/Sections!$M$2)/(1-Sections!$V$2*Sections!$N$2/Sections!$M$2))/Sections!L292-Sections!W292/Sections!L292</f>
        <v>12.037817525726853</v>
      </c>
      <c r="T292" s="149">
        <f t="shared" si="382"/>
        <v>4.7104625432718503</v>
      </c>
      <c r="U292" s="149">
        <f t="shared" si="383"/>
        <v>62.083006866032605</v>
      </c>
      <c r="V292" s="149">
        <f t="shared" si="386"/>
        <v>1.6117322024031471E-2</v>
      </c>
      <c r="W292" s="149">
        <f>0.5*Sections!$U$2*Sections!$T$2*Sections!N292^2</f>
        <v>692.07818695943547</v>
      </c>
      <c r="X292" s="149">
        <f>BikeData!$N$2*((Sections!$P$2)/Sections!$N$2)-(0.5*Sections!$U$2*Sections!$T$2*Sections!N292^2)/BikeData!$G$5</f>
        <v>7.8128117403070076</v>
      </c>
      <c r="Y292" s="149">
        <f>Sections!$V$2*BikeData!$N$2*(Sections!$P$2/Sections!$M$2)/(1-Sections!$V$2*Sections!$N$2/Sections!$M$2)</f>
        <v>15.459349727578084</v>
      </c>
      <c r="Z292" s="149">
        <f t="shared" si="387"/>
        <v>7.8128117403070076</v>
      </c>
      <c r="AA292" s="149">
        <f>$D$2-M292</f>
        <v>237.2</v>
      </c>
      <c r="AB292" s="149">
        <f>MAX(0, (N292^2 - M$17^2)/(2*Sections!Z292))</f>
        <v>188.66675212353601</v>
      </c>
      <c r="AC292" s="149">
        <f t="shared" si="392"/>
        <v>0</v>
      </c>
      <c r="AD292" s="149">
        <f t="shared" si="388"/>
        <v>4.7104625432718503</v>
      </c>
      <c r="FR292" s="129">
        <f>INDEX($B$29:$B$34, MATCH($FV292, $A$29:$A$34, 0))</f>
        <v>281.54523308547459</v>
      </c>
      <c r="FS292" s="129">
        <f t="shared" si="393"/>
        <v>266</v>
      </c>
      <c r="FT292" s="129">
        <f t="shared" si="394"/>
        <v>63.743342558927587</v>
      </c>
      <c r="FU292" s="129">
        <f t="shared" si="395"/>
        <v>229.47603321213933</v>
      </c>
      <c r="FV292" s="149">
        <f>IF(GI292=1,
IF(FT292&lt;$E$29,1,
IF(FT292&lt;$E$30,2,
IF(FT292&lt;$E$31,3,
IF(FT292&lt;$E$32,4,
IF(FT292&lt;$E$33,5,
IF(FT292&lt;$E$34,6)))))),
IF(FT292&gt;$F$29,1,
IF(FT292&gt;$F$30,2,
IF(FT292&gt;$F$31,3,
IF(FT292&gt;$F$32,4,
IF(FT292&gt;$F$33,5,
IF(FT292&gt;$F$34,6)))))))</f>
        <v>4</v>
      </c>
      <c r="FW292" s="149" cm="1">
        <f t="array" ref="FW292">INDEX(Sections!$A$37:$F$67, MATCH(FT292, Acceleration!$H$6:$H$36, 1), Sections!FV292)</f>
        <v>4.7104625432718503</v>
      </c>
      <c r="FX292" s="129">
        <f>(BikeData!$G$5/FR292)*BikeData!$N$2*(Sections!$O$2/Sections!$N$2)-Sections!GC292/Sections!FR292</f>
        <v>7.6477098673316943</v>
      </c>
      <c r="FY292" s="129">
        <f>(Sections!$V$2*Sections!$L$2*BikeData!$N$2*((Sections!$P$2)/Sections!$M$2)/(1-Sections!$V$2*Sections!$N$2/Sections!$M$2))/Sections!FR292-Sections!GC292/Sections!FR292</f>
        <v>11.898229714862033</v>
      </c>
      <c r="FZ292" s="129">
        <f t="shared" si="396"/>
        <v>4.7104625432718503</v>
      </c>
      <c r="GA292" s="129">
        <f t="shared" si="397"/>
        <v>63.817197099773452</v>
      </c>
      <c r="GB292" s="129">
        <f t="shared" si="389"/>
        <v>1.5678829874436504E-2</v>
      </c>
      <c r="GC292" s="149">
        <f>0.5*Sections!$U$2*Sections!$T$2*Sections!FT292^2</f>
        <v>731.37846970526198</v>
      </c>
      <c r="GD292" s="149">
        <f>BikeData!$N$2*((Sections!$P$2)/Sections!$N$2)-(0.5*Sections!$U$2*Sections!$T$2*Sections!FT292^2)/BikeData!$G$5</f>
        <v>7.6639470329364521</v>
      </c>
      <c r="GE292" s="149">
        <f>Sections!$V$2*BikeData!$N$2*(Sections!$P$2/Sections!$M$2)/(1-Sections!$V$2*Sections!$N$2/Sections!$M$2)</f>
        <v>15.459349727578084</v>
      </c>
      <c r="GF292" s="149">
        <f t="shared" si="398"/>
        <v>7.6639470329364521</v>
      </c>
      <c r="GG292" s="149">
        <f t="shared" si="399"/>
        <v>248.54111422000005</v>
      </c>
      <c r="GH292" s="149">
        <f>MAX(0, (FT292^2 - CX$6^2)/(2*Sections!GF292))</f>
        <v>265.08623449006035</v>
      </c>
      <c r="GI292" s="149">
        <f t="shared" si="400"/>
        <v>1</v>
      </c>
      <c r="GJ292" s="149">
        <f t="shared" si="401"/>
        <v>4.7104625432718503</v>
      </c>
      <c r="GK292" s="639"/>
      <c r="GL292" s="670"/>
      <c r="GM292" s="229">
        <f>INDEX($B$29:$B$34, MATCH(GQ292, $A$29:$A$34, 0))</f>
        <v>288.49501037177833</v>
      </c>
      <c r="GN292" s="106">
        <f t="shared" si="402"/>
        <v>266</v>
      </c>
      <c r="GO292" s="106">
        <f t="shared" si="403"/>
        <v>50.083820795500856</v>
      </c>
      <c r="GP292" s="106">
        <f t="shared" si="404"/>
        <v>180.3017548638031</v>
      </c>
      <c r="GQ292" s="106">
        <f>IF(HD292=1,
IF(GO292&lt;$E$29,1,
IF(GO292&lt;$E$30,2,
IF(GO292&lt;$E$31,3,
IF(GO292&lt;$E$32,4,
IF(GO292&lt;$E$33,5,
IF(GO292&lt;$E$34,6)))))),
IF(GO292&gt;$F$29,1,
IF(GO292&gt;$F$30,2,
IF(GO292&gt;$F$31,3,
IF(GO292&gt;$F$32,4,
IF(GO292&gt;$F$33,5,
IF(GO292&gt;$F$34,6)))))))</f>
        <v>3</v>
      </c>
      <c r="GR292" s="106" cm="1">
        <f t="array" ref="GR292">INDEX(Sections!$A$37:$F$67, MATCH(GO292, Acceleration!$H$6:$H$36, 1), Sections!GQ292)</f>
        <v>6.8582415088433493</v>
      </c>
      <c r="GS292" s="106">
        <f>(BikeData!$G$5/GM292)*BikeData!$N$2*(Sections!$O$2/Sections!$N$2)-Sections!GX292/Sections!GM292</f>
        <v>8.4335763199237839</v>
      </c>
      <c r="GT292" s="106">
        <f>(Sections!$V$2*Sections!$L$2*BikeData!$N$2*((Sections!$P$2)/Sections!$M$2)/(1-Sections!$V$2*Sections!$N$2/Sections!$M$2))/Sections!GM292-Sections!GX292/Sections!GM292</f>
        <v>12.581702139033036</v>
      </c>
      <c r="GU292" s="106">
        <f t="shared" si="405"/>
        <v>6.8582415088433493</v>
      </c>
      <c r="GV292" s="106">
        <f t="shared" si="416"/>
        <v>49.90932774568028</v>
      </c>
      <c r="GW292" s="106">
        <f t="shared" si="377"/>
        <v>2.0001370385655425E-2</v>
      </c>
      <c r="GX292" s="106">
        <f>0.5*Sections!$U$2*Sections!$T$2*Sections!GO292^2</f>
        <v>451.51003898565187</v>
      </c>
      <c r="GY292" s="106">
        <f>BikeData!$N$2*((Sections!$P$2)/Sections!$N$2)-(0.5*Sections!$U$2*Sections!$T$2*Sections!GO292^2)/BikeData!$G$5</f>
        <v>8.7240547250561882</v>
      </c>
      <c r="GZ292" s="106">
        <f>Sections!$V$2*BikeData!$N$2*(Sections!$P$2/Sections!$M$2)/(1-Sections!$V$2*Sections!$N$2/Sections!$M$2)</f>
        <v>15.459349727578084</v>
      </c>
      <c r="HA292" s="106">
        <f t="shared" si="406"/>
        <v>8.7240547250561882</v>
      </c>
      <c r="HB292" s="106">
        <f t="shared" si="407"/>
        <v>117.21187875999999</v>
      </c>
      <c r="HC292" s="106">
        <f>MAX(0, (GO292^2 - DY$9^2)/(2*Sections!HA292))</f>
        <v>143.76280207593999</v>
      </c>
      <c r="HD292" s="106">
        <f t="shared" si="408"/>
        <v>1</v>
      </c>
      <c r="HE292" s="106">
        <f t="shared" si="378"/>
        <v>-8.7240547250561882</v>
      </c>
      <c r="HF292" s="639"/>
      <c r="HG292" s="672"/>
      <c r="HH292" s="82">
        <f>INDEX($B$29:$B$34, MATCH(HL292, $A$29:$A$34, 0))</f>
        <v>300.69501336586995</v>
      </c>
      <c r="HI292" s="82">
        <f t="shared" si="409"/>
        <v>266</v>
      </c>
      <c r="HJ292" s="82">
        <f t="shared" si="410"/>
        <v>37.868873183966883</v>
      </c>
      <c r="HK292" s="82">
        <f t="shared" si="411"/>
        <v>136.32794346228079</v>
      </c>
      <c r="HL292" s="106">
        <f>IF(HY292=1,
IF(HJ292&lt;$E$29,1,
IF(HJ292&lt;$E$30,2,
IF(HJ292&lt;$E$31,3,
IF(HJ292&lt;$E$32,4,
IF(HJ292&lt;$E$33,5,
IF(HJ292&lt;$E$34,6)))))),
IF(HJ292&gt;$F$29,1,
IF(HJ292&gt;$F$30,2,
IF(HJ292&gt;$F$31,3,
IF(HJ292&gt;$F$32,4,
IF(HJ292&gt;$F$33,5,
IF(HJ292&gt;$F$34,6)))))))</f>
        <v>2</v>
      </c>
      <c r="HM292" s="106" cm="1">
        <f t="array" ref="HM292">INDEX(Sections!$A$37:$F$67, MATCH(HJ292, Acceleration!$H$6:$H$36, 1), Sections!HL292)</f>
        <v>9.4901727706756382</v>
      </c>
      <c r="HN292" s="82">
        <f>(BikeData!$G$5/HH292)*BikeData!$N$2*(Sections!$O$2/Sections!$N$2)-Sections!HS292/Sections!HH292</f>
        <v>8.7345161376432436</v>
      </c>
      <c r="HO292" s="82">
        <f>(Sections!$V$2*Sections!$L$2*BikeData!$N$2*((Sections!$P$2)/Sections!$M$2)/(1-Sections!$V$2*Sections!$N$2/Sections!$M$2))/Sections!HH292-Sections!HS292/Sections!HH292</f>
        <v>12.714341369235186</v>
      </c>
      <c r="HP292" s="82">
        <f t="shared" si="412"/>
        <v>8.7345161376432436</v>
      </c>
      <c r="HQ292" s="82">
        <f t="shared" si="376"/>
        <v>37.618325866846774</v>
      </c>
      <c r="HR292" s="106">
        <f t="shared" si="381"/>
        <v>2.6494558350929287E-2</v>
      </c>
      <c r="HS292" s="104">
        <f>0.5*Sections!$U$2*Sections!$T$2*Sections!HJ292^2</f>
        <v>258.12928012020586</v>
      </c>
      <c r="HT292" s="104">
        <f>BikeData!$N$2*((Sections!$P$2)/Sections!$N$2)-(0.5*Sections!$U$2*Sections!$T$2*Sections!HJ292^2)/BikeData!$G$5</f>
        <v>9.4565575995465139</v>
      </c>
      <c r="HU292" s="104">
        <f>Sections!$V$2*BikeData!$N$2*(Sections!$P$2/Sections!$M$2)/(1-Sections!$V$2*Sections!$N$2/Sections!$M$2)</f>
        <v>15.459349727578084</v>
      </c>
      <c r="HV292" s="106">
        <f t="shared" si="413"/>
        <v>9.4565575995465139</v>
      </c>
      <c r="HW292" s="106">
        <f t="shared" si="414"/>
        <v>55.421918600000026</v>
      </c>
      <c r="HX292" s="106">
        <f t="shared" si="390"/>
        <v>58.836740027979701</v>
      </c>
      <c r="HY292" s="106">
        <f t="shared" si="415"/>
        <v>1</v>
      </c>
      <c r="HZ292" s="106">
        <f t="shared" si="380"/>
        <v>-9.4565575995465139</v>
      </c>
      <c r="IA292" s="639"/>
    </row>
    <row r="293" spans="2:235">
      <c r="B293" s="65"/>
      <c r="C293" s="65"/>
      <c r="D293" s="65"/>
      <c r="E293" s="111"/>
      <c r="F293" s="111"/>
      <c r="L293" s="149">
        <f>INDEX($B$29:$B$34, MATCH($P293, $A$29:$A$34, 0))</f>
        <v>281.54523308547459</v>
      </c>
      <c r="M293" s="149">
        <f t="shared" si="384"/>
        <v>267</v>
      </c>
      <c r="N293" s="149">
        <f t="shared" si="391"/>
        <v>62.083006866032605</v>
      </c>
      <c r="O293" s="149">
        <f t="shared" si="385"/>
        <v>223.49882471771738</v>
      </c>
      <c r="P293" s="149">
        <f>IF(AC293=0,
IF(N293&lt;$E$29,1,
IF(N293&lt;$E$30,2,
IF(N293&lt;$E$31,3,
IF(N293&lt;$E$32,4,
IF(N293&lt;$E$33,5,
IF(N293&lt;$E$34,6)))))),
IF(N293&gt;$F$29,1,
IF(N293&gt;$F$30,2,
IF(N293&gt;$F$31,3,
IF(N293&gt;$F$32,4,
IF(N293&gt;$F$33,5,
IF(N293&gt;$F$34,6)))))))</f>
        <v>4</v>
      </c>
      <c r="Q293" s="149" cm="1">
        <f t="array" ref="Q293">INDEX(Sections!$A$37:$F$67, MATCH(N293, Acceleration!$H$6:$H$36, 1), Sections!P293)</f>
        <v>4.7104625432718503</v>
      </c>
      <c r="R293" s="149">
        <f>(BikeData!$G$5/L293)*BikeData!$N$2*(Sections!$O$2/Sections!$N$2)-Sections!W293/Sections!L293</f>
        <v>7.7812746086634448</v>
      </c>
      <c r="S293" s="149">
        <f>(Sections!$V$2*Sections!$L$2*BikeData!$N$2*((Sections!$P$2)/Sections!$M$2)/(1-Sections!$V$2*Sections!$N$2/Sections!$M$2))/Sections!L293-Sections!W293/Sections!L293</f>
        <v>12.031794456193785</v>
      </c>
      <c r="T293" s="149">
        <f t="shared" si="382"/>
        <v>4.7104625432718503</v>
      </c>
      <c r="U293" s="149">
        <f t="shared" si="383"/>
        <v>62.15883417998117</v>
      </c>
      <c r="V293" s="149">
        <f t="shared" si="386"/>
        <v>1.6097636538236048E-2</v>
      </c>
      <c r="W293" s="149">
        <f>0.5*Sections!$U$2*Sections!$T$2*Sections!N293^2</f>
        <v>693.77395347501329</v>
      </c>
      <c r="X293" s="149">
        <f>BikeData!$N$2*((Sections!$P$2)/Sections!$N$2)-(0.5*Sections!$U$2*Sections!$T$2*Sections!N293^2)/BikeData!$G$5</f>
        <v>7.8063883822934557</v>
      </c>
      <c r="Y293" s="149">
        <f>Sections!$V$2*BikeData!$N$2*(Sections!$P$2/Sections!$M$2)/(1-Sections!$V$2*Sections!$N$2/Sections!$M$2)</f>
        <v>15.459349727578084</v>
      </c>
      <c r="Z293" s="149">
        <f t="shared" si="387"/>
        <v>7.8063883822934557</v>
      </c>
      <c r="AA293" s="149">
        <f>$D$2-M293</f>
        <v>236.2</v>
      </c>
      <c r="AB293" s="149">
        <f>MAX(0, (N293^2 - M$17^2)/(2*Sections!Z293))</f>
        <v>189.4254046972215</v>
      </c>
      <c r="AC293" s="149">
        <f t="shared" si="392"/>
        <v>0</v>
      </c>
      <c r="AD293" s="149">
        <f t="shared" si="388"/>
        <v>4.7104625432718503</v>
      </c>
      <c r="FR293" s="129">
        <f>INDEX($B$29:$B$34, MATCH($FV293, $A$29:$A$34, 0))</f>
        <v>281.54523308547459</v>
      </c>
      <c r="FS293" s="129">
        <f t="shared" si="393"/>
        <v>267</v>
      </c>
      <c r="FT293" s="129">
        <f t="shared" si="394"/>
        <v>63.817197099773452</v>
      </c>
      <c r="FU293" s="129">
        <f t="shared" si="395"/>
        <v>229.74190955918442</v>
      </c>
      <c r="FV293" s="149">
        <f>IF(GI293=1,
IF(FT293&lt;$E$29,1,
IF(FT293&lt;$E$30,2,
IF(FT293&lt;$E$31,3,
IF(FT293&lt;$E$32,4,
IF(FT293&lt;$E$33,5,
IF(FT293&lt;$E$34,6)))))),
IF(FT293&gt;$F$29,1,
IF(FT293&gt;$F$30,2,
IF(FT293&gt;$F$31,3,
IF(FT293&gt;$F$32,4,
IF(FT293&gt;$F$33,5,
IF(FT293&gt;$F$34,6)))))))</f>
        <v>4</v>
      </c>
      <c r="FW293" s="149" cm="1">
        <f t="array" ref="FW293">INDEX(Sections!$A$37:$F$67, MATCH(FT293, Acceleration!$H$6:$H$36, 1), Sections!FV293)</f>
        <v>4.7104625432718503</v>
      </c>
      <c r="FX293" s="129">
        <f>(BikeData!$G$5/FR293)*BikeData!$N$2*(Sections!$O$2/Sections!$N$2)-Sections!GC293/Sections!FR293</f>
        <v>7.6416867977986254</v>
      </c>
      <c r="FY293" s="129">
        <f>(Sections!$V$2*Sections!$L$2*BikeData!$N$2*((Sections!$P$2)/Sections!$M$2)/(1-Sections!$V$2*Sections!$N$2/Sections!$M$2))/Sections!FR293-Sections!GC293/Sections!FR293</f>
        <v>11.892206645328965</v>
      </c>
      <c r="FZ293" s="129">
        <f t="shared" si="396"/>
        <v>4.7104625432718503</v>
      </c>
      <c r="GA293" s="129">
        <f t="shared" si="397"/>
        <v>63.890966268776033</v>
      </c>
      <c r="GB293" s="129">
        <f t="shared" si="389"/>
        <v>1.5660705997534958E-2</v>
      </c>
      <c r="GC293" s="149">
        <f>0.5*Sections!$U$2*Sections!$T$2*Sections!FT293^2</f>
        <v>733.07423622083991</v>
      </c>
      <c r="GD293" s="149">
        <f>BikeData!$N$2*((Sections!$P$2)/Sections!$N$2)-(0.5*Sections!$U$2*Sections!$T$2*Sections!FT293^2)/BikeData!$G$5</f>
        <v>7.6575236749228992</v>
      </c>
      <c r="GE293" s="149">
        <f>Sections!$V$2*BikeData!$N$2*(Sections!$P$2/Sections!$M$2)/(1-Sections!$V$2*Sections!$N$2/Sections!$M$2)</f>
        <v>15.459349727578084</v>
      </c>
      <c r="GF293" s="149">
        <f t="shared" si="398"/>
        <v>7.6575236749228992</v>
      </c>
      <c r="GG293" s="149">
        <f t="shared" si="399"/>
        <v>247.54111422000005</v>
      </c>
      <c r="GH293" s="149">
        <f>MAX(0, (FT293^2 - CX$6^2)/(2*Sections!GF293))</f>
        <v>265.92373844096142</v>
      </c>
      <c r="GI293" s="149">
        <f t="shared" si="400"/>
        <v>1</v>
      </c>
      <c r="GJ293" s="149">
        <f t="shared" si="401"/>
        <v>4.7104625432718503</v>
      </c>
      <c r="GK293" s="639"/>
      <c r="GL293" s="670"/>
      <c r="GM293" s="229">
        <f>INDEX($B$29:$B$34, MATCH(GQ293, $A$29:$A$34, 0))</f>
        <v>288.49501037177833</v>
      </c>
      <c r="GN293" s="106">
        <f t="shared" si="402"/>
        <v>267</v>
      </c>
      <c r="GO293" s="106">
        <f t="shared" si="403"/>
        <v>49.90932774568028</v>
      </c>
      <c r="GP293" s="106">
        <f t="shared" si="404"/>
        <v>179.673579884449</v>
      </c>
      <c r="GQ293" s="106">
        <f>IF(HD293=1,
IF(GO293&lt;$E$29,1,
IF(GO293&lt;$E$30,2,
IF(GO293&lt;$E$31,3,
IF(GO293&lt;$E$32,4,
IF(GO293&lt;$E$33,5,
IF(GO293&lt;$E$34,6)))))),
IF(GO293&gt;$F$29,1,
IF(GO293&gt;$F$30,2,
IF(GO293&gt;$F$31,3,
IF(GO293&gt;$F$32,4,
IF(GO293&gt;$F$33,5,
IF(GO293&gt;$F$34,6)))))))</f>
        <v>3</v>
      </c>
      <c r="GR293" s="106" cm="1">
        <f t="array" ref="GR293">INDEX(Sections!$A$37:$F$67, MATCH(GO293, Acceleration!$H$6:$H$36, 1), Sections!GQ293)</f>
        <v>6.8582415088433493</v>
      </c>
      <c r="GS293" s="106">
        <f>(BikeData!$G$5/GM293)*BikeData!$N$2*(Sections!$O$2/Sections!$N$2)-Sections!GX293/Sections!GM293</f>
        <v>8.4444626770118081</v>
      </c>
      <c r="GT293" s="106">
        <f>(Sections!$V$2*Sections!$L$2*BikeData!$N$2*((Sections!$P$2)/Sections!$M$2)/(1-Sections!$V$2*Sections!$N$2/Sections!$M$2))/Sections!GM293-Sections!GX293/Sections!GM293</f>
        <v>12.59258849612106</v>
      </c>
      <c r="GU293" s="106">
        <f t="shared" si="405"/>
        <v>6.8582415088433493</v>
      </c>
      <c r="GV293" s="106">
        <f t="shared" si="416"/>
        <v>49.733983288080758</v>
      </c>
      <c r="GW293" s="106">
        <f t="shared" si="377"/>
        <v>2.007159315814349E-2</v>
      </c>
      <c r="GX293" s="106">
        <f>0.5*Sections!$U$2*Sections!$T$2*Sections!GO293^2</f>
        <v>448.36937928463163</v>
      </c>
      <c r="GY293" s="106">
        <f>BikeData!$N$2*((Sections!$P$2)/Sections!$N$2)-(0.5*Sections!$U$2*Sections!$T$2*Sections!GO293^2)/BikeData!$G$5</f>
        <v>8.7359511633176279</v>
      </c>
      <c r="GZ293" s="106">
        <f>Sections!$V$2*BikeData!$N$2*(Sections!$P$2/Sections!$M$2)/(1-Sections!$V$2*Sections!$N$2/Sections!$M$2)</f>
        <v>15.459349727578084</v>
      </c>
      <c r="HA293" s="106">
        <f t="shared" si="406"/>
        <v>8.7359511633176279</v>
      </c>
      <c r="HB293" s="106">
        <f t="shared" si="407"/>
        <v>116.21187875999999</v>
      </c>
      <c r="HC293" s="106">
        <f>MAX(0, (GO293^2 - DY$9^2)/(2*Sections!HA293))</f>
        <v>142.56839063416612</v>
      </c>
      <c r="HD293" s="106">
        <f t="shared" si="408"/>
        <v>1</v>
      </c>
      <c r="HE293" s="106">
        <f t="shared" si="378"/>
        <v>-8.7359511633176279</v>
      </c>
      <c r="HF293" s="639"/>
      <c r="HG293" s="672"/>
      <c r="HH293" s="82">
        <f>INDEX($B$29:$B$34, MATCH(HL293, $A$29:$A$34, 0))</f>
        <v>300.69501336586995</v>
      </c>
      <c r="HI293" s="82">
        <f t="shared" si="409"/>
        <v>267</v>
      </c>
      <c r="HJ293" s="82">
        <f t="shared" si="410"/>
        <v>37.618325866846774</v>
      </c>
      <c r="HK293" s="82">
        <f t="shared" si="411"/>
        <v>135.42597312064839</v>
      </c>
      <c r="HL293" s="106">
        <f>IF(HY293=1,
IF(HJ293&lt;$E$29,1,
IF(HJ293&lt;$E$30,2,
IF(HJ293&lt;$E$31,3,
IF(HJ293&lt;$E$32,4,
IF(HJ293&lt;$E$33,5,
IF(HJ293&lt;$E$34,6)))))),
IF(HJ293&gt;$F$29,1,
IF(HJ293&gt;$F$30,2,
IF(HJ293&gt;$F$31,3,
IF(HJ293&gt;$F$32,4,
IF(HJ293&gt;$F$33,5,
IF(HJ293&gt;$F$34,6)))))))</f>
        <v>2</v>
      </c>
      <c r="HM293" s="106" cm="1">
        <f t="array" ref="HM293">INDEX(Sections!$A$37:$F$67, MATCH(HJ293, Acceleration!$H$6:$H$36, 1), Sections!HL293)</f>
        <v>9.4901727706756382</v>
      </c>
      <c r="HN293" s="82">
        <f>(BikeData!$G$5/HH293)*BikeData!$N$2*(Sections!$O$2/Sections!$N$2)-Sections!HS293/Sections!HH293</f>
        <v>8.7458377777919445</v>
      </c>
      <c r="HO293" s="82">
        <f>(Sections!$V$2*Sections!$L$2*BikeData!$N$2*((Sections!$P$2)/Sections!$M$2)/(1-Sections!$V$2*Sections!$N$2/Sections!$M$2))/Sections!HH293-Sections!HS293/Sections!HH293</f>
        <v>12.725663009383885</v>
      </c>
      <c r="HP293" s="82">
        <f t="shared" si="412"/>
        <v>8.7458377777919445</v>
      </c>
      <c r="HQ293" s="82">
        <f t="shared" si="376"/>
        <v>37.365753507905403</v>
      </c>
      <c r="HR293" s="106">
        <f t="shared" si="381"/>
        <v>2.6672328535294696E-2</v>
      </c>
      <c r="HS293" s="104">
        <f>0.5*Sections!$U$2*Sections!$T$2*Sections!HJ293^2</f>
        <v>254.72491938436914</v>
      </c>
      <c r="HT293" s="104">
        <f>BikeData!$N$2*((Sections!$P$2)/Sections!$N$2)-(0.5*Sections!$U$2*Sections!$T$2*Sections!HJ293^2)/BikeData!$G$5</f>
        <v>9.4694529053640775</v>
      </c>
      <c r="HU293" s="104">
        <f>Sections!$V$2*BikeData!$N$2*(Sections!$P$2/Sections!$M$2)/(1-Sections!$V$2*Sections!$N$2/Sections!$M$2)</f>
        <v>15.459349727578084</v>
      </c>
      <c r="HV293" s="106">
        <f t="shared" si="413"/>
        <v>9.4694529053640775</v>
      </c>
      <c r="HW293" s="106">
        <f t="shared" si="414"/>
        <v>54.421918600000026</v>
      </c>
      <c r="HX293" s="106">
        <f t="shared" si="390"/>
        <v>57.757979147324271</v>
      </c>
      <c r="HY293" s="106">
        <f t="shared" si="415"/>
        <v>1</v>
      </c>
      <c r="HZ293" s="106">
        <f t="shared" si="380"/>
        <v>-9.4694529053640775</v>
      </c>
      <c r="IA293" s="639"/>
    </row>
    <row r="294" spans="2:235">
      <c r="B294" s="65"/>
      <c r="C294" s="65"/>
      <c r="D294" s="65"/>
      <c r="E294" s="111"/>
      <c r="F294" s="111"/>
      <c r="L294" s="149">
        <f>INDEX($B$29:$B$34, MATCH($P294, $A$29:$A$34, 0))</f>
        <v>281.54523308547459</v>
      </c>
      <c r="M294" s="149">
        <f t="shared" si="384"/>
        <v>268</v>
      </c>
      <c r="N294" s="149">
        <f t="shared" si="391"/>
        <v>62.15883417998117</v>
      </c>
      <c r="O294" s="149">
        <f t="shared" si="385"/>
        <v>223.77180304793222</v>
      </c>
      <c r="P294" s="149">
        <f>IF(AC294=0,
IF(N294&lt;$E$29,1,
IF(N294&lt;$E$30,2,
IF(N294&lt;$E$31,3,
IF(N294&lt;$E$32,4,
IF(N294&lt;$E$33,5,
IF(N294&lt;$E$34,6)))))),
IF(N294&gt;$F$29,1,
IF(N294&gt;$F$30,2,
IF(N294&gt;$F$31,3,
IF(N294&gt;$F$32,4,
IF(N294&gt;$F$33,5,
IF(N294&gt;$F$34,6)))))))</f>
        <v>4</v>
      </c>
      <c r="Q294" s="149" cm="1">
        <f t="array" ref="Q294">INDEX(Sections!$A$37:$F$67, MATCH(N294, Acceleration!$H$6:$H$36, 1), Sections!P294)</f>
        <v>4.7104625432718503</v>
      </c>
      <c r="R294" s="149">
        <f>(BikeData!$G$5/L294)*BikeData!$N$2*(Sections!$O$2/Sections!$N$2)-Sections!W294/Sections!L294</f>
        <v>7.7752515391303758</v>
      </c>
      <c r="S294" s="149">
        <f>(Sections!$V$2*Sections!$L$2*BikeData!$N$2*((Sections!$P$2)/Sections!$M$2)/(1-Sections!$V$2*Sections!$N$2/Sections!$M$2))/Sections!L294-Sections!W294/Sections!L294</f>
        <v>12.025771386660715</v>
      </c>
      <c r="T294" s="149">
        <f t="shared" si="382"/>
        <v>4.7104625432718503</v>
      </c>
      <c r="U294" s="149">
        <f t="shared" si="383"/>
        <v>62.234569105127889</v>
      </c>
      <c r="V294" s="149">
        <f t="shared" si="386"/>
        <v>1.6078023007505774E-2</v>
      </c>
      <c r="W294" s="149">
        <f>0.5*Sections!$U$2*Sections!$T$2*Sections!N294^2</f>
        <v>695.4697199905911</v>
      </c>
      <c r="X294" s="149">
        <f>BikeData!$N$2*((Sections!$P$2)/Sections!$N$2)-(0.5*Sections!$U$2*Sections!$T$2*Sections!N294^2)/BikeData!$G$5</f>
        <v>7.7999650242799028</v>
      </c>
      <c r="Y294" s="149">
        <f>Sections!$V$2*BikeData!$N$2*(Sections!$P$2/Sections!$M$2)/(1-Sections!$V$2*Sections!$N$2/Sections!$M$2)</f>
        <v>15.459349727578084</v>
      </c>
      <c r="Z294" s="149">
        <f t="shared" si="387"/>
        <v>7.7999650242799028</v>
      </c>
      <c r="AA294" s="149">
        <f>$D$2-M294</f>
        <v>235.2</v>
      </c>
      <c r="AB294" s="149">
        <f>MAX(0, (N294^2 - M$17^2)/(2*Sections!Z294))</f>
        <v>190.18530678858397</v>
      </c>
      <c r="AC294" s="149">
        <f t="shared" si="392"/>
        <v>0</v>
      </c>
      <c r="AD294" s="149">
        <f t="shared" si="388"/>
        <v>4.7104625432718503</v>
      </c>
      <c r="FR294" s="129">
        <f>INDEX($B$29:$B$34, MATCH($FV294, $A$29:$A$34, 0))</f>
        <v>281.54523308547459</v>
      </c>
      <c r="FS294" s="129">
        <f t="shared" si="393"/>
        <v>268</v>
      </c>
      <c r="FT294" s="129">
        <f t="shared" si="394"/>
        <v>63.890966268776033</v>
      </c>
      <c r="FU294" s="129">
        <f t="shared" si="395"/>
        <v>230.00747856759372</v>
      </c>
      <c r="FV294" s="149">
        <f>IF(GI294=1,
IF(FT294&lt;$E$29,1,
IF(FT294&lt;$E$30,2,
IF(FT294&lt;$E$31,3,
IF(FT294&lt;$E$32,4,
IF(FT294&lt;$E$33,5,
IF(FT294&lt;$E$34,6)))))),
IF(FT294&gt;$F$29,1,
IF(FT294&gt;$F$30,2,
IF(FT294&gt;$F$31,3,
IF(FT294&gt;$F$32,4,
IF(FT294&gt;$F$33,5,
IF(FT294&gt;$F$34,6)))))))</f>
        <v>4</v>
      </c>
      <c r="FW294" s="149" cm="1">
        <f t="array" ref="FW294">INDEX(Sections!$A$37:$F$67, MATCH(FT294, Acceleration!$H$6:$H$36, 1), Sections!FV294)</f>
        <v>4.7104625432718503</v>
      </c>
      <c r="FX294" s="129">
        <f>(BikeData!$G$5/FR294)*BikeData!$N$2*(Sections!$O$2/Sections!$N$2)-Sections!GC294/Sections!FR294</f>
        <v>7.6356637282655564</v>
      </c>
      <c r="FY294" s="129">
        <f>(Sections!$V$2*Sections!$L$2*BikeData!$N$2*((Sections!$P$2)/Sections!$M$2)/(1-Sections!$V$2*Sections!$N$2/Sections!$M$2))/Sections!FR294-Sections!GC294/Sections!FR294</f>
        <v>11.886183575795897</v>
      </c>
      <c r="FZ294" s="129">
        <f t="shared" si="396"/>
        <v>4.7104625432718503</v>
      </c>
      <c r="GA294" s="129">
        <f t="shared" si="397"/>
        <v>63.964650361308323</v>
      </c>
      <c r="GB294" s="129">
        <f t="shared" si="389"/>
        <v>1.5642644826363288E-2</v>
      </c>
      <c r="GC294" s="149">
        <f>0.5*Sections!$U$2*Sections!$T$2*Sections!FT294^2</f>
        <v>734.77000273641784</v>
      </c>
      <c r="GD294" s="149">
        <f>BikeData!$N$2*((Sections!$P$2)/Sections!$N$2)-(0.5*Sections!$U$2*Sections!$T$2*Sections!FT294^2)/BikeData!$G$5</f>
        <v>7.6511003169093472</v>
      </c>
      <c r="GE294" s="149">
        <f>Sections!$V$2*BikeData!$N$2*(Sections!$P$2/Sections!$M$2)/(1-Sections!$V$2*Sections!$N$2/Sections!$M$2)</f>
        <v>15.459349727578084</v>
      </c>
      <c r="GF294" s="149">
        <f t="shared" si="398"/>
        <v>7.6511003169093472</v>
      </c>
      <c r="GG294" s="149">
        <f t="shared" si="399"/>
        <v>246.54111422000005</v>
      </c>
      <c r="GH294" s="149">
        <f>MAX(0, (FT294^2 - CX$6^2)/(2*Sections!GF294))</f>
        <v>266.76264861776235</v>
      </c>
      <c r="GI294" s="149">
        <f t="shared" si="400"/>
        <v>1</v>
      </c>
      <c r="GJ294" s="149">
        <f t="shared" si="401"/>
        <v>4.7104625432718503</v>
      </c>
      <c r="GK294" s="639"/>
      <c r="GL294" s="670"/>
      <c r="GM294" s="229">
        <f>INDEX($B$29:$B$34, MATCH(GQ294, $A$29:$A$34, 0))</f>
        <v>288.49501037177833</v>
      </c>
      <c r="GN294" s="106">
        <f t="shared" si="402"/>
        <v>268</v>
      </c>
      <c r="GO294" s="106">
        <f t="shared" si="403"/>
        <v>49.733983288080758</v>
      </c>
      <c r="GP294" s="106">
        <f t="shared" si="404"/>
        <v>179.04233983709074</v>
      </c>
      <c r="GQ294" s="106">
        <f>IF(HD294=1,
IF(GO294&lt;$E$29,1,
IF(GO294&lt;$E$30,2,
IF(GO294&lt;$E$31,3,
IF(GO294&lt;$E$32,4,
IF(GO294&lt;$E$33,5,
IF(GO294&lt;$E$34,6)))))),
IF(GO294&gt;$F$29,1,
IF(GO294&gt;$F$30,2,
IF(GO294&gt;$F$31,3,
IF(GO294&gt;$F$32,4,
IF(GO294&gt;$F$33,5,
IF(GO294&gt;$F$34,6)))))))</f>
        <v>3</v>
      </c>
      <c r="GR294" s="106" cm="1">
        <f t="array" ref="GR294">INDEX(Sections!$A$37:$F$67, MATCH(GO294, Acceleration!$H$6:$H$36, 1), Sections!GQ294)</f>
        <v>6.8582415088433493</v>
      </c>
      <c r="GS294" s="106">
        <f>(BikeData!$G$5/GM294)*BikeData!$N$2*(Sections!$O$2/Sections!$N$2)-Sections!GX294/Sections!GM294</f>
        <v>8.4553638791322232</v>
      </c>
      <c r="GT294" s="106">
        <f>(Sections!$V$2*Sections!$L$2*BikeData!$N$2*((Sections!$P$2)/Sections!$M$2)/(1-Sections!$V$2*Sections!$N$2/Sections!$M$2))/Sections!GM294-Sections!GX294/Sections!GM294</f>
        <v>12.603489698241475</v>
      </c>
      <c r="GU294" s="106">
        <f t="shared" si="405"/>
        <v>6.8582415088433493</v>
      </c>
      <c r="GV294" s="106">
        <f t="shared" si="416"/>
        <v>49.557778058051653</v>
      </c>
      <c r="GW294" s="106">
        <f t="shared" si="377"/>
        <v>2.014265809051393E-2</v>
      </c>
      <c r="GX294" s="106">
        <f>0.5*Sections!$U$2*Sections!$T$2*Sections!GO294^2</f>
        <v>445.22443686583728</v>
      </c>
      <c r="GY294" s="106">
        <f>BikeData!$N$2*((Sections!$P$2)/Sections!$N$2)-(0.5*Sections!$U$2*Sections!$T$2*Sections!GO294^2)/BikeData!$G$5</f>
        <v>8.7478638239948801</v>
      </c>
      <c r="GZ294" s="106">
        <f>Sections!$V$2*BikeData!$N$2*(Sections!$P$2/Sections!$M$2)/(1-Sections!$V$2*Sections!$N$2/Sections!$M$2)</f>
        <v>15.459349727578084</v>
      </c>
      <c r="HA294" s="106">
        <f t="shared" si="406"/>
        <v>8.7478638239948801</v>
      </c>
      <c r="HB294" s="106">
        <f t="shared" si="407"/>
        <v>115.21187875999999</v>
      </c>
      <c r="HC294" s="106">
        <f>MAX(0, (GO294^2 - DY$9^2)/(2*Sections!HA294))</f>
        <v>141.37560571727892</v>
      </c>
      <c r="HD294" s="106">
        <f t="shared" si="408"/>
        <v>1</v>
      </c>
      <c r="HE294" s="106">
        <f t="shared" si="378"/>
        <v>-8.7478638239948801</v>
      </c>
      <c r="HF294" s="639"/>
      <c r="HG294" s="672"/>
      <c r="HH294" s="82">
        <f>INDEX($B$29:$B$34, MATCH(HL294, $A$29:$A$34, 0))</f>
        <v>300.69501336586995</v>
      </c>
      <c r="HI294" s="82">
        <f t="shared" si="409"/>
        <v>268</v>
      </c>
      <c r="HJ294" s="82">
        <f t="shared" si="410"/>
        <v>37.365753507905403</v>
      </c>
      <c r="HK294" s="82">
        <f t="shared" si="411"/>
        <v>134.51671262845946</v>
      </c>
      <c r="HL294" s="106">
        <f>IF(HY294=1,
IF(HJ294&lt;$E$29,1,
IF(HJ294&lt;$E$30,2,
IF(HJ294&lt;$E$31,3,
IF(HJ294&lt;$E$32,4,
IF(HJ294&lt;$E$33,5,
IF(HJ294&lt;$E$34,6)))))),
IF(HJ294&gt;$F$29,1,
IF(HJ294&gt;$F$30,2,
IF(HJ294&gt;$F$31,3,
IF(HJ294&gt;$F$32,4,
IF(HJ294&gt;$F$33,5,
IF(HJ294&gt;$F$34,6)))))))</f>
        <v>2</v>
      </c>
      <c r="HM294" s="106" cm="1">
        <f t="array" ref="HM294">INDEX(Sections!$A$37:$F$67, MATCH(HJ294, Acceleration!$H$6:$H$36, 1), Sections!HL294)</f>
        <v>9.4901727706756382</v>
      </c>
      <c r="HN294" s="82">
        <f>(BikeData!$G$5/HH294)*BikeData!$N$2*(Sections!$O$2/Sections!$N$2)-Sections!HS294/Sections!HH294</f>
        <v>8.7571748565408463</v>
      </c>
      <c r="HO294" s="82">
        <f>(Sections!$V$2*Sections!$L$2*BikeData!$N$2*((Sections!$P$2)/Sections!$M$2)/(1-Sections!$V$2*Sections!$N$2/Sections!$M$2))/Sections!HH294-Sections!HS294/Sections!HH294</f>
        <v>12.737000088132787</v>
      </c>
      <c r="HP294" s="82">
        <f t="shared" si="412"/>
        <v>8.7571748565408463</v>
      </c>
      <c r="HQ294" s="82">
        <f t="shared" si="376"/>
        <v>37.111114286991786</v>
      </c>
      <c r="HR294" s="106">
        <f t="shared" si="381"/>
        <v>2.6853975727172363E-2</v>
      </c>
      <c r="HS294" s="104">
        <f>0.5*Sections!$U$2*Sections!$T$2*Sections!HJ294^2</f>
        <v>251.31591633843809</v>
      </c>
      <c r="HT294" s="104">
        <f>BikeData!$N$2*((Sections!$P$2)/Sections!$N$2)-(0.5*Sections!$U$2*Sections!$T$2*Sections!HJ294^2)/BikeData!$G$5</f>
        <v>9.4823657956895726</v>
      </c>
      <c r="HU294" s="104">
        <f>Sections!$V$2*BikeData!$N$2*(Sections!$P$2/Sections!$M$2)/(1-Sections!$V$2*Sections!$N$2/Sections!$M$2)</f>
        <v>15.459349727578084</v>
      </c>
      <c r="HV294" s="106">
        <f t="shared" si="413"/>
        <v>9.4823657956895726</v>
      </c>
      <c r="HW294" s="106">
        <f t="shared" si="414"/>
        <v>53.421918600000026</v>
      </c>
      <c r="HX294" s="106">
        <f t="shared" si="390"/>
        <v>56.680687301004731</v>
      </c>
      <c r="HY294" s="106">
        <f t="shared" si="415"/>
        <v>1</v>
      </c>
      <c r="HZ294" s="106">
        <f t="shared" si="380"/>
        <v>-9.4823657956895726</v>
      </c>
      <c r="IA294" s="639"/>
    </row>
    <row r="295" spans="2:235">
      <c r="B295" s="65"/>
      <c r="C295" s="65"/>
      <c r="D295" s="65"/>
      <c r="E295" s="111"/>
      <c r="F295" s="111"/>
      <c r="L295" s="149">
        <f>INDEX($B$29:$B$34, MATCH($P295, $A$29:$A$34, 0))</f>
        <v>281.54523308547459</v>
      </c>
      <c r="M295" s="149">
        <f t="shared" si="384"/>
        <v>269</v>
      </c>
      <c r="N295" s="149">
        <f t="shared" si="391"/>
        <v>62.234569105127889</v>
      </c>
      <c r="O295" s="149">
        <f t="shared" si="385"/>
        <v>224.04444877846041</v>
      </c>
      <c r="P295" s="149">
        <f>IF(AC295=0,
IF(N295&lt;$E$29,1,
IF(N295&lt;$E$30,2,
IF(N295&lt;$E$31,3,
IF(N295&lt;$E$32,4,
IF(N295&lt;$E$33,5,
IF(N295&lt;$E$34,6)))))),
IF(N295&gt;$F$29,1,
IF(N295&gt;$F$30,2,
IF(N295&gt;$F$31,3,
IF(N295&gt;$F$32,4,
IF(N295&gt;$F$33,5,
IF(N295&gt;$F$34,6)))))))</f>
        <v>4</v>
      </c>
      <c r="Q295" s="149" cm="1">
        <f t="array" ref="Q295">INDEX(Sections!$A$37:$F$67, MATCH(N295, Acceleration!$H$6:$H$36, 1), Sections!P295)</f>
        <v>4.7104625432718503</v>
      </c>
      <c r="R295" s="149">
        <f>(BikeData!$G$5/L295)*BikeData!$N$2*(Sections!$O$2/Sections!$N$2)-Sections!W295/Sections!L295</f>
        <v>7.7692284695973068</v>
      </c>
      <c r="S295" s="149">
        <f>(Sections!$V$2*Sections!$L$2*BikeData!$N$2*((Sections!$P$2)/Sections!$M$2)/(1-Sections!$V$2*Sections!$N$2/Sections!$M$2))/Sections!L295-Sections!W295/Sections!L295</f>
        <v>12.019748317127647</v>
      </c>
      <c r="T295" s="149">
        <f t="shared" si="382"/>
        <v>4.7104625432718503</v>
      </c>
      <c r="U295" s="149">
        <f t="shared" si="383"/>
        <v>62.31021197835458</v>
      </c>
      <c r="V295" s="149">
        <f t="shared" si="386"/>
        <v>1.6058480994554352E-2</v>
      </c>
      <c r="W295" s="149">
        <f>0.5*Sections!$U$2*Sections!$T$2*Sections!N295^2</f>
        <v>697.16548650616892</v>
      </c>
      <c r="X295" s="149">
        <f>BikeData!$N$2*((Sections!$P$2)/Sections!$N$2)-(0.5*Sections!$U$2*Sections!$T$2*Sections!N295^2)/BikeData!$G$5</f>
        <v>7.7935416662663499</v>
      </c>
      <c r="Y295" s="149">
        <f>Sections!$V$2*BikeData!$N$2*(Sections!$P$2/Sections!$M$2)/(1-Sections!$V$2*Sections!$N$2/Sections!$M$2)</f>
        <v>15.459349727578084</v>
      </c>
      <c r="Z295" s="149">
        <f t="shared" si="387"/>
        <v>7.7935416662663499</v>
      </c>
      <c r="AA295" s="149">
        <f>$D$2-M295</f>
        <v>234.2</v>
      </c>
      <c r="AB295" s="149">
        <f>MAX(0, (N295^2 - M$17^2)/(2*Sections!Z295))</f>
        <v>190.94646148714273</v>
      </c>
      <c r="AC295" s="149">
        <f t="shared" si="392"/>
        <v>0</v>
      </c>
      <c r="AD295" s="149">
        <f t="shared" si="388"/>
        <v>4.7104625432718503</v>
      </c>
      <c r="FR295" s="129">
        <f>INDEX($B$29:$B$34, MATCH($FV295, $A$29:$A$34, 0))</f>
        <v>281.54523308547459</v>
      </c>
      <c r="FS295" s="129">
        <f t="shared" si="393"/>
        <v>269</v>
      </c>
      <c r="FT295" s="129">
        <f t="shared" si="394"/>
        <v>63.964650361308323</v>
      </c>
      <c r="FU295" s="129">
        <f t="shared" si="395"/>
        <v>230.27274130070998</v>
      </c>
      <c r="FV295" s="149">
        <f>IF(GI295=1,
IF(FT295&lt;$E$29,1,
IF(FT295&lt;$E$30,2,
IF(FT295&lt;$E$31,3,
IF(FT295&lt;$E$32,4,
IF(FT295&lt;$E$33,5,
IF(FT295&lt;$E$34,6)))))),
IF(FT295&gt;$F$29,1,
IF(FT295&gt;$F$30,2,
IF(FT295&gt;$F$31,3,
IF(FT295&gt;$F$32,4,
IF(FT295&gt;$F$33,5,
IF(FT295&gt;$F$34,6)))))))</f>
        <v>4</v>
      </c>
      <c r="FW295" s="149" cm="1">
        <f t="array" ref="FW295">INDEX(Sections!$A$37:$F$67, MATCH(FT295, Acceleration!$H$6:$H$36, 1), Sections!FV295)</f>
        <v>4.7104625432718503</v>
      </c>
      <c r="FX295" s="129">
        <f>(BikeData!$G$5/FR295)*BikeData!$N$2*(Sections!$O$2/Sections!$N$2)-Sections!GC295/Sections!FR295</f>
        <v>7.6296406587324874</v>
      </c>
      <c r="FY295" s="129">
        <f>(Sections!$V$2*Sections!$L$2*BikeData!$N$2*((Sections!$P$2)/Sections!$M$2)/(1-Sections!$V$2*Sections!$N$2/Sections!$M$2))/Sections!FR295-Sections!GC295/Sections!FR295</f>
        <v>11.880160506262827</v>
      </c>
      <c r="FZ295" s="129">
        <f t="shared" si="396"/>
        <v>4.7104625432718503</v>
      </c>
      <c r="GA295" s="129">
        <f t="shared" si="397"/>
        <v>64.038249671043985</v>
      </c>
      <c r="GB295" s="129">
        <f t="shared" si="389"/>
        <v>1.5624646000165653E-2</v>
      </c>
      <c r="GC295" s="149">
        <f>0.5*Sections!$U$2*Sections!$T$2*Sections!FT295^2</f>
        <v>736.46576925199577</v>
      </c>
      <c r="GD295" s="149">
        <f>BikeData!$N$2*((Sections!$P$2)/Sections!$N$2)-(0.5*Sections!$U$2*Sections!$T$2*Sections!FT295^2)/BikeData!$G$5</f>
        <v>7.6446769588957943</v>
      </c>
      <c r="GE295" s="149">
        <f>Sections!$V$2*BikeData!$N$2*(Sections!$P$2/Sections!$M$2)/(1-Sections!$V$2*Sections!$N$2/Sections!$M$2)</f>
        <v>15.459349727578084</v>
      </c>
      <c r="GF295" s="149">
        <f t="shared" si="398"/>
        <v>7.6446769588957943</v>
      </c>
      <c r="GG295" s="149">
        <f t="shared" si="399"/>
        <v>245.54111422000005</v>
      </c>
      <c r="GH295" s="149">
        <f>MAX(0, (FT295^2 - CX$6^2)/(2*Sections!GF295))</f>
        <v>267.60296856516214</v>
      </c>
      <c r="GI295" s="149">
        <f t="shared" si="400"/>
        <v>1</v>
      </c>
      <c r="GJ295" s="149">
        <f t="shared" si="401"/>
        <v>4.7104625432718503</v>
      </c>
      <c r="GK295" s="639"/>
      <c r="GL295" s="670"/>
      <c r="GM295" s="229">
        <f>INDEX($B$29:$B$34, MATCH(GQ295, $A$29:$A$34, 0))</f>
        <v>288.49501037177833</v>
      </c>
      <c r="GN295" s="106">
        <f t="shared" si="402"/>
        <v>269</v>
      </c>
      <c r="GO295" s="106">
        <f t="shared" si="403"/>
        <v>49.557778058051653</v>
      </c>
      <c r="GP295" s="106">
        <f t="shared" si="404"/>
        <v>178.40800100898596</v>
      </c>
      <c r="GQ295" s="106">
        <f>IF(HD295=1,
IF(GO295&lt;$E$29,1,
IF(GO295&lt;$E$30,2,
IF(GO295&lt;$E$31,3,
IF(GO295&lt;$E$32,4,
IF(GO295&lt;$E$33,5,
IF(GO295&lt;$E$34,6)))))),
IF(GO295&gt;$F$29,1,
IF(GO295&gt;$F$30,2,
IF(GO295&gt;$F$31,3,
IF(GO295&gt;$F$32,4,
IF(GO295&gt;$F$33,5,
IF(GO295&gt;$F$34,6)))))))</f>
        <v>3</v>
      </c>
      <c r="GR295" s="106" cm="1">
        <f t="array" ref="GR295">INDEX(Sections!$A$37:$F$67, MATCH(GO295, Acceleration!$H$6:$H$36, 1), Sections!GQ295)</f>
        <v>6.8582415088433493</v>
      </c>
      <c r="GS295" s="106">
        <f>(BikeData!$G$5/GM295)*BikeData!$N$2*(Sections!$O$2/Sections!$N$2)-Sections!GX295/Sections!GM295</f>
        <v>8.4662799465282585</v>
      </c>
      <c r="GT295" s="106">
        <f>(Sections!$V$2*Sections!$L$2*BikeData!$N$2*((Sections!$P$2)/Sections!$M$2)/(1-Sections!$V$2*Sections!$N$2/Sections!$M$2))/Sections!GM295-Sections!GX295/Sections!GM295</f>
        <v>12.61440576563751</v>
      </c>
      <c r="GU295" s="106">
        <f t="shared" si="405"/>
        <v>6.8582415088433493</v>
      </c>
      <c r="GV295" s="106">
        <f t="shared" si="416"/>
        <v>49.3807025121422</v>
      </c>
      <c r="GW295" s="106">
        <f t="shared" si="377"/>
        <v>2.0214581712532639E-2</v>
      </c>
      <c r="GX295" s="106">
        <f>0.5*Sections!$U$2*Sections!$T$2*Sections!GO295^2</f>
        <v>442.07520588919908</v>
      </c>
      <c r="GY295" s="106">
        <f>BikeData!$N$2*((Sections!$P$2)/Sections!$N$2)-(0.5*Sections!$U$2*Sections!$T$2*Sections!GO295^2)/BikeData!$G$5</f>
        <v>8.7597927292094173</v>
      </c>
      <c r="GZ295" s="106">
        <f>Sections!$V$2*BikeData!$N$2*(Sections!$P$2/Sections!$M$2)/(1-Sections!$V$2*Sections!$N$2/Sections!$M$2)</f>
        <v>15.459349727578084</v>
      </c>
      <c r="HA295" s="106">
        <f t="shared" si="406"/>
        <v>8.7597927292094173</v>
      </c>
      <c r="HB295" s="106">
        <f t="shared" si="407"/>
        <v>114.21187875999999</v>
      </c>
      <c r="HC295" s="106">
        <f>MAX(0, (GO295^2 - DY$9^2)/(2*Sections!HA295))</f>
        <v>140.18444511031032</v>
      </c>
      <c r="HD295" s="106">
        <f t="shared" si="408"/>
        <v>1</v>
      </c>
      <c r="HE295" s="106">
        <f t="shared" si="378"/>
        <v>-8.7597927292094173</v>
      </c>
      <c r="HF295" s="639"/>
      <c r="HG295" s="672"/>
      <c r="HH295" s="82">
        <f>INDEX($B$29:$B$34, MATCH(HL295, $A$29:$A$34, 0))</f>
        <v>300.69501336586995</v>
      </c>
      <c r="HI295" s="82">
        <f t="shared" si="409"/>
        <v>269</v>
      </c>
      <c r="HJ295" s="82">
        <f t="shared" si="410"/>
        <v>37.111114286991786</v>
      </c>
      <c r="HK295" s="82">
        <f t="shared" si="411"/>
        <v>133.60001143317044</v>
      </c>
      <c r="HL295" s="106">
        <f>IF(HY295=1,
IF(HJ295&lt;$E$29,1,
IF(HJ295&lt;$E$30,2,
IF(HJ295&lt;$E$31,3,
IF(HJ295&lt;$E$32,4,
IF(HJ295&lt;$E$33,5,
IF(HJ295&lt;$E$34,6)))))),
IF(HJ295&gt;$F$29,1,
IF(HJ295&gt;$F$30,2,
IF(HJ295&gt;$F$31,3,
IF(HJ295&gt;$F$32,4,
IF(HJ295&gt;$F$33,5,
IF(HJ295&gt;$F$34,6)))))))</f>
        <v>2</v>
      </c>
      <c r="HM295" s="106" cm="1">
        <f t="array" ref="HM295">INDEX(Sections!$A$37:$F$67, MATCH(HJ295, Acceleration!$H$6:$H$36, 1), Sections!HL295)</f>
        <v>9.4901727706756382</v>
      </c>
      <c r="HN295" s="82">
        <f>(BikeData!$G$5/HH295)*BikeData!$N$2*(Sections!$O$2/Sections!$N$2)-Sections!HS295/Sections!HH295</f>
        <v>8.7685273949425877</v>
      </c>
      <c r="HO295" s="82">
        <f>(Sections!$V$2*Sections!$L$2*BikeData!$N$2*((Sections!$P$2)/Sections!$M$2)/(1-Sections!$V$2*Sections!$N$2/Sections!$M$2))/Sections!HH295-Sections!HS295/Sections!HH295</f>
        <v>12.748352626534528</v>
      </c>
      <c r="HP295" s="82">
        <f t="shared" si="412"/>
        <v>8.7685273949425877</v>
      </c>
      <c r="HQ295" s="82">
        <f t="shared" si="376"/>
        <v>36.854364884409037</v>
      </c>
      <c r="HR295" s="106">
        <f t="shared" si="381"/>
        <v>2.7039640956903668E-2</v>
      </c>
      <c r="HS295" s="104">
        <f>0.5*Sections!$U$2*Sections!$T$2*Sections!HJ295^2</f>
        <v>247.90226465198984</v>
      </c>
      <c r="HT295" s="104">
        <f>BikeData!$N$2*((Sections!$P$2)/Sections!$N$2)-(0.5*Sections!$U$2*Sections!$T$2*Sections!HJ295^2)/BikeData!$G$5</f>
        <v>9.4952962945018768</v>
      </c>
      <c r="HU295" s="104">
        <f>Sections!$V$2*BikeData!$N$2*(Sections!$P$2/Sections!$M$2)/(1-Sections!$V$2*Sections!$N$2/Sections!$M$2)</f>
        <v>15.459349727578084</v>
      </c>
      <c r="HV295" s="106">
        <f t="shared" si="413"/>
        <v>9.4952962945018768</v>
      </c>
      <c r="HW295" s="106">
        <f t="shared" si="414"/>
        <v>52.421918600000026</v>
      </c>
      <c r="HX295" s="106">
        <f t="shared" si="390"/>
        <v>55.604862488520368</v>
      </c>
      <c r="HY295" s="106">
        <f t="shared" si="415"/>
        <v>1</v>
      </c>
      <c r="HZ295" s="106">
        <f t="shared" si="380"/>
        <v>-9.4952962945018768</v>
      </c>
      <c r="IA295" s="639"/>
    </row>
    <row r="296" spans="2:235">
      <c r="B296" s="65"/>
      <c r="C296" s="65"/>
      <c r="D296" s="65"/>
      <c r="E296" s="111"/>
      <c r="F296" s="111"/>
      <c r="L296" s="149">
        <f>INDEX($B$29:$B$34, MATCH($P296, $A$29:$A$34, 0))</f>
        <v>281.54523308547459</v>
      </c>
      <c r="M296" s="149">
        <f t="shared" si="384"/>
        <v>270</v>
      </c>
      <c r="N296" s="149">
        <f t="shared" si="391"/>
        <v>62.31021197835458</v>
      </c>
      <c r="O296" s="149">
        <f t="shared" si="385"/>
        <v>224.31676312207648</v>
      </c>
      <c r="P296" s="149">
        <f>IF(AC296=0,
IF(N296&lt;$E$29,1,
IF(N296&lt;$E$30,2,
IF(N296&lt;$E$31,3,
IF(N296&lt;$E$32,4,
IF(N296&lt;$E$33,5,
IF(N296&lt;$E$34,6)))))),
IF(N296&gt;$F$29,1,
IF(N296&gt;$F$30,2,
IF(N296&gt;$F$31,3,
IF(N296&gt;$F$32,4,
IF(N296&gt;$F$33,5,
IF(N296&gt;$F$34,6)))))))</f>
        <v>4</v>
      </c>
      <c r="Q296" s="149" cm="1">
        <f t="array" ref="Q296">INDEX(Sections!$A$37:$F$67, MATCH(N296, Acceleration!$H$6:$H$36, 1), Sections!P296)</f>
        <v>4.7104625432718503</v>
      </c>
      <c r="R296" s="149">
        <f>(BikeData!$G$5/L296)*BikeData!$N$2*(Sections!$O$2/Sections!$N$2)-Sections!W296/Sections!L296</f>
        <v>7.7632054000642388</v>
      </c>
      <c r="S296" s="149">
        <f>(Sections!$V$2*Sections!$L$2*BikeData!$N$2*((Sections!$P$2)/Sections!$M$2)/(1-Sections!$V$2*Sections!$N$2/Sections!$M$2))/Sections!L296-Sections!W296/Sections!L296</f>
        <v>12.013725247594579</v>
      </c>
      <c r="T296" s="149">
        <f t="shared" si="382"/>
        <v>4.7104625432718503</v>
      </c>
      <c r="U296" s="149">
        <f t="shared" si="383"/>
        <v>62.385763134500699</v>
      </c>
      <c r="V296" s="149">
        <f t="shared" si="386"/>
        <v>1.6039010065801697E-2</v>
      </c>
      <c r="W296" s="149">
        <f>0.5*Sections!$U$2*Sections!$T$2*Sections!N296^2</f>
        <v>698.86125302174685</v>
      </c>
      <c r="X296" s="149">
        <f>BikeData!$N$2*((Sections!$P$2)/Sections!$N$2)-(0.5*Sections!$U$2*Sections!$T$2*Sections!N296^2)/BikeData!$G$5</f>
        <v>7.7871183082527979</v>
      </c>
      <c r="Y296" s="149">
        <f>Sections!$V$2*BikeData!$N$2*(Sections!$P$2/Sections!$M$2)/(1-Sections!$V$2*Sections!$N$2/Sections!$M$2)</f>
        <v>15.459349727578084</v>
      </c>
      <c r="Z296" s="149">
        <f t="shared" si="387"/>
        <v>7.7871183082527979</v>
      </c>
      <c r="AA296" s="149">
        <f>$D$2-M296</f>
        <v>233.2</v>
      </c>
      <c r="AB296" s="149">
        <f>MAX(0, (N296^2 - M$17^2)/(2*Sections!Z296))</f>
        <v>191.70887189261106</v>
      </c>
      <c r="AC296" s="149">
        <f t="shared" si="392"/>
        <v>0</v>
      </c>
      <c r="AD296" s="149">
        <f t="shared" si="388"/>
        <v>4.7104625432718503</v>
      </c>
      <c r="FR296" s="129">
        <f>INDEX($B$29:$B$34, MATCH($FV296, $A$29:$A$34, 0))</f>
        <v>281.54523308547459</v>
      </c>
      <c r="FS296" s="129">
        <f t="shared" si="393"/>
        <v>270</v>
      </c>
      <c r="FT296" s="129">
        <f t="shared" si="394"/>
        <v>64.038249671043985</v>
      </c>
      <c r="FU296" s="129">
        <f t="shared" si="395"/>
        <v>230.53769881575835</v>
      </c>
      <c r="FV296" s="149">
        <f>IF(GI296=1,
IF(FT296&lt;$E$29,1,
IF(FT296&lt;$E$30,2,
IF(FT296&lt;$E$31,3,
IF(FT296&lt;$E$32,4,
IF(FT296&lt;$E$33,5,
IF(FT296&lt;$E$34,6)))))),
IF(FT296&gt;$F$29,1,
IF(FT296&gt;$F$30,2,
IF(FT296&gt;$F$31,3,
IF(FT296&gt;$F$32,4,
IF(FT296&gt;$F$33,5,
IF(FT296&gt;$F$34,6)))))))</f>
        <v>4</v>
      </c>
      <c r="FW296" s="149" cm="1">
        <f t="array" ref="FW296">INDEX(Sections!$A$37:$F$67, MATCH(FT296, Acceleration!$H$6:$H$36, 1), Sections!FV296)</f>
        <v>4.7104625432718503</v>
      </c>
      <c r="FX296" s="129">
        <f>(BikeData!$G$5/FR296)*BikeData!$N$2*(Sections!$O$2/Sections!$N$2)-Sections!GC296/Sections!FR296</f>
        <v>7.6236175891994185</v>
      </c>
      <c r="FY296" s="129">
        <f>(Sections!$V$2*Sections!$L$2*BikeData!$N$2*((Sections!$P$2)/Sections!$M$2)/(1-Sections!$V$2*Sections!$N$2/Sections!$M$2))/Sections!FR296-Sections!GC296/Sections!FR296</f>
        <v>11.874137436729757</v>
      </c>
      <c r="FZ296" s="129">
        <f t="shared" si="396"/>
        <v>4.7104625432718503</v>
      </c>
      <c r="GA296" s="129">
        <f t="shared" si="397"/>
        <v>64.111764489971023</v>
      </c>
      <c r="GB296" s="129">
        <f t="shared" si="389"/>
        <v>1.5606709161086923E-2</v>
      </c>
      <c r="GC296" s="149">
        <f>0.5*Sections!$U$2*Sections!$T$2*Sections!FT296^2</f>
        <v>738.1615357675737</v>
      </c>
      <c r="GD296" s="149">
        <f>BikeData!$N$2*((Sections!$P$2)/Sections!$N$2)-(0.5*Sections!$U$2*Sections!$T$2*Sections!FT296^2)/BikeData!$G$5</f>
        <v>7.6382536008822415</v>
      </c>
      <c r="GE296" s="149">
        <f>Sections!$V$2*BikeData!$N$2*(Sections!$P$2/Sections!$M$2)/(1-Sections!$V$2*Sections!$N$2/Sections!$M$2)</f>
        <v>15.459349727578084</v>
      </c>
      <c r="GF296" s="149">
        <f t="shared" si="398"/>
        <v>7.6382536008822415</v>
      </c>
      <c r="GG296" s="149">
        <f t="shared" si="399"/>
        <v>244.54111422000005</v>
      </c>
      <c r="GH296" s="149">
        <f>MAX(0, (FT296^2 - CX$6^2)/(2*Sections!GF296))</f>
        <v>268.44470183978308</v>
      </c>
      <c r="GI296" s="149">
        <f t="shared" si="400"/>
        <v>1</v>
      </c>
      <c r="GJ296" s="149">
        <f t="shared" si="401"/>
        <v>4.7104625432718503</v>
      </c>
      <c r="GK296" s="639"/>
      <c r="GL296" s="670"/>
      <c r="GM296" s="229">
        <f>INDEX($B$29:$B$34, MATCH(GQ296, $A$29:$A$34, 0))</f>
        <v>288.49501037177833</v>
      </c>
      <c r="GN296" s="106">
        <f t="shared" si="402"/>
        <v>270</v>
      </c>
      <c r="GO296" s="106">
        <f t="shared" si="403"/>
        <v>49.3807025121422</v>
      </c>
      <c r="GP296" s="106">
        <f t="shared" si="404"/>
        <v>177.77052904371192</v>
      </c>
      <c r="GQ296" s="106">
        <f>IF(HD296=1,
IF(GO296&lt;$E$29,1,
IF(GO296&lt;$E$30,2,
IF(GO296&lt;$E$31,3,
IF(GO296&lt;$E$32,4,
IF(GO296&lt;$E$33,5,
IF(GO296&lt;$E$34,6)))))),
IF(GO296&gt;$F$29,1,
IF(GO296&gt;$F$30,2,
IF(GO296&gt;$F$31,3,
IF(GO296&gt;$F$32,4,
IF(GO296&gt;$F$33,5,
IF(GO296&gt;$F$34,6)))))))</f>
        <v>3</v>
      </c>
      <c r="GR296" s="106" cm="1">
        <f t="array" ref="GR296">INDEX(Sections!$A$37:$F$67, MATCH(GO296, Acceleration!$H$6:$H$36, 1), Sections!GQ296)</f>
        <v>6.8582415088433493</v>
      </c>
      <c r="GS296" s="106">
        <f>(BikeData!$G$5/GM296)*BikeData!$N$2*(Sections!$O$2/Sections!$N$2)-Sections!GX296/Sections!GM296</f>
        <v>8.4772108994707427</v>
      </c>
      <c r="GT296" s="106">
        <f>(Sections!$V$2*Sections!$L$2*BikeData!$N$2*((Sections!$P$2)/Sections!$M$2)/(1-Sections!$V$2*Sections!$N$2/Sections!$M$2))/Sections!GM296-Sections!GX296/Sections!GM296</f>
        <v>12.625336718579995</v>
      </c>
      <c r="GU296" s="106">
        <f t="shared" si="405"/>
        <v>6.8582415088433493</v>
      </c>
      <c r="GV296" s="106">
        <f t="shared" si="416"/>
        <v>49.202746923220268</v>
      </c>
      <c r="GW296" s="106">
        <f t="shared" si="377"/>
        <v>2.0287381010250533E-2</v>
      </c>
      <c r="GX296" s="106">
        <f>0.5*Sections!$U$2*Sections!$T$2*Sections!GO296^2</f>
        <v>438.92168050668363</v>
      </c>
      <c r="GY296" s="106">
        <f>BikeData!$N$2*((Sections!$P$2)/Sections!$N$2)-(0.5*Sections!$U$2*Sections!$T$2*Sections!GO296^2)/BikeData!$G$5</f>
        <v>8.7717379011128855</v>
      </c>
      <c r="GZ296" s="106">
        <f>Sections!$V$2*BikeData!$N$2*(Sections!$P$2/Sections!$M$2)/(1-Sections!$V$2*Sections!$N$2/Sections!$M$2)</f>
        <v>15.459349727578084</v>
      </c>
      <c r="HA296" s="106">
        <f t="shared" si="406"/>
        <v>8.7717379011128855</v>
      </c>
      <c r="HB296" s="106">
        <f t="shared" si="407"/>
        <v>113.21187875999999</v>
      </c>
      <c r="HC296" s="106">
        <f>MAX(0, (GO296^2 - DY$9^2)/(2*Sections!HA296))</f>
        <v>138.99490660130851</v>
      </c>
      <c r="HD296" s="106">
        <f t="shared" si="408"/>
        <v>1</v>
      </c>
      <c r="HE296" s="106">
        <f t="shared" si="378"/>
        <v>-8.7717379011128855</v>
      </c>
      <c r="HF296" s="639"/>
      <c r="HG296" s="672"/>
      <c r="HH296" s="82">
        <f>INDEX($B$29:$B$34, MATCH(HL296, $A$29:$A$34, 0))</f>
        <v>300.69501336586995</v>
      </c>
      <c r="HI296" s="82">
        <f t="shared" si="409"/>
        <v>270</v>
      </c>
      <c r="HJ296" s="82">
        <f t="shared" si="410"/>
        <v>36.854364884409037</v>
      </c>
      <c r="HK296" s="82">
        <f t="shared" si="411"/>
        <v>132.67571358387255</v>
      </c>
      <c r="HL296" s="106">
        <f>IF(HY296=1,
IF(HJ296&lt;$E$29,1,
IF(HJ296&lt;$E$30,2,
IF(HJ296&lt;$E$31,3,
IF(HJ296&lt;$E$32,4,
IF(HJ296&lt;$E$33,5,
IF(HJ296&lt;$E$34,6)))))),
IF(HJ296&gt;$F$29,1,
IF(HJ296&gt;$F$30,2,
IF(HJ296&gt;$F$31,3,
IF(HJ296&gt;$F$32,4,
IF(HJ296&gt;$F$33,5,
IF(HJ296&gt;$F$34,6)))))))</f>
        <v>2</v>
      </c>
      <c r="HM296" s="106" cm="1">
        <f t="array" ref="HM296">INDEX(Sections!$A$37:$F$67, MATCH(HJ296, Acceleration!$H$6:$H$36, 1), Sections!HL296)</f>
        <v>9.4901727706756382</v>
      </c>
      <c r="HN296" s="82">
        <f>(BikeData!$G$5/HH296)*BikeData!$N$2*(Sections!$O$2/Sections!$N$2)-Sections!HS296/Sections!HH296</f>
        <v>8.7798954140785135</v>
      </c>
      <c r="HO296" s="82">
        <f>(Sections!$V$2*Sections!$L$2*BikeData!$N$2*((Sections!$P$2)/Sections!$M$2)/(1-Sections!$V$2*Sections!$N$2/Sections!$M$2))/Sections!HH296-Sections!HS296/Sections!HH296</f>
        <v>12.759720645670454</v>
      </c>
      <c r="HP296" s="82">
        <f t="shared" si="412"/>
        <v>8.7798954140785135</v>
      </c>
      <c r="HQ296" s="82">
        <f t="shared" si="376"/>
        <v>36.595460404011</v>
      </c>
      <c r="HR296" s="106">
        <f t="shared" si="381"/>
        <v>2.7229472529668539E-2</v>
      </c>
      <c r="HS296" s="104">
        <f>0.5*Sections!$U$2*Sections!$T$2*Sections!HJ296^2</f>
        <v>244.48395798596914</v>
      </c>
      <c r="HT296" s="104">
        <f>BikeData!$N$2*((Sections!$P$2)/Sections!$N$2)-(0.5*Sections!$U$2*Sections!$T$2*Sections!HJ296^2)/BikeData!$G$5</f>
        <v>9.5082444258125616</v>
      </c>
      <c r="HU296" s="104">
        <f>Sections!$V$2*BikeData!$N$2*(Sections!$P$2/Sections!$M$2)/(1-Sections!$V$2*Sections!$N$2/Sections!$M$2)</f>
        <v>15.459349727578084</v>
      </c>
      <c r="HV296" s="106">
        <f t="shared" si="413"/>
        <v>9.5082444258125616</v>
      </c>
      <c r="HW296" s="106">
        <f t="shared" si="414"/>
        <v>51.421918600000026</v>
      </c>
      <c r="HX296" s="106">
        <f t="shared" si="390"/>
        <v>54.530502712094773</v>
      </c>
      <c r="HY296" s="106">
        <f t="shared" si="415"/>
        <v>1</v>
      </c>
      <c r="HZ296" s="106">
        <f t="shared" si="380"/>
        <v>-9.5082444258125616</v>
      </c>
      <c r="IA296" s="639"/>
    </row>
    <row r="297" spans="2:235">
      <c r="B297" s="65"/>
      <c r="C297" s="65"/>
      <c r="D297" s="65"/>
      <c r="E297" s="111"/>
      <c r="F297" s="111"/>
      <c r="L297" s="149">
        <f>INDEX($B$29:$B$34, MATCH($P297, $A$29:$A$34, 0))</f>
        <v>281.54523308547459</v>
      </c>
      <c r="M297" s="149">
        <f t="shared" si="384"/>
        <v>271</v>
      </c>
      <c r="N297" s="149">
        <f t="shared" si="391"/>
        <v>62.385763134500699</v>
      </c>
      <c r="O297" s="149">
        <f t="shared" si="385"/>
        <v>224.58874728420253</v>
      </c>
      <c r="P297" s="149">
        <f>IF(AC297=0,
IF(N297&lt;$E$29,1,
IF(N297&lt;$E$30,2,
IF(N297&lt;$E$31,3,
IF(N297&lt;$E$32,4,
IF(N297&lt;$E$33,5,
IF(N297&lt;$E$34,6)))))),
IF(N297&gt;$F$29,1,
IF(N297&gt;$F$30,2,
IF(N297&gt;$F$31,3,
IF(N297&gt;$F$32,4,
IF(N297&gt;$F$33,5,
IF(N297&gt;$F$34,6)))))))</f>
        <v>4</v>
      </c>
      <c r="Q297" s="149" cm="1">
        <f t="array" ref="Q297">INDEX(Sections!$A$37:$F$67, MATCH(N297, Acceleration!$H$6:$H$36, 1), Sections!P297)</f>
        <v>4.7104625432718503</v>
      </c>
      <c r="R297" s="149">
        <f>(BikeData!$G$5/L297)*BikeData!$N$2*(Sections!$O$2/Sections!$N$2)-Sections!W297/Sections!L297</f>
        <v>7.7571823305311689</v>
      </c>
      <c r="S297" s="149">
        <f>(Sections!$V$2*Sections!$L$2*BikeData!$N$2*((Sections!$P$2)/Sections!$M$2)/(1-Sections!$V$2*Sections!$N$2/Sections!$M$2))/Sections!L297-Sections!W297/Sections!L297</f>
        <v>12.007702178061509</v>
      </c>
      <c r="T297" s="149">
        <f t="shared" si="382"/>
        <v>4.7104625432718503</v>
      </c>
      <c r="U297" s="149">
        <f t="shared" si="383"/>
        <v>62.461222906380648</v>
      </c>
      <c r="V297" s="149">
        <f t="shared" si="386"/>
        <v>1.6019609791342281E-2</v>
      </c>
      <c r="W297" s="149">
        <f>0.5*Sections!$U$2*Sections!$T$2*Sections!N297^2</f>
        <v>700.55701953732478</v>
      </c>
      <c r="X297" s="149">
        <f>BikeData!$N$2*((Sections!$P$2)/Sections!$N$2)-(0.5*Sections!$U$2*Sections!$T$2*Sections!N297^2)/BikeData!$G$5</f>
        <v>7.7806949502392451</v>
      </c>
      <c r="Y297" s="149">
        <f>Sections!$V$2*BikeData!$N$2*(Sections!$P$2/Sections!$M$2)/(1-Sections!$V$2*Sections!$N$2/Sections!$M$2)</f>
        <v>15.459349727578084</v>
      </c>
      <c r="Z297" s="149">
        <f t="shared" si="387"/>
        <v>7.7806949502392451</v>
      </c>
      <c r="AA297" s="149">
        <f>$D$2-M297</f>
        <v>232.2</v>
      </c>
      <c r="AB297" s="149">
        <f>MAX(0, (N297^2 - M$17^2)/(2*Sections!Z297))</f>
        <v>192.472541114938</v>
      </c>
      <c r="AC297" s="149">
        <f t="shared" si="392"/>
        <v>0</v>
      </c>
      <c r="AD297" s="149">
        <f t="shared" si="388"/>
        <v>4.7104625432718503</v>
      </c>
      <c r="FR297" s="129">
        <f>INDEX($B$29:$B$34, MATCH($FV297, $A$29:$A$34, 0))</f>
        <v>281.54523308547459</v>
      </c>
      <c r="FS297" s="129">
        <f t="shared" si="393"/>
        <v>271</v>
      </c>
      <c r="FT297" s="129">
        <f t="shared" si="394"/>
        <v>64.111764489971023</v>
      </c>
      <c r="FU297" s="129">
        <f t="shared" si="395"/>
        <v>230.80235216389568</v>
      </c>
      <c r="FV297" s="149">
        <f>IF(GI297=1,
IF(FT297&lt;$E$29,1,
IF(FT297&lt;$E$30,2,
IF(FT297&lt;$E$31,3,
IF(FT297&lt;$E$32,4,
IF(FT297&lt;$E$33,5,
IF(FT297&lt;$E$34,6)))))),
IF(FT297&gt;$F$29,1,
IF(FT297&gt;$F$30,2,
IF(FT297&gt;$F$31,3,
IF(FT297&gt;$F$32,4,
IF(FT297&gt;$F$33,5,
IF(FT297&gt;$F$34,6)))))))</f>
        <v>4</v>
      </c>
      <c r="FW297" s="149" cm="1">
        <f t="array" ref="FW297">INDEX(Sections!$A$37:$F$67, MATCH(FT297, Acceleration!$H$6:$H$36, 1), Sections!FV297)</f>
        <v>4.7104625432718503</v>
      </c>
      <c r="FX297" s="129">
        <f>(BikeData!$G$5/FR297)*BikeData!$N$2*(Sections!$O$2/Sections!$N$2)-Sections!GC297/Sections!FR297</f>
        <v>7.6175945196663495</v>
      </c>
      <c r="FY297" s="129">
        <f>(Sections!$V$2*Sections!$L$2*BikeData!$N$2*((Sections!$P$2)/Sections!$M$2)/(1-Sections!$V$2*Sections!$N$2/Sections!$M$2))/Sections!FR297-Sections!GC297/Sections!FR297</f>
        <v>11.868114367196689</v>
      </c>
      <c r="FZ297" s="129">
        <f t="shared" si="396"/>
        <v>4.7104625432718503</v>
      </c>
      <c r="GA297" s="129">
        <f t="shared" si="397"/>
        <v>64.185195108405281</v>
      </c>
      <c r="GB297" s="129">
        <f t="shared" si="389"/>
        <v>1.558883395413951E-2</v>
      </c>
      <c r="GC297" s="149">
        <f>0.5*Sections!$U$2*Sections!$T$2*Sections!FT297^2</f>
        <v>739.85730228315174</v>
      </c>
      <c r="GD297" s="149">
        <f>BikeData!$N$2*((Sections!$P$2)/Sections!$N$2)-(0.5*Sections!$U$2*Sections!$T$2*Sections!FT297^2)/BikeData!$G$5</f>
        <v>7.6318302428686877</v>
      </c>
      <c r="GE297" s="149">
        <f>Sections!$V$2*BikeData!$N$2*(Sections!$P$2/Sections!$M$2)/(1-Sections!$V$2*Sections!$N$2/Sections!$M$2)</f>
        <v>15.459349727578084</v>
      </c>
      <c r="GF297" s="149">
        <f t="shared" si="398"/>
        <v>7.6318302428686877</v>
      </c>
      <c r="GG297" s="149">
        <f t="shared" si="399"/>
        <v>243.54111422000005</v>
      </c>
      <c r="GH297" s="149">
        <f>MAX(0, (FT297^2 - CX$6^2)/(2*Sections!GF297))</f>
        <v>269.28785201022134</v>
      </c>
      <c r="GI297" s="149">
        <f t="shared" si="400"/>
        <v>1</v>
      </c>
      <c r="GJ297" s="149">
        <f t="shared" si="401"/>
        <v>4.7104625432718503</v>
      </c>
      <c r="GK297" s="639"/>
      <c r="GL297" s="670"/>
      <c r="GM297" s="229">
        <f>INDEX($B$29:$B$34, MATCH(GQ297, $A$29:$A$34, 0))</f>
        <v>288.49501037177833</v>
      </c>
      <c r="GN297" s="106">
        <f t="shared" si="402"/>
        <v>271</v>
      </c>
      <c r="GO297" s="106">
        <f t="shared" si="403"/>
        <v>49.202746923220268</v>
      </c>
      <c r="GP297" s="106">
        <f t="shared" si="404"/>
        <v>177.12988892359297</v>
      </c>
      <c r="GQ297" s="106">
        <f>IF(HD297=1,
IF(GO297&lt;$E$29,1,
IF(GO297&lt;$E$30,2,
IF(GO297&lt;$E$31,3,
IF(GO297&lt;$E$32,4,
IF(GO297&lt;$E$33,5,
IF(GO297&lt;$E$34,6)))))),
IF(GO297&gt;$F$29,1,
IF(GO297&gt;$F$30,2,
IF(GO297&gt;$F$31,3,
IF(GO297&gt;$F$32,4,
IF(GO297&gt;$F$33,5,
IF(GO297&gt;$F$34,6)))))))</f>
        <v>3</v>
      </c>
      <c r="GR297" s="106" cm="1">
        <f t="array" ref="GR297">INDEX(Sections!$A$37:$F$67, MATCH(GO297, Acceleration!$H$6:$H$36, 1), Sections!GQ297)</f>
        <v>6.8582415088433493</v>
      </c>
      <c r="GS297" s="106">
        <f>(BikeData!$G$5/GM297)*BikeData!$N$2*(Sections!$O$2/Sections!$N$2)-Sections!GX297/Sections!GM297</f>
        <v>8.4881567582581496</v>
      </c>
      <c r="GT297" s="106">
        <f>(Sections!$V$2*Sections!$L$2*BikeData!$N$2*((Sections!$P$2)/Sections!$M$2)/(1-Sections!$V$2*Sections!$N$2/Sections!$M$2))/Sections!GM297-Sections!GX297/Sections!GM297</f>
        <v>12.636282577367401</v>
      </c>
      <c r="GU297" s="106">
        <f t="shared" si="405"/>
        <v>6.8582415088433493</v>
      </c>
      <c r="GV297" s="106">
        <f t="shared" si="416"/>
        <v>49.023901375417758</v>
      </c>
      <c r="GW297" s="106">
        <f t="shared" si="377"/>
        <v>2.0361073442304832E-2</v>
      </c>
      <c r="GX297" s="106">
        <f>0.5*Sections!$U$2*Sections!$T$2*Sections!GO297^2</f>
        <v>435.76385486228304</v>
      </c>
      <c r="GY297" s="106">
        <f>BikeData!$N$2*((Sections!$P$2)/Sections!$N$2)-(0.5*Sections!$U$2*Sections!$T$2*Sections!GO297^2)/BikeData!$G$5</f>
        <v>8.7836993618871304</v>
      </c>
      <c r="GZ297" s="106">
        <f>Sections!$V$2*BikeData!$N$2*(Sections!$P$2/Sections!$M$2)/(1-Sections!$V$2*Sections!$N$2/Sections!$M$2)</f>
        <v>15.459349727578084</v>
      </c>
      <c r="HA297" s="106">
        <f t="shared" si="406"/>
        <v>8.7836993618871304</v>
      </c>
      <c r="HB297" s="106">
        <f t="shared" si="407"/>
        <v>112.21187875999999</v>
      </c>
      <c r="HC297" s="106">
        <f>MAX(0, (GO297^2 - DY$9^2)/(2*Sections!HA297))</f>
        <v>137.80698798133398</v>
      </c>
      <c r="HD297" s="106">
        <f t="shared" si="408"/>
        <v>1</v>
      </c>
      <c r="HE297" s="106">
        <f t="shared" si="378"/>
        <v>-8.7836993618871304</v>
      </c>
      <c r="HF297" s="639"/>
      <c r="HG297" s="672"/>
      <c r="HH297" s="82">
        <f>INDEX($B$29:$B$34, MATCH(HL297, $A$29:$A$34, 0))</f>
        <v>300.69501336586995</v>
      </c>
      <c r="HI297" s="82">
        <f t="shared" si="409"/>
        <v>271</v>
      </c>
      <c r="HJ297" s="82">
        <f t="shared" si="410"/>
        <v>36.595460404011</v>
      </c>
      <c r="HK297" s="82">
        <f t="shared" si="411"/>
        <v>131.74365745443961</v>
      </c>
      <c r="HL297" s="106">
        <f>IF(HY297=1,
IF(HJ297&lt;$E$29,1,
IF(HJ297&lt;$E$30,2,
IF(HJ297&lt;$E$31,3,
IF(HJ297&lt;$E$32,4,
IF(HJ297&lt;$E$33,5,
IF(HJ297&lt;$E$34,6)))))),
IF(HJ297&gt;$F$29,1,
IF(HJ297&gt;$F$30,2,
IF(HJ297&gt;$F$31,3,
IF(HJ297&gt;$F$32,4,
IF(HJ297&gt;$F$33,5,
IF(HJ297&gt;$F$34,6)))))))</f>
        <v>2</v>
      </c>
      <c r="HM297" s="106" cm="1">
        <f t="array" ref="HM297">INDEX(Sections!$A$37:$F$67, MATCH(HJ297, Acceleration!$H$6:$H$36, 1), Sections!HL297)</f>
        <v>9.4901727706756382</v>
      </c>
      <c r="HN297" s="82">
        <f>(BikeData!$G$5/HH297)*BikeData!$N$2*(Sections!$O$2/Sections!$N$2)-Sections!HS297/Sections!HH297</f>
        <v>8.791278935058715</v>
      </c>
      <c r="HO297" s="82">
        <f>(Sections!$V$2*Sections!$L$2*BikeData!$N$2*((Sections!$P$2)/Sections!$M$2)/(1-Sections!$V$2*Sections!$N$2/Sections!$M$2))/Sections!HH297-Sections!HS297/Sections!HH297</f>
        <v>12.771104166650655</v>
      </c>
      <c r="HP297" s="82">
        <f t="shared" si="412"/>
        <v>8.791278935058715</v>
      </c>
      <c r="HQ297" s="82">
        <f t="shared" si="376"/>
        <v>36.334354291141672</v>
      </c>
      <c r="HR297" s="106">
        <f t="shared" si="381"/>
        <v>2.74236265148897E-2</v>
      </c>
      <c r="HS297" s="104">
        <f>0.5*Sections!$U$2*Sections!$T$2*Sections!HJ297^2</f>
        <v>241.06098999267667</v>
      </c>
      <c r="HT297" s="104">
        <f>BikeData!$N$2*((Sections!$P$2)/Sections!$N$2)-(0.5*Sections!$U$2*Sections!$T$2*Sections!HJ297^2)/BikeData!$G$5</f>
        <v>9.5212102136659418</v>
      </c>
      <c r="HU297" s="104">
        <f>Sections!$V$2*BikeData!$N$2*(Sections!$P$2/Sections!$M$2)/(1-Sections!$V$2*Sections!$N$2/Sections!$M$2)</f>
        <v>15.459349727578084</v>
      </c>
      <c r="HV297" s="106">
        <f t="shared" si="413"/>
        <v>9.5212102136659418</v>
      </c>
      <c r="HW297" s="106">
        <f t="shared" si="414"/>
        <v>50.421918600000026</v>
      </c>
      <c r="HX297" s="106">
        <f t="shared" si="390"/>
        <v>53.457605976672063</v>
      </c>
      <c r="HY297" s="106">
        <f t="shared" si="415"/>
        <v>1</v>
      </c>
      <c r="HZ297" s="106">
        <f t="shared" si="380"/>
        <v>-9.5212102136659418</v>
      </c>
      <c r="IA297" s="639"/>
    </row>
    <row r="298" spans="2:235">
      <c r="B298" s="65"/>
      <c r="C298" s="65"/>
      <c r="D298" s="65"/>
      <c r="E298" s="111"/>
      <c r="F298" s="111"/>
      <c r="L298" s="149">
        <f>INDEX($B$29:$B$34, MATCH($P298, $A$29:$A$34, 0))</f>
        <v>281.54523308547459</v>
      </c>
      <c r="M298" s="149">
        <f t="shared" si="384"/>
        <v>272</v>
      </c>
      <c r="N298" s="149">
        <f t="shared" si="391"/>
        <v>62.461222906380648</v>
      </c>
      <c r="O298" s="149">
        <f t="shared" si="385"/>
        <v>224.86040246297034</v>
      </c>
      <c r="P298" s="149">
        <f>IF(AC298=0,
IF(N298&lt;$E$29,1,
IF(N298&lt;$E$30,2,
IF(N298&lt;$E$31,3,
IF(N298&lt;$E$32,4,
IF(N298&lt;$E$33,5,
IF(N298&lt;$E$34,6)))))),
IF(N298&gt;$F$29,1,
IF(N298&gt;$F$30,2,
IF(N298&gt;$F$31,3,
IF(N298&gt;$F$32,4,
IF(N298&gt;$F$33,5,
IF(N298&gt;$F$34,6)))))))</f>
        <v>4</v>
      </c>
      <c r="Q298" s="149" cm="1">
        <f t="array" ref="Q298">INDEX(Sections!$A$37:$F$67, MATCH(N298, Acceleration!$H$6:$H$36, 1), Sections!P298)</f>
        <v>4.7104625432718503</v>
      </c>
      <c r="R298" s="149">
        <f>(BikeData!$G$5/L298)*BikeData!$N$2*(Sections!$O$2/Sections!$N$2)-Sections!W298/Sections!L298</f>
        <v>7.7511592609981008</v>
      </c>
      <c r="S298" s="149">
        <f>(Sections!$V$2*Sections!$L$2*BikeData!$N$2*((Sections!$P$2)/Sections!$M$2)/(1-Sections!$V$2*Sections!$N$2/Sections!$M$2))/Sections!L298-Sections!W298/Sections!L298</f>
        <v>12.001679108528441</v>
      </c>
      <c r="T298" s="149">
        <f t="shared" si="382"/>
        <v>4.7104625432718503</v>
      </c>
      <c r="U298" s="149">
        <f t="shared" si="383"/>
        <v>62.53659162480087</v>
      </c>
      <c r="V298" s="149">
        <f t="shared" si="386"/>
        <v>1.6000279744899863E-2</v>
      </c>
      <c r="W298" s="149">
        <f>0.5*Sections!$U$2*Sections!$T$2*Sections!N298^2</f>
        <v>702.25278605290271</v>
      </c>
      <c r="X298" s="149">
        <f>BikeData!$N$2*((Sections!$P$2)/Sections!$N$2)-(0.5*Sections!$U$2*Sections!$T$2*Sections!N298^2)/BikeData!$G$5</f>
        <v>7.7742715922256922</v>
      </c>
      <c r="Y298" s="149">
        <f>Sections!$V$2*BikeData!$N$2*(Sections!$P$2/Sections!$M$2)/(1-Sections!$V$2*Sections!$N$2/Sections!$M$2)</f>
        <v>15.459349727578084</v>
      </c>
      <c r="Z298" s="149">
        <f t="shared" si="387"/>
        <v>7.7742715922256922</v>
      </c>
      <c r="AA298" s="149">
        <f>$D$2-M298</f>
        <v>231.2</v>
      </c>
      <c r="AB298" s="149">
        <f>MAX(0, (N298^2 - M$17^2)/(2*Sections!Z298))</f>
        <v>193.23747227435086</v>
      </c>
      <c r="AC298" s="149">
        <f t="shared" si="392"/>
        <v>0</v>
      </c>
      <c r="AD298" s="149">
        <f t="shared" si="388"/>
        <v>4.7104625432718503</v>
      </c>
      <c r="FR298" s="129">
        <f>INDEX($B$29:$B$34, MATCH($FV298, $A$29:$A$34, 0))</f>
        <v>281.54523308547459</v>
      </c>
      <c r="FS298" s="129">
        <f t="shared" si="393"/>
        <v>272</v>
      </c>
      <c r="FT298" s="129">
        <f t="shared" si="394"/>
        <v>64.185195108405281</v>
      </c>
      <c r="FU298" s="129">
        <f t="shared" si="395"/>
        <v>231.06670239025902</v>
      </c>
      <c r="FV298" s="129">
        <f>IF(GI298=1,
IF(FT298&lt;$E$29,1,
IF(FT298&lt;$E$30,2,
IF(FT298&lt;$E$31,3,
IF(FT298&lt;$E$32,4,
IF(FT298&lt;$E$33,5,
IF(FT298&lt;$E$34,6)))))),
IF(FT298&gt;$F$29,1,
IF(FT298&gt;$F$30,2,
IF(FT298&gt;$F$31,3,
IF(FT298&gt;$F$32,4,
IF(FT298&gt;$F$33,5,
IF(FT298&gt;$F$34,6)))))))</f>
        <v>4</v>
      </c>
      <c r="FW298" s="129" cm="1">
        <f t="array" ref="FW298">INDEX(Sections!$A$37:$F$67, MATCH(FT298, Acceleration!$H$6:$H$36, 1), Sections!FV298)</f>
        <v>4.7104625432718503</v>
      </c>
      <c r="FX298" s="129">
        <f>(BikeData!$G$5/FR298)*BikeData!$N$2*(Sections!$O$2/Sections!$N$2)-Sections!GC298/Sections!FR298</f>
        <v>7.6115714501332805</v>
      </c>
      <c r="FY298" s="129">
        <f>(Sections!$V$2*Sections!$L$2*BikeData!$N$2*((Sections!$P$2)/Sections!$M$2)/(1-Sections!$V$2*Sections!$N$2/Sections!$M$2))/Sections!FR298-Sections!GC298/Sections!FR298</f>
        <v>11.862091297663621</v>
      </c>
      <c r="FZ298" s="129">
        <f t="shared" si="396"/>
        <v>4.7104625432718503</v>
      </c>
      <c r="GA298" s="129">
        <f t="shared" si="397"/>
        <v>64.258541815003838</v>
      </c>
      <c r="GB298" s="129">
        <f t="shared" si="389"/>
        <v>1.5571020027177718E-2</v>
      </c>
      <c r="GC298" s="149">
        <f>0.5*Sections!$U$2*Sections!$T$2*Sections!FT298^2</f>
        <v>741.55306879872956</v>
      </c>
      <c r="GD298" s="149">
        <f>BikeData!$N$2*((Sections!$P$2)/Sections!$N$2)-(0.5*Sections!$U$2*Sections!$T$2*Sections!FT298^2)/BikeData!$G$5</f>
        <v>7.6254068848551366</v>
      </c>
      <c r="GE298" s="149">
        <f>Sections!$V$2*BikeData!$N$2*(Sections!$P$2/Sections!$M$2)/(1-Sections!$V$2*Sections!$N$2/Sections!$M$2)</f>
        <v>15.459349727578084</v>
      </c>
      <c r="GF298" s="149">
        <f t="shared" si="398"/>
        <v>7.6254068848551366</v>
      </c>
      <c r="GG298" s="149">
        <f t="shared" si="399"/>
        <v>242.54111422000005</v>
      </c>
      <c r="GH298" s="149">
        <f>MAX(0, (FT298^2 - CX$6^2)/(2*Sections!GF298))</f>
        <v>270.13242265709715</v>
      </c>
      <c r="GI298" s="149">
        <f t="shared" si="400"/>
        <v>1</v>
      </c>
      <c r="GJ298" s="149">
        <f t="shared" si="401"/>
        <v>4.7104625432718503</v>
      </c>
      <c r="GK298" s="639"/>
      <c r="GL298" s="670"/>
      <c r="GM298" s="229">
        <f>INDEX($B$29:$B$34, MATCH(GQ298, $A$29:$A$34, 0))</f>
        <v>288.49501037177833</v>
      </c>
      <c r="GN298" s="106">
        <f t="shared" si="402"/>
        <v>272</v>
      </c>
      <c r="GO298" s="106">
        <f t="shared" si="403"/>
        <v>49.023901375417758</v>
      </c>
      <c r="GP298" s="106">
        <f t="shared" si="404"/>
        <v>176.48604495150394</v>
      </c>
      <c r="GQ298" s="106">
        <f>IF(HD298=1,
IF(GO298&lt;$E$29,1,
IF(GO298&lt;$E$30,2,
IF(GO298&lt;$E$31,3,
IF(GO298&lt;$E$32,4,
IF(GO298&lt;$E$33,5,
IF(GO298&lt;$E$34,6)))))),
IF(GO298&gt;$F$29,1,
IF(GO298&gt;$F$30,2,
IF(GO298&gt;$F$31,3,
IF(GO298&gt;$F$32,4,
IF(GO298&gt;$F$33,5,
IF(GO298&gt;$F$34,6)))))))</f>
        <v>3</v>
      </c>
      <c r="GR298" s="106" cm="1">
        <f t="array" ref="GR298">INDEX(Sections!$A$37:$F$67, MATCH(GO298, Acceleration!$H$6:$H$36, 1), Sections!GQ298)</f>
        <v>6.8582415088433493</v>
      </c>
      <c r="GS298" s="106">
        <f>(BikeData!$G$5/GM298)*BikeData!$N$2*(Sections!$O$2/Sections!$N$2)-Sections!GX298/Sections!GM298</f>
        <v>8.499117543216629</v>
      </c>
      <c r="GT298" s="106">
        <f>(Sections!$V$2*Sections!$L$2*BikeData!$N$2*((Sections!$P$2)/Sections!$M$2)/(1-Sections!$V$2*Sections!$N$2/Sections!$M$2))/Sections!GM298-Sections!GX298/Sections!GM298</f>
        <v>12.647243362325881</v>
      </c>
      <c r="GU298" s="106">
        <f t="shared" si="405"/>
        <v>6.8582415088433493</v>
      </c>
      <c r="GV298" s="106">
        <f t="shared" si="416"/>
        <v>48.844155758895035</v>
      </c>
      <c r="GW298" s="106">
        <f t="shared" si="377"/>
        <v>2.0435676956937921E-2</v>
      </c>
      <c r="GX298" s="106">
        <f>0.5*Sections!$U$2*Sections!$T$2*Sections!GO298^2</f>
        <v>432.60172309200368</v>
      </c>
      <c r="GY298" s="106">
        <f>BikeData!$N$2*((Sections!$P$2)/Sections!$N$2)-(0.5*Sections!$U$2*Sections!$T$2*Sections!GO298^2)/BikeData!$G$5</f>
        <v>8.795677133744249</v>
      </c>
      <c r="GZ298" s="106">
        <f>Sections!$V$2*BikeData!$N$2*(Sections!$P$2/Sections!$M$2)/(1-Sections!$V$2*Sections!$N$2/Sections!$M$2)</f>
        <v>15.459349727578084</v>
      </c>
      <c r="HA298" s="106">
        <f t="shared" si="406"/>
        <v>8.795677133744249</v>
      </c>
      <c r="HB298" s="106">
        <f t="shared" si="407"/>
        <v>111.21187875999999</v>
      </c>
      <c r="HC298" s="106">
        <f>MAX(0, (GO298^2 - DY$9^2)/(2*Sections!HA298))</f>
        <v>136.62068704445517</v>
      </c>
      <c r="HD298" s="106">
        <f t="shared" si="408"/>
        <v>1</v>
      </c>
      <c r="HE298" s="106">
        <f t="shared" si="378"/>
        <v>-8.795677133744249</v>
      </c>
      <c r="HF298" s="639"/>
      <c r="HG298" s="672"/>
      <c r="HH298" s="82">
        <f>INDEX($B$29:$B$34, MATCH(HL298, $A$29:$A$34, 0))</f>
        <v>300.69501336586995</v>
      </c>
      <c r="HI298" s="82">
        <f t="shared" si="409"/>
        <v>272</v>
      </c>
      <c r="HJ298" s="82">
        <f t="shared" si="410"/>
        <v>36.334354291141672</v>
      </c>
      <c r="HK298" s="82">
        <f t="shared" si="411"/>
        <v>130.80367544811003</v>
      </c>
      <c r="HL298" s="106">
        <f>IF(HY298=1,
IF(HJ298&lt;$E$29,1,
IF(HJ298&lt;$E$30,2,
IF(HJ298&lt;$E$31,3,
IF(HJ298&lt;$E$32,4,
IF(HJ298&lt;$E$33,5,
IF(HJ298&lt;$E$34,6)))))),
IF(HJ298&gt;$F$29,1,
IF(HJ298&gt;$F$30,2,
IF(HJ298&gt;$F$31,3,
IF(HJ298&gt;$F$32,4,
IF(HJ298&gt;$F$33,5,
IF(HJ298&gt;$F$34,6)))))))</f>
        <v>2</v>
      </c>
      <c r="HM298" s="106" cm="1">
        <f t="array" ref="HM298">INDEX(Sections!$A$37:$F$67, MATCH(HJ298, Acceleration!$H$6:$H$36, 1), Sections!HL298)</f>
        <v>9.4901727706756382</v>
      </c>
      <c r="HN298" s="82">
        <f>(BikeData!$G$5/HH298)*BikeData!$N$2*(Sections!$O$2/Sections!$N$2)-Sections!HS298/Sections!HH298</f>
        <v>8.8026779790220715</v>
      </c>
      <c r="HO298" s="82">
        <f>(Sections!$V$2*Sections!$L$2*BikeData!$N$2*((Sections!$P$2)/Sections!$M$2)/(1-Sections!$V$2*Sections!$N$2/Sections!$M$2))/Sections!HH298-Sections!HS298/Sections!HH298</f>
        <v>12.782503210614012</v>
      </c>
      <c r="HP298" s="82">
        <f t="shared" si="412"/>
        <v>8.8026779790220715</v>
      </c>
      <c r="HQ298" s="82">
        <f t="shared" si="376"/>
        <v>36.070998244987997</v>
      </c>
      <c r="HR298" s="106">
        <f t="shared" si="381"/>
        <v>2.7622267276469589E-2</v>
      </c>
      <c r="HS298" s="104">
        <f>0.5*Sections!$U$2*Sections!$T$2*Sections!HJ298^2</f>
        <v>237.63335431575695</v>
      </c>
      <c r="HT298" s="104">
        <f>BikeData!$N$2*((Sections!$P$2)/Sections!$N$2)-(0.5*Sections!$U$2*Sections!$T$2*Sections!HJ298^2)/BikeData!$G$5</f>
        <v>9.5341936821391222</v>
      </c>
      <c r="HU298" s="104">
        <f>Sections!$V$2*BikeData!$N$2*(Sections!$P$2/Sections!$M$2)/(1-Sections!$V$2*Sections!$N$2/Sections!$M$2)</f>
        <v>15.459349727578084</v>
      </c>
      <c r="HV298" s="106">
        <f t="shared" si="413"/>
        <v>9.5341936821391222</v>
      </c>
      <c r="HW298" s="106">
        <f t="shared" si="414"/>
        <v>49.421918600000026</v>
      </c>
      <c r="HX298" s="106">
        <f t="shared" si="390"/>
        <v>52.386170289913096</v>
      </c>
      <c r="HY298" s="106">
        <f t="shared" si="415"/>
        <v>1</v>
      </c>
      <c r="HZ298" s="106">
        <f t="shared" si="380"/>
        <v>-9.5341936821391222</v>
      </c>
      <c r="IA298" s="639"/>
    </row>
    <row r="299" spans="2:235">
      <c r="B299" s="65"/>
      <c r="C299" s="65"/>
      <c r="D299" s="65"/>
      <c r="E299" s="111"/>
      <c r="F299" s="111"/>
      <c r="L299" s="149">
        <f>INDEX($B$29:$B$34, MATCH($P299, $A$29:$A$34, 0))</f>
        <v>281.54523308547459</v>
      </c>
      <c r="M299" s="149">
        <f t="shared" si="384"/>
        <v>273</v>
      </c>
      <c r="N299" s="149">
        <f t="shared" si="391"/>
        <v>62.53659162480087</v>
      </c>
      <c r="O299" s="149">
        <f t="shared" si="385"/>
        <v>225.13172984928315</v>
      </c>
      <c r="P299" s="149">
        <f>IF(AC299=0,
IF(N299&lt;$E$29,1,
IF(N299&lt;$E$30,2,
IF(N299&lt;$E$31,3,
IF(N299&lt;$E$32,4,
IF(N299&lt;$E$33,5,
IF(N299&lt;$E$34,6)))))),
IF(N299&gt;$F$29,1,
IF(N299&gt;$F$30,2,
IF(N299&gt;$F$31,3,
IF(N299&gt;$F$32,4,
IF(N299&gt;$F$33,5,
IF(N299&gt;$F$34,6)))))))</f>
        <v>4</v>
      </c>
      <c r="Q299" s="149" cm="1">
        <f t="array" ref="Q299">INDEX(Sections!$A$37:$F$67, MATCH(N299, Acceleration!$H$6:$H$36, 1), Sections!P299)</f>
        <v>4.7104625432718503</v>
      </c>
      <c r="R299" s="149">
        <f>(BikeData!$G$5/L299)*BikeData!$N$2*(Sections!$O$2/Sections!$N$2)-Sections!W299/Sections!L299</f>
        <v>7.745136191465031</v>
      </c>
      <c r="S299" s="149">
        <f>(Sections!$V$2*Sections!$L$2*BikeData!$N$2*((Sections!$P$2)/Sections!$M$2)/(1-Sections!$V$2*Sections!$N$2/Sections!$M$2))/Sections!L299-Sections!W299/Sections!L299</f>
        <v>11.995656038995371</v>
      </c>
      <c r="T299" s="149">
        <f t="shared" si="382"/>
        <v>4.7104625432718503</v>
      </c>
      <c r="U299" s="149">
        <f t="shared" si="383"/>
        <v>62.611869618576783</v>
      </c>
      <c r="V299" s="149">
        <f t="shared" si="386"/>
        <v>1.5981019503792812E-2</v>
      </c>
      <c r="W299" s="149">
        <f>0.5*Sections!$U$2*Sections!$T$2*Sections!N299^2</f>
        <v>703.94855256848064</v>
      </c>
      <c r="X299" s="149">
        <f>BikeData!$N$2*((Sections!$P$2)/Sections!$N$2)-(0.5*Sections!$U$2*Sections!$T$2*Sections!N299^2)/BikeData!$G$5</f>
        <v>7.7678482342121393</v>
      </c>
      <c r="Y299" s="149">
        <f>Sections!$V$2*BikeData!$N$2*(Sections!$P$2/Sections!$M$2)/(1-Sections!$V$2*Sections!$N$2/Sections!$M$2)</f>
        <v>15.459349727578084</v>
      </c>
      <c r="Z299" s="149">
        <f t="shared" si="387"/>
        <v>7.7678482342121393</v>
      </c>
      <c r="AA299" s="149">
        <f>$D$2-M299</f>
        <v>230.2</v>
      </c>
      <c r="AB299" s="149">
        <f>MAX(0, (N299^2 - M$17^2)/(2*Sections!Z299))</f>
        <v>194.0036685013975</v>
      </c>
      <c r="AC299" s="149">
        <f t="shared" si="392"/>
        <v>0</v>
      </c>
      <c r="AD299" s="149">
        <f t="shared" si="388"/>
        <v>4.7104625432718503</v>
      </c>
      <c r="FR299" s="129">
        <f>INDEX($B$29:$B$34, MATCH($FV299, $A$29:$A$34, 0))</f>
        <v>281.54523308547459</v>
      </c>
      <c r="FS299" s="129">
        <f t="shared" si="393"/>
        <v>273</v>
      </c>
      <c r="FT299" s="129">
        <f>GA298</f>
        <v>64.258541815003838</v>
      </c>
      <c r="FU299" s="129">
        <f t="shared" si="395"/>
        <v>231.33075053401382</v>
      </c>
      <c r="FV299" s="149">
        <f>IF(GI299=1,
IF(FT299&lt;$E$29,1,
IF(FT299&lt;$E$30,2,
IF(FT299&lt;$E$31,3,
IF(FT299&lt;$E$32,4,
IF(FT299&lt;$E$33,5,
IF(FT299&lt;$E$34,6)))))),
IF(FT299&gt;$F$29,1,
IF(FT299&gt;$F$30,2,
IF(FT299&gt;$F$31,3,
IF(FT299&gt;$F$32,4,
IF(FT299&gt;$F$33,5,
IF(FT299&gt;$F$34,6)))))))</f>
        <v>4</v>
      </c>
      <c r="FW299" s="149" cm="1">
        <f t="array" ref="FW299">INDEX(Sections!$A$37:$F$67, MATCH(FT299, Acceleration!$H$6:$H$36, 1), Sections!FV299)</f>
        <v>4.7104625432718503</v>
      </c>
      <c r="FX299" s="129">
        <f>(BikeData!$G$5/FR299)*BikeData!$N$2*(Sections!$O$2/Sections!$N$2)-Sections!GC299/Sections!FR299</f>
        <v>7.6055483806002115</v>
      </c>
      <c r="FY299" s="129">
        <f>(Sections!$V$2*Sections!$L$2*BikeData!$N$2*((Sections!$P$2)/Sections!$M$2)/(1-Sections!$V$2*Sections!$N$2/Sections!$M$2))/Sections!FR299-Sections!GC299/Sections!FR299</f>
        <v>11.856068228130551</v>
      </c>
      <c r="FZ299" s="129">
        <f t="shared" si="396"/>
        <v>4.7104625432718503</v>
      </c>
      <c r="GA299" s="129">
        <f t="shared" si="397"/>
        <v>64.331804896778237</v>
      </c>
      <c r="GB299" s="129">
        <f t="shared" si="389"/>
        <v>1.5553267030866059E-2</v>
      </c>
      <c r="GC299" s="149">
        <f>0.5*Sections!$U$2*Sections!$T$2*Sections!FT299^2</f>
        <v>743.24883531430748</v>
      </c>
      <c r="GD299" s="149">
        <f>BikeData!$N$2*((Sections!$P$2)/Sections!$N$2)-(0.5*Sections!$U$2*Sections!$T$2*Sections!FT299^2)/BikeData!$G$5</f>
        <v>7.6189835268415838</v>
      </c>
      <c r="GE299" s="149">
        <f>Sections!$V$2*BikeData!$N$2*(Sections!$P$2/Sections!$M$2)/(1-Sections!$V$2*Sections!$N$2/Sections!$M$2)</f>
        <v>15.459349727578084</v>
      </c>
      <c r="GF299" s="149">
        <f t="shared" si="398"/>
        <v>7.6189835268415838</v>
      </c>
      <c r="GG299" s="149">
        <f t="shared" si="399"/>
        <v>241.54111422000005</v>
      </c>
      <c r="GH299" s="149">
        <f>MAX(0, (FT299^2 - CX$6^2)/(2*Sections!GF299))</f>
        <v>270.97841737310608</v>
      </c>
      <c r="GI299" s="149">
        <f t="shared" si="400"/>
        <v>1</v>
      </c>
      <c r="GJ299" s="149">
        <f t="shared" si="401"/>
        <v>4.7104625432718503</v>
      </c>
      <c r="GK299" s="639"/>
      <c r="GL299" s="670"/>
      <c r="GM299" s="229">
        <f>INDEX($B$29:$B$34, MATCH(GQ299, $A$29:$A$34, 0))</f>
        <v>288.49501037177833</v>
      </c>
      <c r="GN299" s="106">
        <f t="shared" si="402"/>
        <v>273</v>
      </c>
      <c r="GO299" s="106">
        <f t="shared" si="403"/>
        <v>48.844155758895035</v>
      </c>
      <c r="GP299" s="106">
        <f t="shared" si="404"/>
        <v>175.83896073202212</v>
      </c>
      <c r="GQ299" s="106">
        <f>IF(HD299=1,
IF(GO299&lt;$E$29,1,
IF(GO299&lt;$E$30,2,
IF(GO299&lt;$E$31,3,
IF(GO299&lt;$E$32,4,
IF(GO299&lt;$E$33,5,
IF(GO299&lt;$E$34,6)))))),
IF(GO299&gt;$F$29,1,
IF(GO299&gt;$F$30,2,
IF(GO299&gt;$F$31,3,
IF(GO299&gt;$F$32,4,
IF(GO299&gt;$F$33,5,
IF(GO299&gt;$F$34,6)))))))</f>
        <v>3</v>
      </c>
      <c r="GR299" s="106" cm="1">
        <f t="array" ref="GR299">INDEX(Sections!$A$37:$F$67, MATCH(GO299, Acceleration!$H$6:$H$36, 1), Sections!GQ299)</f>
        <v>6.8582415088433493</v>
      </c>
      <c r="GS299" s="106">
        <f>(BikeData!$G$5/GM299)*BikeData!$N$2*(Sections!$O$2/Sections!$N$2)-Sections!GX299/Sections!GM299</f>
        <v>8.5100932747000506</v>
      </c>
      <c r="GT299" s="106">
        <f>(Sections!$V$2*Sections!$L$2*BikeData!$N$2*((Sections!$P$2)/Sections!$M$2)/(1-Sections!$V$2*Sections!$N$2/Sections!$M$2))/Sections!GM299-Sections!GX299/Sections!GM299</f>
        <v>12.658219093809302</v>
      </c>
      <c r="GU299" s="106">
        <f t="shared" si="405"/>
        <v>6.8582415088433493</v>
      </c>
      <c r="GV299" s="106">
        <f t="shared" si="416"/>
        <v>48.663499764416301</v>
      </c>
      <c r="GW299" s="106">
        <f t="shared" si="377"/>
        <v>2.0511210009781199E-2</v>
      </c>
      <c r="GX299" s="106">
        <f>0.5*Sections!$U$2*Sections!$T$2*Sections!GO299^2</f>
        <v>429.43527932385575</v>
      </c>
      <c r="GY299" s="106">
        <f>BikeData!$N$2*((Sections!$P$2)/Sections!$N$2)-(0.5*Sections!$U$2*Sections!$T$2*Sections!GO299^2)/BikeData!$G$5</f>
        <v>8.807671238926627</v>
      </c>
      <c r="GZ299" s="106">
        <f>Sections!$V$2*BikeData!$N$2*(Sections!$P$2/Sections!$M$2)/(1-Sections!$V$2*Sections!$N$2/Sections!$M$2)</f>
        <v>15.459349727578084</v>
      </c>
      <c r="HA299" s="106">
        <f t="shared" si="406"/>
        <v>8.807671238926627</v>
      </c>
      <c r="HB299" s="106">
        <f t="shared" si="407"/>
        <v>110.21187875999999</v>
      </c>
      <c r="HC299" s="106">
        <f>MAX(0, (GO299^2 - DY$9^2)/(2*Sections!HA299))</f>
        <v>135.43600158774464</v>
      </c>
      <c r="HD299" s="106">
        <f t="shared" si="408"/>
        <v>1</v>
      </c>
      <c r="HE299" s="106">
        <f t="shared" si="378"/>
        <v>-8.807671238926627</v>
      </c>
      <c r="HF299" s="639"/>
      <c r="HG299" s="672"/>
      <c r="HH299" s="82">
        <f>INDEX($B$29:$B$34, MATCH(HL299, $A$29:$A$34, 0))</f>
        <v>300.69501336586995</v>
      </c>
      <c r="HI299" s="82">
        <f t="shared" si="409"/>
        <v>273</v>
      </c>
      <c r="HJ299" s="82">
        <f t="shared" si="410"/>
        <v>36.070998244987997</v>
      </c>
      <c r="HK299" s="82">
        <f t="shared" si="411"/>
        <v>129.8555936819568</v>
      </c>
      <c r="HL299" s="106">
        <f>IF(HY299=1,
IF(HJ299&lt;$E$29,1,
IF(HJ299&lt;$E$30,2,
IF(HJ299&lt;$E$31,3,
IF(HJ299&lt;$E$32,4,
IF(HJ299&lt;$E$33,5,
IF(HJ299&lt;$E$34,6)))))),
IF(HJ299&gt;$F$29,1,
IF(HJ299&gt;$F$30,2,
IF(HJ299&gt;$F$31,3,
IF(HJ299&gt;$F$32,4,
IF(HJ299&gt;$F$33,5,
IF(HJ299&gt;$F$34,6)))))))</f>
        <v>2</v>
      </c>
      <c r="HM299" s="106" cm="1">
        <f t="array" ref="HM299">INDEX(Sections!$A$37:$F$67, MATCH(HJ299, Acceleration!$H$6:$H$36, 1), Sections!HL299)</f>
        <v>9.4901727706756382</v>
      </c>
      <c r="HN299" s="82">
        <f>(BikeData!$G$5/HH299)*BikeData!$N$2*(Sections!$O$2/Sections!$N$2)-Sections!HS299/Sections!HH299</f>
        <v>8.8140925671362886</v>
      </c>
      <c r="HO299" s="82">
        <f>(Sections!$V$2*Sections!$L$2*BikeData!$N$2*((Sections!$P$2)/Sections!$M$2)/(1-Sections!$V$2*Sections!$N$2/Sections!$M$2))/Sections!HH299-Sections!HS299/Sections!HH299</f>
        <v>12.793917798728229</v>
      </c>
      <c r="HP299" s="82">
        <f t="shared" si="412"/>
        <v>8.8140925671362886</v>
      </c>
      <c r="HQ299" s="82">
        <f t="shared" si="376"/>
        <v>35.805342124873533</v>
      </c>
      <c r="HR299" s="106">
        <f t="shared" si="381"/>
        <v>2.7825568047961099E-2</v>
      </c>
      <c r="HS299" s="104">
        <f>0.5*Sections!$U$2*Sections!$T$2*Sections!HJ299^2</f>
        <v>234.20104459018688</v>
      </c>
      <c r="HT299" s="104">
        <f>BikeData!$N$2*((Sections!$P$2)/Sections!$N$2)-(0.5*Sections!$U$2*Sections!$T$2*Sections!HJ299^2)/BikeData!$G$5</f>
        <v>9.54719485534204</v>
      </c>
      <c r="HU299" s="104">
        <f>Sections!$V$2*BikeData!$N$2*(Sections!$P$2/Sections!$M$2)/(1-Sections!$V$2*Sections!$N$2/Sections!$M$2)</f>
        <v>15.459349727578084</v>
      </c>
      <c r="HV299" s="106">
        <f t="shared" si="413"/>
        <v>9.54719485534204</v>
      </c>
      <c r="HW299" s="106">
        <f t="shared" si="414"/>
        <v>48.421918600000026</v>
      </c>
      <c r="HX299" s="106">
        <f t="shared" si="390"/>
        <v>51.316193662191928</v>
      </c>
      <c r="HY299" s="106">
        <f t="shared" si="415"/>
        <v>1</v>
      </c>
      <c r="HZ299" s="106">
        <f t="shared" si="380"/>
        <v>-9.54719485534204</v>
      </c>
      <c r="IA299" s="639"/>
    </row>
    <row r="300" spans="2:235">
      <c r="B300" s="65"/>
      <c r="C300" s="65"/>
      <c r="D300" s="65"/>
      <c r="E300" s="111"/>
      <c r="F300" s="111"/>
      <c r="L300" s="149">
        <f>INDEX($B$29:$B$34, MATCH($P300, $A$29:$A$34, 0))</f>
        <v>281.54523308547459</v>
      </c>
      <c r="M300" s="149">
        <f t="shared" si="384"/>
        <v>274</v>
      </c>
      <c r="N300" s="149">
        <f t="shared" si="391"/>
        <v>62.611869618576783</v>
      </c>
      <c r="O300" s="149">
        <f t="shared" si="385"/>
        <v>225.40273062687643</v>
      </c>
      <c r="P300" s="149">
        <f>IF(AC300=0,
IF(N300&lt;$E$29,1,
IF(N300&lt;$E$30,2,
IF(N300&lt;$E$31,3,
IF(N300&lt;$E$32,4,
IF(N300&lt;$E$33,5,
IF(N300&lt;$E$34,6)))))),
IF(N300&gt;$F$29,1,
IF(N300&gt;$F$30,2,
IF(N300&gt;$F$31,3,
IF(N300&gt;$F$32,4,
IF(N300&gt;$F$33,5,
IF(N300&gt;$F$34,6)))))))</f>
        <v>4</v>
      </c>
      <c r="Q300" s="149" cm="1">
        <f t="array" ref="Q300">INDEX(Sections!$A$37:$F$67, MATCH(N300, Acceleration!$H$6:$H$36, 1), Sections!P300)</f>
        <v>4.7104625432718503</v>
      </c>
      <c r="R300" s="149">
        <f>(BikeData!$G$5/L300)*BikeData!$N$2*(Sections!$O$2/Sections!$N$2)-Sections!W300/Sections!L300</f>
        <v>7.7391131219319629</v>
      </c>
      <c r="S300" s="149">
        <f>(Sections!$V$2*Sections!$L$2*BikeData!$N$2*((Sections!$P$2)/Sections!$M$2)/(1-Sections!$V$2*Sections!$N$2/Sections!$M$2))/Sections!L300-Sections!W300/Sections!L300</f>
        <v>11.989632969462303</v>
      </c>
      <c r="T300" s="149">
        <f t="shared" si="382"/>
        <v>4.7104625432718503</v>
      </c>
      <c r="U300" s="149">
        <f t="shared" si="383"/>
        <v>62.687057214549498</v>
      </c>
      <c r="V300" s="149">
        <f t="shared" si="386"/>
        <v>1.5961828648888839E-2</v>
      </c>
      <c r="W300" s="149">
        <f>0.5*Sections!$U$2*Sections!$T$2*Sections!N300^2</f>
        <v>705.64431908405845</v>
      </c>
      <c r="X300" s="149">
        <f>BikeData!$N$2*((Sections!$P$2)/Sections!$N$2)-(0.5*Sections!$U$2*Sections!$T$2*Sections!N300^2)/BikeData!$G$5</f>
        <v>7.7614248761985873</v>
      </c>
      <c r="Y300" s="149">
        <f>Sections!$V$2*BikeData!$N$2*(Sections!$P$2/Sections!$M$2)/(1-Sections!$V$2*Sections!$N$2/Sections!$M$2)</f>
        <v>15.459349727578084</v>
      </c>
      <c r="Z300" s="149">
        <f t="shared" si="387"/>
        <v>7.7614248761985873</v>
      </c>
      <c r="AA300" s="149">
        <f>$D$2-M300</f>
        <v>229.2</v>
      </c>
      <c r="AB300" s="149">
        <f>MAX(0, (N300^2 - M$17^2)/(2*Sections!Z300))</f>
        <v>194.77113293698912</v>
      </c>
      <c r="AC300" s="149">
        <f t="shared" si="392"/>
        <v>0</v>
      </c>
      <c r="AD300" s="149">
        <f t="shared" si="388"/>
        <v>4.7104625432718503</v>
      </c>
      <c r="FR300" s="129">
        <f>INDEX($B$29:$B$34, MATCH($FV300, $A$29:$A$34, 0))</f>
        <v>281.54523308547459</v>
      </c>
      <c r="FS300" s="129">
        <f t="shared" si="393"/>
        <v>274</v>
      </c>
      <c r="FT300" s="129">
        <f t="shared" si="394"/>
        <v>64.331804896778237</v>
      </c>
      <c r="FU300" s="129">
        <f t="shared" si="395"/>
        <v>231.59449762840165</v>
      </c>
      <c r="FV300" s="149">
        <f>IF(GI300=1,
IF(FT300&lt;$E$29,1,
IF(FT300&lt;$E$30,2,
IF(FT300&lt;$E$31,3,
IF(FT300&lt;$E$32,4,
IF(FT300&lt;$E$33,5,
IF(FT300&lt;$E$34,6)))))),
IF(FT300&gt;$F$29,1,
IF(FT300&gt;$F$30,2,
IF(FT300&gt;$F$31,3,
IF(FT300&gt;$F$32,4,
IF(FT300&gt;$F$33,5,
IF(FT300&gt;$F$34,6)))))))</f>
        <v>4</v>
      </c>
      <c r="FW300" s="149" cm="1">
        <f t="array" ref="FW300">INDEX(Sections!$A$37:$F$67, MATCH(FT300, Acceleration!$H$6:$H$36, 1), Sections!FV300)</f>
        <v>4.7104625432718503</v>
      </c>
      <c r="FX300" s="129">
        <f>(BikeData!$G$5/FR300)*BikeData!$N$2*(Sections!$O$2/Sections!$N$2)-Sections!GC300/Sections!FR300</f>
        <v>7.5995253110671435</v>
      </c>
      <c r="FY300" s="129">
        <f>(Sections!$V$2*Sections!$L$2*BikeData!$N$2*((Sections!$P$2)/Sections!$M$2)/(1-Sections!$V$2*Sections!$N$2/Sections!$M$2))/Sections!FR300-Sections!GC300/Sections!FR300</f>
        <v>11.850045158597483</v>
      </c>
      <c r="FZ300" s="129">
        <f t="shared" si="396"/>
        <v>4.7104625432718503</v>
      </c>
      <c r="GA300" s="129">
        <f t="shared" si="397"/>
        <v>64.404984639107582</v>
      </c>
      <c r="GB300" s="129">
        <f t="shared" si="389"/>
        <v>1.5535574618647588E-2</v>
      </c>
      <c r="GC300" s="149">
        <f>0.5*Sections!$U$2*Sections!$T$2*Sections!FT300^2</f>
        <v>744.9446018298853</v>
      </c>
      <c r="GD300" s="149">
        <f>BikeData!$N$2*((Sections!$P$2)/Sections!$N$2)-(0.5*Sections!$U$2*Sections!$T$2*Sections!FT300^2)/BikeData!$G$5</f>
        <v>7.6125601688280309</v>
      </c>
      <c r="GE300" s="149">
        <f>Sections!$V$2*BikeData!$N$2*(Sections!$P$2/Sections!$M$2)/(1-Sections!$V$2*Sections!$N$2/Sections!$M$2)</f>
        <v>15.459349727578084</v>
      </c>
      <c r="GF300" s="149">
        <f t="shared" si="398"/>
        <v>7.6125601688280309</v>
      </c>
      <c r="GG300" s="149">
        <f t="shared" si="399"/>
        <v>240.54111422000005</v>
      </c>
      <c r="GH300" s="149">
        <f>MAX(0, (FT300^2 - CX$6^2)/(2*Sections!GF300))</f>
        <v>271.82583976306904</v>
      </c>
      <c r="GI300" s="149">
        <f t="shared" si="400"/>
        <v>1</v>
      </c>
      <c r="GJ300" s="149">
        <f t="shared" si="401"/>
        <v>4.7104625432718503</v>
      </c>
      <c r="GK300" s="639"/>
      <c r="GL300" s="670"/>
      <c r="GM300" s="229">
        <f>INDEX($B$29:$B$34, MATCH(GQ300, $A$29:$A$34, 0))</f>
        <v>288.49501037177833</v>
      </c>
      <c r="GN300" s="106">
        <f t="shared" si="402"/>
        <v>274</v>
      </c>
      <c r="GO300" s="106">
        <f t="shared" si="403"/>
        <v>48.663499764416301</v>
      </c>
      <c r="GP300" s="106">
        <f t="shared" si="404"/>
        <v>175.1885991518987</v>
      </c>
      <c r="GQ300" s="106">
        <f>IF(HD300=1,
IF(GO300&lt;$E$29,1,
IF(GO300&lt;$E$30,2,
IF(GO300&lt;$E$31,3,
IF(GO300&lt;$E$32,4,
IF(GO300&lt;$E$33,5,
IF(GO300&lt;$E$34,6)))))),
IF(GO300&gt;$F$29,1,
IF(GO300&gt;$F$30,2,
IF(GO300&gt;$F$31,3,
IF(GO300&gt;$F$32,4,
IF(GO300&gt;$F$33,5,
IF(GO300&gt;$F$34,6)))))))</f>
        <v>3</v>
      </c>
      <c r="GR300" s="106" cm="1">
        <f t="array" ref="GR300">INDEX(Sections!$A$37:$F$67, MATCH(GO300, Acceleration!$H$6:$H$36, 1), Sections!GQ300)</f>
        <v>6.8582415088433493</v>
      </c>
      <c r="GS300" s="106">
        <f>(BikeData!$G$5/GM300)*BikeData!$N$2*(Sections!$O$2/Sections!$N$2)-Sections!GX300/Sections!GM300</f>
        <v>8.5210839730900432</v>
      </c>
      <c r="GT300" s="106">
        <f>(Sections!$V$2*Sections!$L$2*BikeData!$N$2*((Sections!$P$2)/Sections!$M$2)/(1-Sections!$V$2*Sections!$N$2/Sections!$M$2))/Sections!GM300-Sections!GX300/Sections!GM300</f>
        <v>12.669209792199295</v>
      </c>
      <c r="GU300" s="106">
        <f t="shared" si="405"/>
        <v>6.8582415088433493</v>
      </c>
      <c r="GV300" s="106">
        <f t="shared" si="416"/>
        <v>48.481922877727648</v>
      </c>
      <c r="GW300" s="106">
        <f t="shared" si="377"/>
        <v>2.0587691582416794E-2</v>
      </c>
      <c r="GX300" s="106">
        <f>0.5*Sections!$U$2*Sections!$T$2*Sections!GO300^2</f>
        <v>426.26451767784209</v>
      </c>
      <c r="GY300" s="106">
        <f>BikeData!$N$2*((Sections!$P$2)/Sections!$N$2)-(0.5*Sections!$U$2*Sections!$T$2*Sections!GO300^2)/BikeData!$G$5</f>
        <v>8.8196816997069831</v>
      </c>
      <c r="GZ300" s="106">
        <f>Sections!$V$2*BikeData!$N$2*(Sections!$P$2/Sections!$M$2)/(1-Sections!$V$2*Sections!$N$2/Sections!$M$2)</f>
        <v>15.459349727578084</v>
      </c>
      <c r="HA300" s="106">
        <f t="shared" si="406"/>
        <v>8.8196816997069831</v>
      </c>
      <c r="HB300" s="106">
        <f t="shared" si="407"/>
        <v>109.21187875999999</v>
      </c>
      <c r="HC300" s="106">
        <f>MAX(0, (GO300^2 - DY$9^2)/(2*Sections!HA300))</f>
        <v>134.25292941127466</v>
      </c>
      <c r="HD300" s="106">
        <f t="shared" si="408"/>
        <v>1</v>
      </c>
      <c r="HE300" s="106">
        <f t="shared" si="378"/>
        <v>-8.8196816997069831</v>
      </c>
      <c r="HF300" s="639"/>
      <c r="HG300" s="672"/>
      <c r="HH300" s="82">
        <f>INDEX($B$29:$B$34, MATCH(HL300, $A$29:$A$34, 0))</f>
        <v>300.69501336586995</v>
      </c>
      <c r="HI300" s="82">
        <f t="shared" si="409"/>
        <v>274</v>
      </c>
      <c r="HJ300" s="82">
        <f t="shared" si="410"/>
        <v>35.805342124873533</v>
      </c>
      <c r="HK300" s="82">
        <f t="shared" si="411"/>
        <v>128.89923164954473</v>
      </c>
      <c r="HL300" s="106">
        <f>IF(HY300=1,
IF(HJ300&lt;$E$29,1,
IF(HJ300&lt;$E$30,2,
IF(HJ300&lt;$E$31,3,
IF(HJ300&lt;$E$32,4,
IF(HJ300&lt;$E$33,5,
IF(HJ300&lt;$E$34,6)))))),
IF(HJ300&gt;$F$29,1,
IF(HJ300&gt;$F$30,2,
IF(HJ300&gt;$F$31,3,
IF(HJ300&gt;$F$32,4,
IF(HJ300&gt;$F$33,5,
IF(HJ300&gt;$F$34,6)))))))</f>
        <v>2</v>
      </c>
      <c r="HM300" s="106" cm="1">
        <f t="array" ref="HM300">INDEX(Sections!$A$37:$F$67, MATCH(HJ300, Acceleration!$H$6:$H$36, 1), Sections!HL300)</f>
        <v>9.4901727706756382</v>
      </c>
      <c r="HN300" s="82">
        <f>(BikeData!$G$5/HH300)*BikeData!$N$2*(Sections!$O$2/Sections!$N$2)-Sections!HS300/Sections!HH300</f>
        <v>8.8255227205979327</v>
      </c>
      <c r="HO300" s="82">
        <f>(Sections!$V$2*Sections!$L$2*BikeData!$N$2*((Sections!$P$2)/Sections!$M$2)/(1-Sections!$V$2*Sections!$N$2/Sections!$M$2))/Sections!HH300-Sections!HS300/Sections!HH300</f>
        <v>12.805347952189873</v>
      </c>
      <c r="HP300" s="82">
        <f t="shared" si="412"/>
        <v>8.8255227205979327</v>
      </c>
      <c r="HQ300" s="82">
        <f t="shared" si="376"/>
        <v>35.537333849972597</v>
      </c>
      <c r="HR300" s="106">
        <f t="shared" si="381"/>
        <v>2.803371155723329E-2</v>
      </c>
      <c r="HS300" s="104">
        <f>0.5*Sections!$U$2*Sections!$T$2*Sections!HJ300^2</f>
        <v>230.76405444226376</v>
      </c>
      <c r="HT300" s="104">
        <f>BikeData!$N$2*((Sections!$P$2)/Sections!$N$2)-(0.5*Sections!$U$2*Sections!$T$2*Sections!HJ300^2)/BikeData!$G$5</f>
        <v>9.5602137574175057</v>
      </c>
      <c r="HU300" s="104">
        <f>Sections!$V$2*BikeData!$N$2*(Sections!$P$2/Sections!$M$2)/(1-Sections!$V$2*Sections!$N$2/Sections!$M$2)</f>
        <v>15.459349727578084</v>
      </c>
      <c r="HV300" s="106">
        <f t="shared" si="413"/>
        <v>9.5602137574175057</v>
      </c>
      <c r="HW300" s="106">
        <f t="shared" si="414"/>
        <v>47.421918600000026</v>
      </c>
      <c r="HX300" s="106">
        <f t="shared" si="390"/>
        <v>50.247674106592036</v>
      </c>
      <c r="HY300" s="106">
        <f t="shared" si="415"/>
        <v>1</v>
      </c>
      <c r="HZ300" s="106">
        <f t="shared" si="380"/>
        <v>-9.5602137574175057</v>
      </c>
      <c r="IA300" s="639"/>
    </row>
    <row r="301" spans="2:235">
      <c r="B301" s="65"/>
      <c r="C301" s="65"/>
      <c r="D301" s="65"/>
      <c r="E301" s="111"/>
      <c r="F301" s="111"/>
      <c r="L301" s="149">
        <f>INDEX($B$29:$B$34, MATCH($P301, $A$29:$A$34, 0))</f>
        <v>281.54523308547459</v>
      </c>
      <c r="M301" s="149">
        <f t="shared" si="384"/>
        <v>275</v>
      </c>
      <c r="N301" s="149">
        <f t="shared" si="391"/>
        <v>62.687057214549498</v>
      </c>
      <c r="O301" s="149">
        <f t="shared" si="385"/>
        <v>225.67340597237819</v>
      </c>
      <c r="P301" s="149">
        <f>IF(AC301=0,
IF(N301&lt;$E$29,1,
IF(N301&lt;$E$30,2,
IF(N301&lt;$E$31,3,
IF(N301&lt;$E$32,4,
IF(N301&lt;$E$33,5,
IF(N301&lt;$E$34,6)))))),
IF(N301&gt;$F$29,1,
IF(N301&gt;$F$30,2,
IF(N301&gt;$F$31,3,
IF(N301&gt;$F$32,4,
IF(N301&gt;$F$33,5,
IF(N301&gt;$F$34,6)))))))</f>
        <v>4</v>
      </c>
      <c r="Q301" s="149" cm="1">
        <f t="array" ref="Q301">INDEX(Sections!$A$37:$F$67, MATCH(N301, Acceleration!$H$6:$H$36, 1), Sections!P301)</f>
        <v>4.7104625432718503</v>
      </c>
      <c r="R301" s="149">
        <f>(BikeData!$G$5/L301)*BikeData!$N$2*(Sections!$O$2/Sections!$N$2)-Sections!W301/Sections!L301</f>
        <v>7.7330900523988939</v>
      </c>
      <c r="S301" s="149">
        <f>(Sections!$V$2*Sections!$L$2*BikeData!$N$2*((Sections!$P$2)/Sections!$M$2)/(1-Sections!$V$2*Sections!$N$2/Sections!$M$2))/Sections!L301-Sections!W301/Sections!L301</f>
        <v>11.983609899929235</v>
      </c>
      <c r="T301" s="149">
        <f t="shared" si="382"/>
        <v>4.7104625432718503</v>
      </c>
      <c r="U301" s="149">
        <f t="shared" si="383"/>
        <v>62.762154737602387</v>
      </c>
      <c r="V301" s="149">
        <f t="shared" si="386"/>
        <v>1.5942706764573329E-2</v>
      </c>
      <c r="W301" s="149">
        <f>0.5*Sections!$U$2*Sections!$T$2*Sections!N301^2</f>
        <v>707.34008559963638</v>
      </c>
      <c r="X301" s="149">
        <f>BikeData!$N$2*((Sections!$P$2)/Sections!$N$2)-(0.5*Sections!$U$2*Sections!$T$2*Sections!N301^2)/BikeData!$G$5</f>
        <v>7.7550015181850345</v>
      </c>
      <c r="Y301" s="149">
        <f>Sections!$V$2*BikeData!$N$2*(Sections!$P$2/Sections!$M$2)/(1-Sections!$V$2*Sections!$N$2/Sections!$M$2)</f>
        <v>15.459349727578084</v>
      </c>
      <c r="Z301" s="149">
        <f t="shared" si="387"/>
        <v>7.7550015181850345</v>
      </c>
      <c r="AA301" s="149">
        <f>$D$2-M301</f>
        <v>228.2</v>
      </c>
      <c r="AB301" s="149">
        <f>MAX(0, (N301^2 - M$17^2)/(2*Sections!Z301))</f>
        <v>195.53986873244349</v>
      </c>
      <c r="AC301" s="149">
        <f t="shared" si="392"/>
        <v>0</v>
      </c>
      <c r="AD301" s="149">
        <f t="shared" si="388"/>
        <v>4.7104625432718503</v>
      </c>
      <c r="FR301" s="129">
        <f>INDEX($B$29:$B$34, MATCH($FV301, $A$29:$A$34, 0))</f>
        <v>277.57950855748163</v>
      </c>
      <c r="FS301" s="129">
        <f t="shared" si="393"/>
        <v>275</v>
      </c>
      <c r="FT301" s="129">
        <f t="shared" si="394"/>
        <v>64.404984639107582</v>
      </c>
      <c r="FU301" s="129">
        <f t="shared" si="395"/>
        <v>231.8579447007873</v>
      </c>
      <c r="FV301" s="149">
        <f>IF(GI301=1,
IF(FT301&lt;$E$29,1,
IF(FT301&lt;$E$30,2,
IF(FT301&lt;$E$31,3,
IF(FT301&lt;$E$32,4,
IF(FT301&lt;$E$33,5,
IF(FT301&lt;$E$34,6)))))),
IF(FT301&gt;$F$29,1,
IF(FT301&gt;$F$30,2,
IF(FT301&gt;$F$31,3,
IF(FT301&gt;$F$32,4,
IF(FT301&gt;$F$33,5,
IF(FT301&gt;$F$34,6)))))))</f>
        <v>5</v>
      </c>
      <c r="FW301" s="149" cm="1">
        <f t="array" ref="FW301">INDEX(Sections!$A$37:$F$67, MATCH(FT301, Acceleration!$H$6:$H$36, 1), Sections!FV301)</f>
        <v>2.9640770416235949</v>
      </c>
      <c r="FX301" s="129">
        <f>(BikeData!$G$5/FR301)*BikeData!$N$2*(Sections!$O$2/Sections!$N$2)-Sections!GC301/Sections!FR301</f>
        <v>7.7019891332686834</v>
      </c>
      <c r="FY301" s="129">
        <f>(Sections!$V$2*Sections!$L$2*BikeData!$N$2*((Sections!$P$2)/Sections!$M$2)/(1-Sections!$V$2*Sections!$N$2/Sections!$M$2))/Sections!FR301-Sections!GC301/Sections!FR301</f>
        <v>12.013235332335814</v>
      </c>
      <c r="FZ301" s="129">
        <f t="shared" si="396"/>
        <v>2.9640770416235949</v>
      </c>
      <c r="GA301" s="129">
        <f t="shared" si="397"/>
        <v>64.450990686310874</v>
      </c>
      <c r="GB301" s="129">
        <f t="shared" si="389"/>
        <v>1.5521204934029652E-2</v>
      </c>
      <c r="GC301" s="149">
        <f>0.5*Sections!$U$2*Sections!$T$2*Sections!FT301^2</f>
        <v>746.640368345463</v>
      </c>
      <c r="GD301" s="149">
        <f>BikeData!$N$2*((Sections!$P$2)/Sections!$N$2)-(0.5*Sections!$U$2*Sections!$T$2*Sections!FT301^2)/BikeData!$G$5</f>
        <v>7.6061368108144789</v>
      </c>
      <c r="GE301" s="149">
        <f>Sections!$V$2*BikeData!$N$2*(Sections!$P$2/Sections!$M$2)/(1-Sections!$V$2*Sections!$N$2/Sections!$M$2)</f>
        <v>15.459349727578084</v>
      </c>
      <c r="GF301" s="149">
        <f t="shared" si="398"/>
        <v>7.6061368108144789</v>
      </c>
      <c r="GG301" s="149">
        <f t="shared" si="399"/>
        <v>239.54111422000005</v>
      </c>
      <c r="GH301" s="149">
        <f>MAX(0, (FT301^2 - CX$6^2)/(2*Sections!GF301))</f>
        <v>272.67469344398421</v>
      </c>
      <c r="GI301" s="149">
        <f t="shared" si="400"/>
        <v>1</v>
      </c>
      <c r="GJ301" s="149">
        <f t="shared" si="401"/>
        <v>2.9640770416235949</v>
      </c>
      <c r="GK301" s="639"/>
      <c r="GL301" s="670"/>
      <c r="GM301" s="229">
        <f>INDEX($B$29:$B$34, MATCH(GQ301, $A$29:$A$34, 0))</f>
        <v>288.49501037177833</v>
      </c>
      <c r="GN301" s="106">
        <f t="shared" si="402"/>
        <v>275</v>
      </c>
      <c r="GO301" s="106">
        <f t="shared" si="403"/>
        <v>48.481922877727648</v>
      </c>
      <c r="GP301" s="106">
        <f t="shared" si="404"/>
        <v>174.53492235981955</v>
      </c>
      <c r="GQ301" s="106">
        <f>IF(HD301=1,
IF(GO301&lt;$E$29,1,
IF(GO301&lt;$E$30,2,
IF(GO301&lt;$E$31,3,
IF(GO301&lt;$E$32,4,
IF(GO301&lt;$E$33,5,
IF(GO301&lt;$E$34,6)))))),
IF(GO301&gt;$F$29,1,
IF(GO301&gt;$F$30,2,
IF(GO301&gt;$F$31,3,
IF(GO301&gt;$F$32,4,
IF(GO301&gt;$F$33,5,
IF(GO301&gt;$F$34,6)))))))</f>
        <v>3</v>
      </c>
      <c r="GR301" s="106" cm="1">
        <f t="array" ref="GR301">INDEX(Sections!$A$37:$F$67, MATCH(GO301, Acceleration!$H$6:$H$36, 1), Sections!GQ301)</f>
        <v>6.8582415088433493</v>
      </c>
      <c r="GS301" s="106">
        <f>(BikeData!$G$5/GM301)*BikeData!$N$2*(Sections!$O$2/Sections!$N$2)-Sections!GX301/Sections!GM301</f>
        <v>8.5320896587960195</v>
      </c>
      <c r="GT301" s="106">
        <f>(Sections!$V$2*Sections!$L$2*BikeData!$N$2*((Sections!$P$2)/Sections!$M$2)/(1-Sections!$V$2*Sections!$N$2/Sections!$M$2))/Sections!GM301-Sections!GX301/Sections!GM301</f>
        <v>12.680215477905271</v>
      </c>
      <c r="GU301" s="106">
        <f t="shared" si="405"/>
        <v>6.8582415088433493</v>
      </c>
      <c r="GV301" s="106">
        <f t="shared" si="416"/>
        <v>48.299414373728744</v>
      </c>
      <c r="GW301" s="106">
        <f t="shared" si="377"/>
        <v>2.0665141201795967E-2</v>
      </c>
      <c r="GX301" s="106">
        <f>0.5*Sections!$U$2*Sections!$T$2*Sections!GO301^2</f>
        <v>423.08943226594766</v>
      </c>
      <c r="GY301" s="106">
        <f>BikeData!$N$2*((Sections!$P$2)/Sections!$N$2)-(0.5*Sections!$U$2*Sections!$T$2*Sections!GO301^2)/BikeData!$G$5</f>
        <v>8.8317085383884013</v>
      </c>
      <c r="GZ301" s="106">
        <f>Sections!$V$2*BikeData!$N$2*(Sections!$P$2/Sections!$M$2)/(1-Sections!$V$2*Sections!$N$2/Sections!$M$2)</f>
        <v>15.459349727578084</v>
      </c>
      <c r="HA301" s="106">
        <f t="shared" si="406"/>
        <v>8.8317085383884013</v>
      </c>
      <c r="HB301" s="106">
        <f t="shared" si="407"/>
        <v>108.21187875999999</v>
      </c>
      <c r="HC301" s="106">
        <f>MAX(0, (GO301^2 - DY$9^2)/(2*Sections!HA301))</f>
        <v>133.07146831811363</v>
      </c>
      <c r="HD301" s="106">
        <f t="shared" si="408"/>
        <v>1</v>
      </c>
      <c r="HE301" s="106">
        <f t="shared" si="378"/>
        <v>-8.8317085383884013</v>
      </c>
      <c r="HF301" s="639"/>
      <c r="HG301" s="672"/>
      <c r="HH301" s="82">
        <f>INDEX($B$29:$B$34, MATCH(HL301, $A$29:$A$34, 0))</f>
        <v>300.69501336586995</v>
      </c>
      <c r="HI301" s="82">
        <f t="shared" si="409"/>
        <v>275</v>
      </c>
      <c r="HJ301" s="82">
        <f t="shared" si="410"/>
        <v>35.537333849972597</v>
      </c>
      <c r="HK301" s="82">
        <f t="shared" si="411"/>
        <v>127.93440185990136</v>
      </c>
      <c r="HL301" s="106">
        <f>IF(HY301=1,
IF(HJ301&lt;$E$29,1,
IF(HJ301&lt;$E$30,2,
IF(HJ301&lt;$E$31,3,
IF(HJ301&lt;$E$32,4,
IF(HJ301&lt;$E$33,5,
IF(HJ301&lt;$E$34,6)))))),
IF(HJ301&gt;$F$29,1,
IF(HJ301&gt;$F$30,2,
IF(HJ301&gt;$F$31,3,
IF(HJ301&gt;$F$32,4,
IF(HJ301&gt;$F$33,5,
IF(HJ301&gt;$F$34,6)))))))</f>
        <v>2</v>
      </c>
      <c r="HM301" s="106" cm="1">
        <f t="array" ref="HM301">INDEX(Sections!$A$37:$F$67, MATCH(HJ301, Acceleration!$H$6:$H$36, 1), Sections!HL301)</f>
        <v>9.4901727706756382</v>
      </c>
      <c r="HN301" s="82">
        <f>(BikeData!$G$5/HH301)*BikeData!$N$2*(Sections!$O$2/Sections!$N$2)-Sections!HS301/Sections!HH301</f>
        <v>8.8369684606324785</v>
      </c>
      <c r="HO301" s="82">
        <f>(Sections!$V$2*Sections!$L$2*BikeData!$N$2*((Sections!$P$2)/Sections!$M$2)/(1-Sections!$V$2*Sections!$N$2/Sections!$M$2))/Sections!HH301-Sections!HS301/Sections!HH301</f>
        <v>12.816793692224419</v>
      </c>
      <c r="HP301" s="82">
        <f t="shared" si="412"/>
        <v>8.8369684606324785</v>
      </c>
      <c r="HQ301" s="82">
        <f t="shared" si="376"/>
        <v>35.266919291870757</v>
      </c>
      <c r="HR301" s="106">
        <f t="shared" si="381"/>
        <v>2.8246890705751242E-2</v>
      </c>
      <c r="HS301" s="104">
        <f>0.5*Sections!$U$2*Sections!$T$2*Sections!HJ301^2</f>
        <v>227.32237748959346</v>
      </c>
      <c r="HT301" s="104">
        <f>BikeData!$N$2*((Sections!$P$2)/Sections!$N$2)-(0.5*Sections!$U$2*Sections!$T$2*Sections!HJ301^2)/BikeData!$G$5</f>
        <v>9.5732504125412579</v>
      </c>
      <c r="HU301" s="104">
        <f>Sections!$V$2*BikeData!$N$2*(Sections!$P$2/Sections!$M$2)/(1-Sections!$V$2*Sections!$N$2/Sections!$M$2)</f>
        <v>15.459349727578084</v>
      </c>
      <c r="HV301" s="106">
        <f t="shared" si="413"/>
        <v>9.5732504125412579</v>
      </c>
      <c r="HW301" s="106">
        <f t="shared" si="414"/>
        <v>46.421918600000026</v>
      </c>
      <c r="HX301" s="106">
        <f t="shared" si="390"/>
        <v>49.180609638902624</v>
      </c>
      <c r="HY301" s="106">
        <f t="shared" si="415"/>
        <v>1</v>
      </c>
      <c r="HZ301" s="106">
        <f t="shared" si="380"/>
        <v>-9.5732504125412579</v>
      </c>
      <c r="IA301" s="639"/>
    </row>
    <row r="302" spans="2:235">
      <c r="B302" s="65"/>
      <c r="C302" s="65"/>
      <c r="D302" s="65"/>
      <c r="E302" s="111"/>
      <c r="F302" s="111"/>
      <c r="L302" s="149">
        <f>INDEX($B$29:$B$34, MATCH($P302, $A$29:$A$34, 0))</f>
        <v>281.54523308547459</v>
      </c>
      <c r="M302" s="149">
        <f t="shared" si="384"/>
        <v>276</v>
      </c>
      <c r="N302" s="149">
        <f t="shared" si="391"/>
        <v>62.762154737602387</v>
      </c>
      <c r="O302" s="149">
        <f t="shared" si="385"/>
        <v>225.94375705536859</v>
      </c>
      <c r="P302" s="149">
        <f>IF(AC302=0,
IF(N302&lt;$E$29,1,
IF(N302&lt;$E$30,2,
IF(N302&lt;$E$31,3,
IF(N302&lt;$E$32,4,
IF(N302&lt;$E$33,5,
IF(N302&lt;$E$34,6)))))),
IF(N302&gt;$F$29,1,
IF(N302&gt;$F$30,2,
IF(N302&gt;$F$31,3,
IF(N302&gt;$F$32,4,
IF(N302&gt;$F$33,5,
IF(N302&gt;$F$34,6)))))))</f>
        <v>4</v>
      </c>
      <c r="Q302" s="149" cm="1">
        <f t="array" ref="Q302">INDEX(Sections!$A$37:$F$67, MATCH(N302, Acceleration!$H$6:$H$36, 1), Sections!P302)</f>
        <v>4.7104625432718503</v>
      </c>
      <c r="R302" s="149">
        <f>(BikeData!$G$5/L302)*BikeData!$N$2*(Sections!$O$2/Sections!$N$2)-Sections!W302/Sections!L302</f>
        <v>7.7270669828658249</v>
      </c>
      <c r="S302" s="149">
        <f>(Sections!$V$2*Sections!$L$2*BikeData!$N$2*((Sections!$P$2)/Sections!$M$2)/(1-Sections!$V$2*Sections!$N$2/Sections!$M$2))/Sections!L302-Sections!W302/Sections!L302</f>
        <v>11.977586830396165</v>
      </c>
      <c r="T302" s="149">
        <f t="shared" si="382"/>
        <v>4.7104625432718503</v>
      </c>
      <c r="U302" s="149">
        <f t="shared" si="383"/>
        <v>62.837162510677466</v>
      </c>
      <c r="V302" s="149">
        <f t="shared" si="386"/>
        <v>1.5923653438708607E-2</v>
      </c>
      <c r="W302" s="149">
        <f>0.5*Sections!$U$2*Sections!$T$2*Sections!N302^2</f>
        <v>709.0358521152142</v>
      </c>
      <c r="X302" s="149">
        <f>BikeData!$N$2*((Sections!$P$2)/Sections!$N$2)-(0.5*Sections!$U$2*Sections!$T$2*Sections!N302^2)/BikeData!$G$5</f>
        <v>7.7485781601714816</v>
      </c>
      <c r="Y302" s="149">
        <f>Sections!$V$2*BikeData!$N$2*(Sections!$P$2/Sections!$M$2)/(1-Sections!$V$2*Sections!$N$2/Sections!$M$2)</f>
        <v>15.459349727578084</v>
      </c>
      <c r="Z302" s="149">
        <f t="shared" si="387"/>
        <v>7.7485781601714816</v>
      </c>
      <c r="AA302" s="149">
        <f>$D$2-M302</f>
        <v>227.2</v>
      </c>
      <c r="AB302" s="149">
        <f>MAX(0, (N302^2 - M$17^2)/(2*Sections!Z302))</f>
        <v>196.30987904952741</v>
      </c>
      <c r="AC302" s="149">
        <f t="shared" si="392"/>
        <v>0</v>
      </c>
      <c r="AD302" s="149">
        <f t="shared" si="388"/>
        <v>4.7104625432718503</v>
      </c>
      <c r="FR302" s="129">
        <f>INDEX($B$29:$B$34, MATCH($FV302, $A$29:$A$34, 0))</f>
        <v>277.57950855748163</v>
      </c>
      <c r="FS302" s="129">
        <f t="shared" si="393"/>
        <v>276</v>
      </c>
      <c r="FT302" s="129">
        <f t="shared" si="394"/>
        <v>64.450990686310874</v>
      </c>
      <c r="FU302" s="129">
        <f t="shared" si="395"/>
        <v>232.02356647071915</v>
      </c>
      <c r="FV302" s="149">
        <f>IF(GI302=1,
IF(FT302&lt;$E$29,1,
IF(FT302&lt;$E$30,2,
IF(FT302&lt;$E$31,3,
IF(FT302&lt;$E$32,4,
IF(FT302&lt;$E$33,5,
IF(FT302&lt;$E$34,6)))))),
IF(FT302&gt;$F$29,1,
IF(FT302&gt;$F$30,2,
IF(FT302&gt;$F$31,3,
IF(FT302&gt;$F$32,4,
IF(FT302&gt;$F$33,5,
IF(FT302&gt;$F$34,6)))))))</f>
        <v>5</v>
      </c>
      <c r="FW302" s="149" cm="1">
        <f t="array" ref="FW302">INDEX(Sections!$A$37:$F$67, MATCH(FT302, Acceleration!$H$6:$H$36, 1), Sections!FV302)</f>
        <v>2.9640770416235949</v>
      </c>
      <c r="FX302" s="129">
        <f>(BikeData!$G$5/FR302)*BikeData!$N$2*(Sections!$O$2/Sections!$N$2)-Sections!GC302/Sections!FR302</f>
        <v>7.6981449455599797</v>
      </c>
      <c r="FY302" s="129">
        <f>(Sections!$V$2*Sections!$L$2*BikeData!$N$2*((Sections!$P$2)/Sections!$M$2)/(1-Sections!$V$2*Sections!$N$2/Sections!$M$2))/Sections!FR302-Sections!GC302/Sections!FR302</f>
        <v>12.009391144627111</v>
      </c>
      <c r="FZ302" s="129">
        <f t="shared" si="396"/>
        <v>2.9640770416235949</v>
      </c>
      <c r="GA302" s="129">
        <f t="shared" si="397"/>
        <v>64.496963917150225</v>
      </c>
      <c r="GB302" s="129">
        <f t="shared" si="389"/>
        <v>1.5510133574048082E-2</v>
      </c>
      <c r="GC302" s="149">
        <f>0.5*Sections!$U$2*Sections!$T$2*Sections!FT302^2</f>
        <v>747.70743608044756</v>
      </c>
      <c r="GD302" s="149">
        <f>BikeData!$N$2*((Sections!$P$2)/Sections!$N$2)-(0.5*Sections!$U$2*Sections!$T$2*Sections!FT302^2)/BikeData!$G$5</f>
        <v>7.6020948875759009</v>
      </c>
      <c r="GE302" s="149">
        <f>Sections!$V$2*BikeData!$N$2*(Sections!$P$2/Sections!$M$2)/(1-Sections!$V$2*Sections!$N$2/Sections!$M$2)</f>
        <v>15.459349727578084</v>
      </c>
      <c r="GF302" s="149">
        <f t="shared" si="398"/>
        <v>7.6020948875759009</v>
      </c>
      <c r="GG302" s="149">
        <f t="shared" si="399"/>
        <v>238.54111422000005</v>
      </c>
      <c r="GH302" s="149">
        <f>MAX(0, (FT302^2 - CX$6^2)/(2*Sections!GF302))</f>
        <v>273.20957327405216</v>
      </c>
      <c r="GI302" s="149">
        <f t="shared" si="400"/>
        <v>1</v>
      </c>
      <c r="GJ302" s="149">
        <f t="shared" si="401"/>
        <v>2.9640770416235949</v>
      </c>
      <c r="GK302" s="639"/>
      <c r="GL302" s="670"/>
      <c r="GM302" s="229">
        <f>INDEX($B$29:$B$34, MATCH(GQ302, $A$29:$A$34, 0))</f>
        <v>288.49501037177833</v>
      </c>
      <c r="GN302" s="106">
        <f t="shared" si="402"/>
        <v>276</v>
      </c>
      <c r="GO302" s="106">
        <f t="shared" si="403"/>
        <v>48.299414373728744</v>
      </c>
      <c r="GP302" s="106">
        <f t="shared" si="404"/>
        <v>173.87789174542348</v>
      </c>
      <c r="GQ302" s="106">
        <f>IF(HD302=1,
IF(GO302&lt;$E$29,1,
IF(GO302&lt;$E$30,2,
IF(GO302&lt;$E$31,3,
IF(GO302&lt;$E$32,4,
IF(GO302&lt;$E$33,5,
IF(GO302&lt;$E$34,6)))))),
IF(GO302&gt;$F$29,1,
IF(GO302&gt;$F$30,2,
IF(GO302&gt;$F$31,3,
IF(GO302&gt;$F$32,4,
IF(GO302&gt;$F$33,5,
IF(GO302&gt;$F$34,6)))))))</f>
        <v>3</v>
      </c>
      <c r="GR302" s="106" cm="1">
        <f t="array" ref="GR302">INDEX(Sections!$A$37:$F$67, MATCH(GO302, Acceleration!$H$6:$H$36, 1), Sections!GQ302)</f>
        <v>6.8582415088433493</v>
      </c>
      <c r="GS302" s="106">
        <f>(BikeData!$G$5/GM302)*BikeData!$N$2*(Sections!$O$2/Sections!$N$2)-Sections!GX302/Sections!GM302</f>
        <v>8.5431103522552334</v>
      </c>
      <c r="GT302" s="106">
        <f>(Sections!$V$2*Sections!$L$2*BikeData!$N$2*((Sections!$P$2)/Sections!$M$2)/(1-Sections!$V$2*Sections!$N$2/Sections!$M$2))/Sections!GM302-Sections!GX302/Sections!GM302</f>
        <v>12.691236171364485</v>
      </c>
      <c r="GU302" s="106">
        <f t="shared" si="405"/>
        <v>6.8582415088433493</v>
      </c>
      <c r="GV302" s="106">
        <f t="shared" si="416"/>
        <v>48.11596331042896</v>
      </c>
      <c r="GW302" s="106">
        <f t="shared" si="377"/>
        <v>2.0743578960523638E-2</v>
      </c>
      <c r="GX302" s="106">
        <f>0.5*Sections!$U$2*Sections!$T$2*Sections!GO302^2</f>
        <v>419.91001719212784</v>
      </c>
      <c r="GY302" s="106">
        <f>BikeData!$N$2*((Sections!$P$2)/Sections!$N$2)-(0.5*Sections!$U$2*Sections!$T$2*Sections!GO302^2)/BikeData!$G$5</f>
        <v>8.8437517773043854</v>
      </c>
      <c r="GZ302" s="106">
        <f>Sections!$V$2*BikeData!$N$2*(Sections!$P$2/Sections!$M$2)/(1-Sections!$V$2*Sections!$N$2/Sections!$M$2)</f>
        <v>15.459349727578084</v>
      </c>
      <c r="HA302" s="106">
        <f t="shared" si="406"/>
        <v>8.8437517773043854</v>
      </c>
      <c r="HB302" s="106">
        <f t="shared" si="407"/>
        <v>107.21187875999999</v>
      </c>
      <c r="HC302" s="106">
        <f>MAX(0, (GO302^2 - DY$9^2)/(2*Sections!HA302))</f>
        <v>131.89161611432138</v>
      </c>
      <c r="HD302" s="106">
        <f t="shared" si="408"/>
        <v>1</v>
      </c>
      <c r="HE302" s="106">
        <f t="shared" si="378"/>
        <v>-8.8437517773043854</v>
      </c>
      <c r="HF302" s="639"/>
      <c r="HG302" s="672"/>
      <c r="HH302" s="82">
        <f>INDEX($B$29:$B$34, MATCH(HL302, $A$29:$A$34, 0))</f>
        <v>300.69501336586995</v>
      </c>
      <c r="HI302" s="82">
        <f t="shared" si="409"/>
        <v>276</v>
      </c>
      <c r="HJ302" s="82">
        <f t="shared" si="410"/>
        <v>35.266919291870757</v>
      </c>
      <c r="HK302" s="82">
        <f t="shared" si="411"/>
        <v>126.96090945073473</v>
      </c>
      <c r="HL302" s="106">
        <f>IF(HY302=1,
IF(HJ302&lt;$E$29,1,
IF(HJ302&lt;$E$30,2,
IF(HJ302&lt;$E$31,3,
IF(HJ302&lt;$E$32,4,
IF(HJ302&lt;$E$33,5,
IF(HJ302&lt;$E$34,6)))))),
IF(HJ302&gt;$F$29,1,
IF(HJ302&gt;$F$30,2,
IF(HJ302&gt;$F$31,3,
IF(HJ302&gt;$F$32,4,
IF(HJ302&gt;$F$33,5,
IF(HJ302&gt;$F$34,6)))))))</f>
        <v>2</v>
      </c>
      <c r="HM302" s="106" cm="1">
        <f t="array" ref="HM302">INDEX(Sections!$A$37:$F$67, MATCH(HJ302, Acceleration!$H$6:$H$36, 1), Sections!HL302)</f>
        <v>9.4901727706756382</v>
      </c>
      <c r="HN302" s="82">
        <f>(BikeData!$G$5/HH302)*BikeData!$N$2*(Sections!$O$2/Sections!$N$2)-Sections!HS302/Sections!HH302</f>
        <v>8.8484298084943465</v>
      </c>
      <c r="HO302" s="82">
        <f>(Sections!$V$2*Sections!$L$2*BikeData!$N$2*((Sections!$P$2)/Sections!$M$2)/(1-Sections!$V$2*Sections!$N$2/Sections!$M$2))/Sections!HH302-Sections!HS302/Sections!HH302</f>
        <v>12.828255040086287</v>
      </c>
      <c r="HP302" s="82">
        <f t="shared" si="412"/>
        <v>8.8484298084943465</v>
      </c>
      <c r="HQ302" s="82">
        <f t="shared" si="376"/>
        <v>34.994042159337376</v>
      </c>
      <c r="HR302" s="106">
        <f t="shared" si="381"/>
        <v>2.8465309308197927E-2</v>
      </c>
      <c r="HS302" s="104">
        <f>0.5*Sections!$U$2*Sections!$T$2*Sections!HJ302^2</f>
        <v>223.87600734107863</v>
      </c>
      <c r="HT302" s="104">
        <f>BikeData!$N$2*((Sections!$P$2)/Sections!$N$2)-(0.5*Sections!$U$2*Sections!$T$2*Sections!HJ302^2)/BikeData!$G$5</f>
        <v>9.5863048449219956</v>
      </c>
      <c r="HU302" s="104">
        <f>Sections!$V$2*BikeData!$N$2*(Sections!$P$2/Sections!$M$2)/(1-Sections!$V$2*Sections!$N$2/Sections!$M$2)</f>
        <v>15.459349727578084</v>
      </c>
      <c r="HV302" s="106">
        <f t="shared" si="413"/>
        <v>9.5863048449219956</v>
      </c>
      <c r="HW302" s="106">
        <f t="shared" si="414"/>
        <v>45.421918600000026</v>
      </c>
      <c r="HX302" s="106">
        <f t="shared" si="390"/>
        <v>48.11499827761498</v>
      </c>
      <c r="HY302" s="106">
        <f t="shared" si="415"/>
        <v>1</v>
      </c>
      <c r="HZ302" s="106">
        <f t="shared" si="380"/>
        <v>-9.5863048449219956</v>
      </c>
      <c r="IA302" s="639"/>
    </row>
    <row r="303" spans="2:235">
      <c r="B303" s="65"/>
      <c r="C303" s="65"/>
      <c r="D303" s="65"/>
      <c r="E303" s="111"/>
      <c r="F303" s="111"/>
      <c r="L303" s="149">
        <f>INDEX($B$29:$B$34, MATCH($P303, $A$29:$A$34, 0))</f>
        <v>281.54523308547459</v>
      </c>
      <c r="M303" s="149">
        <f t="shared" si="384"/>
        <v>277</v>
      </c>
      <c r="N303" s="149">
        <f t="shared" si="391"/>
        <v>62.837162510677466</v>
      </c>
      <c r="O303" s="149">
        <f t="shared" si="385"/>
        <v>226.21378503843889</v>
      </c>
      <c r="P303" s="149">
        <f>IF(AC303=0,
IF(N303&lt;$E$29,1,
IF(N303&lt;$E$30,2,
IF(N303&lt;$E$31,3,
IF(N303&lt;$E$32,4,
IF(N303&lt;$E$33,5,
IF(N303&lt;$E$34,6)))))),
IF(N303&gt;$F$29,1,
IF(N303&gt;$F$30,2,
IF(N303&gt;$F$31,3,
IF(N303&gt;$F$32,4,
IF(N303&gt;$F$33,5,
IF(N303&gt;$F$34,6)))))))</f>
        <v>4</v>
      </c>
      <c r="Q303" s="149" cm="1">
        <f t="array" ref="Q303">INDEX(Sections!$A$37:$F$67, MATCH(N303, Acceleration!$H$6:$H$36, 1), Sections!P303)</f>
        <v>4.7104625432718503</v>
      </c>
      <c r="R303" s="149">
        <f>(BikeData!$G$5/L303)*BikeData!$N$2*(Sections!$O$2/Sections!$N$2)-Sections!W303/Sections!L303</f>
        <v>7.721043913332756</v>
      </c>
      <c r="S303" s="149">
        <f>(Sections!$V$2*Sections!$L$2*BikeData!$N$2*((Sections!$P$2)/Sections!$M$2)/(1-Sections!$V$2*Sections!$N$2/Sections!$M$2))/Sections!L303-Sections!W303/Sections!L303</f>
        <v>11.971563760863095</v>
      </c>
      <c r="T303" s="149">
        <f t="shared" si="382"/>
        <v>4.7104625432718503</v>
      </c>
      <c r="U303" s="149">
        <f t="shared" si="383"/>
        <v>62.912080854791583</v>
      </c>
      <c r="V303" s="149">
        <f t="shared" si="386"/>
        <v>1.5904668262594724E-2</v>
      </c>
      <c r="W303" s="149">
        <f>0.5*Sections!$U$2*Sections!$T$2*Sections!N303^2</f>
        <v>710.73161863079213</v>
      </c>
      <c r="X303" s="149">
        <f>BikeData!$N$2*((Sections!$P$2)/Sections!$N$2)-(0.5*Sections!$U$2*Sections!$T$2*Sections!N303^2)/BikeData!$G$5</f>
        <v>7.7421548021579287</v>
      </c>
      <c r="Y303" s="149">
        <f>Sections!$V$2*BikeData!$N$2*(Sections!$P$2/Sections!$M$2)/(1-Sections!$V$2*Sections!$N$2/Sections!$M$2)</f>
        <v>15.459349727578084</v>
      </c>
      <c r="Z303" s="149">
        <f t="shared" si="387"/>
        <v>7.7421548021579287</v>
      </c>
      <c r="AA303" s="149">
        <f>$D$2-M303</f>
        <v>226.2</v>
      </c>
      <c r="AB303" s="149">
        <f>MAX(0, (N303^2 - M$17^2)/(2*Sections!Z303))</f>
        <v>197.0811670605008</v>
      </c>
      <c r="AC303" s="149">
        <f t="shared" si="392"/>
        <v>0</v>
      </c>
      <c r="AD303" s="149">
        <f t="shared" si="388"/>
        <v>4.7104625432718503</v>
      </c>
      <c r="FR303" s="129">
        <f>INDEX($B$29:$B$34, MATCH($FV303, $A$29:$A$34, 0))</f>
        <v>277.57950855748163</v>
      </c>
      <c r="FS303" s="129">
        <f t="shared" si="393"/>
        <v>277</v>
      </c>
      <c r="FT303" s="129">
        <f t="shared" si="394"/>
        <v>64.496963917150225</v>
      </c>
      <c r="FU303" s="129">
        <f t="shared" si="395"/>
        <v>232.18907010174081</v>
      </c>
      <c r="FV303" s="149">
        <f>IF(GI303=1,
IF(FT303&lt;$E$29,1,
IF(FT303&lt;$E$30,2,
IF(FT303&lt;$E$31,3,
IF(FT303&lt;$E$32,4,
IF(FT303&lt;$E$33,5,
IF(FT303&lt;$E$34,6)))))),
IF(FT303&gt;$F$29,1,
IF(FT303&gt;$F$30,2,
IF(FT303&gt;$F$31,3,
IF(FT303&gt;$F$32,4,
IF(FT303&gt;$F$33,5,
IF(FT303&gt;$F$34,6)))))))</f>
        <v>5</v>
      </c>
      <c r="FW303" s="149" cm="1">
        <f t="array" ref="FW303">INDEX(Sections!$A$37:$F$67, MATCH(FT303, Acceleration!$H$6:$H$36, 1), Sections!FV303)</f>
        <v>2.9640770416235949</v>
      </c>
      <c r="FX303" s="129">
        <f>(BikeData!$G$5/FR303)*BikeData!$N$2*(Sections!$O$2/Sections!$N$2)-Sections!GC303/Sections!FR303</f>
        <v>7.694300757851277</v>
      </c>
      <c r="FY303" s="129">
        <f>(Sections!$V$2*Sections!$L$2*BikeData!$N$2*((Sections!$P$2)/Sections!$M$2)/(1-Sections!$V$2*Sections!$N$2/Sections!$M$2))/Sections!FR303-Sections!GC303/Sections!FR303</f>
        <v>12.005546956918408</v>
      </c>
      <c r="FZ303" s="129">
        <f t="shared" si="396"/>
        <v>2.9640770416235949</v>
      </c>
      <c r="GA303" s="129">
        <f t="shared" si="397"/>
        <v>64.542904401749894</v>
      </c>
      <c r="GB303" s="129">
        <f t="shared" si="389"/>
        <v>1.549908587210826E-2</v>
      </c>
      <c r="GC303" s="149">
        <f>0.5*Sections!$U$2*Sections!$T$2*Sections!FT303^2</f>
        <v>748.77450381543201</v>
      </c>
      <c r="GD303" s="149">
        <f>BikeData!$N$2*((Sections!$P$2)/Sections!$N$2)-(0.5*Sections!$U$2*Sections!$T$2*Sections!FT303^2)/BikeData!$G$5</f>
        <v>7.5980529643373238</v>
      </c>
      <c r="GE303" s="149">
        <f>Sections!$V$2*BikeData!$N$2*(Sections!$P$2/Sections!$M$2)/(1-Sections!$V$2*Sections!$N$2/Sections!$M$2)</f>
        <v>15.459349727578084</v>
      </c>
      <c r="GF303" s="149">
        <f t="shared" si="398"/>
        <v>7.5980529643373238</v>
      </c>
      <c r="GG303" s="149">
        <f t="shared" si="399"/>
        <v>237.54111422000005</v>
      </c>
      <c r="GH303" s="149">
        <f>MAX(0, (FT303^2 - CX$6^2)/(2*Sections!GF303))</f>
        <v>273.74502218233658</v>
      </c>
      <c r="GI303" s="149">
        <f t="shared" si="400"/>
        <v>1</v>
      </c>
      <c r="GJ303" s="149">
        <f t="shared" si="401"/>
        <v>2.9640770416235949</v>
      </c>
      <c r="GK303" s="639"/>
      <c r="GL303" s="670"/>
      <c r="GM303" s="229">
        <f>INDEX($B$29:$B$34, MATCH(GQ303, $A$29:$A$34, 0))</f>
        <v>288.49501037177833</v>
      </c>
      <c r="GN303" s="106">
        <f t="shared" si="402"/>
        <v>277</v>
      </c>
      <c r="GO303" s="106">
        <f t="shared" si="403"/>
        <v>48.11596331042896</v>
      </c>
      <c r="GP303" s="106">
        <f t="shared" si="404"/>
        <v>173.21746791754427</v>
      </c>
      <c r="GQ303" s="106">
        <f>IF(HD303=1,
IF(GO303&lt;$E$29,1,
IF(GO303&lt;$E$30,2,
IF(GO303&lt;$E$31,3,
IF(GO303&lt;$E$32,4,
IF(GO303&lt;$E$33,5,
IF(GO303&lt;$E$34,6)))))),
IF(GO303&gt;$F$29,1,
IF(GO303&gt;$F$30,2,
IF(GO303&gt;$F$31,3,
IF(GO303&gt;$F$32,4,
IF(GO303&gt;$F$33,5,
IF(GO303&gt;$F$34,6)))))))</f>
        <v>3</v>
      </c>
      <c r="GR303" s="106" cm="1">
        <f t="array" ref="GR303">INDEX(Sections!$A$37:$F$67, MATCH(GO303, Acceleration!$H$6:$H$36, 1), Sections!GQ303)</f>
        <v>6.8582415088433493</v>
      </c>
      <c r="GS303" s="106">
        <f>(BikeData!$G$5/GM303)*BikeData!$N$2*(Sections!$O$2/Sections!$N$2)-Sections!GX303/Sections!GM303</f>
        <v>8.5541460739327988</v>
      </c>
      <c r="GT303" s="106">
        <f>(Sections!$V$2*Sections!$L$2*BikeData!$N$2*((Sections!$P$2)/Sections!$M$2)/(1-Sections!$V$2*Sections!$N$2/Sections!$M$2))/Sections!GM303-Sections!GX303/Sections!GM303</f>
        <v>12.702271893042051</v>
      </c>
      <c r="GU303" s="106">
        <f t="shared" si="405"/>
        <v>6.8582415088433493</v>
      </c>
      <c r="GV303" s="106">
        <f t="shared" si="416"/>
        <v>47.931558522678017</v>
      </c>
      <c r="GW303" s="106">
        <f t="shared" si="377"/>
        <v>2.0823025538079517E-2</v>
      </c>
      <c r="GX303" s="106">
        <f>0.5*Sections!$U$2*Sections!$T$2*Sections!GO303^2</f>
        <v>416.72626655229817</v>
      </c>
      <c r="GY303" s="106">
        <f>BikeData!$N$2*((Sections!$P$2)/Sections!$N$2)-(0.5*Sections!$U$2*Sections!$T$2*Sections!GO303^2)/BikeData!$G$5</f>
        <v>8.8558114388188915</v>
      </c>
      <c r="GZ303" s="106">
        <f>Sections!$V$2*BikeData!$N$2*(Sections!$P$2/Sections!$M$2)/(1-Sections!$V$2*Sections!$N$2/Sections!$M$2)</f>
        <v>15.459349727578084</v>
      </c>
      <c r="HA303" s="106">
        <f t="shared" si="406"/>
        <v>8.8558114388188915</v>
      </c>
      <c r="HB303" s="106">
        <f t="shared" si="407"/>
        <v>106.21187875999999</v>
      </c>
      <c r="HC303" s="106">
        <f>MAX(0, (GO303^2 - DY$9^2)/(2*Sections!HA303))</f>
        <v>130.71337060894552</v>
      </c>
      <c r="HD303" s="106">
        <f t="shared" si="408"/>
        <v>1</v>
      </c>
      <c r="HE303" s="106">
        <f t="shared" si="378"/>
        <v>-8.8558114388188915</v>
      </c>
      <c r="HF303" s="639"/>
      <c r="HG303" s="672"/>
      <c r="HH303" s="82">
        <f>INDEX($B$29:$B$34, MATCH(HL303, $A$29:$A$34, 0))</f>
        <v>300.69501336586995</v>
      </c>
      <c r="HI303" s="82">
        <f t="shared" si="409"/>
        <v>277</v>
      </c>
      <c r="HJ303" s="82">
        <f t="shared" si="410"/>
        <v>34.994042159337376</v>
      </c>
      <c r="HK303" s="82">
        <f t="shared" si="411"/>
        <v>125.97855177361456</v>
      </c>
      <c r="HL303" s="106">
        <f>IF(HY303=1,
IF(HJ303&lt;$E$29,1,
IF(HJ303&lt;$E$30,2,
IF(HJ303&lt;$E$31,3,
IF(HJ303&lt;$E$32,4,
IF(HJ303&lt;$E$33,5,
IF(HJ303&lt;$E$34,6)))))),
IF(HJ303&gt;$F$29,1,
IF(HJ303&gt;$F$30,2,
IF(HJ303&gt;$F$31,3,
IF(HJ303&gt;$F$32,4,
IF(HJ303&gt;$F$33,5,
IF(HJ303&gt;$F$34,6)))))))</f>
        <v>2</v>
      </c>
      <c r="HM303" s="106" cm="1">
        <f t="array" ref="HM303">INDEX(Sections!$A$37:$F$67, MATCH(HJ303, Acceleration!$H$6:$H$36, 1), Sections!HL303)</f>
        <v>9.4901727706756382</v>
      </c>
      <c r="HN303" s="82">
        <f>(BikeData!$G$5/HH303)*BikeData!$N$2*(Sections!$O$2/Sections!$N$2)-Sections!HS303/Sections!HH303</f>
        <v>8.8599067854669329</v>
      </c>
      <c r="HO303" s="82">
        <f>(Sections!$V$2*Sections!$L$2*BikeData!$N$2*((Sections!$P$2)/Sections!$M$2)/(1-Sections!$V$2*Sections!$N$2/Sections!$M$2))/Sections!HH303-Sections!HS303/Sections!HH303</f>
        <v>12.839732017058873</v>
      </c>
      <c r="HP303" s="82">
        <f t="shared" si="412"/>
        <v>8.8599067854669329</v>
      </c>
      <c r="HQ303" s="82">
        <f t="shared" si="376"/>
        <v>34.718643874608333</v>
      </c>
      <c r="HR303" s="106">
        <f t="shared" si="381"/>
        <v>2.8689182898879194E-2</v>
      </c>
      <c r="HS303" s="104">
        <f>0.5*Sections!$U$2*Sections!$T$2*Sections!HJ303^2</f>
        <v>220.42493759690669</v>
      </c>
      <c r="HT303" s="104">
        <f>BikeData!$N$2*((Sections!$P$2)/Sections!$N$2)-(0.5*Sections!$U$2*Sections!$T$2*Sections!HJ303^2)/BikeData!$G$5</f>
        <v>9.5993770788014352</v>
      </c>
      <c r="HU303" s="104">
        <f>Sections!$V$2*BikeData!$N$2*(Sections!$P$2/Sections!$M$2)/(1-Sections!$V$2*Sections!$N$2/Sections!$M$2)</f>
        <v>15.459349727578084</v>
      </c>
      <c r="HV303" s="106">
        <f t="shared" si="413"/>
        <v>9.5993770788014352</v>
      </c>
      <c r="HW303" s="106">
        <f t="shared" si="414"/>
        <v>44.421918600000026</v>
      </c>
      <c r="HX303" s="106">
        <f t="shared" si="390"/>
        <v>47.050838043918709</v>
      </c>
      <c r="HY303" s="106">
        <f t="shared" si="415"/>
        <v>1</v>
      </c>
      <c r="HZ303" s="106">
        <f t="shared" si="380"/>
        <v>-9.5993770788014352</v>
      </c>
      <c r="IA303" s="639"/>
    </row>
    <row r="304" spans="2:235">
      <c r="B304" s="65"/>
      <c r="C304" s="65"/>
      <c r="D304" s="65"/>
      <c r="E304" s="111"/>
      <c r="F304" s="111"/>
      <c r="L304" s="149">
        <f>INDEX($B$29:$B$34, MATCH($P304, $A$29:$A$34, 0))</f>
        <v>281.54523308547459</v>
      </c>
      <c r="M304" s="149">
        <f t="shared" si="384"/>
        <v>278</v>
      </c>
      <c r="N304" s="149">
        <f t="shared" si="391"/>
        <v>62.912080854791583</v>
      </c>
      <c r="O304" s="149">
        <f t="shared" si="385"/>
        <v>226.48349107724971</v>
      </c>
      <c r="P304" s="149">
        <f>IF(AC304=0,
IF(N304&lt;$E$29,1,
IF(N304&lt;$E$30,2,
IF(N304&lt;$E$31,3,
IF(N304&lt;$E$32,4,
IF(N304&lt;$E$33,5,
IF(N304&lt;$E$34,6)))))),
IF(N304&gt;$F$29,1,
IF(N304&gt;$F$30,2,
IF(N304&gt;$F$31,3,
IF(N304&gt;$F$32,4,
IF(N304&gt;$F$33,5,
IF(N304&gt;$F$34,6)))))))</f>
        <v>4</v>
      </c>
      <c r="Q304" s="149" cm="1">
        <f t="array" ref="Q304">INDEX(Sections!$A$37:$F$67, MATCH(N304, Acceleration!$H$6:$H$36, 1), Sections!P304)</f>
        <v>4.7104625432718503</v>
      </c>
      <c r="R304" s="149">
        <f>(BikeData!$G$5/L304)*BikeData!$N$2*(Sections!$O$2/Sections!$N$2)-Sections!W304/Sections!L304</f>
        <v>7.715020843799687</v>
      </c>
      <c r="S304" s="149">
        <f>(Sections!$V$2*Sections!$L$2*BikeData!$N$2*((Sections!$P$2)/Sections!$M$2)/(1-Sections!$V$2*Sections!$N$2/Sections!$M$2))/Sections!L304-Sections!W304/Sections!L304</f>
        <v>11.965540691330027</v>
      </c>
      <c r="T304" s="149">
        <f t="shared" si="382"/>
        <v>4.7104625432718503</v>
      </c>
      <c r="U304" s="149">
        <f t="shared" si="383"/>
        <v>62.986910089052451</v>
      </c>
      <c r="V304" s="149">
        <f t="shared" si="386"/>
        <v>1.5885750830934759E-2</v>
      </c>
      <c r="W304" s="149">
        <f>0.5*Sections!$U$2*Sections!$T$2*Sections!N304^2</f>
        <v>712.42738514636994</v>
      </c>
      <c r="X304" s="149">
        <f>BikeData!$N$2*((Sections!$P$2)/Sections!$N$2)-(0.5*Sections!$U$2*Sections!$T$2*Sections!N304^2)/BikeData!$G$5</f>
        <v>7.7357314441443767</v>
      </c>
      <c r="Y304" s="149">
        <f>Sections!$V$2*BikeData!$N$2*(Sections!$P$2/Sections!$M$2)/(1-Sections!$V$2*Sections!$N$2/Sections!$M$2)</f>
        <v>15.459349727578084</v>
      </c>
      <c r="Z304" s="149">
        <f t="shared" si="387"/>
        <v>7.7357314441443767</v>
      </c>
      <c r="AA304" s="149">
        <f>$D$2-M304</f>
        <v>225.2</v>
      </c>
      <c r="AB304" s="149">
        <f>MAX(0, (N304^2 - M$17^2)/(2*Sections!Z304))</f>
        <v>197.85373594815962</v>
      </c>
      <c r="AC304" s="149">
        <f t="shared" si="392"/>
        <v>0</v>
      </c>
      <c r="AD304" s="149">
        <f t="shared" si="388"/>
        <v>4.7104625432718503</v>
      </c>
      <c r="FR304" s="129">
        <f>INDEX($B$29:$B$34, MATCH($FV304, $A$29:$A$34, 0))</f>
        <v>277.57950855748163</v>
      </c>
      <c r="FS304" s="129">
        <f t="shared" si="393"/>
        <v>278</v>
      </c>
      <c r="FT304" s="129">
        <f t="shared" si="394"/>
        <v>64.542904401749894</v>
      </c>
      <c r="FU304" s="129">
        <f t="shared" si="395"/>
        <v>232.35445584629963</v>
      </c>
      <c r="FV304" s="149">
        <f>IF(GI304=1,
IF(FT304&lt;$E$29,1,
IF(FT304&lt;$E$30,2,
IF(FT304&lt;$E$31,3,
IF(FT304&lt;$E$32,4,
IF(FT304&lt;$E$33,5,
IF(FT304&lt;$E$34,6)))))),
IF(FT304&gt;$F$29,1,
IF(FT304&gt;$F$30,2,
IF(FT304&gt;$F$31,3,
IF(FT304&gt;$F$32,4,
IF(FT304&gt;$F$33,5,
IF(FT304&gt;$F$34,6)))))))</f>
        <v>5</v>
      </c>
      <c r="FW304" s="149" cm="1">
        <f t="array" ref="FW304">INDEX(Sections!$A$37:$F$67, MATCH(FT304, Acceleration!$H$6:$H$36, 1), Sections!FV304)</f>
        <v>2.9640770416235949</v>
      </c>
      <c r="FX304" s="129">
        <f>(BikeData!$G$5/FR304)*BikeData!$N$2*(Sections!$O$2/Sections!$N$2)-Sections!GC304/Sections!FR304</f>
        <v>7.6904565701425742</v>
      </c>
      <c r="FY304" s="129">
        <f>(Sections!$V$2*Sections!$L$2*BikeData!$N$2*((Sections!$P$2)/Sections!$M$2)/(1-Sections!$V$2*Sections!$N$2/Sections!$M$2))/Sections!FR304-Sections!GC304/Sections!FR304</f>
        <v>12.001702769209706</v>
      </c>
      <c r="FZ304" s="129">
        <f t="shared" si="396"/>
        <v>2.9640770416235949</v>
      </c>
      <c r="GA304" s="129">
        <f t="shared" si="397"/>
        <v>64.588812209984738</v>
      </c>
      <c r="GB304" s="129">
        <f t="shared" si="389"/>
        <v>1.5488061744069158E-2</v>
      </c>
      <c r="GC304" s="149">
        <f>0.5*Sections!$U$2*Sections!$T$2*Sections!FT304^2</f>
        <v>749.84157155041669</v>
      </c>
      <c r="GD304" s="149">
        <f>BikeData!$N$2*((Sections!$P$2)/Sections!$N$2)-(0.5*Sections!$U$2*Sections!$T$2*Sections!FT304^2)/BikeData!$G$5</f>
        <v>7.5940110410987458</v>
      </c>
      <c r="GE304" s="149">
        <f>Sections!$V$2*BikeData!$N$2*(Sections!$P$2/Sections!$M$2)/(1-Sections!$V$2*Sections!$N$2/Sections!$M$2)</f>
        <v>15.459349727578084</v>
      </c>
      <c r="GF304" s="149">
        <f t="shared" si="398"/>
        <v>7.5940110410987458</v>
      </c>
      <c r="GG304" s="149">
        <f t="shared" si="399"/>
        <v>236.54111422000005</v>
      </c>
      <c r="GH304" s="149">
        <f>MAX(0, (FT304^2 - CX$6^2)/(2*Sections!GF304))</f>
        <v>274.28104107751574</v>
      </c>
      <c r="GI304" s="149">
        <f t="shared" si="400"/>
        <v>1</v>
      </c>
      <c r="GJ304" s="149">
        <f t="shared" si="401"/>
        <v>2.9640770416235949</v>
      </c>
      <c r="GK304" s="639"/>
      <c r="GL304" s="670"/>
      <c r="GM304" s="229">
        <f>INDEX($B$29:$B$34, MATCH(GQ304, $A$29:$A$34, 0))</f>
        <v>288.49501037177833</v>
      </c>
      <c r="GN304" s="106">
        <f t="shared" si="402"/>
        <v>278</v>
      </c>
      <c r="GO304" s="106">
        <f t="shared" si="403"/>
        <v>47.931558522678017</v>
      </c>
      <c r="GP304" s="106">
        <f t="shared" si="404"/>
        <v>172.55361068164086</v>
      </c>
      <c r="GQ304" s="106">
        <f>IF(HD304=1,
IF(GO304&lt;$E$29,1,
IF(GO304&lt;$E$30,2,
IF(GO304&lt;$E$31,3,
IF(GO304&lt;$E$32,4,
IF(GO304&lt;$E$33,5,
IF(GO304&lt;$E$34,6)))))),
IF(GO304&gt;$F$29,1,
IF(GO304&gt;$F$30,2,
IF(GO304&gt;$F$31,3,
IF(GO304&gt;$F$32,4,
IF(GO304&gt;$F$33,5,
IF(GO304&gt;$F$34,6)))))))</f>
        <v>3</v>
      </c>
      <c r="GR304" s="106" cm="1">
        <f t="array" ref="GR304">INDEX(Sections!$A$37:$F$67, MATCH(GO304, Acceleration!$H$6:$H$36, 1), Sections!GQ304)</f>
        <v>6.8582415088433493</v>
      </c>
      <c r="GS304" s="106">
        <f>(BikeData!$G$5/GM304)*BikeData!$N$2*(Sections!$O$2/Sections!$N$2)-Sections!GX304/Sections!GM304</f>
        <v>8.5651968443217434</v>
      </c>
      <c r="GT304" s="106">
        <f>(Sections!$V$2*Sections!$L$2*BikeData!$N$2*((Sections!$P$2)/Sections!$M$2)/(1-Sections!$V$2*Sections!$N$2/Sections!$M$2))/Sections!GM304-Sections!GX304/Sections!GM304</f>
        <v>12.713322663430997</v>
      </c>
      <c r="GU304" s="106">
        <f t="shared" si="405"/>
        <v>6.8582415088433493</v>
      </c>
      <c r="GV304" s="106">
        <f t="shared" si="416"/>
        <v>47.746188615660778</v>
      </c>
      <c r="GW304" s="106">
        <f t="shared" si="377"/>
        <v>2.0903502223022081E-2</v>
      </c>
      <c r="GX304" s="106">
        <f>0.5*Sections!$U$2*Sections!$T$2*Sections!GO304^2</f>
        <v>413.53817443432337</v>
      </c>
      <c r="GY304" s="106">
        <f>BikeData!$N$2*((Sections!$P$2)/Sections!$N$2)-(0.5*Sections!$U$2*Sections!$T$2*Sections!GO304^2)/BikeData!$G$5</f>
        <v>8.8678875453263721</v>
      </c>
      <c r="GZ304" s="106">
        <f>Sections!$V$2*BikeData!$N$2*(Sections!$P$2/Sections!$M$2)/(1-Sections!$V$2*Sections!$N$2/Sections!$M$2)</f>
        <v>15.459349727578084</v>
      </c>
      <c r="HA304" s="106">
        <f t="shared" si="406"/>
        <v>8.8678875453263721</v>
      </c>
      <c r="HB304" s="106">
        <f t="shared" si="407"/>
        <v>105.21187875999999</v>
      </c>
      <c r="HC304" s="106">
        <f>MAX(0, (GO304^2 - DY$9^2)/(2*Sections!HA304))</f>
        <v>129.5367296140173</v>
      </c>
      <c r="HD304" s="106">
        <f t="shared" si="408"/>
        <v>1</v>
      </c>
      <c r="HE304" s="106">
        <f t="shared" si="378"/>
        <v>-8.8678875453263721</v>
      </c>
      <c r="HF304" s="639"/>
      <c r="HG304" s="672"/>
      <c r="HH304" s="82">
        <f>INDEX($B$29:$B$34, MATCH(HL304, $A$29:$A$34, 0))</f>
        <v>300.69501336586995</v>
      </c>
      <c r="HI304" s="82">
        <f t="shared" si="409"/>
        <v>278</v>
      </c>
      <c r="HJ304" s="82">
        <f t="shared" si="410"/>
        <v>34.718643874608333</v>
      </c>
      <c r="HK304" s="82">
        <f t="shared" si="411"/>
        <v>124.98711794859</v>
      </c>
      <c r="HL304" s="106">
        <f>IF(HY304=1,
IF(HJ304&lt;$E$29,1,
IF(HJ304&lt;$E$30,2,
IF(HJ304&lt;$E$31,3,
IF(HJ304&lt;$E$32,4,
IF(HJ304&lt;$E$33,5,
IF(HJ304&lt;$E$34,6)))))),
IF(HJ304&gt;$F$29,1,
IF(HJ304&gt;$F$30,2,
IF(HJ304&gt;$F$31,3,
IF(HJ304&gt;$F$32,4,
IF(HJ304&gt;$F$33,5,
IF(HJ304&gt;$F$34,6)))))))</f>
        <v>2</v>
      </c>
      <c r="HM304" s="106" cm="1">
        <f t="array" ref="HM304">INDEX(Sections!$A$37:$F$67, MATCH(HJ304, Acceleration!$H$6:$H$36, 1), Sections!HL304)</f>
        <v>9.4901727706756382</v>
      </c>
      <c r="HN304" s="82">
        <f>(BikeData!$G$5/HH304)*BikeData!$N$2*(Sections!$O$2/Sections!$N$2)-Sections!HS304/Sections!HH304</f>
        <v>8.8713994128626652</v>
      </c>
      <c r="HO304" s="82">
        <f>(Sections!$V$2*Sections!$L$2*BikeData!$N$2*((Sections!$P$2)/Sections!$M$2)/(1-Sections!$V$2*Sections!$N$2/Sections!$M$2))/Sections!HH304-Sections!HS304/Sections!HH304</f>
        <v>12.851224644454605</v>
      </c>
      <c r="HP304" s="82">
        <f t="shared" si="412"/>
        <v>8.8713994128626652</v>
      </c>
      <c r="HQ304" s="82">
        <f t="shared" si="376"/>
        <v>34.44066344040094</v>
      </c>
      <c r="HR304" s="106">
        <f t="shared" si="381"/>
        <v>2.8918739612158656E-2</v>
      </c>
      <c r="HS304" s="104">
        <f>0.5*Sections!$U$2*Sections!$T$2*Sections!HJ304^2</f>
        <v>216.96916184853816</v>
      </c>
      <c r="HT304" s="104">
        <f>BikeData!$N$2*((Sections!$P$2)/Sections!$N$2)-(0.5*Sections!$U$2*Sections!$T$2*Sections!HJ304^2)/BikeData!$G$5</f>
        <v>9.6124671384543454</v>
      </c>
      <c r="HU304" s="104">
        <f>Sections!$V$2*BikeData!$N$2*(Sections!$P$2/Sections!$M$2)/(1-Sections!$V$2*Sections!$N$2/Sections!$M$2)</f>
        <v>15.459349727578084</v>
      </c>
      <c r="HV304" s="106">
        <f t="shared" si="413"/>
        <v>9.6124671384543454</v>
      </c>
      <c r="HW304" s="106">
        <f t="shared" si="414"/>
        <v>43.421918600000026</v>
      </c>
      <c r="HX304" s="106">
        <f t="shared" si="390"/>
        <v>45.988126961698214</v>
      </c>
      <c r="HY304" s="106">
        <f t="shared" si="415"/>
        <v>1</v>
      </c>
      <c r="HZ304" s="106">
        <f t="shared" si="380"/>
        <v>-9.6124671384543454</v>
      </c>
      <c r="IA304" s="639"/>
    </row>
    <row r="305" spans="2:235">
      <c r="B305" s="65"/>
      <c r="C305" s="65"/>
      <c r="D305" s="65"/>
      <c r="E305" s="111"/>
      <c r="F305" s="111"/>
      <c r="L305" s="149">
        <f>INDEX($B$29:$B$34, MATCH($P305, $A$29:$A$34, 0))</f>
        <v>281.54523308547459</v>
      </c>
      <c r="M305" s="149">
        <f t="shared" si="384"/>
        <v>279</v>
      </c>
      <c r="N305" s="149">
        <f t="shared" si="391"/>
        <v>62.986910089052451</v>
      </c>
      <c r="O305" s="149">
        <f t="shared" si="385"/>
        <v>226.75287632058883</v>
      </c>
      <c r="P305" s="149">
        <f>IF(AC305=0,
IF(N305&lt;$E$29,1,
IF(N305&lt;$E$30,2,
IF(N305&lt;$E$31,3,
IF(N305&lt;$E$32,4,
IF(N305&lt;$E$33,5,
IF(N305&lt;$E$34,6)))))),
IF(N305&gt;$F$29,1,
IF(N305&gt;$F$30,2,
IF(N305&gt;$F$31,3,
IF(N305&gt;$F$32,4,
IF(N305&gt;$F$33,5,
IF(N305&gt;$F$34,6)))))))</f>
        <v>4</v>
      </c>
      <c r="Q305" s="149" cm="1">
        <f t="array" ref="Q305">INDEX(Sections!$A$37:$F$67, MATCH(N305, Acceleration!$H$6:$H$36, 1), Sections!P305)</f>
        <v>4.7104625432718503</v>
      </c>
      <c r="R305" s="149">
        <f>(BikeData!$G$5/L305)*BikeData!$N$2*(Sections!$O$2/Sections!$N$2)-Sections!W305/Sections!L305</f>
        <v>7.7089977742666189</v>
      </c>
      <c r="S305" s="149">
        <f>(Sections!$V$2*Sections!$L$2*BikeData!$N$2*((Sections!$P$2)/Sections!$M$2)/(1-Sections!$V$2*Sections!$N$2/Sections!$M$2))/Sections!L305-Sections!W305/Sections!L305</f>
        <v>11.959517621796959</v>
      </c>
      <c r="T305" s="149">
        <f t="shared" si="382"/>
        <v>4.7104625432718503</v>
      </c>
      <c r="U305" s="149">
        <f t="shared" si="383"/>
        <v>63.061650530674513</v>
      </c>
      <c r="V305" s="149">
        <f t="shared" si="386"/>
        <v>1.5866900741800128E-2</v>
      </c>
      <c r="W305" s="149">
        <f>0.5*Sections!$U$2*Sections!$T$2*Sections!N305^2</f>
        <v>714.12315166194787</v>
      </c>
      <c r="X305" s="149">
        <f>BikeData!$N$2*((Sections!$P$2)/Sections!$N$2)-(0.5*Sections!$U$2*Sections!$T$2*Sections!N305^2)/BikeData!$G$5</f>
        <v>7.7293080861308248</v>
      </c>
      <c r="Y305" s="149">
        <f>Sections!$V$2*BikeData!$N$2*(Sections!$P$2/Sections!$M$2)/(1-Sections!$V$2*Sections!$N$2/Sections!$M$2)</f>
        <v>15.459349727578084</v>
      </c>
      <c r="Z305" s="149">
        <f t="shared" si="387"/>
        <v>7.7293080861308248</v>
      </c>
      <c r="AA305" s="149">
        <f>$D$2-M305</f>
        <v>224.2</v>
      </c>
      <c r="AB305" s="149">
        <f>MAX(0, (N305^2 - M$17^2)/(2*Sections!Z305))</f>
        <v>198.6275889058802</v>
      </c>
      <c r="AC305" s="149">
        <f t="shared" si="392"/>
        <v>0</v>
      </c>
      <c r="AD305" s="149">
        <f t="shared" si="388"/>
        <v>4.7104625432718503</v>
      </c>
      <c r="FR305" s="129">
        <f>INDEX($B$29:$B$34, MATCH($FV305, $A$29:$A$34, 0))</f>
        <v>277.57950855748163</v>
      </c>
      <c r="FS305" s="129">
        <f t="shared" si="393"/>
        <v>279</v>
      </c>
      <c r="FT305" s="129">
        <f t="shared" si="394"/>
        <v>64.588812209984738</v>
      </c>
      <c r="FU305" s="129">
        <f t="shared" si="395"/>
        <v>232.51972395594507</v>
      </c>
      <c r="FV305" s="149">
        <f>IF(GI305=1,
IF(FT305&lt;$E$29,1,
IF(FT305&lt;$E$30,2,
IF(FT305&lt;$E$31,3,
IF(FT305&lt;$E$32,4,
IF(FT305&lt;$E$33,5,
IF(FT305&lt;$E$34,6)))))),
IF(FT305&gt;$F$29,1,
IF(FT305&gt;$F$30,2,
IF(FT305&gt;$F$31,3,
IF(FT305&gt;$F$32,4,
IF(FT305&gt;$F$33,5,
IF(FT305&gt;$F$34,6)))))))</f>
        <v>5</v>
      </c>
      <c r="FW305" s="149" cm="1">
        <f t="array" ref="FW305">INDEX(Sections!$A$37:$F$67, MATCH(FT305, Acceleration!$H$6:$H$36, 1), Sections!FV305)</f>
        <v>2.9640770416235949</v>
      </c>
      <c r="FX305" s="129">
        <f>(BikeData!$G$5/FR305)*BikeData!$N$2*(Sections!$O$2/Sections!$N$2)-Sections!GC305/Sections!FR305</f>
        <v>7.6866123824338715</v>
      </c>
      <c r="FY305" s="129">
        <f>(Sections!$V$2*Sections!$L$2*BikeData!$N$2*((Sections!$P$2)/Sections!$M$2)/(1-Sections!$V$2*Sections!$N$2/Sections!$M$2))/Sections!FR305-Sections!GC305/Sections!FR305</f>
        <v>11.997858581501003</v>
      </c>
      <c r="FZ305" s="129">
        <f t="shared" si="396"/>
        <v>2.9640770416235949</v>
      </c>
      <c r="GA305" s="129">
        <f t="shared" si="397"/>
        <v>64.634687411481465</v>
      </c>
      <c r="GB305" s="129">
        <f t="shared" si="389"/>
        <v>1.5477061106211644E-2</v>
      </c>
      <c r="GC305" s="149">
        <f>0.5*Sections!$U$2*Sections!$T$2*Sections!FT305^2</f>
        <v>750.90863928540114</v>
      </c>
      <c r="GD305" s="149">
        <f>BikeData!$N$2*((Sections!$P$2)/Sections!$N$2)-(0.5*Sections!$U$2*Sections!$T$2*Sections!FT305^2)/BikeData!$G$5</f>
        <v>7.5899691178601678</v>
      </c>
      <c r="GE305" s="149">
        <f>Sections!$V$2*BikeData!$N$2*(Sections!$P$2/Sections!$M$2)/(1-Sections!$V$2*Sections!$N$2/Sections!$M$2)</f>
        <v>15.459349727578084</v>
      </c>
      <c r="GF305" s="149">
        <f t="shared" si="398"/>
        <v>7.5899691178601678</v>
      </c>
      <c r="GG305" s="149">
        <f t="shared" si="399"/>
        <v>235.54111422000005</v>
      </c>
      <c r="GH305" s="149">
        <f>MAX(0, (FT305^2 - CX$6^2)/(2*Sections!GF305))</f>
        <v>274.81763087020312</v>
      </c>
      <c r="GI305" s="149">
        <f t="shared" si="400"/>
        <v>1</v>
      </c>
      <c r="GJ305" s="149">
        <f t="shared" si="401"/>
        <v>2.9640770416235949</v>
      </c>
      <c r="GK305" s="639"/>
      <c r="GL305" s="670"/>
      <c r="GM305" s="229">
        <f>INDEX($B$29:$B$34, MATCH(GQ305, $A$29:$A$34, 0))</f>
        <v>288.49501037177833</v>
      </c>
      <c r="GN305" s="106">
        <f t="shared" si="402"/>
        <v>279</v>
      </c>
      <c r="GO305" s="106">
        <f t="shared" si="403"/>
        <v>47.746188615660778</v>
      </c>
      <c r="GP305" s="106">
        <f t="shared" si="404"/>
        <v>171.88627901637881</v>
      </c>
      <c r="GQ305" s="106">
        <f>IF(HD305=1,
IF(GO305&lt;$E$29,1,
IF(GO305&lt;$E$30,2,
IF(GO305&lt;$E$31,3,
IF(GO305&lt;$E$32,4,
IF(GO305&lt;$E$33,5,
IF(GO305&lt;$E$34,6)))))),
IF(GO305&gt;$F$29,1,
IF(GO305&gt;$F$30,2,
IF(GO305&gt;$F$31,3,
IF(GO305&gt;$F$32,4,
IF(GO305&gt;$F$33,5,
IF(GO305&gt;$F$34,6)))))))</f>
        <v>3</v>
      </c>
      <c r="GR305" s="106" cm="1">
        <f t="array" ref="GR305">INDEX(Sections!$A$37:$F$67, MATCH(GO305, Acceleration!$H$6:$H$36, 1), Sections!GQ305)</f>
        <v>6.8582415088433493</v>
      </c>
      <c r="GS305" s="106">
        <f>(BikeData!$G$5/GM305)*BikeData!$N$2*(Sections!$O$2/Sections!$N$2)-Sections!GX305/Sections!GM305</f>
        <v>8.5762626839430389</v>
      </c>
      <c r="GT305" s="106">
        <f>(Sections!$V$2*Sections!$L$2*BikeData!$N$2*((Sections!$P$2)/Sections!$M$2)/(1-Sections!$V$2*Sections!$N$2/Sections!$M$2))/Sections!GM305-Sections!GX305/Sections!GM305</f>
        <v>12.724388503052289</v>
      </c>
      <c r="GU305" s="106">
        <f t="shared" si="405"/>
        <v>6.8582415088433493</v>
      </c>
      <c r="GV305" s="106">
        <f t="shared" si="416"/>
        <v>47.559841958145228</v>
      </c>
      <c r="GW305" s="106">
        <f t="shared" si="377"/>
        <v>2.09850309362236E-2</v>
      </c>
      <c r="GX305" s="106">
        <f>0.5*Sections!$U$2*Sections!$T$2*Sections!GO305^2</f>
        <v>410.34573491800586</v>
      </c>
      <c r="GY305" s="106">
        <f>BikeData!$N$2*((Sections!$P$2)/Sections!$N$2)-(0.5*Sections!$U$2*Sections!$T$2*Sections!GO305^2)/BikeData!$G$5</f>
        <v>8.8799801192518171</v>
      </c>
      <c r="GZ305" s="106">
        <f>Sections!$V$2*BikeData!$N$2*(Sections!$P$2/Sections!$M$2)/(1-Sections!$V$2*Sections!$N$2/Sections!$M$2)</f>
        <v>15.459349727578084</v>
      </c>
      <c r="HA305" s="106">
        <f t="shared" si="406"/>
        <v>8.8799801192518171</v>
      </c>
      <c r="HB305" s="106">
        <f t="shared" si="407"/>
        <v>104.21187875999999</v>
      </c>
      <c r="HC305" s="106">
        <f>MAX(0, (GO305^2 - DY$9^2)/(2*Sections!HA305))</f>
        <v>128.36169094454746</v>
      </c>
      <c r="HD305" s="106">
        <f t="shared" si="408"/>
        <v>1</v>
      </c>
      <c r="HE305" s="106">
        <f t="shared" si="378"/>
        <v>-8.8799801192518171</v>
      </c>
      <c r="HF305" s="639"/>
      <c r="HG305" s="672"/>
      <c r="HH305" s="82">
        <f>INDEX($B$29:$B$34, MATCH(HL305, $A$29:$A$34, 0))</f>
        <v>300.69501336586995</v>
      </c>
      <c r="HI305" s="82">
        <f t="shared" si="409"/>
        <v>279</v>
      </c>
      <c r="HJ305" s="82">
        <f t="shared" si="410"/>
        <v>34.44066344040094</v>
      </c>
      <c r="HK305" s="82">
        <f t="shared" si="411"/>
        <v>123.98638838544339</v>
      </c>
      <c r="HL305" s="106">
        <f>IF(HY305=1,
IF(HJ305&lt;$E$29,1,
IF(HJ305&lt;$E$30,2,
IF(HJ305&lt;$E$31,3,
IF(HJ305&lt;$E$32,4,
IF(HJ305&lt;$E$33,5,
IF(HJ305&lt;$E$34,6)))))),
IF(HJ305&gt;$F$29,1,
IF(HJ305&gt;$F$30,2,
IF(HJ305&gt;$F$31,3,
IF(HJ305&gt;$F$32,4,
IF(HJ305&gt;$F$33,5,
IF(HJ305&gt;$F$34,6)))))))</f>
        <v>2</v>
      </c>
      <c r="HM305" s="106" cm="1">
        <f t="array" ref="HM305">INDEX(Sections!$A$37:$F$67, MATCH(HJ305, Acceleration!$H$6:$H$36, 1), Sections!HL305)</f>
        <v>9.4901727706756382</v>
      </c>
      <c r="HN305" s="82">
        <f>(BikeData!$G$5/HH305)*BikeData!$N$2*(Sections!$O$2/Sections!$N$2)-Sections!HS305/Sections!HH305</f>
        <v>8.8829077120230266</v>
      </c>
      <c r="HO305" s="82">
        <f>(Sections!$V$2*Sections!$L$2*BikeData!$N$2*((Sections!$P$2)/Sections!$M$2)/(1-Sections!$V$2*Sections!$N$2/Sections!$M$2))/Sections!HH305-Sections!HS305/Sections!HH305</f>
        <v>12.862732943614967</v>
      </c>
      <c r="HP305" s="82">
        <f t="shared" si="412"/>
        <v>8.8829077120230266</v>
      </c>
      <c r="HQ305" s="82">
        <f t="shared" si="376"/>
        <v>34.160037296797448</v>
      </c>
      <c r="HR305" s="106">
        <f t="shared" si="381"/>
        <v>2.9154221145083849E-2</v>
      </c>
      <c r="HS305" s="104">
        <f>0.5*Sections!$U$2*Sections!$T$2*Sections!HJ305^2</f>
        <v>213.50867367869455</v>
      </c>
      <c r="HT305" s="104">
        <f>BikeData!$N$2*((Sections!$P$2)/Sections!$N$2)-(0.5*Sections!$U$2*Sections!$T$2*Sections!HJ305^2)/BikeData!$G$5</f>
        <v>9.6255750481886011</v>
      </c>
      <c r="HU305" s="104">
        <f>Sections!$V$2*BikeData!$N$2*(Sections!$P$2/Sections!$M$2)/(1-Sections!$V$2*Sections!$N$2/Sections!$M$2)</f>
        <v>15.459349727578084</v>
      </c>
      <c r="HV305" s="106">
        <f t="shared" si="413"/>
        <v>9.6255750481886011</v>
      </c>
      <c r="HW305" s="106">
        <f t="shared" si="414"/>
        <v>42.421918600000026</v>
      </c>
      <c r="HX305" s="106">
        <f t="shared" si="390"/>
        <v>44.926863057528848</v>
      </c>
      <c r="HY305" s="106">
        <f t="shared" si="415"/>
        <v>1</v>
      </c>
      <c r="HZ305" s="106">
        <f t="shared" si="380"/>
        <v>-9.6255750481886011</v>
      </c>
      <c r="IA305" s="639"/>
    </row>
    <row r="306" spans="2:235">
      <c r="B306" s="65"/>
      <c r="C306" s="65"/>
      <c r="D306" s="65"/>
      <c r="E306" s="111"/>
      <c r="F306" s="111"/>
      <c r="L306" s="149">
        <f>INDEX($B$29:$B$34, MATCH($P306, $A$29:$A$34, 0))</f>
        <v>281.54523308547459</v>
      </c>
      <c r="M306" s="149">
        <f t="shared" si="384"/>
        <v>280</v>
      </c>
      <c r="N306" s="149">
        <f t="shared" si="391"/>
        <v>63.061650530674513</v>
      </c>
      <c r="O306" s="149">
        <f t="shared" si="385"/>
        <v>227.02194191042824</v>
      </c>
      <c r="P306" s="149">
        <f>IF(AC306=0,
IF(N306&lt;$E$29,1,
IF(N306&lt;$E$30,2,
IF(N306&lt;$E$31,3,
IF(N306&lt;$E$32,4,
IF(N306&lt;$E$33,5,
IF(N306&lt;$E$34,6)))))),
IF(N306&gt;$F$29,1,
IF(N306&gt;$F$30,2,
IF(N306&gt;$F$31,3,
IF(N306&gt;$F$32,4,
IF(N306&gt;$F$33,5,
IF(N306&gt;$F$34,6)))))))</f>
        <v>4</v>
      </c>
      <c r="Q306" s="149" cm="1">
        <f t="array" ref="Q306">INDEX(Sections!$A$37:$F$67, MATCH(N306, Acceleration!$H$6:$H$36, 1), Sections!P306)</f>
        <v>4.7104625432718503</v>
      </c>
      <c r="R306" s="149">
        <f>(BikeData!$G$5/L306)*BikeData!$N$2*(Sections!$O$2/Sections!$N$2)-Sections!W306/Sections!L306</f>
        <v>7.7029747047335491</v>
      </c>
      <c r="S306" s="149">
        <f>(Sections!$V$2*Sections!$L$2*BikeData!$N$2*((Sections!$P$2)/Sections!$M$2)/(1-Sections!$V$2*Sections!$N$2/Sections!$M$2))/Sections!L306-Sections!W306/Sections!L306</f>
        <v>11.953494552263889</v>
      </c>
      <c r="T306" s="149">
        <f t="shared" si="382"/>
        <v>4.7104625432718503</v>
      </c>
      <c r="U306" s="149">
        <f t="shared" si="383"/>
        <v>63.136302494994624</v>
      </c>
      <c r="V306" s="149">
        <f t="shared" si="386"/>
        <v>1.5848117596591365E-2</v>
      </c>
      <c r="W306" s="149">
        <f>0.5*Sections!$U$2*Sections!$T$2*Sections!N306^2</f>
        <v>715.8189181775258</v>
      </c>
      <c r="X306" s="149">
        <f>BikeData!$N$2*((Sections!$P$2)/Sections!$N$2)-(0.5*Sections!$U$2*Sections!$T$2*Sections!N306^2)/BikeData!$G$5</f>
        <v>7.7228847281172719</v>
      </c>
      <c r="Y306" s="149">
        <f>Sections!$V$2*BikeData!$N$2*(Sections!$P$2/Sections!$M$2)/(1-Sections!$V$2*Sections!$N$2/Sections!$M$2)</f>
        <v>15.459349727578084</v>
      </c>
      <c r="Z306" s="149">
        <f t="shared" si="387"/>
        <v>7.7228847281172719</v>
      </c>
      <c r="AA306" s="149">
        <f>$D$2-M306</f>
        <v>223.2</v>
      </c>
      <c r="AB306" s="149">
        <f>MAX(0, (N306^2 - M$17^2)/(2*Sections!Z306))</f>
        <v>199.40272913766276</v>
      </c>
      <c r="AC306" s="149">
        <f t="shared" si="392"/>
        <v>0</v>
      </c>
      <c r="AD306" s="149">
        <f t="shared" si="388"/>
        <v>4.7104625432718503</v>
      </c>
      <c r="FR306" s="129">
        <f>INDEX($B$29:$B$34, MATCH($FV306, $A$29:$A$34, 0))</f>
        <v>277.57950855748163</v>
      </c>
      <c r="FS306" s="129">
        <f t="shared" si="393"/>
        <v>280</v>
      </c>
      <c r="FT306" s="129">
        <f t="shared" si="394"/>
        <v>64.634687411481465</v>
      </c>
      <c r="FU306" s="129">
        <f t="shared" si="395"/>
        <v>232.68487468133327</v>
      </c>
      <c r="FV306" s="149">
        <f>IF(GI306=1,
IF(FT306&lt;$E$29,1,
IF(FT306&lt;$E$30,2,
IF(FT306&lt;$E$31,3,
IF(FT306&lt;$E$32,4,
IF(FT306&lt;$E$33,5,
IF(FT306&lt;$E$34,6)))))),
IF(FT306&gt;$F$29,1,
IF(FT306&gt;$F$30,2,
IF(FT306&gt;$F$31,3,
IF(FT306&gt;$F$32,4,
IF(FT306&gt;$F$33,5,
IF(FT306&gt;$F$34,6)))))))</f>
        <v>5</v>
      </c>
      <c r="FW306" s="149" cm="1">
        <f t="array" ref="FW306">INDEX(Sections!$A$37:$F$67, MATCH(FT306, Acceleration!$H$6:$H$36, 1), Sections!FV306)</f>
        <v>2.9640770416235949</v>
      </c>
      <c r="FX306" s="129">
        <f>(BikeData!$G$5/FR306)*BikeData!$N$2*(Sections!$O$2/Sections!$N$2)-Sections!GC306/Sections!FR306</f>
        <v>7.6827681947251678</v>
      </c>
      <c r="FY306" s="129">
        <f>(Sections!$V$2*Sections!$L$2*BikeData!$N$2*((Sections!$P$2)/Sections!$M$2)/(1-Sections!$V$2*Sections!$N$2/Sections!$M$2))/Sections!FR306-Sections!GC306/Sections!FR306</f>
        <v>11.994014393792298</v>
      </c>
      <c r="FZ306" s="129">
        <f t="shared" si="396"/>
        <v>2.9640770416235949</v>
      </c>
      <c r="GA306" s="129">
        <f t="shared" si="397"/>
        <v>64.680530075619885</v>
      </c>
      <c r="GB306" s="129">
        <f t="shared" si="389"/>
        <v>1.5466083875238497E-2</v>
      </c>
      <c r="GC306" s="149">
        <f>0.5*Sections!$U$2*Sections!$T$2*Sections!FT306^2</f>
        <v>751.9757070203857</v>
      </c>
      <c r="GD306" s="149">
        <f>BikeData!$N$2*((Sections!$P$2)/Sections!$N$2)-(0.5*Sections!$U$2*Sections!$T$2*Sections!FT306^2)/BikeData!$G$5</f>
        <v>7.5859271946215898</v>
      </c>
      <c r="GE306" s="149">
        <f>Sections!$V$2*BikeData!$N$2*(Sections!$P$2/Sections!$M$2)/(1-Sections!$V$2*Sections!$N$2/Sections!$M$2)</f>
        <v>15.459349727578084</v>
      </c>
      <c r="GF306" s="149">
        <f t="shared" si="398"/>
        <v>7.5859271946215898</v>
      </c>
      <c r="GG306" s="149">
        <f t="shared" si="399"/>
        <v>234.54111422000005</v>
      </c>
      <c r="GH306" s="149">
        <f>MAX(0, (FT306^2 - CX$6^2)/(2*Sections!GF306))</f>
        <v>275.35479247295325</v>
      </c>
      <c r="GI306" s="149">
        <f t="shared" si="400"/>
        <v>1</v>
      </c>
      <c r="GJ306" s="149">
        <f t="shared" si="401"/>
        <v>2.9640770416235949</v>
      </c>
      <c r="GK306" s="639"/>
      <c r="GL306" s="670"/>
      <c r="GM306" s="229">
        <f>INDEX($B$29:$B$34, MATCH(GQ306, $A$29:$A$34, 0))</f>
        <v>288.49501037177833</v>
      </c>
      <c r="GN306" s="106">
        <f t="shared" si="402"/>
        <v>280</v>
      </c>
      <c r="GO306" s="106">
        <f t="shared" si="403"/>
        <v>47.559841958145228</v>
      </c>
      <c r="GP306" s="106">
        <f t="shared" si="404"/>
        <v>171.21543104932283</v>
      </c>
      <c r="GQ306" s="106">
        <f>IF(HD306=1,
IF(GO306&lt;$E$29,1,
IF(GO306&lt;$E$30,2,
IF(GO306&lt;$E$31,3,
IF(GO306&lt;$E$32,4,
IF(GO306&lt;$E$33,5,
IF(GO306&lt;$E$34,6)))))),
IF(GO306&gt;$F$29,1,
IF(GO306&gt;$F$30,2,
IF(GO306&gt;$F$31,3,
IF(GO306&gt;$F$32,4,
IF(GO306&gt;$F$33,5,
IF(GO306&gt;$F$34,6)))))))</f>
        <v>3</v>
      </c>
      <c r="GR306" s="106" cm="1">
        <f t="array" ref="GR306">INDEX(Sections!$A$37:$F$67, MATCH(GO306, Acceleration!$H$6:$H$36, 1), Sections!GQ306)</f>
        <v>6.8582415088433493</v>
      </c>
      <c r="GS306" s="106">
        <f>(BikeData!$G$5/GM306)*BikeData!$N$2*(Sections!$O$2/Sections!$N$2)-Sections!GX306/Sections!GM306</f>
        <v>8.5873436133456327</v>
      </c>
      <c r="GT306" s="106">
        <f>(Sections!$V$2*Sections!$L$2*BikeData!$N$2*((Sections!$P$2)/Sections!$M$2)/(1-Sections!$V$2*Sections!$N$2/Sections!$M$2))/Sections!GM306-Sections!GX306/Sections!GM306</f>
        <v>12.735469432454884</v>
      </c>
      <c r="GU306" s="106">
        <f t="shared" si="405"/>
        <v>6.8582415088433493</v>
      </c>
      <c r="GV306" s="106">
        <f t="shared" si="416"/>
        <v>47.37250667547211</v>
      </c>
      <c r="GW306" s="106">
        <f t="shared" si="377"/>
        <v>2.1067634255198142E-2</v>
      </c>
      <c r="GX306" s="106">
        <f>0.5*Sections!$U$2*Sections!$T$2*Sections!GO306^2</f>
        <v>407.14894207507524</v>
      </c>
      <c r="GY306" s="106">
        <f>BikeData!$N$2*((Sections!$P$2)/Sections!$N$2)-(0.5*Sections!$U$2*Sections!$T$2*Sections!GO306^2)/BikeData!$G$5</f>
        <v>8.8920891830507962</v>
      </c>
      <c r="GZ306" s="106">
        <f>Sections!$V$2*BikeData!$N$2*(Sections!$P$2/Sections!$M$2)/(1-Sections!$V$2*Sections!$N$2/Sections!$M$2)</f>
        <v>15.459349727578084</v>
      </c>
      <c r="HA306" s="106">
        <f t="shared" si="406"/>
        <v>8.8920891830507962</v>
      </c>
      <c r="HB306" s="106">
        <f t="shared" si="407"/>
        <v>103.21187875999999</v>
      </c>
      <c r="HC306" s="106">
        <f>MAX(0, (GO306^2 - DY$9^2)/(2*Sections!HA306))</f>
        <v>127.18825241852223</v>
      </c>
      <c r="HD306" s="106">
        <f t="shared" si="408"/>
        <v>1</v>
      </c>
      <c r="HE306" s="106">
        <f t="shared" si="378"/>
        <v>-8.8920891830507962</v>
      </c>
      <c r="HF306" s="639"/>
      <c r="HG306" s="672"/>
      <c r="HH306" s="82">
        <f>INDEX($B$29:$B$34, MATCH(HL306, $A$29:$A$34, 0))</f>
        <v>300.69501336586995</v>
      </c>
      <c r="HI306" s="82">
        <f t="shared" si="409"/>
        <v>280</v>
      </c>
      <c r="HJ306" s="82">
        <f t="shared" si="410"/>
        <v>34.160037296797448</v>
      </c>
      <c r="HK306" s="82">
        <f t="shared" si="411"/>
        <v>122.97613426847082</v>
      </c>
      <c r="HL306" s="106">
        <f>IF(HY306=1,
IF(HJ306&lt;$E$29,1,
IF(HJ306&lt;$E$30,2,
IF(HJ306&lt;$E$31,3,
IF(HJ306&lt;$E$32,4,
IF(HJ306&lt;$E$33,5,
IF(HJ306&lt;$E$34,6)))))),
IF(HJ306&gt;$F$29,1,
IF(HJ306&gt;$F$30,2,
IF(HJ306&gt;$F$31,3,
IF(HJ306&gt;$F$32,4,
IF(HJ306&gt;$F$33,5,
IF(HJ306&gt;$F$34,6)))))))</f>
        <v>2</v>
      </c>
      <c r="HM306" s="106" cm="1">
        <f t="array" ref="HM306">INDEX(Sections!$A$37:$F$67, MATCH(HJ306, Acceleration!$H$6:$H$36, 1), Sections!HL306)</f>
        <v>9.4901727706756382</v>
      </c>
      <c r="HN306" s="82">
        <f>(BikeData!$G$5/HH306)*BikeData!$N$2*(Sections!$O$2/Sections!$N$2)-Sections!HS306/Sections!HH306</f>
        <v>8.8944317043186079</v>
      </c>
      <c r="HO306" s="82">
        <f>(Sections!$V$2*Sections!$L$2*BikeData!$N$2*((Sections!$P$2)/Sections!$M$2)/(1-Sections!$V$2*Sections!$N$2/Sections!$M$2))/Sections!HH306-Sections!HS306/Sections!HH306</f>
        <v>12.874256935910548</v>
      </c>
      <c r="HP306" s="82">
        <f t="shared" si="412"/>
        <v>8.8944317043186079</v>
      </c>
      <c r="HQ306" s="82">
        <f t="shared" si="376"/>
        <v>33.876699167036662</v>
      </c>
      <c r="HR306" s="106">
        <f t="shared" si="381"/>
        <v>2.9395883811433317E-2</v>
      </c>
      <c r="HS306" s="104">
        <f>0.5*Sections!$U$2*Sections!$T$2*Sections!HJ306^2</f>
        <v>210.04346666134666</v>
      </c>
      <c r="HT306" s="104">
        <f>BikeData!$N$2*((Sections!$P$2)/Sections!$N$2)-(0.5*Sections!$U$2*Sections!$T$2*Sections!HJ306^2)/BikeData!$G$5</f>
        <v>9.6387008323452221</v>
      </c>
      <c r="HU306" s="104">
        <f>Sections!$V$2*BikeData!$N$2*(Sections!$P$2/Sections!$M$2)/(1-Sections!$V$2*Sections!$N$2/Sections!$M$2)</f>
        <v>15.459349727578084</v>
      </c>
      <c r="HV306" s="106">
        <f t="shared" si="413"/>
        <v>9.6387008323452221</v>
      </c>
      <c r="HW306" s="106">
        <f t="shared" si="414"/>
        <v>41.421918600000026</v>
      </c>
      <c r="HX306" s="106">
        <f t="shared" si="390"/>
        <v>43.867044360673383</v>
      </c>
      <c r="HY306" s="106">
        <f t="shared" si="415"/>
        <v>1</v>
      </c>
      <c r="HZ306" s="106">
        <f t="shared" si="380"/>
        <v>-9.6387008323452221</v>
      </c>
      <c r="IA306" s="639"/>
    </row>
    <row r="307" spans="2:235">
      <c r="B307" s="65"/>
      <c r="C307" s="65"/>
      <c r="D307" s="65"/>
      <c r="E307" s="111"/>
      <c r="F307" s="111"/>
      <c r="L307" s="149">
        <f>INDEX($B$29:$B$34, MATCH($P307, $A$29:$A$34, 0))</f>
        <v>281.54523308547459</v>
      </c>
      <c r="M307" s="149">
        <f t="shared" si="384"/>
        <v>281</v>
      </c>
      <c r="N307" s="149">
        <f t="shared" si="391"/>
        <v>63.136302494994624</v>
      </c>
      <c r="O307" s="149">
        <f t="shared" si="385"/>
        <v>227.29068898198065</v>
      </c>
      <c r="P307" s="149">
        <f>IF(AC307=0,
IF(N307&lt;$E$29,1,
IF(N307&lt;$E$30,2,
IF(N307&lt;$E$31,3,
IF(N307&lt;$E$32,4,
IF(N307&lt;$E$33,5,
IF(N307&lt;$E$34,6)))))),
IF(N307&gt;$F$29,1,
IF(N307&gt;$F$30,2,
IF(N307&gt;$F$31,3,
IF(N307&gt;$F$32,4,
IF(N307&gt;$F$33,5,
IF(N307&gt;$F$34,6)))))))</f>
        <v>4</v>
      </c>
      <c r="Q307" s="149" cm="1">
        <f t="array" ref="Q307">INDEX(Sections!$A$37:$F$67, MATCH(N307, Acceleration!$H$6:$H$36, 1), Sections!P307)</f>
        <v>4.7104625432718503</v>
      </c>
      <c r="R307" s="149">
        <f>(BikeData!$G$5/L307)*BikeData!$N$2*(Sections!$O$2/Sections!$N$2)-Sections!W307/Sections!L307</f>
        <v>7.696951635200481</v>
      </c>
      <c r="S307" s="149">
        <f>(Sections!$V$2*Sections!$L$2*BikeData!$N$2*((Sections!$P$2)/Sections!$M$2)/(1-Sections!$V$2*Sections!$N$2/Sections!$M$2))/Sections!L307-Sections!W307/Sections!L307</f>
        <v>11.947471482730821</v>
      </c>
      <c r="T307" s="149">
        <f t="shared" si="382"/>
        <v>4.7104625432718503</v>
      </c>
      <c r="U307" s="149">
        <f t="shared" si="383"/>
        <v>63.210866295487584</v>
      </c>
      <c r="V307" s="149">
        <f t="shared" si="386"/>
        <v>1.5829401000006439E-2</v>
      </c>
      <c r="W307" s="149">
        <f>0.5*Sections!$U$2*Sections!$T$2*Sections!N307^2</f>
        <v>717.5146846931035</v>
      </c>
      <c r="X307" s="149">
        <f>BikeData!$N$2*((Sections!$P$2)/Sections!$N$2)-(0.5*Sections!$U$2*Sections!$T$2*Sections!N307^2)/BikeData!$G$5</f>
        <v>7.716461370103719</v>
      </c>
      <c r="Y307" s="149">
        <f>Sections!$V$2*BikeData!$N$2*(Sections!$P$2/Sections!$M$2)/(1-Sections!$V$2*Sections!$N$2/Sections!$M$2)</f>
        <v>15.459349727578084</v>
      </c>
      <c r="Z307" s="149">
        <f t="shared" si="387"/>
        <v>7.716461370103719</v>
      </c>
      <c r="AA307" s="149">
        <f>$D$2-M307</f>
        <v>222.2</v>
      </c>
      <c r="AB307" s="149">
        <f>MAX(0, (N307^2 - M$17^2)/(2*Sections!Z307))</f>
        <v>200.17915985817604</v>
      </c>
      <c r="AC307" s="149">
        <f t="shared" si="392"/>
        <v>0</v>
      </c>
      <c r="AD307" s="149">
        <f t="shared" si="388"/>
        <v>4.7104625432718503</v>
      </c>
      <c r="FR307" s="129">
        <f>INDEX($B$29:$B$34, MATCH($FV307, $A$29:$A$34, 0))</f>
        <v>277.57950855748163</v>
      </c>
      <c r="FS307" s="129">
        <f t="shared" si="393"/>
        <v>281</v>
      </c>
      <c r="FT307" s="129">
        <f t="shared" si="394"/>
        <v>64.680530075619885</v>
      </c>
      <c r="FU307" s="129">
        <f t="shared" si="395"/>
        <v>232.8499082722316</v>
      </c>
      <c r="FV307" s="149">
        <f>IF(GI307=1,
IF(FT307&lt;$E$29,1,
IF(FT307&lt;$E$30,2,
IF(FT307&lt;$E$31,3,
IF(FT307&lt;$E$32,4,
IF(FT307&lt;$E$33,5,
IF(FT307&lt;$E$34,6)))))),
IF(FT307&gt;$F$29,1,
IF(FT307&gt;$F$30,2,
IF(FT307&gt;$F$31,3,
IF(FT307&gt;$F$32,4,
IF(FT307&gt;$F$33,5,
IF(FT307&gt;$F$34,6)))))))</f>
        <v>5</v>
      </c>
      <c r="FW307" s="149" cm="1">
        <f t="array" ref="FW307">INDEX(Sections!$A$37:$F$67, MATCH(FT307, Acceleration!$H$6:$H$36, 1), Sections!FV307)</f>
        <v>2.9640770416235949</v>
      </c>
      <c r="FX307" s="129">
        <f>(BikeData!$G$5/FR307)*BikeData!$N$2*(Sections!$O$2/Sections!$N$2)-Sections!GC307/Sections!FR307</f>
        <v>7.6789240070164642</v>
      </c>
      <c r="FY307" s="129">
        <f>(Sections!$V$2*Sections!$L$2*BikeData!$N$2*((Sections!$P$2)/Sections!$M$2)/(1-Sections!$V$2*Sections!$N$2/Sections!$M$2))/Sections!FR307-Sections!GC307/Sections!FR307</f>
        <v>11.990170206083596</v>
      </c>
      <c r="FZ307" s="129">
        <f t="shared" si="396"/>
        <v>2.9640770416235949</v>
      </c>
      <c r="GA307" s="129">
        <f t="shared" si="397"/>
        <v>64.726340271534085</v>
      </c>
      <c r="GB307" s="129">
        <f t="shared" si="389"/>
        <v>1.5455129968250424E-2</v>
      </c>
      <c r="GC307" s="149">
        <f>0.5*Sections!$U$2*Sections!$T$2*Sections!FT307^2</f>
        <v>753.04277475537026</v>
      </c>
      <c r="GD307" s="149">
        <f>BikeData!$N$2*((Sections!$P$2)/Sections!$N$2)-(0.5*Sections!$U$2*Sections!$T$2*Sections!FT307^2)/BikeData!$G$5</f>
        <v>7.5818852713830118</v>
      </c>
      <c r="GE307" s="149">
        <f>Sections!$V$2*BikeData!$N$2*(Sections!$P$2/Sections!$M$2)/(1-Sections!$V$2*Sections!$N$2/Sections!$M$2)</f>
        <v>15.459349727578084</v>
      </c>
      <c r="GF307" s="149">
        <f t="shared" si="398"/>
        <v>7.5818852713830118</v>
      </c>
      <c r="GG307" s="149">
        <f t="shared" si="399"/>
        <v>233.54111422000005</v>
      </c>
      <c r="GH307" s="149">
        <f>MAX(0, (FT307^2 - CX$6^2)/(2*Sections!GF307))</f>
        <v>275.89252680026658</v>
      </c>
      <c r="GI307" s="149">
        <f t="shared" si="400"/>
        <v>1</v>
      </c>
      <c r="GJ307" s="149">
        <f t="shared" si="401"/>
        <v>2.9640770416235949</v>
      </c>
      <c r="GK307" s="639"/>
      <c r="GL307" s="670"/>
      <c r="GM307" s="229">
        <f>INDEX($B$29:$B$34, MATCH(GQ307, $A$29:$A$34, 0))</f>
        <v>288.49501037177833</v>
      </c>
      <c r="GN307" s="106">
        <f t="shared" si="402"/>
        <v>281</v>
      </c>
      <c r="GO307" s="106">
        <f t="shared" si="403"/>
        <v>47.37250667547211</v>
      </c>
      <c r="GP307" s="106">
        <f t="shared" si="404"/>
        <v>170.54102403169961</v>
      </c>
      <c r="GQ307" s="106">
        <f>IF(HD307=1,
IF(GO307&lt;$E$29,1,
IF(GO307&lt;$E$30,2,
IF(GO307&lt;$E$31,3,
IF(GO307&lt;$E$32,4,
IF(GO307&lt;$E$33,5,
IF(GO307&lt;$E$34,6)))))),
IF(GO307&gt;$F$29,1,
IF(GO307&gt;$F$30,2,
IF(GO307&gt;$F$31,3,
IF(GO307&gt;$F$32,4,
IF(GO307&gt;$F$33,5,
IF(GO307&gt;$F$34,6)))))))</f>
        <v>3</v>
      </c>
      <c r="GR307" s="106" cm="1">
        <f t="array" ref="GR307">INDEX(Sections!$A$37:$F$67, MATCH(GO307, Acceleration!$H$6:$H$36, 1), Sections!GQ307)</f>
        <v>6.8582415088433493</v>
      </c>
      <c r="GS307" s="106">
        <f>(BikeData!$G$5/GM307)*BikeData!$N$2*(Sections!$O$2/Sections!$N$2)-Sections!GX307/Sections!GM307</f>
        <v>8.5984396531065048</v>
      </c>
      <c r="GT307" s="106">
        <f>(Sections!$V$2*Sections!$L$2*BikeData!$N$2*((Sections!$P$2)/Sections!$M$2)/(1-Sections!$V$2*Sections!$N$2/Sections!$M$2))/Sections!GM307-Sections!GX307/Sections!GM307</f>
        <v>12.746565472215757</v>
      </c>
      <c r="GU307" s="106">
        <f t="shared" si="405"/>
        <v>6.8582415088433493</v>
      </c>
      <c r="GV307" s="106">
        <f t="shared" si="416"/>
        <v>47.18417064227399</v>
      </c>
      <c r="GW307" s="106">
        <f t="shared" si="377"/>
        <v>2.1151335439582267E-2</v>
      </c>
      <c r="GX307" s="106">
        <f>0.5*Sections!$U$2*Sections!$T$2*Sections!GO307^2</f>
        <v>403.94778996917688</v>
      </c>
      <c r="GY307" s="106">
        <f>BikeData!$N$2*((Sections!$P$2)/Sections!$N$2)-(0.5*Sections!$U$2*Sections!$T$2*Sections!GO307^2)/BikeData!$G$5</f>
        <v>8.904214759209502</v>
      </c>
      <c r="GZ307" s="106">
        <f>Sections!$V$2*BikeData!$N$2*(Sections!$P$2/Sections!$M$2)/(1-Sections!$V$2*Sections!$N$2/Sections!$M$2)</f>
        <v>15.459349727578084</v>
      </c>
      <c r="HA307" s="106">
        <f t="shared" si="406"/>
        <v>8.904214759209502</v>
      </c>
      <c r="HB307" s="106">
        <f t="shared" si="407"/>
        <v>102.21187875999999</v>
      </c>
      <c r="HC307" s="106">
        <f>MAX(0, (GO307^2 - DY$9^2)/(2*Sections!HA307))</f>
        <v>126.01641185689915</v>
      </c>
      <c r="HD307" s="106">
        <f t="shared" si="408"/>
        <v>1</v>
      </c>
      <c r="HE307" s="106">
        <f t="shared" si="378"/>
        <v>-8.904214759209502</v>
      </c>
      <c r="HF307" s="639"/>
      <c r="HG307" s="672"/>
      <c r="HH307" s="82">
        <f>INDEX($B$29:$B$34, MATCH(HL307, $A$29:$A$34, 0))</f>
        <v>300.69501336586995</v>
      </c>
      <c r="HI307" s="82">
        <f t="shared" si="409"/>
        <v>281</v>
      </c>
      <c r="HJ307" s="82">
        <f t="shared" si="410"/>
        <v>33.876699167036662</v>
      </c>
      <c r="HK307" s="82">
        <f t="shared" si="411"/>
        <v>121.95611700133199</v>
      </c>
      <c r="HL307" s="106">
        <f>IF(HY307=1,
IF(HJ307&lt;$E$29,1,
IF(HJ307&lt;$E$30,2,
IF(HJ307&lt;$E$31,3,
IF(HJ307&lt;$E$32,4,
IF(HJ307&lt;$E$33,5,
IF(HJ307&lt;$E$34,6)))))),
IF(HJ307&gt;$F$29,1,
IF(HJ307&gt;$F$30,2,
IF(HJ307&gt;$F$31,3,
IF(HJ307&gt;$F$32,4,
IF(HJ307&gt;$F$33,5,
IF(HJ307&gt;$F$34,6)))))))</f>
        <v>2</v>
      </c>
      <c r="HM307" s="106" cm="1">
        <f t="array" ref="HM307">INDEX(Sections!$A$37:$F$67, MATCH(HJ307, Acceleration!$H$6:$H$36, 1), Sections!HL307)</f>
        <v>9.4901727706756382</v>
      </c>
      <c r="HN307" s="82">
        <f>(BikeData!$G$5/HH307)*BikeData!$N$2*(Sections!$O$2/Sections!$N$2)-Sections!HS307/Sections!HH307</f>
        <v>8.905971411149137</v>
      </c>
      <c r="HO307" s="82">
        <f>(Sections!$V$2*Sections!$L$2*BikeData!$N$2*((Sections!$P$2)/Sections!$M$2)/(1-Sections!$V$2*Sections!$N$2/Sections!$M$2))/Sections!HH307-Sections!HS307/Sections!HH307</f>
        <v>12.885796642741077</v>
      </c>
      <c r="HP307" s="82">
        <f t="shared" si="412"/>
        <v>8.905971411149137</v>
      </c>
      <c r="HQ307" s="82">
        <f t="shared" si="376"/>
        <v>33.590579891143669</v>
      </c>
      <c r="HR307" s="106">
        <f t="shared" si="381"/>
        <v>2.9643999697621187E-2</v>
      </c>
      <c r="HS307" s="104">
        <f>0.5*Sections!$U$2*Sections!$T$2*Sections!HJ307^2</f>
        <v>206.57353436170243</v>
      </c>
      <c r="HT307" s="104">
        <f>BikeData!$N$2*((Sections!$P$2)/Sections!$N$2)-(0.5*Sections!$U$2*Sections!$T$2*Sections!HJ307^2)/BikeData!$G$5</f>
        <v>9.6518445152984214</v>
      </c>
      <c r="HU307" s="104">
        <f>Sections!$V$2*BikeData!$N$2*(Sections!$P$2/Sections!$M$2)/(1-Sections!$V$2*Sections!$N$2/Sections!$M$2)</f>
        <v>15.459349727578084</v>
      </c>
      <c r="HV307" s="106">
        <f t="shared" si="413"/>
        <v>9.6518445152984214</v>
      </c>
      <c r="HW307" s="106">
        <f t="shared" si="414"/>
        <v>40.421918600000026</v>
      </c>
      <c r="HX307" s="106">
        <f t="shared" si="390"/>
        <v>42.808668903078285</v>
      </c>
      <c r="HY307" s="106">
        <f t="shared" si="415"/>
        <v>1</v>
      </c>
      <c r="HZ307" s="106">
        <f t="shared" si="380"/>
        <v>-9.6518445152984214</v>
      </c>
      <c r="IA307" s="639"/>
    </row>
    <row r="308" spans="2:235">
      <c r="B308" s="65"/>
      <c r="C308" s="65"/>
      <c r="D308" s="65"/>
      <c r="E308" s="111"/>
      <c r="F308" s="111"/>
      <c r="L308" s="149">
        <f>INDEX($B$29:$B$34, MATCH($P308, $A$29:$A$34, 0))</f>
        <v>281.54523308547459</v>
      </c>
      <c r="M308" s="149">
        <f t="shared" si="384"/>
        <v>282</v>
      </c>
      <c r="N308" s="149">
        <f t="shared" si="391"/>
        <v>63.210866295487584</v>
      </c>
      <c r="O308" s="149">
        <f t="shared" si="385"/>
        <v>227.5591186637553</v>
      </c>
      <c r="P308" s="149">
        <f>IF(AC308=0,
IF(N308&lt;$E$29,1,
IF(N308&lt;$E$30,2,
IF(N308&lt;$E$31,3,
IF(N308&lt;$E$32,4,
IF(N308&lt;$E$33,5,
IF(N308&lt;$E$34,6)))))),
IF(N308&gt;$F$29,1,
IF(N308&gt;$F$30,2,
IF(N308&gt;$F$31,3,
IF(N308&gt;$F$32,4,
IF(N308&gt;$F$33,5,
IF(N308&gt;$F$34,6)))))))</f>
        <v>4</v>
      </c>
      <c r="Q308" s="149" cm="1">
        <f t="array" ref="Q308">INDEX(Sections!$A$37:$F$67, MATCH(N308, Acceleration!$H$6:$H$36, 1), Sections!P308)</f>
        <v>4.7104625432718503</v>
      </c>
      <c r="R308" s="149">
        <f>(BikeData!$G$5/L308)*BikeData!$N$2*(Sections!$O$2/Sections!$N$2)-Sections!W308/Sections!L308</f>
        <v>7.6909285656674129</v>
      </c>
      <c r="S308" s="149">
        <f>(Sections!$V$2*Sections!$L$2*BikeData!$N$2*((Sections!$P$2)/Sections!$M$2)/(1-Sections!$V$2*Sections!$N$2/Sections!$M$2))/Sections!L308-Sections!W308/Sections!L308</f>
        <v>11.941448413197753</v>
      </c>
      <c r="T308" s="149">
        <f t="shared" si="382"/>
        <v>4.7104625432718503</v>
      </c>
      <c r="U308" s="149">
        <f t="shared" si="383"/>
        <v>63.285342243781471</v>
      </c>
      <c r="V308" s="149">
        <f t="shared" si="386"/>
        <v>1.5810750559998525E-2</v>
      </c>
      <c r="W308" s="149">
        <f>0.5*Sections!$U$2*Sections!$T$2*Sections!N308^2</f>
        <v>719.21045120868143</v>
      </c>
      <c r="X308" s="149">
        <f>BikeData!$N$2*((Sections!$P$2)/Sections!$N$2)-(0.5*Sections!$U$2*Sections!$T$2*Sections!N308^2)/BikeData!$G$5</f>
        <v>7.7100380120901661</v>
      </c>
      <c r="Y308" s="149">
        <f>Sections!$V$2*BikeData!$N$2*(Sections!$P$2/Sections!$M$2)/(1-Sections!$V$2*Sections!$N$2/Sections!$M$2)</f>
        <v>15.459349727578084</v>
      </c>
      <c r="Z308" s="149">
        <f t="shared" si="387"/>
        <v>7.7100380120901661</v>
      </c>
      <c r="AA308" s="149">
        <f>$D$2-M308</f>
        <v>221.2</v>
      </c>
      <c r="AB308" s="149">
        <f>MAX(0, (N308^2 - M$17^2)/(2*Sections!Z308))</f>
        <v>200.95688429280148</v>
      </c>
      <c r="AC308" s="149">
        <f t="shared" si="392"/>
        <v>0</v>
      </c>
      <c r="AD308" s="149">
        <f t="shared" si="388"/>
        <v>4.7104625432718503</v>
      </c>
      <c r="FR308" s="129">
        <f>INDEX($B$29:$B$34, MATCH($FV308, $A$29:$A$34, 0))</f>
        <v>277.57950855748163</v>
      </c>
      <c r="FS308" s="129">
        <f t="shared" si="393"/>
        <v>282</v>
      </c>
      <c r="FT308" s="129">
        <f t="shared" si="394"/>
        <v>64.726340271534085</v>
      </c>
      <c r="FU308" s="129">
        <f t="shared" si="395"/>
        <v>233.01482497752272</v>
      </c>
      <c r="FV308" s="149">
        <f>IF(GI308=1,
IF(FT308&lt;$E$29,1,
IF(FT308&lt;$E$30,2,
IF(FT308&lt;$E$31,3,
IF(FT308&lt;$E$32,4,
IF(FT308&lt;$E$33,5,
IF(FT308&lt;$E$34,6)))))),
IF(FT308&gt;$F$29,1,
IF(FT308&gt;$F$30,2,
IF(FT308&gt;$F$31,3,
IF(FT308&gt;$F$32,4,
IF(FT308&gt;$F$33,5,
IF(FT308&gt;$F$34,6)))))))</f>
        <v>5</v>
      </c>
      <c r="FW308" s="149" cm="1">
        <f t="array" ref="FW308">INDEX(Sections!$A$37:$F$67, MATCH(FT308, Acceleration!$H$6:$H$36, 1), Sections!FV308)</f>
        <v>2.9640770416235949</v>
      </c>
      <c r="FX308" s="129">
        <f>(BikeData!$G$5/FR308)*BikeData!$N$2*(Sections!$O$2/Sections!$N$2)-Sections!GC308/Sections!FR308</f>
        <v>7.6750798193077614</v>
      </c>
      <c r="FY308" s="129">
        <f>(Sections!$V$2*Sections!$L$2*BikeData!$N$2*((Sections!$P$2)/Sections!$M$2)/(1-Sections!$V$2*Sections!$N$2/Sections!$M$2))/Sections!FR308-Sections!GC308/Sections!FR308</f>
        <v>11.986326018374893</v>
      </c>
      <c r="FZ308" s="129">
        <f t="shared" si="396"/>
        <v>2.9640770416235949</v>
      </c>
      <c r="GA308" s="129">
        <f t="shared" si="397"/>
        <v>64.772118068113699</v>
      </c>
      <c r="GB308" s="129">
        <f t="shared" si="389"/>
        <v>1.544419930277483E-2</v>
      </c>
      <c r="GC308" s="149">
        <f>0.5*Sections!$U$2*Sections!$T$2*Sections!FT308^2</f>
        <v>754.10984249035459</v>
      </c>
      <c r="GD308" s="149">
        <f>BikeData!$N$2*((Sections!$P$2)/Sections!$N$2)-(0.5*Sections!$U$2*Sections!$T$2*Sections!FT308^2)/BikeData!$G$5</f>
        <v>7.5778433481444356</v>
      </c>
      <c r="GE308" s="149">
        <f>Sections!$V$2*BikeData!$N$2*(Sections!$P$2/Sections!$M$2)/(1-Sections!$V$2*Sections!$N$2/Sections!$M$2)</f>
        <v>15.459349727578084</v>
      </c>
      <c r="GF308" s="149">
        <f t="shared" si="398"/>
        <v>7.5778433481444356</v>
      </c>
      <c r="GG308" s="149">
        <f t="shared" si="399"/>
        <v>232.54111422000005</v>
      </c>
      <c r="GH308" s="149">
        <f>MAX(0, (FT308^2 - CX$6^2)/(2*Sections!GF308))</f>
        <v>276.43083476859448</v>
      </c>
      <c r="GI308" s="149">
        <f t="shared" si="400"/>
        <v>1</v>
      </c>
      <c r="GJ308" s="149">
        <f t="shared" si="401"/>
        <v>2.9640770416235949</v>
      </c>
      <c r="GK308" s="639"/>
      <c r="GL308" s="670"/>
      <c r="GM308" s="229">
        <f>INDEX($B$29:$B$34, MATCH(GQ308, $A$29:$A$34, 0))</f>
        <v>288.49501037177833</v>
      </c>
      <c r="GN308" s="106">
        <f t="shared" si="402"/>
        <v>282</v>
      </c>
      <c r="GO308" s="106">
        <f t="shared" si="403"/>
        <v>47.18417064227399</v>
      </c>
      <c r="GP308" s="106">
        <f t="shared" si="404"/>
        <v>169.86301431218638</v>
      </c>
      <c r="GQ308" s="106">
        <f>IF(HD308=1,
IF(GO308&lt;$E$29,1,
IF(GO308&lt;$E$30,2,
IF(GO308&lt;$E$31,3,
IF(GO308&lt;$E$32,4,
IF(GO308&lt;$E$33,5,
IF(GO308&lt;$E$34,6)))))),
IF(GO308&gt;$F$29,1,
IF(GO308&gt;$F$30,2,
IF(GO308&gt;$F$31,3,
IF(GO308&gt;$F$32,4,
IF(GO308&gt;$F$33,5,
IF(GO308&gt;$F$34,6)))))))</f>
        <v>3</v>
      </c>
      <c r="GR308" s="106" cm="1">
        <f t="array" ref="GR308">INDEX(Sections!$A$37:$F$67, MATCH(GO308, Acceleration!$H$6:$H$36, 1), Sections!GQ308)</f>
        <v>6.8582415088433493</v>
      </c>
      <c r="GS308" s="106">
        <f>(BikeData!$G$5/GM308)*BikeData!$N$2*(Sections!$O$2/Sections!$N$2)-Sections!GX308/Sections!GM308</f>
        <v>8.6095508238306859</v>
      </c>
      <c r="GT308" s="106">
        <f>(Sections!$V$2*Sections!$L$2*BikeData!$N$2*((Sections!$P$2)/Sections!$M$2)/(1-Sections!$V$2*Sections!$N$2/Sections!$M$2))/Sections!GM308-Sections!GX308/Sections!GM308</f>
        <v>12.757676642939938</v>
      </c>
      <c r="GU308" s="106">
        <f t="shared" si="405"/>
        <v>6.8582415088433493</v>
      </c>
      <c r="GV308" s="106">
        <f t="shared" si="416"/>
        <v>46.994821474910843</v>
      </c>
      <c r="GW308" s="106">
        <f t="shared" si="377"/>
        <v>2.1236158457837613E-2</v>
      </c>
      <c r="GX308" s="106">
        <f>0.5*Sections!$U$2*Sections!$T$2*Sections!GO308^2</f>
        <v>400.74227265586148</v>
      </c>
      <c r="GY308" s="106">
        <f>BikeData!$N$2*((Sections!$P$2)/Sections!$N$2)-(0.5*Sections!$U$2*Sections!$T$2*Sections!GO308^2)/BikeData!$G$5</f>
        <v>8.9163568702447868</v>
      </c>
      <c r="GZ308" s="106">
        <f>Sections!$V$2*BikeData!$N$2*(Sections!$P$2/Sections!$M$2)/(1-Sections!$V$2*Sections!$N$2/Sections!$M$2)</f>
        <v>15.459349727578084</v>
      </c>
      <c r="HA308" s="106">
        <f t="shared" si="406"/>
        <v>8.9163568702447868</v>
      </c>
      <c r="HB308" s="106">
        <f t="shared" si="407"/>
        <v>101.21187875999999</v>
      </c>
      <c r="HC308" s="106">
        <f>MAX(0, (GO308^2 - DY$9^2)/(2*Sections!HA308))</f>
        <v>124.84616708360335</v>
      </c>
      <c r="HD308" s="106">
        <f t="shared" si="408"/>
        <v>1</v>
      </c>
      <c r="HE308" s="106">
        <f t="shared" si="378"/>
        <v>-8.9163568702447868</v>
      </c>
      <c r="HF308" s="639"/>
      <c r="HG308" s="672"/>
      <c r="HH308" s="82">
        <f>INDEX($B$29:$B$34, MATCH(HL308, $A$29:$A$34, 0))</f>
        <v>300.69501336586995</v>
      </c>
      <c r="HI308" s="82">
        <f t="shared" si="409"/>
        <v>282</v>
      </c>
      <c r="HJ308" s="82">
        <f t="shared" si="410"/>
        <v>33.590579891143669</v>
      </c>
      <c r="HK308" s="82">
        <f t="shared" si="411"/>
        <v>120.92608760811721</v>
      </c>
      <c r="HL308" s="106">
        <f>IF(HY308=1,
IF(HJ308&lt;$E$29,1,
IF(HJ308&lt;$E$30,2,
IF(HJ308&lt;$E$31,3,
IF(HJ308&lt;$E$32,4,
IF(HJ308&lt;$E$33,5,
IF(HJ308&lt;$E$34,6)))))),
IF(HJ308&gt;$F$29,1,
IF(HJ308&gt;$F$30,2,
IF(HJ308&gt;$F$31,3,
IF(HJ308&gt;$F$32,4,
IF(HJ308&gt;$F$33,5,
IF(HJ308&gt;$F$34,6)))))))</f>
        <v>2</v>
      </c>
      <c r="HM308" s="106" cm="1">
        <f t="array" ref="HM308">INDEX(Sections!$A$37:$F$67, MATCH(HJ308, Acceleration!$H$6:$H$36, 1), Sections!HL308)</f>
        <v>9.4901727706756382</v>
      </c>
      <c r="HN308" s="82">
        <f>(BikeData!$G$5/HH308)*BikeData!$N$2*(Sections!$O$2/Sections!$N$2)-Sections!HS308/Sections!HH308</f>
        <v>8.9175268539435262</v>
      </c>
      <c r="HO308" s="82">
        <f>(Sections!$V$2*Sections!$L$2*BikeData!$N$2*((Sections!$P$2)/Sections!$M$2)/(1-Sections!$V$2*Sections!$N$2/Sections!$M$2))/Sections!HH308-Sections!HS308/Sections!HH308</f>
        <v>12.897352085535466</v>
      </c>
      <c r="HP308" s="82">
        <f t="shared" si="412"/>
        <v>8.9175268539435262</v>
      </c>
      <c r="HQ308" s="82">
        <f t="shared" si="376"/>
        <v>33.30160724620351</v>
      </c>
      <c r="HR308" s="106">
        <f t="shared" si="381"/>
        <v>2.9898857932294527E-2</v>
      </c>
      <c r="HS308" s="104">
        <f>0.5*Sections!$U$2*Sections!$T$2*Sections!HJ308^2</f>
        <v>203.09887033619498</v>
      </c>
      <c r="HT308" s="104">
        <f>BikeData!$N$2*((Sections!$P$2)/Sections!$N$2)-(0.5*Sections!$U$2*Sections!$T$2*Sections!HJ308^2)/BikeData!$G$5</f>
        <v>9.6650061214556455</v>
      </c>
      <c r="HU308" s="104">
        <f>Sections!$V$2*BikeData!$N$2*(Sections!$P$2/Sections!$M$2)/(1-Sections!$V$2*Sections!$N$2/Sections!$M$2)</f>
        <v>15.459349727578084</v>
      </c>
      <c r="HV308" s="106">
        <f t="shared" si="413"/>
        <v>9.6650061214556455</v>
      </c>
      <c r="HW308" s="106">
        <f t="shared" si="414"/>
        <v>39.421918600000026</v>
      </c>
      <c r="HX308" s="106">
        <f t="shared" si="390"/>
        <v>41.751734719370049</v>
      </c>
      <c r="HY308" s="106">
        <f t="shared" si="415"/>
        <v>1</v>
      </c>
      <c r="HZ308" s="106">
        <f t="shared" si="380"/>
        <v>-9.6650061214556455</v>
      </c>
      <c r="IA308" s="639"/>
    </row>
    <row r="309" spans="2:235">
      <c r="B309" s="65"/>
      <c r="C309" s="65"/>
      <c r="D309" s="65"/>
      <c r="E309" s="111"/>
      <c r="F309" s="111"/>
      <c r="L309" s="149">
        <f>INDEX($B$29:$B$34, MATCH($P309, $A$29:$A$34, 0))</f>
        <v>281.54523308547459</v>
      </c>
      <c r="M309" s="149">
        <f t="shared" si="384"/>
        <v>283</v>
      </c>
      <c r="N309" s="149">
        <f t="shared" si="391"/>
        <v>63.285342243781471</v>
      </c>
      <c r="O309" s="149">
        <f t="shared" si="385"/>
        <v>227.8272320776133</v>
      </c>
      <c r="P309" s="149">
        <f>IF(AC309=0,
IF(N309&lt;$E$29,1,
IF(N309&lt;$E$30,2,
IF(N309&lt;$E$31,3,
IF(N309&lt;$E$32,4,
IF(N309&lt;$E$33,5,
IF(N309&lt;$E$34,6)))))),
IF(N309&gt;$F$29,1,
IF(N309&gt;$F$30,2,
IF(N309&gt;$F$31,3,
IF(N309&gt;$F$32,4,
IF(N309&gt;$F$33,5,
IF(N309&gt;$F$34,6)))))))</f>
        <v>4</v>
      </c>
      <c r="Q309" s="149" cm="1">
        <f t="array" ref="Q309">INDEX(Sections!$A$37:$F$67, MATCH(N309, Acceleration!$H$6:$H$36, 1), Sections!P309)</f>
        <v>4.7104625432718503</v>
      </c>
      <c r="R309" s="149">
        <f>(BikeData!$G$5/L309)*BikeData!$N$2*(Sections!$O$2/Sections!$N$2)-Sections!W309/Sections!L309</f>
        <v>7.6849054961343439</v>
      </c>
      <c r="S309" s="149">
        <f>(Sections!$V$2*Sections!$L$2*BikeData!$N$2*((Sections!$P$2)/Sections!$M$2)/(1-Sections!$V$2*Sections!$N$2/Sections!$M$2))/Sections!L309-Sections!W309/Sections!L309</f>
        <v>11.935425343664683</v>
      </c>
      <c r="T309" s="149">
        <f t="shared" si="382"/>
        <v>4.7104625432718503</v>
      </c>
      <c r="U309" s="149">
        <f t="shared" si="383"/>
        <v>63.359730649672869</v>
      </c>
      <c r="V309" s="149">
        <f t="shared" si="386"/>
        <v>1.5792165887753375E-2</v>
      </c>
      <c r="W309" s="149">
        <f>0.5*Sections!$U$2*Sections!$T$2*Sections!N309^2</f>
        <v>720.90621772425925</v>
      </c>
      <c r="X309" s="149">
        <f>BikeData!$N$2*((Sections!$P$2)/Sections!$N$2)-(0.5*Sections!$U$2*Sections!$T$2*Sections!N309^2)/BikeData!$G$5</f>
        <v>7.7036146540766151</v>
      </c>
      <c r="Y309" s="149">
        <f>Sections!$V$2*BikeData!$N$2*(Sections!$P$2/Sections!$M$2)/(1-Sections!$V$2*Sections!$N$2/Sections!$M$2)</f>
        <v>15.459349727578084</v>
      </c>
      <c r="Z309" s="149">
        <f t="shared" si="387"/>
        <v>7.7036146540766151</v>
      </c>
      <c r="AA309" s="149">
        <f>$D$2-M309</f>
        <v>220.2</v>
      </c>
      <c r="AB309" s="149">
        <f>MAX(0, (N309^2 - M$17^2)/(2*Sections!Z309))</f>
        <v>201.73590567767775</v>
      </c>
      <c r="AC309" s="149">
        <f t="shared" si="392"/>
        <v>0</v>
      </c>
      <c r="AD309" s="149">
        <f t="shared" si="388"/>
        <v>4.7104625432718503</v>
      </c>
      <c r="FR309" s="129">
        <f>INDEX($B$29:$B$34, MATCH($FV309, $A$29:$A$34, 0))</f>
        <v>277.57950855748163</v>
      </c>
      <c r="FS309" s="129">
        <f t="shared" si="393"/>
        <v>283</v>
      </c>
      <c r="FT309" s="129">
        <f t="shared" si="394"/>
        <v>64.772118068113699</v>
      </c>
      <c r="FU309" s="129">
        <f t="shared" si="395"/>
        <v>233.17962504520932</v>
      </c>
      <c r="FV309" s="149">
        <f>IF(GI309=1,
IF(FT309&lt;$E$29,1,
IF(FT309&lt;$E$30,2,
IF(FT309&lt;$E$31,3,
IF(FT309&lt;$E$32,4,
IF(FT309&lt;$E$33,5,
IF(FT309&lt;$E$34,6)))))),
IF(FT309&gt;$F$29,1,
IF(FT309&gt;$F$30,2,
IF(FT309&gt;$F$31,3,
IF(FT309&gt;$F$32,4,
IF(FT309&gt;$F$33,5,
IF(FT309&gt;$F$34,6)))))))</f>
        <v>5</v>
      </c>
      <c r="FW309" s="149" cm="1">
        <f t="array" ref="FW309">INDEX(Sections!$A$37:$F$67, MATCH(FT309, Acceleration!$H$6:$H$36, 1), Sections!FV309)</f>
        <v>2.9640770416235949</v>
      </c>
      <c r="FX309" s="129">
        <f>(BikeData!$G$5/FR309)*BikeData!$N$2*(Sections!$O$2/Sections!$N$2)-Sections!GC309/Sections!FR309</f>
        <v>7.6712356315990595</v>
      </c>
      <c r="FY309" s="129">
        <f>(Sections!$V$2*Sections!$L$2*BikeData!$N$2*((Sections!$P$2)/Sections!$M$2)/(1-Sections!$V$2*Sections!$N$2/Sections!$M$2))/Sections!FR309-Sections!GC309/Sections!FR309</f>
        <v>11.982481830666192</v>
      </c>
      <c r="FZ309" s="129">
        <f t="shared" si="396"/>
        <v>2.9640770416235949</v>
      </c>
      <c r="GA309" s="129">
        <f t="shared" si="397"/>
        <v>64.817863534005099</v>
      </c>
      <c r="GB309" s="129">
        <f t="shared" si="389"/>
        <v>1.5433291796741848E-2</v>
      </c>
      <c r="GC309" s="149">
        <f>0.5*Sections!$U$2*Sections!$T$2*Sections!FT309^2</f>
        <v>755.17691022533893</v>
      </c>
      <c r="GD309" s="149">
        <f>BikeData!$N$2*((Sections!$P$2)/Sections!$N$2)-(0.5*Sections!$U$2*Sections!$T$2*Sections!FT309^2)/BikeData!$G$5</f>
        <v>7.5738014249058576</v>
      </c>
      <c r="GE309" s="149">
        <f>Sections!$V$2*BikeData!$N$2*(Sections!$P$2/Sections!$M$2)/(1-Sections!$V$2*Sections!$N$2/Sections!$M$2)</f>
        <v>15.459349727578084</v>
      </c>
      <c r="GF309" s="149">
        <f t="shared" si="398"/>
        <v>7.5738014249058576</v>
      </c>
      <c r="GG309" s="149">
        <f t="shared" si="399"/>
        <v>231.54111422000005</v>
      </c>
      <c r="GH309" s="149">
        <f>MAX(0, (FT309^2 - CX$6^2)/(2*Sections!GF309))</f>
        <v>276.96971729634504</v>
      </c>
      <c r="GI309" s="149">
        <f t="shared" si="400"/>
        <v>1</v>
      </c>
      <c r="GJ309" s="149">
        <f t="shared" si="401"/>
        <v>2.9640770416235949</v>
      </c>
      <c r="GK309" s="639"/>
      <c r="GL309" s="670"/>
      <c r="GM309" s="229">
        <f>INDEX($B$29:$B$34, MATCH(GQ309, $A$29:$A$34, 0))</f>
        <v>288.49501037177833</v>
      </c>
      <c r="GN309" s="106">
        <f t="shared" si="402"/>
        <v>283</v>
      </c>
      <c r="GO309" s="106">
        <f t="shared" si="403"/>
        <v>46.994821474910843</v>
      </c>
      <c r="GP309" s="106">
        <f t="shared" si="404"/>
        <v>169.18135730967904</v>
      </c>
      <c r="GQ309" s="106">
        <f>IF(HD309=1,
IF(GO309&lt;$E$29,1,
IF(GO309&lt;$E$30,2,
IF(GO309&lt;$E$31,3,
IF(GO309&lt;$E$32,4,
IF(GO309&lt;$E$33,5,
IF(GO309&lt;$E$34,6)))))),
IF(GO309&gt;$F$29,1,
IF(GO309&gt;$F$30,2,
IF(GO309&gt;$F$31,3,
IF(GO309&gt;$F$32,4,
IF(GO309&gt;$F$33,5,
IF(GO309&gt;$F$34,6)))))))</f>
        <v>3</v>
      </c>
      <c r="GR309" s="106" cm="1">
        <f t="array" ref="GR309">INDEX(Sections!$A$37:$F$67, MATCH(GO309, Acceleration!$H$6:$H$36, 1), Sections!GQ309)</f>
        <v>6.8582415088433493</v>
      </c>
      <c r="GS309" s="106">
        <f>(BikeData!$G$5/GM309)*BikeData!$N$2*(Sections!$O$2/Sections!$N$2)-Sections!GX309/Sections!GM309</f>
        <v>8.6206771461513103</v>
      </c>
      <c r="GT309" s="106">
        <f>(Sections!$V$2*Sections!$L$2*BikeData!$N$2*((Sections!$P$2)/Sections!$M$2)/(1-Sections!$V$2*Sections!$N$2/Sections!$M$2))/Sections!GM309-Sections!GX309/Sections!GM309</f>
        <v>12.768802965260562</v>
      </c>
      <c r="GU309" s="106">
        <f t="shared" si="405"/>
        <v>6.8582415088433493</v>
      </c>
      <c r="GV309" s="106">
        <f t="shared" si="416"/>
        <v>46.804446523608554</v>
      </c>
      <c r="GW309" s="106">
        <f t="shared" si="377"/>
        <v>2.1322128015237536E-2</v>
      </c>
      <c r="GX309" s="106">
        <f>0.5*Sections!$U$2*Sections!$T$2*Sections!GO309^2</f>
        <v>397.53238418257348</v>
      </c>
      <c r="GY309" s="106">
        <f>BikeData!$N$2*((Sections!$P$2)/Sections!$N$2)-(0.5*Sections!$U$2*Sections!$T$2*Sections!GO309^2)/BikeData!$G$5</f>
        <v>8.9285155387042128</v>
      </c>
      <c r="GZ309" s="106">
        <f>Sections!$V$2*BikeData!$N$2*(Sections!$P$2/Sections!$M$2)/(1-Sections!$V$2*Sections!$N$2/Sections!$M$2)</f>
        <v>15.459349727578084</v>
      </c>
      <c r="HA309" s="106">
        <f t="shared" si="406"/>
        <v>8.9285155387042128</v>
      </c>
      <c r="HB309" s="106">
        <f t="shared" si="407"/>
        <v>100.21187875999999</v>
      </c>
      <c r="HC309" s="106">
        <f>MAX(0, (GO309^2 - DY$9^2)/(2*Sections!HA309))</f>
        <v>123.6775159255231</v>
      </c>
      <c r="HD309" s="106">
        <f t="shared" si="408"/>
        <v>1</v>
      </c>
      <c r="HE309" s="106">
        <f t="shared" si="378"/>
        <v>-8.9285155387042128</v>
      </c>
      <c r="HF309" s="639"/>
      <c r="HG309" s="672"/>
      <c r="HH309" s="82">
        <f>INDEX($B$29:$B$34, MATCH(HL309, $A$29:$A$34, 0))</f>
        <v>300.69501336586995</v>
      </c>
      <c r="HI309" s="82">
        <f t="shared" si="409"/>
        <v>283</v>
      </c>
      <c r="HJ309" s="82">
        <f t="shared" si="410"/>
        <v>33.30160724620351</v>
      </c>
      <c r="HK309" s="82">
        <f t="shared" si="411"/>
        <v>119.88578608633264</v>
      </c>
      <c r="HL309" s="106">
        <f>IF(HY309=1,
IF(HJ309&lt;$E$29,1,
IF(HJ309&lt;$E$30,2,
IF(HJ309&lt;$E$31,3,
IF(HJ309&lt;$E$32,4,
IF(HJ309&lt;$E$33,5,
IF(HJ309&lt;$E$34,6)))))),
IF(HJ309&gt;$F$29,1,
IF(HJ309&gt;$F$30,2,
IF(HJ309&gt;$F$31,3,
IF(HJ309&gt;$F$32,4,
IF(HJ309&gt;$F$33,5,
IF(HJ309&gt;$F$34,6)))))))</f>
        <v>2</v>
      </c>
      <c r="HM309" s="106" cm="1">
        <f t="array" ref="HM309">INDEX(Sections!$A$37:$F$67, MATCH(HJ309, Acceleration!$H$6:$H$36, 1), Sections!HL309)</f>
        <v>9.4901727706756382</v>
      </c>
      <c r="HN309" s="82">
        <f>(BikeData!$G$5/HH309)*BikeData!$N$2*(Sections!$O$2/Sections!$N$2)-Sections!HS309/Sections!HH309</f>
        <v>8.9290980541599083</v>
      </c>
      <c r="HO309" s="82">
        <f>(Sections!$V$2*Sections!$L$2*BikeData!$N$2*((Sections!$P$2)/Sections!$M$2)/(1-Sections!$V$2*Sections!$N$2/Sections!$M$2))/Sections!HH309-Sections!HS309/Sections!HH309</f>
        <v>12.908923285751849</v>
      </c>
      <c r="HP309" s="82">
        <f t="shared" si="412"/>
        <v>8.9290980541599083</v>
      </c>
      <c r="HQ309" s="82">
        <f t="shared" ref="HQ309:HQ348" si="417">SQRT(HJ309^2 + 2*-HV309*1)</f>
        <v>33.009705751943301</v>
      </c>
      <c r="HR309" s="106">
        <f t="shared" si="381"/>
        <v>3.0160766083095283E-2</v>
      </c>
      <c r="HS309" s="104">
        <f>0.5*Sections!$U$2*Sections!$T$2*Sections!HJ309^2</f>
        <v>199.61946813247093</v>
      </c>
      <c r="HT309" s="104">
        <f>BikeData!$N$2*((Sections!$P$2)/Sections!$N$2)-(0.5*Sections!$U$2*Sections!$T$2*Sections!HJ309^2)/BikeData!$G$5</f>
        <v>9.6781856752576303</v>
      </c>
      <c r="HU309" s="104">
        <f>Sections!$V$2*BikeData!$N$2*(Sections!$P$2/Sections!$M$2)/(1-Sections!$V$2*Sections!$N$2/Sections!$M$2)</f>
        <v>15.459349727578084</v>
      </c>
      <c r="HV309" s="106">
        <f t="shared" si="413"/>
        <v>9.6781856752576303</v>
      </c>
      <c r="HW309" s="106">
        <f t="shared" si="414"/>
        <v>38.421918600000026</v>
      </c>
      <c r="HX309" s="106">
        <f t="shared" si="390"/>
        <v>40.696239846851611</v>
      </c>
      <c r="HY309" s="106">
        <f t="shared" si="415"/>
        <v>1</v>
      </c>
      <c r="HZ309" s="106">
        <f t="shared" si="380"/>
        <v>-9.6781856752576303</v>
      </c>
      <c r="IA309" s="639"/>
    </row>
    <row r="310" spans="2:235">
      <c r="B310" s="65"/>
      <c r="C310" s="65"/>
      <c r="D310" s="65"/>
      <c r="E310" s="111"/>
      <c r="F310" s="111"/>
      <c r="L310" s="149">
        <f>INDEX($B$29:$B$34, MATCH($P310, $A$29:$A$34, 0))</f>
        <v>281.54523308547459</v>
      </c>
      <c r="M310" s="149">
        <f t="shared" si="384"/>
        <v>284</v>
      </c>
      <c r="N310" s="149">
        <f t="shared" si="391"/>
        <v>63.359730649672869</v>
      </c>
      <c r="O310" s="149">
        <f t="shared" si="385"/>
        <v>228.09503033882234</v>
      </c>
      <c r="P310" s="149">
        <f>IF(AC310=0,
IF(N310&lt;$E$29,1,
IF(N310&lt;$E$30,2,
IF(N310&lt;$E$31,3,
IF(N310&lt;$E$32,4,
IF(N310&lt;$E$33,5,
IF(N310&lt;$E$34,6)))))),
IF(N310&gt;$F$29,1,
IF(N310&gt;$F$30,2,
IF(N310&gt;$F$31,3,
IF(N310&gt;$F$32,4,
IF(N310&gt;$F$33,5,
IF(N310&gt;$F$34,6)))))))</f>
        <v>4</v>
      </c>
      <c r="Q310" s="149" cm="1">
        <f t="array" ref="Q310">INDEX(Sections!$A$37:$F$67, MATCH(N310, Acceleration!$H$6:$H$36, 1), Sections!P310)</f>
        <v>4.7104625432718503</v>
      </c>
      <c r="R310" s="149">
        <f>(BikeData!$G$5/L310)*BikeData!$N$2*(Sections!$O$2/Sections!$N$2)-Sections!W310/Sections!L310</f>
        <v>7.678882426601275</v>
      </c>
      <c r="S310" s="149">
        <f>(Sections!$V$2*Sections!$L$2*BikeData!$N$2*((Sections!$P$2)/Sections!$M$2)/(1-Sections!$V$2*Sections!$N$2/Sections!$M$2))/Sections!L310-Sections!W310/Sections!L310</f>
        <v>11.929402274131615</v>
      </c>
      <c r="T310" s="149">
        <f t="shared" si="382"/>
        <v>4.7104625432718503</v>
      </c>
      <c r="U310" s="149">
        <f t="shared" si="383"/>
        <v>63.434031821141872</v>
      </c>
      <c r="V310" s="149">
        <f t="shared" si="386"/>
        <v>1.5773646597642556E-2</v>
      </c>
      <c r="W310" s="149">
        <f>0.5*Sections!$U$2*Sections!$T$2*Sections!N310^2</f>
        <v>722.60198423983718</v>
      </c>
      <c r="X310" s="149">
        <f>BikeData!$N$2*((Sections!$P$2)/Sections!$N$2)-(0.5*Sections!$U$2*Sections!$T$2*Sections!N310^2)/BikeData!$G$5</f>
        <v>7.6971912960630622</v>
      </c>
      <c r="Y310" s="149">
        <f>Sections!$V$2*BikeData!$N$2*(Sections!$P$2/Sections!$M$2)/(1-Sections!$V$2*Sections!$N$2/Sections!$M$2)</f>
        <v>15.459349727578084</v>
      </c>
      <c r="Z310" s="149">
        <f t="shared" si="387"/>
        <v>7.6971912960630622</v>
      </c>
      <c r="AA310" s="149">
        <f>$D$2-M310</f>
        <v>219.2</v>
      </c>
      <c r="AB310" s="149">
        <f>MAX(0, (N310^2 - M$17^2)/(2*Sections!Z310))</f>
        <v>202.5162272597463</v>
      </c>
      <c r="AC310" s="149">
        <f t="shared" si="392"/>
        <v>0</v>
      </c>
      <c r="AD310" s="149">
        <f t="shared" si="388"/>
        <v>4.7104625432718503</v>
      </c>
      <c r="FR310" s="129">
        <f>INDEX($B$29:$B$34, MATCH($FV310, $A$29:$A$34, 0))</f>
        <v>277.57950855748163</v>
      </c>
      <c r="FS310" s="129">
        <f t="shared" si="393"/>
        <v>284</v>
      </c>
      <c r="FT310" s="129">
        <f t="shared" si="394"/>
        <v>64.817863534005099</v>
      </c>
      <c r="FU310" s="129">
        <f t="shared" si="395"/>
        <v>233.34430872241836</v>
      </c>
      <c r="FV310" s="149">
        <f>IF(GI310=1,
IF(FT310&lt;$E$29,1,
IF(FT310&lt;$E$30,2,
IF(FT310&lt;$E$31,3,
IF(FT310&lt;$E$32,4,
IF(FT310&lt;$E$33,5,
IF(FT310&lt;$E$34,6)))))),
IF(FT310&gt;$F$29,1,
IF(FT310&gt;$F$30,2,
IF(FT310&gt;$F$31,3,
IF(FT310&gt;$F$32,4,
IF(FT310&gt;$F$33,5,
IF(FT310&gt;$F$34,6)))))))</f>
        <v>5</v>
      </c>
      <c r="FW310" s="149" cm="1">
        <f t="array" ref="FW310">INDEX(Sections!$A$37:$F$67, MATCH(FT310, Acceleration!$H$6:$H$36, 1), Sections!FV310)</f>
        <v>2.9640770416235949</v>
      </c>
      <c r="FX310" s="129">
        <f>(BikeData!$G$5/FR310)*BikeData!$N$2*(Sections!$O$2/Sections!$N$2)-Sections!GC310/Sections!FR310</f>
        <v>7.6673914438903568</v>
      </c>
      <c r="FY310" s="129">
        <f>(Sections!$V$2*Sections!$L$2*BikeData!$N$2*((Sections!$P$2)/Sections!$M$2)/(1-Sections!$V$2*Sections!$N$2/Sections!$M$2))/Sections!FR310-Sections!GC310/Sections!FR310</f>
        <v>11.978637642957487</v>
      </c>
      <c r="FZ310" s="129">
        <f t="shared" si="396"/>
        <v>2.9640770416235949</v>
      </c>
      <c r="GA310" s="129">
        <f t="shared" si="397"/>
        <v>64.863576737612576</v>
      </c>
      <c r="GB310" s="129">
        <f t="shared" si="389"/>
        <v>1.5422407368479541E-2</v>
      </c>
      <c r="GC310" s="149">
        <f>0.5*Sections!$U$2*Sections!$T$2*Sections!FT310^2</f>
        <v>756.24397796032338</v>
      </c>
      <c r="GD310" s="149">
        <f>BikeData!$N$2*((Sections!$P$2)/Sections!$N$2)-(0.5*Sections!$U$2*Sections!$T$2*Sections!FT310^2)/BikeData!$G$5</f>
        <v>7.5697595016672805</v>
      </c>
      <c r="GE310" s="149">
        <f>Sections!$V$2*BikeData!$N$2*(Sections!$P$2/Sections!$M$2)/(1-Sections!$V$2*Sections!$N$2/Sections!$M$2)</f>
        <v>15.459349727578084</v>
      </c>
      <c r="GF310" s="149">
        <f t="shared" si="398"/>
        <v>7.5697595016672805</v>
      </c>
      <c r="GG310" s="149">
        <f t="shared" si="399"/>
        <v>230.54111422000005</v>
      </c>
      <c r="GH310" s="149">
        <f>MAX(0, (FT310^2 - CX$6^2)/(2*Sections!GF310))</f>
        <v>277.50917530388756</v>
      </c>
      <c r="GI310" s="149">
        <f t="shared" si="400"/>
        <v>1</v>
      </c>
      <c r="GJ310" s="149">
        <f t="shared" si="401"/>
        <v>2.9640770416235949</v>
      </c>
      <c r="GK310" s="639"/>
      <c r="GL310" s="670"/>
      <c r="GM310" s="229">
        <f>INDEX($B$29:$B$34, MATCH(GQ310, $A$29:$A$34, 0))</f>
        <v>288.49501037177833</v>
      </c>
      <c r="GN310" s="106">
        <f t="shared" si="402"/>
        <v>284</v>
      </c>
      <c r="GO310" s="106">
        <f t="shared" si="403"/>
        <v>46.804446523608554</v>
      </c>
      <c r="GP310" s="106">
        <f t="shared" si="404"/>
        <v>168.4960074849908</v>
      </c>
      <c r="GQ310" s="106">
        <f>IF(HD310=1,
IF(GO310&lt;$E$29,1,
IF(GO310&lt;$E$30,2,
IF(GO310&lt;$E$31,3,
IF(GO310&lt;$E$32,4,
IF(GO310&lt;$E$33,5,
IF(GO310&lt;$E$34,6)))))),
IF(GO310&gt;$F$29,1,
IF(GO310&gt;$F$30,2,
IF(GO310&gt;$F$31,3,
IF(GO310&gt;$F$32,4,
IF(GO310&gt;$F$33,5,
IF(GO310&gt;$F$34,6)))))))</f>
        <v>3</v>
      </c>
      <c r="GR310" s="106" cm="1">
        <f t="array" ref="GR310">INDEX(Sections!$A$37:$F$67, MATCH(GO310, Acceleration!$H$6:$H$36, 1), Sections!GQ310)</f>
        <v>6.8582415088433493</v>
      </c>
      <c r="GS310" s="106">
        <f>(BikeData!$G$5/GM310)*BikeData!$N$2*(Sections!$O$2/Sections!$N$2)-Sections!GX310/Sections!GM310</f>
        <v>8.6318186407296444</v>
      </c>
      <c r="GT310" s="106">
        <f>(Sections!$V$2*Sections!$L$2*BikeData!$N$2*((Sections!$P$2)/Sections!$M$2)/(1-Sections!$V$2*Sections!$N$2/Sections!$M$2))/Sections!GM310-Sections!GX310/Sections!GM310</f>
        <v>12.779944459838896</v>
      </c>
      <c r="GU310" s="106">
        <f t="shared" si="405"/>
        <v>6.8582415088433493</v>
      </c>
      <c r="GV310" s="106">
        <f t="shared" si="416"/>
        <v>46.613032864285941</v>
      </c>
      <c r="GW310" s="106">
        <f t="shared" ref="GW310:GW373" si="418">-(GV310-GO310)/HA310</f>
        <v>2.140926958321588E-2</v>
      </c>
      <c r="GX310" s="106">
        <f>0.5*Sections!$U$2*Sections!$T$2*Sections!GO310^2</f>
        <v>394.31811858863995</v>
      </c>
      <c r="GY310" s="106">
        <f>BikeData!$N$2*((Sections!$P$2)/Sections!$N$2)-(0.5*Sections!$U$2*Sections!$T$2*Sections!GO310^2)/BikeData!$G$5</f>
        <v>8.9406907871660817</v>
      </c>
      <c r="GZ310" s="106">
        <f>Sections!$V$2*BikeData!$N$2*(Sections!$P$2/Sections!$M$2)/(1-Sections!$V$2*Sections!$N$2/Sections!$M$2)</f>
        <v>15.459349727578084</v>
      </c>
      <c r="HA310" s="106">
        <f t="shared" si="406"/>
        <v>8.9406907871660817</v>
      </c>
      <c r="HB310" s="106">
        <f t="shared" si="407"/>
        <v>99.211878759999991</v>
      </c>
      <c r="HC310" s="106">
        <f>MAX(0, (GO310^2 - DY$9^2)/(2*Sections!HA310))</f>
        <v>122.51045621250606</v>
      </c>
      <c r="HD310" s="106">
        <f t="shared" si="408"/>
        <v>1</v>
      </c>
      <c r="HE310" s="106">
        <f t="shared" ref="HE310:HE373" si="419">-HA310</f>
        <v>-8.9406907871660817</v>
      </c>
      <c r="HF310" s="639"/>
      <c r="HG310" s="672"/>
      <c r="HH310" s="82">
        <f>INDEX($B$29:$B$34, MATCH(HL310, $A$29:$A$34, 0))</f>
        <v>300.69501336586995</v>
      </c>
      <c r="HI310" s="82">
        <f t="shared" si="409"/>
        <v>284</v>
      </c>
      <c r="HJ310" s="82">
        <f t="shared" si="410"/>
        <v>33.009705751943301</v>
      </c>
      <c r="HK310" s="82">
        <f t="shared" si="411"/>
        <v>118.83494070699588</v>
      </c>
      <c r="HL310" s="106">
        <f>IF(HY310=1,
IF(HJ310&lt;$E$29,1,
IF(HJ310&lt;$E$30,2,
IF(HJ310&lt;$E$31,3,
IF(HJ310&lt;$E$32,4,
IF(HJ310&lt;$E$33,5,
IF(HJ310&lt;$E$34,6)))))),
IF(HJ310&gt;$F$29,1,
IF(HJ310&gt;$F$30,2,
IF(HJ310&gt;$F$31,3,
IF(HJ310&gt;$F$32,4,
IF(HJ310&gt;$F$33,5,
IF(HJ310&gt;$F$34,6)))))))</f>
        <v>2</v>
      </c>
      <c r="HM310" s="106" cm="1">
        <f t="array" ref="HM310">INDEX(Sections!$A$37:$F$67, MATCH(HJ310, Acceleration!$H$6:$H$36, 1), Sections!HL310)</f>
        <v>9.4901727706756382</v>
      </c>
      <c r="HN310" s="82">
        <f>(BikeData!$G$5/HH310)*BikeData!$N$2*(Sections!$O$2/Sections!$N$2)-Sections!HS310/Sections!HH310</f>
        <v>8.9406850332856767</v>
      </c>
      <c r="HO310" s="82">
        <f>(Sections!$V$2*Sections!$L$2*BikeData!$N$2*((Sections!$P$2)/Sections!$M$2)/(1-Sections!$V$2*Sections!$N$2/Sections!$M$2))/Sections!HH310-Sections!HS310/Sections!HH310</f>
        <v>12.920510264877617</v>
      </c>
      <c r="HP310" s="82">
        <f t="shared" si="412"/>
        <v>8.9406850332856767</v>
      </c>
      <c r="HQ310" s="82">
        <f t="shared" si="417"/>
        <v>32.714796460126749</v>
      </c>
      <c r="HR310" s="106">
        <f t="shared" si="381"/>
        <v>3.0430051695891251E-2</v>
      </c>
      <c r="HS310" s="104">
        <f>0.5*Sections!$U$2*Sections!$T$2*Sections!HJ310^2</f>
        <v>196.13532128937814</v>
      </c>
      <c r="HT310" s="104">
        <f>BikeData!$N$2*((Sections!$P$2)/Sections!$N$2)-(0.5*Sections!$U$2*Sections!$T$2*Sections!HJ310^2)/BikeData!$G$5</f>
        <v>9.6913832011784375</v>
      </c>
      <c r="HU310" s="104">
        <f>Sections!$V$2*BikeData!$N$2*(Sections!$P$2/Sections!$M$2)/(1-Sections!$V$2*Sections!$N$2/Sections!$M$2)</f>
        <v>15.459349727578084</v>
      </c>
      <c r="HV310" s="106">
        <f t="shared" si="413"/>
        <v>9.6913832011784375</v>
      </c>
      <c r="HW310" s="106">
        <f t="shared" si="414"/>
        <v>37.421918600000026</v>
      </c>
      <c r="HX310" s="106">
        <f t="shared" si="390"/>
        <v>39.642182325498638</v>
      </c>
      <c r="HY310" s="106">
        <f t="shared" si="415"/>
        <v>1</v>
      </c>
      <c r="HZ310" s="106">
        <f t="shared" si="380"/>
        <v>-9.6913832011784375</v>
      </c>
      <c r="IA310" s="639"/>
    </row>
    <row r="311" spans="2:235">
      <c r="B311" s="65"/>
      <c r="C311" s="65"/>
      <c r="D311" s="65"/>
      <c r="E311" s="111"/>
      <c r="F311" s="111"/>
      <c r="L311" s="149">
        <f>INDEX($B$29:$B$34, MATCH($P311, $A$29:$A$34, 0))</f>
        <v>281.54523308547459</v>
      </c>
      <c r="M311" s="149">
        <f t="shared" si="384"/>
        <v>285</v>
      </c>
      <c r="N311" s="149">
        <f t="shared" si="391"/>
        <v>63.434031821141872</v>
      </c>
      <c r="O311" s="149">
        <f t="shared" si="385"/>
        <v>228.36251455611074</v>
      </c>
      <c r="P311" s="149">
        <f>IF(AC311=0,
IF(N311&lt;$E$29,1,
IF(N311&lt;$E$30,2,
IF(N311&lt;$E$31,3,
IF(N311&lt;$E$32,4,
IF(N311&lt;$E$33,5,
IF(N311&lt;$E$34,6)))))),
IF(N311&gt;$F$29,1,
IF(N311&gt;$F$30,2,
IF(N311&gt;$F$31,3,
IF(N311&gt;$F$32,4,
IF(N311&gt;$F$33,5,
IF(N311&gt;$F$34,6)))))))</f>
        <v>4</v>
      </c>
      <c r="Q311" s="149" cm="1">
        <f t="array" ref="Q311">INDEX(Sections!$A$37:$F$67, MATCH(N311, Acceleration!$H$6:$H$36, 1), Sections!P311)</f>
        <v>4.7104625432718503</v>
      </c>
      <c r="R311" s="149">
        <f>(BikeData!$G$5/L311)*BikeData!$N$2*(Sections!$O$2/Sections!$N$2)-Sections!W311/Sections!L311</f>
        <v>7.672859357068206</v>
      </c>
      <c r="S311" s="149">
        <f>(Sections!$V$2*Sections!$L$2*BikeData!$N$2*((Sections!$P$2)/Sections!$M$2)/(1-Sections!$V$2*Sections!$N$2/Sections!$M$2))/Sections!L311-Sections!W311/Sections!L311</f>
        <v>11.923379204598547</v>
      </c>
      <c r="T311" s="149">
        <f t="shared" si="382"/>
        <v>4.7104625432718503</v>
      </c>
      <c r="U311" s="149">
        <f t="shared" si="383"/>
        <v>63.508246064366972</v>
      </c>
      <c r="V311" s="149">
        <f t="shared" si="386"/>
        <v>1.5755192307197803E-2</v>
      </c>
      <c r="W311" s="149">
        <f>0.5*Sections!$U$2*Sections!$T$2*Sections!N311^2</f>
        <v>724.29775075541511</v>
      </c>
      <c r="X311" s="149">
        <f>BikeData!$N$2*((Sections!$P$2)/Sections!$N$2)-(0.5*Sections!$U$2*Sections!$T$2*Sections!N311^2)/BikeData!$G$5</f>
        <v>7.6907679380495093</v>
      </c>
      <c r="Y311" s="149">
        <f>Sections!$V$2*BikeData!$N$2*(Sections!$P$2/Sections!$M$2)/(1-Sections!$V$2*Sections!$N$2/Sections!$M$2)</f>
        <v>15.459349727578084</v>
      </c>
      <c r="Z311" s="149">
        <f t="shared" si="387"/>
        <v>7.6907679380495093</v>
      </c>
      <c r="AA311" s="149">
        <f>$D$2-M311</f>
        <v>218.2</v>
      </c>
      <c r="AB311" s="149">
        <f>MAX(0, (N311^2 - M$17^2)/(2*Sections!Z311))</f>
        <v>203.29785229679555</v>
      </c>
      <c r="AC311" s="149">
        <f t="shared" si="392"/>
        <v>0</v>
      </c>
      <c r="AD311" s="149">
        <f t="shared" si="388"/>
        <v>4.7104625432718503</v>
      </c>
      <c r="FR311" s="129">
        <f>INDEX($B$29:$B$34, MATCH($FV311, $A$29:$A$34, 0))</f>
        <v>277.57950855748163</v>
      </c>
      <c r="FS311" s="129">
        <f t="shared" si="393"/>
        <v>285</v>
      </c>
      <c r="FT311" s="129">
        <f t="shared" si="394"/>
        <v>64.863576737612576</v>
      </c>
      <c r="FU311" s="129">
        <f t="shared" si="395"/>
        <v>233.50887625540528</v>
      </c>
      <c r="FV311" s="149">
        <f>IF(GI311=1,
IF(FT311&lt;$E$29,1,
IF(FT311&lt;$E$30,2,
IF(FT311&lt;$E$31,3,
IF(FT311&lt;$E$32,4,
IF(FT311&lt;$E$33,5,
IF(FT311&lt;$E$34,6)))))),
IF(FT311&gt;$F$29,1,
IF(FT311&gt;$F$30,2,
IF(FT311&gt;$F$31,3,
IF(FT311&gt;$F$32,4,
IF(FT311&gt;$F$33,5,
IF(FT311&gt;$F$34,6)))))))</f>
        <v>5</v>
      </c>
      <c r="FW311" s="149" cm="1">
        <f t="array" ref="FW311">INDEX(Sections!$A$37:$F$67, MATCH(FT311, Acceleration!$H$6:$H$36, 1), Sections!FV311)</f>
        <v>2.9640770416235949</v>
      </c>
      <c r="FX311" s="129">
        <f>(BikeData!$G$5/FR311)*BikeData!$N$2*(Sections!$O$2/Sections!$N$2)-Sections!GC311/Sections!FR311</f>
        <v>7.6635472561816531</v>
      </c>
      <c r="FY311" s="129">
        <f>(Sections!$V$2*Sections!$L$2*BikeData!$N$2*((Sections!$P$2)/Sections!$M$2)/(1-Sections!$V$2*Sections!$N$2/Sections!$M$2))/Sections!FR311-Sections!GC311/Sections!FR311</f>
        <v>11.974793455248784</v>
      </c>
      <c r="FZ311" s="129">
        <f t="shared" si="396"/>
        <v>2.9640770416235949</v>
      </c>
      <c r="GA311" s="129">
        <f t="shared" si="397"/>
        <v>64.909257747099545</v>
      </c>
      <c r="GB311" s="129">
        <f t="shared" si="389"/>
        <v>1.5411545936723496E-2</v>
      </c>
      <c r="GC311" s="149">
        <f>0.5*Sections!$U$2*Sections!$T$2*Sections!FT311^2</f>
        <v>757.31104569530794</v>
      </c>
      <c r="GD311" s="149">
        <f>BikeData!$N$2*((Sections!$P$2)/Sections!$N$2)-(0.5*Sections!$U$2*Sections!$T$2*Sections!FT311^2)/BikeData!$G$5</f>
        <v>7.5657175784287025</v>
      </c>
      <c r="GE311" s="149">
        <f>Sections!$V$2*BikeData!$N$2*(Sections!$P$2/Sections!$M$2)/(1-Sections!$V$2*Sections!$N$2/Sections!$M$2)</f>
        <v>15.459349727578084</v>
      </c>
      <c r="GF311" s="149">
        <f t="shared" si="398"/>
        <v>7.5657175784287025</v>
      </c>
      <c r="GG311" s="149">
        <f t="shared" si="399"/>
        <v>229.54111422000005</v>
      </c>
      <c r="GH311" s="149">
        <f>MAX(0, (FT311^2 - CX$6^2)/(2*Sections!GF311))</f>
        <v>278.04920971355841</v>
      </c>
      <c r="GI311" s="149">
        <f t="shared" si="400"/>
        <v>1</v>
      </c>
      <c r="GJ311" s="149">
        <f t="shared" si="401"/>
        <v>2.9640770416235949</v>
      </c>
      <c r="GK311" s="639"/>
      <c r="GL311" s="670"/>
      <c r="GM311" s="229">
        <f>INDEX($B$29:$B$34, MATCH(GQ311, $A$29:$A$34, 0))</f>
        <v>288.49501037177833</v>
      </c>
      <c r="GN311" s="106">
        <f t="shared" si="402"/>
        <v>285</v>
      </c>
      <c r="GO311" s="106">
        <f t="shared" si="403"/>
        <v>46.613032864285941</v>
      </c>
      <c r="GP311" s="106">
        <f t="shared" si="404"/>
        <v>167.8069183114294</v>
      </c>
      <c r="GQ311" s="106">
        <f>IF(HD311=1,
IF(GO311&lt;$E$29,1,
IF(GO311&lt;$E$30,2,
IF(GO311&lt;$E$31,3,
IF(GO311&lt;$E$32,4,
IF(GO311&lt;$E$33,5,
IF(GO311&lt;$E$34,6)))))),
IF(GO311&gt;$F$29,1,
IF(GO311&gt;$F$30,2,
IF(GO311&gt;$F$31,3,
IF(GO311&gt;$F$32,4,
IF(GO311&gt;$F$33,5,
IF(GO311&gt;$F$34,6)))))))</f>
        <v>3</v>
      </c>
      <c r="GR311" s="106" cm="1">
        <f t="array" ref="GR311">INDEX(Sections!$A$37:$F$67, MATCH(GO311, Acceleration!$H$6:$H$36, 1), Sections!GQ311)</f>
        <v>6.8582415088433493</v>
      </c>
      <c r="GS311" s="106">
        <f>(BikeData!$G$5/GM311)*BikeData!$N$2*(Sections!$O$2/Sections!$N$2)-Sections!GX311/Sections!GM311</f>
        <v>8.6429753282551296</v>
      </c>
      <c r="GT311" s="106">
        <f>(Sections!$V$2*Sections!$L$2*BikeData!$N$2*((Sections!$P$2)/Sections!$M$2)/(1-Sections!$V$2*Sections!$N$2/Sections!$M$2))/Sections!GM311-Sections!GX311/Sections!GM311</f>
        <v>12.791101147364381</v>
      </c>
      <c r="GU311" s="106">
        <f t="shared" si="405"/>
        <v>6.8582415088433493</v>
      </c>
      <c r="GV311" s="106">
        <f t="shared" si="416"/>
        <v>46.420567290054976</v>
      </c>
      <c r="GW311" s="106">
        <f t="shared" si="418"/>
        <v>2.149760943016361E-2</v>
      </c>
      <c r="GX311" s="106">
        <f>0.5*Sections!$U$2*Sections!$T$2*Sections!GO311^2</f>
        <v>391.09946990526021</v>
      </c>
      <c r="GY311" s="106">
        <f>BikeData!$N$2*((Sections!$P$2)/Sections!$N$2)-(0.5*Sections!$U$2*Sections!$T$2*Sections!GO311^2)/BikeData!$G$5</f>
        <v>8.9528826382394904</v>
      </c>
      <c r="GZ311" s="106">
        <f>Sections!$V$2*BikeData!$N$2*(Sections!$P$2/Sections!$M$2)/(1-Sections!$V$2*Sections!$N$2/Sections!$M$2)</f>
        <v>15.459349727578084</v>
      </c>
      <c r="HA311" s="106">
        <f t="shared" si="406"/>
        <v>8.9528826382394904</v>
      </c>
      <c r="HB311" s="106">
        <f t="shared" si="407"/>
        <v>98.211878759999991</v>
      </c>
      <c r="HC311" s="106">
        <f>MAX(0, (GO311^2 - DY$9^2)/(2*Sections!HA311))</f>
        <v>121.34498577735512</v>
      </c>
      <c r="HD311" s="106">
        <f t="shared" si="408"/>
        <v>1</v>
      </c>
      <c r="HE311" s="106">
        <f t="shared" si="419"/>
        <v>-8.9528826382394904</v>
      </c>
      <c r="HF311" s="639"/>
      <c r="HG311" s="672"/>
      <c r="HH311" s="82">
        <f>INDEX($B$29:$B$34, MATCH(HL311, $A$29:$A$34, 0))</f>
        <v>300.69501336586995</v>
      </c>
      <c r="HI311" s="82">
        <f t="shared" si="409"/>
        <v>285</v>
      </c>
      <c r="HJ311" s="82">
        <f t="shared" si="410"/>
        <v>32.714796460126749</v>
      </c>
      <c r="HK311" s="82">
        <f t="shared" si="411"/>
        <v>117.77326725645629</v>
      </c>
      <c r="HL311" s="106">
        <f>IF(HY311=1,
IF(HJ311&lt;$E$29,1,
IF(HJ311&lt;$E$30,2,
IF(HJ311&lt;$E$31,3,
IF(HJ311&lt;$E$32,4,
IF(HJ311&lt;$E$33,5,
IF(HJ311&lt;$E$34,6)))))),
IF(HJ311&gt;$F$29,1,
IF(HJ311&gt;$F$30,2,
IF(HJ311&gt;$F$31,3,
IF(HJ311&gt;$F$32,4,
IF(HJ311&gt;$F$33,5,
IF(HJ311&gt;$F$34,6)))))))</f>
        <v>2</v>
      </c>
      <c r="HM311" s="106" cm="1">
        <f t="array" ref="HM311">INDEX(Sections!$A$37:$F$67, MATCH(HJ311, Acceleration!$H$6:$H$36, 1), Sections!HL311)</f>
        <v>9.4901727706756382</v>
      </c>
      <c r="HN311" s="82">
        <f>(BikeData!$G$5/HH311)*BikeData!$N$2*(Sections!$O$2/Sections!$N$2)-Sections!HS311/Sections!HH311</f>
        <v>8.9522878128375254</v>
      </c>
      <c r="HO311" s="82">
        <f>(Sections!$V$2*Sections!$L$2*BikeData!$N$2*((Sections!$P$2)/Sections!$M$2)/(1-Sections!$V$2*Sections!$N$2/Sections!$M$2))/Sections!HH311-Sections!HS311/Sections!HH311</f>
        <v>12.932113044429466</v>
      </c>
      <c r="HP311" s="82">
        <f t="shared" si="412"/>
        <v>8.9522878128375254</v>
      </c>
      <c r="HQ311" s="82">
        <f t="shared" si="417"/>
        <v>32.416796726081223</v>
      </c>
      <c r="HR311" s="106">
        <f t="shared" si="381"/>
        <v>3.0707063993999587E-2</v>
      </c>
      <c r="HS311" s="104">
        <f>0.5*Sections!$U$2*Sections!$T$2*Sections!HJ311^2</f>
        <v>192.64642333695389</v>
      </c>
      <c r="HT311" s="104">
        <f>BikeData!$N$2*((Sections!$P$2)/Sections!$N$2)-(0.5*Sections!$U$2*Sections!$T$2*Sections!HJ311^2)/BikeData!$G$5</f>
        <v>9.704598723725498</v>
      </c>
      <c r="HU311" s="104">
        <f>Sections!$V$2*BikeData!$N$2*(Sections!$P$2/Sections!$M$2)/(1-Sections!$V$2*Sections!$N$2/Sections!$M$2)</f>
        <v>15.459349727578084</v>
      </c>
      <c r="HV311" s="106">
        <f t="shared" si="413"/>
        <v>9.704598723725498</v>
      </c>
      <c r="HW311" s="106">
        <f t="shared" si="414"/>
        <v>36.421918600000026</v>
      </c>
      <c r="HX311" s="106">
        <f t="shared" si="390"/>
        <v>38.589560197955969</v>
      </c>
      <c r="HY311" s="106">
        <f t="shared" si="415"/>
        <v>1</v>
      </c>
      <c r="HZ311" s="106">
        <f t="shared" si="380"/>
        <v>-9.704598723725498</v>
      </c>
      <c r="IA311" s="639"/>
    </row>
    <row r="312" spans="2:235">
      <c r="B312" s="65"/>
      <c r="C312" s="65"/>
      <c r="D312" s="65"/>
      <c r="E312" s="111"/>
      <c r="F312" s="111"/>
      <c r="L312" s="149">
        <f>INDEX($B$29:$B$34, MATCH($P312, $A$29:$A$34, 0))</f>
        <v>281.54523308547459</v>
      </c>
      <c r="M312" s="149">
        <f t="shared" si="384"/>
        <v>286</v>
      </c>
      <c r="N312" s="149">
        <f t="shared" si="391"/>
        <v>63.508246064366972</v>
      </c>
      <c r="O312" s="149">
        <f t="shared" si="385"/>
        <v>228.6296858317211</v>
      </c>
      <c r="P312" s="149">
        <f>IF(AC312=0,
IF(N312&lt;$E$29,1,
IF(N312&lt;$E$30,2,
IF(N312&lt;$E$31,3,
IF(N312&lt;$E$32,4,
IF(N312&lt;$E$33,5,
IF(N312&lt;$E$34,6)))))),
IF(N312&gt;$F$29,1,
IF(N312&gt;$F$30,2,
IF(N312&gt;$F$31,3,
IF(N312&gt;$F$32,4,
IF(N312&gt;$F$33,5,
IF(N312&gt;$F$34,6)))))))</f>
        <v>4</v>
      </c>
      <c r="Q312" s="149" cm="1">
        <f t="array" ref="Q312">INDEX(Sections!$A$37:$F$67, MATCH(N312, Acceleration!$H$6:$H$36, 1), Sections!P312)</f>
        <v>4.7104625432718503</v>
      </c>
      <c r="R312" s="149">
        <f>(BikeData!$G$5/L312)*BikeData!$N$2*(Sections!$O$2/Sections!$N$2)-Sections!W312/Sections!L312</f>
        <v>7.666836287535137</v>
      </c>
      <c r="S312" s="149">
        <f>(Sections!$V$2*Sections!$L$2*BikeData!$N$2*((Sections!$P$2)/Sections!$M$2)/(1-Sections!$V$2*Sections!$N$2/Sections!$M$2))/Sections!L312-Sections!W312/Sections!L312</f>
        <v>11.917356135065477</v>
      </c>
      <c r="T312" s="149">
        <f t="shared" si="382"/>
        <v>4.7104625432718503</v>
      </c>
      <c r="U312" s="149">
        <f t="shared" si="383"/>
        <v>63.582373683739796</v>
      </c>
      <c r="V312" s="149">
        <f t="shared" si="386"/>
        <v>1.5736802637079352E-2</v>
      </c>
      <c r="W312" s="149">
        <f>0.5*Sections!$U$2*Sections!$T$2*Sections!N312^2</f>
        <v>725.99351727099292</v>
      </c>
      <c r="X312" s="149">
        <f>BikeData!$N$2*((Sections!$P$2)/Sections!$N$2)-(0.5*Sections!$U$2*Sections!$T$2*Sections!N312^2)/BikeData!$G$5</f>
        <v>7.6843445800359564</v>
      </c>
      <c r="Y312" s="149">
        <f>Sections!$V$2*BikeData!$N$2*(Sections!$P$2/Sections!$M$2)/(1-Sections!$V$2*Sections!$N$2/Sections!$M$2)</f>
        <v>15.459349727578084</v>
      </c>
      <c r="Z312" s="149">
        <f t="shared" si="387"/>
        <v>7.6843445800359564</v>
      </c>
      <c r="AA312" s="149">
        <f>$D$2-M312</f>
        <v>217.2</v>
      </c>
      <c r="AB312" s="149">
        <f>MAX(0, (N312^2 - M$17^2)/(2*Sections!Z312))</f>
        <v>204.08078405750697</v>
      </c>
      <c r="AC312" s="149">
        <f t="shared" si="392"/>
        <v>0</v>
      </c>
      <c r="AD312" s="149">
        <f t="shared" si="388"/>
        <v>4.7104625432718503</v>
      </c>
      <c r="FR312" s="129">
        <f>INDEX($B$29:$B$34, MATCH($FV312, $A$29:$A$34, 0))</f>
        <v>277.57950855748163</v>
      </c>
      <c r="FS312" s="129">
        <f t="shared" si="393"/>
        <v>286</v>
      </c>
      <c r="FT312" s="129">
        <f t="shared" si="394"/>
        <v>64.909257747099545</v>
      </c>
      <c r="FU312" s="129">
        <f t="shared" si="395"/>
        <v>233.67332788955838</v>
      </c>
      <c r="FV312" s="149">
        <f>IF(GI312=1,
IF(FT312&lt;$E$29,1,
IF(FT312&lt;$E$30,2,
IF(FT312&lt;$E$31,3,
IF(FT312&lt;$E$32,4,
IF(FT312&lt;$E$33,5,
IF(FT312&lt;$E$34,6)))))),
IF(FT312&gt;$F$29,1,
IF(FT312&gt;$F$30,2,
IF(FT312&gt;$F$31,3,
IF(FT312&gt;$F$32,4,
IF(FT312&gt;$F$33,5,
IF(FT312&gt;$F$34,6)))))))</f>
        <v>5</v>
      </c>
      <c r="FW312" s="149" cm="1">
        <f t="array" ref="FW312">INDEX(Sections!$A$37:$F$67, MATCH(FT312, Acceleration!$H$6:$H$36, 1), Sections!FV312)</f>
        <v>2.9640770416235949</v>
      </c>
      <c r="FX312" s="129">
        <f>(BikeData!$G$5/FR312)*BikeData!$N$2*(Sections!$O$2/Sections!$N$2)-Sections!GC312/Sections!FR312</f>
        <v>7.6597030684729503</v>
      </c>
      <c r="FY312" s="129">
        <f>(Sections!$V$2*Sections!$L$2*BikeData!$N$2*((Sections!$P$2)/Sections!$M$2)/(1-Sections!$V$2*Sections!$N$2/Sections!$M$2))/Sections!FR312-Sections!GC312/Sections!FR312</f>
        <v>11.970949267540082</v>
      </c>
      <c r="FZ312" s="129">
        <f t="shared" si="396"/>
        <v>2.9640770416235949</v>
      </c>
      <c r="GA312" s="129">
        <f t="shared" si="397"/>
        <v>64.954906630389743</v>
      </c>
      <c r="GB312" s="129">
        <f t="shared" si="389"/>
        <v>1.5400707420612022E-2</v>
      </c>
      <c r="GC312" s="149">
        <f>0.5*Sections!$U$2*Sections!$T$2*Sections!FT312^2</f>
        <v>758.37811343029239</v>
      </c>
      <c r="GD312" s="149">
        <f>BikeData!$N$2*((Sections!$P$2)/Sections!$N$2)-(0.5*Sections!$U$2*Sections!$T$2*Sections!FT312^2)/BikeData!$G$5</f>
        <v>7.5616756551901254</v>
      </c>
      <c r="GE312" s="149">
        <f>Sections!$V$2*BikeData!$N$2*(Sections!$P$2/Sections!$M$2)/(1-Sections!$V$2*Sections!$N$2/Sections!$M$2)</f>
        <v>15.459349727578084</v>
      </c>
      <c r="GF312" s="149">
        <f t="shared" si="398"/>
        <v>7.5616756551901254</v>
      </c>
      <c r="GG312" s="149">
        <f t="shared" si="399"/>
        <v>228.54111422000005</v>
      </c>
      <c r="GH312" s="149">
        <f>MAX(0, (FT312^2 - CX$6^2)/(2*Sections!GF312))</f>
        <v>278.58982144966575</v>
      </c>
      <c r="GI312" s="149">
        <f t="shared" si="400"/>
        <v>1</v>
      </c>
      <c r="GJ312" s="149">
        <f t="shared" si="401"/>
        <v>2.9640770416235949</v>
      </c>
      <c r="GK312" s="639"/>
      <c r="GL312" s="670"/>
      <c r="GM312" s="229">
        <f>INDEX($B$29:$B$34, MATCH(GQ312, $A$29:$A$34, 0))</f>
        <v>288.49501037177833</v>
      </c>
      <c r="GN312" s="106">
        <f t="shared" si="402"/>
        <v>286</v>
      </c>
      <c r="GO312" s="106">
        <f t="shared" si="403"/>
        <v>46.420567290054976</v>
      </c>
      <c r="GP312" s="106">
        <f t="shared" si="404"/>
        <v>167.11404224419792</v>
      </c>
      <c r="GQ312" s="106">
        <f>IF(HD312=1,
IF(GO312&lt;$E$29,1,
IF(GO312&lt;$E$30,2,
IF(GO312&lt;$E$31,3,
IF(GO312&lt;$E$32,4,
IF(GO312&lt;$E$33,5,
IF(GO312&lt;$E$34,6)))))),
IF(GO312&gt;$F$29,1,
IF(GO312&gt;$F$30,2,
IF(GO312&gt;$F$31,3,
IF(GO312&gt;$F$32,4,
IF(GO312&gt;$F$33,5,
IF(GO312&gt;$F$34,6)))))))</f>
        <v>3</v>
      </c>
      <c r="GR312" s="106" cm="1">
        <f t="array" ref="GR312">INDEX(Sections!$A$37:$F$67, MATCH(GO312, Acceleration!$H$6:$H$36, 1), Sections!GQ312)</f>
        <v>6.8582415088433493</v>
      </c>
      <c r="GS312" s="106">
        <f>(BikeData!$G$5/GM312)*BikeData!$N$2*(Sections!$O$2/Sections!$N$2)-Sections!GX312/Sections!GM312</f>
        <v>8.6541472294454227</v>
      </c>
      <c r="GT312" s="106">
        <f>(Sections!$V$2*Sections!$L$2*BikeData!$N$2*((Sections!$P$2)/Sections!$M$2)/(1-Sections!$V$2*Sections!$N$2/Sections!$M$2))/Sections!GM312-Sections!GX312/Sections!GM312</f>
        <v>12.802273048554675</v>
      </c>
      <c r="GU312" s="106">
        <f t="shared" si="405"/>
        <v>6.8582415088433493</v>
      </c>
      <c r="GV312" s="106">
        <f t="shared" si="416"/>
        <v>46.227036302378217</v>
      </c>
      <c r="GW312" s="106">
        <f t="shared" si="418"/>
        <v>2.1587174653736156E-2</v>
      </c>
      <c r="GX312" s="106">
        <f>0.5*Sections!$U$2*Sections!$T$2*Sections!GO312^2</f>
        <v>387.87643215549394</v>
      </c>
      <c r="GY312" s="106">
        <f>BikeData!$N$2*((Sections!$P$2)/Sections!$N$2)-(0.5*Sections!$U$2*Sections!$T$2*Sections!GO312^2)/BikeData!$G$5</f>
        <v>8.9650911145643626</v>
      </c>
      <c r="GZ312" s="106">
        <f>Sections!$V$2*BikeData!$N$2*(Sections!$P$2/Sections!$M$2)/(1-Sections!$V$2*Sections!$N$2/Sections!$M$2)</f>
        <v>15.459349727578084</v>
      </c>
      <c r="HA312" s="106">
        <f t="shared" si="406"/>
        <v>8.9650911145643626</v>
      </c>
      <c r="HB312" s="106">
        <f t="shared" si="407"/>
        <v>97.211878759999991</v>
      </c>
      <c r="HC312" s="106">
        <f>MAX(0, (GO312^2 - DY$9^2)/(2*Sections!HA312))</f>
        <v>120.18110245582444</v>
      </c>
      <c r="HD312" s="106">
        <f t="shared" si="408"/>
        <v>1</v>
      </c>
      <c r="HE312" s="106">
        <f t="shared" si="419"/>
        <v>-8.9650911145643626</v>
      </c>
      <c r="HF312" s="639"/>
      <c r="HG312" s="672"/>
      <c r="HH312" s="82">
        <f>INDEX($B$29:$B$34, MATCH(HL312, $A$29:$A$34, 0))</f>
        <v>327.25651568900486</v>
      </c>
      <c r="HI312" s="82">
        <f t="shared" si="409"/>
        <v>286</v>
      </c>
      <c r="HJ312" s="82">
        <f t="shared" si="410"/>
        <v>32.416796726081223</v>
      </c>
      <c r="HK312" s="82">
        <f t="shared" si="411"/>
        <v>116.70046821389241</v>
      </c>
      <c r="HL312" s="106">
        <f>IF(HY312=1,
IF(HJ312&lt;$E$29,1,
IF(HJ312&lt;$E$30,2,
IF(HJ312&lt;$E$31,3,
IF(HJ312&lt;$E$32,4,
IF(HJ312&lt;$E$33,5,
IF(HJ312&lt;$E$34,6)))))),
IF(HJ312&gt;$F$29,1,
IF(HJ312&gt;$F$30,2,
IF(HJ312&gt;$F$31,3,
IF(HJ312&gt;$F$32,4,
IF(HJ312&gt;$F$33,5,
IF(HJ312&gt;$F$34,6)))))))</f>
        <v>1</v>
      </c>
      <c r="HM312" s="106" cm="1">
        <f t="array" ref="HM312">INDEX(Sections!$A$37:$F$67, MATCH(HJ312, Acceleration!$H$6:$H$36, 1), Sections!HL312)</f>
        <v>12.490667417289398</v>
      </c>
      <c r="HN312" s="82">
        <f>(BikeData!$G$5/HH312)*BikeData!$N$2*(Sections!$O$2/Sections!$N$2)-Sections!HS312/Sections!HH312</f>
        <v>8.2363584217779273</v>
      </c>
      <c r="HO312" s="82">
        <f>(Sections!$V$2*Sections!$L$2*BikeData!$N$2*((Sections!$P$2)/Sections!$M$2)/(1-Sections!$V$2*Sections!$N$2/Sections!$M$2))/Sections!HH312-Sections!HS312/Sections!HH312</f>
        <v>11.893164455686245</v>
      </c>
      <c r="HP312" s="82">
        <f t="shared" si="412"/>
        <v>8.2363584217779273</v>
      </c>
      <c r="HQ312" s="82">
        <f t="shared" si="417"/>
        <v>32.11561996046769</v>
      </c>
      <c r="HR312" s="106">
        <f t="shared" si="381"/>
        <v>3.0992175757411332E-2</v>
      </c>
      <c r="HS312" s="104">
        <f>0.5*Sections!$U$2*Sections!$T$2*Sections!HJ312^2</f>
        <v>189.15276779641263</v>
      </c>
      <c r="HT312" s="104">
        <f>BikeData!$N$2*((Sections!$P$2)/Sections!$N$2)-(0.5*Sections!$U$2*Sections!$T$2*Sections!HJ312^2)/BikeData!$G$5</f>
        <v>9.71783226743967</v>
      </c>
      <c r="HU312" s="104">
        <f>Sections!$V$2*BikeData!$N$2*(Sections!$P$2/Sections!$M$2)/(1-Sections!$V$2*Sections!$N$2/Sections!$M$2)</f>
        <v>15.459349727578084</v>
      </c>
      <c r="HV312" s="106">
        <f t="shared" si="413"/>
        <v>9.71783226743967</v>
      </c>
      <c r="HW312" s="106">
        <f t="shared" si="414"/>
        <v>35.421918600000026</v>
      </c>
      <c r="HX312" s="106">
        <f t="shared" si="390"/>
        <v>37.53837150953386</v>
      </c>
      <c r="HY312" s="106">
        <f t="shared" si="415"/>
        <v>1</v>
      </c>
      <c r="HZ312" s="106">
        <f t="shared" si="380"/>
        <v>-9.71783226743967</v>
      </c>
      <c r="IA312" s="639"/>
    </row>
    <row r="313" spans="2:235">
      <c r="B313" s="65"/>
      <c r="C313" s="65"/>
      <c r="D313" s="65"/>
      <c r="E313" s="111"/>
      <c r="F313" s="111"/>
      <c r="L313" s="149">
        <f>INDEX($B$29:$B$34, MATCH($P313, $A$29:$A$34, 0))</f>
        <v>281.54523308547459</v>
      </c>
      <c r="M313" s="149">
        <f t="shared" si="384"/>
        <v>287</v>
      </c>
      <c r="N313" s="149">
        <f t="shared" si="391"/>
        <v>63.582373683739796</v>
      </c>
      <c r="O313" s="149">
        <f t="shared" si="385"/>
        <v>228.89654526146327</v>
      </c>
      <c r="P313" s="149">
        <f>IF(AC313=0,
IF(N313&lt;$E$29,1,
IF(N313&lt;$E$30,2,
IF(N313&lt;$E$31,3,
IF(N313&lt;$E$32,4,
IF(N313&lt;$E$33,5,
IF(N313&lt;$E$34,6)))))),
IF(N313&gt;$F$29,1,
IF(N313&gt;$F$30,2,
IF(N313&gt;$F$31,3,
IF(N313&gt;$F$32,4,
IF(N313&gt;$F$33,5,
IF(N313&gt;$F$34,6)))))))</f>
        <v>4</v>
      </c>
      <c r="Q313" s="149" cm="1">
        <f t="array" ref="Q313">INDEX(Sections!$A$37:$F$67, MATCH(N313, Acceleration!$H$6:$H$36, 1), Sections!P313)</f>
        <v>4.7104625432718503</v>
      </c>
      <c r="R313" s="149">
        <f>(BikeData!$G$5/L313)*BikeData!$N$2*(Sections!$O$2/Sections!$N$2)-Sections!W313/Sections!L313</f>
        <v>7.6608132180020689</v>
      </c>
      <c r="S313" s="149">
        <f>(Sections!$V$2*Sections!$L$2*BikeData!$N$2*((Sections!$P$2)/Sections!$M$2)/(1-Sections!$V$2*Sections!$N$2/Sections!$M$2))/Sections!L313-Sections!W313/Sections!L313</f>
        <v>11.911333065532409</v>
      </c>
      <c r="T313" s="149">
        <f t="shared" si="382"/>
        <v>4.7104625432718503</v>
      </c>
      <c r="U313" s="149">
        <f t="shared" si="383"/>
        <v>63.656414981879642</v>
      </c>
      <c r="V313" s="149">
        <f t="shared" si="386"/>
        <v>1.5718477211033692E-2</v>
      </c>
      <c r="W313" s="149">
        <f>0.5*Sections!$U$2*Sections!$T$2*Sections!N313^2</f>
        <v>727.68928378657085</v>
      </c>
      <c r="X313" s="149">
        <f>BikeData!$N$2*((Sections!$P$2)/Sections!$N$2)-(0.5*Sections!$U$2*Sections!$T$2*Sections!N313^2)/BikeData!$G$5</f>
        <v>7.6779212220224036</v>
      </c>
      <c r="Y313" s="149">
        <f>Sections!$V$2*BikeData!$N$2*(Sections!$P$2/Sections!$M$2)/(1-Sections!$V$2*Sections!$N$2/Sections!$M$2)</f>
        <v>15.459349727578084</v>
      </c>
      <c r="Z313" s="149">
        <f t="shared" si="387"/>
        <v>7.6779212220224036</v>
      </c>
      <c r="AA313" s="149">
        <f>$D$2-M313</f>
        <v>216.2</v>
      </c>
      <c r="AB313" s="149">
        <f>MAX(0, (N313^2 - M$17^2)/(2*Sections!Z313))</f>
        <v>204.86502582150015</v>
      </c>
      <c r="AC313" s="149">
        <f t="shared" si="392"/>
        <v>0</v>
      </c>
      <c r="AD313" s="149">
        <f t="shared" si="388"/>
        <v>4.7104625432718503</v>
      </c>
      <c r="FR313" s="129">
        <f>INDEX($B$29:$B$34, MATCH($FV313, $A$29:$A$34, 0))</f>
        <v>277.57950855748163</v>
      </c>
      <c r="FS313" s="129">
        <f t="shared" si="393"/>
        <v>287</v>
      </c>
      <c r="FT313" s="129">
        <f t="shared" si="394"/>
        <v>64.954906630389743</v>
      </c>
      <c r="FU313" s="129">
        <f t="shared" si="395"/>
        <v>233.83766386940309</v>
      </c>
      <c r="FV313" s="149">
        <f>IF(GI313=1,
IF(FT313&lt;$E$29,1,
IF(FT313&lt;$E$30,2,
IF(FT313&lt;$E$31,3,
IF(FT313&lt;$E$32,4,
IF(FT313&lt;$E$33,5,
IF(FT313&lt;$E$34,6)))))),
IF(FT313&gt;$F$29,1,
IF(FT313&gt;$F$30,2,
IF(FT313&gt;$F$31,3,
IF(FT313&gt;$F$32,4,
IF(FT313&gt;$F$33,5,
IF(FT313&gt;$F$34,6)))))))</f>
        <v>5</v>
      </c>
      <c r="FW313" s="149" cm="1">
        <f t="array" ref="FW313">INDEX(Sections!$A$37:$F$67, MATCH(FT313, Acceleration!$H$6:$H$36, 1), Sections!FV313)</f>
        <v>2.9640770416235949</v>
      </c>
      <c r="FX313" s="129">
        <f>(BikeData!$G$5/FR313)*BikeData!$N$2*(Sections!$O$2/Sections!$N$2)-Sections!GC313/Sections!FR313</f>
        <v>7.6558588807642476</v>
      </c>
      <c r="FY313" s="129">
        <f>(Sections!$V$2*Sections!$L$2*BikeData!$N$2*((Sections!$P$2)/Sections!$M$2)/(1-Sections!$V$2*Sections!$N$2/Sections!$M$2))/Sections!FR313-Sections!GC313/Sections!FR313</f>
        <v>11.967105079831379</v>
      </c>
      <c r="FZ313" s="129">
        <f t="shared" si="396"/>
        <v>2.9640770416235949</v>
      </c>
      <c r="GA313" s="129">
        <f t="shared" si="397"/>
        <v>65.000523455168391</v>
      </c>
      <c r="GB313" s="129">
        <f t="shared" si="389"/>
        <v>1.5389891739676569E-2</v>
      </c>
      <c r="GC313" s="149">
        <f>0.5*Sections!$U$2*Sections!$T$2*Sections!FT313^2</f>
        <v>759.44518116527684</v>
      </c>
      <c r="GD313" s="149">
        <f>BikeData!$N$2*((Sections!$P$2)/Sections!$N$2)-(0.5*Sections!$U$2*Sections!$T$2*Sections!FT313^2)/BikeData!$G$5</f>
        <v>7.5576337319515474</v>
      </c>
      <c r="GE313" s="149">
        <f>Sections!$V$2*BikeData!$N$2*(Sections!$P$2/Sections!$M$2)/(1-Sections!$V$2*Sections!$N$2/Sections!$M$2)</f>
        <v>15.459349727578084</v>
      </c>
      <c r="GF313" s="149">
        <f t="shared" si="398"/>
        <v>7.5576337319515474</v>
      </c>
      <c r="GG313" s="149">
        <f t="shared" si="399"/>
        <v>227.54111422000005</v>
      </c>
      <c r="GH313" s="149">
        <f>MAX(0, (FT313^2 - CX$6^2)/(2*Sections!GF313))</f>
        <v>279.13101143849525</v>
      </c>
      <c r="GI313" s="149">
        <f t="shared" si="400"/>
        <v>1</v>
      </c>
      <c r="GJ313" s="149">
        <f t="shared" si="401"/>
        <v>2.9640770416235949</v>
      </c>
      <c r="GK313" s="639"/>
      <c r="GL313" s="670"/>
      <c r="GM313" s="229">
        <f>INDEX($B$29:$B$34, MATCH(GQ313, $A$29:$A$34, 0))</f>
        <v>288.49501037177833</v>
      </c>
      <c r="GN313" s="106">
        <f t="shared" si="402"/>
        <v>287</v>
      </c>
      <c r="GO313" s="106">
        <f t="shared" si="403"/>
        <v>46.227036302378217</v>
      </c>
      <c r="GP313" s="106">
        <f t="shared" si="404"/>
        <v>166.41733068856158</v>
      </c>
      <c r="GQ313" s="106">
        <f>IF(HD313=1,
IF(GO313&lt;$E$29,1,
IF(GO313&lt;$E$30,2,
IF(GO313&lt;$E$31,3,
IF(GO313&lt;$E$32,4,
IF(GO313&lt;$E$33,5,
IF(GO313&lt;$E$34,6)))))),
IF(GO313&gt;$F$29,1,
IF(GO313&gt;$F$30,2,
IF(GO313&gt;$F$31,3,
IF(GO313&gt;$F$32,4,
IF(GO313&gt;$F$33,5,
IF(GO313&gt;$F$34,6)))))))</f>
        <v>3</v>
      </c>
      <c r="GR313" s="106" cm="1">
        <f t="array" ref="GR313">INDEX(Sections!$A$37:$F$67, MATCH(GO313, Acceleration!$H$6:$H$36, 1), Sections!GQ313)</f>
        <v>6.8582415088433493</v>
      </c>
      <c r="GS313" s="106">
        <f>(BikeData!$G$5/GM313)*BikeData!$N$2*(Sections!$O$2/Sections!$N$2)-Sections!GX313/Sections!GM313</f>
        <v>8.6653343650464301</v>
      </c>
      <c r="GT313" s="106">
        <f>(Sections!$V$2*Sections!$L$2*BikeData!$N$2*((Sections!$P$2)/Sections!$M$2)/(1-Sections!$V$2*Sections!$N$2/Sections!$M$2))/Sections!GM313-Sections!GX313/Sections!GM313</f>
        <v>12.813460184155682</v>
      </c>
      <c r="GU313" s="106">
        <f t="shared" si="405"/>
        <v>6.8582415088433493</v>
      </c>
      <c r="GV313" s="106">
        <f t="shared" si="416"/>
        <v>46.032426101866179</v>
      </c>
      <c r="GW313" s="106">
        <f t="shared" si="418"/>
        <v>2.16779932147965E-2</v>
      </c>
      <c r="GX313" s="106">
        <f>0.5*Sections!$U$2*Sections!$T$2*Sections!GO313^2</f>
        <v>384.6489993542508</v>
      </c>
      <c r="GY313" s="106">
        <f>BikeData!$N$2*((Sections!$P$2)/Sections!$N$2)-(0.5*Sections!$U$2*Sections!$T$2*Sections!GO313^2)/BikeData!$G$5</f>
        <v>8.9773162388114951</v>
      </c>
      <c r="GZ313" s="106">
        <f>Sections!$V$2*BikeData!$N$2*(Sections!$P$2/Sections!$M$2)/(1-Sections!$V$2*Sections!$N$2/Sections!$M$2)</f>
        <v>15.459349727578084</v>
      </c>
      <c r="HA313" s="106">
        <f t="shared" si="406"/>
        <v>8.9773162388114951</v>
      </c>
      <c r="HB313" s="106">
        <f t="shared" si="407"/>
        <v>96.211878759999991</v>
      </c>
      <c r="HC313" s="106">
        <f>MAX(0, (GO313^2 - DY$9^2)/(2*Sections!HA313))</f>
        <v>119.01880408661543</v>
      </c>
      <c r="HD313" s="106">
        <f t="shared" si="408"/>
        <v>1</v>
      </c>
      <c r="HE313" s="106">
        <f t="shared" si="419"/>
        <v>-8.9773162388114951</v>
      </c>
      <c r="HF313" s="639"/>
      <c r="HG313" s="672"/>
      <c r="HH313" s="82">
        <f>INDEX($B$29:$B$34, MATCH(HL313, $A$29:$A$34, 0))</f>
        <v>327.25651568900486</v>
      </c>
      <c r="HI313" s="82">
        <f t="shared" si="409"/>
        <v>287</v>
      </c>
      <c r="HJ313" s="82">
        <f t="shared" si="410"/>
        <v>32.11561996046769</v>
      </c>
      <c r="HK313" s="82">
        <f t="shared" si="411"/>
        <v>115.61623185768369</v>
      </c>
      <c r="HL313" s="106">
        <f>IF(HY313=1,
IF(HJ313&lt;$E$29,1,
IF(HJ313&lt;$E$30,2,
IF(HJ313&lt;$E$31,3,
IF(HJ313&lt;$E$32,4,
IF(HJ313&lt;$E$33,5,
IF(HJ313&lt;$E$34,6)))))),
IF(HJ313&gt;$F$29,1,
IF(HJ313&gt;$F$30,2,
IF(HJ313&gt;$F$31,3,
IF(HJ313&gt;$F$32,4,
IF(HJ313&gt;$F$33,5,
IF(HJ313&gt;$F$34,6)))))))</f>
        <v>1</v>
      </c>
      <c r="HM313" s="106" cm="1">
        <f t="array" ref="HM313">INDEX(Sections!$A$37:$F$67, MATCH(HJ313, Acceleration!$H$6:$H$36, 1), Sections!HL313)</f>
        <v>12.490667417289398</v>
      </c>
      <c r="HN313" s="82">
        <f>(BikeData!$G$5/HH313)*BikeData!$N$2*(Sections!$O$2/Sections!$N$2)-Sections!HS313/Sections!HH313</f>
        <v>8.2470485668126656</v>
      </c>
      <c r="HO313" s="82">
        <f>(Sections!$V$2*Sections!$L$2*BikeData!$N$2*((Sections!$P$2)/Sections!$M$2)/(1-Sections!$V$2*Sections!$N$2/Sections!$M$2))/Sections!HH313-Sections!HS313/Sections!HH313</f>
        <v>11.903854600720983</v>
      </c>
      <c r="HP313" s="82">
        <f t="shared" si="412"/>
        <v>8.2470485668126656</v>
      </c>
      <c r="HQ313" s="82">
        <f t="shared" si="417"/>
        <v>31.8111753591627</v>
      </c>
      <c r="HR313" s="106">
        <f t="shared" si="381"/>
        <v>3.1285785405010771E-2</v>
      </c>
      <c r="HS313" s="104">
        <f>0.5*Sections!$U$2*Sections!$T$2*Sections!HJ313^2</f>
        <v>185.65434818013429</v>
      </c>
      <c r="HT313" s="104">
        <f>BikeData!$N$2*((Sections!$P$2)/Sections!$N$2)-(0.5*Sections!$U$2*Sections!$T$2*Sections!HJ313^2)/BikeData!$G$5</f>
        <v>9.7310838568952693</v>
      </c>
      <c r="HU313" s="104">
        <f>Sections!$V$2*BikeData!$N$2*(Sections!$P$2/Sections!$M$2)/(1-Sections!$V$2*Sections!$N$2/Sections!$M$2)</f>
        <v>15.459349727578084</v>
      </c>
      <c r="HV313" s="106">
        <f t="shared" si="413"/>
        <v>9.7310838568952693</v>
      </c>
      <c r="HW313" s="106">
        <f t="shared" si="414"/>
        <v>34.421918600000026</v>
      </c>
      <c r="HX313" s="106">
        <f t="shared" si="390"/>
        <v>36.488614308204475</v>
      </c>
      <c r="HY313" s="106">
        <f t="shared" si="415"/>
        <v>1</v>
      </c>
      <c r="HZ313" s="106">
        <f t="shared" si="380"/>
        <v>-9.7310838568952693</v>
      </c>
      <c r="IA313" s="639"/>
    </row>
    <row r="314" spans="2:235">
      <c r="B314" s="65"/>
      <c r="C314" s="65"/>
      <c r="D314" s="65"/>
      <c r="E314" s="111"/>
      <c r="F314" s="111"/>
      <c r="L314" s="149">
        <f>INDEX($B$29:$B$34, MATCH($P314, $A$29:$A$34, 0))</f>
        <v>281.54523308547459</v>
      </c>
      <c r="M314" s="149">
        <f t="shared" si="384"/>
        <v>288</v>
      </c>
      <c r="N314" s="149">
        <f t="shared" si="391"/>
        <v>63.656414981879642</v>
      </c>
      <c r="O314" s="149">
        <f t="shared" si="385"/>
        <v>229.16309393476672</v>
      </c>
      <c r="P314" s="149">
        <f>IF(AC314=0,
IF(N314&lt;$E$29,1,
IF(N314&lt;$E$30,2,
IF(N314&lt;$E$31,3,
IF(N314&lt;$E$32,4,
IF(N314&lt;$E$33,5,
IF(N314&lt;$E$34,6)))))),
IF(N314&gt;$F$29,1,
IF(N314&gt;$F$30,2,
IF(N314&gt;$F$31,3,
IF(N314&gt;$F$32,4,
IF(N314&gt;$F$33,5,
IF(N314&gt;$F$34,6)))))))</f>
        <v>4</v>
      </c>
      <c r="Q314" s="149" cm="1">
        <f t="array" ref="Q314">INDEX(Sections!$A$37:$F$67, MATCH(N314, Acceleration!$H$6:$H$36, 1), Sections!P314)</f>
        <v>4.7104625432718503</v>
      </c>
      <c r="R314" s="149">
        <f>(BikeData!$G$5/L314)*BikeData!$N$2*(Sections!$O$2/Sections!$N$2)-Sections!W314/Sections!L314</f>
        <v>7.6547901484689991</v>
      </c>
      <c r="S314" s="149">
        <f>(Sections!$V$2*Sections!$L$2*BikeData!$N$2*((Sections!$P$2)/Sections!$M$2)/(1-Sections!$V$2*Sections!$N$2/Sections!$M$2))/Sections!L314-Sections!W314/Sections!L314</f>
        <v>11.905309995999339</v>
      </c>
      <c r="T314" s="149">
        <f t="shared" si="382"/>
        <v>4.7104625432718503</v>
      </c>
      <c r="U314" s="149">
        <f t="shared" ref="U314:U337" si="420">SQRT(N314^2 + 2*T314*1)</f>
        <v>63.730370259647913</v>
      </c>
      <c r="V314" s="149">
        <f t="shared" si="386"/>
        <v>1.5700215655870944E-2</v>
      </c>
      <c r="W314" s="149">
        <f>0.5*Sections!$U$2*Sections!$T$2*Sections!N314^2</f>
        <v>729.38505030214878</v>
      </c>
      <c r="X314" s="149">
        <f>BikeData!$N$2*((Sections!$P$2)/Sections!$N$2)-(0.5*Sections!$U$2*Sections!$T$2*Sections!N314^2)/BikeData!$G$5</f>
        <v>7.6714978640088507</v>
      </c>
      <c r="Y314" s="149">
        <f>Sections!$V$2*BikeData!$N$2*(Sections!$P$2/Sections!$M$2)/(1-Sections!$V$2*Sections!$N$2/Sections!$M$2)</f>
        <v>15.459349727578084</v>
      </c>
      <c r="Z314" s="149">
        <f t="shared" si="387"/>
        <v>7.6714978640088507</v>
      </c>
      <c r="AA314" s="149">
        <f>$D$2-M314</f>
        <v>215.2</v>
      </c>
      <c r="AB314" s="149">
        <f>MAX(0, (N314^2 - M$17^2)/(2*Sections!Z314))</f>
        <v>205.65058087937905</v>
      </c>
      <c r="AC314" s="149">
        <f t="shared" si="392"/>
        <v>0</v>
      </c>
      <c r="AD314" s="149">
        <f t="shared" si="388"/>
        <v>4.7104625432718503</v>
      </c>
      <c r="FR314" s="129">
        <f>INDEX($B$29:$B$34, MATCH($FV314, $A$29:$A$34, 0))</f>
        <v>277.57950855748163</v>
      </c>
      <c r="FS314" s="129">
        <f t="shared" si="393"/>
        <v>288</v>
      </c>
      <c r="FT314" s="129">
        <f t="shared" si="394"/>
        <v>65.000523455168391</v>
      </c>
      <c r="FU314" s="129">
        <f t="shared" si="395"/>
        <v>234.00188443860623</v>
      </c>
      <c r="FV314" s="149">
        <f>IF(GI314=1,
IF(FT314&lt;$E$29,1,
IF(FT314&lt;$E$30,2,
IF(FT314&lt;$E$31,3,
IF(FT314&lt;$E$32,4,
IF(FT314&lt;$E$33,5,
IF(FT314&lt;$E$34,6)))))),
IF(FT314&gt;$F$29,1,
IF(FT314&gt;$F$30,2,
IF(FT314&gt;$F$31,3,
IF(FT314&gt;$F$32,4,
IF(FT314&gt;$F$33,5,
IF(FT314&gt;$F$34,6)))))))</f>
        <v>5</v>
      </c>
      <c r="FW314" s="149" cm="1">
        <f t="array" ref="FW314">INDEX(Sections!$A$37:$F$67, MATCH(FT314, Acceleration!$H$6:$H$36, 1), Sections!FV314)</f>
        <v>2.9640770416235949</v>
      </c>
      <c r="FX314" s="129">
        <f>(BikeData!$G$5/FR314)*BikeData!$N$2*(Sections!$O$2/Sections!$N$2)-Sections!GC314/Sections!FR314</f>
        <v>7.6520146930555448</v>
      </c>
      <c r="FY314" s="129">
        <f>(Sections!$V$2*Sections!$L$2*BikeData!$N$2*((Sections!$P$2)/Sections!$M$2)/(1-Sections!$V$2*Sections!$N$2/Sections!$M$2))/Sections!FR314-Sections!GC314/Sections!FR314</f>
        <v>11.963260892122676</v>
      </c>
      <c r="FZ314" s="129">
        <f t="shared" si="396"/>
        <v>2.9640770416235949</v>
      </c>
      <c r="GA314" s="129">
        <f t="shared" si="397"/>
        <v>65.046108288883389</v>
      </c>
      <c r="GB314" s="129">
        <f t="shared" si="389"/>
        <v>1.537909881385131E-2</v>
      </c>
      <c r="GC314" s="149">
        <f>0.5*Sections!$U$2*Sections!$T$2*Sections!FT314^2</f>
        <v>760.5122489002614</v>
      </c>
      <c r="GD314" s="149">
        <f>BikeData!$N$2*((Sections!$P$2)/Sections!$N$2)-(0.5*Sections!$U$2*Sections!$T$2*Sections!FT314^2)/BikeData!$G$5</f>
        <v>7.5535918087129694</v>
      </c>
      <c r="GE314" s="149">
        <f>Sections!$V$2*BikeData!$N$2*(Sections!$P$2/Sections!$M$2)/(1-Sections!$V$2*Sections!$N$2/Sections!$M$2)</f>
        <v>15.459349727578084</v>
      </c>
      <c r="GF314" s="149">
        <f t="shared" si="398"/>
        <v>7.5535918087129694</v>
      </c>
      <c r="GG314" s="149">
        <f t="shared" si="399"/>
        <v>226.54111422000005</v>
      </c>
      <c r="GH314" s="149">
        <f>MAX(0, (FT314^2 - CX$6^2)/(2*Sections!GF314))</f>
        <v>279.67278060831507</v>
      </c>
      <c r="GI314" s="149">
        <f t="shared" si="400"/>
        <v>1</v>
      </c>
      <c r="GJ314" s="149">
        <f t="shared" si="401"/>
        <v>2.9640770416235949</v>
      </c>
      <c r="GK314" s="639"/>
      <c r="GL314" s="670"/>
      <c r="GM314" s="229">
        <f>INDEX($B$29:$B$34, MATCH(GQ314, $A$29:$A$34, 0))</f>
        <v>288.49501037177833</v>
      </c>
      <c r="GN314" s="106">
        <f t="shared" si="402"/>
        <v>288</v>
      </c>
      <c r="GO314" s="106">
        <f t="shared" si="403"/>
        <v>46.032426101866179</v>
      </c>
      <c r="GP314" s="106">
        <f t="shared" si="404"/>
        <v>165.71673396671824</v>
      </c>
      <c r="GQ314" s="106">
        <f>IF(HD314=1,
IF(GO314&lt;$E$29,1,
IF(GO314&lt;$E$30,2,
IF(GO314&lt;$E$31,3,
IF(GO314&lt;$E$32,4,
IF(GO314&lt;$E$33,5,
IF(GO314&lt;$E$34,6)))))),
IF(GO314&gt;$F$29,1,
IF(GO314&gt;$F$30,2,
IF(GO314&gt;$F$31,3,
IF(GO314&gt;$F$32,4,
IF(GO314&gt;$F$33,5,
IF(GO314&gt;$F$34,6)))))))</f>
        <v>3</v>
      </c>
      <c r="GR314" s="106" cm="1">
        <f t="array" ref="GR314">INDEX(Sections!$A$37:$F$67, MATCH(GO314, Acceleration!$H$6:$H$36, 1), Sections!GQ314)</f>
        <v>6.8582415088433493</v>
      </c>
      <c r="GS314" s="106">
        <f>(BikeData!$G$5/GM314)*BikeData!$N$2*(Sections!$O$2/Sections!$N$2)-Sections!GX314/Sections!GM314</f>
        <v>8.6765367558323483</v>
      </c>
      <c r="GT314" s="106">
        <f>(Sections!$V$2*Sections!$L$2*BikeData!$N$2*((Sections!$P$2)/Sections!$M$2)/(1-Sections!$V$2*Sections!$N$2/Sections!$M$2))/Sections!GM314-Sections!GX314/Sections!GM314</f>
        <v>12.8246625749416</v>
      </c>
      <c r="GU314" s="106">
        <f t="shared" si="405"/>
        <v>6.8582415088433493</v>
      </c>
      <c r="GV314" s="106">
        <f t="shared" si="416"/>
        <v>45.836722578696715</v>
      </c>
      <c r="GW314" s="106">
        <f t="shared" si="418"/>
        <v>2.1770093973050717E-2</v>
      </c>
      <c r="GX314" s="106">
        <f>0.5*Sections!$U$2*Sections!$T$2*Sections!GO314^2</f>
        <v>381.41716550827869</v>
      </c>
      <c r="GY314" s="106">
        <f>BikeData!$N$2*((Sections!$P$2)/Sections!$N$2)-(0.5*Sections!$U$2*Sections!$T$2*Sections!GO314^2)/BikeData!$G$5</f>
        <v>8.9895580336826022</v>
      </c>
      <c r="GZ314" s="106">
        <f>Sections!$V$2*BikeData!$N$2*(Sections!$P$2/Sections!$M$2)/(1-Sections!$V$2*Sections!$N$2/Sections!$M$2)</f>
        <v>15.459349727578084</v>
      </c>
      <c r="HA314" s="106">
        <f t="shared" si="406"/>
        <v>8.9895580336826022</v>
      </c>
      <c r="HB314" s="106">
        <f t="shared" si="407"/>
        <v>95.211878759999991</v>
      </c>
      <c r="HC314" s="106">
        <f>MAX(0, (GO314^2 - DY$9^2)/(2*Sections!HA314))</f>
        <v>117.85808851137266</v>
      </c>
      <c r="HD314" s="106">
        <f t="shared" si="408"/>
        <v>1</v>
      </c>
      <c r="HE314" s="106">
        <f t="shared" si="419"/>
        <v>-8.9895580336826022</v>
      </c>
      <c r="HF314" s="639"/>
      <c r="HG314" s="672"/>
      <c r="HH314" s="82">
        <f>INDEX($B$29:$B$34, MATCH(HL314, $A$29:$A$34, 0))</f>
        <v>327.25651568900486</v>
      </c>
      <c r="HI314" s="82">
        <f t="shared" si="409"/>
        <v>288</v>
      </c>
      <c r="HJ314" s="82">
        <f t="shared" si="410"/>
        <v>31.8111753591627</v>
      </c>
      <c r="HK314" s="82">
        <f t="shared" si="411"/>
        <v>114.52023129298573</v>
      </c>
      <c r="HL314" s="106">
        <f>IF(HY314=1,
IF(HJ314&lt;$E$29,1,
IF(HJ314&lt;$E$30,2,
IF(HJ314&lt;$E$31,3,
IF(HJ314&lt;$E$32,4,
IF(HJ314&lt;$E$33,5,
IF(HJ314&lt;$E$34,6)))))),
IF(HJ314&gt;$F$29,1,
IF(HJ314&gt;$F$30,2,
IF(HJ314&gt;$F$31,3,
IF(HJ314&gt;$F$32,4,
IF(HJ314&gt;$F$33,5,
IF(HJ314&gt;$F$34,6)))))))</f>
        <v>1</v>
      </c>
      <c r="HM314" s="106" cm="1">
        <f t="array" ref="HM314">INDEX(Sections!$A$37:$F$67, MATCH(HJ314, Acceleration!$H$6:$H$36, 1), Sections!HL314)</f>
        <v>12.819174815408889</v>
      </c>
      <c r="HN314" s="82">
        <f>(BikeData!$G$5/HH314)*BikeData!$N$2*(Sections!$O$2/Sections!$N$2)-Sections!HS314/Sections!HH314</f>
        <v>8.257753289317904</v>
      </c>
      <c r="HO314" s="82">
        <f>(Sections!$V$2*Sections!$L$2*BikeData!$N$2*((Sections!$P$2)/Sections!$M$2)/(1-Sections!$V$2*Sections!$N$2/Sections!$M$2))/Sections!HH314-Sections!HS314/Sections!HH314</f>
        <v>11.914559323226221</v>
      </c>
      <c r="HP314" s="82">
        <f t="shared" si="412"/>
        <v>8.257753289317904</v>
      </c>
      <c r="HQ314" s="82">
        <f t="shared" si="417"/>
        <v>31.503367608844613</v>
      </c>
      <c r="HR314" s="106">
        <f t="shared" si="381"/>
        <v>3.1588319306207258E-2</v>
      </c>
      <c r="HS314" s="104">
        <f>0.5*Sections!$U$2*Sections!$T$2*Sections!HJ314^2</f>
        <v>182.15115799165201</v>
      </c>
      <c r="HT314" s="104">
        <f>BikeData!$N$2*((Sections!$P$2)/Sections!$N$2)-(0.5*Sections!$U$2*Sections!$T$2*Sections!HJ314^2)/BikeData!$G$5</f>
        <v>9.7443535167001265</v>
      </c>
      <c r="HU314" s="104">
        <f>Sections!$V$2*BikeData!$N$2*(Sections!$P$2/Sections!$M$2)/(1-Sections!$V$2*Sections!$N$2/Sections!$M$2)</f>
        <v>15.459349727578084</v>
      </c>
      <c r="HV314" s="106">
        <f t="shared" si="413"/>
        <v>9.7443535167001265</v>
      </c>
      <c r="HW314" s="106">
        <f t="shared" si="414"/>
        <v>33.421918600000026</v>
      </c>
      <c r="HX314" s="106">
        <f t="shared" si="390"/>
        <v>35.44028664459821</v>
      </c>
      <c r="HY314" s="106">
        <f t="shared" si="415"/>
        <v>1</v>
      </c>
      <c r="HZ314" s="106">
        <f t="shared" si="380"/>
        <v>-9.7443535167001265</v>
      </c>
      <c r="IA314" s="639"/>
    </row>
    <row r="315" spans="2:235">
      <c r="B315" s="65"/>
      <c r="C315" s="65"/>
      <c r="D315" s="65"/>
      <c r="E315" s="111"/>
      <c r="F315" s="111"/>
      <c r="L315" s="149">
        <f>INDEX($B$29:$B$34, MATCH($P315, $A$29:$A$34, 0))</f>
        <v>281.54523308547459</v>
      </c>
      <c r="M315" s="149">
        <f t="shared" si="384"/>
        <v>289</v>
      </c>
      <c r="N315" s="149">
        <f t="shared" si="391"/>
        <v>63.730370259647913</v>
      </c>
      <c r="O315" s="149">
        <f t="shared" si="385"/>
        <v>229.42933293473249</v>
      </c>
      <c r="P315" s="149">
        <f>IF(AC315=0,
IF(N315&lt;$E$29,1,
IF(N315&lt;$E$30,2,
IF(N315&lt;$E$31,3,
IF(N315&lt;$E$32,4,
IF(N315&lt;$E$33,5,
IF(N315&lt;$E$34,6)))))),
IF(N315&gt;$F$29,1,
IF(N315&gt;$F$30,2,
IF(N315&gt;$F$31,3,
IF(N315&gt;$F$32,4,
IF(N315&gt;$F$33,5,
IF(N315&gt;$F$34,6)))))))</f>
        <v>4</v>
      </c>
      <c r="Q315" s="149" cm="1">
        <f t="array" ref="Q315">INDEX(Sections!$A$37:$F$67, MATCH(N315, Acceleration!$H$6:$H$36, 1), Sections!P315)</f>
        <v>4.7104625432718503</v>
      </c>
      <c r="R315" s="149">
        <f>(BikeData!$G$5/L315)*BikeData!$N$2*(Sections!$O$2/Sections!$N$2)-Sections!W315/Sections!L315</f>
        <v>7.6487670789359301</v>
      </c>
      <c r="S315" s="149">
        <f>(Sections!$V$2*Sections!$L$2*BikeData!$N$2*((Sections!$P$2)/Sections!$M$2)/(1-Sections!$V$2*Sections!$N$2/Sections!$M$2))/Sections!L315-Sections!W315/Sections!L315</f>
        <v>11.899286926466271</v>
      </c>
      <c r="T315" s="149">
        <f t="shared" si="382"/>
        <v>4.7104625432718503</v>
      </c>
      <c r="U315" s="149">
        <f t="shared" si="420"/>
        <v>63.804239816162365</v>
      </c>
      <c r="V315" s="149">
        <f t="shared" si="386"/>
        <v>1.5682017601427158E-2</v>
      </c>
      <c r="W315" s="149">
        <f>0.5*Sections!$U$2*Sections!$T$2*Sections!N315^2</f>
        <v>731.08081681772671</v>
      </c>
      <c r="X315" s="149">
        <f>BikeData!$N$2*((Sections!$P$2)/Sections!$N$2)-(0.5*Sections!$U$2*Sections!$T$2*Sections!N315^2)/BikeData!$G$5</f>
        <v>7.6650745059952978</v>
      </c>
      <c r="Y315" s="149">
        <f>Sections!$V$2*BikeData!$N$2*(Sections!$P$2/Sections!$M$2)/(1-Sections!$V$2*Sections!$N$2/Sections!$M$2)</f>
        <v>15.459349727578084</v>
      </c>
      <c r="Z315" s="149">
        <f t="shared" si="387"/>
        <v>7.6650745059952978</v>
      </c>
      <c r="AA315" s="149">
        <f>$D$2-M315</f>
        <v>214.2</v>
      </c>
      <c r="AB315" s="149">
        <f>MAX(0, (N315^2 - M$17^2)/(2*Sections!Z315))</f>
        <v>206.4374525327776</v>
      </c>
      <c r="AC315" s="149">
        <f t="shared" si="392"/>
        <v>0</v>
      </c>
      <c r="AD315" s="149">
        <f t="shared" si="388"/>
        <v>4.7104625432718503</v>
      </c>
      <c r="FR315" s="129">
        <f>INDEX($B$29:$B$34, MATCH($FV315, $A$29:$A$34, 0))</f>
        <v>277.57950855748163</v>
      </c>
      <c r="FS315" s="129">
        <f t="shared" si="393"/>
        <v>289</v>
      </c>
      <c r="FT315" s="129">
        <f t="shared" si="394"/>
        <v>65.046108288883389</v>
      </c>
      <c r="FU315" s="129">
        <f t="shared" si="395"/>
        <v>234.1659898399802</v>
      </c>
      <c r="FV315" s="149">
        <f>IF(GI315=1,
IF(FT315&lt;$E$29,1,
IF(FT315&lt;$E$30,2,
IF(FT315&lt;$E$31,3,
IF(FT315&lt;$E$32,4,
IF(FT315&lt;$E$33,5,
IF(FT315&lt;$E$34,6)))))),
IF(FT315&gt;$F$29,1,
IF(FT315&gt;$F$30,2,
IF(FT315&gt;$F$31,3,
IF(FT315&gt;$F$32,4,
IF(FT315&gt;$F$33,5,
IF(FT315&gt;$F$34,6)))))))</f>
        <v>5</v>
      </c>
      <c r="FW315" s="149" cm="1">
        <f t="array" ref="FW315">INDEX(Sections!$A$37:$F$67, MATCH(FT315, Acceleration!$H$6:$H$36, 1), Sections!FV315)</f>
        <v>2.9640770416235949</v>
      </c>
      <c r="FX315" s="129">
        <f>(BikeData!$G$5/FR315)*BikeData!$N$2*(Sections!$O$2/Sections!$N$2)-Sections!GC315/Sections!FR315</f>
        <v>7.6481705053468412</v>
      </c>
      <c r="FY315" s="129">
        <f>(Sections!$V$2*Sections!$L$2*BikeData!$N$2*((Sections!$P$2)/Sections!$M$2)/(1-Sections!$V$2*Sections!$N$2/Sections!$M$2))/Sections!FR315-Sections!GC315/Sections!FR315</f>
        <v>11.959416704413972</v>
      </c>
      <c r="FZ315" s="129">
        <f t="shared" si="396"/>
        <v>2.9640770416235949</v>
      </c>
      <c r="GA315" s="129">
        <f t="shared" si="397"/>
        <v>65.091661198746436</v>
      </c>
      <c r="GB315" s="129">
        <f t="shared" si="389"/>
        <v>1.5368328563449178E-2</v>
      </c>
      <c r="GC315" s="149">
        <f>0.5*Sections!$U$2*Sections!$T$2*Sections!FT315^2</f>
        <v>761.57931663524596</v>
      </c>
      <c r="GD315" s="149">
        <f>BikeData!$N$2*((Sections!$P$2)/Sections!$N$2)-(0.5*Sections!$U$2*Sections!$T$2*Sections!FT315^2)/BikeData!$G$5</f>
        <v>7.5495498854743914</v>
      </c>
      <c r="GE315" s="149">
        <f>Sections!$V$2*BikeData!$N$2*(Sections!$P$2/Sections!$M$2)/(1-Sections!$V$2*Sections!$N$2/Sections!$M$2)</f>
        <v>15.459349727578084</v>
      </c>
      <c r="GF315" s="149">
        <f t="shared" si="398"/>
        <v>7.5495498854743914</v>
      </c>
      <c r="GG315" s="149">
        <f t="shared" si="399"/>
        <v>225.54111422000005</v>
      </c>
      <c r="GH315" s="149">
        <f>MAX(0, (FT315^2 - CX$6^2)/(2*Sections!GF315))</f>
        <v>280.21512988938156</v>
      </c>
      <c r="GI315" s="149">
        <f t="shared" si="400"/>
        <v>1</v>
      </c>
      <c r="GJ315" s="149">
        <f t="shared" si="401"/>
        <v>2.9640770416235949</v>
      </c>
      <c r="GK315" s="639"/>
      <c r="GL315" s="670"/>
      <c r="GM315" s="229">
        <f>INDEX($B$29:$B$34, MATCH(GQ315, $A$29:$A$34, 0))</f>
        <v>288.49501037177833</v>
      </c>
      <c r="GN315" s="106">
        <f t="shared" si="402"/>
        <v>289</v>
      </c>
      <c r="GO315" s="106">
        <f t="shared" si="403"/>
        <v>45.836722578696715</v>
      </c>
      <c r="GP315" s="106">
        <f t="shared" si="404"/>
        <v>165.01220128330817</v>
      </c>
      <c r="GQ315" s="106">
        <f>IF(HD315=1,
IF(GO315&lt;$E$29,1,
IF(GO315&lt;$E$30,2,
IF(GO315&lt;$E$31,3,
IF(GO315&lt;$E$32,4,
IF(GO315&lt;$E$33,5,
IF(GO315&lt;$E$34,6)))))),
IF(GO315&gt;$F$29,1,
IF(GO315&gt;$F$30,2,
IF(GO315&gt;$F$31,3,
IF(GO315&gt;$F$32,4,
IF(GO315&gt;$F$33,5,
IF(GO315&gt;$F$34,6)))))))</f>
        <v>3</v>
      </c>
      <c r="GR315" s="106" cm="1">
        <f t="array" ref="GR315">INDEX(Sections!$A$37:$F$67, MATCH(GO315, Acceleration!$H$6:$H$36, 1), Sections!GQ315)</f>
        <v>6.8582415088433493</v>
      </c>
      <c r="GS315" s="106">
        <f>(BikeData!$G$5/GM315)*BikeData!$N$2*(Sections!$O$2/Sections!$N$2)-Sections!GX315/Sections!GM315</f>
        <v>8.6877544226057015</v>
      </c>
      <c r="GT315" s="106">
        <f>(Sections!$V$2*Sections!$L$2*BikeData!$N$2*((Sections!$P$2)/Sections!$M$2)/(1-Sections!$V$2*Sections!$N$2/Sections!$M$2))/Sections!GM315-Sections!GX315/Sections!GM315</f>
        <v>12.835880241714953</v>
      </c>
      <c r="GU315" s="106">
        <f t="shared" si="405"/>
        <v>6.8582415088433493</v>
      </c>
      <c r="GV315" s="106">
        <f t="shared" si="416"/>
        <v>45.639911302637131</v>
      </c>
      <c r="GW315" s="106">
        <f t="shared" si="418"/>
        <v>2.1863506724509131E-2</v>
      </c>
      <c r="GX315" s="106">
        <f>0.5*Sections!$U$2*Sections!$T$2*Sections!GO315^2</f>
        <v>378.18092461615294</v>
      </c>
      <c r="GY315" s="106">
        <f>BikeData!$N$2*((Sections!$P$2)/Sections!$N$2)-(0.5*Sections!$U$2*Sections!$T$2*Sections!GO315^2)/BikeData!$G$5</f>
        <v>9.0018165219103512</v>
      </c>
      <c r="GZ315" s="106">
        <f>Sections!$V$2*BikeData!$N$2*(Sections!$P$2/Sections!$M$2)/(1-Sections!$V$2*Sections!$N$2/Sections!$M$2)</f>
        <v>15.459349727578084</v>
      </c>
      <c r="HA315" s="106">
        <f t="shared" si="406"/>
        <v>9.0018165219103512</v>
      </c>
      <c r="HB315" s="106">
        <f t="shared" si="407"/>
        <v>94.211878759999991</v>
      </c>
      <c r="HC315" s="106">
        <f>MAX(0, (GO315^2 - DY$9^2)/(2*Sections!HA315))</f>
        <v>116.6989535746799</v>
      </c>
      <c r="HD315" s="106">
        <f t="shared" si="408"/>
        <v>1</v>
      </c>
      <c r="HE315" s="106">
        <f t="shared" si="419"/>
        <v>-9.0018165219103512</v>
      </c>
      <c r="HF315" s="639"/>
      <c r="HG315" s="672"/>
      <c r="HH315" s="82">
        <f>INDEX($B$29:$B$34, MATCH(HL315, $A$29:$A$34, 0))</f>
        <v>327.25651568900486</v>
      </c>
      <c r="HI315" s="82">
        <f t="shared" si="409"/>
        <v>289</v>
      </c>
      <c r="HJ315" s="82">
        <f t="shared" si="410"/>
        <v>31.503367608844613</v>
      </c>
      <c r="HK315" s="82">
        <f t="shared" si="411"/>
        <v>113.41212339184061</v>
      </c>
      <c r="HL315" s="106">
        <f>IF(HY315=1,
IF(HJ315&lt;$E$29,1,
IF(HJ315&lt;$E$30,2,
IF(HJ315&lt;$E$31,3,
IF(HJ315&lt;$E$32,4,
IF(HJ315&lt;$E$33,5,
IF(HJ315&lt;$E$34,6)))))),
IF(HJ315&gt;$F$29,1,
IF(HJ315&gt;$F$30,2,
IF(HJ315&gt;$F$31,3,
IF(HJ315&gt;$F$32,4,
IF(HJ315&gt;$F$33,5,
IF(HJ315&gt;$F$34,6)))))))</f>
        <v>1</v>
      </c>
      <c r="HM315" s="106" cm="1">
        <f t="array" ref="HM315">INDEX(Sections!$A$37:$F$67, MATCH(HJ315, Acceleration!$H$6:$H$36, 1), Sections!HL315)</f>
        <v>12.819174815408889</v>
      </c>
      <c r="HN315" s="82">
        <f>(BikeData!$G$5/HH315)*BikeData!$N$2*(Sections!$O$2/Sections!$N$2)-Sections!HS315/Sections!HH315</f>
        <v>8.2684726091720151</v>
      </c>
      <c r="HO315" s="82">
        <f>(Sections!$V$2*Sections!$L$2*BikeData!$N$2*((Sections!$P$2)/Sections!$M$2)/(1-Sections!$V$2*Sections!$N$2/Sections!$M$2))/Sections!HH315-Sections!HS315/Sections!HH315</f>
        <v>11.925278643080333</v>
      </c>
      <c r="HP315" s="82">
        <f t="shared" si="412"/>
        <v>8.2684726091720151</v>
      </c>
      <c r="HQ315" s="82">
        <f t="shared" si="417"/>
        <v>31.192096565556614</v>
      </c>
      <c r="HR315" s="106">
        <f t="shared" si="381"/>
        <v>3.1900234352465362E-2</v>
      </c>
      <c r="HS315" s="104">
        <f>0.5*Sections!$U$2*Sections!$T$2*Sections!HJ315^2</f>
        <v>178.64319072563998</v>
      </c>
      <c r="HT315" s="104">
        <f>BikeData!$N$2*((Sections!$P$2)/Sections!$N$2)-(0.5*Sections!$U$2*Sections!$T$2*Sections!HJ315^2)/BikeData!$G$5</f>
        <v>9.7576412714956273</v>
      </c>
      <c r="HU315" s="104">
        <f>Sections!$V$2*BikeData!$N$2*(Sections!$P$2/Sections!$M$2)/(1-Sections!$V$2*Sections!$N$2/Sections!$M$2)</f>
        <v>15.459349727578084</v>
      </c>
      <c r="HV315" s="106">
        <f t="shared" si="413"/>
        <v>9.7576412714956273</v>
      </c>
      <c r="HW315" s="106">
        <f t="shared" si="414"/>
        <v>32.421918600000026</v>
      </c>
      <c r="HX315" s="106">
        <f t="shared" si="390"/>
        <v>34.393386572000026</v>
      </c>
      <c r="HY315" s="106">
        <f t="shared" si="415"/>
        <v>1</v>
      </c>
      <c r="HZ315" s="106">
        <f t="shared" si="380"/>
        <v>-9.7576412714956273</v>
      </c>
      <c r="IA315" s="639"/>
    </row>
    <row r="316" spans="2:235">
      <c r="B316" s="65"/>
      <c r="C316" s="65"/>
      <c r="D316" s="65"/>
      <c r="E316" s="111"/>
      <c r="F316" s="111"/>
      <c r="L316" s="149">
        <f>INDEX($B$29:$B$34, MATCH($P316, $A$29:$A$34, 0))</f>
        <v>281.54523308547459</v>
      </c>
      <c r="M316" s="149">
        <f t="shared" si="384"/>
        <v>290</v>
      </c>
      <c r="N316" s="149">
        <f t="shared" ref="N316:N347" si="421">U315</f>
        <v>63.804239816162365</v>
      </c>
      <c r="O316" s="149">
        <f t="shared" si="385"/>
        <v>229.69526333818453</v>
      </c>
      <c r="P316" s="149">
        <f>IF(AC316=0,
IF(N316&lt;$E$29,1,
IF(N316&lt;$E$30,2,
IF(N316&lt;$E$31,3,
IF(N316&lt;$E$32,4,
IF(N316&lt;$E$33,5,
IF(N316&lt;$E$34,6)))))),
IF(N316&gt;$F$29,1,
IF(N316&gt;$F$30,2,
IF(N316&gt;$F$31,3,
IF(N316&gt;$F$32,4,
IF(N316&gt;$F$33,5,
IF(N316&gt;$F$34,6)))))))</f>
        <v>4</v>
      </c>
      <c r="Q316" s="149" cm="1">
        <f t="array" ref="Q316">INDEX(Sections!$A$37:$F$67, MATCH(N316, Acceleration!$H$6:$H$36, 1), Sections!P316)</f>
        <v>4.7104625432718503</v>
      </c>
      <c r="R316" s="149">
        <f>(BikeData!$G$5/L316)*BikeData!$N$2*(Sections!$O$2/Sections!$N$2)-Sections!W316/Sections!L316</f>
        <v>7.6427440094028611</v>
      </c>
      <c r="S316" s="149">
        <f>(Sections!$V$2*Sections!$L$2*BikeData!$N$2*((Sections!$P$2)/Sections!$M$2)/(1-Sections!$V$2*Sections!$N$2/Sections!$M$2))/Sections!L316-Sections!W316/Sections!L316</f>
        <v>11.893263856933201</v>
      </c>
      <c r="T316" s="149">
        <f t="shared" si="382"/>
        <v>4.7104625432718503</v>
      </c>
      <c r="U316" s="149">
        <f t="shared" si="420"/>
        <v>63.87802394881124</v>
      </c>
      <c r="V316" s="149">
        <f t="shared" si="386"/>
        <v>1.5663882680537138E-2</v>
      </c>
      <c r="W316" s="149">
        <f>0.5*Sections!$U$2*Sections!$T$2*Sections!N316^2</f>
        <v>732.77658333330453</v>
      </c>
      <c r="X316" s="149">
        <f>BikeData!$N$2*((Sections!$P$2)/Sections!$N$2)-(0.5*Sections!$U$2*Sections!$T$2*Sections!N316^2)/BikeData!$G$5</f>
        <v>7.6586511479817458</v>
      </c>
      <c r="Y316" s="149">
        <f>Sections!$V$2*BikeData!$N$2*(Sections!$P$2/Sections!$M$2)/(1-Sections!$V$2*Sections!$N$2/Sections!$M$2)</f>
        <v>15.459349727578084</v>
      </c>
      <c r="Z316" s="149">
        <f t="shared" si="387"/>
        <v>7.6586511479817458</v>
      </c>
      <c r="AA316" s="149">
        <f>$D$2-M316</f>
        <v>213.2</v>
      </c>
      <c r="AB316" s="149">
        <f>MAX(0, (N316^2 - M$17^2)/(2*Sections!Z316))</f>
        <v>207.22564409440605</v>
      </c>
      <c r="AC316" s="149">
        <f t="shared" si="392"/>
        <v>0</v>
      </c>
      <c r="AD316" s="149">
        <f t="shared" si="388"/>
        <v>4.7104625432718503</v>
      </c>
      <c r="FR316" s="129">
        <f>INDEX($B$29:$B$34, MATCH($FV316, $A$29:$A$34, 0))</f>
        <v>277.57950855748163</v>
      </c>
      <c r="FS316" s="129">
        <f t="shared" si="393"/>
        <v>290</v>
      </c>
      <c r="FT316" s="129">
        <f t="shared" si="394"/>
        <v>65.091661198746436</v>
      </c>
      <c r="FU316" s="129">
        <f t="shared" si="395"/>
        <v>234.32998031548718</v>
      </c>
      <c r="FV316" s="149">
        <f>IF(GI316=1,
IF(FT316&lt;$E$29,1,
IF(FT316&lt;$E$30,2,
IF(FT316&lt;$E$31,3,
IF(FT316&lt;$E$32,4,
IF(FT316&lt;$E$33,5,
IF(FT316&lt;$E$34,6)))))),
IF(FT316&gt;$F$29,1,
IF(FT316&gt;$F$30,2,
IF(FT316&gt;$F$31,3,
IF(FT316&gt;$F$32,4,
IF(FT316&gt;$F$33,5,
IF(FT316&gt;$F$34,6)))))))</f>
        <v>5</v>
      </c>
      <c r="FW316" s="149" cm="1">
        <f t="array" ref="FW316">INDEX(Sections!$A$37:$F$67, MATCH(FT316, Acceleration!$H$6:$H$36, 1), Sections!FV316)</f>
        <v>2.9640770416235949</v>
      </c>
      <c r="FX316" s="129">
        <f>(BikeData!$G$5/FR316)*BikeData!$N$2*(Sections!$O$2/Sections!$N$2)-Sections!GC316/Sections!FR316</f>
        <v>7.6443263176381375</v>
      </c>
      <c r="FY316" s="129">
        <f>(Sections!$V$2*Sections!$L$2*BikeData!$N$2*((Sections!$P$2)/Sections!$M$2)/(1-Sections!$V$2*Sections!$N$2/Sections!$M$2))/Sections!FR316-Sections!GC316/Sections!FR316</f>
        <v>11.955572516705269</v>
      </c>
      <c r="FZ316" s="129">
        <f t="shared" si="396"/>
        <v>2.9640770416235949</v>
      </c>
      <c r="GA316" s="129">
        <f t="shared" si="397"/>
        <v>65.137182251734217</v>
      </c>
      <c r="GB316" s="129">
        <f t="shared" si="389"/>
        <v>1.5357580909181032E-2</v>
      </c>
      <c r="GC316" s="149">
        <f>0.5*Sections!$U$2*Sections!$T$2*Sections!FT316^2</f>
        <v>762.64638437023063</v>
      </c>
      <c r="GD316" s="149">
        <f>BikeData!$N$2*((Sections!$P$2)/Sections!$N$2)-(0.5*Sections!$U$2*Sections!$T$2*Sections!FT316^2)/BikeData!$G$5</f>
        <v>7.5455079622358134</v>
      </c>
      <c r="GE316" s="149">
        <f>Sections!$V$2*BikeData!$N$2*(Sections!$P$2/Sections!$M$2)/(1-Sections!$V$2*Sections!$N$2/Sections!$M$2)</f>
        <v>15.459349727578084</v>
      </c>
      <c r="GF316" s="149">
        <f t="shared" si="398"/>
        <v>7.5455079622358134</v>
      </c>
      <c r="GG316" s="149">
        <f t="shared" si="399"/>
        <v>224.54111422000005</v>
      </c>
      <c r="GH316" s="149">
        <f>MAX(0, (FT316^2 - CX$6^2)/(2*Sections!GF316))</f>
        <v>280.75806021394396</v>
      </c>
      <c r="GI316" s="149">
        <f t="shared" si="400"/>
        <v>1</v>
      </c>
      <c r="GJ316" s="149">
        <f t="shared" si="401"/>
        <v>2.9640770416235949</v>
      </c>
      <c r="GK316" s="639"/>
      <c r="GL316" s="670"/>
      <c r="GM316" s="229">
        <f>INDEX($B$29:$B$34, MATCH(GQ316, $A$29:$A$34, 0))</f>
        <v>288.49501037177833</v>
      </c>
      <c r="GN316" s="106">
        <f t="shared" si="402"/>
        <v>290</v>
      </c>
      <c r="GO316" s="106">
        <f t="shared" si="403"/>
        <v>45.639911302637131</v>
      </c>
      <c r="GP316" s="106">
        <f t="shared" si="404"/>
        <v>164.30368068949369</v>
      </c>
      <c r="GQ316" s="106">
        <f>IF(HD316=1,
IF(GO316&lt;$E$29,1,
IF(GO316&lt;$E$30,2,
IF(GO316&lt;$E$31,3,
IF(GO316&lt;$E$32,4,
IF(GO316&lt;$E$33,5,
IF(GO316&lt;$E$34,6)))))),
IF(GO316&gt;$F$29,1,
IF(GO316&gt;$F$30,2,
IF(GO316&gt;$F$31,3,
IF(GO316&gt;$F$32,4,
IF(GO316&gt;$F$33,5,
IF(GO316&gt;$F$34,6)))))))</f>
        <v>3</v>
      </c>
      <c r="GR316" s="106" cm="1">
        <f t="array" ref="GR316">INDEX(Sections!$A$37:$F$67, MATCH(GO316, Acceleration!$H$6:$H$36, 1), Sections!GQ316)</f>
        <v>6.8582415088433493</v>
      </c>
      <c r="GS316" s="106">
        <f>(BikeData!$G$5/GM316)*BikeData!$N$2*(Sections!$O$2/Sections!$N$2)-Sections!GX316/Sections!GM316</f>
        <v>8.6989873861973823</v>
      </c>
      <c r="GT316" s="106">
        <f>(Sections!$V$2*Sections!$L$2*BikeData!$N$2*((Sections!$P$2)/Sections!$M$2)/(1-Sections!$V$2*Sections!$N$2/Sections!$M$2))/Sections!GM316-Sections!GX316/Sections!GM316</f>
        <v>12.847113205306634</v>
      </c>
      <c r="GU316" s="106">
        <f t="shared" si="405"/>
        <v>6.8582415088433493</v>
      </c>
      <c r="GV316" s="106">
        <f t="shared" si="416"/>
        <v>45.441977512648677</v>
      </c>
      <c r="GW316" s="106">
        <f t="shared" si="418"/>
        <v>2.1958262240871707E-2</v>
      </c>
      <c r="GX316" s="106">
        <f>0.5*Sections!$U$2*Sections!$T$2*Sections!GO316^2</f>
        <v>374.94027066826521</v>
      </c>
      <c r="GY316" s="106">
        <f>BikeData!$N$2*((Sections!$P$2)/Sections!$N$2)-(0.5*Sections!$U$2*Sections!$T$2*Sections!GO316^2)/BikeData!$G$5</f>
        <v>9.0140917262584104</v>
      </c>
      <c r="GZ316" s="106">
        <f>Sections!$V$2*BikeData!$N$2*(Sections!$P$2/Sections!$M$2)/(1-Sections!$V$2*Sections!$N$2/Sections!$M$2)</f>
        <v>15.459349727578084</v>
      </c>
      <c r="HA316" s="106">
        <f t="shared" si="406"/>
        <v>9.0140917262584104</v>
      </c>
      <c r="HB316" s="106">
        <f t="shared" si="407"/>
        <v>93.211878759999991</v>
      </c>
      <c r="HC316" s="106">
        <f>MAX(0, (GO316^2 - DY$9^2)/(2*Sections!HA316))</f>
        <v>115.5413971240562</v>
      </c>
      <c r="HD316" s="106">
        <f t="shared" si="408"/>
        <v>1</v>
      </c>
      <c r="HE316" s="106">
        <f t="shared" si="419"/>
        <v>-9.0140917262584104</v>
      </c>
      <c r="HF316" s="639"/>
      <c r="HG316" s="672"/>
      <c r="HH316" s="82">
        <f>INDEX($B$29:$B$34, MATCH(HL316, $A$29:$A$34, 0))</f>
        <v>327.25651568900486</v>
      </c>
      <c r="HI316" s="82">
        <f t="shared" si="409"/>
        <v>290</v>
      </c>
      <c r="HJ316" s="82">
        <f t="shared" si="410"/>
        <v>31.192096565556614</v>
      </c>
      <c r="HK316" s="82">
        <f t="shared" si="411"/>
        <v>112.29154763600381</v>
      </c>
      <c r="HL316" s="106">
        <f>IF(HY316=1,
IF(HJ316&lt;$E$29,1,
IF(HJ316&lt;$E$30,2,
IF(HJ316&lt;$E$31,3,
IF(HJ316&lt;$E$32,4,
IF(HJ316&lt;$E$33,5,
IF(HJ316&lt;$E$34,6)))))),
IF(HJ316&gt;$F$29,1,
IF(HJ316&gt;$F$30,2,
IF(HJ316&gt;$F$31,3,
IF(HJ316&gt;$F$32,4,
IF(HJ316&gt;$F$33,5,
IF(HJ316&gt;$F$34,6)))))))</f>
        <v>1</v>
      </c>
      <c r="HM316" s="106" cm="1">
        <f t="array" ref="HM316">INDEX(Sections!$A$37:$F$67, MATCH(HJ316, Acceleration!$H$6:$H$36, 1), Sections!HL316)</f>
        <v>12.819174815408889</v>
      </c>
      <c r="HN316" s="82">
        <f>(BikeData!$G$5/HH316)*BikeData!$N$2*(Sections!$O$2/Sections!$N$2)-Sections!HS316/Sections!HH316</f>
        <v>8.2792065462804718</v>
      </c>
      <c r="HO316" s="82">
        <f>(Sections!$V$2*Sections!$L$2*BikeData!$N$2*((Sections!$P$2)/Sections!$M$2)/(1-Sections!$V$2*Sections!$N$2/Sections!$M$2))/Sections!HH316-Sections!HS316/Sections!HH316</f>
        <v>11.936012580188789</v>
      </c>
      <c r="HP316" s="82">
        <f t="shared" si="412"/>
        <v>8.2792065462804718</v>
      </c>
      <c r="HQ316" s="82">
        <f t="shared" si="417"/>
        <v>30.877256903149529</v>
      </c>
      <c r="HR316" s="106">
        <f t="shared" si="381"/>
        <v>3.222202082398596E-2</v>
      </c>
      <c r="HS316" s="104">
        <f>0.5*Sections!$U$2*Sections!$T$2*Sections!HJ316^2</f>
        <v>175.13043986790157</v>
      </c>
      <c r="HT316" s="104">
        <f>BikeData!$N$2*((Sections!$P$2)/Sections!$N$2)-(0.5*Sections!$U$2*Sections!$T$2*Sections!HJ316^2)/BikeData!$G$5</f>
        <v>9.7709471459567574</v>
      </c>
      <c r="HU316" s="104">
        <f>Sections!$V$2*BikeData!$N$2*(Sections!$P$2/Sections!$M$2)/(1-Sections!$V$2*Sections!$N$2/Sections!$M$2)</f>
        <v>15.459349727578084</v>
      </c>
      <c r="HV316" s="106">
        <f t="shared" si="413"/>
        <v>9.7709471459567574</v>
      </c>
      <c r="HW316" s="106">
        <f t="shared" si="414"/>
        <v>31.421918600000026</v>
      </c>
      <c r="HX316" s="106">
        <f t="shared" si="390"/>
        <v>33.347912146345926</v>
      </c>
      <c r="HY316" s="106">
        <f t="shared" si="415"/>
        <v>1</v>
      </c>
      <c r="HZ316" s="106">
        <f t="shared" si="380"/>
        <v>-9.7709471459567574</v>
      </c>
      <c r="IA316" s="639"/>
    </row>
    <row r="317" spans="2:235">
      <c r="B317" s="65"/>
      <c r="C317" s="65"/>
      <c r="D317" s="65"/>
      <c r="E317" s="111"/>
      <c r="F317" s="111"/>
      <c r="L317" s="149">
        <f>INDEX($B$29:$B$34, MATCH($P317, $A$29:$A$34, 0))</f>
        <v>281.54523308547459</v>
      </c>
      <c r="M317" s="149">
        <f t="shared" si="384"/>
        <v>291</v>
      </c>
      <c r="N317" s="149">
        <f t="shared" si="421"/>
        <v>63.87802394881124</v>
      </c>
      <c r="O317" s="149">
        <f t="shared" si="385"/>
        <v>229.96088621572048</v>
      </c>
      <c r="P317" s="149">
        <f>IF(AC317=0,
IF(N317&lt;$E$29,1,
IF(N317&lt;$E$30,2,
IF(N317&lt;$E$31,3,
IF(N317&lt;$E$32,4,
IF(N317&lt;$E$33,5,
IF(N317&lt;$E$34,6)))))),
IF(N317&gt;$F$29,1,
IF(N317&gt;$F$30,2,
IF(N317&gt;$F$31,3,
IF(N317&gt;$F$32,4,
IF(N317&gt;$F$33,5,
IF(N317&gt;$F$34,6)))))))</f>
        <v>4</v>
      </c>
      <c r="Q317" s="149" cm="1">
        <f t="array" ref="Q317">INDEX(Sections!$A$37:$F$67, MATCH(N317, Acceleration!$H$6:$H$36, 1), Sections!P317)</f>
        <v>4.7104625432718503</v>
      </c>
      <c r="R317" s="149">
        <f>(BikeData!$G$5/L317)*BikeData!$N$2*(Sections!$O$2/Sections!$N$2)-Sections!W317/Sections!L317</f>
        <v>7.6367209398697931</v>
      </c>
      <c r="S317" s="149">
        <f>(Sections!$V$2*Sections!$L$2*BikeData!$N$2*((Sections!$P$2)/Sections!$M$2)/(1-Sections!$V$2*Sections!$N$2/Sections!$M$2))/Sections!L317-Sections!W317/Sections!L317</f>
        <v>11.887240787400133</v>
      </c>
      <c r="T317" s="149">
        <f t="shared" si="382"/>
        <v>4.7104625432718503</v>
      </c>
      <c r="U317" s="149">
        <f t="shared" si="420"/>
        <v>63.951722953267229</v>
      </c>
      <c r="V317" s="149">
        <f t="shared" si="386"/>
        <v>1.564581052900128E-2</v>
      </c>
      <c r="W317" s="149">
        <f>0.5*Sections!$U$2*Sections!$T$2*Sections!N317^2</f>
        <v>734.47234984888246</v>
      </c>
      <c r="X317" s="149">
        <f>BikeData!$N$2*((Sections!$P$2)/Sections!$N$2)-(0.5*Sections!$U$2*Sections!$T$2*Sections!N317^2)/BikeData!$G$5</f>
        <v>7.652227789968193</v>
      </c>
      <c r="Y317" s="149">
        <f>Sections!$V$2*BikeData!$N$2*(Sections!$P$2/Sections!$M$2)/(1-Sections!$V$2*Sections!$N$2/Sections!$M$2)</f>
        <v>15.459349727578084</v>
      </c>
      <c r="Z317" s="149">
        <f t="shared" si="387"/>
        <v>7.652227789968193</v>
      </c>
      <c r="AA317" s="149">
        <f>$D$2-M317</f>
        <v>212.2</v>
      </c>
      <c r="AB317" s="149">
        <f>MAX(0, (N317^2 - M$17^2)/(2*Sections!Z317))</f>
        <v>208.01515888809789</v>
      </c>
      <c r="AC317" s="149">
        <f t="shared" si="392"/>
        <v>0</v>
      </c>
      <c r="AD317" s="149">
        <f t="shared" si="388"/>
        <v>4.7104625432718503</v>
      </c>
      <c r="FR317" s="129">
        <f>INDEX($B$29:$B$34, MATCH($FV317, $A$29:$A$34, 0))</f>
        <v>277.57950855748163</v>
      </c>
      <c r="FS317" s="129">
        <f t="shared" si="393"/>
        <v>291</v>
      </c>
      <c r="FT317" s="129">
        <f t="shared" si="394"/>
        <v>65.137182251734217</v>
      </c>
      <c r="FU317" s="129">
        <f t="shared" si="395"/>
        <v>234.49385610624319</v>
      </c>
      <c r="FV317" s="149">
        <f>IF(GI317=1,
IF(FT317&lt;$E$29,1,
IF(FT317&lt;$E$30,2,
IF(FT317&lt;$E$31,3,
IF(FT317&lt;$E$32,4,
IF(FT317&lt;$E$33,5,
IF(FT317&lt;$E$34,6)))))),
IF(FT317&gt;$F$29,1,
IF(FT317&gt;$F$30,2,
IF(FT317&gt;$F$31,3,
IF(FT317&gt;$F$32,4,
IF(FT317&gt;$F$33,5,
IF(FT317&gt;$F$34,6)))))))</f>
        <v>5</v>
      </c>
      <c r="FW317" s="149" cm="1">
        <f t="array" ref="FW317">INDEX(Sections!$A$37:$F$67, MATCH(FT317, Acceleration!$H$6:$H$36, 1), Sections!FV317)</f>
        <v>2.9640770416235949</v>
      </c>
      <c r="FX317" s="129">
        <f>(BikeData!$G$5/FR317)*BikeData!$N$2*(Sections!$O$2/Sections!$N$2)-Sections!GC317/Sections!FR317</f>
        <v>7.6404821299294348</v>
      </c>
      <c r="FY317" s="129">
        <f>(Sections!$V$2*Sections!$L$2*BikeData!$N$2*((Sections!$P$2)/Sections!$M$2)/(1-Sections!$V$2*Sections!$N$2/Sections!$M$2))/Sections!FR317-Sections!GC317/Sections!FR317</f>
        <v>11.951728328996566</v>
      </c>
      <c r="FZ317" s="129">
        <f t="shared" si="396"/>
        <v>2.9640770416235949</v>
      </c>
      <c r="GA317" s="129">
        <f t="shared" si="397"/>
        <v>65.182671514589572</v>
      </c>
      <c r="GB317" s="129">
        <f t="shared" si="389"/>
        <v>1.5346855772155664E-2</v>
      </c>
      <c r="GC317" s="149">
        <f>0.5*Sections!$U$2*Sections!$T$2*Sections!FT317^2</f>
        <v>763.71345210521497</v>
      </c>
      <c r="GD317" s="149">
        <f>BikeData!$N$2*((Sections!$P$2)/Sections!$N$2)-(0.5*Sections!$U$2*Sections!$T$2*Sections!FT317^2)/BikeData!$G$5</f>
        <v>7.5414660389972372</v>
      </c>
      <c r="GE317" s="149">
        <f>Sections!$V$2*BikeData!$N$2*(Sections!$P$2/Sections!$M$2)/(1-Sections!$V$2*Sections!$N$2/Sections!$M$2)</f>
        <v>15.459349727578084</v>
      </c>
      <c r="GF317" s="149">
        <f t="shared" si="398"/>
        <v>7.5414660389972372</v>
      </c>
      <c r="GG317" s="149">
        <f t="shared" si="399"/>
        <v>223.54111422000005</v>
      </c>
      <c r="GH317" s="149">
        <f>MAX(0, (FT317^2 - CX$6^2)/(2*Sections!GF317))</f>
        <v>281.30157251625019</v>
      </c>
      <c r="GI317" s="149">
        <f t="shared" si="400"/>
        <v>1</v>
      </c>
      <c r="GJ317" s="149">
        <f t="shared" si="401"/>
        <v>2.9640770416235949</v>
      </c>
      <c r="GK317" s="639"/>
      <c r="GL317" s="670"/>
      <c r="GM317" s="229">
        <f>INDEX($B$29:$B$34, MATCH(GQ317, $A$29:$A$34, 0))</f>
        <v>288.49501037177833</v>
      </c>
      <c r="GN317" s="106">
        <f t="shared" si="402"/>
        <v>291</v>
      </c>
      <c r="GO317" s="106">
        <f t="shared" si="403"/>
        <v>45.441977512648677</v>
      </c>
      <c r="GP317" s="106">
        <f t="shared" si="404"/>
        <v>163.59111904553524</v>
      </c>
      <c r="GQ317" s="106">
        <f>IF(HD317=1,
IF(GO317&lt;$E$29,1,
IF(GO317&lt;$E$30,2,
IF(GO317&lt;$E$31,3,
IF(GO317&lt;$E$32,4,
IF(GO317&lt;$E$33,5,
IF(GO317&lt;$E$34,6)))))),
IF(GO317&gt;$F$29,1,
IF(GO317&gt;$F$30,2,
IF(GO317&gt;$F$31,3,
IF(GO317&gt;$F$32,4,
IF(GO317&gt;$F$33,5,
IF(GO317&gt;$F$34,6)))))))</f>
        <v>3</v>
      </c>
      <c r="GR317" s="106" cm="1">
        <f t="array" ref="GR317">INDEX(Sections!$A$37:$F$67, MATCH(GO317, Acceleration!$H$6:$H$36, 1), Sections!GQ317)</f>
        <v>6.8582415088433493</v>
      </c>
      <c r="GS317" s="106">
        <f>(BikeData!$G$5/GM317)*BikeData!$N$2*(Sections!$O$2/Sections!$N$2)-Sections!GX317/Sections!GM317</f>
        <v>8.7102356674666872</v>
      </c>
      <c r="GT317" s="106">
        <f>(Sections!$V$2*Sections!$L$2*BikeData!$N$2*((Sections!$P$2)/Sections!$M$2)/(1-Sections!$V$2*Sections!$N$2/Sections!$M$2))/Sections!GM317-Sections!GX317/Sections!GM317</f>
        <v>12.858361486575941</v>
      </c>
      <c r="GU317" s="106">
        <f t="shared" si="405"/>
        <v>6.8582415088433493</v>
      </c>
      <c r="GV317" s="106">
        <f t="shared" si="416"/>
        <v>45.242906106051869</v>
      </c>
      <c r="GW317" s="106">
        <f t="shared" si="418"/>
        <v>2.2054392310953144E-2</v>
      </c>
      <c r="GX317" s="106">
        <f>0.5*Sections!$U$2*Sections!$T$2*Sections!GO317^2</f>
        <v>371.69519764681229</v>
      </c>
      <c r="GY317" s="106">
        <f>BikeData!$N$2*((Sections!$P$2)/Sections!$N$2)-(0.5*Sections!$U$2*Sections!$T$2*Sections!GO317^2)/BikeData!$G$5</f>
        <v>9.0263836695214898</v>
      </c>
      <c r="GZ317" s="106">
        <f>Sections!$V$2*BikeData!$N$2*(Sections!$P$2/Sections!$M$2)/(1-Sections!$V$2*Sections!$N$2/Sections!$M$2)</f>
        <v>15.459349727578084</v>
      </c>
      <c r="HA317" s="106">
        <f t="shared" si="406"/>
        <v>9.0263836695214898</v>
      </c>
      <c r="HB317" s="106">
        <f t="shared" si="407"/>
        <v>92.211878759999991</v>
      </c>
      <c r="HC317" s="106">
        <f>MAX(0, (GO317^2 - DY$9^2)/(2*Sections!HA317))</f>
        <v>114.38541700995175</v>
      </c>
      <c r="HD317" s="106">
        <f t="shared" si="408"/>
        <v>1</v>
      </c>
      <c r="HE317" s="106">
        <f t="shared" si="419"/>
        <v>-9.0263836695214898</v>
      </c>
      <c r="HF317" s="639"/>
      <c r="HG317" s="672"/>
      <c r="HH317" s="82">
        <f>INDEX($B$29:$B$34, MATCH(HL317, $A$29:$A$34, 0))</f>
        <v>327.25651568900486</v>
      </c>
      <c r="HI317" s="82">
        <f t="shared" si="409"/>
        <v>291</v>
      </c>
      <c r="HJ317" s="82">
        <f t="shared" si="410"/>
        <v>30.877256903149529</v>
      </c>
      <c r="HK317" s="82">
        <f t="shared" si="411"/>
        <v>111.15812485133831</v>
      </c>
      <c r="HL317" s="106">
        <f>IF(HY317=1,
IF(HJ317&lt;$E$29,1,
IF(HJ317&lt;$E$30,2,
IF(HJ317&lt;$E$31,3,
IF(HJ317&lt;$E$32,4,
IF(HJ317&lt;$E$33,5,
IF(HJ317&lt;$E$34,6)))))),
IF(HJ317&gt;$F$29,1,
IF(HJ317&gt;$F$30,2,
IF(HJ317&gt;$F$31,3,
IF(HJ317&gt;$F$32,4,
IF(HJ317&gt;$F$33,5,
IF(HJ317&gt;$F$34,6)))))))</f>
        <v>1</v>
      </c>
      <c r="HM317" s="106" cm="1">
        <f t="array" ref="HM317">INDEX(Sections!$A$37:$F$67, MATCH(HJ317, Acceleration!$H$6:$H$36, 1), Sections!HL317)</f>
        <v>13.061721243519598</v>
      </c>
      <c r="HN317" s="82">
        <f>(BikeData!$G$5/HH317)*BikeData!$N$2*(Sections!$O$2/Sections!$N$2)-Sections!HS317/Sections!HH317</f>
        <v>8.289955120575895</v>
      </c>
      <c r="HO317" s="82">
        <f>(Sections!$V$2*Sections!$L$2*BikeData!$N$2*((Sections!$P$2)/Sections!$M$2)/(1-Sections!$V$2*Sections!$N$2/Sections!$M$2))/Sections!HH317-Sections!HS317/Sections!HH317</f>
        <v>11.946761154484212</v>
      </c>
      <c r="HP317" s="82">
        <f t="shared" si="412"/>
        <v>8.289955120575895</v>
      </c>
      <c r="HQ317" s="82">
        <f t="shared" si="417"/>
        <v>30.558737728078871</v>
      </c>
      <c r="HR317" s="106">
        <f t="shared" si="381"/>
        <v>3.2554205592422884E-2</v>
      </c>
      <c r="HS317" s="104">
        <f>0.5*Sections!$U$2*Sections!$T$2*Sections!HJ317^2</f>
        <v>171.61289889535715</v>
      </c>
      <c r="HT317" s="104">
        <f>BikeData!$N$2*((Sections!$P$2)/Sections!$N$2)-(0.5*Sections!$U$2*Sections!$T$2*Sections!HJ317^2)/BikeData!$G$5</f>
        <v>9.7842711647921519</v>
      </c>
      <c r="HU317" s="104">
        <f>Sections!$V$2*BikeData!$N$2*(Sections!$P$2/Sections!$M$2)/(1-Sections!$V$2*Sections!$N$2/Sections!$M$2)</f>
        <v>15.459349727578084</v>
      </c>
      <c r="HV317" s="106">
        <f t="shared" si="413"/>
        <v>9.7842711647921519</v>
      </c>
      <c r="HW317" s="106">
        <f t="shared" si="414"/>
        <v>30.421918600000026</v>
      </c>
      <c r="HX317" s="106">
        <f t="shared" si="390"/>
        <v>32.303861426219264</v>
      </c>
      <c r="HY317" s="106">
        <f t="shared" si="415"/>
        <v>1</v>
      </c>
      <c r="HZ317" s="106">
        <f t="shared" si="380"/>
        <v>-9.7842711647921519</v>
      </c>
      <c r="IA317" s="639"/>
    </row>
    <row r="318" spans="2:235">
      <c r="B318" s="65"/>
      <c r="C318" s="65"/>
      <c r="D318" s="65"/>
      <c r="E318" s="111"/>
      <c r="F318" s="111"/>
      <c r="L318" s="149">
        <f>INDEX($B$29:$B$34, MATCH($P318, $A$29:$A$34, 0))</f>
        <v>281.54523308547459</v>
      </c>
      <c r="M318" s="149">
        <f t="shared" si="384"/>
        <v>292</v>
      </c>
      <c r="N318" s="149">
        <f t="shared" si="421"/>
        <v>63.951722953267229</v>
      </c>
      <c r="O318" s="149">
        <f t="shared" si="385"/>
        <v>230.22620263176202</v>
      </c>
      <c r="P318" s="149">
        <f>IF(AC318=0,
IF(N318&lt;$E$29,1,
IF(N318&lt;$E$30,2,
IF(N318&lt;$E$31,3,
IF(N318&lt;$E$32,4,
IF(N318&lt;$E$33,5,
IF(N318&lt;$E$34,6)))))),
IF(N318&gt;$F$29,1,
IF(N318&gt;$F$30,2,
IF(N318&gt;$F$31,3,
IF(N318&gt;$F$32,4,
IF(N318&gt;$F$33,5,
IF(N318&gt;$F$34,6)))))))</f>
        <v>4</v>
      </c>
      <c r="Q318" s="149" cm="1">
        <f t="array" ref="Q318">INDEX(Sections!$A$37:$F$67, MATCH(N318, Acceleration!$H$6:$H$36, 1), Sections!P318)</f>
        <v>4.7104625432718503</v>
      </c>
      <c r="R318" s="149">
        <f>(BikeData!$G$5/L318)*BikeData!$N$2*(Sections!$O$2/Sections!$N$2)-Sections!W318/Sections!L318</f>
        <v>7.6306978703367232</v>
      </c>
      <c r="S318" s="149">
        <f>(Sections!$V$2*Sections!$L$2*BikeData!$N$2*((Sections!$P$2)/Sections!$M$2)/(1-Sections!$V$2*Sections!$N$2/Sections!$M$2))/Sections!L318-Sections!W318/Sections!L318</f>
        <v>11.881217717867063</v>
      </c>
      <c r="T318" s="149">
        <f t="shared" si="382"/>
        <v>4.7104625432718503</v>
      </c>
      <c r="U318" s="149">
        <f t="shared" si="420"/>
        <v>64.025337123501274</v>
      </c>
      <c r="V318" s="149">
        <f t="shared" si="386"/>
        <v>1.5627800785549369E-2</v>
      </c>
      <c r="W318" s="149">
        <f>0.5*Sections!$U$2*Sections!$T$2*Sections!N318^2</f>
        <v>736.16811636446039</v>
      </c>
      <c r="X318" s="149">
        <f>BikeData!$N$2*((Sections!$P$2)/Sections!$N$2)-(0.5*Sections!$U$2*Sections!$T$2*Sections!N318^2)/BikeData!$G$5</f>
        <v>7.645804431954641</v>
      </c>
      <c r="Y318" s="149">
        <f>Sections!$V$2*BikeData!$N$2*(Sections!$P$2/Sections!$M$2)/(1-Sections!$V$2*Sections!$N$2/Sections!$M$2)</f>
        <v>15.459349727578084</v>
      </c>
      <c r="Z318" s="149">
        <f t="shared" si="387"/>
        <v>7.645804431954641</v>
      </c>
      <c r="AA318" s="149">
        <f>$D$2-M318</f>
        <v>211.2</v>
      </c>
      <c r="AB318" s="149">
        <f>MAX(0, (N318^2 - M$17^2)/(2*Sections!Z318))</f>
        <v>208.80600024885584</v>
      </c>
      <c r="AC318" s="149">
        <f t="shared" si="392"/>
        <v>0</v>
      </c>
      <c r="AD318" s="149">
        <f t="shared" si="388"/>
        <v>4.7104625432718503</v>
      </c>
      <c r="FR318" s="129">
        <f>INDEX($B$29:$B$34, MATCH($FV318, $A$29:$A$34, 0))</f>
        <v>277.57950855748163</v>
      </c>
      <c r="FS318" s="129">
        <f t="shared" si="393"/>
        <v>292</v>
      </c>
      <c r="FT318" s="129">
        <f t="shared" si="394"/>
        <v>65.182671514589572</v>
      </c>
      <c r="FU318" s="129">
        <f t="shared" si="395"/>
        <v>234.65761745252246</v>
      </c>
      <c r="FV318" s="129">
        <f>IF(GI318=1,
IF(FT318&lt;$E$29,1,
IF(FT318&lt;$E$30,2,
IF(FT318&lt;$E$31,3,
IF(FT318&lt;$E$32,4,
IF(FT318&lt;$E$33,5,
IF(FT318&lt;$E$34,6)))))),
IF(FT318&gt;$F$29,1,
IF(FT318&gt;$F$30,2,
IF(FT318&gt;$F$31,3,
IF(FT318&gt;$F$32,4,
IF(FT318&gt;$F$33,5,
IF(FT318&gt;$F$34,6)))))))</f>
        <v>5</v>
      </c>
      <c r="FW318" s="129" cm="1">
        <f t="array" ref="FW318">INDEX(Sections!$A$37:$F$67, MATCH(FT318, Acceleration!$H$6:$H$36, 1), Sections!FV318)</f>
        <v>2.9640770416235949</v>
      </c>
      <c r="FX318" s="129">
        <f>(BikeData!$G$5/FR318)*BikeData!$N$2*(Sections!$O$2/Sections!$N$2)-Sections!GC318/Sections!FR318</f>
        <v>7.636637942220732</v>
      </c>
      <c r="FY318" s="129">
        <f>(Sections!$V$2*Sections!$L$2*BikeData!$N$2*((Sections!$P$2)/Sections!$M$2)/(1-Sections!$V$2*Sections!$N$2/Sections!$M$2))/Sections!FR318-Sections!GC318/Sections!FR318</f>
        <v>11.947884141287863</v>
      </c>
      <c r="FZ318" s="129">
        <f t="shared" si="396"/>
        <v>2.9640770416235949</v>
      </c>
      <c r="GA318" s="129">
        <f t="shared" si="397"/>
        <v>65.228129053822585</v>
      </c>
      <c r="GB318" s="129">
        <f t="shared" si="389"/>
        <v>1.5336153073846242E-2</v>
      </c>
      <c r="GC318" s="129">
        <f>0.5*Sections!$U$2*Sections!$T$2*Sections!FT318^2</f>
        <v>764.78051984019964</v>
      </c>
      <c r="GD318" s="129">
        <f>BikeData!$N$2*((Sections!$P$2)/Sections!$N$2)-(0.5*Sections!$U$2*Sections!$T$2*Sections!FT318^2)/BikeData!$G$5</f>
        <v>7.5374241157586583</v>
      </c>
      <c r="GE318" s="129">
        <f>Sections!$V$2*BikeData!$N$2*(Sections!$P$2/Sections!$M$2)/(1-Sections!$V$2*Sections!$N$2/Sections!$M$2)</f>
        <v>15.459349727578084</v>
      </c>
      <c r="GF318" s="129">
        <f t="shared" si="398"/>
        <v>7.5374241157586583</v>
      </c>
      <c r="GG318" s="129">
        <f t="shared" si="399"/>
        <v>222.54111422000005</v>
      </c>
      <c r="GH318" s="129">
        <f>MAX(0, (FT318^2 - CX$6^2)/(2*Sections!GF318))</f>
        <v>281.84566773255256</v>
      </c>
      <c r="GI318" s="129">
        <f t="shared" si="400"/>
        <v>1</v>
      </c>
      <c r="GJ318" s="149">
        <f t="shared" si="401"/>
        <v>2.9640770416235949</v>
      </c>
      <c r="GK318" s="639"/>
      <c r="GL318" s="670"/>
      <c r="GM318" s="229">
        <f>INDEX($B$29:$B$34, MATCH(GQ318, $A$29:$A$34, 0))</f>
        <v>288.49501037177833</v>
      </c>
      <c r="GN318" s="106">
        <f t="shared" si="402"/>
        <v>292</v>
      </c>
      <c r="GO318" s="106">
        <f t="shared" si="403"/>
        <v>45.242906106051869</v>
      </c>
      <c r="GP318" s="106">
        <f t="shared" si="404"/>
        <v>162.87446198178674</v>
      </c>
      <c r="GQ318" s="106">
        <f>IF(HD318=1,
IF(GO318&lt;$E$29,1,
IF(GO318&lt;$E$30,2,
IF(GO318&lt;$E$31,3,
IF(GO318&lt;$E$32,4,
IF(GO318&lt;$E$33,5,
IF(GO318&lt;$E$34,6)))))),
IF(GO318&gt;$F$29,1,
IF(GO318&gt;$F$30,2,
IF(GO318&gt;$F$31,3,
IF(GO318&gt;$F$32,4,
IF(GO318&gt;$F$33,5,
IF(GO318&gt;$F$34,6)))))))</f>
        <v>3</v>
      </c>
      <c r="GR318" s="106" cm="1">
        <f t="array" ref="GR318">INDEX(Sections!$A$37:$F$67, MATCH(GO318, Acceleration!$H$6:$H$36, 1), Sections!GQ318)</f>
        <v>6.8582415088433493</v>
      </c>
      <c r="GS318" s="106">
        <f>(BikeData!$G$5/GM318)*BikeData!$N$2*(Sections!$O$2/Sections!$N$2)-Sections!GX318/Sections!GM318</f>
        <v>8.721499287301361</v>
      </c>
      <c r="GT318" s="106">
        <f>(Sections!$V$2*Sections!$L$2*BikeData!$N$2*((Sections!$P$2)/Sections!$M$2)/(1-Sections!$V$2*Sections!$N$2/Sections!$M$2))/Sections!GM318-Sections!GX318/Sections!GM318</f>
        <v>12.869625106410613</v>
      </c>
      <c r="GU318" s="106">
        <f t="shared" si="405"/>
        <v>6.8582415088433493</v>
      </c>
      <c r="GV318" s="106">
        <f t="shared" si="416"/>
        <v>45.04268162722969</v>
      </c>
      <c r="GW318" s="106">
        <f t="shared" si="418"/>
        <v>2.2151929784278386E-2</v>
      </c>
      <c r="GX318" s="106">
        <f>0.5*Sections!$U$2*Sections!$T$2*Sections!GO318^2</f>
        <v>368.44569952578456</v>
      </c>
      <c r="GY318" s="106">
        <f>BikeData!$N$2*((Sections!$P$2)/Sections!$N$2)-(0.5*Sections!$U$2*Sections!$T$2*Sections!GO318^2)/BikeData!$G$5</f>
        <v>9.0386923745253824</v>
      </c>
      <c r="GZ318" s="106">
        <f>Sections!$V$2*BikeData!$N$2*(Sections!$P$2/Sections!$M$2)/(1-Sections!$V$2*Sections!$N$2/Sections!$M$2)</f>
        <v>15.459349727578084</v>
      </c>
      <c r="HA318" s="106">
        <f t="shared" si="406"/>
        <v>9.0386923745253824</v>
      </c>
      <c r="HB318" s="106">
        <f t="shared" si="407"/>
        <v>91.211878759999991</v>
      </c>
      <c r="HC318" s="106">
        <f>MAX(0, (GO318^2 - DY$9^2)/(2*Sections!HA318))</f>
        <v>113.23101108574394</v>
      </c>
      <c r="HD318" s="106">
        <f t="shared" si="408"/>
        <v>1</v>
      </c>
      <c r="HE318" s="106">
        <f t="shared" si="419"/>
        <v>-9.0386923745253824</v>
      </c>
      <c r="HF318" s="639"/>
      <c r="HG318" s="672"/>
      <c r="HH318" s="82">
        <f>INDEX($B$29:$B$34, MATCH(HL318, $A$29:$A$34, 0))</f>
        <v>327.25651568900486</v>
      </c>
      <c r="HI318" s="82">
        <f t="shared" si="409"/>
        <v>292</v>
      </c>
      <c r="HJ318" s="82">
        <f t="shared" si="410"/>
        <v>30.558737728078871</v>
      </c>
      <c r="HK318" s="82">
        <f t="shared" si="411"/>
        <v>110.01145582108394</v>
      </c>
      <c r="HL318" s="106">
        <f>IF(HY318=1,
IF(HJ318&lt;$E$29,1,
IF(HJ318&lt;$E$30,2,
IF(HJ318&lt;$E$31,3,
IF(HJ318&lt;$E$32,4,
IF(HJ318&lt;$E$33,5,
IF(HJ318&lt;$E$34,6)))))),
IF(HJ318&gt;$F$29,1,
IF(HJ318&gt;$F$30,2,
IF(HJ318&gt;$F$31,3,
IF(HJ318&gt;$F$32,4,
IF(HJ318&gt;$F$33,5,
IF(HJ318&gt;$F$34,6)))))))</f>
        <v>1</v>
      </c>
      <c r="HM318" s="106" cm="1">
        <f t="array" ref="HM318">INDEX(Sections!$A$37:$F$67, MATCH(HJ318, Acceleration!$H$6:$H$36, 1), Sections!HL318)</f>
        <v>13.061721243519598</v>
      </c>
      <c r="HN318" s="82">
        <f>(BikeData!$G$5/HH318)*BikeData!$N$2*(Sections!$O$2/Sections!$N$2)-Sections!HS318/Sections!HH318</f>
        <v>8.3007183520180838</v>
      </c>
      <c r="HO318" s="82">
        <f>(Sections!$V$2*Sections!$L$2*BikeData!$N$2*((Sections!$P$2)/Sections!$M$2)/(1-Sections!$V$2*Sections!$N$2/Sections!$M$2))/Sections!HH318-Sections!HS318/Sections!HH318</f>
        <v>11.957524385926401</v>
      </c>
      <c r="HP318" s="82">
        <f t="shared" si="412"/>
        <v>8.3007183520180838</v>
      </c>
      <c r="HQ318" s="82">
        <f t="shared" si="417"/>
        <v>30.236422156532058</v>
      </c>
      <c r="HR318" s="106">
        <f t="shared" si="381"/>
        <v>3.2897355707197623E-2</v>
      </c>
      <c r="HS318" s="104">
        <f>0.5*Sections!$U$2*Sections!$T$2*Sections!HJ318^2</f>
        <v>168.09056127603196</v>
      </c>
      <c r="HT318" s="104">
        <f>BikeData!$N$2*((Sections!$P$2)/Sections!$N$2)-(0.5*Sections!$U$2*Sections!$T$2*Sections!HJ318^2)/BikeData!$G$5</f>
        <v>9.7976133527441416</v>
      </c>
      <c r="HU318" s="104">
        <f>Sections!$V$2*BikeData!$N$2*(Sections!$P$2/Sections!$M$2)/(1-Sections!$V$2*Sections!$N$2/Sections!$M$2)</f>
        <v>15.459349727578084</v>
      </c>
      <c r="HV318" s="106">
        <f t="shared" si="413"/>
        <v>9.7976133527441416</v>
      </c>
      <c r="HW318" s="106">
        <f t="shared" si="414"/>
        <v>29.421918600000026</v>
      </c>
      <c r="HX318" s="106">
        <f t="shared" si="390"/>
        <v>31.261232472847201</v>
      </c>
      <c r="HY318" s="106">
        <f t="shared" si="415"/>
        <v>1</v>
      </c>
      <c r="HZ318" s="106">
        <f t="shared" si="380"/>
        <v>-9.7976133527441416</v>
      </c>
      <c r="IA318" s="639"/>
    </row>
    <row r="319" spans="2:235">
      <c r="B319" s="65"/>
      <c r="C319" s="65"/>
      <c r="D319" s="65"/>
      <c r="E319" s="111"/>
      <c r="F319" s="111"/>
      <c r="L319" s="149">
        <f>INDEX($B$29:$B$34, MATCH($P319, $A$29:$A$34, 0))</f>
        <v>281.54523308547459</v>
      </c>
      <c r="M319" s="149">
        <f t="shared" si="384"/>
        <v>293</v>
      </c>
      <c r="N319" s="149">
        <f t="shared" si="421"/>
        <v>64.025337123501274</v>
      </c>
      <c r="O319" s="149">
        <f t="shared" si="385"/>
        <v>230.49121364460458</v>
      </c>
      <c r="P319" s="149">
        <f>IF(AC319=0,
IF(N319&lt;$E$29,1,
IF(N319&lt;$E$30,2,
IF(N319&lt;$E$31,3,
IF(N319&lt;$E$32,4,
IF(N319&lt;$E$33,5,
IF(N319&lt;$E$34,6)))))),
IF(N319&gt;$F$29,1,
IF(N319&gt;$F$30,2,
IF(N319&gt;$F$31,3,
IF(N319&gt;$F$32,4,
IF(N319&gt;$F$33,5,
IF(N319&gt;$F$34,6)))))))</f>
        <v>4</v>
      </c>
      <c r="Q319" s="149" cm="1">
        <f t="array" ref="Q319">INDEX(Sections!$A$37:$F$67, MATCH(N319, Acceleration!$H$6:$H$36, 1), Sections!P319)</f>
        <v>4.7104625432718503</v>
      </c>
      <c r="R319" s="149">
        <f>(BikeData!$G$5/L319)*BikeData!$N$2*(Sections!$O$2/Sections!$N$2)-Sections!W319/Sections!L319</f>
        <v>7.6246748008036551</v>
      </c>
      <c r="S319" s="149">
        <f>(Sections!$V$2*Sections!$L$2*BikeData!$N$2*((Sections!$P$2)/Sections!$M$2)/(1-Sections!$V$2*Sections!$N$2/Sections!$M$2))/Sections!L319-Sections!W319/Sections!L319</f>
        <v>11.875194648333995</v>
      </c>
      <c r="T319" s="149">
        <f t="shared" si="382"/>
        <v>4.7104625432718503</v>
      </c>
      <c r="U319" s="149">
        <f t="shared" si="420"/>
        <v>64.09886675179628</v>
      </c>
      <c r="V319" s="149">
        <f t="shared" si="386"/>
        <v>1.5609853091822459E-2</v>
      </c>
      <c r="W319" s="149">
        <f>0.5*Sections!$U$2*Sections!$T$2*Sections!N319^2</f>
        <v>737.86388288003832</v>
      </c>
      <c r="X319" s="149">
        <f>BikeData!$N$2*((Sections!$P$2)/Sections!$N$2)-(0.5*Sections!$U$2*Sections!$T$2*Sections!N319^2)/BikeData!$G$5</f>
        <v>7.6393810739410881</v>
      </c>
      <c r="Y319" s="149">
        <f>Sections!$V$2*BikeData!$N$2*(Sections!$P$2/Sections!$M$2)/(1-Sections!$V$2*Sections!$N$2/Sections!$M$2)</f>
        <v>15.459349727578084</v>
      </c>
      <c r="Z319" s="149">
        <f t="shared" si="387"/>
        <v>7.6393810739410881</v>
      </c>
      <c r="AA319" s="149">
        <f>$D$2-M319</f>
        <v>210.2</v>
      </c>
      <c r="AB319" s="149">
        <f>MAX(0, (N319^2 - M$17^2)/(2*Sections!Z319))</f>
        <v>209.59817152289938</v>
      </c>
      <c r="AC319" s="149">
        <f t="shared" si="392"/>
        <v>0</v>
      </c>
      <c r="AD319" s="149">
        <f t="shared" si="388"/>
        <v>4.7104625432718503</v>
      </c>
      <c r="FR319" s="129">
        <f>INDEX($B$29:$B$34, MATCH($FV319, $A$29:$A$34, 0))</f>
        <v>277.57950855748163</v>
      </c>
      <c r="FS319" s="129">
        <f t="shared" si="393"/>
        <v>293</v>
      </c>
      <c r="FT319" s="129">
        <f t="shared" si="394"/>
        <v>65.228129053822585</v>
      </c>
      <c r="FU319" s="129">
        <f t="shared" si="395"/>
        <v>234.8212645937613</v>
      </c>
      <c r="FV319" s="149">
        <f>IF(GI319=1,
IF(FT319&lt;$E$29,1,
IF(FT319&lt;$E$30,2,
IF(FT319&lt;$E$31,3,
IF(FT319&lt;$E$32,4,
IF(FT319&lt;$E$33,5,
IF(FT319&lt;$E$34,6)))))),
IF(FT319&gt;$F$29,1,
IF(FT319&gt;$F$30,2,
IF(FT319&gt;$F$31,3,
IF(FT319&gt;$F$32,4,
IF(FT319&gt;$F$33,5,
IF(FT319&gt;$F$34,6)))))))</f>
        <v>5</v>
      </c>
      <c r="FW319" s="149" cm="1">
        <f t="array" ref="FW319">INDEX(Sections!$A$37:$F$67, MATCH(FT319, Acceleration!$H$6:$H$36, 1), Sections!FV319)</f>
        <v>2.9640770416235949</v>
      </c>
      <c r="FX319" s="129">
        <f>(BikeData!$G$5/FR319)*BikeData!$N$2*(Sections!$O$2/Sections!$N$2)-Sections!GC319/Sections!FR319</f>
        <v>7.6327937545120284</v>
      </c>
      <c r="FY319" s="129">
        <f>(Sections!$V$2*Sections!$L$2*BikeData!$N$2*((Sections!$P$2)/Sections!$M$2)/(1-Sections!$V$2*Sections!$N$2/Sections!$M$2))/Sections!FR319-Sections!GC319/Sections!FR319</f>
        <v>11.944039953579161</v>
      </c>
      <c r="FZ319" s="129">
        <f t="shared" si="396"/>
        <v>2.9640770416235949</v>
      </c>
      <c r="GA319" s="129">
        <f t="shared" si="397"/>
        <v>65.273554935711758</v>
      </c>
      <c r="GB319" s="129">
        <f t="shared" si="389"/>
        <v>1.5325472736123859E-2</v>
      </c>
      <c r="GC319" s="149">
        <f>0.5*Sections!$U$2*Sections!$T$2*Sections!FT319^2</f>
        <v>765.84758757518409</v>
      </c>
      <c r="GD319" s="149">
        <f>BikeData!$N$2*((Sections!$P$2)/Sections!$N$2)-(0.5*Sections!$U$2*Sections!$T$2*Sections!FT319^2)/BikeData!$G$5</f>
        <v>7.5333821925200812</v>
      </c>
      <c r="GE319" s="149">
        <f>Sections!$V$2*BikeData!$N$2*(Sections!$P$2/Sections!$M$2)/(1-Sections!$V$2*Sections!$N$2/Sections!$M$2)</f>
        <v>15.459349727578084</v>
      </c>
      <c r="GF319" s="149">
        <f t="shared" si="398"/>
        <v>7.5333821925200812</v>
      </c>
      <c r="GG319" s="149">
        <f t="shared" si="399"/>
        <v>221.54111422000005</v>
      </c>
      <c r="GH319" s="149">
        <f>MAX(0, (FT319^2 - CX$6^2)/(2*Sections!GF319))</f>
        <v>282.390346801112</v>
      </c>
      <c r="GI319" s="149">
        <f t="shared" si="400"/>
        <v>1</v>
      </c>
      <c r="GJ319" s="149">
        <f t="shared" si="401"/>
        <v>2.9640770416235949</v>
      </c>
      <c r="GK319" s="639"/>
      <c r="GL319" s="670"/>
      <c r="GM319" s="229">
        <f>INDEX($B$29:$B$34, MATCH(GQ319, $A$29:$A$34, 0))</f>
        <v>288.49501037177833</v>
      </c>
      <c r="GN319" s="106">
        <f t="shared" si="402"/>
        <v>293</v>
      </c>
      <c r="GO319" s="106">
        <f t="shared" si="403"/>
        <v>45.04268162722969</v>
      </c>
      <c r="GP319" s="106">
        <f t="shared" si="404"/>
        <v>162.1536538580269</v>
      </c>
      <c r="GQ319" s="106">
        <f>IF(HD319=1,
IF(GO319&lt;$E$29,1,
IF(GO319&lt;$E$30,2,
IF(GO319&lt;$E$31,3,
IF(GO319&lt;$E$32,4,
IF(GO319&lt;$E$33,5,
IF(GO319&lt;$E$34,6)))))),
IF(GO319&gt;$F$29,1,
IF(GO319&gt;$F$30,2,
IF(GO319&gt;$F$31,3,
IF(GO319&gt;$F$32,4,
IF(GO319&gt;$F$33,5,
IF(GO319&gt;$F$34,6)))))))</f>
        <v>3</v>
      </c>
      <c r="GR319" s="106" cm="1">
        <f t="array" ref="GR319">INDEX(Sections!$A$37:$F$67, MATCH(GO319, Acceleration!$H$6:$H$36, 1), Sections!GQ319)</f>
        <v>6.8582415088433493</v>
      </c>
      <c r="GS319" s="106">
        <f>(BikeData!$G$5/GM319)*BikeData!$N$2*(Sections!$O$2/Sections!$N$2)-Sections!GX319/Sections!GM319</f>
        <v>8.7327782666176272</v>
      </c>
      <c r="GT319" s="106">
        <f>(Sections!$V$2*Sections!$L$2*BikeData!$N$2*((Sections!$P$2)/Sections!$M$2)/(1-Sections!$V$2*Sections!$N$2/Sections!$M$2))/Sections!GM319-Sections!GX319/Sections!GM319</f>
        <v>12.880904085726879</v>
      </c>
      <c r="GU319" s="106">
        <f t="shared" si="405"/>
        <v>6.8582415088433493</v>
      </c>
      <c r="GV319" s="106">
        <f t="shared" si="416"/>
        <v>44.841288255844312</v>
      </c>
      <c r="GW319" s="106">
        <f t="shared" si="418"/>
        <v>2.2250908616983898E-2</v>
      </c>
      <c r="GX319" s="106">
        <f>0.5*Sections!$U$2*Sections!$T$2*Sections!GO319^2</f>
        <v>365.19177027095549</v>
      </c>
      <c r="GY319" s="106">
        <f>BikeData!$N$2*((Sections!$P$2)/Sections!$N$2)-(0.5*Sections!$U$2*Sections!$T$2*Sections!GO319^2)/BikeData!$G$5</f>
        <v>9.051017864127008</v>
      </c>
      <c r="GZ319" s="106">
        <f>Sections!$V$2*BikeData!$N$2*(Sections!$P$2/Sections!$M$2)/(1-Sections!$V$2*Sections!$N$2/Sections!$M$2)</f>
        <v>15.459349727578084</v>
      </c>
      <c r="HA319" s="106">
        <f t="shared" si="406"/>
        <v>9.051017864127008</v>
      </c>
      <c r="HB319" s="106">
        <f t="shared" si="407"/>
        <v>90.211878759999991</v>
      </c>
      <c r="HC319" s="106">
        <f>MAX(0, (GO319^2 - DY$9^2)/(2*Sections!HA319))</f>
        <v>112.0781772077334</v>
      </c>
      <c r="HD319" s="106">
        <f t="shared" si="408"/>
        <v>1</v>
      </c>
      <c r="HE319" s="106">
        <f t="shared" si="419"/>
        <v>-9.051017864127008</v>
      </c>
      <c r="HF319" s="639"/>
      <c r="HG319" s="672"/>
      <c r="HH319" s="82">
        <f>INDEX($B$29:$B$34, MATCH(HL319, $A$29:$A$34, 0))</f>
        <v>327.25651568900486</v>
      </c>
      <c r="HI319" s="82">
        <f t="shared" si="409"/>
        <v>293</v>
      </c>
      <c r="HJ319" s="82">
        <f t="shared" si="410"/>
        <v>30.236422156532058</v>
      </c>
      <c r="HK319" s="82">
        <f t="shared" si="411"/>
        <v>108.85111976351541</v>
      </c>
      <c r="HL319" s="106">
        <f>IF(HY319=1,
IF(HJ319&lt;$E$29,1,
IF(HJ319&lt;$E$30,2,
IF(HJ319&lt;$E$31,3,
IF(HJ319&lt;$E$32,4,
IF(HJ319&lt;$E$33,5,
IF(HJ319&lt;$E$34,6)))))),
IF(HJ319&gt;$F$29,1,
IF(HJ319&gt;$F$30,2,
IF(HJ319&gt;$F$31,3,
IF(HJ319&gt;$F$32,4,
IF(HJ319&gt;$F$33,5,
IF(HJ319&gt;$F$34,6)))))))</f>
        <v>1</v>
      </c>
      <c r="HM319" s="106" cm="1">
        <f t="array" ref="HM319">INDEX(Sections!$A$37:$F$67, MATCH(HJ319, Acceleration!$H$6:$H$36, 1), Sections!HL319)</f>
        <v>13.182386700297018</v>
      </c>
      <c r="HN319" s="82">
        <f>(BikeData!$G$5/HH319)*BikeData!$N$2*(Sections!$O$2/Sections!$N$2)-Sections!HS319/Sections!HH319</f>
        <v>8.3114962605940583</v>
      </c>
      <c r="HO319" s="82">
        <f>(Sections!$V$2*Sections!$L$2*BikeData!$N$2*((Sections!$P$2)/Sections!$M$2)/(1-Sections!$V$2*Sections!$N$2/Sections!$M$2))/Sections!HH319-Sections!HS319/Sections!HH319</f>
        <v>11.968302294502376</v>
      </c>
      <c r="HP319" s="82">
        <f t="shared" si="412"/>
        <v>8.3114962605940583</v>
      </c>
      <c r="HQ319" s="82">
        <f t="shared" si="417"/>
        <v>29.910186849280048</v>
      </c>
      <c r="HR319" s="106">
        <f t="shared" si="381"/>
        <v>3.3252082420918101E-2</v>
      </c>
      <c r="HS319" s="104">
        <f>0.5*Sections!$U$2*Sections!$T$2*Sections!HJ319^2</f>
        <v>164.56342046904408</v>
      </c>
      <c r="HT319" s="104">
        <f>BikeData!$N$2*((Sections!$P$2)/Sections!$N$2)-(0.5*Sections!$U$2*Sections!$T$2*Sections!HJ319^2)/BikeData!$G$5</f>
        <v>9.8109737345887922</v>
      </c>
      <c r="HU319" s="104">
        <f>Sections!$V$2*BikeData!$N$2*(Sections!$P$2/Sections!$M$2)/(1-Sections!$V$2*Sections!$N$2/Sections!$M$2)</f>
        <v>15.459349727578084</v>
      </c>
      <c r="HV319" s="106">
        <f t="shared" si="413"/>
        <v>9.8109737345887922</v>
      </c>
      <c r="HW319" s="106">
        <f t="shared" si="414"/>
        <v>28.421918600000026</v>
      </c>
      <c r="HX319" s="106">
        <f t="shared" si="390"/>
        <v>30.220023350097073</v>
      </c>
      <c r="HY319" s="106">
        <f t="shared" si="415"/>
        <v>1</v>
      </c>
      <c r="HZ319" s="106">
        <f t="shared" si="380"/>
        <v>-9.8109737345887922</v>
      </c>
      <c r="IA319" s="639"/>
    </row>
    <row r="320" spans="2:235">
      <c r="B320" s="65"/>
      <c r="C320" s="65"/>
      <c r="D320" s="65"/>
      <c r="E320" s="111"/>
      <c r="F320" s="111"/>
      <c r="L320" s="149">
        <f>INDEX($B$29:$B$34, MATCH($P320, $A$29:$A$34, 0))</f>
        <v>281.54523308547459</v>
      </c>
      <c r="M320" s="149">
        <f t="shared" si="384"/>
        <v>294</v>
      </c>
      <c r="N320" s="149">
        <f t="shared" si="421"/>
        <v>64.09886675179628</v>
      </c>
      <c r="O320" s="149">
        <f t="shared" si="385"/>
        <v>230.75592030646661</v>
      </c>
      <c r="P320" s="149">
        <f>IF(AC320=1,
IF(N320&lt;$E$29,1,
IF(N320&lt;$E$30,2,
IF(N320&lt;$E$31,3,
IF(N320&lt;$E$32,4,
IF(N320&lt;$E$33,5,
IF(N320&lt;$E$34,6)))))),
IF(N320&gt;$F$29,1,
IF(N320&gt;$F$30,2,
IF(N320&gt;$F$31,3,
IF(N320&gt;$F$32,4,
IF(N320&gt;$F$33,5,
IF(N320&gt;$F$34,6)))))))</f>
        <v>4</v>
      </c>
      <c r="Q320" s="149" cm="1">
        <f t="array" ref="Q320">INDEX(Sections!$A$37:$F$67, MATCH(N320, Acceleration!$H$6:$H$36, 1), Sections!P320)</f>
        <v>4.7104625432718503</v>
      </c>
      <c r="R320" s="149">
        <f>(BikeData!$G$5/L320)*BikeData!$N$2*(Sections!$O$2/Sections!$N$2)-Sections!W320/Sections!L320</f>
        <v>7.6186517312705853</v>
      </c>
      <c r="S320" s="149">
        <f>(Sections!$V$2*Sections!$L$2*BikeData!$N$2*((Sections!$P$2)/Sections!$M$2)/(1-Sections!$V$2*Sections!$N$2/Sections!$M$2))/Sections!L320-Sections!W320/Sections!L320</f>
        <v>11.869171578800925</v>
      </c>
      <c r="T320" s="149">
        <f t="shared" si="382"/>
        <v>4.7104625432718503</v>
      </c>
      <c r="U320" s="149">
        <f t="shared" si="420"/>
        <v>64.172312128760623</v>
      </c>
      <c r="V320" s="149">
        <f t="shared" si="386"/>
        <v>1.5591967092329141E-2</v>
      </c>
      <c r="W320" s="149">
        <f>0.5*Sections!$U$2*Sections!$T$2*Sections!N320^2</f>
        <v>739.55964939561625</v>
      </c>
      <c r="X320" s="149">
        <f>BikeData!$N$2*((Sections!$P$2)/Sections!$N$2)-(0.5*Sections!$U$2*Sections!$T$2*Sections!N320^2)/BikeData!$G$5</f>
        <v>7.6329577159275352</v>
      </c>
      <c r="Y320" s="149">
        <f>Sections!$V$2*BikeData!$N$2*(Sections!$P$2/Sections!$M$2)/(1-Sections!$V$2*Sections!$N$2/Sections!$M$2)</f>
        <v>15.459349727578084</v>
      </c>
      <c r="Z320" s="149">
        <f t="shared" si="387"/>
        <v>7.6329577159275352</v>
      </c>
      <c r="AA320" s="149">
        <f>$D$2-M320</f>
        <v>209.2</v>
      </c>
      <c r="AB320" s="149">
        <f>MAX(0, (N320^2 - M$17^2)/(2*Sections!Z320))</f>
        <v>210.39167606771184</v>
      </c>
      <c r="AC320" s="149">
        <f t="shared" si="392"/>
        <v>1</v>
      </c>
      <c r="AD320" s="149">
        <f t="shared" si="388"/>
        <v>4.7104625432718503</v>
      </c>
      <c r="AE320" s="639" t="s">
        <v>230</v>
      </c>
      <c r="FR320" s="129">
        <f>INDEX($B$29:$B$34, MATCH($FV320, $A$29:$A$34, 0))</f>
        <v>277.57950855748163</v>
      </c>
      <c r="FS320" s="129">
        <f t="shared" si="393"/>
        <v>294</v>
      </c>
      <c r="FT320" s="129">
        <f t="shared" si="394"/>
        <v>65.273554935711758</v>
      </c>
      <c r="FU320" s="129">
        <f t="shared" si="395"/>
        <v>234.98479776856234</v>
      </c>
      <c r="FV320" s="149">
        <f>IF(GI320=1,
IF(FT320&lt;$E$29,1,
IF(FT320&lt;$E$30,2,
IF(FT320&lt;$E$31,3,
IF(FT320&lt;$E$32,4,
IF(FT320&lt;$E$33,5,
IF(FT320&lt;$E$34,6)))))),
IF(FT320&gt;$F$29,1,
IF(FT320&gt;$F$30,2,
IF(FT320&gt;$F$31,3,
IF(FT320&gt;$F$32,4,
IF(FT320&gt;$F$33,5,
IF(FT320&gt;$F$34,6)))))))</f>
        <v>5</v>
      </c>
      <c r="FW320" s="149" cm="1">
        <f t="array" ref="FW320">INDEX(Sections!$A$37:$F$67, MATCH(FT320, Acceleration!$H$6:$H$36, 1), Sections!FV320)</f>
        <v>2.9640770416235949</v>
      </c>
      <c r="FX320" s="129">
        <f>(BikeData!$G$5/FR320)*BikeData!$N$2*(Sections!$O$2/Sections!$N$2)-Sections!GC320/Sections!FR320</f>
        <v>7.6289495668033256</v>
      </c>
      <c r="FY320" s="129">
        <f>(Sections!$V$2*Sections!$L$2*BikeData!$N$2*((Sections!$P$2)/Sections!$M$2)/(1-Sections!$V$2*Sections!$N$2/Sections!$M$2))/Sections!FR320-Sections!GC320/Sections!FR320</f>
        <v>11.940195765870456</v>
      </c>
      <c r="FZ320" s="129">
        <f t="shared" si="396"/>
        <v>2.9640770416235949</v>
      </c>
      <c r="GA320" s="129">
        <f t="shared" si="397"/>
        <v>65.318949226305136</v>
      </c>
      <c r="GB320" s="129">
        <f t="shared" si="389"/>
        <v>1.5314814681238371E-2</v>
      </c>
      <c r="GC320" s="149">
        <f>0.5*Sections!$U$2*Sections!$T$2*Sections!FT320^2</f>
        <v>766.91465531016854</v>
      </c>
      <c r="GD320" s="149">
        <f>BikeData!$N$2*((Sections!$P$2)/Sections!$N$2)-(0.5*Sections!$U$2*Sections!$T$2*Sections!FT320^2)/BikeData!$G$5</f>
        <v>7.5293402692815032</v>
      </c>
      <c r="GE320" s="149">
        <f>Sections!$V$2*BikeData!$N$2*(Sections!$P$2/Sections!$M$2)/(1-Sections!$V$2*Sections!$N$2/Sections!$M$2)</f>
        <v>15.459349727578084</v>
      </c>
      <c r="GF320" s="149">
        <f t="shared" si="398"/>
        <v>7.5293402692815032</v>
      </c>
      <c r="GG320" s="149">
        <f t="shared" si="399"/>
        <v>220.54111422000005</v>
      </c>
      <c r="GH320" s="149">
        <f>MAX(0, (FT320^2 - CX$6^2)/(2*Sections!GF320))</f>
        <v>282.93561066220468</v>
      </c>
      <c r="GI320" s="149">
        <f t="shared" si="400"/>
        <v>1</v>
      </c>
      <c r="GJ320" s="149">
        <f t="shared" si="401"/>
        <v>2.9640770416235949</v>
      </c>
      <c r="GK320" s="639"/>
      <c r="GL320" s="670"/>
      <c r="GM320" s="229">
        <f>INDEX($B$29:$B$34, MATCH(GQ320, $A$29:$A$34, 0))</f>
        <v>288.49501037177833</v>
      </c>
      <c r="GN320" s="106">
        <f t="shared" si="402"/>
        <v>294</v>
      </c>
      <c r="GO320" s="106">
        <f t="shared" si="403"/>
        <v>44.841288255844312</v>
      </c>
      <c r="GP320" s="106">
        <f t="shared" si="404"/>
        <v>161.42863772103954</v>
      </c>
      <c r="GQ320" s="106">
        <f>IF(HD320=1,
IF(GO320&lt;$E$29,1,
IF(GO320&lt;$E$30,2,
IF(GO320&lt;$E$31,3,
IF(GO320&lt;$E$32,4,
IF(GO320&lt;$E$33,5,
IF(GO320&lt;$E$34,6)))))),
IF(GO320&gt;$F$29,1,
IF(GO320&gt;$F$30,2,
IF(GO320&gt;$F$31,3,
IF(GO320&gt;$F$32,4,
IF(GO320&gt;$F$33,5,
IF(GO320&gt;$F$34,6)))))))</f>
        <v>3</v>
      </c>
      <c r="GR320" s="106" cm="1">
        <f t="array" ref="GR320">INDEX(Sections!$A$37:$F$67, MATCH(GO320, Acceleration!$H$6:$H$36, 1), Sections!GQ320)</f>
        <v>6.8582415088433493</v>
      </c>
      <c r="GS320" s="106">
        <f>(BikeData!$G$5/GM320)*BikeData!$N$2*(Sections!$O$2/Sections!$N$2)-Sections!GX320/Sections!GM320</f>
        <v>8.7440726263602322</v>
      </c>
      <c r="GT320" s="106">
        <f>(Sections!$V$2*Sections!$L$2*BikeData!$N$2*((Sections!$P$2)/Sections!$M$2)/(1-Sections!$V$2*Sections!$N$2/Sections!$M$2))/Sections!GM320-Sections!GX320/Sections!GM320</f>
        <v>12.892198445469484</v>
      </c>
      <c r="GU320" s="106">
        <f t="shared" si="405"/>
        <v>6.8582415088433493</v>
      </c>
      <c r="GV320" s="106">
        <f t="shared" si="416"/>
        <v>44.638709794541462</v>
      </c>
      <c r="GW320" s="106">
        <f t="shared" si="418"/>
        <v>2.2351363920167164E-2</v>
      </c>
      <c r="GX320" s="106">
        <f>0.5*Sections!$U$2*Sections!$T$2*Sections!GO320^2</f>
        <v>361.93340383986975</v>
      </c>
      <c r="GY320" s="106">
        <f>BikeData!$N$2*((Sections!$P$2)/Sections!$N$2)-(0.5*Sections!$U$2*Sections!$T$2*Sections!GO320^2)/BikeData!$G$5</f>
        <v>9.0633601612144528</v>
      </c>
      <c r="GZ320" s="106">
        <f>Sections!$V$2*BikeData!$N$2*(Sections!$P$2/Sections!$M$2)/(1-Sections!$V$2*Sections!$N$2/Sections!$M$2)</f>
        <v>15.459349727578084</v>
      </c>
      <c r="HA320" s="106">
        <f t="shared" si="406"/>
        <v>9.0633601612144528</v>
      </c>
      <c r="HB320" s="106">
        <f t="shared" si="407"/>
        <v>89.211878759999991</v>
      </c>
      <c r="HC320" s="106">
        <f>MAX(0, (GO320^2 - DY$9^2)/(2*Sections!HA320))</f>
        <v>110.92691323514005</v>
      </c>
      <c r="HD320" s="106">
        <f t="shared" si="408"/>
        <v>1</v>
      </c>
      <c r="HE320" s="106">
        <f t="shared" si="419"/>
        <v>-9.0633601612144528</v>
      </c>
      <c r="HF320" s="639"/>
      <c r="HG320" s="672"/>
      <c r="HH320" s="82">
        <f>INDEX($B$29:$B$34, MATCH(HL320, $A$29:$A$34, 0))</f>
        <v>327.25651568900486</v>
      </c>
      <c r="HI320" s="82">
        <f t="shared" si="409"/>
        <v>294</v>
      </c>
      <c r="HJ320" s="82">
        <f t="shared" si="410"/>
        <v>29.910186849280048</v>
      </c>
      <c r="HK320" s="82">
        <f t="shared" si="411"/>
        <v>107.67667265740818</v>
      </c>
      <c r="HL320" s="106">
        <f>IF(HY320=1,
IF(HJ320&lt;$E$29,1,
IF(HJ320&lt;$E$30,2,
IF(HJ320&lt;$E$31,3,
IF(HJ320&lt;$E$32,4,
IF(HJ320&lt;$E$33,5,
IF(HJ320&lt;$E$34,6)))))),
IF(HJ320&gt;$F$29,1,
IF(HJ320&gt;$F$30,2,
IF(HJ320&gt;$F$31,3,
IF(HJ320&gt;$F$32,4,
IF(HJ320&gt;$F$33,5,
IF(HJ320&gt;$F$34,6)))))))</f>
        <v>1</v>
      </c>
      <c r="HM320" s="106" cm="1">
        <f t="array" ref="HM320">INDEX(Sections!$A$37:$F$67, MATCH(HJ320, Acceleration!$H$6:$H$36, 1), Sections!HL320)</f>
        <v>13.182386700297018</v>
      </c>
      <c r="HN320" s="82">
        <f>(BikeData!$G$5/HH320)*BikeData!$N$2*(Sections!$O$2/Sections!$N$2)-Sections!HS320/Sections!HH320</f>
        <v>8.3222888663180896</v>
      </c>
      <c r="HO320" s="82">
        <f>(Sections!$V$2*Sections!$L$2*BikeData!$N$2*((Sections!$P$2)/Sections!$M$2)/(1-Sections!$V$2*Sections!$N$2/Sections!$M$2))/Sections!HH320-Sections!HS320/Sections!HH320</f>
        <v>11.979094900226407</v>
      </c>
      <c r="HP320" s="82">
        <f t="shared" si="412"/>
        <v>8.3222888663180896</v>
      </c>
      <c r="HQ320" s="82">
        <f t="shared" si="417"/>
        <v>29.579901498966713</v>
      </c>
      <c r="HR320" s="106">
        <f t="shared" si="381"/>
        <v>3.3619045718881455E-2</v>
      </c>
      <c r="HS320" s="104">
        <f>0.5*Sections!$U$2*Sections!$T$2*Sections!HJ320^2</f>
        <v>161.03146992459213</v>
      </c>
      <c r="HT320" s="104">
        <f>BikeData!$N$2*((Sections!$P$2)/Sections!$N$2)-(0.5*Sections!$U$2*Sections!$T$2*Sections!HJ320^2)/BikeData!$G$5</f>
        <v>9.8243523351359592</v>
      </c>
      <c r="HU320" s="104">
        <f>Sections!$V$2*BikeData!$N$2*(Sections!$P$2/Sections!$M$2)/(1-Sections!$V$2*Sections!$N$2/Sections!$M$2)</f>
        <v>15.459349727578084</v>
      </c>
      <c r="HV320" s="106">
        <f t="shared" si="413"/>
        <v>9.8243523351359592</v>
      </c>
      <c r="HW320" s="106">
        <f t="shared" si="414"/>
        <v>27.421918600000026</v>
      </c>
      <c r="HX320" s="106">
        <f t="shared" si="390"/>
        <v>29.180232124472788</v>
      </c>
      <c r="HY320" s="106">
        <f t="shared" si="415"/>
        <v>1</v>
      </c>
      <c r="HZ320" s="106">
        <f t="shared" si="380"/>
        <v>-9.8243523351359592</v>
      </c>
      <c r="IA320" s="639"/>
    </row>
    <row r="321" spans="2:235">
      <c r="B321" s="65"/>
      <c r="C321" s="65"/>
      <c r="D321" s="65"/>
      <c r="E321" s="111"/>
      <c r="F321" s="111"/>
      <c r="L321" s="149">
        <f>INDEX($B$29:$B$34, MATCH($P321, $A$29:$A$34, 0))</f>
        <v>281.54523308547459</v>
      </c>
      <c r="M321" s="149">
        <f t="shared" si="384"/>
        <v>295</v>
      </c>
      <c r="N321" s="149">
        <f t="shared" si="421"/>
        <v>64.172312128760623</v>
      </c>
      <c r="O321" s="149">
        <f t="shared" si="385"/>
        <v>231.02032366353825</v>
      </c>
      <c r="P321" s="149">
        <f>IF(AC321=1,
IF(N321&lt;$E$29,1,
IF(N321&lt;$E$30,2,
IF(N321&lt;$E$31,3,
IF(N321&lt;$E$32,4,
IF(N321&lt;$E$33,5,
IF(N321&lt;$E$34,6)))))),
IF(N321&gt;$F$29,1,
IF(N321&gt;$F$30,2,
IF(N321&gt;$F$31,3,
IF(N321&gt;$F$32,4,
IF(N321&gt;$F$33,5,
IF(N321&gt;$F$34,6)))))))</f>
        <v>4</v>
      </c>
      <c r="Q321" s="149" cm="1">
        <f t="array" ref="Q321">INDEX(Sections!$A$37:$F$67, MATCH(N321, Acceleration!$H$6:$H$36, 1), Sections!P321)</f>
        <v>4.7104625432718503</v>
      </c>
      <c r="R321" s="149">
        <f>(BikeData!$G$5/L321)*BikeData!$N$2*(Sections!$O$2/Sections!$N$2)-Sections!W321/Sections!L321</f>
        <v>7.6126286617375172</v>
      </c>
      <c r="S321" s="149">
        <f>(Sections!$V$2*Sections!$L$2*BikeData!$N$2*((Sections!$P$2)/Sections!$M$2)/(1-Sections!$V$2*Sections!$N$2/Sections!$M$2))/Sections!L321-Sections!W321/Sections!L321</f>
        <v>11.863148509267857</v>
      </c>
      <c r="T321" s="149">
        <f t="shared" si="382"/>
        <v>4.7104625432718503</v>
      </c>
      <c r="U321" s="149">
        <f t="shared" si="420"/>
        <v>64.245673543341596</v>
      </c>
      <c r="V321" s="149">
        <f t="shared" si="386"/>
        <v>1.5574142434431967E-2</v>
      </c>
      <c r="W321" s="149">
        <f>0.5*Sections!$U$2*Sections!$T$2*Sections!N321^2</f>
        <v>741.25541591119406</v>
      </c>
      <c r="X321" s="149">
        <f>BikeData!$N$2*((Sections!$P$2)/Sections!$N$2)-(0.5*Sections!$U$2*Sections!$T$2*Sections!N321^2)/BikeData!$G$5</f>
        <v>7.6265343579139824</v>
      </c>
      <c r="Y321" s="149">
        <f>Sections!$V$2*BikeData!$N$2*(Sections!$P$2/Sections!$M$2)/(1-Sections!$V$2*Sections!$N$2/Sections!$M$2)</f>
        <v>15.459349727578084</v>
      </c>
      <c r="Z321" s="149">
        <f t="shared" si="387"/>
        <v>7.6265343579139824</v>
      </c>
      <c r="AA321" s="149">
        <f>$D$2-M321</f>
        <v>208.2</v>
      </c>
      <c r="AB321" s="149">
        <f>MAX(0, (N321^2 - M$17^2)/(2*Sections!Z321))</f>
        <v>211.1865172520875</v>
      </c>
      <c r="AC321" s="149">
        <f t="shared" si="392"/>
        <v>1</v>
      </c>
      <c r="AD321" s="149">
        <f t="shared" si="388"/>
        <v>4.7104625432718503</v>
      </c>
      <c r="AE321" s="639"/>
      <c r="FR321" s="129">
        <f>INDEX($B$29:$B$34, MATCH($FV321, $A$29:$A$34, 0))</f>
        <v>277.57950855748163</v>
      </c>
      <c r="FS321" s="129">
        <f t="shared" si="393"/>
        <v>295</v>
      </c>
      <c r="FT321" s="129">
        <f t="shared" si="394"/>
        <v>65.318949226305136</v>
      </c>
      <c r="FU321" s="129">
        <f t="shared" si="395"/>
        <v>235.14821721469849</v>
      </c>
      <c r="FV321" s="149">
        <f>IF(GI321=1,
IF(FT321&lt;$E$29,1,
IF(FT321&lt;$E$30,2,
IF(FT321&lt;$E$31,3,
IF(FT321&lt;$E$32,4,
IF(FT321&lt;$E$33,5,
IF(FT321&lt;$E$34,6)))))),
IF(FT321&gt;$F$29,1,
IF(FT321&gt;$F$30,2,
IF(FT321&gt;$F$31,3,
IF(FT321&gt;$F$32,4,
IF(FT321&gt;$F$33,5,
IF(FT321&gt;$F$34,6)))))))</f>
        <v>5</v>
      </c>
      <c r="FW321" s="149" cm="1">
        <f t="array" ref="FW321">INDEX(Sections!$A$37:$F$67, MATCH(FT321, Acceleration!$H$6:$H$36, 1), Sections!FV321)</f>
        <v>2.9640770416235949</v>
      </c>
      <c r="FX321" s="129">
        <f>(BikeData!$G$5/FR321)*BikeData!$N$2*(Sections!$O$2/Sections!$N$2)-Sections!GC321/Sections!FR321</f>
        <v>7.6251053790946219</v>
      </c>
      <c r="FY321" s="129">
        <f>(Sections!$V$2*Sections!$L$2*BikeData!$N$2*((Sections!$P$2)/Sections!$M$2)/(1-Sections!$V$2*Sections!$N$2/Sections!$M$2))/Sections!FR321-Sections!GC321/Sections!FR321</f>
        <v>11.936351578161753</v>
      </c>
      <c r="FZ321" s="129">
        <f t="shared" si="396"/>
        <v>2.9640770416235949</v>
      </c>
      <c r="GA321" s="129">
        <f t="shared" si="397"/>
        <v>65.364311991421403</v>
      </c>
      <c r="GB321" s="129">
        <f t="shared" si="389"/>
        <v>1.5304178831808792E-2</v>
      </c>
      <c r="GC321" s="149">
        <f>0.5*Sections!$U$2*Sections!$T$2*Sections!FT321^2</f>
        <v>767.9817230451531</v>
      </c>
      <c r="GD321" s="149">
        <f>BikeData!$N$2*((Sections!$P$2)/Sections!$N$2)-(0.5*Sections!$U$2*Sections!$T$2*Sections!FT321^2)/BikeData!$G$5</f>
        <v>7.5252983460429252</v>
      </c>
      <c r="GE321" s="149">
        <f>Sections!$V$2*BikeData!$N$2*(Sections!$P$2/Sections!$M$2)/(1-Sections!$V$2*Sections!$N$2/Sections!$M$2)</f>
        <v>15.459349727578084</v>
      </c>
      <c r="GF321" s="149">
        <f t="shared" si="398"/>
        <v>7.5252983460429252</v>
      </c>
      <c r="GG321" s="149">
        <f t="shared" si="399"/>
        <v>219.54111422000005</v>
      </c>
      <c r="GH321" s="149">
        <f>MAX(0, (FT321^2 - CX$6^2)/(2*Sections!GF321))</f>
        <v>283.48146025812673</v>
      </c>
      <c r="GI321" s="149">
        <f t="shared" si="400"/>
        <v>1</v>
      </c>
      <c r="GJ321" s="149">
        <f t="shared" si="401"/>
        <v>2.9640770416235949</v>
      </c>
      <c r="GK321" s="639"/>
      <c r="GL321" s="670"/>
      <c r="GM321" s="229">
        <f>INDEX($B$29:$B$34, MATCH(GQ321, $A$29:$A$34, 0))</f>
        <v>288.49501037177833</v>
      </c>
      <c r="GN321" s="106">
        <f t="shared" si="402"/>
        <v>295</v>
      </c>
      <c r="GO321" s="106">
        <f t="shared" si="403"/>
        <v>44.638709794541462</v>
      </c>
      <c r="GP321" s="106">
        <f t="shared" si="404"/>
        <v>160.69935526034928</v>
      </c>
      <c r="GQ321" s="106">
        <f>IF(HD321=1,
IF(GO321&lt;$E$29,1,
IF(GO321&lt;$E$30,2,
IF(GO321&lt;$E$31,3,
IF(GO321&lt;$E$32,4,
IF(GO321&lt;$E$33,5,
IF(GO321&lt;$E$34,6)))))),
IF(GO321&gt;$F$29,1,
IF(GO321&gt;$F$30,2,
IF(GO321&gt;$F$31,3,
IF(GO321&gt;$F$32,4,
IF(GO321&gt;$F$33,5,
IF(GO321&gt;$F$34,6)))))))</f>
        <v>3</v>
      </c>
      <c r="GR321" s="106" cm="1">
        <f t="array" ref="GR321">INDEX(Sections!$A$37:$F$67, MATCH(GO321, Acceleration!$H$6:$H$36, 1), Sections!GQ321)</f>
        <v>6.8582415088433493</v>
      </c>
      <c r="GS321" s="106">
        <f>(BikeData!$G$5/GM321)*BikeData!$N$2*(Sections!$O$2/Sections!$N$2)-Sections!GX321/Sections!GM321</f>
        <v>8.7553823875024879</v>
      </c>
      <c r="GT321" s="106">
        <f>(Sections!$V$2*Sections!$L$2*BikeData!$N$2*((Sections!$P$2)/Sections!$M$2)/(1-Sections!$V$2*Sections!$N$2/Sections!$M$2))/Sections!GM321-Sections!GX321/Sections!GM321</f>
        <v>12.90350820661174</v>
      </c>
      <c r="GU321" s="106">
        <f t="shared" si="405"/>
        <v>6.8582415088433493</v>
      </c>
      <c r="GV321" s="106">
        <f t="shared" si="416"/>
        <v>44.434929656114882</v>
      </c>
      <c r="GW321" s="106">
        <f t="shared" si="418"/>
        <v>2.2453332010846299E-2</v>
      </c>
      <c r="GX321" s="106">
        <f>0.5*Sections!$U$2*Sections!$T$2*Sections!GO321^2</f>
        <v>358.67059418183254</v>
      </c>
      <c r="GY321" s="106">
        <f>BikeData!$N$2*((Sections!$P$2)/Sections!$N$2)-(0.5*Sections!$U$2*Sections!$T$2*Sections!GO321^2)/BikeData!$G$5</f>
        <v>9.0757192887070186</v>
      </c>
      <c r="GZ321" s="106">
        <f>Sections!$V$2*BikeData!$N$2*(Sections!$P$2/Sections!$M$2)/(1-Sections!$V$2*Sections!$N$2/Sections!$M$2)</f>
        <v>15.459349727578084</v>
      </c>
      <c r="HA321" s="106">
        <f t="shared" si="406"/>
        <v>9.0757192887070186</v>
      </c>
      <c r="HB321" s="106">
        <f t="shared" si="407"/>
        <v>88.211878759999991</v>
      </c>
      <c r="HC321" s="106">
        <f>MAX(0, (GO321^2 - DY$9^2)/(2*Sections!HA321))</f>
        <v>109.77721703009898</v>
      </c>
      <c r="HD321" s="106">
        <f t="shared" si="408"/>
        <v>1</v>
      </c>
      <c r="HE321" s="106">
        <f t="shared" si="419"/>
        <v>-9.0757192887070186</v>
      </c>
      <c r="HF321" s="639"/>
      <c r="HG321" s="672"/>
      <c r="HH321" s="82">
        <f>INDEX($B$29:$B$34, MATCH(HL321, $A$29:$A$34, 0))</f>
        <v>327.25651568900486</v>
      </c>
      <c r="HI321" s="82">
        <f t="shared" si="409"/>
        <v>295</v>
      </c>
      <c r="HJ321" s="82">
        <f t="shared" si="410"/>
        <v>29.579901498966713</v>
      </c>
      <c r="HK321" s="82">
        <f t="shared" si="411"/>
        <v>106.48764539628017</v>
      </c>
      <c r="HL321" s="106">
        <f>IF(HY321=1,
IF(HJ321&lt;$E$29,1,
IF(HJ321&lt;$E$30,2,
IF(HJ321&lt;$E$31,3,
IF(HJ321&lt;$E$32,4,
IF(HJ321&lt;$E$33,5,
IF(HJ321&lt;$E$34,6)))))),
IF(HJ321&gt;$F$29,1,
IF(HJ321&gt;$F$30,2,
IF(HJ321&gt;$F$31,3,
IF(HJ321&gt;$F$32,4,
IF(HJ321&gt;$F$33,5,
IF(HJ321&gt;$F$34,6)))))))</f>
        <v>1</v>
      </c>
      <c r="HM321" s="106" cm="1">
        <f t="array" ref="HM321">INDEX(Sections!$A$37:$F$67, MATCH(HJ321, Acceleration!$H$6:$H$36, 1), Sections!HL321)</f>
        <v>13.182386700297018</v>
      </c>
      <c r="HN321" s="82">
        <f>(BikeData!$G$5/HH321)*BikeData!$N$2*(Sections!$O$2/Sections!$N$2)-Sections!HS321/Sections!HH321</f>
        <v>8.3330961892317461</v>
      </c>
      <c r="HO321" s="82">
        <f>(Sections!$V$2*Sections!$L$2*BikeData!$N$2*((Sections!$P$2)/Sections!$M$2)/(1-Sections!$V$2*Sections!$N$2/Sections!$M$2))/Sections!HH321-Sections!HS321/Sections!HH321</f>
        <v>11.989902223140064</v>
      </c>
      <c r="HP321" s="82">
        <f t="shared" si="412"/>
        <v>8.3330961892317461</v>
      </c>
      <c r="HQ321" s="82">
        <f t="shared" si="417"/>
        <v>29.245428263749439</v>
      </c>
      <c r="HR321" s="106">
        <f t="shared" si="381"/>
        <v>3.3998959428997784E-2</v>
      </c>
      <c r="HS321" s="104">
        <f>0.5*Sections!$U$2*Sections!$T$2*Sections!HJ321^2</f>
        <v>157.49470308394316</v>
      </c>
      <c r="HT321" s="104">
        <f>BikeData!$N$2*((Sections!$P$2)/Sections!$N$2)-(0.5*Sections!$U$2*Sections!$T$2*Sections!HJ321^2)/BikeData!$G$5</f>
        <v>9.837749179229327</v>
      </c>
      <c r="HU321" s="104">
        <f>Sections!$V$2*BikeData!$N$2*(Sections!$P$2/Sections!$M$2)/(1-Sections!$V$2*Sections!$N$2/Sections!$M$2)</f>
        <v>15.459349727578084</v>
      </c>
      <c r="HV321" s="106">
        <f t="shared" si="413"/>
        <v>9.837749179229327</v>
      </c>
      <c r="HW321" s="106">
        <f t="shared" si="414"/>
        <v>26.421918600000026</v>
      </c>
      <c r="HX321" s="106">
        <f t="shared" si="390"/>
        <v>28.141856865111269</v>
      </c>
      <c r="HY321" s="106">
        <f t="shared" si="415"/>
        <v>1</v>
      </c>
      <c r="HZ321" s="106">
        <f t="shared" si="380"/>
        <v>-9.837749179229327</v>
      </c>
      <c r="IA321" s="639"/>
    </row>
    <row r="322" spans="2:235">
      <c r="B322" s="65"/>
      <c r="C322" s="65"/>
      <c r="D322" s="65"/>
      <c r="E322" s="111"/>
      <c r="F322" s="111"/>
      <c r="L322" s="149">
        <f>INDEX($B$29:$B$34, MATCH($P322, $A$29:$A$34, 0))</f>
        <v>281.54523308547459</v>
      </c>
      <c r="M322" s="149">
        <f t="shared" si="384"/>
        <v>296</v>
      </c>
      <c r="N322" s="149">
        <f t="shared" si="421"/>
        <v>64.245673543341596</v>
      </c>
      <c r="O322" s="149">
        <f t="shared" si="385"/>
        <v>231.28442475602975</v>
      </c>
      <c r="P322" s="149">
        <f>IF(AC322=1,
IF(N322&lt;$E$29,1,
IF(N322&lt;$E$30,2,
IF(N322&lt;$E$31,3,
IF(N322&lt;$E$32,4,
IF(N322&lt;$E$33,5,
IF(N322&lt;$E$34,6)))))),
IF(N322&gt;$F$29,1,
IF(N322&gt;$F$30,2,
IF(N322&gt;$F$31,3,
IF(N322&gt;$F$32,4,
IF(N322&gt;$F$33,5,
IF(N322&gt;$F$34,6)))))))</f>
        <v>4</v>
      </c>
      <c r="Q322" s="149" cm="1">
        <f t="array" ref="Q322">INDEX(Sections!$A$37:$F$67, MATCH(N322, Acceleration!$H$6:$H$36, 1), Sections!P322)</f>
        <v>4.7104625432718503</v>
      </c>
      <c r="R322" s="149">
        <f>(BikeData!$G$5/L322)*BikeData!$N$2*(Sections!$O$2/Sections!$N$2)-Sections!W322/Sections!L322</f>
        <v>7.6066055922044482</v>
      </c>
      <c r="S322" s="149">
        <f>(Sections!$V$2*Sections!$L$2*BikeData!$N$2*((Sections!$P$2)/Sections!$M$2)/(1-Sections!$V$2*Sections!$N$2/Sections!$M$2))/Sections!L322-Sections!W322/Sections!L322</f>
        <v>11.857125439734787</v>
      </c>
      <c r="T322" s="149">
        <f t="shared" si="382"/>
        <v>4.7104625432718503</v>
      </c>
      <c r="U322" s="149">
        <f t="shared" si="420"/>
        <v>64.318951282838597</v>
      </c>
      <c r="V322" s="149">
        <f t="shared" si="386"/>
        <v>1.5556378768294653E-2</v>
      </c>
      <c r="W322" s="149">
        <f>0.5*Sections!$U$2*Sections!$T$2*Sections!N322^2</f>
        <v>742.95118242677199</v>
      </c>
      <c r="X322" s="149">
        <f>BikeData!$N$2*((Sections!$P$2)/Sections!$N$2)-(0.5*Sections!$U$2*Sections!$T$2*Sections!N322^2)/BikeData!$G$5</f>
        <v>7.6201109999004295</v>
      </c>
      <c r="Y322" s="149">
        <f>Sections!$V$2*BikeData!$N$2*(Sections!$P$2/Sections!$M$2)/(1-Sections!$V$2*Sections!$N$2/Sections!$M$2)</f>
        <v>15.459349727578084</v>
      </c>
      <c r="Z322" s="149">
        <f t="shared" si="387"/>
        <v>7.6201109999004295</v>
      </c>
      <c r="AA322" s="149">
        <f>$D$2-M322</f>
        <v>207.2</v>
      </c>
      <c r="AB322" s="149">
        <f>MAX(0, (N322^2 - M$17^2)/(2*Sections!Z322))</f>
        <v>211.98269845617978</v>
      </c>
      <c r="AC322" s="149">
        <f t="shared" si="392"/>
        <v>1</v>
      </c>
      <c r="AD322" s="149">
        <f t="shared" si="388"/>
        <v>4.7104625432718503</v>
      </c>
      <c r="AE322" s="639"/>
      <c r="FR322" s="129">
        <f>INDEX($B$29:$B$34, MATCH($FV322, $A$29:$A$34, 0))</f>
        <v>277.57950855748163</v>
      </c>
      <c r="FS322" s="129">
        <f t="shared" si="393"/>
        <v>296</v>
      </c>
      <c r="FT322" s="129">
        <f t="shared" si="394"/>
        <v>65.364311991421403</v>
      </c>
      <c r="FU322" s="129">
        <f t="shared" si="395"/>
        <v>235.31152316911707</v>
      </c>
      <c r="FV322" s="149">
        <f>IF(GI322=1,
IF(FT322&lt;$E$29,1,
IF(FT322&lt;$E$30,2,
IF(FT322&lt;$E$31,3,
IF(FT322&lt;$E$32,4,
IF(FT322&lt;$E$33,5,
IF(FT322&lt;$E$34,6)))))),
IF(FT322&gt;$F$29,1,
IF(FT322&gt;$F$30,2,
IF(FT322&gt;$F$31,3,
IF(FT322&gt;$F$32,4,
IF(FT322&gt;$F$33,5,
IF(FT322&gt;$F$34,6)))))))</f>
        <v>5</v>
      </c>
      <c r="FW322" s="149" cm="1">
        <f t="array" ref="FW322">INDEX(Sections!$A$37:$F$67, MATCH(FT322, Acceleration!$H$6:$H$36, 1), Sections!FV322)</f>
        <v>2.9640770416235949</v>
      </c>
      <c r="FX322" s="129">
        <f>(BikeData!$G$5/FR322)*BikeData!$N$2*(Sections!$O$2/Sections!$N$2)-Sections!GC322/Sections!FR322</f>
        <v>7.6212611913859192</v>
      </c>
      <c r="FY322" s="129">
        <f>(Sections!$V$2*Sections!$L$2*BikeData!$N$2*((Sections!$P$2)/Sections!$M$2)/(1-Sections!$V$2*Sections!$N$2/Sections!$M$2))/Sections!FR322-Sections!GC322/Sections!FR322</f>
        <v>11.932507390453051</v>
      </c>
      <c r="FZ322" s="129">
        <f t="shared" si="396"/>
        <v>2.9640770416235949</v>
      </c>
      <c r="GA322" s="129">
        <f t="shared" si="397"/>
        <v>65.409643296651012</v>
      </c>
      <c r="GB322" s="129">
        <f t="shared" si="389"/>
        <v>1.5293565110837687E-2</v>
      </c>
      <c r="GC322" s="149">
        <f>0.5*Sections!$U$2*Sections!$T$2*Sections!FT322^2</f>
        <v>769.04879078013755</v>
      </c>
      <c r="GD322" s="149">
        <f>BikeData!$N$2*((Sections!$P$2)/Sections!$N$2)-(0.5*Sections!$U$2*Sections!$T$2*Sections!FT322^2)/BikeData!$G$5</f>
        <v>7.5212564228043481</v>
      </c>
      <c r="GE322" s="149">
        <f>Sections!$V$2*BikeData!$N$2*(Sections!$P$2/Sections!$M$2)/(1-Sections!$V$2*Sections!$N$2/Sections!$M$2)</f>
        <v>15.459349727578084</v>
      </c>
      <c r="GF322" s="149">
        <f t="shared" si="398"/>
        <v>7.5212564228043481</v>
      </c>
      <c r="GG322" s="149">
        <f t="shared" si="399"/>
        <v>218.54111422000005</v>
      </c>
      <c r="GH322" s="149">
        <f>MAX(0, (FT322^2 - CX$6^2)/(2*Sections!GF322))</f>
        <v>284.02789653319979</v>
      </c>
      <c r="GI322" s="149">
        <f t="shared" si="400"/>
        <v>1</v>
      </c>
      <c r="GJ322" s="149">
        <f t="shared" si="401"/>
        <v>2.9640770416235949</v>
      </c>
      <c r="GK322" s="639"/>
      <c r="GL322" s="670"/>
      <c r="GM322" s="229">
        <f>INDEX($B$29:$B$34, MATCH(GQ322, $A$29:$A$34, 0))</f>
        <v>288.49501037177833</v>
      </c>
      <c r="GN322" s="106">
        <f t="shared" si="402"/>
        <v>296</v>
      </c>
      <c r="GO322" s="106">
        <f t="shared" si="403"/>
        <v>44.434929656114882</v>
      </c>
      <c r="GP322" s="106">
        <f t="shared" si="404"/>
        <v>159.96574676201357</v>
      </c>
      <c r="GQ322" s="106">
        <f>IF(HD322=1,
IF(GO322&lt;$E$29,1,
IF(GO322&lt;$E$30,2,
IF(GO322&lt;$E$31,3,
IF(GO322&lt;$E$32,4,
IF(GO322&lt;$E$33,5,
IF(GO322&lt;$E$34,6)))))),
IF(GO322&gt;$F$29,1,
IF(GO322&gt;$F$30,2,
IF(GO322&gt;$F$31,3,
IF(GO322&gt;$F$32,4,
IF(GO322&gt;$F$33,5,
IF(GO322&gt;$F$34,6)))))))</f>
        <v>3</v>
      </c>
      <c r="GR322" s="106" cm="1">
        <f t="array" ref="GR322">INDEX(Sections!$A$37:$F$67, MATCH(GO322, Acceleration!$H$6:$H$36, 1), Sections!GQ322)</f>
        <v>6.8582415088433493</v>
      </c>
      <c r="GS322" s="106">
        <f>(BikeData!$G$5/GM322)*BikeData!$N$2*(Sections!$O$2/Sections!$N$2)-Sections!GX322/Sections!GM322</f>
        <v>8.7667075710463003</v>
      </c>
      <c r="GT322" s="106">
        <f>(Sections!$V$2*Sections!$L$2*BikeData!$N$2*((Sections!$P$2)/Sections!$M$2)/(1-Sections!$V$2*Sections!$N$2/Sections!$M$2))/Sections!GM322-Sections!GX322/Sections!GM322</f>
        <v>12.914833390155552</v>
      </c>
      <c r="GU322" s="106">
        <f t="shared" si="405"/>
        <v>6.8582415088433493</v>
      </c>
      <c r="GV322" s="106">
        <f t="shared" si="416"/>
        <v>44.229930850101574</v>
      </c>
      <c r="GW322" s="106">
        <f t="shared" si="418"/>
        <v>2.2556850465690538E-2</v>
      </c>
      <c r="GX322" s="106">
        <f>0.5*Sections!$U$2*Sections!$T$2*Sections!GO322^2</f>
        <v>355.40333523789798</v>
      </c>
      <c r="GY322" s="106">
        <f>BikeData!$N$2*((Sections!$P$2)/Sections!$N$2)-(0.5*Sections!$U$2*Sections!$T$2*Sections!GO322^2)/BikeData!$G$5</f>
        <v>9.0880952695552555</v>
      </c>
      <c r="GZ322" s="106">
        <f>Sections!$V$2*BikeData!$N$2*(Sections!$P$2/Sections!$M$2)/(1-Sections!$V$2*Sections!$N$2/Sections!$M$2)</f>
        <v>15.459349727578084</v>
      </c>
      <c r="HA322" s="106">
        <f t="shared" si="406"/>
        <v>9.0880952695552555</v>
      </c>
      <c r="HB322" s="106">
        <f t="shared" si="407"/>
        <v>87.211878759999991</v>
      </c>
      <c r="HC322" s="106">
        <f>MAX(0, (GO322^2 - DY$9^2)/(2*Sections!HA322))</f>
        <v>108.62908645765671</v>
      </c>
      <c r="HD322" s="106">
        <f t="shared" si="408"/>
        <v>1</v>
      </c>
      <c r="HE322" s="106">
        <f t="shared" si="419"/>
        <v>-9.0880952695552555</v>
      </c>
      <c r="HF322" s="639"/>
      <c r="HG322" s="672"/>
      <c r="HH322" s="82">
        <f>INDEX($B$29:$B$34, MATCH(HL322, $A$29:$A$34, 0))</f>
        <v>327.25651568900486</v>
      </c>
      <c r="HI322" s="82">
        <f t="shared" si="409"/>
        <v>296</v>
      </c>
      <c r="HJ322" s="82">
        <f t="shared" si="410"/>
        <v>29.245428263749439</v>
      </c>
      <c r="HK322" s="82">
        <f t="shared" si="411"/>
        <v>105.28354174949799</v>
      </c>
      <c r="HL322" s="106">
        <f>IF(HY322=1,
IF(HJ322&lt;$E$29,1,
IF(HJ322&lt;$E$30,2,
IF(HJ322&lt;$E$31,3,
IF(HJ322&lt;$E$32,4,
IF(HJ322&lt;$E$33,5,
IF(HJ322&lt;$E$34,6)))))),
IF(HJ322&gt;$F$29,1,
IF(HJ322&gt;$F$30,2,
IF(HJ322&gt;$F$31,3,
IF(HJ322&gt;$F$32,4,
IF(HJ322&gt;$F$33,5,
IF(HJ322&gt;$F$34,6)))))))</f>
        <v>1</v>
      </c>
      <c r="HM322" s="106" cm="1">
        <f t="array" ref="HM322">INDEX(Sections!$A$37:$F$67, MATCH(HJ322, Acceleration!$H$6:$H$36, 1), Sections!HL322)</f>
        <v>13.149061643018527</v>
      </c>
      <c r="HN322" s="82">
        <f>(BikeData!$G$5/HH322)*BikeData!$N$2*(Sections!$O$2/Sections!$N$2)-Sections!HS322/Sections!HH322</f>
        <v>8.3439182494039201</v>
      </c>
      <c r="HO322" s="82">
        <f>(Sections!$V$2*Sections!$L$2*BikeData!$N$2*((Sections!$P$2)/Sections!$M$2)/(1-Sections!$V$2*Sections!$N$2/Sections!$M$2))/Sections!HH322-Sections!HS322/Sections!HH322</f>
        <v>12.000724283312238</v>
      </c>
      <c r="HP322" s="82">
        <f t="shared" si="412"/>
        <v>8.3439182494039201</v>
      </c>
      <c r="HQ322" s="82">
        <f t="shared" si="417"/>
        <v>28.906621140261649</v>
      </c>
      <c r="HR322" s="106">
        <f t="shared" si="381"/>
        <v>3.4392597002128024E-2</v>
      </c>
      <c r="HS322" s="104">
        <f>0.5*Sections!$U$2*Sections!$T$2*Sections!HJ322^2</f>
        <v>153.95311337942061</v>
      </c>
      <c r="HT322" s="104">
        <f>BikeData!$N$2*((Sections!$P$2)/Sections!$N$2)-(0.5*Sections!$U$2*Sections!$T$2*Sections!HJ322^2)/BikeData!$G$5</f>
        <v>9.851164291746457</v>
      </c>
      <c r="HU322" s="104">
        <f>Sections!$V$2*BikeData!$N$2*(Sections!$P$2/Sections!$M$2)/(1-Sections!$V$2*Sections!$N$2/Sections!$M$2)</f>
        <v>15.459349727578084</v>
      </c>
      <c r="HV322" s="106">
        <f t="shared" si="413"/>
        <v>9.851164291746457</v>
      </c>
      <c r="HW322" s="106">
        <f t="shared" si="414"/>
        <v>25.421918600000026</v>
      </c>
      <c r="HX322" s="106">
        <f t="shared" si="390"/>
        <v>27.104895643778846</v>
      </c>
      <c r="HY322" s="106">
        <f t="shared" si="415"/>
        <v>1</v>
      </c>
      <c r="HZ322" s="106">
        <f t="shared" si="380"/>
        <v>-9.851164291746457</v>
      </c>
      <c r="IA322" s="639"/>
    </row>
    <row r="323" spans="2:235">
      <c r="B323" s="65"/>
      <c r="C323" s="65"/>
      <c r="D323" s="65"/>
      <c r="E323" s="111"/>
      <c r="F323" s="111"/>
      <c r="L323" s="149">
        <f>INDEX($B$29:$B$34, MATCH($P323, $A$29:$A$34, 0))</f>
        <v>281.54523308547459</v>
      </c>
      <c r="M323" s="149">
        <f t="shared" si="384"/>
        <v>297</v>
      </c>
      <c r="N323" s="149">
        <f t="shared" si="421"/>
        <v>64.318951282838597</v>
      </c>
      <c r="O323" s="149">
        <f t="shared" si="385"/>
        <v>231.54822461821897</v>
      </c>
      <c r="P323" s="149">
        <f>IF(AC323=1,
IF(N323&lt;$E$29,1,
IF(N323&lt;$E$30,2,
IF(N323&lt;$E$31,3,
IF(N323&lt;$E$32,4,
IF(N323&lt;$E$33,5,
IF(N323&lt;$E$34,6)))))),
IF(N323&gt;$F$29,1,
IF(N323&gt;$F$30,2,
IF(N323&gt;$F$31,3,
IF(N323&gt;$F$32,4,
IF(N323&gt;$F$33,5,
IF(N323&gt;$F$34,6)))))))</f>
        <v>4</v>
      </c>
      <c r="Q323" s="149" cm="1">
        <f t="array" ref="Q323">INDEX(Sections!$A$37:$F$67, MATCH(N323, Acceleration!$H$6:$H$36, 1), Sections!P323)</f>
        <v>4.7104625432718503</v>
      </c>
      <c r="R323" s="149">
        <f>(BikeData!$G$5/L323)*BikeData!$N$2*(Sections!$O$2/Sections!$N$2)-Sections!W323/Sections!L323</f>
        <v>7.600582522671381</v>
      </c>
      <c r="S323" s="149">
        <f>(Sections!$V$2*Sections!$L$2*BikeData!$N$2*((Sections!$P$2)/Sections!$M$2)/(1-Sections!$V$2*Sections!$N$2/Sections!$M$2))/Sections!L323-Sections!W323/Sections!L323</f>
        <v>11.851102370201721</v>
      </c>
      <c r="T323" s="149">
        <f t="shared" si="382"/>
        <v>4.7104625432718503</v>
      </c>
      <c r="U323" s="149">
        <f t="shared" si="420"/>
        <v>64.392145632916353</v>
      </c>
      <c r="V323" s="149">
        <f t="shared" si="386"/>
        <v>1.5538675746886606E-2</v>
      </c>
      <c r="W323" s="149">
        <f>0.5*Sections!$U$2*Sections!$T$2*Sections!N323^2</f>
        <v>744.64694894234958</v>
      </c>
      <c r="X323" s="149">
        <f>BikeData!$N$2*((Sections!$P$2)/Sections!$N$2)-(0.5*Sections!$U$2*Sections!$T$2*Sections!N323^2)/BikeData!$G$5</f>
        <v>7.6136876418868784</v>
      </c>
      <c r="Y323" s="149">
        <f>Sections!$V$2*BikeData!$N$2*(Sections!$P$2/Sections!$M$2)/(1-Sections!$V$2*Sections!$N$2/Sections!$M$2)</f>
        <v>15.459349727578084</v>
      </c>
      <c r="Z323" s="149">
        <f t="shared" si="387"/>
        <v>7.6136876418868784</v>
      </c>
      <c r="AA323" s="149">
        <f>$D$2-M323</f>
        <v>206.2</v>
      </c>
      <c r="AB323" s="149">
        <f>MAX(0, (N323^2 - M$17^2)/(2*Sections!Z323))</f>
        <v>212.78022307154856</v>
      </c>
      <c r="AC323" s="149">
        <f t="shared" si="392"/>
        <v>1</v>
      </c>
      <c r="AD323" s="149">
        <f t="shared" si="388"/>
        <v>4.7104625432718503</v>
      </c>
      <c r="AE323" s="639"/>
      <c r="FR323" s="129">
        <f>INDEX($B$29:$B$34, MATCH($FV323, $A$29:$A$34, 0))</f>
        <v>277.57950855748163</v>
      </c>
      <c r="FS323" s="129">
        <f t="shared" si="393"/>
        <v>297</v>
      </c>
      <c r="FT323" s="129">
        <f t="shared" si="394"/>
        <v>65.409643296651012</v>
      </c>
      <c r="FU323" s="129">
        <f t="shared" si="395"/>
        <v>235.47471586794364</v>
      </c>
      <c r="FV323" s="149">
        <f>IF(GI323=1,
IF(FT323&lt;$E$29,1,
IF(FT323&lt;$E$30,2,
IF(FT323&lt;$E$31,3,
IF(FT323&lt;$E$32,4,
IF(FT323&lt;$E$33,5,
IF(FT323&lt;$E$34,6)))))),
IF(FT323&gt;$F$29,1,
IF(FT323&gt;$F$30,2,
IF(FT323&gt;$F$31,3,
IF(FT323&gt;$F$32,4,
IF(FT323&gt;$F$33,5,
IF(FT323&gt;$F$34,6)))))))</f>
        <v>5</v>
      </c>
      <c r="FW323" s="149" cm="1">
        <f t="array" ref="FW323">INDEX(Sections!$A$37:$F$67, MATCH(FT323, Acceleration!$H$6:$H$36, 1), Sections!FV323)</f>
        <v>2.9640770416235949</v>
      </c>
      <c r="FX323" s="129">
        <f>(BikeData!$G$5/FR323)*BikeData!$N$2*(Sections!$O$2/Sections!$N$2)-Sections!GC323/Sections!FR323</f>
        <v>7.6174170036772164</v>
      </c>
      <c r="FY323" s="129">
        <f>(Sections!$V$2*Sections!$L$2*BikeData!$N$2*((Sections!$P$2)/Sections!$M$2)/(1-Sections!$V$2*Sections!$N$2/Sections!$M$2))/Sections!FR323-Sections!GC323/Sections!FR323</f>
        <v>11.928663202744348</v>
      </c>
      <c r="FZ323" s="129">
        <f t="shared" si="396"/>
        <v>2.9640770416235949</v>
      </c>
      <c r="GA323" s="129">
        <f t="shared" si="397"/>
        <v>65.454943207357303</v>
      </c>
      <c r="GB323" s="129">
        <f t="shared" si="389"/>
        <v>1.5282973441701585E-2</v>
      </c>
      <c r="GC323" s="149">
        <f>0.5*Sections!$U$2*Sections!$T$2*Sections!FT323^2</f>
        <v>770.115858515122</v>
      </c>
      <c r="GD323" s="149">
        <f>BikeData!$N$2*((Sections!$P$2)/Sections!$N$2)-(0.5*Sections!$U$2*Sections!$T$2*Sections!FT323^2)/BikeData!$G$5</f>
        <v>7.517214499565771</v>
      </c>
      <c r="GE323" s="149">
        <f>Sections!$V$2*BikeData!$N$2*(Sections!$P$2/Sections!$M$2)/(1-Sections!$V$2*Sections!$N$2/Sections!$M$2)</f>
        <v>15.459349727578084</v>
      </c>
      <c r="GF323" s="149">
        <f t="shared" si="398"/>
        <v>7.517214499565771</v>
      </c>
      <c r="GG323" s="149">
        <f t="shared" si="399"/>
        <v>217.54111422000005</v>
      </c>
      <c r="GH323" s="149">
        <f>MAX(0, (FT323^2 - CX$6^2)/(2*Sections!GF323))</f>
        <v>284.57492043377664</v>
      </c>
      <c r="GI323" s="149">
        <f t="shared" si="400"/>
        <v>1</v>
      </c>
      <c r="GJ323" s="149">
        <f t="shared" si="401"/>
        <v>2.9640770416235949</v>
      </c>
      <c r="GK323" s="639"/>
      <c r="GL323" s="670"/>
      <c r="GM323" s="229">
        <f>INDEX($B$29:$B$34, MATCH(GQ323, $A$29:$A$34, 0))</f>
        <v>288.49501037177833</v>
      </c>
      <c r="GN323" s="106">
        <f t="shared" si="402"/>
        <v>297</v>
      </c>
      <c r="GO323" s="106">
        <f t="shared" si="403"/>
        <v>44.229930850101574</v>
      </c>
      <c r="GP323" s="106">
        <f t="shared" si="404"/>
        <v>159.22775106036568</v>
      </c>
      <c r="GQ323" s="106">
        <f>IF(HD323=1,
IF(GO323&lt;$E$29,1,
IF(GO323&lt;$E$30,2,
IF(GO323&lt;$E$31,3,
IF(GO323&lt;$E$32,4,
IF(GO323&lt;$E$33,5,
IF(GO323&lt;$E$34,6)))))),
IF(GO323&gt;$F$29,1,
IF(GO323&gt;$F$30,2,
IF(GO323&gt;$F$31,3,
IF(GO323&gt;$F$32,4,
IF(GO323&gt;$F$33,5,
IF(GO323&gt;$F$34,6)))))))</f>
        <v>3</v>
      </c>
      <c r="GR323" s="106" cm="1">
        <f t="array" ref="GR323">INDEX(Sections!$A$37:$F$67, MATCH(GO323, Acceleration!$H$6:$H$36, 1), Sections!GQ323)</f>
        <v>6.8582415088433493</v>
      </c>
      <c r="GS323" s="106">
        <f>(BikeData!$G$5/GM323)*BikeData!$N$2*(Sections!$O$2/Sections!$N$2)-Sections!GX323/Sections!GM323</f>
        <v>8.7780481980222191</v>
      </c>
      <c r="GT323" s="106">
        <f>(Sections!$V$2*Sections!$L$2*BikeData!$N$2*((Sections!$P$2)/Sections!$M$2)/(1-Sections!$V$2*Sections!$N$2/Sections!$M$2))/Sections!GM323-Sections!GX323/Sections!GM323</f>
        <v>12.926174017131471</v>
      </c>
      <c r="GU323" s="106">
        <f t="shared" si="405"/>
        <v>6.8582415088433493</v>
      </c>
      <c r="GV323" s="106">
        <f t="shared" si="416"/>
        <v>44.023695968776693</v>
      </c>
      <c r="GW323" s="106">
        <f t="shared" si="418"/>
        <v>2.2661958177702366E-2</v>
      </c>
      <c r="GX323" s="106">
        <f>0.5*Sections!$U$2*Sections!$T$2*Sections!GO323^2</f>
        <v>352.13162094085806</v>
      </c>
      <c r="GY323" s="106">
        <f>BikeData!$N$2*((Sections!$P$2)/Sections!$N$2)-(0.5*Sections!$U$2*Sections!$T$2*Sections!GO323^2)/BikeData!$G$5</f>
        <v>9.1004881267410127</v>
      </c>
      <c r="GZ323" s="106">
        <f>Sections!$V$2*BikeData!$N$2*(Sections!$P$2/Sections!$M$2)/(1-Sections!$V$2*Sections!$N$2/Sections!$M$2)</f>
        <v>15.459349727578084</v>
      </c>
      <c r="HA323" s="106">
        <f t="shared" si="406"/>
        <v>9.1004881267410127</v>
      </c>
      <c r="HB323" s="106">
        <f t="shared" si="407"/>
        <v>86.211878759999991</v>
      </c>
      <c r="HC323" s="106">
        <f>MAX(0, (GO323^2 - DY$9^2)/(2*Sections!HA323))</f>
        <v>107.48251938576702</v>
      </c>
      <c r="HD323" s="106">
        <f t="shared" si="408"/>
        <v>1</v>
      </c>
      <c r="HE323" s="106">
        <f t="shared" si="419"/>
        <v>-9.1004881267410127</v>
      </c>
      <c r="HF323" s="639"/>
      <c r="HG323" s="672"/>
      <c r="HH323" s="82">
        <f>INDEX($B$29:$B$34, MATCH(HL323, $A$29:$A$34, 0))</f>
        <v>327.25651568900486</v>
      </c>
      <c r="HI323" s="82">
        <f t="shared" si="409"/>
        <v>297</v>
      </c>
      <c r="HJ323" s="82">
        <f t="shared" si="410"/>
        <v>28.906621140261649</v>
      </c>
      <c r="HK323" s="82">
        <f t="shared" si="411"/>
        <v>104.06383610494194</v>
      </c>
      <c r="HL323" s="106">
        <f>IF(HY323=1,
IF(HJ323&lt;$E$29,1,
IF(HJ323&lt;$E$30,2,
IF(HJ323&lt;$E$31,3,
IF(HJ323&lt;$E$32,4,
IF(HJ323&lt;$E$33,5,
IF(HJ323&lt;$E$34,6)))))),
IF(HJ323&gt;$F$29,1,
IF(HJ323&gt;$F$30,2,
IF(HJ323&gt;$F$31,3,
IF(HJ323&gt;$F$32,4,
IF(HJ323&gt;$F$33,5,
IF(HJ323&gt;$F$34,6)))))))</f>
        <v>1</v>
      </c>
      <c r="HM323" s="106" cm="1">
        <f t="array" ref="HM323">INDEX(Sections!$A$37:$F$67, MATCH(HJ323, Acceleration!$H$6:$H$36, 1), Sections!HL323)</f>
        <v>13.149061643018527</v>
      </c>
      <c r="HN323" s="82">
        <f>(BikeData!$G$5/HH323)*BikeData!$N$2*(Sections!$O$2/Sections!$N$2)-Sections!HS323/Sections!HH323</f>
        <v>8.3547550669308741</v>
      </c>
      <c r="HO323" s="82">
        <f>(Sections!$V$2*Sections!$L$2*BikeData!$N$2*((Sections!$P$2)/Sections!$M$2)/(1-Sections!$V$2*Sections!$N$2/Sections!$M$2))/Sections!HH323-Sections!HS323/Sections!HH323</f>
        <v>12.011561100839192</v>
      </c>
      <c r="HP323" s="82">
        <f t="shared" si="412"/>
        <v>8.3547550669308741</v>
      </c>
      <c r="HQ323" s="82">
        <f t="shared" si="417"/>
        <v>28.563325267752422</v>
      </c>
      <c r="HR323" s="106">
        <f t="shared" si="381"/>
        <v>3.4800798069321098E-2</v>
      </c>
      <c r="HS323" s="104">
        <f>0.5*Sections!$U$2*Sections!$T$2*Sections!HJ323^2</f>
        <v>150.40669423439189</v>
      </c>
      <c r="HT323" s="104">
        <f>BikeData!$N$2*((Sections!$P$2)/Sections!$N$2)-(0.5*Sections!$U$2*Sections!$T$2*Sections!HJ323^2)/BikeData!$G$5</f>
        <v>9.864597697598839</v>
      </c>
      <c r="HU323" s="104">
        <f>Sections!$V$2*BikeData!$N$2*(Sections!$P$2/Sections!$M$2)/(1-Sections!$V$2*Sections!$N$2/Sections!$M$2)</f>
        <v>15.459349727578084</v>
      </c>
      <c r="HV323" s="106">
        <f t="shared" si="413"/>
        <v>9.864597697598839</v>
      </c>
      <c r="HW323" s="106">
        <f t="shared" si="414"/>
        <v>24.421918600000026</v>
      </c>
      <c r="HX323" s="106">
        <f t="shared" si="390"/>
        <v>26.069346534867663</v>
      </c>
      <c r="HY323" s="106">
        <f t="shared" si="415"/>
        <v>1</v>
      </c>
      <c r="HZ323" s="106">
        <f t="shared" si="380"/>
        <v>-9.864597697598839</v>
      </c>
      <c r="IA323" s="639"/>
    </row>
    <row r="324" spans="2:235">
      <c r="B324" s="65"/>
      <c r="C324" s="65"/>
      <c r="D324" s="65"/>
      <c r="E324" s="111"/>
      <c r="F324" s="111"/>
      <c r="L324" s="149">
        <f>INDEX($B$29:$B$34, MATCH($P324, $A$29:$A$34, 0))</f>
        <v>277.57950855748163</v>
      </c>
      <c r="M324" s="149">
        <f t="shared" si="384"/>
        <v>298</v>
      </c>
      <c r="N324" s="149">
        <f t="shared" si="421"/>
        <v>64.392145632916353</v>
      </c>
      <c r="O324" s="149">
        <f t="shared" si="385"/>
        <v>231.81172427849887</v>
      </c>
      <c r="P324" s="149">
        <f>IF(AC324=1,
IF(N324&lt;$E$29,1,
IF(N324&lt;$E$30,2,
IF(N324&lt;$E$31,3,
IF(N324&lt;$E$32,4,
IF(N324&lt;$E$33,5,
IF(N324&lt;$E$34,6)))))),
IF(N324&gt;$F$29,1,
IF(N324&gt;$F$30,2,
IF(N324&gt;$F$31,3,
IF(N324&gt;$F$32,4,
IF(N324&gt;$F$33,5,
IF(N324&gt;$F$34,6)))))))</f>
        <v>5</v>
      </c>
      <c r="Q324" s="149" cm="1">
        <f t="array" ref="Q324">INDEX(Sections!$A$37:$F$67, MATCH(N324, Acceleration!$H$6:$H$36, 1), Sections!P324)</f>
        <v>2.9640770416235949</v>
      </c>
      <c r="R324" s="149">
        <f>(BikeData!$G$5/L324)*BikeData!$N$2*(Sections!$O$2/Sections!$N$2)-Sections!W324/Sections!L324</f>
        <v>7.7030614490497804</v>
      </c>
      <c r="S324" s="149">
        <f>(Sections!$V$2*Sections!$L$2*BikeData!$N$2*((Sections!$P$2)/Sections!$M$2)/(1-Sections!$V$2*Sections!$N$2/Sections!$M$2))/Sections!L324-Sections!W324/Sections!L324</f>
        <v>12.014307648116912</v>
      </c>
      <c r="T324" s="149">
        <f t="shared" si="382"/>
        <v>2.9640770416235949</v>
      </c>
      <c r="U324" s="149">
        <f t="shared" si="420"/>
        <v>64.438160846612902</v>
      </c>
      <c r="V324" s="149">
        <f t="shared" si="386"/>
        <v>1.5524297462708281E-2</v>
      </c>
      <c r="W324" s="149">
        <f>0.5*Sections!$U$2*Sections!$T$2*Sections!N324^2</f>
        <v>746.34271545792762</v>
      </c>
      <c r="X324" s="149">
        <f>BikeData!$N$2*((Sections!$P$2)/Sections!$N$2)-(0.5*Sections!$U$2*Sections!$T$2*Sections!N324^2)/BikeData!$G$5</f>
        <v>7.6072642838733255</v>
      </c>
      <c r="Y324" s="149">
        <f>Sections!$V$2*BikeData!$N$2*(Sections!$P$2/Sections!$M$2)/(1-Sections!$V$2*Sections!$N$2/Sections!$M$2)</f>
        <v>15.459349727578084</v>
      </c>
      <c r="Z324" s="149">
        <f t="shared" si="387"/>
        <v>7.6072642838733255</v>
      </c>
      <c r="AA324" s="149">
        <f>$D$2-M324</f>
        <v>205.2</v>
      </c>
      <c r="AB324" s="149">
        <f>MAX(0, (N324^2 - M$17^2)/(2*Sections!Z324))</f>
        <v>213.57909450120923</v>
      </c>
      <c r="AC324" s="149">
        <f t="shared" si="392"/>
        <v>1</v>
      </c>
      <c r="AD324" s="149">
        <f t="shared" si="388"/>
        <v>2.9640770416235949</v>
      </c>
      <c r="AE324" s="639"/>
      <c r="FR324" s="129">
        <f>INDEX($B$29:$B$34, MATCH($FV324, $A$29:$A$34, 0))</f>
        <v>277.57950855748163</v>
      </c>
      <c r="FS324" s="129">
        <f t="shared" si="393"/>
        <v>298</v>
      </c>
      <c r="FT324" s="129">
        <f t="shared" si="394"/>
        <v>65.454943207357303</v>
      </c>
      <c r="FU324" s="129">
        <f t="shared" si="395"/>
        <v>235.6377955464863</v>
      </c>
      <c r="FV324" s="149">
        <f>IF(GI324=1,
IF(FT324&lt;$E$29,1,
IF(FT324&lt;$E$30,2,
IF(FT324&lt;$E$31,3,
IF(FT324&lt;$E$32,4,
IF(FT324&lt;$E$33,5,
IF(FT324&lt;$E$34,6)))))),
IF(FT324&gt;$F$29,1,
IF(FT324&gt;$F$30,2,
IF(FT324&gt;$F$31,3,
IF(FT324&gt;$F$32,4,
IF(FT324&gt;$F$33,5,
IF(FT324&gt;$F$34,6)))))))</f>
        <v>5</v>
      </c>
      <c r="FW324" s="149" cm="1">
        <f t="array" ref="FW324">INDEX(Sections!$A$37:$F$67, MATCH(FT324, Acceleration!$H$6:$H$36, 1), Sections!FV324)</f>
        <v>2.9640770416235949</v>
      </c>
      <c r="FX324" s="129">
        <f>(BikeData!$G$5/FR324)*BikeData!$N$2*(Sections!$O$2/Sections!$N$2)-Sections!GC324/Sections!FR324</f>
        <v>7.6135728159685137</v>
      </c>
      <c r="FY324" s="129">
        <f>(Sections!$V$2*Sections!$L$2*BikeData!$N$2*((Sections!$P$2)/Sections!$M$2)/(1-Sections!$V$2*Sections!$N$2/Sections!$M$2))/Sections!FR324-Sections!GC324/Sections!FR324</f>
        <v>11.924819015035645</v>
      </c>
      <c r="FZ324" s="129">
        <f t="shared" si="396"/>
        <v>2.9640770416235949</v>
      </c>
      <c r="GA324" s="129">
        <f t="shared" si="397"/>
        <v>65.500211788677575</v>
      </c>
      <c r="GB324" s="129">
        <f t="shared" si="389"/>
        <v>1.5272403748141381E-2</v>
      </c>
      <c r="GC324" s="149">
        <f>0.5*Sections!$U$2*Sections!$T$2*Sections!FT324^2</f>
        <v>771.18292625010656</v>
      </c>
      <c r="GD324" s="149">
        <f>BikeData!$N$2*((Sections!$P$2)/Sections!$N$2)-(0.5*Sections!$U$2*Sections!$T$2*Sections!FT324^2)/BikeData!$G$5</f>
        <v>7.513172576327193</v>
      </c>
      <c r="GE324" s="149">
        <f>Sections!$V$2*BikeData!$N$2*(Sections!$P$2/Sections!$M$2)/(1-Sections!$V$2*Sections!$N$2/Sections!$M$2)</f>
        <v>15.459349727578084</v>
      </c>
      <c r="GF324" s="149">
        <f t="shared" si="398"/>
        <v>7.513172576327193</v>
      </c>
      <c r="GG324" s="149">
        <f t="shared" si="399"/>
        <v>216.54111422000005</v>
      </c>
      <c r="GH324" s="149">
        <f>MAX(0, (FT324^2 - CX$6^2)/(2*Sections!GF324))</f>
        <v>285.12253290824646</v>
      </c>
      <c r="GI324" s="149">
        <f t="shared" si="400"/>
        <v>1</v>
      </c>
      <c r="GJ324" s="149">
        <f t="shared" si="401"/>
        <v>2.9640770416235949</v>
      </c>
      <c r="GK324" s="639"/>
      <c r="GL324" s="670"/>
      <c r="GM324" s="229">
        <f>INDEX($B$29:$B$34, MATCH(GQ324, $A$29:$A$34, 0))</f>
        <v>288.49501037177833</v>
      </c>
      <c r="GN324" s="106">
        <f t="shared" si="402"/>
        <v>298</v>
      </c>
      <c r="GO324" s="106">
        <f t="shared" si="403"/>
        <v>44.023695968776693</v>
      </c>
      <c r="GP324" s="106">
        <f t="shared" si="404"/>
        <v>158.48530548759609</v>
      </c>
      <c r="GQ324" s="106">
        <f>IF(HD324=1,
IF(GO324&lt;$E$29,1,
IF(GO324&lt;$E$30,2,
IF(GO324&lt;$E$31,3,
IF(GO324&lt;$E$32,4,
IF(GO324&lt;$E$33,5,
IF(GO324&lt;$E$34,6)))))),
IF(GO324&gt;$F$29,1,
IF(GO324&gt;$F$30,2,
IF(GO324&gt;$F$31,3,
IF(GO324&gt;$F$32,4,
IF(GO324&gt;$F$33,5,
IF(GO324&gt;$F$34,6)))))))</f>
        <v>3</v>
      </c>
      <c r="GR324" s="106" cm="1">
        <f t="array" ref="GR324">INDEX(Sections!$A$37:$F$67, MATCH(GO324, Acceleration!$H$6:$H$36, 1), Sections!GQ324)</f>
        <v>6.8582415088433493</v>
      </c>
      <c r="GS324" s="106">
        <f>(BikeData!$G$5/GM324)*BikeData!$N$2*(Sections!$O$2/Sections!$N$2)-Sections!GX324/Sections!GM324</f>
        <v>8.7894042894894664</v>
      </c>
      <c r="GT324" s="106">
        <f>(Sections!$V$2*Sections!$L$2*BikeData!$N$2*((Sections!$P$2)/Sections!$M$2)/(1-Sections!$V$2*Sections!$N$2/Sections!$M$2))/Sections!GM324-Sections!GX324/Sections!GM324</f>
        <v>12.937530108598718</v>
      </c>
      <c r="GU324" s="106">
        <f t="shared" si="405"/>
        <v>6.8582415088433493</v>
      </c>
      <c r="GV324" s="106">
        <f t="shared" si="416"/>
        <v>43.816207172514716</v>
      </c>
      <c r="GW324" s="106">
        <f t="shared" si="418"/>
        <v>2.2768695416057159E-2</v>
      </c>
      <c r="GX324" s="106">
        <f>0.5*Sections!$U$2*Sections!$T$2*Sections!GO324^2</f>
        <v>348.85544521523133</v>
      </c>
      <c r="GY324" s="106">
        <f>BikeData!$N$2*((Sections!$P$2)/Sections!$N$2)-(0.5*Sections!$U$2*Sections!$T$2*Sections!GO324^2)/BikeData!$G$5</f>
        <v>9.1128978832774781</v>
      </c>
      <c r="GZ324" s="106">
        <f>Sections!$V$2*BikeData!$N$2*(Sections!$P$2/Sections!$M$2)/(1-Sections!$V$2*Sections!$N$2/Sections!$M$2)</f>
        <v>15.459349727578084</v>
      </c>
      <c r="HA324" s="106">
        <f t="shared" si="406"/>
        <v>9.1128978832774781</v>
      </c>
      <c r="HB324" s="106">
        <f t="shared" si="407"/>
        <v>85.211878759999991</v>
      </c>
      <c r="HC324" s="106">
        <f>MAX(0, (GO324^2 - DY$9^2)/(2*Sections!HA324))</f>
        <v>106.33751368528709</v>
      </c>
      <c r="HD324" s="106">
        <f t="shared" si="408"/>
        <v>1</v>
      </c>
      <c r="HE324" s="106">
        <f t="shared" si="419"/>
        <v>-9.1128978832774781</v>
      </c>
      <c r="HF324" s="639"/>
      <c r="HG324" s="672"/>
      <c r="HH324" s="82">
        <f>INDEX($B$29:$B$34, MATCH(HL324, $A$29:$A$34, 0))</f>
        <v>327.25651568900486</v>
      </c>
      <c r="HI324" s="82">
        <f t="shared" si="409"/>
        <v>298</v>
      </c>
      <c r="HJ324" s="82">
        <f t="shared" si="410"/>
        <v>28.563325267752422</v>
      </c>
      <c r="HK324" s="82">
        <f t="shared" si="411"/>
        <v>102.82797096390873</v>
      </c>
      <c r="HL324" s="106">
        <f>IF(HY324=1,
IF(HJ324&lt;$E$29,1,
IF(HJ324&lt;$E$30,2,
IF(HJ324&lt;$E$31,3,
IF(HJ324&lt;$E$32,4,
IF(HJ324&lt;$E$33,5,
IF(HJ324&lt;$E$34,6)))))),
IF(HJ324&gt;$F$29,1,
IF(HJ324&gt;$F$30,2,
IF(HJ324&gt;$F$31,3,
IF(HJ324&gt;$F$32,4,
IF(HJ324&gt;$F$33,5,
IF(HJ324&gt;$F$34,6)))))))</f>
        <v>1</v>
      </c>
      <c r="HM324" s="106" cm="1">
        <f t="array" ref="HM324">INDEX(Sections!$A$37:$F$67, MATCH(HJ324, Acceleration!$H$6:$H$36, 1), Sections!HL324)</f>
        <v>13.199049284502818</v>
      </c>
      <c r="HN324" s="82">
        <f>(BikeData!$G$5/HH324)*BikeData!$N$2*(Sections!$O$2/Sections!$N$2)-Sections!HS324/Sections!HH324</f>
        <v>8.3656066619362743</v>
      </c>
      <c r="HO324" s="82">
        <f>(Sections!$V$2*Sections!$L$2*BikeData!$N$2*((Sections!$P$2)/Sections!$M$2)/(1-Sections!$V$2*Sections!$N$2/Sections!$M$2))/Sections!HH324-Sections!HS324/Sections!HH324</f>
        <v>12.022412695844592</v>
      </c>
      <c r="HP324" s="82">
        <f t="shared" si="412"/>
        <v>8.3656066619362743</v>
      </c>
      <c r="HQ324" s="82">
        <f t="shared" si="417"/>
        <v>28.215376153933516</v>
      </c>
      <c r="HR324" s="106">
        <f t="shared" si="381"/>
        <v>3.5224475902439843E-2</v>
      </c>
      <c r="HS324" s="104">
        <f>0.5*Sections!$U$2*Sections!$T$2*Sections!HJ324^2</f>
        <v>146.85543906325631</v>
      </c>
      <c r="HT324" s="104">
        <f>BikeData!$N$2*((Sections!$P$2)/Sections!$N$2)-(0.5*Sections!$U$2*Sections!$T$2*Sections!HJ324^2)/BikeData!$G$5</f>
        <v>9.8780494217319283</v>
      </c>
      <c r="HU324" s="104">
        <f>Sections!$V$2*BikeData!$N$2*(Sections!$P$2/Sections!$M$2)/(1-Sections!$V$2*Sections!$N$2/Sections!$M$2)</f>
        <v>15.459349727578084</v>
      </c>
      <c r="HV324" s="106">
        <f t="shared" si="413"/>
        <v>9.8780494217319283</v>
      </c>
      <c r="HW324" s="106">
        <f t="shared" si="414"/>
        <v>23.421918600000026</v>
      </c>
      <c r="HX324" s="106">
        <f t="shared" si="390"/>
        <v>25.035207615392132</v>
      </c>
      <c r="HY324" s="106">
        <f t="shared" si="415"/>
        <v>1</v>
      </c>
      <c r="HZ324" s="106">
        <f t="shared" si="380"/>
        <v>-9.8780494217319283</v>
      </c>
      <c r="IA324" s="639"/>
    </row>
    <row r="325" spans="2:235">
      <c r="B325" s="65"/>
      <c r="C325" s="65"/>
      <c r="D325" s="65"/>
      <c r="E325" s="111"/>
      <c r="F325" s="111"/>
      <c r="L325" s="149">
        <f>INDEX($B$29:$B$34, MATCH($P325, $A$29:$A$34, 0))</f>
        <v>277.57950855748163</v>
      </c>
      <c r="M325" s="149">
        <f t="shared" si="384"/>
        <v>299</v>
      </c>
      <c r="N325" s="149">
        <f t="shared" si="421"/>
        <v>64.438160846612902</v>
      </c>
      <c r="O325" s="149">
        <f t="shared" si="385"/>
        <v>231.97737904780647</v>
      </c>
      <c r="P325" s="149">
        <f>IF(AC325=1,
IF(N325&lt;$E$29,1,
IF(N325&lt;$E$30,2,
IF(N325&lt;$E$31,3,
IF(N325&lt;$E$32,4,
IF(N325&lt;$E$33,5,
IF(N325&lt;$E$34,6)))))),
IF(N325&gt;$F$29,1,
IF(N325&gt;$F$30,2,
IF(N325&gt;$F$31,3,
IF(N325&gt;$F$32,4,
IF(N325&gt;$F$33,5,
IF(N325&gt;$F$34,6)))))))</f>
        <v>5</v>
      </c>
      <c r="Q325" s="149" cm="1">
        <f t="array" ref="Q325">INDEX(Sections!$A$37:$F$67, MATCH(N325, Acceleration!$H$6:$H$36, 1), Sections!P325)</f>
        <v>2.9640770416235949</v>
      </c>
      <c r="R325" s="149">
        <f>(BikeData!$G$5/L325)*BikeData!$N$2*(Sections!$O$2/Sections!$N$2)-Sections!W325/Sections!L325</f>
        <v>7.6992172613410776</v>
      </c>
      <c r="S325" s="149">
        <f>(Sections!$V$2*Sections!$L$2*BikeData!$N$2*((Sections!$P$2)/Sections!$M$2)/(1-Sections!$V$2*Sections!$N$2/Sections!$M$2))/Sections!L325-Sections!W325/Sections!L325</f>
        <v>12.010463460408209</v>
      </c>
      <c r="T325" s="149">
        <f t="shared" si="382"/>
        <v>2.9640770416235949</v>
      </c>
      <c r="U325" s="149">
        <f t="shared" si="420"/>
        <v>64.484143224340073</v>
      </c>
      <c r="V325" s="149">
        <f t="shared" si="386"/>
        <v>1.5513219488378634E-2</v>
      </c>
      <c r="W325" s="149">
        <f>0.5*Sections!$U$2*Sections!$T$2*Sections!N325^2</f>
        <v>747.40978319291207</v>
      </c>
      <c r="X325" s="149">
        <f>BikeData!$N$2*((Sections!$P$2)/Sections!$N$2)-(0.5*Sections!$U$2*Sections!$T$2*Sections!N325^2)/BikeData!$G$5</f>
        <v>7.6032223606347475</v>
      </c>
      <c r="Y325" s="149">
        <f>Sections!$V$2*BikeData!$N$2*(Sections!$P$2/Sections!$M$2)/(1-Sections!$V$2*Sections!$N$2/Sections!$M$2)</f>
        <v>15.459349727578084</v>
      </c>
      <c r="Z325" s="149">
        <f t="shared" si="387"/>
        <v>7.6032223606347475</v>
      </c>
      <c r="AA325" s="149">
        <f>$D$2-M325</f>
        <v>204.2</v>
      </c>
      <c r="AB325" s="149">
        <f>MAX(0, (N325^2 - M$17^2)/(2*Sections!Z325))</f>
        <v>214.08247940374454</v>
      </c>
      <c r="AC325" s="149">
        <f t="shared" si="392"/>
        <v>1</v>
      </c>
      <c r="AD325" s="149">
        <f t="shared" si="388"/>
        <v>2.9640770416235949</v>
      </c>
      <c r="AE325" s="639"/>
      <c r="FR325" s="129">
        <f>INDEX($B$29:$B$34, MATCH($FV325, $A$29:$A$34, 0))</f>
        <v>277.57950855748163</v>
      </c>
      <c r="FS325" s="129">
        <f t="shared" si="393"/>
        <v>299</v>
      </c>
      <c r="FT325" s="129">
        <f t="shared" si="394"/>
        <v>65.500211788677575</v>
      </c>
      <c r="FU325" s="129">
        <f t="shared" si="395"/>
        <v>235.80076243923926</v>
      </c>
      <c r="FV325" s="149">
        <f>IF(GI325=1,
IF(FT325&lt;$E$29,1,
IF(FT325&lt;$E$30,2,
IF(FT325&lt;$E$31,3,
IF(FT325&lt;$E$32,4,
IF(FT325&lt;$E$33,5,
IF(FT325&lt;$E$34,6)))))),
IF(FT325&gt;$F$29,1,
IF(FT325&gt;$F$30,2,
IF(FT325&gt;$F$31,3,
IF(FT325&gt;$F$32,4,
IF(FT325&gt;$F$33,5,
IF(FT325&gt;$F$34,6)))))))</f>
        <v>5</v>
      </c>
      <c r="FW325" s="149" cm="1">
        <f t="array" ref="FW325">INDEX(Sections!$A$37:$F$67, MATCH(FT325, Acceleration!$H$6:$H$36, 1), Sections!FV325)</f>
        <v>2.9640770416235949</v>
      </c>
      <c r="FX325" s="129">
        <f>(BikeData!$G$5/FR325)*BikeData!$N$2*(Sections!$O$2/Sections!$N$2)-Sections!GC325/Sections!FR325</f>
        <v>7.6097286282598109</v>
      </c>
      <c r="FY325" s="129">
        <f>(Sections!$V$2*Sections!$L$2*BikeData!$N$2*((Sections!$P$2)/Sections!$M$2)/(1-Sections!$V$2*Sections!$N$2/Sections!$M$2))/Sections!FR325-Sections!GC325/Sections!FR325</f>
        <v>11.920974827326942</v>
      </c>
      <c r="FZ325" s="129">
        <f t="shared" si="396"/>
        <v>2.9640770416235949</v>
      </c>
      <c r="GA325" s="129">
        <f t="shared" si="397"/>
        <v>65.545449105524213</v>
      </c>
      <c r="GB325" s="129">
        <f t="shared" si="389"/>
        <v>1.5261855954276728E-2</v>
      </c>
      <c r="GC325" s="149">
        <f>0.5*Sections!$U$2*Sections!$T$2*Sections!FT325^2</f>
        <v>772.24999398509101</v>
      </c>
      <c r="GD325" s="149">
        <f>BikeData!$N$2*((Sections!$P$2)/Sections!$N$2)-(0.5*Sections!$U$2*Sections!$T$2*Sections!FT325^2)/BikeData!$G$5</f>
        <v>7.509130653088615</v>
      </c>
      <c r="GE325" s="149">
        <f>Sections!$V$2*BikeData!$N$2*(Sections!$P$2/Sections!$M$2)/(1-Sections!$V$2*Sections!$N$2/Sections!$M$2)</f>
        <v>15.459349727578084</v>
      </c>
      <c r="GF325" s="149">
        <f t="shared" si="398"/>
        <v>7.509130653088615</v>
      </c>
      <c r="GG325" s="149">
        <f t="shared" si="399"/>
        <v>215.54111422000005</v>
      </c>
      <c r="GH325" s="149">
        <f>MAX(0, (FT325^2 - CX$6^2)/(2*Sections!GF325))</f>
        <v>285.67073490704036</v>
      </c>
      <c r="GI325" s="149">
        <f t="shared" si="400"/>
        <v>1</v>
      </c>
      <c r="GJ325" s="149">
        <f t="shared" si="401"/>
        <v>2.9640770416235949</v>
      </c>
      <c r="GK325" s="639"/>
      <c r="GL325" s="670"/>
      <c r="GM325" s="229">
        <f>INDEX($B$29:$B$34, MATCH(GQ325, $A$29:$A$34, 0))</f>
        <v>288.49501037177833</v>
      </c>
      <c r="GN325" s="106">
        <f t="shared" si="402"/>
        <v>299</v>
      </c>
      <c r="GO325" s="106">
        <f t="shared" si="403"/>
        <v>43.816207172514716</v>
      </c>
      <c r="GP325" s="106">
        <f t="shared" si="404"/>
        <v>157.73834582105297</v>
      </c>
      <c r="GQ325" s="106">
        <f>IF(HD325=1,
IF(GO325&lt;$E$29,1,
IF(GO325&lt;$E$30,2,
IF(GO325&lt;$E$31,3,
IF(GO325&lt;$E$32,4,
IF(GO325&lt;$E$33,5,
IF(GO325&lt;$E$34,6)))))),
IF(GO325&gt;$F$29,1,
IF(GO325&gt;$F$30,2,
IF(GO325&gt;$F$31,3,
IF(GO325&gt;$F$32,4,
IF(GO325&gt;$F$33,5,
IF(GO325&gt;$F$34,6)))))))</f>
        <v>3</v>
      </c>
      <c r="GR325" s="106" cm="1">
        <f t="array" ref="GR325">INDEX(Sections!$A$37:$F$67, MATCH(GO325, Acceleration!$H$6:$H$36, 1), Sections!GQ325)</f>
        <v>6.8582415088433493</v>
      </c>
      <c r="GS325" s="106">
        <f>(BikeData!$G$5/GM325)*BikeData!$N$2*(Sections!$O$2/Sections!$N$2)-Sections!GX325/Sections!GM325</f>
        <v>8.8007758665359894</v>
      </c>
      <c r="GT325" s="106">
        <f>(Sections!$V$2*Sections!$L$2*BikeData!$N$2*((Sections!$P$2)/Sections!$M$2)/(1-Sections!$V$2*Sections!$N$2/Sections!$M$2))/Sections!GM325-Sections!GX325/Sections!GM325</f>
        <v>12.948901685645241</v>
      </c>
      <c r="GU325" s="106">
        <f t="shared" si="405"/>
        <v>6.8582415088433493</v>
      </c>
      <c r="GV325" s="106">
        <f t="shared" si="416"/>
        <v>43.607446174481616</v>
      </c>
      <c r="GW325" s="106">
        <f t="shared" si="418"/>
        <v>2.2877103889284458E-2</v>
      </c>
      <c r="GX325" s="106">
        <f>0.5*Sections!$U$2*Sections!$T$2*Sections!GO325^2</f>
        <v>345.57480197725141</v>
      </c>
      <c r="GY325" s="106">
        <f>BikeData!$N$2*((Sections!$P$2)/Sections!$N$2)-(0.5*Sections!$U$2*Sections!$T$2*Sections!GO325^2)/BikeData!$G$5</f>
        <v>9.1253245622092205</v>
      </c>
      <c r="GZ325" s="106">
        <f>Sections!$V$2*BikeData!$N$2*(Sections!$P$2/Sections!$M$2)/(1-Sections!$V$2*Sections!$N$2/Sections!$M$2)</f>
        <v>15.459349727578084</v>
      </c>
      <c r="HA325" s="106">
        <f t="shared" si="406"/>
        <v>9.1253245622092205</v>
      </c>
      <c r="HB325" s="106">
        <f t="shared" si="407"/>
        <v>84.211878759999991</v>
      </c>
      <c r="HC325" s="106">
        <f>MAX(0, (GO325^2 - DY$9^2)/(2*Sections!HA325))</f>
        <v>105.19406722997347</v>
      </c>
      <c r="HD325" s="106">
        <f t="shared" si="408"/>
        <v>1</v>
      </c>
      <c r="HE325" s="106">
        <f t="shared" si="419"/>
        <v>-9.1253245622092205</v>
      </c>
      <c r="HF325" s="639"/>
      <c r="HG325" s="672"/>
      <c r="HH325" s="82">
        <f>INDEX($B$29:$B$34, MATCH(HL325, $A$29:$A$34, 0))</f>
        <v>327.25651568900486</v>
      </c>
      <c r="HI325" s="82">
        <f t="shared" si="409"/>
        <v>299</v>
      </c>
      <c r="HJ325" s="82">
        <f t="shared" si="410"/>
        <v>28.215376153933516</v>
      </c>
      <c r="HK325" s="82">
        <f t="shared" si="411"/>
        <v>101.57535415416066</v>
      </c>
      <c r="HL325" s="106">
        <f>IF(HY325=1,
IF(HJ325&lt;$E$29,1,
IF(HJ325&lt;$E$30,2,
IF(HJ325&lt;$E$31,3,
IF(HJ325&lt;$E$32,4,
IF(HJ325&lt;$E$33,5,
IF(HJ325&lt;$E$34,6)))))),
IF(HJ325&gt;$F$29,1,
IF(HJ325&gt;$F$30,2,
IF(HJ325&gt;$F$31,3,
IF(HJ325&gt;$F$32,4,
IF(HJ325&gt;$F$33,5,
IF(HJ325&gt;$F$34,6)))))))</f>
        <v>1</v>
      </c>
      <c r="HM325" s="106" cm="1">
        <f t="array" ref="HM325">INDEX(Sections!$A$37:$F$67, MATCH(HJ325, Acceleration!$H$6:$H$36, 1), Sections!HL325)</f>
        <v>13.199049284502818</v>
      </c>
      <c r="HN325" s="82">
        <f>(BikeData!$G$5/HH325)*BikeData!$N$2*(Sections!$O$2/Sections!$N$2)-Sections!HS325/Sections!HH325</f>
        <v>8.3764730545712283</v>
      </c>
      <c r="HO325" s="82">
        <f>(Sections!$V$2*Sections!$L$2*BikeData!$N$2*((Sections!$P$2)/Sections!$M$2)/(1-Sections!$V$2*Sections!$N$2/Sections!$M$2))/Sections!HH325-Sections!HS325/Sections!HH325</f>
        <v>12.033279088479546</v>
      </c>
      <c r="HP325" s="82">
        <f t="shared" si="412"/>
        <v>8.3764730545712283</v>
      </c>
      <c r="HQ325" s="82">
        <f t="shared" si="417"/>
        <v>27.862598811484002</v>
      </c>
      <c r="HR325" s="106">
        <f t="shared" si="381"/>
        <v>3.5664625929045526E-2</v>
      </c>
      <c r="HS325" s="104">
        <f>0.5*Sections!$U$2*Sections!$T$2*Sections!HJ325^2</f>
        <v>143.29934127143281</v>
      </c>
      <c r="HT325" s="104">
        <f>BikeData!$N$2*((Sections!$P$2)/Sections!$N$2)-(0.5*Sections!$U$2*Sections!$T$2*Sections!HJ325^2)/BikeData!$G$5</f>
        <v>9.8915194891251996</v>
      </c>
      <c r="HU325" s="104">
        <f>Sections!$V$2*BikeData!$N$2*(Sections!$P$2/Sections!$M$2)/(1-Sections!$V$2*Sections!$N$2/Sections!$M$2)</f>
        <v>15.459349727578084</v>
      </c>
      <c r="HV325" s="106">
        <f t="shared" si="413"/>
        <v>9.8915194891251996</v>
      </c>
      <c r="HW325" s="106">
        <f t="shared" si="414"/>
        <v>22.421918600000026</v>
      </c>
      <c r="HX325" s="106">
        <f t="shared" si="390"/>
        <v>24.002476964985327</v>
      </c>
      <c r="HY325" s="106">
        <f t="shared" si="415"/>
        <v>1</v>
      </c>
      <c r="HZ325" s="106">
        <f t="shared" si="380"/>
        <v>-9.8915194891251996</v>
      </c>
      <c r="IA325" s="639"/>
    </row>
    <row r="326" spans="2:235" ht="14.65" thickBot="1">
      <c r="B326" s="65"/>
      <c r="C326" s="65"/>
      <c r="D326" s="65"/>
      <c r="E326" s="111"/>
      <c r="F326" s="111"/>
      <c r="L326" s="149">
        <f>INDEX($B$29:$B$34, MATCH($P326, $A$29:$A$34, 0))</f>
        <v>277.57950855748163</v>
      </c>
      <c r="M326" s="149">
        <f t="shared" si="384"/>
        <v>300</v>
      </c>
      <c r="N326" s="149">
        <f t="shared" si="421"/>
        <v>64.484143224340073</v>
      </c>
      <c r="O326" s="149">
        <f t="shared" si="385"/>
        <v>232.14291560762427</v>
      </c>
      <c r="P326" s="149">
        <f>IF(AC326=1,
IF(N326&lt;$E$29,1,
IF(N326&lt;$E$30,2,
IF(N326&lt;$E$31,3,
IF(N326&lt;$E$32,4,
IF(N326&lt;$E$33,5,
IF(N326&lt;$E$34,6)))))),
IF(N326&gt;$F$29,1,
IF(N326&gt;$F$30,2,
IF(N326&gt;$F$31,3,
IF(N326&gt;$F$32,4,
IF(N326&gt;$F$33,5,
IF(N326&gt;$F$34,6)))))))</f>
        <v>5</v>
      </c>
      <c r="Q326" s="149" cm="1">
        <f t="array" ref="Q326">INDEX(Sections!$A$37:$F$67, MATCH(N326, Acceleration!$H$6:$H$36, 1), Sections!P326)</f>
        <v>2.9640770416235949</v>
      </c>
      <c r="R326" s="149">
        <f>(BikeData!$G$5/L326)*BikeData!$N$2*(Sections!$O$2/Sections!$N$2)-Sections!W326/Sections!L326</f>
        <v>7.695373073632374</v>
      </c>
      <c r="S326" s="149">
        <f>(Sections!$V$2*Sections!$L$2*BikeData!$N$2*((Sections!$P$2)/Sections!$M$2)/(1-Sections!$V$2*Sections!$N$2/Sections!$M$2))/Sections!L326-Sections!W326/Sections!L326</f>
        <v>12.006619272699506</v>
      </c>
      <c r="T326" s="149">
        <f t="shared" si="382"/>
        <v>2.9640770416235949</v>
      </c>
      <c r="U326" s="149">
        <f t="shared" si="420"/>
        <v>64.5300928362919</v>
      </c>
      <c r="V326" s="149">
        <f t="shared" si="386"/>
        <v>1.5502165195631051E-2</v>
      </c>
      <c r="W326" s="149">
        <f>0.5*Sections!$U$2*Sections!$T$2*Sections!N326^2</f>
        <v>748.47685092789675</v>
      </c>
      <c r="X326" s="149">
        <f>BikeData!$N$2*((Sections!$P$2)/Sections!$N$2)-(0.5*Sections!$U$2*Sections!$T$2*Sections!N326^2)/BikeData!$G$5</f>
        <v>7.5991804373961696</v>
      </c>
      <c r="Y326" s="149">
        <f>Sections!$V$2*BikeData!$N$2*(Sections!$P$2/Sections!$M$2)/(1-Sections!$V$2*Sections!$N$2/Sections!$M$2)</f>
        <v>15.459349727578084</v>
      </c>
      <c r="Z326" s="149">
        <f t="shared" si="387"/>
        <v>7.5991804373961696</v>
      </c>
      <c r="AA326" s="149">
        <f>$D$2-M326</f>
        <v>203.2</v>
      </c>
      <c r="AB326" s="149">
        <f>MAX(0, (N326^2 - M$17^2)/(2*Sections!Z326))</f>
        <v>214.58639979642976</v>
      </c>
      <c r="AC326" s="149">
        <f t="shared" si="392"/>
        <v>1</v>
      </c>
      <c r="AD326" s="149">
        <f>T326</f>
        <v>2.9640770416235949</v>
      </c>
      <c r="AE326" s="639"/>
      <c r="FR326" s="129">
        <f>INDEX($B$29:$B$34, MATCH($FV326, $A$29:$A$34, 0))</f>
        <v>277.57950855748163</v>
      </c>
      <c r="FS326" s="129">
        <f t="shared" si="393"/>
        <v>300</v>
      </c>
      <c r="FT326" s="129">
        <f t="shared" si="394"/>
        <v>65.545449105524213</v>
      </c>
      <c r="FU326" s="129">
        <f t="shared" si="395"/>
        <v>235.96361677988716</v>
      </c>
      <c r="FV326" s="129">
        <f>IF(GI326=1,
IF(FT326&lt;$E$29,1,
IF(FT326&lt;$E$30,2,
IF(FT326&lt;$E$31,3,
IF(FT326&lt;$E$32,4,
IF(FT326&lt;$E$33,5,
IF(FT326&lt;$E$34,6)))))),
IF(FT326&gt;$F$29,1,
IF(FT326&gt;$F$30,2,
IF(FT326&gt;$F$31,3,
IF(FT326&gt;$F$32,4,
IF(FT326&gt;$F$33,5,
IF(FT326&gt;$F$34,6)))))))</f>
        <v>5</v>
      </c>
      <c r="FW326" s="129" cm="1">
        <f t="array" ref="FW326">INDEX(Sections!$A$37:$F$67, MATCH(FT326, Acceleration!$H$6:$H$36, 1), Sections!FV326)</f>
        <v>2.9640770416235949</v>
      </c>
      <c r="FX326" s="129">
        <f>(BikeData!$G$5/FR326)*BikeData!$N$2*(Sections!$O$2/Sections!$N$2)-Sections!GC326/Sections!FR326</f>
        <v>7.6058844405511064</v>
      </c>
      <c r="FY326" s="129">
        <f>(Sections!$V$2*Sections!$L$2*BikeData!$N$2*((Sections!$P$2)/Sections!$M$2)/(1-Sections!$V$2*Sections!$N$2/Sections!$M$2))/Sections!FR326-Sections!GC326/Sections!FR326</f>
        <v>11.917130639618238</v>
      </c>
      <c r="FZ326" s="129">
        <f t="shared" si="396"/>
        <v>2.9640770416235949</v>
      </c>
      <c r="GA326" s="129">
        <f t="shared" si="397"/>
        <v>65.590655222585724</v>
      </c>
      <c r="GB326" s="129">
        <f>(GA326-FT326)/FZ326</f>
        <v>1.5251329984577266E-2</v>
      </c>
      <c r="GC326" s="129">
        <f>0.5*Sections!$U$2*Sections!$T$2*Sections!FT326^2</f>
        <v>773.31706172007569</v>
      </c>
      <c r="GD326" s="129">
        <f>BikeData!$N$2*((Sections!$P$2)/Sections!$N$2)-(0.5*Sections!$U$2*Sections!$T$2*Sections!FT326^2)/BikeData!$G$5</f>
        <v>7.5050887298500371</v>
      </c>
      <c r="GE326" s="129">
        <f>Sections!$V$2*BikeData!$N$2*(Sections!$P$2/Sections!$M$2)/(1-Sections!$V$2*Sections!$N$2/Sections!$M$2)</f>
        <v>15.459349727578084</v>
      </c>
      <c r="GF326" s="129">
        <f t="shared" si="398"/>
        <v>7.5050887298500371</v>
      </c>
      <c r="GG326" s="129">
        <f t="shared" si="399"/>
        <v>214.54111422000005</v>
      </c>
      <c r="GH326" s="129">
        <f>MAX(0, (FT326^2 - CX$6^2)/(2*Sections!GF326))</f>
        <v>286.21952738263695</v>
      </c>
      <c r="GI326" s="129">
        <f t="shared" si="400"/>
        <v>1</v>
      </c>
      <c r="GJ326" s="149">
        <f t="shared" si="401"/>
        <v>2.9640770416235949</v>
      </c>
      <c r="GK326" s="639"/>
      <c r="GL326" s="670"/>
      <c r="GM326" s="229">
        <f>INDEX($B$29:$B$34, MATCH(GQ326, $A$29:$A$34, 0))</f>
        <v>288.49501037177833</v>
      </c>
      <c r="GN326" s="106">
        <f t="shared" si="402"/>
        <v>300</v>
      </c>
      <c r="GO326" s="106">
        <f t="shared" si="403"/>
        <v>43.607446174481616</v>
      </c>
      <c r="GP326" s="106">
        <f t="shared" si="404"/>
        <v>156.98680622813382</v>
      </c>
      <c r="GQ326" s="106">
        <f>IF(HD326=1,
IF(GO326&lt;$E$29,1,
IF(GO326&lt;$E$30,2,
IF(GO326&lt;$E$31,3,
IF(GO326&lt;$E$32,4,
IF(GO326&lt;$E$33,5,
IF(GO326&lt;$E$34,6)))))),
IF(GO326&gt;$F$29,1,
IF(GO326&gt;$F$30,2,
IF(GO326&gt;$F$31,3,
IF(GO326&gt;$F$32,4,
IF(GO326&gt;$F$33,5,
IF(GO326&gt;$F$34,6)))))))</f>
        <v>3</v>
      </c>
      <c r="GR326" s="106" cm="1">
        <f t="array" ref="GR326">INDEX(Sections!$A$37:$F$67, MATCH(GO326, Acceleration!$H$6:$H$36, 1), Sections!GQ326)</f>
        <v>6.8582415088433493</v>
      </c>
      <c r="GS326" s="106">
        <f>(BikeData!$G$5/GM326)*BikeData!$N$2*(Sections!$O$2/Sections!$N$2)-Sections!GX326/Sections!GM326</f>
        <v>8.8121629502784842</v>
      </c>
      <c r="GT326" s="106">
        <f>(Sections!$V$2*Sections!$L$2*BikeData!$N$2*((Sections!$P$2)/Sections!$M$2)/(1-Sections!$V$2*Sections!$N$2/Sections!$M$2))/Sections!GM326-Sections!GX326/Sections!GM326</f>
        <v>12.960288769387736</v>
      </c>
      <c r="GU326" s="106">
        <f t="shared" si="405"/>
        <v>6.8582415088433493</v>
      </c>
      <c r="GV326" s="106">
        <f t="shared" si="416"/>
        <v>43.397394224620065</v>
      </c>
      <c r="GW326" s="106">
        <f t="shared" si="418"/>
        <v>2.2987226812045729E-2</v>
      </c>
      <c r="GX326" s="106">
        <f>0.5*Sections!$U$2*Sections!$T$2*Sections!GO326^2</f>
        <v>342.28968513485603</v>
      </c>
      <c r="GY326" s="106">
        <f>BikeData!$N$2*((Sections!$P$2)/Sections!$N$2)-(0.5*Sections!$U$2*Sections!$T$2*Sections!GO326^2)/BikeData!$G$5</f>
        <v>9.1377681866122327</v>
      </c>
      <c r="GZ326" s="106">
        <f>Sections!$V$2*BikeData!$N$2*(Sections!$P$2/Sections!$M$2)/(1-Sections!$V$2*Sections!$N$2/Sections!$M$2)</f>
        <v>15.459349727578084</v>
      </c>
      <c r="HA326" s="106">
        <f t="shared" si="406"/>
        <v>9.1377681866122327</v>
      </c>
      <c r="HB326" s="106">
        <f t="shared" si="407"/>
        <v>83.211878759999991</v>
      </c>
      <c r="HC326" s="106">
        <f>MAX(0, (GO326^2 - DY$9^2)/(2*Sections!HA326))</f>
        <v>104.05217789647827</v>
      </c>
      <c r="HD326" s="106">
        <f t="shared" si="408"/>
        <v>1</v>
      </c>
      <c r="HE326" s="106">
        <f t="shared" si="419"/>
        <v>-9.1377681866122327</v>
      </c>
      <c r="HF326" s="639"/>
      <c r="HG326" s="672"/>
      <c r="HH326" s="82">
        <f>INDEX($B$29:$B$34, MATCH(HL326, $A$29:$A$34, 0))</f>
        <v>327.25651568900486</v>
      </c>
      <c r="HI326" s="82">
        <f t="shared" si="409"/>
        <v>300</v>
      </c>
      <c r="HJ326" s="82">
        <f t="shared" si="410"/>
        <v>27.862598811484002</v>
      </c>
      <c r="HK326" s="82">
        <f t="shared" si="411"/>
        <v>100.30535572134241</v>
      </c>
      <c r="HL326" s="106">
        <f>IF(HY326=1,
IF(HJ326&lt;$E$29,1,
IF(HJ326&lt;$E$30,2,
IF(HJ326&lt;$E$31,3,
IF(HJ326&lt;$E$32,4,
IF(HJ326&lt;$E$33,5,
IF(HJ326&lt;$E$34,6)))))),
IF(HJ326&gt;$F$29,1,
IF(HJ326&gt;$F$30,2,
IF(HJ326&gt;$F$31,3,
IF(HJ326&gt;$F$32,4,
IF(HJ326&gt;$F$33,5,
IF(HJ326&gt;$F$34,6)))))))</f>
        <v>1</v>
      </c>
      <c r="HM326" s="106" cm="1">
        <f t="array" ref="HM326">INDEX(Sections!$A$37:$F$67, MATCH(HJ326, Acceleration!$H$6:$H$36, 1), Sections!HL326)</f>
        <v>13.27423730883895</v>
      </c>
      <c r="HN326" s="82">
        <f>(BikeData!$G$5/HH326)*BikeData!$N$2*(Sections!$O$2/Sections!$N$2)-Sections!HS326/Sections!HH326</f>
        <v>8.38735426501432</v>
      </c>
      <c r="HO326" s="82">
        <f>(Sections!$V$2*Sections!$L$2*BikeData!$N$2*((Sections!$P$2)/Sections!$M$2)/(1-Sections!$V$2*Sections!$N$2/Sections!$M$2))/Sections!HH326-Sections!HS326/Sections!HH326</f>
        <v>12.044160298922638</v>
      </c>
      <c r="HP326" s="82">
        <f t="shared" si="412"/>
        <v>8.38735426501432</v>
      </c>
      <c r="HQ326" s="82">
        <f t="shared" si="417"/>
        <v>27.504806792270426</v>
      </c>
      <c r="HR326" s="106">
        <f t="shared" si="381"/>
        <v>3.6122335482238699E-2</v>
      </c>
      <c r="HS326" s="104">
        <f>0.5*Sections!$U$2*Sections!$T$2*Sections!HJ326^2</f>
        <v>139.73839425534774</v>
      </c>
      <c r="HT326" s="104">
        <f>BikeData!$N$2*((Sections!$P$2)/Sections!$N$2)-(0.5*Sections!$U$2*Sections!$T$2*Sections!HJ326^2)/BikeData!$G$5</f>
        <v>9.9050079247921889</v>
      </c>
      <c r="HU326" s="104">
        <f>Sections!$V$2*BikeData!$N$2*(Sections!$P$2/Sections!$M$2)/(1-Sections!$V$2*Sections!$N$2/Sections!$M$2)</f>
        <v>15.459349727578084</v>
      </c>
      <c r="HV326" s="106">
        <f t="shared" si="413"/>
        <v>9.9050079247921889</v>
      </c>
      <c r="HW326" s="106">
        <f t="shared" si="414"/>
        <v>21.421918600000026</v>
      </c>
      <c r="HX326" s="106">
        <f t="shared" si="390"/>
        <v>22.971152665895474</v>
      </c>
      <c r="HY326" s="106">
        <f t="shared" si="415"/>
        <v>1</v>
      </c>
      <c r="HZ326" s="106">
        <f t="shared" si="380"/>
        <v>-9.9050079247921889</v>
      </c>
      <c r="IA326" s="639"/>
    </row>
    <row r="327" spans="2:235" ht="14.65" thickBot="1">
      <c r="B327" s="65"/>
      <c r="C327" s="65"/>
      <c r="D327" s="65"/>
      <c r="E327" s="111"/>
      <c r="F327" s="111"/>
      <c r="L327" s="149">
        <f>INDEX($B$29:$B$34, MATCH($P327, $A$29:$A$34, 0))</f>
        <v>277.57950855748163</v>
      </c>
      <c r="M327" s="149">
        <f t="shared" si="384"/>
        <v>301</v>
      </c>
      <c r="N327" s="149">
        <f t="shared" si="421"/>
        <v>64.5300928362919</v>
      </c>
      <c r="O327" s="149">
        <f t="shared" si="385"/>
        <v>232.30833421065086</v>
      </c>
      <c r="P327" s="149">
        <f>IF(AC327=1,
IF(N327&lt;$E$29,1,
IF(N327&lt;$E$30,2,
IF(N327&lt;$E$31,3,
IF(N327&lt;$E$32,4,
IF(N327&lt;$E$33,5,
IF(N327&lt;$E$34,6)))))),
IF(N327&gt;$F$29,1,
IF(N327&gt;$F$30,2,
IF(N327&gt;$F$31,3,
IF(N327&gt;$F$32,4,
IF(N327&gt;$F$33,5,
IF(N327&gt;$F$34,6)))))))</f>
        <v>5</v>
      </c>
      <c r="Q327" s="149" cm="1">
        <f t="array" ref="Q327">INDEX(Sections!$A$37:$F$67, MATCH(N327, Acceleration!$H$6:$H$36, 1), Sections!P327)</f>
        <v>2.9640770416235949</v>
      </c>
      <c r="R327" s="149">
        <f>(BikeData!$G$5/L327)*BikeData!$N$2*(Sections!$O$2/Sections!$N$2)-Sections!W327/Sections!L327</f>
        <v>7.6915288859236712</v>
      </c>
      <c r="S327" s="149">
        <f>(Sections!$V$2*Sections!$L$2*BikeData!$N$2*((Sections!$P$2)/Sections!$M$2)/(1-Sections!$V$2*Sections!$N$2/Sections!$M$2))/Sections!L327-Sections!W327/Sections!L327</f>
        <v>12.002775084990802</v>
      </c>
      <c r="T327" s="149">
        <f t="shared" si="382"/>
        <v>2.9640770416235949</v>
      </c>
      <c r="U327" s="149">
        <f t="shared" si="420"/>
        <v>64.576009752412688</v>
      </c>
      <c r="V327" s="149">
        <f t="shared" si="386"/>
        <v>1.5491134500214226E-2</v>
      </c>
      <c r="W327" s="149">
        <f>0.5*Sections!$U$2*Sections!$T$2*Sections!N327^2</f>
        <v>749.5439186628812</v>
      </c>
      <c r="X327" s="149">
        <f>BikeData!$N$2*((Sections!$P$2)/Sections!$N$2)-(0.5*Sections!$U$2*Sections!$T$2*Sections!N327^2)/BikeData!$G$5</f>
        <v>7.5951385141575916</v>
      </c>
      <c r="Y327" s="149">
        <f>Sections!$V$2*BikeData!$N$2*(Sections!$P$2/Sections!$M$2)/(1-Sections!$V$2*Sections!$N$2/Sections!$M$2)</f>
        <v>15.459349727578084</v>
      </c>
      <c r="Z327" s="149">
        <f t="shared" si="387"/>
        <v>7.5951385141575916</v>
      </c>
      <c r="AA327" s="149">
        <f>$D$2-M327</f>
        <v>202.2</v>
      </c>
      <c r="AB327" s="149">
        <f>MAX(0, (N327^2 - M$17^2)/(2*Sections!Z327))</f>
        <v>215.09085653418398</v>
      </c>
      <c r="AC327" s="149">
        <f t="shared" si="392"/>
        <v>1</v>
      </c>
      <c r="AD327" s="149">
        <f t="shared" si="388"/>
        <v>2.9640770416235949</v>
      </c>
      <c r="AE327" s="639"/>
      <c r="FQ327" s="636" t="s">
        <v>267</v>
      </c>
      <c r="FR327" s="188">
        <f>INDEX($B$29:$B$34, MATCH($FV327, $A$29:$A$34, 0))</f>
        <v>277.57950855748163</v>
      </c>
      <c r="FS327" s="189">
        <f t="shared" si="393"/>
        <v>301</v>
      </c>
      <c r="FT327" s="189">
        <f t="shared" si="394"/>
        <v>65.590655222585724</v>
      </c>
      <c r="FU327" s="189">
        <f t="shared" si="395"/>
        <v>236.12635880130861</v>
      </c>
      <c r="FV327" s="190">
        <f>IF(GI327=1,
IF(FT327&lt;$E$29,1,
IF(FT327&lt;$E$30,2,
IF(FT327&lt;$E$31,3,
IF(FT327&lt;$E$32,4,
IF(FT327&lt;$E$33,5,
IF(FT327&lt;$E$34,6)))))),
IF(FT327&gt;$F$29,1,
IF(FT327&gt;$F$30,2,
IF(FT327&gt;$F$31,3,
IF(FT327&gt;$F$32,4,
IF(FT327&gt;$F$33,5,
IF(FT327&gt;$F$34,6)))))))</f>
        <v>5</v>
      </c>
      <c r="FW327" s="190" cm="1">
        <f t="array" ref="FW327">INDEX(Sections!$A$37:$F$67, MATCH(FT327, Acceleration!$H$6:$H$36, 1), Sections!FV327)</f>
        <v>2.9640770416235949</v>
      </c>
      <c r="FX327" s="189">
        <f>(BikeData!$G$5/FR327)*BikeData!$N$2*(Sections!$O$2/Sections!$N$2)-Sections!GC327/Sections!FR327</f>
        <v>7.6020402528424036</v>
      </c>
      <c r="FY327" s="189">
        <f>(Sections!$V$2*Sections!$L$2*BikeData!$N$2*((Sections!$P$2)/Sections!$M$2)/(1-Sections!$V$2*Sections!$N$2/Sections!$M$2))/Sections!FR327-Sections!GC327/Sections!FR327</f>
        <v>11.913286451909535</v>
      </c>
      <c r="FZ327" s="189">
        <f t="shared" si="396"/>
        <v>2.9640770416235949</v>
      </c>
      <c r="GA327" s="189">
        <f t="shared" ref="GA327:GA328" si="422">SQRT(FT327^2 + 2*-GF327*1)</f>
        <v>65.476193833445208</v>
      </c>
      <c r="GB327" s="189">
        <f>-(GA327-FT327)/GF327</f>
        <v>1.5259388734866833E-2</v>
      </c>
      <c r="GC327" s="189">
        <f>0.5*Sections!$U$2*Sections!$T$2*Sections!FT327^2</f>
        <v>774.38412945506013</v>
      </c>
      <c r="GD327" s="189">
        <f>BikeData!$N$2*((Sections!$P$2)/Sections!$N$2)-(0.5*Sections!$U$2*Sections!$T$2*Sections!FT327^2)/BikeData!$G$5</f>
        <v>7.5010468066114591</v>
      </c>
      <c r="GE327" s="189">
        <f>Sections!$V$2*BikeData!$N$2*(Sections!$P$2/Sections!$M$2)/(1-Sections!$V$2*Sections!$N$2/Sections!$M$2)</f>
        <v>15.459349727578084</v>
      </c>
      <c r="GF327" s="189">
        <f t="shared" si="398"/>
        <v>7.5010468066114591</v>
      </c>
      <c r="GG327" s="189">
        <f t="shared" si="399"/>
        <v>213.54111422000005</v>
      </c>
      <c r="GH327" s="189">
        <f>MAX(0, (FT327^2 - CX$6^2)/(2*Sections!GF327))</f>
        <v>286.76891128956765</v>
      </c>
      <c r="GI327" s="189">
        <f t="shared" si="400"/>
        <v>1</v>
      </c>
      <c r="GJ327" s="190">
        <f>-GF327</f>
        <v>-7.5010468066114591</v>
      </c>
      <c r="GK327" s="639"/>
      <c r="GL327" s="670"/>
      <c r="GM327" s="229">
        <f>INDEX($B$29:$B$34, MATCH(GQ327, $A$29:$A$34, 0))</f>
        <v>288.49501037177833</v>
      </c>
      <c r="GN327" s="106">
        <f t="shared" si="402"/>
        <v>301</v>
      </c>
      <c r="GO327" s="106">
        <f t="shared" si="403"/>
        <v>43.397394224620065</v>
      </c>
      <c r="GP327" s="106">
        <f t="shared" si="404"/>
        <v>156.23061920863225</v>
      </c>
      <c r="GQ327" s="106">
        <f>IF(HD327=1,
IF(GO327&lt;$E$29,1,
IF(GO327&lt;$E$30,2,
IF(GO327&lt;$E$31,3,
IF(GO327&lt;$E$32,4,
IF(GO327&lt;$E$33,5,
IF(GO327&lt;$E$34,6)))))),
IF(GO327&gt;$F$29,1,
IF(GO327&gt;$F$30,2,
IF(GO327&gt;$F$31,3,
IF(GO327&gt;$F$32,4,
IF(GO327&gt;$F$33,5,
IF(GO327&gt;$F$34,6)))))))</f>
        <v>3</v>
      </c>
      <c r="GR327" s="106" cm="1">
        <f t="array" ref="GR327">INDEX(Sections!$A$37:$F$67, MATCH(GO327, Acceleration!$H$6:$H$36, 1), Sections!GQ327)</f>
        <v>6.8582415088433493</v>
      </c>
      <c r="GS327" s="106">
        <f>(BikeData!$G$5/GM327)*BikeData!$N$2*(Sections!$O$2/Sections!$N$2)-Sections!GX327/Sections!GM327</f>
        <v>8.8235655618624449</v>
      </c>
      <c r="GT327" s="106">
        <f>(Sections!$V$2*Sections!$L$2*BikeData!$N$2*((Sections!$P$2)/Sections!$M$2)/(1-Sections!$V$2*Sections!$N$2/Sections!$M$2))/Sections!GM327-Sections!GX327/Sections!GM327</f>
        <v>12.971691380971698</v>
      </c>
      <c r="GU327" s="106">
        <f t="shared" si="405"/>
        <v>6.8582415088433493</v>
      </c>
      <c r="GV327" s="106">
        <f t="shared" si="416"/>
        <v>43.18603209288738</v>
      </c>
      <c r="GW327" s="106">
        <f t="shared" si="418"/>
        <v>2.3099108975728075E-2</v>
      </c>
      <c r="GX327" s="106">
        <f>0.5*Sections!$U$2*Sections!$T$2*Sections!GO327^2</f>
        <v>339.00008858767563</v>
      </c>
      <c r="GY327" s="106">
        <f>BikeData!$N$2*((Sections!$P$2)/Sections!$N$2)-(0.5*Sections!$U$2*Sections!$T$2*Sections!GO327^2)/BikeData!$G$5</f>
        <v>9.1502287795939772</v>
      </c>
      <c r="GZ327" s="106">
        <f>Sections!$V$2*BikeData!$N$2*(Sections!$P$2/Sections!$M$2)/(1-Sections!$V$2*Sections!$N$2/Sections!$M$2)</f>
        <v>15.459349727578084</v>
      </c>
      <c r="HA327" s="106">
        <f t="shared" si="406"/>
        <v>9.1502287795939772</v>
      </c>
      <c r="HB327" s="106">
        <f t="shared" si="407"/>
        <v>82.211878759999991</v>
      </c>
      <c r="HC327" s="106">
        <f>MAX(0, (GO327^2 - DY$9^2)/(2*Sections!HA327))</f>
        <v>102.91184356434506</v>
      </c>
      <c r="HD327" s="106">
        <f t="shared" si="408"/>
        <v>1</v>
      </c>
      <c r="HE327" s="106">
        <f t="shared" si="419"/>
        <v>-9.1502287795939772</v>
      </c>
      <c r="HF327" s="639"/>
      <c r="HG327" s="672"/>
      <c r="HH327" s="82">
        <f>INDEX($B$29:$B$34, MATCH(HL327, $A$29:$A$34, 0))</f>
        <v>327.25651568900486</v>
      </c>
      <c r="HI327" s="82">
        <f t="shared" si="409"/>
        <v>301</v>
      </c>
      <c r="HJ327" s="82">
        <f t="shared" si="410"/>
        <v>27.504806792270426</v>
      </c>
      <c r="HK327" s="82">
        <f t="shared" si="411"/>
        <v>99.017304452173533</v>
      </c>
      <c r="HL327" s="106">
        <f>IF(HY327=1,
IF(HJ327&lt;$E$29,1,
IF(HJ327&lt;$E$30,2,
IF(HJ327&lt;$E$31,3,
IF(HJ327&lt;$E$32,4,
IF(HJ327&lt;$E$33,5,
IF(HJ327&lt;$E$34,6)))))),
IF(HJ327&gt;$F$29,1,
IF(HJ327&gt;$F$30,2,
IF(HJ327&gt;$F$31,3,
IF(HJ327&gt;$F$32,4,
IF(HJ327&gt;$F$33,5,
IF(HJ327&gt;$F$34,6)))))))</f>
        <v>1</v>
      </c>
      <c r="HM327" s="106" cm="1">
        <f t="array" ref="HM327">INDEX(Sections!$A$37:$F$67, MATCH(HJ327, Acceleration!$H$6:$H$36, 1), Sections!HL327)</f>
        <v>13.27423730883895</v>
      </c>
      <c r="HN327" s="82">
        <f>(BikeData!$G$5/HH327)*BikeData!$N$2*(Sections!$O$2/Sections!$N$2)-Sections!HS327/Sections!HH327</f>
        <v>8.3982503134716531</v>
      </c>
      <c r="HO327" s="82">
        <f>(Sections!$V$2*Sections!$L$2*BikeData!$N$2*((Sections!$P$2)/Sections!$M$2)/(1-Sections!$V$2*Sections!$N$2/Sections!$M$2))/Sections!HH327-Sections!HS327/Sections!HH327</f>
        <v>12.055056347379971</v>
      </c>
      <c r="HP327" s="82">
        <f t="shared" si="412"/>
        <v>8.3982503134716531</v>
      </c>
      <c r="HQ327" s="82">
        <f t="shared" si="417"/>
        <v>27.141801104063898</v>
      </c>
      <c r="HR327" s="106">
        <f t="shared" si="381"/>
        <v>3.6598795002867168E-2</v>
      </c>
      <c r="HS327" s="104">
        <f>0.5*Sections!$U$2*Sections!$T$2*Sections!HJ327^2</f>
        <v>136.17259140242254</v>
      </c>
      <c r="HT327" s="104">
        <f>BikeData!$N$2*((Sections!$P$2)/Sections!$N$2)-(0.5*Sections!$U$2*Sections!$T$2*Sections!HJ327^2)/BikeData!$G$5</f>
        <v>9.918514753780542</v>
      </c>
      <c r="HU327" s="104">
        <f>Sections!$V$2*BikeData!$N$2*(Sections!$P$2/Sections!$M$2)/(1-Sections!$V$2*Sections!$N$2/Sections!$M$2)</f>
        <v>15.459349727578084</v>
      </c>
      <c r="HV327" s="106">
        <f t="shared" si="413"/>
        <v>9.918514753780542</v>
      </c>
      <c r="HW327" s="106">
        <f t="shared" si="414"/>
        <v>20.421918600000026</v>
      </c>
      <c r="HX327" s="106">
        <f t="shared" si="390"/>
        <v>21.941232802982309</v>
      </c>
      <c r="HY327" s="106">
        <f t="shared" si="415"/>
        <v>1</v>
      </c>
      <c r="HZ327" s="106">
        <f t="shared" si="380"/>
        <v>-9.918514753780542</v>
      </c>
      <c r="IA327" s="639"/>
    </row>
    <row r="328" spans="2:235">
      <c r="B328" s="65"/>
      <c r="C328" s="65"/>
      <c r="D328" s="65"/>
      <c r="E328" s="111"/>
      <c r="F328" s="111"/>
      <c r="L328" s="149">
        <f>INDEX($B$29:$B$34, MATCH($P328, $A$29:$A$34, 0))</f>
        <v>277.57950855748163</v>
      </c>
      <c r="M328" s="149">
        <f t="shared" si="384"/>
        <v>302</v>
      </c>
      <c r="N328" s="149">
        <f t="shared" si="421"/>
        <v>64.576009752412688</v>
      </c>
      <c r="O328" s="149">
        <f t="shared" si="385"/>
        <v>232.47363510868567</v>
      </c>
      <c r="P328" s="149">
        <f>IF(AC328=1,
IF(N328&lt;$E$29,1,
IF(N328&lt;$E$30,2,
IF(N328&lt;$E$31,3,
IF(N328&lt;$E$32,4,
IF(N328&lt;$E$33,5,
IF(N328&lt;$E$34,6)))))),
IF(N328&gt;$F$29,1,
IF(N328&gt;$F$30,2,
IF(N328&gt;$F$31,3,
IF(N328&gt;$F$32,4,
IF(N328&gt;$F$33,5,
IF(N328&gt;$F$34,6)))))))</f>
        <v>5</v>
      </c>
      <c r="Q328" s="149" cm="1">
        <f t="array" ref="Q328">INDEX(Sections!$A$37:$F$67, MATCH(N328, Acceleration!$H$6:$H$36, 1), Sections!P328)</f>
        <v>2.9640770416235949</v>
      </c>
      <c r="R328" s="149">
        <f>(BikeData!$G$5/L328)*BikeData!$N$2*(Sections!$O$2/Sections!$N$2)-Sections!W328/Sections!L328</f>
        <v>7.6876846982149685</v>
      </c>
      <c r="S328" s="149">
        <f>(Sections!$V$2*Sections!$L$2*BikeData!$N$2*((Sections!$P$2)/Sections!$M$2)/(1-Sections!$V$2*Sections!$N$2/Sections!$M$2))/Sections!L328-Sections!W328/Sections!L328</f>
        <v>11.998930897282101</v>
      </c>
      <c r="T328" s="149">
        <f t="shared" si="382"/>
        <v>2.9640770416235949</v>
      </c>
      <c r="U328" s="149">
        <f t="shared" si="420"/>
        <v>64.621894042398239</v>
      </c>
      <c r="V328" s="149">
        <f t="shared" si="386"/>
        <v>1.5480127318289173E-2</v>
      </c>
      <c r="W328" s="149">
        <f>0.5*Sections!$U$2*Sections!$T$2*Sections!N328^2</f>
        <v>750.61098639786564</v>
      </c>
      <c r="X328" s="149">
        <f>BikeData!$N$2*((Sections!$P$2)/Sections!$N$2)-(0.5*Sections!$U$2*Sections!$T$2*Sections!N328^2)/BikeData!$G$5</f>
        <v>7.5910965909190145</v>
      </c>
      <c r="Y328" s="149">
        <f>Sections!$V$2*BikeData!$N$2*(Sections!$P$2/Sections!$M$2)/(1-Sections!$V$2*Sections!$N$2/Sections!$M$2)</f>
        <v>15.459349727578084</v>
      </c>
      <c r="Z328" s="149">
        <f t="shared" si="387"/>
        <v>7.5910965909190145</v>
      </c>
      <c r="AA328" s="149">
        <f>$D$2-M328</f>
        <v>201.2</v>
      </c>
      <c r="AB328" s="149">
        <f>MAX(0, (N328^2 - M$17^2)/(2*Sections!Z328))</f>
        <v>215.59585047374739</v>
      </c>
      <c r="AC328" s="149">
        <f t="shared" si="392"/>
        <v>1</v>
      </c>
      <c r="AD328" s="149">
        <f t="shared" si="388"/>
        <v>2.9640770416235949</v>
      </c>
      <c r="AE328" s="639"/>
      <c r="FQ328" s="637"/>
      <c r="FR328" s="160">
        <f>INDEX($B$29:$B$34, MATCH($FV328, $A$29:$A$34, 0))</f>
        <v>277.57950855748163</v>
      </c>
      <c r="FS328" s="129">
        <f t="shared" si="393"/>
        <v>302</v>
      </c>
      <c r="FT328" s="129">
        <f t="shared" si="394"/>
        <v>65.476193833445208</v>
      </c>
      <c r="FU328" s="129">
        <f t="shared" si="395"/>
        <v>235.71429780040276</v>
      </c>
      <c r="FV328" s="149">
        <f>IF(GI328=1,
IF(FT328&lt;$E$29,1,
IF(FT328&lt;$E$30,2,
IF(FT328&lt;$E$31,3,
IF(FT328&lt;$E$32,4,
IF(FT328&lt;$E$33,5,
IF(FT328&lt;$E$34,6)))))),
IF(FT328&gt;$F$29,1,
IF(FT328&gt;$F$30,2,
IF(FT328&gt;$F$31,3,
IF(FT328&gt;$F$32,4,
IF(FT328&gt;$F$33,5,
IF(FT328&gt;$F$34,6)))))))</f>
        <v>5</v>
      </c>
      <c r="FW328" s="149" cm="1">
        <f t="array" ref="FW328">INDEX(Sections!$A$37:$F$67, MATCH(FT328, Acceleration!$H$6:$H$36, 1), Sections!FV328)</f>
        <v>2.9640770416235949</v>
      </c>
      <c r="FX328" s="129">
        <f>(BikeData!$G$5/FR328)*BikeData!$N$2*(Sections!$O$2/Sections!$N$2)-Sections!GC328/Sections!FR328</f>
        <v>7.6117685532649162</v>
      </c>
      <c r="FY328" s="129">
        <f>(Sections!$V$2*Sections!$L$2*BikeData!$N$2*((Sections!$P$2)/Sections!$M$2)/(1-Sections!$V$2*Sections!$N$2/Sections!$M$2))/Sections!FR328-Sections!GC328/Sections!FR328</f>
        <v>11.923014752332048</v>
      </c>
      <c r="FZ328" s="129">
        <f t="shared" si="396"/>
        <v>2.9640770416235949</v>
      </c>
      <c r="GA328" s="129">
        <f t="shared" si="422"/>
        <v>65.361375504966873</v>
      </c>
      <c r="GB328" s="129">
        <f t="shared" ref="GB328:GB391" si="423">-(GA328-FT328)/GF328</f>
        <v>1.5286129283149711E-2</v>
      </c>
      <c r="GC328" s="149">
        <f>0.5*Sections!$U$2*Sections!$T$2*Sections!FT328^2</f>
        <v>771.68375260467985</v>
      </c>
      <c r="GD328" s="149">
        <f>BikeData!$N$2*((Sections!$P$2)/Sections!$N$2)-(0.5*Sections!$U$2*Sections!$T$2*Sections!FT328^2)/BikeData!$G$5</f>
        <v>7.5112755068022938</v>
      </c>
      <c r="GE328" s="149">
        <f>Sections!$V$2*BikeData!$N$2*(Sections!$P$2/Sections!$M$2)/(1-Sections!$V$2*Sections!$N$2/Sections!$M$2)</f>
        <v>15.459349727578084</v>
      </c>
      <c r="GF328" s="149">
        <f t="shared" si="398"/>
        <v>7.5112755068022938</v>
      </c>
      <c r="GG328" s="149">
        <f t="shared" si="399"/>
        <v>212.54111422000005</v>
      </c>
      <c r="GH328" s="149">
        <f>MAX(0, (FT328^2 - CX$6^2)/(2*Sections!GF328))</f>
        <v>285.37975707537385</v>
      </c>
      <c r="GI328" s="149">
        <f t="shared" si="400"/>
        <v>1</v>
      </c>
      <c r="GJ328" s="149">
        <f t="shared" ref="GJ328:GJ391" si="424">-GF328</f>
        <v>-7.5112755068022938</v>
      </c>
      <c r="GK328" s="639"/>
      <c r="GL328" s="670"/>
      <c r="GM328" s="229">
        <f>INDEX($B$29:$B$34, MATCH(GQ328, $A$29:$A$34, 0))</f>
        <v>288.49501037177833</v>
      </c>
      <c r="GN328" s="106">
        <f t="shared" si="402"/>
        <v>302</v>
      </c>
      <c r="GO328" s="106">
        <f t="shared" si="403"/>
        <v>43.18603209288738</v>
      </c>
      <c r="GP328" s="106">
        <f t="shared" si="404"/>
        <v>155.46971553439457</v>
      </c>
      <c r="GQ328" s="106">
        <f>IF(HD328=1,
IF(GO328&lt;$E$29,1,
IF(GO328&lt;$E$30,2,
IF(GO328&lt;$E$31,3,
IF(GO328&lt;$E$32,4,
IF(GO328&lt;$E$33,5,
IF(GO328&lt;$E$34,6)))))),
IF(GO328&gt;$F$29,1,
IF(GO328&gt;$F$30,2,
IF(GO328&gt;$F$31,3,
IF(GO328&gt;$F$32,4,
IF(GO328&gt;$F$33,5,
IF(GO328&gt;$F$34,6)))))))</f>
        <v>3</v>
      </c>
      <c r="GR328" s="106" cm="1">
        <f t="array" ref="GR328">INDEX(Sections!$A$37:$F$67, MATCH(GO328, Acceleration!$H$6:$H$36, 1), Sections!GQ328)</f>
        <v>6.8582415088433493</v>
      </c>
      <c r="GS328" s="106">
        <f>(BikeData!$G$5/GM328)*BikeData!$N$2*(Sections!$O$2/Sections!$N$2)-Sections!GX328/Sections!GM328</f>
        <v>8.834983722462205</v>
      </c>
      <c r="GT328" s="106">
        <f>(Sections!$V$2*Sections!$L$2*BikeData!$N$2*((Sections!$P$2)/Sections!$M$2)/(1-Sections!$V$2*Sections!$N$2/Sections!$M$2))/Sections!GM328-Sections!GX328/Sections!GM328</f>
        <v>12.983109541571455</v>
      </c>
      <c r="GU328" s="106">
        <f t="shared" si="405"/>
        <v>6.8582415088433493</v>
      </c>
      <c r="GV328" s="106">
        <f t="shared" si="416"/>
        <v>42.973340051703126</v>
      </c>
      <c r="GW328" s="106">
        <f t="shared" si="418"/>
        <v>2.3212796823120326E-2</v>
      </c>
      <c r="GX328" s="106">
        <f>0.5*Sections!$U$2*Sections!$T$2*Sections!GO328^2</f>
        <v>335.70600622702176</v>
      </c>
      <c r="GY328" s="106">
        <f>BikeData!$N$2*((Sections!$P$2)/Sections!$N$2)-(0.5*Sections!$U$2*Sections!$T$2*Sections!GO328^2)/BikeData!$G$5</f>
        <v>9.1627063642934239</v>
      </c>
      <c r="GZ328" s="106">
        <f>Sections!$V$2*BikeData!$N$2*(Sections!$P$2/Sections!$M$2)/(1-Sections!$V$2*Sections!$N$2/Sections!$M$2)</f>
        <v>15.459349727578084</v>
      </c>
      <c r="HA328" s="106">
        <f t="shared" si="406"/>
        <v>9.1627063642934239</v>
      </c>
      <c r="HB328" s="106">
        <f t="shared" si="407"/>
        <v>81.211878759999991</v>
      </c>
      <c r="HC328" s="106">
        <f>MAX(0, (GO328^2 - DY$9^2)/(2*Sections!HA328))</f>
        <v>101.77306211600505</v>
      </c>
      <c r="HD328" s="106">
        <f t="shared" si="408"/>
        <v>1</v>
      </c>
      <c r="HE328" s="106">
        <f t="shared" si="419"/>
        <v>-9.1627063642934239</v>
      </c>
      <c r="HF328" s="639"/>
      <c r="HG328" s="672"/>
      <c r="HH328" s="82">
        <f>INDEX($B$29:$B$34, MATCH(HL328, $A$29:$A$34, 0))</f>
        <v>327.25651568900486</v>
      </c>
      <c r="HI328" s="82">
        <f t="shared" si="409"/>
        <v>302</v>
      </c>
      <c r="HJ328" s="82">
        <f t="shared" si="410"/>
        <v>27.141801104063898</v>
      </c>
      <c r="HK328" s="82">
        <f t="shared" si="411"/>
        <v>97.710483974630037</v>
      </c>
      <c r="HL328" s="106">
        <f>IF(HY328=1,
IF(HJ328&lt;$E$29,1,
IF(HJ328&lt;$E$30,2,
IF(HJ328&lt;$E$31,3,
IF(HJ328&lt;$E$32,4,
IF(HJ328&lt;$E$33,5,
IF(HJ328&lt;$E$34,6)))))),
IF(HJ328&gt;$F$29,1,
IF(HJ328&gt;$F$30,2,
IF(HJ328&gt;$F$31,3,
IF(HJ328&gt;$F$32,4,
IF(HJ328&gt;$F$33,5,
IF(HJ328&gt;$F$34,6)))))))</f>
        <v>1</v>
      </c>
      <c r="HM328" s="106" cm="1">
        <f t="array" ref="HM328">INDEX(Sections!$A$37:$F$67, MATCH(HJ328, Acceleration!$H$6:$H$36, 1), Sections!HL328)</f>
        <v>13.362416096299849</v>
      </c>
      <c r="HN328" s="82">
        <f>(BikeData!$G$5/HH328)*BikeData!$N$2*(Sections!$O$2/Sections!$N$2)-Sections!HS328/Sections!HH328</f>
        <v>8.4091612201768822</v>
      </c>
      <c r="HO328" s="82">
        <f>(Sections!$V$2*Sections!$L$2*BikeData!$N$2*((Sections!$P$2)/Sections!$M$2)/(1-Sections!$V$2*Sections!$N$2/Sections!$M$2))/Sections!HH328-Sections!HS328/Sections!HH328</f>
        <v>12.0659672540852</v>
      </c>
      <c r="HP328" s="82">
        <f t="shared" si="412"/>
        <v>8.4091612201768822</v>
      </c>
      <c r="HQ328" s="82">
        <f t="shared" si="417"/>
        <v>26.773368991783983</v>
      </c>
      <c r="HR328" s="106">
        <f t="shared" si="381"/>
        <v>3.7095310956906893E-2</v>
      </c>
      <c r="HS328" s="104">
        <f>0.5*Sections!$U$2*Sections!$T$2*Sections!HJ328^2</f>
        <v>132.60192609106156</v>
      </c>
      <c r="HT328" s="104">
        <f>BikeData!$N$2*((Sections!$P$2)/Sections!$N$2)-(0.5*Sections!$U$2*Sections!$T$2*Sections!HJ328^2)/BikeData!$G$5</f>
        <v>9.9320400011720604</v>
      </c>
      <c r="HU328" s="104">
        <f>Sections!$V$2*BikeData!$N$2*(Sections!$P$2/Sections!$M$2)/(1-Sections!$V$2*Sections!$N$2/Sections!$M$2)</f>
        <v>15.459349727578084</v>
      </c>
      <c r="HV328" s="106">
        <f t="shared" si="413"/>
        <v>9.9320400011720604</v>
      </c>
      <c r="HW328" s="106">
        <f t="shared" si="414"/>
        <v>19.421918600000026</v>
      </c>
      <c r="HX328" s="106">
        <f t="shared" si="390"/>
        <v>20.912715463713614</v>
      </c>
      <c r="HY328" s="106">
        <f t="shared" si="415"/>
        <v>1</v>
      </c>
      <c r="HZ328" s="106">
        <f t="shared" si="380"/>
        <v>-9.9320400011720604</v>
      </c>
      <c r="IA328" s="639"/>
    </row>
    <row r="329" spans="2:235">
      <c r="B329" s="65"/>
      <c r="C329" s="65"/>
      <c r="D329" s="65"/>
      <c r="E329" s="111"/>
      <c r="F329" s="111"/>
      <c r="L329" s="149">
        <f>INDEX($B$29:$B$34, MATCH($P329, $A$29:$A$34, 0))</f>
        <v>277.57950855748163</v>
      </c>
      <c r="M329" s="149">
        <f t="shared" si="384"/>
        <v>303</v>
      </c>
      <c r="N329" s="149">
        <f t="shared" si="421"/>
        <v>64.621894042398239</v>
      </c>
      <c r="O329" s="149">
        <f t="shared" si="385"/>
        <v>232.63881855263367</v>
      </c>
      <c r="P329" s="149">
        <f>IF(AC329=1,
IF(N329&lt;$E$29,1,
IF(N329&lt;$E$30,2,
IF(N329&lt;$E$31,3,
IF(N329&lt;$E$32,4,
IF(N329&lt;$E$33,5,
IF(N329&lt;$E$34,6)))))),
IF(N329&gt;$F$29,1,
IF(N329&gt;$F$30,2,
IF(N329&gt;$F$31,3,
IF(N329&gt;$F$32,4,
IF(N329&gt;$F$33,5,
IF(N329&gt;$F$34,6)))))))</f>
        <v>5</v>
      </c>
      <c r="Q329" s="149" cm="1">
        <f t="array" ref="Q329">INDEX(Sections!$A$37:$F$67, MATCH(N329, Acceleration!$H$6:$H$36, 1), Sections!P329)</f>
        <v>2.9640770416235949</v>
      </c>
      <c r="R329" s="149">
        <f>(BikeData!$G$5/L329)*BikeData!$N$2*(Sections!$O$2/Sections!$N$2)-Sections!W329/Sections!L329</f>
        <v>7.6838405105062666</v>
      </c>
      <c r="S329" s="149">
        <f>(Sections!$V$2*Sections!$L$2*BikeData!$N$2*((Sections!$P$2)/Sections!$M$2)/(1-Sections!$V$2*Sections!$N$2/Sections!$M$2))/Sections!L329-Sections!W329/Sections!L329</f>
        <v>11.995086709573398</v>
      </c>
      <c r="T329" s="149">
        <f t="shared" si="382"/>
        <v>2.9640770416235949</v>
      </c>
      <c r="U329" s="149">
        <f t="shared" si="420"/>
        <v>64.667745775697114</v>
      </c>
      <c r="V329" s="149">
        <f t="shared" si="386"/>
        <v>1.5469143566443603E-2</v>
      </c>
      <c r="W329" s="149">
        <f>0.5*Sections!$U$2*Sections!$T$2*Sections!N329^2</f>
        <v>751.67805413284998</v>
      </c>
      <c r="X329" s="149">
        <f>BikeData!$N$2*((Sections!$P$2)/Sections!$N$2)-(0.5*Sections!$U$2*Sections!$T$2*Sections!N329^2)/BikeData!$G$5</f>
        <v>7.5870546676804373</v>
      </c>
      <c r="Y329" s="149">
        <f>Sections!$V$2*BikeData!$N$2*(Sections!$P$2/Sections!$M$2)/(1-Sections!$V$2*Sections!$N$2/Sections!$M$2)</f>
        <v>15.459349727578084</v>
      </c>
      <c r="Z329" s="149">
        <f t="shared" si="387"/>
        <v>7.5870546676804373</v>
      </c>
      <c r="AA329" s="149">
        <f>$D$2-M329</f>
        <v>200.2</v>
      </c>
      <c r="AB329" s="149">
        <f>MAX(0, (N329^2 - M$17^2)/(2*Sections!Z329))</f>
        <v>216.1013824736857</v>
      </c>
      <c r="AC329" s="149">
        <f t="shared" si="392"/>
        <v>1</v>
      </c>
      <c r="AD329" s="149">
        <f t="shared" si="388"/>
        <v>2.9640770416235949</v>
      </c>
      <c r="AE329" s="639"/>
      <c r="FQ329" s="637"/>
      <c r="FR329" s="160">
        <f>INDEX($B$29:$B$34, MATCH($FV329, $A$29:$A$34, 0))</f>
        <v>277.57950855748163</v>
      </c>
      <c r="FS329" s="129">
        <f t="shared" si="393"/>
        <v>303</v>
      </c>
      <c r="FT329" s="129">
        <f t="shared" si="394"/>
        <v>65.361375504966873</v>
      </c>
      <c r="FU329" s="129">
        <f t="shared" si="395"/>
        <v>235.30095181788076</v>
      </c>
      <c r="FV329" s="149">
        <f>IF(GI329=1,
IF(FT329&lt;$E$29,1,
IF(FT329&lt;$E$30,2,
IF(FT329&lt;$E$31,3,
IF(FT329&lt;$E$32,4,
IF(FT329&lt;$E$33,5,
IF(FT329&lt;$E$34,6)))))),
IF(FT329&gt;$F$29,1,
IF(FT329&gt;$F$30,2,
IF(FT329&gt;$F$31,3,
IF(FT329&gt;$F$32,4,
IF(FT329&gt;$F$33,5,
IF(FT329&gt;$F$34,6)))))))</f>
        <v>5</v>
      </c>
      <c r="FW329" s="149" cm="1">
        <f t="array" ref="FW329">INDEX(Sections!$A$37:$F$67, MATCH(FT329, Acceleration!$H$6:$H$36, 1), Sections!FV329)</f>
        <v>2.9640770416235949</v>
      </c>
      <c r="FX329" s="129">
        <f>(BikeData!$G$5/FR329)*BikeData!$N$2*(Sections!$O$2/Sections!$N$2)-Sections!GC329/Sections!FR329</f>
        <v>7.6215101195516386</v>
      </c>
      <c r="FY329" s="129">
        <f>(Sections!$V$2*Sections!$L$2*BikeData!$N$2*((Sections!$P$2)/Sections!$M$2)/(1-Sections!$V$2*Sections!$N$2/Sections!$M$2))/Sections!FR329-Sections!GC329/Sections!FR329</f>
        <v>11.93275631861877</v>
      </c>
      <c r="FZ329" s="129">
        <f t="shared" si="396"/>
        <v>2.9640770416235949</v>
      </c>
      <c r="GA329" s="129">
        <f t="shared" ref="GA329:GA332" si="425">SQRT(FT329^2 + 2*-GF329*1)</f>
        <v>65.2461981389785</v>
      </c>
      <c r="GB329" s="129">
        <f t="shared" si="423"/>
        <v>1.531304766025577E-2</v>
      </c>
      <c r="GC329" s="149">
        <f>0.5*Sections!$U$2*Sections!$T$2*Sections!FT329^2</f>
        <v>768.97969342223109</v>
      </c>
      <c r="GD329" s="149">
        <f>BikeData!$N$2*((Sections!$P$2)/Sections!$N$2)-(0.5*Sections!$U$2*Sections!$T$2*Sections!FT329^2)/BikeData!$G$5</f>
        <v>7.5215181552206598</v>
      </c>
      <c r="GE329" s="149">
        <f>Sections!$V$2*BikeData!$N$2*(Sections!$P$2/Sections!$M$2)/(1-Sections!$V$2*Sections!$N$2/Sections!$M$2)</f>
        <v>15.459349727578084</v>
      </c>
      <c r="GF329" s="149">
        <f t="shared" si="398"/>
        <v>7.5215181552206598</v>
      </c>
      <c r="GG329" s="149">
        <f t="shared" si="399"/>
        <v>211.54111422000005</v>
      </c>
      <c r="GH329" s="149">
        <f>MAX(0, (FT329^2 - CX$6^2)/(2*Sections!GF329))</f>
        <v>283.99249458276103</v>
      </c>
      <c r="GI329" s="149">
        <f t="shared" si="400"/>
        <v>1</v>
      </c>
      <c r="GJ329" s="149">
        <f t="shared" si="424"/>
        <v>-7.5215181552206598</v>
      </c>
      <c r="GK329" s="639"/>
      <c r="GL329" s="670"/>
      <c r="GM329" s="229">
        <f>INDEX($B$29:$B$34, MATCH(GQ329, $A$29:$A$34, 0))</f>
        <v>288.49501037177833</v>
      </c>
      <c r="GN329" s="106">
        <f t="shared" si="402"/>
        <v>303</v>
      </c>
      <c r="GO329" s="106">
        <f t="shared" si="403"/>
        <v>42.973340051703126</v>
      </c>
      <c r="GP329" s="106">
        <f t="shared" si="404"/>
        <v>154.70402418613125</v>
      </c>
      <c r="GQ329" s="106">
        <f>IF(HD329=1,
IF(GO329&lt;$E$29,1,
IF(GO329&lt;$E$30,2,
IF(GO329&lt;$E$31,3,
IF(GO329&lt;$E$32,4,
IF(GO329&lt;$E$33,5,
IF(GO329&lt;$E$34,6)))))),
IF(GO329&gt;$F$29,1,
IF(GO329&gt;$F$30,2,
IF(GO329&gt;$F$31,3,
IF(GO329&gt;$F$32,4,
IF(GO329&gt;$F$33,5,
IF(GO329&gt;$F$34,6)))))))</f>
        <v>3</v>
      </c>
      <c r="GR329" s="106" cm="1">
        <f t="array" ref="GR329">INDEX(Sections!$A$37:$F$67, MATCH(GO329, Acceleration!$H$6:$H$36, 1), Sections!GQ329)</f>
        <v>6.8582415088433493</v>
      </c>
      <c r="GS329" s="106">
        <f>(BikeData!$G$5/GM329)*BikeData!$N$2*(Sections!$O$2/Sections!$N$2)-Sections!GX329/Sections!GM329</f>
        <v>8.8464174532809619</v>
      </c>
      <c r="GT329" s="106">
        <f>(Sections!$V$2*Sections!$L$2*BikeData!$N$2*((Sections!$P$2)/Sections!$M$2)/(1-Sections!$V$2*Sections!$N$2/Sections!$M$2))/Sections!GM329-Sections!GX329/Sections!GM329</f>
        <v>12.994543272390214</v>
      </c>
      <c r="GU329" s="106">
        <f t="shared" si="405"/>
        <v>6.8582415088433493</v>
      </c>
      <c r="GV329" s="106">
        <f t="shared" si="416"/>
        <v>42.759297857560171</v>
      </c>
      <c r="GW329" s="106">
        <f t="shared" si="418"/>
        <v>2.3328338527466498E-2</v>
      </c>
      <c r="GX329" s="106">
        <f>0.5*Sections!$U$2*Sections!$T$2*Sections!GO329^2</f>
        <v>332.40743193587616</v>
      </c>
      <c r="GY329" s="106">
        <f>BikeData!$N$2*((Sections!$P$2)/Sections!$N$2)-(0.5*Sections!$U$2*Sections!$T$2*Sections!GO329^2)/BikeData!$G$5</f>
        <v>9.1752009638810961</v>
      </c>
      <c r="GZ329" s="106">
        <f>Sections!$V$2*BikeData!$N$2*(Sections!$P$2/Sections!$M$2)/(1-Sections!$V$2*Sections!$N$2/Sections!$M$2)</f>
        <v>15.459349727578084</v>
      </c>
      <c r="HA329" s="106">
        <f t="shared" si="406"/>
        <v>9.1752009638810961</v>
      </c>
      <c r="HB329" s="106">
        <f t="shared" si="407"/>
        <v>80.211878759999991</v>
      </c>
      <c r="HC329" s="106">
        <f>MAX(0, (GO329^2 - DY$9^2)/(2*Sections!HA329))</f>
        <v>100.63583143677309</v>
      </c>
      <c r="HD329" s="106">
        <f t="shared" si="408"/>
        <v>1</v>
      </c>
      <c r="HE329" s="106">
        <f t="shared" si="419"/>
        <v>-9.1752009638810961</v>
      </c>
      <c r="HF329" s="639"/>
      <c r="HG329" s="672"/>
      <c r="HH329" s="82">
        <f>INDEX($B$29:$B$34, MATCH(HL329, $A$29:$A$34, 0))</f>
        <v>327.25651568900486</v>
      </c>
      <c r="HI329" s="82">
        <f t="shared" si="409"/>
        <v>303</v>
      </c>
      <c r="HJ329" s="82">
        <f t="shared" si="410"/>
        <v>26.773368991783983</v>
      </c>
      <c r="HK329" s="82">
        <f t="shared" si="411"/>
        <v>96.384128370422346</v>
      </c>
      <c r="HL329" s="106">
        <f>IF(HY329=1,
IF(HJ329&lt;$E$29,1,
IF(HJ329&lt;$E$30,2,
IF(HJ329&lt;$E$31,3,
IF(HJ329&lt;$E$32,4,
IF(HJ329&lt;$E$33,5,
IF(HJ329&lt;$E$34,6)))))),
IF(HJ329&gt;$F$29,1,
IF(HJ329&gt;$F$30,2,
IF(HJ329&gt;$F$31,3,
IF(HJ329&gt;$F$32,4,
IF(HJ329&gt;$F$33,5,
IF(HJ329&gt;$F$34,6)))))))</f>
        <v>1</v>
      </c>
      <c r="HM329" s="106" cm="1">
        <f t="array" ref="HM329">INDEX(Sections!$A$37:$F$67, MATCH(HJ329, Acceleration!$H$6:$H$36, 1), Sections!HL329)</f>
        <v>13.362416096299849</v>
      </c>
      <c r="HN329" s="82">
        <f>(BikeData!$G$5/HH329)*BikeData!$N$2*(Sections!$O$2/Sections!$N$2)-Sections!HS329/Sections!HH329</f>
        <v>8.4200870053912542</v>
      </c>
      <c r="HO329" s="82">
        <f>(Sections!$V$2*Sections!$L$2*BikeData!$N$2*((Sections!$P$2)/Sections!$M$2)/(1-Sections!$V$2*Sections!$N$2/Sections!$M$2))/Sections!HH329-Sections!HS329/Sections!HH329</f>
        <v>12.076893039299572</v>
      </c>
      <c r="HP329" s="82">
        <f t="shared" si="412"/>
        <v>8.4200870053912542</v>
      </c>
      <c r="HQ329" s="82">
        <f t="shared" si="417"/>
        <v>26.399282561957143</v>
      </c>
      <c r="HR329" s="106">
        <f t="shared" si="381"/>
        <v>3.7613320787258896E-2</v>
      </c>
      <c r="HS329" s="104">
        <f>0.5*Sections!$U$2*Sections!$T$2*Sections!HJ329^2</f>
        <v>129.0263916906396</v>
      </c>
      <c r="HT329" s="104">
        <f>BikeData!$N$2*((Sections!$P$2)/Sections!$N$2)-(0.5*Sections!$U$2*Sections!$T$2*Sections!HJ329^2)/BikeData!$G$5</f>
        <v>9.9455836920827494</v>
      </c>
      <c r="HU329" s="104">
        <f>Sections!$V$2*BikeData!$N$2*(Sections!$P$2/Sections!$M$2)/(1-Sections!$V$2*Sections!$N$2/Sections!$M$2)</f>
        <v>15.459349727578084</v>
      </c>
      <c r="HV329" s="106">
        <f t="shared" si="413"/>
        <v>9.9455836920827494</v>
      </c>
      <c r="HW329" s="106">
        <f t="shared" si="414"/>
        <v>18.421918600000026</v>
      </c>
      <c r="HX329" s="106">
        <f t="shared" si="390"/>
        <v>19.885598738161573</v>
      </c>
      <c r="HY329" s="106">
        <f t="shared" si="415"/>
        <v>1</v>
      </c>
      <c r="HZ329" s="106">
        <f t="shared" si="380"/>
        <v>-9.9455836920827494</v>
      </c>
      <c r="IA329" s="639"/>
    </row>
    <row r="330" spans="2:235">
      <c r="B330" s="65"/>
      <c r="C330" s="65"/>
      <c r="D330" s="65"/>
      <c r="E330" s="111"/>
      <c r="F330" s="111"/>
      <c r="L330" s="149">
        <f>INDEX($B$29:$B$34, MATCH($P330, $A$29:$A$34, 0))</f>
        <v>277.57950855748163</v>
      </c>
      <c r="M330" s="149">
        <f t="shared" si="384"/>
        <v>304</v>
      </c>
      <c r="N330" s="149">
        <f t="shared" si="421"/>
        <v>64.667745775697114</v>
      </c>
      <c r="O330" s="149">
        <f t="shared" si="385"/>
        <v>232.80388479250962</v>
      </c>
      <c r="P330" s="149">
        <f>IF(AC330=1,
IF(N330&lt;$E$29,1,
IF(N330&lt;$E$30,2,
IF(N330&lt;$E$31,3,
IF(N330&lt;$E$32,4,
IF(N330&lt;$E$33,5,
IF(N330&lt;$E$34,6)))))),
IF(N330&gt;$F$29,1,
IF(N330&gt;$F$30,2,
IF(N330&gt;$F$31,3,
IF(N330&gt;$F$32,4,
IF(N330&gt;$F$33,5,
IF(N330&gt;$F$34,6)))))))</f>
        <v>5</v>
      </c>
      <c r="Q330" s="149" cm="1">
        <f t="array" ref="Q330">INDEX(Sections!$A$37:$F$67, MATCH(N330, Acceleration!$H$6:$H$36, 1), Sections!P330)</f>
        <v>2.9640770416235949</v>
      </c>
      <c r="R330" s="149">
        <f>(BikeData!$G$5/L330)*BikeData!$N$2*(Sections!$O$2/Sections!$N$2)-Sections!W330/Sections!L330</f>
        <v>7.6799963227975629</v>
      </c>
      <c r="S330" s="149">
        <f>(Sections!$V$2*Sections!$L$2*BikeData!$N$2*((Sections!$P$2)/Sections!$M$2)/(1-Sections!$V$2*Sections!$N$2/Sections!$M$2))/Sections!L330-Sections!W330/Sections!L330</f>
        <v>11.991242521864695</v>
      </c>
      <c r="T330" s="149">
        <f t="shared" si="382"/>
        <v>2.9640770416235949</v>
      </c>
      <c r="U330" s="149">
        <f t="shared" si="420"/>
        <v>64.713565021511826</v>
      </c>
      <c r="V330" s="149">
        <f t="shared" si="386"/>
        <v>1.5458183161667954E-2</v>
      </c>
      <c r="W330" s="149">
        <f>0.5*Sections!$U$2*Sections!$T$2*Sections!N330^2</f>
        <v>752.74512186783454</v>
      </c>
      <c r="X330" s="149">
        <f>BikeData!$N$2*((Sections!$P$2)/Sections!$N$2)-(0.5*Sections!$U$2*Sections!$T$2*Sections!N330^2)/BikeData!$G$5</f>
        <v>7.5830127444418594</v>
      </c>
      <c r="Y330" s="149">
        <f>Sections!$V$2*BikeData!$N$2*(Sections!$P$2/Sections!$M$2)/(1-Sections!$V$2*Sections!$N$2/Sections!$M$2)</f>
        <v>15.459349727578084</v>
      </c>
      <c r="Z330" s="149">
        <f t="shared" si="387"/>
        <v>7.5830127444418594</v>
      </c>
      <c r="AA330" s="149">
        <f>$D$2-M330</f>
        <v>199.2</v>
      </c>
      <c r="AB330" s="149">
        <f>MAX(0, (N330^2 - M$17^2)/(2*Sections!Z330))</f>
        <v>216.60745339439538</v>
      </c>
      <c r="AC330" s="149">
        <f t="shared" si="392"/>
        <v>1</v>
      </c>
      <c r="AD330" s="149">
        <f t="shared" si="388"/>
        <v>2.9640770416235949</v>
      </c>
      <c r="AE330" s="639"/>
      <c r="FQ330" s="637"/>
      <c r="FR330" s="160">
        <f>INDEX($B$29:$B$34, MATCH($FV330, $A$29:$A$34, 0))</f>
        <v>277.57950855748163</v>
      </c>
      <c r="FS330" s="129">
        <f t="shared" si="393"/>
        <v>304</v>
      </c>
      <c r="FT330" s="129">
        <f t="shared" si="394"/>
        <v>65.2461981389785</v>
      </c>
      <c r="FU330" s="129">
        <f t="shared" si="395"/>
        <v>234.8863133003226</v>
      </c>
      <c r="FV330" s="149">
        <f>IF(GI330=1,
IF(FT330&lt;$E$29,1,
IF(FT330&lt;$E$30,2,
IF(FT330&lt;$E$31,3,
IF(FT330&lt;$E$32,4,
IF(FT330&lt;$E$33,5,
IF(FT330&lt;$E$34,6)))))),
IF(FT330&gt;$F$29,1,
IF(FT330&gt;$F$30,2,
IF(FT330&gt;$F$31,3,
IF(FT330&gt;$F$32,4,
IF(FT330&gt;$F$33,5,
IF(FT330&gt;$F$34,6)))))))</f>
        <v>5</v>
      </c>
      <c r="FW330" s="149" cm="1">
        <f t="array" ref="FW330">INDEX(Sections!$A$37:$F$67, MATCH(FT330, Acceleration!$H$6:$H$36, 1), Sections!FV330)</f>
        <v>2.9640770416235949</v>
      </c>
      <c r="FX330" s="129">
        <f>(BikeData!$G$5/FR330)*BikeData!$N$2*(Sections!$O$2/Sections!$N$2)-Sections!GC330/Sections!FR330</f>
        <v>7.6312649697923902</v>
      </c>
      <c r="FY330" s="129">
        <f>(Sections!$V$2*Sections!$L$2*BikeData!$N$2*((Sections!$P$2)/Sections!$M$2)/(1-Sections!$V$2*Sections!$N$2/Sections!$M$2))/Sections!FR330-Sections!GC330/Sections!FR330</f>
        <v>11.942511168859522</v>
      </c>
      <c r="FZ330" s="129">
        <f t="shared" si="396"/>
        <v>2.9640770416235949</v>
      </c>
      <c r="GA330" s="129">
        <f t="shared" si="425"/>
        <v>65.130659616259592</v>
      </c>
      <c r="GB330" s="129">
        <f t="shared" si="423"/>
        <v>1.5340145746990049E-2</v>
      </c>
      <c r="GC330" s="149">
        <f>0.5*Sections!$U$2*Sections!$T$2*Sections!FT330^2</f>
        <v>766.27194688635143</v>
      </c>
      <c r="GD330" s="149">
        <f>BikeData!$N$2*((Sections!$P$2)/Sections!$N$2)-(0.5*Sections!$U$2*Sections!$T$2*Sections!FT330^2)/BikeData!$G$5</f>
        <v>7.5317747708868712</v>
      </c>
      <c r="GE330" s="149">
        <f>Sections!$V$2*BikeData!$N$2*(Sections!$P$2/Sections!$M$2)/(1-Sections!$V$2*Sections!$N$2/Sections!$M$2)</f>
        <v>15.459349727578084</v>
      </c>
      <c r="GF330" s="149">
        <f t="shared" si="398"/>
        <v>7.5317747708868712</v>
      </c>
      <c r="GG330" s="149">
        <f t="shared" si="399"/>
        <v>210.54111422000005</v>
      </c>
      <c r="GH330" s="149">
        <f>MAX(0, (FT330^2 - CX$6^2)/(2*Sections!GF330))</f>
        <v>282.60712123562143</v>
      </c>
      <c r="GI330" s="149">
        <f t="shared" si="400"/>
        <v>1</v>
      </c>
      <c r="GJ330" s="149">
        <f t="shared" si="424"/>
        <v>-7.5317747708868712</v>
      </c>
      <c r="GK330" s="639"/>
      <c r="GL330" s="670"/>
      <c r="GM330" s="229">
        <f>INDEX($B$29:$B$34, MATCH(GQ330, $A$29:$A$34, 0))</f>
        <v>300.69501336586995</v>
      </c>
      <c r="GN330" s="106">
        <f t="shared" si="402"/>
        <v>304</v>
      </c>
      <c r="GO330" s="106">
        <f t="shared" si="403"/>
        <v>42.759297857560171</v>
      </c>
      <c r="GP330" s="106">
        <f t="shared" si="404"/>
        <v>153.93347228721663</v>
      </c>
      <c r="GQ330" s="106">
        <f>IF(HD330=1,
IF(GO330&lt;$E$29,1,
IF(GO330&lt;$E$30,2,
IF(GO330&lt;$E$31,3,
IF(GO330&lt;$E$32,4,
IF(GO330&lt;$E$33,5,
IF(GO330&lt;$E$34,6)))))),
IF(GO330&gt;$F$29,1,
IF(GO330&gt;$F$30,2,
IF(GO330&gt;$F$31,3,
IF(GO330&gt;$F$32,4,
IF(GO330&gt;$F$33,5,
IF(GO330&gt;$F$34,6)))))))</f>
        <v>2</v>
      </c>
      <c r="GR330" s="106" cm="1">
        <f t="array" ref="GR330">INDEX(Sections!$A$37:$F$67, MATCH(GO330, Acceleration!$H$6:$H$36, 1), Sections!GQ330)</f>
        <v>9.4901727706756382</v>
      </c>
      <c r="GS330" s="106">
        <f>(BikeData!$G$5/GM330)*BikeData!$N$2*(Sections!$O$2/Sections!$N$2)-Sections!GX330/Sections!GM330</f>
        <v>8.4984793684457642</v>
      </c>
      <c r="GT330" s="106">
        <f>(Sections!$V$2*Sections!$L$2*BikeData!$N$2*((Sections!$P$2)/Sections!$M$2)/(1-Sections!$V$2*Sections!$N$2/Sections!$M$2))/Sections!GM330-Sections!GX330/Sections!GM330</f>
        <v>12.478304600037704</v>
      </c>
      <c r="GU330" s="106">
        <f t="shared" si="405"/>
        <v>8.4984793684457642</v>
      </c>
      <c r="GV330" s="106">
        <f t="shared" si="416"/>
        <v>42.543884731750005</v>
      </c>
      <c r="GW330" s="106">
        <f t="shared" si="418"/>
        <v>2.3445784076181381E-2</v>
      </c>
      <c r="GX330" s="106">
        <f>0.5*Sections!$U$2*Sections!$T$2*Sections!GO330^2</f>
        <v>329.10435958887894</v>
      </c>
      <c r="GY330" s="106">
        <f>BikeData!$N$2*((Sections!$P$2)/Sections!$N$2)-(0.5*Sections!$U$2*Sections!$T$2*Sections!GO330^2)/BikeData!$G$5</f>
        <v>9.1877126015591148</v>
      </c>
      <c r="GZ330" s="106">
        <f>Sections!$V$2*BikeData!$N$2*(Sections!$P$2/Sections!$M$2)/(1-Sections!$V$2*Sections!$N$2/Sections!$M$2)</f>
        <v>15.459349727578084</v>
      </c>
      <c r="HA330" s="106">
        <f t="shared" si="406"/>
        <v>9.1877126015591148</v>
      </c>
      <c r="HB330" s="106">
        <f t="shared" si="407"/>
        <v>79.211878759999991</v>
      </c>
      <c r="HC330" s="106">
        <f>MAX(0, (GO330^2 - DY$9^2)/(2*Sections!HA330))</f>
        <v>99.500149414843762</v>
      </c>
      <c r="HD330" s="106">
        <f t="shared" si="408"/>
        <v>1</v>
      </c>
      <c r="HE330" s="106">
        <f t="shared" si="419"/>
        <v>-9.1877126015591148</v>
      </c>
      <c r="HF330" s="639"/>
      <c r="HG330" s="672"/>
      <c r="HH330" s="82">
        <f>INDEX($B$29:$B$34, MATCH(HL330, $A$29:$A$34, 0))</f>
        <v>327.25651568900486</v>
      </c>
      <c r="HI330" s="82">
        <f t="shared" si="409"/>
        <v>304</v>
      </c>
      <c r="HJ330" s="82">
        <f t="shared" si="410"/>
        <v>26.399282561957143</v>
      </c>
      <c r="HK330" s="82">
        <f t="shared" si="411"/>
        <v>95.037417223045722</v>
      </c>
      <c r="HL330" s="106">
        <f>IF(HY330=1,
IF(HJ330&lt;$E$29,1,
IF(HJ330&lt;$E$30,2,
IF(HJ330&lt;$E$31,3,
IF(HJ330&lt;$E$32,4,
IF(HJ330&lt;$E$33,5,
IF(HJ330&lt;$E$34,6)))))),
IF(HJ330&gt;$F$29,1,
IF(HJ330&gt;$F$30,2,
IF(HJ330&gt;$F$31,3,
IF(HJ330&gt;$F$32,4,
IF(HJ330&gt;$F$33,5,
IF(HJ330&gt;$F$34,6)))))))</f>
        <v>1</v>
      </c>
      <c r="HM330" s="106" cm="1">
        <f t="array" ref="HM330">INDEX(Sections!$A$37:$F$67, MATCH(HJ330, Acceleration!$H$6:$H$36, 1), Sections!HL330)</f>
        <v>13.389133083743124</v>
      </c>
      <c r="HN330" s="82">
        <f>(BikeData!$G$5/HH330)*BikeData!$N$2*(Sections!$O$2/Sections!$N$2)-Sections!HS330/Sections!HH330</f>
        <v>8.4310276894036456</v>
      </c>
      <c r="HO330" s="82">
        <f>(Sections!$V$2*Sections!$L$2*BikeData!$N$2*((Sections!$P$2)/Sections!$M$2)/(1-Sections!$V$2*Sections!$N$2/Sections!$M$2))/Sections!HH330-Sections!HS330/Sections!HH330</f>
        <v>12.087833723311963</v>
      </c>
      <c r="HP330" s="82">
        <f t="shared" si="412"/>
        <v>8.4310276894036456</v>
      </c>
      <c r="HQ330" s="82">
        <f t="shared" si="417"/>
        <v>26.019297224996851</v>
      </c>
      <c r="HR330" s="106">
        <f t="shared" si="381"/>
        <v>3.8154410289798761E-2</v>
      </c>
      <c r="HS330" s="104">
        <f>0.5*Sections!$U$2*Sections!$T$2*Sections!HJ330^2</f>
        <v>125.4459815614898</v>
      </c>
      <c r="HT330" s="104">
        <f>BikeData!$N$2*((Sections!$P$2)/Sections!$N$2)-(0.5*Sections!$U$2*Sections!$T$2*Sections!HJ330^2)/BikeData!$G$5</f>
        <v>9.9591458516628624</v>
      </c>
      <c r="HU330" s="104">
        <f>Sections!$V$2*BikeData!$N$2*(Sections!$P$2/Sections!$M$2)/(1-Sections!$V$2*Sections!$N$2/Sections!$M$2)</f>
        <v>15.459349727578084</v>
      </c>
      <c r="HV330" s="106">
        <f t="shared" si="413"/>
        <v>9.9591458516628624</v>
      </c>
      <c r="HW330" s="106">
        <f t="shared" si="414"/>
        <v>17.421918600000026</v>
      </c>
      <c r="HX330" s="106">
        <f t="shared" si="390"/>
        <v>18.8598807189993</v>
      </c>
      <c r="HY330" s="106">
        <f t="shared" si="415"/>
        <v>1</v>
      </c>
      <c r="HZ330" s="106">
        <f t="shared" si="380"/>
        <v>-9.9591458516628624</v>
      </c>
      <c r="IA330" s="639"/>
    </row>
    <row r="331" spans="2:235">
      <c r="B331" s="65"/>
      <c r="C331" s="65"/>
      <c r="D331" s="65"/>
      <c r="E331" s="111"/>
      <c r="F331" s="111"/>
      <c r="L331" s="149">
        <f>INDEX($B$29:$B$34, MATCH($P331, $A$29:$A$34, 0))</f>
        <v>277.57950855748163</v>
      </c>
      <c r="M331" s="149">
        <f t="shared" si="384"/>
        <v>305</v>
      </c>
      <c r="N331" s="149">
        <f t="shared" si="421"/>
        <v>64.713565021511826</v>
      </c>
      <c r="O331" s="149">
        <f t="shared" si="385"/>
        <v>232.96883407744258</v>
      </c>
      <c r="P331" s="149">
        <f>IF(AC331=1,
IF(N331&lt;$E$29,1,
IF(N331&lt;$E$30,2,
IF(N331&lt;$E$31,3,
IF(N331&lt;$E$32,4,
IF(N331&lt;$E$33,5,
IF(N331&lt;$E$34,6)))))),
IF(N331&gt;$F$29,1,
IF(N331&gt;$F$30,2,
IF(N331&gt;$F$31,3,
IF(N331&gt;$F$32,4,
IF(N331&gt;$F$33,5,
IF(N331&gt;$F$34,6)))))))</f>
        <v>5</v>
      </c>
      <c r="Q331" s="149" cm="1">
        <f t="array" ref="Q331">INDEX(Sections!$A$37:$F$67, MATCH(N331, Acceleration!$H$6:$H$36, 1), Sections!P331)</f>
        <v>2.9640770416235949</v>
      </c>
      <c r="R331" s="149">
        <f>(BikeData!$G$5/L331)*BikeData!$N$2*(Sections!$O$2/Sections!$N$2)-Sections!W331/Sections!L331</f>
        <v>7.6761521350888593</v>
      </c>
      <c r="S331" s="149">
        <f>(Sections!$V$2*Sections!$L$2*BikeData!$N$2*((Sections!$P$2)/Sections!$M$2)/(1-Sections!$V$2*Sections!$N$2/Sections!$M$2))/Sections!L331-Sections!W331/Sections!L331</f>
        <v>11.987398334155991</v>
      </c>
      <c r="T331" s="149">
        <f t="shared" si="382"/>
        <v>2.9640770416235949</v>
      </c>
      <c r="U331" s="149">
        <f t="shared" si="420"/>
        <v>64.75935184880008</v>
      </c>
      <c r="V331" s="149">
        <f t="shared" si="386"/>
        <v>1.5447246021369774E-2</v>
      </c>
      <c r="W331" s="149">
        <f>0.5*Sections!$U$2*Sections!$T$2*Sections!N331^2</f>
        <v>753.81218960281899</v>
      </c>
      <c r="X331" s="149">
        <f>BikeData!$N$2*((Sections!$P$2)/Sections!$N$2)-(0.5*Sections!$U$2*Sections!$T$2*Sections!N331^2)/BikeData!$G$5</f>
        <v>7.5789708212032822</v>
      </c>
      <c r="Y331" s="149">
        <f>Sections!$V$2*BikeData!$N$2*(Sections!$P$2/Sections!$M$2)/(1-Sections!$V$2*Sections!$N$2/Sections!$M$2)</f>
        <v>15.459349727578084</v>
      </c>
      <c r="Z331" s="149">
        <f t="shared" si="387"/>
        <v>7.5789708212032822</v>
      </c>
      <c r="AA331" s="149">
        <f>$D$2-M331</f>
        <v>198.2</v>
      </c>
      <c r="AB331" s="149">
        <f>MAX(0, (N331^2 - M$17^2)/(2*Sections!Z331))</f>
        <v>217.114064098108</v>
      </c>
      <c r="AC331" s="149">
        <f t="shared" si="392"/>
        <v>1</v>
      </c>
      <c r="AD331" s="149">
        <f t="shared" si="388"/>
        <v>2.9640770416235949</v>
      </c>
      <c r="AE331" s="639"/>
      <c r="FQ331" s="637"/>
      <c r="FR331" s="160">
        <f>INDEX($B$29:$B$34, MATCH($FV331, $A$29:$A$34, 0))</f>
        <v>277.57950855748163</v>
      </c>
      <c r="FS331" s="129">
        <f t="shared" si="393"/>
        <v>305</v>
      </c>
      <c r="FT331" s="129">
        <f t="shared" si="394"/>
        <v>65.130659616259592</v>
      </c>
      <c r="FU331" s="129">
        <f t="shared" si="395"/>
        <v>234.47037461853455</v>
      </c>
      <c r="FV331" s="149">
        <f>IF(GI331=1,
IF(FT331&lt;$E$29,1,
IF(FT331&lt;$E$30,2,
IF(FT331&lt;$E$31,3,
IF(FT331&lt;$E$32,4,
IF(FT331&lt;$E$33,5,
IF(FT331&lt;$E$34,6)))))),
IF(FT331&gt;$F$29,1,
IF(FT331&gt;$F$30,2,
IF(FT331&gt;$F$31,3,
IF(FT331&gt;$F$32,4,
IF(FT331&gt;$F$33,5,
IF(FT331&gt;$F$34,6)))))))</f>
        <v>5</v>
      </c>
      <c r="FW331" s="149" cm="1">
        <f t="array" ref="FW331">INDEX(Sections!$A$37:$F$67, MATCH(FT331, Acceleration!$H$6:$H$36, 1), Sections!FV331)</f>
        <v>2.9640770416235949</v>
      </c>
      <c r="FX331" s="129">
        <f>(BikeData!$G$5/FR331)*BikeData!$N$2*(Sections!$O$2/Sections!$N$2)-Sections!GC331/Sections!FR331</f>
        <v>7.6410331221016508</v>
      </c>
      <c r="FY331" s="129">
        <f>(Sections!$V$2*Sections!$L$2*BikeData!$N$2*((Sections!$P$2)/Sections!$M$2)/(1-Sections!$V$2*Sections!$N$2/Sections!$M$2))/Sections!FR331-Sections!GC331/Sections!FR331</f>
        <v>11.952279321168781</v>
      </c>
      <c r="FZ331" s="129">
        <f t="shared" si="396"/>
        <v>2.9640770416235949</v>
      </c>
      <c r="GA331" s="129">
        <f t="shared" si="425"/>
        <v>65.014757796237106</v>
      </c>
      <c r="GB331" s="129">
        <f t="shared" si="423"/>
        <v>1.5367425451954382E-2</v>
      </c>
      <c r="GC331" s="149">
        <f>0.5*Sections!$U$2*Sections!$T$2*Sections!FT331^2</f>
        <v>763.56050796883233</v>
      </c>
      <c r="GD331" s="149">
        <f>BikeData!$N$2*((Sections!$P$2)/Sections!$N$2)-(0.5*Sections!$U$2*Sections!$T$2*Sections!FT331^2)/BikeData!$G$5</f>
        <v>7.5420453728471708</v>
      </c>
      <c r="GE331" s="149">
        <f>Sections!$V$2*BikeData!$N$2*(Sections!$P$2/Sections!$M$2)/(1-Sections!$V$2*Sections!$N$2/Sections!$M$2)</f>
        <v>15.459349727578084</v>
      </c>
      <c r="GF331" s="149">
        <f t="shared" si="398"/>
        <v>7.5420453728471708</v>
      </c>
      <c r="GG331" s="149">
        <f t="shared" si="399"/>
        <v>209.54111422000005</v>
      </c>
      <c r="GH331" s="149">
        <f>MAX(0, (FT331^2 - CX$6^2)/(2*Sections!GF331))</f>
        <v>281.22363446135603</v>
      </c>
      <c r="GI331" s="149">
        <f t="shared" si="400"/>
        <v>1</v>
      </c>
      <c r="GJ331" s="149">
        <f t="shared" si="424"/>
        <v>-7.5420453728471708</v>
      </c>
      <c r="GK331" s="639"/>
      <c r="GL331" s="670"/>
      <c r="GM331" s="229">
        <f>INDEX($B$29:$B$34, MATCH(GQ331, $A$29:$A$34, 0))</f>
        <v>300.69501336586995</v>
      </c>
      <c r="GN331" s="106">
        <f t="shared" si="402"/>
        <v>305</v>
      </c>
      <c r="GO331" s="106">
        <f t="shared" si="403"/>
        <v>42.543884731750005</v>
      </c>
      <c r="GP331" s="106">
        <f t="shared" si="404"/>
        <v>153.15798503430003</v>
      </c>
      <c r="GQ331" s="106">
        <f>IF(HD331=1,
IF(GO331&lt;$E$29,1,
IF(GO331&lt;$E$30,2,
IF(GO331&lt;$E$31,3,
IF(GO331&lt;$E$32,4,
IF(GO331&lt;$E$33,5,
IF(GO331&lt;$E$34,6)))))),
IF(GO331&gt;$F$29,1,
IF(GO331&gt;$F$30,2,
IF(GO331&gt;$F$31,3,
IF(GO331&gt;$F$32,4,
IF(GO331&gt;$F$33,5,
IF(GO331&gt;$F$34,6)))))))</f>
        <v>2</v>
      </c>
      <c r="GR331" s="106" cm="1">
        <f t="array" ref="GR331">INDEX(Sections!$A$37:$F$67, MATCH(GO331, Acceleration!$H$6:$H$36, 1), Sections!GQ331)</f>
        <v>9.4901727706756382</v>
      </c>
      <c r="GS331" s="106">
        <f>(BikeData!$G$5/GM331)*BikeData!$N$2*(Sections!$O$2/Sections!$N$2)-Sections!GX331/Sections!GM331</f>
        <v>8.5094791402728305</v>
      </c>
      <c r="GT331" s="106">
        <f>(Sections!$V$2*Sections!$L$2*BikeData!$N$2*((Sections!$P$2)/Sections!$M$2)/(1-Sections!$V$2*Sections!$N$2/Sections!$M$2))/Sections!GM331-Sections!GX331/Sections!GM331</f>
        <v>12.489304371864771</v>
      </c>
      <c r="GU331" s="106">
        <f t="shared" si="405"/>
        <v>8.5094791402728305</v>
      </c>
      <c r="GV331" s="106">
        <f t="shared" si="416"/>
        <v>42.327079340149474</v>
      </c>
      <c r="GW331" s="106">
        <f t="shared" si="418"/>
        <v>2.3565185359573648E-2</v>
      </c>
      <c r="GX331" s="106">
        <f>0.5*Sections!$U$2*Sections!$T$2*Sections!GO331^2</f>
        <v>325.79678305231761</v>
      </c>
      <c r="GY331" s="106">
        <f>BikeData!$N$2*((Sections!$P$2)/Sections!$N$2)-(0.5*Sections!$U$2*Sections!$T$2*Sections!GO331^2)/BikeData!$G$5</f>
        <v>9.2002413005612418</v>
      </c>
      <c r="GZ331" s="106">
        <f>Sections!$V$2*BikeData!$N$2*(Sections!$P$2/Sections!$M$2)/(1-Sections!$V$2*Sections!$N$2/Sections!$M$2)</f>
        <v>15.459349727578084</v>
      </c>
      <c r="HA331" s="106">
        <f t="shared" si="406"/>
        <v>9.2002413005612418</v>
      </c>
      <c r="HB331" s="106">
        <f t="shared" si="407"/>
        <v>78.211878759999991</v>
      </c>
      <c r="HC331" s="106">
        <f>MAX(0, (GO331^2 - DY$9^2)/(2*Sections!HA331))</f>
        <v>98.366013941287434</v>
      </c>
      <c r="HD331" s="106">
        <f t="shared" si="408"/>
        <v>1</v>
      </c>
      <c r="HE331" s="106">
        <f t="shared" si="419"/>
        <v>-9.2002413005612418</v>
      </c>
      <c r="HF331" s="639"/>
      <c r="HG331" s="672"/>
      <c r="HH331" s="82">
        <f>INDEX($B$29:$B$34, MATCH(HL331, $A$29:$A$34, 0))</f>
        <v>327.25651568900486</v>
      </c>
      <c r="HI331" s="82">
        <f t="shared" si="409"/>
        <v>305</v>
      </c>
      <c r="HJ331" s="82">
        <f t="shared" si="410"/>
        <v>26.019297224996851</v>
      </c>
      <c r="HK331" s="82">
        <f t="shared" si="411"/>
        <v>93.669470009988672</v>
      </c>
      <c r="HL331" s="106">
        <f>IF(HY331=1,
IF(HJ331&lt;$E$29,1,
IF(HJ331&lt;$E$30,2,
IF(HJ331&lt;$E$31,3,
IF(HJ331&lt;$E$32,4,
IF(HJ331&lt;$E$33,5,
IF(HJ331&lt;$E$34,6)))))),
IF(HJ331&gt;$F$29,1,
IF(HJ331&gt;$F$30,2,
IF(HJ331&gt;$F$31,3,
IF(HJ331&gt;$F$32,4,
IF(HJ331&gt;$F$33,5,
IF(HJ331&gt;$F$34,6)))))))</f>
        <v>1</v>
      </c>
      <c r="HM331" s="106" cm="1">
        <f t="array" ref="HM331">INDEX(Sections!$A$37:$F$67, MATCH(HJ331, Acceleration!$H$6:$H$36, 1), Sections!HL331)</f>
        <v>13.389133083743124</v>
      </c>
      <c r="HN331" s="82">
        <f>(BikeData!$G$5/HH331)*BikeData!$N$2*(Sections!$O$2/Sections!$N$2)-Sections!HS331/Sections!HH331</f>
        <v>8.4419832925305993</v>
      </c>
      <c r="HO331" s="82">
        <f>(Sections!$V$2*Sections!$L$2*BikeData!$N$2*((Sections!$P$2)/Sections!$M$2)/(1-Sections!$V$2*Sections!$N$2/Sections!$M$2))/Sections!HH331-Sections!HS331/Sections!HH331</f>
        <v>12.098789326438917</v>
      </c>
      <c r="HP331" s="82">
        <f t="shared" si="412"/>
        <v>8.4419832925305993</v>
      </c>
      <c r="HQ331" s="82">
        <f t="shared" si="417"/>
        <v>25.633149924902614</v>
      </c>
      <c r="HR331" s="106">
        <f t="shared" si="381"/>
        <v>3.8720333892329373E-2</v>
      </c>
      <c r="HS331" s="104">
        <f>0.5*Sections!$U$2*Sections!$T$2*Sections!HJ331^2</f>
        <v>121.8606890548912</v>
      </c>
      <c r="HT331" s="104">
        <f>BikeData!$N$2*((Sections!$P$2)/Sections!$N$2)-(0.5*Sections!$U$2*Sections!$T$2*Sections!HJ331^2)/BikeData!$G$5</f>
        <v>9.9727265050969471</v>
      </c>
      <c r="HU331" s="104">
        <f>Sections!$V$2*BikeData!$N$2*(Sections!$P$2/Sections!$M$2)/(1-Sections!$V$2*Sections!$N$2/Sections!$M$2)</f>
        <v>15.459349727578084</v>
      </c>
      <c r="HV331" s="106">
        <f t="shared" si="413"/>
        <v>9.9727265050969471</v>
      </c>
      <c r="HW331" s="106">
        <f t="shared" si="414"/>
        <v>16.421918600000026</v>
      </c>
      <c r="HX331" s="106">
        <f t="shared" si="390"/>
        <v>17.835559501497261</v>
      </c>
      <c r="HY331" s="106">
        <f t="shared" si="415"/>
        <v>1</v>
      </c>
      <c r="HZ331" s="106">
        <f t="shared" si="380"/>
        <v>-9.9727265050969471</v>
      </c>
      <c r="IA331" s="639"/>
    </row>
    <row r="332" spans="2:235">
      <c r="B332" s="65"/>
      <c r="C332" s="65"/>
      <c r="D332" s="65"/>
      <c r="E332" s="111"/>
      <c r="F332" s="111"/>
      <c r="L332" s="149">
        <f>INDEX($B$29:$B$34, MATCH($P332, $A$29:$A$34, 0))</f>
        <v>277.57950855748163</v>
      </c>
      <c r="M332" s="149">
        <f t="shared" si="384"/>
        <v>306</v>
      </c>
      <c r="N332" s="149">
        <f t="shared" si="421"/>
        <v>64.75935184880008</v>
      </c>
      <c r="O332" s="149">
        <f t="shared" si="385"/>
        <v>233.13366665568029</v>
      </c>
      <c r="P332" s="149">
        <f>IF(AC332=1,
IF(N332&lt;$E$29,1,
IF(N332&lt;$E$30,2,
IF(N332&lt;$E$31,3,
IF(N332&lt;$E$32,4,
IF(N332&lt;$E$33,5,
IF(N332&lt;$E$34,6)))))),
IF(N332&gt;$F$29,1,
IF(N332&gt;$F$30,2,
IF(N332&gt;$F$31,3,
IF(N332&gt;$F$32,4,
IF(N332&gt;$F$33,5,
IF(N332&gt;$F$34,6)))))))</f>
        <v>5</v>
      </c>
      <c r="Q332" s="149" cm="1">
        <f t="array" ref="Q332">INDEX(Sections!$A$37:$F$67, MATCH(N332, Acceleration!$H$6:$H$36, 1), Sections!P332)</f>
        <v>2.9640770416235949</v>
      </c>
      <c r="R332" s="149">
        <f>(BikeData!$G$5/L332)*BikeData!$N$2*(Sections!$O$2/Sections!$N$2)-Sections!W332/Sections!L332</f>
        <v>7.6723079473801565</v>
      </c>
      <c r="S332" s="149">
        <f>(Sections!$V$2*Sections!$L$2*BikeData!$N$2*((Sections!$P$2)/Sections!$M$2)/(1-Sections!$V$2*Sections!$N$2/Sections!$M$2))/Sections!L332-Sections!W332/Sections!L332</f>
        <v>11.983554146447288</v>
      </c>
      <c r="T332" s="149">
        <f t="shared" si="382"/>
        <v>2.9640770416235949</v>
      </c>
      <c r="U332" s="149">
        <f t="shared" si="420"/>
        <v>64.805106326275961</v>
      </c>
      <c r="V332" s="149">
        <f t="shared" si="386"/>
        <v>1.5436332063359332E-2</v>
      </c>
      <c r="W332" s="149">
        <f>0.5*Sections!$U$2*Sections!$T$2*Sections!N332^2</f>
        <v>754.87925733780344</v>
      </c>
      <c r="X332" s="149">
        <f>BikeData!$N$2*((Sections!$P$2)/Sections!$N$2)-(0.5*Sections!$U$2*Sections!$T$2*Sections!N332^2)/BikeData!$G$5</f>
        <v>7.5749288979647051</v>
      </c>
      <c r="Y332" s="149">
        <f>Sections!$V$2*BikeData!$N$2*(Sections!$P$2/Sections!$M$2)/(1-Sections!$V$2*Sections!$N$2/Sections!$M$2)</f>
        <v>15.459349727578084</v>
      </c>
      <c r="Z332" s="149">
        <f t="shared" ref="Z332:Z363" si="426">MIN(X332,Y332)</f>
        <v>7.5749288979647051</v>
      </c>
      <c r="AA332" s="149">
        <f>$D$2-M332</f>
        <v>197.2</v>
      </c>
      <c r="AB332" s="149">
        <f>MAX(0, (N332^2 - M$17^2)/(2*Sections!Z332))</f>
        <v>217.62121544889573</v>
      </c>
      <c r="AC332" s="149">
        <f t="shared" si="392"/>
        <v>1</v>
      </c>
      <c r="AD332" s="149">
        <f t="shared" si="388"/>
        <v>2.9640770416235949</v>
      </c>
      <c r="AE332" s="639"/>
      <c r="FQ332" s="637"/>
      <c r="FR332" s="160">
        <f>INDEX($B$29:$B$34, MATCH($FV332, $A$29:$A$34, 0))</f>
        <v>277.57950855748163</v>
      </c>
      <c r="FS332" s="129">
        <f t="shared" si="393"/>
        <v>306</v>
      </c>
      <c r="FT332" s="129">
        <f t="shared" si="394"/>
        <v>65.014757796237106</v>
      </c>
      <c r="FU332" s="129">
        <f t="shared" si="395"/>
        <v>234.05312806645358</v>
      </c>
      <c r="FV332" s="149">
        <f>IF(GI332=1,
IF(FT332&lt;$E$29,1,
IF(FT332&lt;$E$30,2,
IF(FT332&lt;$E$31,3,
IF(FT332&lt;$E$32,4,
IF(FT332&lt;$E$33,5,
IF(FT332&lt;$E$34,6)))))),
IF(FT332&gt;$F$29,1,
IF(FT332&gt;$F$30,2,
IF(FT332&gt;$F$31,3,
IF(FT332&gt;$F$32,4,
IF(FT332&gt;$F$33,5,
IF(FT332&gt;$F$34,6)))))))</f>
        <v>5</v>
      </c>
      <c r="FW332" s="149" cm="1">
        <f t="array" ref="FW332">INDEX(Sections!$A$37:$F$67, MATCH(FT332, Acceleration!$H$6:$H$36, 1), Sections!FV332)</f>
        <v>2.9640770416235949</v>
      </c>
      <c r="FX332" s="129">
        <f>(BikeData!$G$5/FR332)*BikeData!$N$2*(Sections!$O$2/Sections!$N$2)-Sections!GC332/Sections!FR332</f>
        <v>7.6508145946186072</v>
      </c>
      <c r="FY332" s="129">
        <f>(Sections!$V$2*Sections!$L$2*BikeData!$N$2*((Sections!$P$2)/Sections!$M$2)/(1-Sections!$V$2*Sections!$N$2/Sections!$M$2))/Sections!FR332-Sections!GC332/Sections!FR332</f>
        <v>11.962060793685739</v>
      </c>
      <c r="FZ332" s="129">
        <f t="shared" si="396"/>
        <v>2.9640770416235949</v>
      </c>
      <c r="GA332" s="129">
        <f t="shared" si="425"/>
        <v>64.898490516675551</v>
      </c>
      <c r="GB332" s="129">
        <f t="shared" si="423"/>
        <v>1.5394888712063345E-2</v>
      </c>
      <c r="GC332" s="149">
        <f>0.5*Sections!$U$2*Sections!$T$2*Sections!FT332^2</f>
        <v>760.8453716346072</v>
      </c>
      <c r="GD332" s="149">
        <f>BikeData!$N$2*((Sections!$P$2)/Sections!$N$2)-(0.5*Sections!$U$2*Sections!$T$2*Sections!FT332^2)/BikeData!$G$5</f>
        <v>7.5523299801737807</v>
      </c>
      <c r="GE332" s="149">
        <f>Sections!$V$2*BikeData!$N$2*(Sections!$P$2/Sections!$M$2)/(1-Sections!$V$2*Sections!$N$2/Sections!$M$2)</f>
        <v>15.459349727578084</v>
      </c>
      <c r="GF332" s="149">
        <f t="shared" si="398"/>
        <v>7.5523299801737807</v>
      </c>
      <c r="GG332" s="149">
        <f t="shared" si="399"/>
        <v>208.54111422000005</v>
      </c>
      <c r="GH332" s="149">
        <f>MAX(0, (FT332^2 - CX$6^2)/(2*Sections!GF332))</f>
        <v>279.8420316908684</v>
      </c>
      <c r="GI332" s="149">
        <f t="shared" si="400"/>
        <v>1</v>
      </c>
      <c r="GJ332" s="149">
        <f t="shared" si="424"/>
        <v>-7.5523299801737807</v>
      </c>
      <c r="GK332" s="639"/>
      <c r="GL332" s="670"/>
      <c r="GM332" s="229">
        <f>INDEX($B$29:$B$34, MATCH(GQ332, $A$29:$A$34, 0))</f>
        <v>300.69501336586995</v>
      </c>
      <c r="GN332" s="106">
        <f t="shared" si="402"/>
        <v>306</v>
      </c>
      <c r="GO332" s="106">
        <f t="shared" si="403"/>
        <v>42.327079340149474</v>
      </c>
      <c r="GP332" s="106">
        <f t="shared" si="404"/>
        <v>152.37748562453811</v>
      </c>
      <c r="GQ332" s="106">
        <f>IF(HD332=1,
IF(GO332&lt;$E$29,1,
IF(GO332&lt;$E$30,2,
IF(GO332&lt;$E$31,3,
IF(GO332&lt;$E$32,4,
IF(GO332&lt;$E$33,5,
IF(GO332&lt;$E$34,6)))))),
IF(GO332&gt;$F$29,1,
IF(GO332&gt;$F$30,2,
IF(GO332&gt;$F$31,3,
IF(GO332&gt;$F$32,4,
IF(GO332&gt;$F$33,5,
IF(GO332&gt;$F$34,6)))))))</f>
        <v>2</v>
      </c>
      <c r="GR332" s="106" cm="1">
        <f t="array" ref="GR332">INDEX(Sections!$A$37:$F$67, MATCH(GO332, Acceleration!$H$6:$H$36, 1), Sections!GQ332)</f>
        <v>9.4901727706756382</v>
      </c>
      <c r="GS332" s="106">
        <f>(BikeData!$G$5/GM332)*BikeData!$N$2*(Sections!$O$2/Sections!$N$2)-Sections!GX332/Sections!GM332</f>
        <v>8.520493911788753</v>
      </c>
      <c r="GT332" s="106">
        <f>(Sections!$V$2*Sections!$L$2*BikeData!$N$2*((Sections!$P$2)/Sections!$M$2)/(1-Sections!$V$2*Sections!$N$2/Sections!$M$2))/Sections!GM332-Sections!GX332/Sections!GM332</f>
        <v>12.500319143380693</v>
      </c>
      <c r="GU332" s="106">
        <f t="shared" si="405"/>
        <v>8.520493911788753</v>
      </c>
      <c r="GV332" s="106">
        <f t="shared" si="416"/>
        <v>42.10885977201238</v>
      </c>
      <c r="GW332" s="106">
        <f t="shared" si="418"/>
        <v>2.3686596264930259E-2</v>
      </c>
      <c r="GX332" s="106">
        <f>0.5*Sections!$U$2*Sections!$T$2*Sections!GO332^2</f>
        <v>322.48469618411548</v>
      </c>
      <c r="GY332" s="106">
        <f>BikeData!$N$2*((Sections!$P$2)/Sections!$N$2)-(0.5*Sections!$U$2*Sections!$T$2*Sections!GO332^2)/BikeData!$G$5</f>
        <v>9.2127870841529163</v>
      </c>
      <c r="GZ332" s="106">
        <f>Sections!$V$2*BikeData!$N$2*(Sections!$P$2/Sections!$M$2)/(1-Sections!$V$2*Sections!$N$2/Sections!$M$2)</f>
        <v>15.459349727578084</v>
      </c>
      <c r="HA332" s="106">
        <f t="shared" si="406"/>
        <v>9.2127870841529163</v>
      </c>
      <c r="HB332" s="106">
        <f t="shared" si="407"/>
        <v>77.211878759999991</v>
      </c>
      <c r="HC332" s="106">
        <f>MAX(0, (GO332^2 - DY$9^2)/(2*Sections!HA332))</f>
        <v>97.233422910046443</v>
      </c>
      <c r="HD332" s="106">
        <f t="shared" si="408"/>
        <v>1</v>
      </c>
      <c r="HE332" s="106">
        <f t="shared" si="419"/>
        <v>-9.2127870841529163</v>
      </c>
      <c r="HF332" s="639"/>
      <c r="HG332" s="672"/>
      <c r="HH332" s="82">
        <f>INDEX($B$29:$B$34, MATCH(HL332, $A$29:$A$34, 0))</f>
        <v>327.25651568900486</v>
      </c>
      <c r="HI332" s="82">
        <f t="shared" si="409"/>
        <v>306</v>
      </c>
      <c r="HJ332" s="82">
        <f t="shared" si="410"/>
        <v>25.633149924902614</v>
      </c>
      <c r="HK332" s="82">
        <f t="shared" si="411"/>
        <v>92.279339729649408</v>
      </c>
      <c r="HL332" s="106">
        <f>IF(HY332=1,
IF(HJ332&lt;$E$29,1,
IF(HJ332&lt;$E$30,2,
IF(HJ332&lt;$E$31,3,
IF(HJ332&lt;$E$32,4,
IF(HJ332&lt;$E$33,5,
IF(HJ332&lt;$E$34,6)))))),
IF(HJ332&gt;$F$29,1,
IF(HJ332&gt;$F$30,2,
IF(HJ332&gt;$F$31,3,
IF(HJ332&gt;$F$32,4,
IF(HJ332&gt;$F$33,5,
IF(HJ332&gt;$F$34,6)))))))</f>
        <v>1</v>
      </c>
      <c r="HM332" s="106" cm="1">
        <f t="array" ref="HM332">INDEX(Sections!$A$37:$F$67, MATCH(HJ332, Acceleration!$H$6:$H$36, 1), Sections!HL332)</f>
        <v>13.292219147067074</v>
      </c>
      <c r="HN332" s="82">
        <f>(BikeData!$G$5/HH332)*BikeData!$N$2*(Sections!$O$2/Sections!$N$2)-Sections!HS332/Sections!HH332</f>
        <v>8.4529538351163644</v>
      </c>
      <c r="HO332" s="82">
        <f>(Sections!$V$2*Sections!$L$2*BikeData!$N$2*((Sections!$P$2)/Sections!$M$2)/(1-Sections!$V$2*Sections!$N$2/Sections!$M$2))/Sections!HH332-Sections!HS332/Sections!HH332</f>
        <v>12.109759869024682</v>
      </c>
      <c r="HP332" s="82">
        <f t="shared" si="412"/>
        <v>8.4529538351163644</v>
      </c>
      <c r="HQ332" s="82">
        <f t="shared" si="417"/>
        <v>25.240557119788921</v>
      </c>
      <c r="HR332" s="106">
        <f t="shared" si="381"/>
        <v>3.9313038427552217E-2</v>
      </c>
      <c r="HS332" s="104">
        <f>0.5*Sections!$U$2*Sections!$T$2*Sections!HJ332^2</f>
        <v>118.27050751305627</v>
      </c>
      <c r="HT332" s="104">
        <f>BikeData!$N$2*((Sections!$P$2)/Sections!$N$2)-(0.5*Sections!$U$2*Sections!$T$2*Sections!HJ332^2)/BikeData!$G$5</f>
        <v>9.9863256776038991</v>
      </c>
      <c r="HU332" s="104">
        <f>Sections!$V$2*BikeData!$N$2*(Sections!$P$2/Sections!$M$2)/(1-Sections!$V$2*Sections!$N$2/Sections!$M$2)</f>
        <v>15.459349727578084</v>
      </c>
      <c r="HV332" s="106">
        <f t="shared" si="413"/>
        <v>9.9863256776038991</v>
      </c>
      <c r="HW332" s="106">
        <f t="shared" si="414"/>
        <v>15.421918600000026</v>
      </c>
      <c r="HX332" s="106">
        <f t="shared" si="390"/>
        <v>16.812633183519729</v>
      </c>
      <c r="HY332" s="106">
        <f t="shared" si="415"/>
        <v>1</v>
      </c>
      <c r="HZ332" s="106">
        <f t="shared" si="380"/>
        <v>-9.9863256776038991</v>
      </c>
      <c r="IA332" s="639"/>
    </row>
    <row r="333" spans="2:235">
      <c r="B333" s="65"/>
      <c r="C333" s="65"/>
      <c r="D333" s="65"/>
      <c r="E333" s="111"/>
      <c r="F333" s="111"/>
      <c r="L333" s="149">
        <f>INDEX($B$29:$B$34, MATCH($P333, $A$29:$A$34, 0))</f>
        <v>277.57950855748163</v>
      </c>
      <c r="M333" s="149">
        <f t="shared" si="384"/>
        <v>307</v>
      </c>
      <c r="N333" s="149">
        <f t="shared" si="421"/>
        <v>64.805106326275961</v>
      </c>
      <c r="O333" s="149">
        <f t="shared" si="385"/>
        <v>233.29838277459348</v>
      </c>
      <c r="P333" s="149">
        <f>IF(AC333=1,
IF(N333&lt;$E$29,1,
IF(N333&lt;$E$30,2,
IF(N333&lt;$E$31,3,
IF(N333&lt;$E$32,4,
IF(N333&lt;$E$33,5,
IF(N333&lt;$E$34,6)))))),
IF(N333&gt;$F$29,1,
IF(N333&gt;$F$30,2,
IF(N333&gt;$F$31,3,
IF(N333&gt;$F$32,4,
IF(N333&gt;$F$33,5,
IF(N333&gt;$F$34,6)))))))</f>
        <v>5</v>
      </c>
      <c r="Q333" s="149" cm="1">
        <f t="array" ref="Q333">INDEX(Sections!$A$37:$F$67, MATCH(N333, Acceleration!$H$6:$H$36, 1), Sections!P333)</f>
        <v>2.9640770416235949</v>
      </c>
      <c r="R333" s="149">
        <f>(BikeData!$G$5/L333)*BikeData!$N$2*(Sections!$O$2/Sections!$N$2)-Sections!W333/Sections!L333</f>
        <v>7.6684637596714547</v>
      </c>
      <c r="S333" s="149">
        <f>(Sections!$V$2*Sections!$L$2*BikeData!$N$2*((Sections!$P$2)/Sections!$M$2)/(1-Sections!$V$2*Sections!$N$2/Sections!$M$2))/Sections!L333-Sections!W333/Sections!L333</f>
        <v>11.979709958738585</v>
      </c>
      <c r="T333" s="149">
        <f t="shared" si="382"/>
        <v>2.9640770416235949</v>
      </c>
      <c r="U333" s="149">
        <f t="shared" si="420"/>
        <v>64.850828522411177</v>
      </c>
      <c r="V333" s="149">
        <f t="shared" si="386"/>
        <v>1.5425441205864015E-2</v>
      </c>
      <c r="W333" s="149">
        <f>0.5*Sections!$U$2*Sections!$T$2*Sections!N333^2</f>
        <v>755.94632507278777</v>
      </c>
      <c r="X333" s="149">
        <f>BikeData!$N$2*((Sections!$P$2)/Sections!$N$2)-(0.5*Sections!$U$2*Sections!$T$2*Sections!N333^2)/BikeData!$G$5</f>
        <v>7.5708869747261271</v>
      </c>
      <c r="Y333" s="149">
        <f>Sections!$V$2*BikeData!$N$2*(Sections!$P$2/Sections!$M$2)/(1-Sections!$V$2*Sections!$N$2/Sections!$M$2)</f>
        <v>15.459349727578084</v>
      </c>
      <c r="Z333" s="149">
        <f t="shared" si="426"/>
        <v>7.5708869747261271</v>
      </c>
      <c r="AA333" s="149">
        <f>$D$2-M333</f>
        <v>196.2</v>
      </c>
      <c r="AB333" s="149">
        <f>MAX(0, (N333^2 - M$17^2)/(2*Sections!Z333))</f>
        <v>218.12890831267575</v>
      </c>
      <c r="AC333" s="149">
        <f t="shared" si="392"/>
        <v>1</v>
      </c>
      <c r="AD333" s="149">
        <f t="shared" si="388"/>
        <v>2.9640770416235949</v>
      </c>
      <c r="AE333" s="639"/>
      <c r="FQ333" s="637"/>
      <c r="FR333" s="160">
        <f>INDEX($B$29:$B$34, MATCH($FV333, $A$29:$A$34, 0))</f>
        <v>277.57950855748163</v>
      </c>
      <c r="FS333" s="129">
        <f t="shared" si="393"/>
        <v>307</v>
      </c>
      <c r="FT333" s="129">
        <f t="shared" si="394"/>
        <v>64.898490516675551</v>
      </c>
      <c r="FU333" s="129">
        <f t="shared" si="395"/>
        <v>233.63456586003198</v>
      </c>
      <c r="FV333" s="149">
        <f>IF(GI333=1,
IF(FT333&lt;$E$29,1,
IF(FT333&lt;$E$30,2,
IF(FT333&lt;$E$31,3,
IF(FT333&lt;$E$32,4,
IF(FT333&lt;$E$33,5,
IF(FT333&lt;$E$34,6)))))),
IF(FT333&gt;$F$29,1,
IF(FT333&gt;$F$30,2,
IF(FT333&gt;$F$31,3,
IF(FT333&gt;$F$32,4,
IF(FT333&gt;$F$33,5,
IF(FT333&gt;$F$34,6)))))))</f>
        <v>5</v>
      </c>
      <c r="FW333" s="149" cm="1">
        <f t="array" ref="FW333">INDEX(Sections!$A$37:$F$67, MATCH(FT333, Acceleration!$H$6:$H$36, 1), Sections!FV333)</f>
        <v>2.9640770416235949</v>
      </c>
      <c r="FX333" s="129">
        <f>(BikeData!$G$5/FR333)*BikeData!$N$2*(Sections!$O$2/Sections!$N$2)-Sections!GC333/Sections!FR333</f>
        <v>7.6606094055071754</v>
      </c>
      <c r="FY333" s="129">
        <f>(Sections!$V$2*Sections!$L$2*BikeData!$N$2*((Sections!$P$2)/Sections!$M$2)/(1-Sections!$V$2*Sections!$N$2/Sections!$M$2))/Sections!FR333-Sections!GC333/Sections!FR333</f>
        <v>11.971855604574307</v>
      </c>
      <c r="FZ333" s="129">
        <f t="shared" si="396"/>
        <v>2.9640770416235949</v>
      </c>
      <c r="GA333" s="129">
        <f t="shared" ref="GA333:GA343" si="427">SQRT(FT333^2 + 2*-GF333*1)</f>
        <v>64.781855593361144</v>
      </c>
      <c r="GB333" s="129">
        <f t="shared" si="423"/>
        <v>1.5422537493098361E-2</v>
      </c>
      <c r="GC333" s="149">
        <f>0.5*Sections!$U$2*Sections!$T$2*Sections!FT333^2</f>
        <v>758.12653284174473</v>
      </c>
      <c r="GD333" s="149">
        <f>BikeData!$N$2*((Sections!$P$2)/Sections!$N$2)-(0.5*Sections!$U$2*Sections!$T$2*Sections!FT333^2)/BikeData!$G$5</f>
        <v>7.5626286119649269</v>
      </c>
      <c r="GE333" s="149">
        <f>Sections!$V$2*BikeData!$N$2*(Sections!$P$2/Sections!$M$2)/(1-Sections!$V$2*Sections!$N$2/Sections!$M$2)</f>
        <v>15.459349727578084</v>
      </c>
      <c r="GF333" s="149">
        <f t="shared" si="398"/>
        <v>7.5626286119649269</v>
      </c>
      <c r="GG333" s="149">
        <f t="shared" si="399"/>
        <v>207.54111422000005</v>
      </c>
      <c r="GH333" s="149">
        <f>MAX(0, (FT333^2 - CX$6^2)/(2*Sections!GF333))</f>
        <v>278.46231035856135</v>
      </c>
      <c r="GI333" s="149">
        <f t="shared" si="400"/>
        <v>1</v>
      </c>
      <c r="GJ333" s="149">
        <f t="shared" si="424"/>
        <v>-7.5626286119649269</v>
      </c>
      <c r="GK333" s="639"/>
      <c r="GL333" s="670"/>
      <c r="GM333" s="229">
        <f>INDEX($B$29:$B$34, MATCH(GQ333, $A$29:$A$34, 0))</f>
        <v>300.69501336586995</v>
      </c>
      <c r="GN333" s="106">
        <f t="shared" si="402"/>
        <v>307</v>
      </c>
      <c r="GO333" s="106">
        <f t="shared" si="403"/>
        <v>42.10885977201238</v>
      </c>
      <c r="GP333" s="106">
        <f t="shared" si="404"/>
        <v>151.59189517924457</v>
      </c>
      <c r="GQ333" s="106">
        <f>IF(HD333=1,
IF(GO333&lt;$E$29,1,
IF(GO333&lt;$E$30,2,
IF(GO333&lt;$E$31,3,
IF(GO333&lt;$E$32,4,
IF(GO333&lt;$E$33,5,
IF(GO333&lt;$E$34,6)))))),
IF(GO333&gt;$F$29,1,
IF(GO333&gt;$F$30,2,
IF(GO333&gt;$F$31,3,
IF(GO333&gt;$F$32,4,
IF(GO333&gt;$F$33,5,
IF(GO333&gt;$F$34,6)))))))</f>
        <v>2</v>
      </c>
      <c r="GR333" s="106" cm="1">
        <f t="array" ref="GR333">INDEX(Sections!$A$37:$F$67, MATCH(GO333, Acceleration!$H$6:$H$36, 1), Sections!GQ333)</f>
        <v>9.4901727706756382</v>
      </c>
      <c r="GS333" s="106">
        <f>(BikeData!$G$5/GM333)*BikeData!$N$2*(Sections!$O$2/Sections!$N$2)-Sections!GX333/Sections!GM333</f>
        <v>8.5315237034476503</v>
      </c>
      <c r="GT333" s="106">
        <f>(Sections!$V$2*Sections!$L$2*BikeData!$N$2*((Sections!$P$2)/Sections!$M$2)/(1-Sections!$V$2*Sections!$N$2/Sections!$M$2))/Sections!GM333-Sections!GX333/Sections!GM333</f>
        <v>12.511348935039591</v>
      </c>
      <c r="GU333" s="106">
        <f t="shared" si="405"/>
        <v>8.5315237034476503</v>
      </c>
      <c r="GV333" s="106">
        <f t="shared" si="416"/>
        <v>41.889203517705369</v>
      </c>
      <c r="GW333" s="106">
        <f t="shared" si="418"/>
        <v>2.3810072776342565E-2</v>
      </c>
      <c r="GX333" s="106">
        <f>0.5*Sections!$U$2*Sections!$T$2*Sections!GO333^2</f>
        <v>319.16809283382042</v>
      </c>
      <c r="GY333" s="106">
        <f>BikeData!$N$2*((Sections!$P$2)/Sections!$N$2)-(0.5*Sections!$U$2*Sections!$T$2*Sections!GO333^2)/BikeData!$G$5</f>
        <v>9.2253499756313069</v>
      </c>
      <c r="GZ333" s="106">
        <f>Sections!$V$2*BikeData!$N$2*(Sections!$P$2/Sections!$M$2)/(1-Sections!$V$2*Sections!$N$2/Sections!$M$2)</f>
        <v>15.459349727578084</v>
      </c>
      <c r="HA333" s="106">
        <f t="shared" si="406"/>
        <v>9.2253499756313069</v>
      </c>
      <c r="HB333" s="106">
        <f t="shared" si="407"/>
        <v>76.211878759999991</v>
      </c>
      <c r="HC333" s="106">
        <f>MAX(0, (GO333^2 - DY$9^2)/(2*Sections!HA333))</f>
        <v>96.102374217931072</v>
      </c>
      <c r="HD333" s="106">
        <f t="shared" si="408"/>
        <v>1</v>
      </c>
      <c r="HE333" s="106">
        <f t="shared" si="419"/>
        <v>-9.2253499756313069</v>
      </c>
      <c r="HF333" s="639"/>
      <c r="HG333" s="672"/>
      <c r="HH333" s="82">
        <f>INDEX($B$29:$B$34, MATCH(HL333, $A$29:$A$34, 0))</f>
        <v>327.25651568900486</v>
      </c>
      <c r="HI333" s="82">
        <f t="shared" si="409"/>
        <v>307</v>
      </c>
      <c r="HJ333" s="82">
        <f t="shared" si="410"/>
        <v>25.240557119788921</v>
      </c>
      <c r="HK333" s="82">
        <f t="shared" si="411"/>
        <v>90.866005631240114</v>
      </c>
      <c r="HL333" s="106">
        <f>IF(HY333=1,
IF(HJ333&lt;$E$29,1,
IF(HJ333&lt;$E$30,2,
IF(HJ333&lt;$E$31,3,
IF(HJ333&lt;$E$32,4,
IF(HJ333&lt;$E$33,5,
IF(HJ333&lt;$E$34,6)))))),
IF(HJ333&gt;$F$29,1,
IF(HJ333&gt;$F$30,2,
IF(HJ333&gt;$F$31,3,
IF(HJ333&gt;$F$32,4,
IF(HJ333&gt;$F$33,5,
IF(HJ333&gt;$F$34,6)))))))</f>
        <v>1</v>
      </c>
      <c r="HM333" s="106" cm="1">
        <f t="array" ref="HM333">INDEX(Sections!$A$37:$F$67, MATCH(HJ333, Acceleration!$H$6:$H$36, 1), Sections!HL333)</f>
        <v>13.292219147067074</v>
      </c>
      <c r="HN333" s="82">
        <f>(BikeData!$G$5/HH333)*BikeData!$N$2*(Sections!$O$2/Sections!$N$2)-Sections!HS333/Sections!HH333</f>
        <v>8.4639393375329259</v>
      </c>
      <c r="HO333" s="82">
        <f>(Sections!$V$2*Sections!$L$2*BikeData!$N$2*((Sections!$P$2)/Sections!$M$2)/(1-Sections!$V$2*Sections!$N$2/Sections!$M$2))/Sections!HH333-Sections!HS333/Sections!HH333</f>
        <v>12.120745371441243</v>
      </c>
      <c r="HP333" s="82">
        <f t="shared" si="412"/>
        <v>8.4639393375329259</v>
      </c>
      <c r="HQ333" s="82">
        <f t="shared" si="417"/>
        <v>24.841212468968845</v>
      </c>
      <c r="HR333" s="106">
        <f t="shared" si="381"/>
        <v>3.993469113457513E-2</v>
      </c>
      <c r="HS333" s="104">
        <f>0.5*Sections!$U$2*Sections!$T$2*Sections!HJ333^2</f>
        <v>114.67543026911888</v>
      </c>
      <c r="HT333" s="104">
        <f>BikeData!$N$2*((Sections!$P$2)/Sections!$N$2)-(0.5*Sections!$U$2*Sections!$T$2*Sections!HJ333^2)/BikeData!$G$5</f>
        <v>9.9999433944369951</v>
      </c>
      <c r="HU333" s="104">
        <f>Sections!$V$2*BikeData!$N$2*(Sections!$P$2/Sections!$M$2)/(1-Sections!$V$2*Sections!$N$2/Sections!$M$2)</f>
        <v>15.459349727578084</v>
      </c>
      <c r="HV333" s="106">
        <f t="shared" si="413"/>
        <v>9.9999433944369951</v>
      </c>
      <c r="HW333" s="106">
        <f t="shared" si="414"/>
        <v>14.421918600000026</v>
      </c>
      <c r="HX333" s="106">
        <f t="shared" si="390"/>
        <v>15.791099865521293</v>
      </c>
      <c r="HY333" s="106">
        <f t="shared" si="415"/>
        <v>1</v>
      </c>
      <c r="HZ333" s="106">
        <f t="shared" si="380"/>
        <v>-9.9999433944369951</v>
      </c>
      <c r="IA333" s="639"/>
    </row>
    <row r="334" spans="2:235">
      <c r="B334" s="65"/>
      <c r="C334" s="65"/>
      <c r="D334" s="65"/>
      <c r="E334" s="111"/>
      <c r="F334" s="111"/>
      <c r="L334" s="149">
        <f>INDEX($B$29:$B$34, MATCH($P334, $A$29:$A$34, 0))</f>
        <v>277.57950855748163</v>
      </c>
      <c r="M334" s="149">
        <f t="shared" si="384"/>
        <v>308</v>
      </c>
      <c r="N334" s="149">
        <f t="shared" si="421"/>
        <v>64.850828522411177</v>
      </c>
      <c r="O334" s="149">
        <f t="shared" si="385"/>
        <v>233.46298268068026</v>
      </c>
      <c r="P334" s="149">
        <f>IF(AC334=1,
IF(N334&lt;$E$29,1,
IF(N334&lt;$E$30,2,
IF(N334&lt;$E$31,3,
IF(N334&lt;$E$32,4,
IF(N334&lt;$E$33,5,
IF(N334&lt;$E$34,6)))))),
IF(N334&gt;$F$29,1,
IF(N334&gt;$F$30,2,
IF(N334&gt;$F$31,3,
IF(N334&gt;$F$32,4,
IF(N334&gt;$F$33,5,
IF(N334&gt;$F$34,6)))))))</f>
        <v>5</v>
      </c>
      <c r="Q334" s="149" cm="1">
        <f t="array" ref="Q334">INDEX(Sections!$A$37:$F$67, MATCH(N334, Acceleration!$H$6:$H$36, 1), Sections!P334)</f>
        <v>2.9640770416235949</v>
      </c>
      <c r="R334" s="149">
        <f>(BikeData!$G$5/L334)*BikeData!$N$2*(Sections!$O$2/Sections!$N$2)-Sections!W334/Sections!L334</f>
        <v>7.6646195719627519</v>
      </c>
      <c r="S334" s="149">
        <f>(Sections!$V$2*Sections!$L$2*BikeData!$N$2*((Sections!$P$2)/Sections!$M$2)/(1-Sections!$V$2*Sections!$N$2/Sections!$M$2))/Sections!L334-Sections!W334/Sections!L334</f>
        <v>11.975865771029884</v>
      </c>
      <c r="T334" s="149">
        <f t="shared" si="382"/>
        <v>2.9640770416235949</v>
      </c>
      <c r="U334" s="149">
        <f t="shared" si="420"/>
        <v>64.896518505436219</v>
      </c>
      <c r="V334" s="149">
        <f t="shared" si="386"/>
        <v>1.5414573367504342E-2</v>
      </c>
      <c r="W334" s="149">
        <f>0.5*Sections!$U$2*Sections!$T$2*Sections!N334^2</f>
        <v>757.01339280777222</v>
      </c>
      <c r="X334" s="149">
        <f>BikeData!$N$2*((Sections!$P$2)/Sections!$N$2)-(0.5*Sections!$U$2*Sections!$T$2*Sections!N334^2)/BikeData!$G$5</f>
        <v>7.56684505148755</v>
      </c>
      <c r="Y334" s="149">
        <f>Sections!$V$2*BikeData!$N$2*(Sections!$P$2/Sections!$M$2)/(1-Sections!$V$2*Sections!$N$2/Sections!$M$2)</f>
        <v>15.459349727578084</v>
      </c>
      <c r="Z334" s="149">
        <f t="shared" si="426"/>
        <v>7.56684505148755</v>
      </c>
      <c r="AA334" s="149">
        <f>$D$2-M334</f>
        <v>195.2</v>
      </c>
      <c r="AB334" s="149">
        <f>MAX(0, (N334^2 - M$17^2)/(2*Sections!Z334))</f>
        <v>218.63714355721561</v>
      </c>
      <c r="AC334" s="149">
        <f t="shared" si="392"/>
        <v>1</v>
      </c>
      <c r="AD334" s="149">
        <f t="shared" si="388"/>
        <v>2.9640770416235949</v>
      </c>
      <c r="AE334" s="639"/>
      <c r="FQ334" s="637"/>
      <c r="FR334" s="160">
        <f>INDEX($B$29:$B$34, MATCH($FV334, $A$29:$A$34, 0))</f>
        <v>277.57950855748163</v>
      </c>
      <c r="FS334" s="129">
        <f t="shared" si="393"/>
        <v>308</v>
      </c>
      <c r="FT334" s="129">
        <f t="shared" si="394"/>
        <v>64.781855593361144</v>
      </c>
      <c r="FU334" s="129">
        <f t="shared" si="395"/>
        <v>233.21468013610013</v>
      </c>
      <c r="FV334" s="149">
        <f>IF(GI334=1,
IF(FT334&lt;$E$29,1,
IF(FT334&lt;$E$30,2,
IF(FT334&lt;$E$31,3,
IF(FT334&lt;$E$32,4,
IF(FT334&lt;$E$33,5,
IF(FT334&lt;$E$34,6)))))),
IF(FT334&gt;$F$29,1,
IF(FT334&gt;$F$30,2,
IF(FT334&gt;$F$31,3,
IF(FT334&gt;$F$32,4,
IF(FT334&gt;$F$33,5,
IF(FT334&gt;$F$34,6)))))))</f>
        <v>5</v>
      </c>
      <c r="FW334" s="149" cm="1">
        <f t="array" ref="FW334">INDEX(Sections!$A$37:$F$67, MATCH(FT334, Acceleration!$H$6:$H$36, 1), Sections!FV334)</f>
        <v>2.9640770416235949</v>
      </c>
      <c r="FX334" s="129">
        <f>(BikeData!$G$5/FR334)*BikeData!$N$2*(Sections!$O$2/Sections!$N$2)-Sections!GC334/Sections!FR334</f>
        <v>7.6704175729560475</v>
      </c>
      <c r="FY334" s="129">
        <f>(Sections!$V$2*Sections!$L$2*BikeData!$N$2*((Sections!$P$2)/Sections!$M$2)/(1-Sections!$V$2*Sections!$N$2/Sections!$M$2))/Sections!FR334-Sections!GC334/Sections!FR334</f>
        <v>11.981663772023179</v>
      </c>
      <c r="FZ334" s="129">
        <f t="shared" si="396"/>
        <v>2.9640770416235949</v>
      </c>
      <c r="GA334" s="129">
        <f t="shared" si="427"/>
        <v>64.664850819780042</v>
      </c>
      <c r="GB334" s="129">
        <f t="shared" si="423"/>
        <v>1.5450373790250747E-2</v>
      </c>
      <c r="GC334" s="149">
        <f>0.5*Sections!$U$2*Sections!$T$2*Sections!FT334^2</f>
        <v>755.40398654143735</v>
      </c>
      <c r="GD334" s="149">
        <f>BikeData!$N$2*((Sections!$P$2)/Sections!$N$2)-(0.5*Sections!$U$2*Sections!$T$2*Sections!FT334^2)/BikeData!$G$5</f>
        <v>7.5729412873448787</v>
      </c>
      <c r="GE334" s="149">
        <f>Sections!$V$2*BikeData!$N$2*(Sections!$P$2/Sections!$M$2)/(1-Sections!$V$2*Sections!$N$2/Sections!$M$2)</f>
        <v>15.459349727578084</v>
      </c>
      <c r="GF334" s="149">
        <f t="shared" si="398"/>
        <v>7.5729412873448787</v>
      </c>
      <c r="GG334" s="149">
        <f t="shared" si="399"/>
        <v>206.54111422000005</v>
      </c>
      <c r="GH334" s="149">
        <f>MAX(0, (FT334^2 - CX$6^2)/(2*Sections!GF334))</f>
        <v>277.08446790233086</v>
      </c>
      <c r="GI334" s="149">
        <f t="shared" si="400"/>
        <v>1</v>
      </c>
      <c r="GJ334" s="149">
        <f t="shared" si="424"/>
        <v>-7.5729412873448787</v>
      </c>
      <c r="GK334" s="639"/>
      <c r="GL334" s="670"/>
      <c r="GM334" s="229">
        <f>INDEX($B$29:$B$34, MATCH(GQ334, $A$29:$A$34, 0))</f>
        <v>300.69501336586995</v>
      </c>
      <c r="GN334" s="106">
        <f t="shared" si="402"/>
        <v>308</v>
      </c>
      <c r="GO334" s="106">
        <f t="shared" si="403"/>
        <v>41.889203517705369</v>
      </c>
      <c r="GP334" s="106">
        <f t="shared" si="404"/>
        <v>150.80113266373934</v>
      </c>
      <c r="GQ334" s="106">
        <f>IF(HD334=1,
IF(GO334&lt;$E$29,1,
IF(GO334&lt;$E$30,2,
IF(GO334&lt;$E$31,3,
IF(GO334&lt;$E$32,4,
IF(GO334&lt;$E$33,5,
IF(GO334&lt;$E$34,6)))))),
IF(GO334&gt;$F$29,1,
IF(GO334&gt;$F$30,2,
IF(GO334&gt;$F$31,3,
IF(GO334&gt;$F$32,4,
IF(GO334&gt;$F$33,5,
IF(GO334&gt;$F$34,6)))))))</f>
        <v>2</v>
      </c>
      <c r="GR334" s="106" cm="1">
        <f t="array" ref="GR334">INDEX(Sections!$A$37:$F$67, MATCH(GO334, Acceleration!$H$6:$H$36, 1), Sections!GQ334)</f>
        <v>9.4901727706756382</v>
      </c>
      <c r="GS334" s="106">
        <f>(BikeData!$G$5/GM334)*BikeData!$N$2*(Sections!$O$2/Sections!$N$2)-Sections!GX334/Sections!GM334</f>
        <v>8.5425685357315384</v>
      </c>
      <c r="GT334" s="106">
        <f>(Sections!$V$2*Sections!$L$2*BikeData!$N$2*((Sections!$P$2)/Sections!$M$2)/(1-Sections!$V$2*Sections!$N$2/Sections!$M$2))/Sections!GM334-Sections!GX334/Sections!GM334</f>
        <v>12.522393767323479</v>
      </c>
      <c r="GU334" s="106">
        <f t="shared" si="405"/>
        <v>8.5425685357315384</v>
      </c>
      <c r="GV334" s="106">
        <f t="shared" si="416"/>
        <v>41.66808744532306</v>
      </c>
      <c r="GW334" s="106">
        <f t="shared" si="418"/>
        <v>2.3935673080700152E-2</v>
      </c>
      <c r="GX334" s="106">
        <f>0.5*Sections!$U$2*Sections!$T$2*Sections!GO334^2</f>
        <v>315.84696684259319</v>
      </c>
      <c r="GY334" s="106">
        <f>BikeData!$N$2*((Sections!$P$2)/Sections!$N$2)-(0.5*Sections!$U$2*Sections!$T$2*Sections!GO334^2)/BikeData!$G$5</f>
        <v>9.2379299983253489</v>
      </c>
      <c r="GZ334" s="106">
        <f>Sections!$V$2*BikeData!$N$2*(Sections!$P$2/Sections!$M$2)/(1-Sections!$V$2*Sections!$N$2/Sections!$M$2)</f>
        <v>15.459349727578084</v>
      </c>
      <c r="HA334" s="106">
        <f t="shared" si="406"/>
        <v>9.2379299983253489</v>
      </c>
      <c r="HB334" s="106">
        <f t="shared" si="407"/>
        <v>75.211878759999991</v>
      </c>
      <c r="HC334" s="106">
        <f>MAX(0, (GO334^2 - DY$9^2)/(2*Sections!HA334))</f>
        <v>94.972865764615705</v>
      </c>
      <c r="HD334" s="106">
        <f t="shared" si="408"/>
        <v>1</v>
      </c>
      <c r="HE334" s="106">
        <f t="shared" si="419"/>
        <v>-9.2379299983253489</v>
      </c>
      <c r="HF334" s="639"/>
      <c r="HG334" s="672"/>
      <c r="HH334" s="82">
        <f>INDEX($B$29:$B$34, MATCH(HL334, $A$29:$A$34, 0))</f>
        <v>327.25651568900486</v>
      </c>
      <c r="HI334" s="82">
        <f t="shared" si="409"/>
        <v>308</v>
      </c>
      <c r="HJ334" s="82">
        <f t="shared" si="410"/>
        <v>24.841212468968845</v>
      </c>
      <c r="HK334" s="82">
        <f t="shared" si="411"/>
        <v>89.428364888287845</v>
      </c>
      <c r="HL334" s="106">
        <f>IF(HY334=1,
IF(HJ334&lt;$E$29,1,
IF(HJ334&lt;$E$30,2,
IF(HJ334&lt;$E$31,3,
IF(HJ334&lt;$E$32,4,
IF(HJ334&lt;$E$33,5,
IF(HJ334&lt;$E$34,6)))))),
IF(HJ334&gt;$F$29,1,
IF(HJ334&gt;$F$30,2,
IF(HJ334&gt;$F$31,3,
IF(HJ334&gt;$F$32,4,
IF(HJ334&gt;$F$33,5,
IF(HJ334&gt;$F$34,6)))))))</f>
        <v>1</v>
      </c>
      <c r="HM334" s="106" cm="1">
        <f t="array" ref="HM334">INDEX(Sections!$A$37:$F$67, MATCH(HJ334, Acceleration!$H$6:$H$36, 1), Sections!HL334)</f>
        <v>12.969993991685547</v>
      </c>
      <c r="HN334" s="82">
        <f>(BikeData!$G$5/HH334)*BikeData!$N$2*(Sections!$O$2/Sections!$N$2)-Sections!HS334/Sections!HH334</f>
        <v>8.4749398201800563</v>
      </c>
      <c r="HO334" s="82">
        <f>(Sections!$V$2*Sections!$L$2*BikeData!$N$2*((Sections!$P$2)/Sections!$M$2)/(1-Sections!$V$2*Sections!$N$2/Sections!$M$2))/Sections!HH334-Sections!HS334/Sections!HH334</f>
        <v>12.131745854088374</v>
      </c>
      <c r="HP334" s="82">
        <f t="shared" si="412"/>
        <v>8.4749398201800563</v>
      </c>
      <c r="HQ334" s="82">
        <f t="shared" si="417"/>
        <v>24.434784172705218</v>
      </c>
      <c r="HR334" s="106">
        <f t="shared" si="381"/>
        <v>4.0587712807589035E-2</v>
      </c>
      <c r="HS334" s="104">
        <f>0.5*Sections!$U$2*Sections!$T$2*Sections!HJ334^2</f>
        <v>111.07545064712157</v>
      </c>
      <c r="HT334" s="104">
        <f>BikeData!$N$2*((Sections!$P$2)/Sections!$N$2)-(0.5*Sections!$U$2*Sections!$T$2*Sections!HJ334^2)/BikeData!$G$5</f>
        <v>10.013579680883954</v>
      </c>
      <c r="HU334" s="104">
        <f>Sections!$V$2*BikeData!$N$2*(Sections!$P$2/Sections!$M$2)/(1-Sections!$V$2*Sections!$N$2/Sections!$M$2)</f>
        <v>15.459349727578084</v>
      </c>
      <c r="HV334" s="106">
        <f t="shared" si="413"/>
        <v>10.013579680883954</v>
      </c>
      <c r="HW334" s="106">
        <f t="shared" si="414"/>
        <v>13.421918600000026</v>
      </c>
      <c r="HX334" s="106">
        <f t="shared" si="390"/>
        <v>14.770957650543284</v>
      </c>
      <c r="HY334" s="106">
        <f t="shared" si="415"/>
        <v>1</v>
      </c>
      <c r="HZ334" s="106">
        <f t="shared" si="380"/>
        <v>-10.013579680883954</v>
      </c>
      <c r="IA334" s="639"/>
    </row>
    <row r="335" spans="2:235">
      <c r="B335" s="65"/>
      <c r="C335" s="65"/>
      <c r="D335" s="65"/>
      <c r="E335" s="111"/>
      <c r="F335" s="111"/>
      <c r="L335" s="149">
        <f>INDEX($B$29:$B$34, MATCH($P335, $A$29:$A$34, 0))</f>
        <v>277.57950855748163</v>
      </c>
      <c r="M335" s="149">
        <f t="shared" si="384"/>
        <v>309</v>
      </c>
      <c r="N335" s="149">
        <f t="shared" si="421"/>
        <v>64.896518505436219</v>
      </c>
      <c r="O335" s="149">
        <f t="shared" si="385"/>
        <v>233.62746661957038</v>
      </c>
      <c r="P335" s="149">
        <f>IF(AC335=1,
IF(N335&lt;$E$29,1,
IF(N335&lt;$E$30,2,
IF(N335&lt;$E$31,3,
IF(N335&lt;$E$32,4,
IF(N335&lt;$E$33,5,
IF(N335&lt;$E$34,6)))))),
IF(N335&gt;$F$29,1,
IF(N335&gt;$F$30,2,
IF(N335&gt;$F$31,3,
IF(N335&gt;$F$32,4,
IF(N335&gt;$F$33,5,
IF(N335&gt;$F$34,6)))))))</f>
        <v>5</v>
      </c>
      <c r="Q335" s="149" cm="1">
        <f t="array" ref="Q335">INDEX(Sections!$A$37:$F$67, MATCH(N335, Acceleration!$H$6:$H$36, 1), Sections!P335)</f>
        <v>2.9640770416235949</v>
      </c>
      <c r="R335" s="149">
        <f>(BikeData!$G$5/L335)*BikeData!$N$2*(Sections!$O$2/Sections!$N$2)-Sections!W335/Sections!L335</f>
        <v>7.6607753842540491</v>
      </c>
      <c r="S335" s="149">
        <f>(Sections!$V$2*Sections!$L$2*BikeData!$N$2*((Sections!$P$2)/Sections!$M$2)/(1-Sections!$V$2*Sections!$N$2/Sections!$M$2))/Sections!L335-Sections!W335/Sections!L335</f>
        <v>11.97202158332118</v>
      </c>
      <c r="T335" s="149">
        <f t="shared" si="382"/>
        <v>2.9640770416235949</v>
      </c>
      <c r="U335" s="149">
        <f t="shared" si="420"/>
        <v>64.942176343341558</v>
      </c>
      <c r="V335" s="149">
        <f t="shared" si="386"/>
        <v>1.5403728467303559E-2</v>
      </c>
      <c r="W335" s="149">
        <f>0.5*Sections!$U$2*Sections!$T$2*Sections!N335^2</f>
        <v>758.08046054275655</v>
      </c>
      <c r="X335" s="149">
        <f>BikeData!$N$2*((Sections!$P$2)/Sections!$N$2)-(0.5*Sections!$U$2*Sections!$T$2*Sections!N335^2)/BikeData!$G$5</f>
        <v>7.5628031282489729</v>
      </c>
      <c r="Y335" s="149">
        <f>Sections!$V$2*BikeData!$N$2*(Sections!$P$2/Sections!$M$2)/(1-Sections!$V$2*Sections!$N$2/Sections!$M$2)</f>
        <v>15.459349727578084</v>
      </c>
      <c r="Z335" s="149">
        <f t="shared" si="426"/>
        <v>7.5628031282489729</v>
      </c>
      <c r="AA335" s="149">
        <f>$D$2-M335</f>
        <v>194.2</v>
      </c>
      <c r="AB335" s="149">
        <f>MAX(0, (N335^2 - M$17^2)/(2*Sections!Z335))</f>
        <v>219.14592205213776</v>
      </c>
      <c r="AC335" s="149">
        <f t="shared" si="392"/>
        <v>1</v>
      </c>
      <c r="AD335" s="149">
        <f t="shared" si="388"/>
        <v>2.9640770416235949</v>
      </c>
      <c r="AE335" s="639"/>
      <c r="FQ335" s="637"/>
      <c r="FR335" s="160">
        <f>INDEX($B$29:$B$34, MATCH($FV335, $A$29:$A$34, 0))</f>
        <v>277.57950855748163</v>
      </c>
      <c r="FS335" s="129">
        <f t="shared" si="393"/>
        <v>309</v>
      </c>
      <c r="FT335" s="129">
        <f t="shared" si="394"/>
        <v>64.664850819780042</v>
      </c>
      <c r="FU335" s="129">
        <f t="shared" si="395"/>
        <v>232.79346295120817</v>
      </c>
      <c r="FV335" s="149">
        <f>IF(GI335=1,
IF(FT335&lt;$E$29,1,
IF(FT335&lt;$E$30,2,
IF(FT335&lt;$E$31,3,
IF(FT335&lt;$E$32,4,
IF(FT335&lt;$E$33,5,
IF(FT335&lt;$E$34,6)))))),
IF(FT335&gt;$F$29,1,
IF(FT335&gt;$F$30,2,
IF(FT335&gt;$F$31,3,
IF(FT335&gt;$F$32,4,
IF(FT335&gt;$F$33,5,
IF(FT335&gt;$F$34,6)))))))</f>
        <v>5</v>
      </c>
      <c r="FW335" s="149" cm="1">
        <f t="array" ref="FW335">INDEX(Sections!$A$37:$F$67, MATCH(FT335, Acceleration!$H$6:$H$36, 1), Sections!FV335)</f>
        <v>2.9640770416235949</v>
      </c>
      <c r="FX335" s="129">
        <f>(BikeData!$G$5/FR335)*BikeData!$N$2*(Sections!$O$2/Sections!$N$2)-Sections!GC335/Sections!FR335</f>
        <v>7.680239115178713</v>
      </c>
      <c r="FY335" s="129">
        <f>(Sections!$V$2*Sections!$L$2*BikeData!$N$2*((Sections!$P$2)/Sections!$M$2)/(1-Sections!$V$2*Sections!$N$2/Sections!$M$2))/Sections!FR335-Sections!GC335/Sections!FR335</f>
        <v>11.991485314245844</v>
      </c>
      <c r="FZ335" s="129">
        <f t="shared" si="396"/>
        <v>2.9640770416235949</v>
      </c>
      <c r="GA335" s="129">
        <f t="shared" si="427"/>
        <v>64.547473966790363</v>
      </c>
      <c r="GB335" s="129">
        <f t="shared" si="423"/>
        <v>1.5478399628700621E-2</v>
      </c>
      <c r="GC335" s="149">
        <f>0.5*Sections!$U$2*Sections!$T$2*Sections!FT335^2</f>
        <v>752.6777276779934</v>
      </c>
      <c r="GD335" s="149">
        <f>BikeData!$N$2*((Sections!$P$2)/Sections!$N$2)-(0.5*Sections!$U$2*Sections!$T$2*Sections!FT335^2)/BikeData!$G$5</f>
        <v>7.583268025463985</v>
      </c>
      <c r="GE335" s="149">
        <f>Sections!$V$2*BikeData!$N$2*(Sections!$P$2/Sections!$M$2)/(1-Sections!$V$2*Sections!$N$2/Sections!$M$2)</f>
        <v>15.459349727578084</v>
      </c>
      <c r="GF335" s="149">
        <f t="shared" si="398"/>
        <v>7.583268025463985</v>
      </c>
      <c r="GG335" s="149">
        <f t="shared" si="399"/>
        <v>205.54111422000005</v>
      </c>
      <c r="GH335" s="149">
        <f>MAX(0, (FT335^2 - CX$6^2)/(2*Sections!GF335))</f>
        <v>275.70850176356248</v>
      </c>
      <c r="GI335" s="149">
        <f t="shared" si="400"/>
        <v>1</v>
      </c>
      <c r="GJ335" s="149">
        <f t="shared" si="424"/>
        <v>-7.583268025463985</v>
      </c>
      <c r="GK335" s="639"/>
      <c r="GL335" s="670"/>
      <c r="GM335" s="229">
        <f>INDEX($B$29:$B$34, MATCH(GQ335, $A$29:$A$34, 0))</f>
        <v>300.69501336586995</v>
      </c>
      <c r="GN335" s="106">
        <f t="shared" si="402"/>
        <v>309</v>
      </c>
      <c r="GO335" s="106">
        <f t="shared" si="403"/>
        <v>41.66808744532306</v>
      </c>
      <c r="GP335" s="106">
        <f t="shared" si="404"/>
        <v>150.00511480316302</v>
      </c>
      <c r="GQ335" s="106">
        <f>IF(HD335=1,
IF(GO335&lt;$E$29,1,
IF(GO335&lt;$E$30,2,
IF(GO335&lt;$E$31,3,
IF(GO335&lt;$E$32,4,
IF(GO335&lt;$E$33,5,
IF(GO335&lt;$E$34,6)))))),
IF(GO335&gt;$F$29,1,
IF(GO335&gt;$F$30,2,
IF(GO335&gt;$F$31,3,
IF(GO335&gt;$F$32,4,
IF(GO335&gt;$F$33,5,
IF(GO335&gt;$F$34,6)))))))</f>
        <v>2</v>
      </c>
      <c r="GR335" s="106" cm="1">
        <f t="array" ref="GR335">INDEX(Sections!$A$37:$F$67, MATCH(GO335, Acceleration!$H$6:$H$36, 1), Sections!GQ335)</f>
        <v>9.4901727706756382</v>
      </c>
      <c r="GS335" s="106">
        <f>(BikeData!$G$5/GM335)*BikeData!$N$2*(Sections!$O$2/Sections!$N$2)-Sections!GX335/Sections!GM335</f>
        <v>8.5536284291503577</v>
      </c>
      <c r="GT335" s="106">
        <f>(Sections!$V$2*Sections!$L$2*BikeData!$N$2*((Sections!$P$2)/Sections!$M$2)/(1-Sections!$V$2*Sections!$N$2/Sections!$M$2))/Sections!GM335-Sections!GX335/Sections!GM335</f>
        <v>12.533453660742298</v>
      </c>
      <c r="GU335" s="106">
        <f t="shared" si="405"/>
        <v>8.5536284291503577</v>
      </c>
      <c r="GV335" s="106">
        <f t="shared" si="416"/>
        <v>41.445487776112586</v>
      </c>
      <c r="GW335" s="106">
        <f t="shared" si="418"/>
        <v>2.4063457680306474E-2</v>
      </c>
      <c r="GX335" s="106">
        <f>0.5*Sections!$U$2*Sections!$T$2*Sections!GO335^2</f>
        <v>312.52131204319608</v>
      </c>
      <c r="GY335" s="106">
        <f>BikeData!$N$2*((Sections!$P$2)/Sections!$N$2)-(0.5*Sections!$U$2*Sections!$T$2*Sections!GO335^2)/BikeData!$G$5</f>
        <v>9.2505271755957938</v>
      </c>
      <c r="GZ335" s="106">
        <f>Sections!$V$2*BikeData!$N$2*(Sections!$P$2/Sections!$M$2)/(1-Sections!$V$2*Sections!$N$2/Sections!$M$2)</f>
        <v>15.459349727578084</v>
      </c>
      <c r="HA335" s="106">
        <f t="shared" si="406"/>
        <v>9.2505271755957938</v>
      </c>
      <c r="HB335" s="106">
        <f t="shared" si="407"/>
        <v>74.211878759999991</v>
      </c>
      <c r="HC335" s="106">
        <f>MAX(0, (GO335^2 - DY$9^2)/(2*Sections!HA335))</f>
        <v>93.84489545263483</v>
      </c>
      <c r="HD335" s="106">
        <f t="shared" si="408"/>
        <v>1</v>
      </c>
      <c r="HE335" s="106">
        <f t="shared" si="419"/>
        <v>-9.2505271755957938</v>
      </c>
      <c r="HF335" s="639"/>
      <c r="HG335" s="672"/>
      <c r="HH335" s="82">
        <f>INDEX($B$29:$B$34, MATCH(HL335, $A$29:$A$34, 0))</f>
        <v>327.25651568900486</v>
      </c>
      <c r="HI335" s="82">
        <f t="shared" si="409"/>
        <v>309</v>
      </c>
      <c r="HJ335" s="82">
        <f t="shared" si="410"/>
        <v>24.434784172705218</v>
      </c>
      <c r="HK335" s="82">
        <f t="shared" si="411"/>
        <v>87.96522302173878</v>
      </c>
      <c r="HL335" s="106">
        <f>IF(HY335=1,
IF(HJ335&lt;$E$29,1,
IF(HJ335&lt;$E$30,2,
IF(HJ335&lt;$E$31,3,
IF(HJ335&lt;$E$32,4,
IF(HJ335&lt;$E$33,5,
IF(HJ335&lt;$E$34,6)))))),
IF(HJ335&gt;$F$29,1,
IF(HJ335&gt;$F$30,2,
IF(HJ335&gt;$F$31,3,
IF(HJ335&gt;$F$32,4,
IF(HJ335&gt;$F$33,5,
IF(HJ335&gt;$F$34,6)))))))</f>
        <v>1</v>
      </c>
      <c r="HM335" s="106" cm="1">
        <f t="array" ref="HM335">INDEX(Sections!$A$37:$F$67, MATCH(HJ335, Acceleration!$H$6:$H$36, 1), Sections!HL335)</f>
        <v>12.969993991685547</v>
      </c>
      <c r="HN335" s="82">
        <f>(BikeData!$G$5/HH335)*BikeData!$N$2*(Sections!$O$2/Sections!$N$2)-Sections!HS335/Sections!HH335</f>
        <v>8.4859553034853423</v>
      </c>
      <c r="HO335" s="82">
        <f>(Sections!$V$2*Sections!$L$2*BikeData!$N$2*((Sections!$P$2)/Sections!$M$2)/(1-Sections!$V$2*Sections!$N$2/Sections!$M$2))/Sections!HH335-Sections!HS335/Sections!HH335</f>
        <v>12.14276133739366</v>
      </c>
      <c r="HP335" s="82">
        <f t="shared" si="412"/>
        <v>8.4859553034853423</v>
      </c>
      <c r="HQ335" s="82">
        <f t="shared" si="417"/>
        <v>24.020911898638474</v>
      </c>
      <c r="HR335" s="106">
        <f t="shared" si="381"/>
        <v>4.1274817248632793E-2</v>
      </c>
      <c r="HS335" s="104">
        <f>0.5*Sections!$U$2*Sections!$T$2*Sections!HJ335^2</f>
        <v>107.47056196200337</v>
      </c>
      <c r="HT335" s="104">
        <f>BikeData!$N$2*((Sections!$P$2)/Sections!$N$2)-(0.5*Sections!$U$2*Sections!$T$2*Sections!HJ335^2)/BikeData!$G$5</f>
        <v>10.027234562266978</v>
      </c>
      <c r="HU335" s="104">
        <f>Sections!$V$2*BikeData!$N$2*(Sections!$P$2/Sections!$M$2)/(1-Sections!$V$2*Sections!$N$2/Sections!$M$2)</f>
        <v>15.459349727578084</v>
      </c>
      <c r="HV335" s="106">
        <f t="shared" si="413"/>
        <v>10.027234562266978</v>
      </c>
      <c r="HW335" s="106">
        <f t="shared" si="414"/>
        <v>12.421918600000026</v>
      </c>
      <c r="HX335" s="106">
        <f t="shared" si="390"/>
        <v>13.752204644210277</v>
      </c>
      <c r="HY335" s="106">
        <f t="shared" si="415"/>
        <v>1</v>
      </c>
      <c r="HZ335" s="106">
        <f t="shared" si="380"/>
        <v>-10.027234562266978</v>
      </c>
      <c r="IA335" s="639"/>
    </row>
    <row r="336" spans="2:235">
      <c r="B336" s="65"/>
      <c r="C336" s="65"/>
      <c r="D336" s="65"/>
      <c r="E336" s="111"/>
      <c r="F336" s="111"/>
      <c r="L336" s="149">
        <f>INDEX($B$29:$B$34, MATCH($P336, $A$29:$A$34, 0))</f>
        <v>277.57950855748163</v>
      </c>
      <c r="M336" s="149">
        <f t="shared" si="384"/>
        <v>310</v>
      </c>
      <c r="N336" s="149">
        <f t="shared" si="421"/>
        <v>64.942176343341558</v>
      </c>
      <c r="O336" s="149">
        <f t="shared" si="385"/>
        <v>233.79183483602961</v>
      </c>
      <c r="P336" s="149">
        <f>IF(AC336=1,
IF(N336&lt;$E$29,1,
IF(N336&lt;$E$30,2,
IF(N336&lt;$E$31,3,
IF(N336&lt;$E$32,4,
IF(N336&lt;$E$33,5,
IF(N336&lt;$E$34,6)))))),
IF(N336&gt;$F$29,1,
IF(N336&gt;$F$30,2,
IF(N336&gt;$F$31,3,
IF(N336&gt;$F$32,4,
IF(N336&gt;$F$33,5,
IF(N336&gt;$F$34,6)))))))</f>
        <v>5</v>
      </c>
      <c r="Q336" s="149" cm="1">
        <f t="array" ref="Q336">INDEX(Sections!$A$37:$F$67, MATCH(N336, Acceleration!$H$6:$H$36, 1), Sections!P336)</f>
        <v>2.9640770416235949</v>
      </c>
      <c r="R336" s="149">
        <f>(BikeData!$G$5/L336)*BikeData!$N$2*(Sections!$O$2/Sections!$N$2)-Sections!W336/Sections!L336</f>
        <v>7.6569311965453473</v>
      </c>
      <c r="S336" s="149">
        <f>(Sections!$V$2*Sections!$L$2*BikeData!$N$2*((Sections!$P$2)/Sections!$M$2)/(1-Sections!$V$2*Sections!$N$2/Sections!$M$2))/Sections!L336-Sections!W336/Sections!L336</f>
        <v>11.968177395612479</v>
      </c>
      <c r="T336" s="149">
        <f t="shared" si="382"/>
        <v>2.9640770416235949</v>
      </c>
      <c r="U336" s="149">
        <f t="shared" si="420"/>
        <v>64.987802103878835</v>
      </c>
      <c r="V336" s="149">
        <f t="shared" si="386"/>
        <v>1.5392906424687637E-2</v>
      </c>
      <c r="W336" s="149">
        <f>0.5*Sections!$U$2*Sections!$T$2*Sections!N336^2</f>
        <v>759.14752827774089</v>
      </c>
      <c r="X336" s="149">
        <f>BikeData!$N$2*((Sections!$P$2)/Sections!$N$2)-(0.5*Sections!$U$2*Sections!$T$2*Sections!N336^2)/BikeData!$G$5</f>
        <v>7.5587612050103967</v>
      </c>
      <c r="Y336" s="149">
        <f>Sections!$V$2*BikeData!$N$2*(Sections!$P$2/Sections!$M$2)/(1-Sections!$V$2*Sections!$N$2/Sections!$M$2)</f>
        <v>15.459349727578084</v>
      </c>
      <c r="Z336" s="149">
        <f t="shared" si="426"/>
        <v>7.5587612050103967</v>
      </c>
      <c r="AA336" s="149">
        <f>$D$2-M336</f>
        <v>193.2</v>
      </c>
      <c r="AB336" s="149">
        <f>MAX(0, (N336^2 - M$17^2)/(2*Sections!Z336))</f>
        <v>219.65524466892489</v>
      </c>
      <c r="AC336" s="149">
        <f t="shared" si="392"/>
        <v>1</v>
      </c>
      <c r="AD336" s="149">
        <f t="shared" si="388"/>
        <v>2.9640770416235949</v>
      </c>
      <c r="AE336" s="639"/>
      <c r="FQ336" s="637"/>
      <c r="FR336" s="160">
        <f>INDEX($B$29:$B$34, MATCH($FV336, $A$29:$A$34, 0))</f>
        <v>277.57950855748163</v>
      </c>
      <c r="FS336" s="129">
        <f t="shared" si="393"/>
        <v>310</v>
      </c>
      <c r="FT336" s="129">
        <f t="shared" si="394"/>
        <v>64.547473966790363</v>
      </c>
      <c r="FU336" s="129">
        <f t="shared" si="395"/>
        <v>232.37090628044533</v>
      </c>
      <c r="FV336" s="149">
        <f>IF(GI336=1,
IF(FT336&lt;$E$29,1,
IF(FT336&lt;$E$30,2,
IF(FT336&lt;$E$31,3,
IF(FT336&lt;$E$32,4,
IF(FT336&lt;$E$33,5,
IF(FT336&lt;$E$34,6)))))),
IF(FT336&gt;$F$29,1,
IF(FT336&gt;$F$30,2,
IF(FT336&gt;$F$31,3,
IF(FT336&gt;$F$32,4,
IF(FT336&gt;$F$33,5,
IF(FT336&gt;$F$34,6)))))))</f>
        <v>5</v>
      </c>
      <c r="FW336" s="149" cm="1">
        <f t="array" ref="FW336">INDEX(Sections!$A$37:$F$67, MATCH(FT336, Acceleration!$H$6:$H$36, 1), Sections!FV336)</f>
        <v>2.9640770416235949</v>
      </c>
      <c r="FX336" s="129">
        <f>(BikeData!$G$5/FR336)*BikeData!$N$2*(Sections!$O$2/Sections!$N$2)-Sections!GC336/Sections!FR336</f>
        <v>7.690074050413501</v>
      </c>
      <c r="FY336" s="129">
        <f>(Sections!$V$2*Sections!$L$2*BikeData!$N$2*((Sections!$P$2)/Sections!$M$2)/(1-Sections!$V$2*Sections!$N$2/Sections!$M$2))/Sections!FR336-Sections!GC336/Sections!FR336</f>
        <v>12.001320249480631</v>
      </c>
      <c r="FZ336" s="129">
        <f t="shared" si="396"/>
        <v>2.9640770416235949</v>
      </c>
      <c r="GA336" s="129">
        <f t="shared" si="427"/>
        <v>64.42972278228801</v>
      </c>
      <c r="GB336" s="129">
        <f t="shared" si="423"/>
        <v>1.5506617064184562E-2</v>
      </c>
      <c r="GC336" s="149">
        <f>0.5*Sections!$U$2*Sections!$T$2*Sections!FT336^2</f>
        <v>749.94775118882626</v>
      </c>
      <c r="GD336" s="149">
        <f>BikeData!$N$2*((Sections!$P$2)/Sections!$N$2)-(0.5*Sections!$U$2*Sections!$T$2*Sections!FT336^2)/BikeData!$G$5</f>
        <v>7.593608845498709</v>
      </c>
      <c r="GE336" s="149">
        <f>Sections!$V$2*BikeData!$N$2*(Sections!$P$2/Sections!$M$2)/(1-Sections!$V$2*Sections!$N$2/Sections!$M$2)</f>
        <v>15.459349727578084</v>
      </c>
      <c r="GF336" s="149">
        <f t="shared" si="398"/>
        <v>7.593608845498709</v>
      </c>
      <c r="GG336" s="149">
        <f t="shared" si="399"/>
        <v>204.54111422000005</v>
      </c>
      <c r="GH336" s="149">
        <f>MAX(0, (FT336^2 - CX$6^2)/(2*Sections!GF336))</f>
        <v>274.33440938712545</v>
      </c>
      <c r="GI336" s="149">
        <f t="shared" si="400"/>
        <v>1</v>
      </c>
      <c r="GJ336" s="149">
        <f t="shared" si="424"/>
        <v>-7.593608845498709</v>
      </c>
      <c r="GK336" s="639"/>
      <c r="GL336" s="670"/>
      <c r="GM336" s="229">
        <f>INDEX($B$29:$B$34, MATCH(GQ336, $A$29:$A$34, 0))</f>
        <v>300.69501336586995</v>
      </c>
      <c r="GN336" s="106">
        <f t="shared" si="402"/>
        <v>310</v>
      </c>
      <c r="GO336" s="106">
        <f t="shared" si="403"/>
        <v>41.445487776112586</v>
      </c>
      <c r="GP336" s="106">
        <f t="shared" si="404"/>
        <v>149.20375599400532</v>
      </c>
      <c r="GQ336" s="106">
        <f>IF(HD336=1,
IF(GO336&lt;$E$29,1,
IF(GO336&lt;$E$30,2,
IF(GO336&lt;$E$31,3,
IF(GO336&lt;$E$32,4,
IF(GO336&lt;$E$33,5,
IF(GO336&lt;$E$34,6)))))),
IF(GO336&gt;$F$29,1,
IF(GO336&gt;$F$30,2,
IF(GO336&gt;$F$31,3,
IF(GO336&gt;$F$32,4,
IF(GO336&gt;$F$33,5,
IF(GO336&gt;$F$34,6)))))))</f>
        <v>2</v>
      </c>
      <c r="GR336" s="106" cm="1">
        <f t="array" ref="GR336">INDEX(Sections!$A$37:$F$67, MATCH(GO336, Acceleration!$H$6:$H$36, 1), Sections!GQ336)</f>
        <v>9.4901727706756382</v>
      </c>
      <c r="GS336" s="106">
        <f>(BikeData!$G$5/GM336)*BikeData!$N$2*(Sections!$O$2/Sections!$N$2)-Sections!GX336/Sections!GM336</f>
        <v>8.5647034042420209</v>
      </c>
      <c r="GT336" s="106">
        <f>(Sections!$V$2*Sections!$L$2*BikeData!$N$2*((Sections!$P$2)/Sections!$M$2)/(1-Sections!$V$2*Sections!$N$2/Sections!$M$2))/Sections!GM336-Sections!GX336/Sections!GM336</f>
        <v>12.544528635833961</v>
      </c>
      <c r="GU336" s="106">
        <f t="shared" si="405"/>
        <v>8.5647034042420209</v>
      </c>
      <c r="GV336" s="106">
        <f t="shared" si="416"/>
        <v>41.221380058632526</v>
      </c>
      <c r="GW336" s="106">
        <f t="shared" si="418"/>
        <v>2.4193489512607285E-2</v>
      </c>
      <c r="GX336" s="106">
        <f>0.5*Sections!$U$2*Sections!$T$2*Sections!GO336^2</f>
        <v>309.19112225998163</v>
      </c>
      <c r="GY336" s="106">
        <f>BikeData!$N$2*((Sections!$P$2)/Sections!$N$2)-(0.5*Sections!$U$2*Sections!$T$2*Sections!GO336^2)/BikeData!$G$5</f>
        <v>9.2631415308352416</v>
      </c>
      <c r="GZ336" s="106">
        <f>Sections!$V$2*BikeData!$N$2*(Sections!$P$2/Sections!$M$2)/(1-Sections!$V$2*Sections!$N$2/Sections!$M$2)</f>
        <v>15.459349727578084</v>
      </c>
      <c r="HA336" s="106">
        <f t="shared" si="406"/>
        <v>9.2631415308352416</v>
      </c>
      <c r="HB336" s="106">
        <f t="shared" si="407"/>
        <v>73.211878759999991</v>
      </c>
      <c r="HC336" s="106">
        <f>MAX(0, (GO336^2 - DY$9^2)/(2*Sections!HA336))</f>
        <v>92.718461187379333</v>
      </c>
      <c r="HD336" s="106">
        <f t="shared" si="408"/>
        <v>1</v>
      </c>
      <c r="HE336" s="106">
        <f t="shared" si="419"/>
        <v>-9.2631415308352416</v>
      </c>
      <c r="HF336" s="639"/>
      <c r="HG336" s="672"/>
      <c r="HH336" s="82">
        <f>INDEX($B$29:$B$34, MATCH(HL336, $A$29:$A$34, 0))</f>
        <v>327.25651568900486</v>
      </c>
      <c r="HI336" s="82">
        <f t="shared" si="409"/>
        <v>310</v>
      </c>
      <c r="HJ336" s="82">
        <f t="shared" si="410"/>
        <v>24.020911898638474</v>
      </c>
      <c r="HK336" s="82">
        <f t="shared" si="411"/>
        <v>86.475282835098511</v>
      </c>
      <c r="HL336" s="106">
        <f>IF(HY336=1,
IF(HJ336&lt;$E$29,1,
IF(HJ336&lt;$E$30,2,
IF(HJ336&lt;$E$31,3,
IF(HJ336&lt;$E$32,4,
IF(HJ336&lt;$E$33,5,
IF(HJ336&lt;$E$34,6)))))),
IF(HJ336&gt;$F$29,1,
IF(HJ336&gt;$F$30,2,
IF(HJ336&gt;$F$31,3,
IF(HJ336&gt;$F$32,4,
IF(HJ336&gt;$F$33,5,
IF(HJ336&gt;$F$34,6)))))))</f>
        <v>1</v>
      </c>
      <c r="HM336" s="106" cm="1">
        <f t="array" ref="HM336">INDEX(Sections!$A$37:$F$67, MATCH(HJ336, Acceleration!$H$6:$H$36, 1), Sections!HL336)</f>
        <v>12.358257157176107</v>
      </c>
      <c r="HN336" s="82">
        <f>(BikeData!$G$5/HH336)*BikeData!$N$2*(Sections!$O$2/Sections!$N$2)-Sections!HS336/Sections!HH336</f>
        <v>8.4969858079042275</v>
      </c>
      <c r="HO336" s="82">
        <f>(Sections!$V$2*Sections!$L$2*BikeData!$N$2*((Sections!$P$2)/Sections!$M$2)/(1-Sections!$V$2*Sections!$N$2/Sections!$M$2))/Sections!HH336-Sections!HS336/Sections!HH336</f>
        <v>12.153791841812545</v>
      </c>
      <c r="HP336" s="82">
        <f t="shared" si="412"/>
        <v>8.4969858079042275</v>
      </c>
      <c r="HQ336" s="82">
        <f t="shared" si="417"/>
        <v>23.599203213546549</v>
      </c>
      <c r="HR336" s="106">
        <f t="shared" si="381"/>
        <v>4.1999058492159069E-2</v>
      </c>
      <c r="HS336" s="104">
        <f>0.5*Sections!$U$2*Sections!$T$2*Sections!HJ336^2</f>
        <v>103.86075751958724</v>
      </c>
      <c r="HT336" s="104">
        <f>BikeData!$N$2*((Sections!$P$2)/Sections!$N$2)-(0.5*Sections!$U$2*Sections!$T$2*Sections!HJ336^2)/BikeData!$G$5</f>
        <v>10.040908063942796</v>
      </c>
      <c r="HU336" s="104">
        <f>Sections!$V$2*BikeData!$N$2*(Sections!$P$2/Sections!$M$2)/(1-Sections!$V$2*Sections!$N$2/Sections!$M$2)</f>
        <v>15.459349727578084</v>
      </c>
      <c r="HV336" s="106">
        <f t="shared" si="413"/>
        <v>10.040908063942796</v>
      </c>
      <c r="HW336" s="106">
        <f t="shared" si="414"/>
        <v>11.421918600000026</v>
      </c>
      <c r="HX336" s="106">
        <f t="shared" si="390"/>
        <v>12.734838954726552</v>
      </c>
      <c r="HY336" s="106">
        <f t="shared" si="415"/>
        <v>1</v>
      </c>
      <c r="HZ336" s="106">
        <f t="shared" si="380"/>
        <v>-10.040908063942796</v>
      </c>
      <c r="IA336" s="639"/>
    </row>
    <row r="337" spans="2:235" ht="14.65" thickBot="1">
      <c r="B337" s="65"/>
      <c r="C337" s="65"/>
      <c r="D337" s="65"/>
      <c r="E337" s="111"/>
      <c r="F337" s="111"/>
      <c r="L337" s="149">
        <f>INDEX($B$29:$B$34, MATCH($P337, $A$29:$A$34, 0))</f>
        <v>277.57950855748163</v>
      </c>
      <c r="M337" s="149">
        <f t="shared" si="384"/>
        <v>311</v>
      </c>
      <c r="N337" s="149">
        <f t="shared" si="421"/>
        <v>64.987802103878835</v>
      </c>
      <c r="O337" s="149">
        <f t="shared" si="385"/>
        <v>233.9560875739638</v>
      </c>
      <c r="P337" s="149">
        <f>IF(AC337=1,
IF(N337&lt;$E$29,1,
IF(N337&lt;$E$30,2,
IF(N337&lt;$E$31,3,
IF(N337&lt;$E$32,4,
IF(N337&lt;$E$33,5,
IF(N337&lt;$E$34,6)))))),
IF(N337&gt;$F$29,1,
IF(N337&gt;$F$30,2,
IF(N337&gt;$F$31,3,
IF(N337&gt;$F$32,4,
IF(N337&gt;$F$33,5,
IF(N337&gt;$F$34,6)))))))</f>
        <v>5</v>
      </c>
      <c r="Q337" s="149" cm="1">
        <f t="array" ref="Q337">INDEX(Sections!$A$37:$F$67, MATCH(N337, Acceleration!$H$6:$H$36, 1), Sections!P337)</f>
        <v>2.9640770416235949</v>
      </c>
      <c r="R337" s="149">
        <f>(BikeData!$G$5/L337)*BikeData!$N$2*(Sections!$O$2/Sections!$N$2)-Sections!W337/Sections!L337</f>
        <v>7.6530870088366445</v>
      </c>
      <c r="S337" s="149">
        <f>(Sections!$V$2*Sections!$L$2*BikeData!$N$2*((Sections!$P$2)/Sections!$M$2)/(1-Sections!$V$2*Sections!$N$2/Sections!$M$2))/Sections!L337-Sections!W337/Sections!L337</f>
        <v>11.964333207903776</v>
      </c>
      <c r="T337" s="149">
        <f t="shared" si="382"/>
        <v>2.9640770416235949</v>
      </c>
      <c r="U337" s="149">
        <f t="shared" si="420"/>
        <v>65.033395854562031</v>
      </c>
      <c r="V337" s="149">
        <f t="shared" si="386"/>
        <v>1.538210715947569E-2</v>
      </c>
      <c r="W337" s="149">
        <f>0.5*Sections!$U$2*Sections!$T$2*Sections!N337^2</f>
        <v>760.21459601272522</v>
      </c>
      <c r="X337" s="149">
        <f>BikeData!$N$2*((Sections!$P$2)/Sections!$N$2)-(0.5*Sections!$U$2*Sections!$T$2*Sections!N337^2)/BikeData!$G$5</f>
        <v>7.5547192817718187</v>
      </c>
      <c r="Y337" s="149">
        <f>Sections!$V$2*BikeData!$N$2*(Sections!$P$2/Sections!$M$2)/(1-Sections!$V$2*Sections!$N$2/Sections!$M$2)</f>
        <v>15.459349727578084</v>
      </c>
      <c r="Z337" s="149">
        <f t="shared" si="426"/>
        <v>7.5547192817718187</v>
      </c>
      <c r="AA337" s="149">
        <f>$D$2-M337</f>
        <v>192.2</v>
      </c>
      <c r="AB337" s="149">
        <f>MAX(0, (N337^2 - M$17^2)/(2*Sections!Z337))</f>
        <v>220.16511228092472</v>
      </c>
      <c r="AC337" s="149">
        <f t="shared" si="392"/>
        <v>1</v>
      </c>
      <c r="AD337" s="149">
        <f t="shared" si="388"/>
        <v>2.9640770416235949</v>
      </c>
      <c r="AE337" s="639"/>
      <c r="FQ337" s="637"/>
      <c r="FR337" s="160">
        <f>INDEX($B$29:$B$34, MATCH($FV337, $A$29:$A$34, 0))</f>
        <v>277.57950855748163</v>
      </c>
      <c r="FS337" s="129">
        <f t="shared" si="393"/>
        <v>311</v>
      </c>
      <c r="FT337" s="129">
        <f t="shared" si="394"/>
        <v>64.42972278228801</v>
      </c>
      <c r="FU337" s="129">
        <f t="shared" si="395"/>
        <v>231.94700201623684</v>
      </c>
      <c r="FV337" s="149">
        <f>IF(GI337=1,
IF(FT337&lt;$E$29,1,
IF(FT337&lt;$E$30,2,
IF(FT337&lt;$E$31,3,
IF(FT337&lt;$E$32,4,
IF(FT337&lt;$E$33,5,
IF(FT337&lt;$E$34,6)))))),
IF(FT337&gt;$F$29,1,
IF(FT337&gt;$F$30,2,
IF(FT337&gt;$F$31,3,
IF(FT337&gt;$F$32,4,
IF(FT337&gt;$F$33,5,
IF(FT337&gt;$F$34,6)))))))</f>
        <v>5</v>
      </c>
      <c r="FW337" s="149" cm="1">
        <f t="array" ref="FW337">INDEX(Sections!$A$37:$F$67, MATCH(FT337, Acceleration!$H$6:$H$36, 1), Sections!FV337)</f>
        <v>2.9640770416235949</v>
      </c>
      <c r="FX337" s="129">
        <f>(BikeData!$G$5/FR337)*BikeData!$N$2*(Sections!$O$2/Sections!$N$2)-Sections!GC337/Sections!FR337</f>
        <v>7.6999223969236077</v>
      </c>
      <c r="FY337" s="129">
        <f>(Sections!$V$2*Sections!$L$2*BikeData!$N$2*((Sections!$P$2)/Sections!$M$2)/(1-Sections!$V$2*Sections!$N$2/Sections!$M$2))/Sections!FR337-Sections!GC337/Sections!FR337</f>
        <v>12.011168595990739</v>
      </c>
      <c r="FZ337" s="129">
        <f t="shared" si="396"/>
        <v>2.9640770416235949</v>
      </c>
      <c r="GA337" s="129">
        <f t="shared" si="427"/>
        <v>64.311594990865984</v>
      </c>
      <c r="GB337" s="129">
        <f t="shared" si="423"/>
        <v>1.5535028183602528E-2</v>
      </c>
      <c r="GC337" s="149">
        <f>0.5*Sections!$U$2*Sections!$T$2*Sections!FT337^2</f>
        <v>747.2140520044469</v>
      </c>
      <c r="GD337" s="149">
        <f>BikeData!$N$2*((Sections!$P$2)/Sections!$N$2)-(0.5*Sections!$U$2*Sections!$T$2*Sections!FT337^2)/BikeData!$G$5</f>
        <v>7.6039637666516615</v>
      </c>
      <c r="GE337" s="149">
        <f>Sections!$V$2*BikeData!$N$2*(Sections!$P$2/Sections!$M$2)/(1-Sections!$V$2*Sections!$N$2/Sections!$M$2)</f>
        <v>15.459349727578084</v>
      </c>
      <c r="GF337" s="149">
        <f t="shared" si="398"/>
        <v>7.6039637666516615</v>
      </c>
      <c r="GG337" s="149">
        <f t="shared" si="399"/>
        <v>203.54111422000005</v>
      </c>
      <c r="GH337" s="149">
        <f>MAX(0, (FT337^2 - CX$6^2)/(2*Sections!GF337))</f>
        <v>272.9621882213691</v>
      </c>
      <c r="GI337" s="149">
        <f t="shared" si="400"/>
        <v>1</v>
      </c>
      <c r="GJ337" s="149">
        <f t="shared" si="424"/>
        <v>-7.6039637666516615</v>
      </c>
      <c r="GK337" s="639"/>
      <c r="GL337" s="670"/>
      <c r="GM337" s="229">
        <f>INDEX($B$29:$B$34, MATCH(GQ337, $A$29:$A$34, 0))</f>
        <v>300.69501336586995</v>
      </c>
      <c r="GN337" s="106">
        <f t="shared" si="402"/>
        <v>311</v>
      </c>
      <c r="GO337" s="106">
        <f t="shared" si="403"/>
        <v>41.221380058632526</v>
      </c>
      <c r="GP337" s="106">
        <f t="shared" si="404"/>
        <v>148.39696821107711</v>
      </c>
      <c r="GQ337" s="106">
        <f>IF(HD337=1,
IF(GO337&lt;$E$29,1,
IF(GO337&lt;$E$30,2,
IF(GO337&lt;$E$31,3,
IF(GO337&lt;$E$32,4,
IF(GO337&lt;$E$33,5,
IF(GO337&lt;$E$34,6)))))),
IF(GO337&gt;$F$29,1,
IF(GO337&gt;$F$30,2,
IF(GO337&gt;$F$31,3,
IF(GO337&gt;$F$32,4,
IF(GO337&gt;$F$33,5,
IF(GO337&gt;$F$34,6)))))))</f>
        <v>2</v>
      </c>
      <c r="GR337" s="106" cm="1">
        <f t="array" ref="GR337">INDEX(Sections!$A$37:$F$67, MATCH(GO337, Acceleration!$H$6:$H$36, 1), Sections!GQ337)</f>
        <v>9.4901727706756382</v>
      </c>
      <c r="GS337" s="106">
        <f>(BikeData!$G$5/GM337)*BikeData!$N$2*(Sections!$O$2/Sections!$N$2)-Sections!GX337/Sections!GM337</f>
        <v>8.5757934815724468</v>
      </c>
      <c r="GT337" s="106">
        <f>(Sections!$V$2*Sections!$L$2*BikeData!$N$2*((Sections!$P$2)/Sections!$M$2)/(1-Sections!$V$2*Sections!$N$2/Sections!$M$2))/Sections!GM337-Sections!GX337/Sections!GM337</f>
        <v>12.555618713164387</v>
      </c>
      <c r="GU337" s="106">
        <f t="shared" si="405"/>
        <v>8.5757934815724468</v>
      </c>
      <c r="GV337" s="106">
        <f t="shared" si="416"/>
        <v>40.995739141565565</v>
      </c>
      <c r="GW337" s="106">
        <f t="shared" si="418"/>
        <v>2.4325834077572234E-2</v>
      </c>
      <c r="GX337" s="106">
        <f>0.5*Sections!$U$2*Sections!$T$2*Sections!GO337^2</f>
        <v>305.85639130888092</v>
      </c>
      <c r="GY337" s="106">
        <f>BikeData!$N$2*((Sections!$P$2)/Sections!$N$2)-(0.5*Sections!$U$2*Sections!$T$2*Sections!GO337^2)/BikeData!$G$5</f>
        <v>9.275773087468199</v>
      </c>
      <c r="GZ337" s="106">
        <f>Sections!$V$2*BikeData!$N$2*(Sections!$P$2/Sections!$M$2)/(1-Sections!$V$2*Sections!$N$2/Sections!$M$2)</f>
        <v>15.459349727578084</v>
      </c>
      <c r="HA337" s="106">
        <f t="shared" si="406"/>
        <v>9.275773087468199</v>
      </c>
      <c r="HB337" s="106">
        <f t="shared" si="407"/>
        <v>72.211878759999991</v>
      </c>
      <c r="HC337" s="106">
        <f>MAX(0, (GO337^2 - DY$9^2)/(2*Sections!HA337))</f>
        <v>91.593560877092386</v>
      </c>
      <c r="HD337" s="106">
        <f t="shared" si="408"/>
        <v>1</v>
      </c>
      <c r="HE337" s="106">
        <f t="shared" si="419"/>
        <v>-9.275773087468199</v>
      </c>
      <c r="HF337" s="639"/>
      <c r="HG337" s="672"/>
      <c r="HH337" s="82">
        <f>INDEX($B$29:$B$34, MATCH(HL337, $A$29:$A$34, 0))</f>
        <v>327.25651568900486</v>
      </c>
      <c r="HI337" s="82">
        <f t="shared" si="409"/>
        <v>311</v>
      </c>
      <c r="HJ337" s="82">
        <f t="shared" si="410"/>
        <v>23.599203213546549</v>
      </c>
      <c r="HK337" s="82">
        <f t="shared" si="411"/>
        <v>84.957131568767579</v>
      </c>
      <c r="HL337" s="106">
        <f>IF(HY337=1,
IF(HJ337&lt;$E$29,1,
IF(HJ337&lt;$E$30,2,
IF(HJ337&lt;$E$31,3,
IF(HJ337&lt;$E$32,4,
IF(HJ337&lt;$E$33,5,
IF(HJ337&lt;$E$34,6)))))),
IF(HJ337&gt;$F$29,1,
IF(HJ337&gt;$F$30,2,
IF(HJ337&gt;$F$31,3,
IF(HJ337&gt;$F$32,4,
IF(HJ337&gt;$F$33,5,
IF(HJ337&gt;$F$34,6)))))))</f>
        <v>1</v>
      </c>
      <c r="HM337" s="106" cm="1">
        <f t="array" ref="HM337">INDEX(Sections!$A$37:$F$67, MATCH(HJ337, Acceleration!$H$6:$H$36, 1), Sections!HL337)</f>
        <v>12.358257157176107</v>
      </c>
      <c r="HN337" s="82">
        <f>(BikeData!$G$5/HH337)*BikeData!$N$2*(Sections!$O$2/Sections!$N$2)-Sections!HS337/Sections!HH337</f>
        <v>8.5080313539200461</v>
      </c>
      <c r="HO337" s="82">
        <f>(Sections!$V$2*Sections!$L$2*BikeData!$N$2*((Sections!$P$2)/Sections!$M$2)/(1-Sections!$V$2*Sections!$N$2/Sections!$M$2))/Sections!HH337-Sections!HS337/Sections!HH337</f>
        <v>12.164837387828364</v>
      </c>
      <c r="HP337" s="82">
        <f t="shared" si="412"/>
        <v>8.5080313539200461</v>
      </c>
      <c r="HQ337" s="82">
        <f t="shared" si="417"/>
        <v>23.169229419461931</v>
      </c>
      <c r="HR337" s="106">
        <f t="shared" si="381"/>
        <v>4.2763887678126569E-2</v>
      </c>
      <c r="HS337" s="104">
        <f>0.5*Sections!$U$2*Sections!$T$2*Sections!HJ337^2</f>
        <v>100.24603061656782</v>
      </c>
      <c r="HT337" s="104">
        <f>BikeData!$N$2*((Sections!$P$2)/Sections!$N$2)-(0.5*Sections!$U$2*Sections!$T$2*Sections!HJ337^2)/BikeData!$G$5</f>
        <v>10.054600211302718</v>
      </c>
      <c r="HU337" s="104">
        <f>Sections!$V$2*BikeData!$N$2*(Sections!$P$2/Sections!$M$2)/(1-Sections!$V$2*Sections!$N$2/Sections!$M$2)</f>
        <v>15.459349727578084</v>
      </c>
      <c r="HV337" s="106">
        <f t="shared" si="413"/>
        <v>10.054600211302718</v>
      </c>
      <c r="HW337" s="106">
        <f t="shared" si="414"/>
        <v>10.421918600000026</v>
      </c>
      <c r="HX337" s="106">
        <f t="shared" si="390"/>
        <v>11.718858692872633</v>
      </c>
      <c r="HY337" s="106">
        <f t="shared" si="415"/>
        <v>1</v>
      </c>
      <c r="HZ337" s="106">
        <f t="shared" ref="HZ337:HZ348" si="428">-HV337</f>
        <v>-10.054600211302718</v>
      </c>
      <c r="IA337" s="639"/>
    </row>
    <row r="338" spans="2:235" ht="14.65" thickBot="1">
      <c r="B338" s="65"/>
      <c r="C338" s="65"/>
      <c r="D338" s="65"/>
      <c r="E338" s="111"/>
      <c r="F338" s="111"/>
      <c r="K338" s="674" t="s">
        <v>267</v>
      </c>
      <c r="L338" s="194">
        <f>INDEX($B$29:$B$34, MATCH($P338, $A$29:$A$34, 0))</f>
        <v>277.57950855748163</v>
      </c>
      <c r="M338" s="190">
        <f t="shared" si="384"/>
        <v>312</v>
      </c>
      <c r="N338" s="190">
        <f t="shared" si="421"/>
        <v>65.033395854562031</v>
      </c>
      <c r="O338" s="190">
        <f t="shared" si="385"/>
        <v>234.12022507642331</v>
      </c>
      <c r="P338" s="190">
        <f>IF(AC338=1,
IF(N338&lt;$E$29,1,
IF(N338&lt;$E$30,2,
IF(N338&lt;$E$31,3,
IF(N338&lt;$E$32,4,
IF(N338&lt;$E$33,5,
IF(N338&lt;$E$34,6)))))),
IF(N338&gt;$F$29,1,
IF(N338&gt;$F$30,2,
IF(N338&gt;$F$31,3,
IF(N338&gt;$F$32,4,
IF(N338&gt;$F$33,5,
IF(N338&gt;$F$34,6)))))))</f>
        <v>5</v>
      </c>
      <c r="Q338" s="190" cm="1">
        <f t="array" ref="Q338">INDEX(Sections!$A$37:$F$67, MATCH(N338, Acceleration!$H$6:$H$36, 1), Sections!P338)</f>
        <v>2.9640770416235949</v>
      </c>
      <c r="R338" s="190">
        <f>(BikeData!$G$5/L338)*BikeData!$N$2*(Sections!$O$2/Sections!$N$2)-Sections!W338/Sections!L338</f>
        <v>7.6492428211279409</v>
      </c>
      <c r="S338" s="190">
        <f>(Sections!$V$2*Sections!$L$2*BikeData!$N$2*((Sections!$P$2)/Sections!$M$2)/(1-Sections!$V$2*Sections!$N$2/Sections!$M$2))/Sections!L338-Sections!W338/Sections!L338</f>
        <v>11.960489020195073</v>
      </c>
      <c r="T338" s="190">
        <f t="shared" si="382"/>
        <v>2.9640770416235949</v>
      </c>
      <c r="U338" s="190">
        <f t="shared" ref="U338:U343" si="429">SQRT(N338^2 + 2*-Z338*1)</f>
        <v>64.917187413343001</v>
      </c>
      <c r="V338" s="190">
        <f t="shared" ref="V338:V343" si="430">-(U338-N338)/Z338</f>
        <v>1.5390465742480583E-2</v>
      </c>
      <c r="W338" s="190">
        <f>0.5*Sections!$U$2*Sections!$T$2*Sections!N338^2</f>
        <v>761.2816637477099</v>
      </c>
      <c r="X338" s="190">
        <f>BikeData!$N$2*((Sections!$P$2)/Sections!$N$2)-(0.5*Sections!$U$2*Sections!$T$2*Sections!N338^2)/BikeData!$G$5</f>
        <v>7.5506773585332407</v>
      </c>
      <c r="Y338" s="190">
        <f>Sections!$V$2*BikeData!$N$2*(Sections!$P$2/Sections!$M$2)/(1-Sections!$V$2*Sections!$N$2/Sections!$M$2)</f>
        <v>15.459349727578084</v>
      </c>
      <c r="Z338" s="190">
        <f t="shared" si="426"/>
        <v>7.5506773585332407</v>
      </c>
      <c r="AA338" s="190">
        <f>$D$2-M338</f>
        <v>191.2</v>
      </c>
      <c r="AB338" s="190">
        <f>MAX(0, (N338^2 - M$17^2)/(2*Sections!Z338))</f>
        <v>220.67552576335498</v>
      </c>
      <c r="AC338" s="190">
        <f t="shared" si="392"/>
        <v>1</v>
      </c>
      <c r="AD338" s="191">
        <f t="shared" si="388"/>
        <v>2.9640770416235949</v>
      </c>
      <c r="AE338" s="639"/>
      <c r="FQ338" s="637"/>
      <c r="FR338" s="160">
        <f>INDEX($B$29:$B$34, MATCH($FV338, $A$29:$A$34, 0))</f>
        <v>281.54523308547459</v>
      </c>
      <c r="FS338" s="129">
        <f t="shared" si="393"/>
        <v>312</v>
      </c>
      <c r="FT338" s="129">
        <f t="shared" si="394"/>
        <v>64.311594990865984</v>
      </c>
      <c r="FU338" s="129">
        <f t="shared" si="395"/>
        <v>231.52174196711755</v>
      </c>
      <c r="FV338" s="149">
        <f>IF(GI338=1,
IF(FT338&lt;$E$29,1,
IF(FT338&lt;$E$30,2,
IF(FT338&lt;$E$31,3,
IF(FT338&lt;$E$32,4,
IF(FT338&lt;$E$33,5,
IF(FT338&lt;$E$34,6)))))),
IF(FT338&gt;$F$29,1,
IF(FT338&gt;$F$30,2,
IF(FT338&gt;$F$31,3,
IF(FT338&gt;$F$32,4,
IF(FT338&gt;$F$33,5,
IF(FT338&gt;$F$34,6)))))))</f>
        <v>4</v>
      </c>
      <c r="FW338" s="149" cm="1">
        <f t="array" ref="FW338">INDEX(Sections!$A$37:$F$67, MATCH(FT338, Acceleration!$H$6:$H$36, 1), Sections!FV338)</f>
        <v>4.7104625432718503</v>
      </c>
      <c r="FX338" s="129">
        <f>(BikeData!$G$5/FR338)*BikeData!$N$2*(Sections!$O$2/Sections!$N$2)-Sections!GC338/Sections!FR338</f>
        <v>7.6011874837003095</v>
      </c>
      <c r="FY338" s="129">
        <f>(Sections!$V$2*Sections!$L$2*BikeData!$N$2*((Sections!$P$2)/Sections!$M$2)/(1-Sections!$V$2*Sections!$N$2/Sections!$M$2))/Sections!FR338-Sections!GC338/Sections!FR338</f>
        <v>11.851707331230649</v>
      </c>
      <c r="FZ338" s="129">
        <f t="shared" si="396"/>
        <v>4.7104625432718503</v>
      </c>
      <c r="GA338" s="129">
        <f t="shared" si="427"/>
        <v>64.193088293467198</v>
      </c>
      <c r="GB338" s="129">
        <f t="shared" si="423"/>
        <v>1.5563635105615118E-2</v>
      </c>
      <c r="GC338" s="149">
        <f>0.5*Sections!$U$2*Sections!$T$2*Sections!FT338^2</f>
        <v>744.47662504845209</v>
      </c>
      <c r="GD338" s="149">
        <f>BikeData!$N$2*((Sections!$P$2)/Sections!$N$2)-(0.5*Sections!$U$2*Sections!$T$2*Sections!FT338^2)/BikeData!$G$5</f>
        <v>7.6143328081516417</v>
      </c>
      <c r="GE338" s="149">
        <f>Sections!$V$2*BikeData!$N$2*(Sections!$P$2/Sections!$M$2)/(1-Sections!$V$2*Sections!$N$2/Sections!$M$2)</f>
        <v>15.459349727578084</v>
      </c>
      <c r="GF338" s="149">
        <f t="shared" si="398"/>
        <v>7.6143328081516417</v>
      </c>
      <c r="GG338" s="149">
        <f t="shared" si="399"/>
        <v>202.54111422000005</v>
      </c>
      <c r="GH338" s="149">
        <f>MAX(0, (FT338^2 - CX$6^2)/(2*Sections!GF338))</f>
        <v>271.59183571811701</v>
      </c>
      <c r="GI338" s="149">
        <f t="shared" si="400"/>
        <v>1</v>
      </c>
      <c r="GJ338" s="149">
        <f t="shared" si="424"/>
        <v>-7.6143328081516417</v>
      </c>
      <c r="GK338" s="639"/>
      <c r="GL338" s="670"/>
      <c r="GM338" s="229">
        <f>INDEX($B$29:$B$34, MATCH(GQ338, $A$29:$A$34, 0))</f>
        <v>300.69501336586995</v>
      </c>
      <c r="GN338" s="106">
        <f t="shared" si="402"/>
        <v>312</v>
      </c>
      <c r="GO338" s="106">
        <f t="shared" si="403"/>
        <v>40.995739141565565</v>
      </c>
      <c r="GP338" s="106">
        <f t="shared" si="404"/>
        <v>147.58466090963603</v>
      </c>
      <c r="GQ338" s="106">
        <f>IF(HD338=1,
IF(GO338&lt;$E$29,1,
IF(GO338&lt;$E$30,2,
IF(GO338&lt;$E$31,3,
IF(GO338&lt;$E$32,4,
IF(GO338&lt;$E$33,5,
IF(GO338&lt;$E$34,6)))))),
IF(GO338&gt;$F$29,1,
IF(GO338&gt;$F$30,2,
IF(GO338&gt;$F$31,3,
IF(GO338&gt;$F$32,4,
IF(GO338&gt;$F$33,5,
IF(GO338&gt;$F$34,6)))))))</f>
        <v>2</v>
      </c>
      <c r="GR338" s="106" cm="1">
        <f t="array" ref="GR338">INDEX(Sections!$A$37:$F$67, MATCH(GO338, Acceleration!$H$6:$H$36, 1), Sections!GQ338)</f>
        <v>9.4901727706756382</v>
      </c>
      <c r="GS338" s="106">
        <f>(BikeData!$G$5/GM338)*BikeData!$N$2*(Sections!$O$2/Sections!$N$2)-Sections!GX338/Sections!GM338</f>
        <v>8.5868986817355939</v>
      </c>
      <c r="GT338" s="106">
        <f>(Sections!$V$2*Sections!$L$2*BikeData!$N$2*((Sections!$P$2)/Sections!$M$2)/(1-Sections!$V$2*Sections!$N$2/Sections!$M$2))/Sections!GM338-Sections!GX338/Sections!GM338</f>
        <v>12.566723913327534</v>
      </c>
      <c r="GU338" s="106">
        <f t="shared" si="405"/>
        <v>8.5868986817355939</v>
      </c>
      <c r="GV338" s="106">
        <f t="shared" si="416"/>
        <v>40.768539145098011</v>
      </c>
      <c r="GW338" s="106">
        <f t="shared" si="418"/>
        <v>2.4460559573314347E-2</v>
      </c>
      <c r="GX338" s="106">
        <f>0.5*Sections!$U$2*Sections!$T$2*Sections!GO338^2</f>
        <v>302.51711299739236</v>
      </c>
      <c r="GY338" s="106">
        <f>BikeData!$N$2*((Sections!$P$2)/Sections!$N$2)-(0.5*Sections!$U$2*Sections!$T$2*Sections!GO338^2)/BikeData!$G$5</f>
        <v>9.2884218689511098</v>
      </c>
      <c r="GZ338" s="106">
        <f>Sections!$V$2*BikeData!$N$2*(Sections!$P$2/Sections!$M$2)/(1-Sections!$V$2*Sections!$N$2/Sections!$M$2)</f>
        <v>15.459349727578084</v>
      </c>
      <c r="HA338" s="106">
        <f t="shared" si="406"/>
        <v>9.2884218689511098</v>
      </c>
      <c r="HB338" s="106">
        <f t="shared" si="407"/>
        <v>71.211878759999991</v>
      </c>
      <c r="HC338" s="106">
        <f>MAX(0, (GO338^2 - DY$9^2)/(2*Sections!HA338))</f>
        <v>90.470192432865758</v>
      </c>
      <c r="HD338" s="106">
        <f t="shared" si="408"/>
        <v>1</v>
      </c>
      <c r="HE338" s="106">
        <f t="shared" si="419"/>
        <v>-9.2884218689511098</v>
      </c>
      <c r="HF338" s="639"/>
      <c r="HG338" s="672"/>
      <c r="HH338" s="82">
        <f>INDEX($B$29:$B$34, MATCH(HL338, $A$29:$A$34, 0))</f>
        <v>327.25651568900486</v>
      </c>
      <c r="HI338" s="82">
        <f t="shared" si="409"/>
        <v>312</v>
      </c>
      <c r="HJ338" s="82">
        <f t="shared" si="410"/>
        <v>23.169229419461931</v>
      </c>
      <c r="HK338" s="82">
        <f t="shared" si="411"/>
        <v>83.409225910062958</v>
      </c>
      <c r="HL338" s="106">
        <f>IF(HY338=1,
IF(HJ338&lt;$E$29,1,
IF(HJ338&lt;$E$30,2,
IF(HJ338&lt;$E$31,3,
IF(HJ338&lt;$E$32,4,
IF(HJ338&lt;$E$33,5,
IF(HJ338&lt;$E$34,6)))))),
IF(HJ338&gt;$F$29,1,
IF(HJ338&gt;$F$30,2,
IF(HJ338&gt;$F$31,3,
IF(HJ338&gt;$F$32,4,
IF(HJ338&gt;$F$33,5,
IF(HJ338&gt;$F$34,6)))))))</f>
        <v>1</v>
      </c>
      <c r="HM338" s="106" cm="1">
        <f t="array" ref="HM338">INDEX(Sections!$A$37:$F$67, MATCH(HJ338, Acceleration!$H$6:$H$36, 1), Sections!HL338)</f>
        <v>11.702074125987963</v>
      </c>
      <c r="HN338" s="82">
        <f>(BikeData!$G$5/HH338)*BikeData!$N$2*(Sections!$O$2/Sections!$N$2)-Sections!HS338/Sections!HH338</f>
        <v>8.519091962044067</v>
      </c>
      <c r="HO338" s="82">
        <f>(Sections!$V$2*Sections!$L$2*BikeData!$N$2*((Sections!$P$2)/Sections!$M$2)/(1-Sections!$V$2*Sections!$N$2/Sections!$M$2))/Sections!HH338-Sections!HS338/Sections!HH338</f>
        <v>12.175897995952385</v>
      </c>
      <c r="HP338" s="82">
        <f t="shared" si="412"/>
        <v>8.519091962044067</v>
      </c>
      <c r="HQ338" s="82">
        <f t="shared" si="417"/>
        <v>22.730520667862294</v>
      </c>
      <c r="HR338" s="106">
        <f t="shared" ref="HR338:HR348" si="431">-(HQ338-HJ338)/HV338</f>
        <v>4.3573221993475006E-2</v>
      </c>
      <c r="HS338" s="104">
        <f>0.5*Sections!$U$2*Sections!$T$2*Sections!HJ338^2</f>
        <v>96.626374540498844</v>
      </c>
      <c r="HT338" s="104">
        <f>BikeData!$N$2*((Sections!$P$2)/Sections!$N$2)-(0.5*Sections!$U$2*Sections!$T$2*Sections!HJ338^2)/BikeData!$G$5</f>
        <v>10.068311029772676</v>
      </c>
      <c r="HU338" s="104">
        <f>Sections!$V$2*BikeData!$N$2*(Sections!$P$2/Sections!$M$2)/(1-Sections!$V$2*Sections!$N$2/Sections!$M$2)</f>
        <v>15.459349727578084</v>
      </c>
      <c r="HV338" s="106">
        <f t="shared" si="413"/>
        <v>10.068311029772676</v>
      </c>
      <c r="HW338" s="106">
        <f t="shared" si="414"/>
        <v>9.4219186000000263</v>
      </c>
      <c r="HX338" s="106">
        <f t="shared" si="390"/>
        <v>10.704261972001721</v>
      </c>
      <c r="HY338" s="106">
        <f t="shared" si="415"/>
        <v>1</v>
      </c>
      <c r="HZ338" s="106">
        <f t="shared" si="428"/>
        <v>-10.068311029772676</v>
      </c>
      <c r="IA338" s="639"/>
    </row>
    <row r="339" spans="2:235">
      <c r="B339" s="65"/>
      <c r="C339" s="65"/>
      <c r="D339" s="65"/>
      <c r="E339" s="111"/>
      <c r="F339" s="111"/>
      <c r="K339" s="674"/>
      <c r="L339" s="149">
        <f>INDEX($B$29:$B$34, MATCH($P339, $A$29:$A$34, 0))</f>
        <v>277.57950855748163</v>
      </c>
      <c r="M339" s="149">
        <f t="shared" si="384"/>
        <v>313</v>
      </c>
      <c r="N339" s="149">
        <f t="shared" si="421"/>
        <v>64.917187413343001</v>
      </c>
      <c r="O339" s="149">
        <f t="shared" si="385"/>
        <v>233.70187468803482</v>
      </c>
      <c r="P339" s="149">
        <f>IF(AC339=1,
IF(N339&lt;$E$29,1,
IF(N339&lt;$E$30,2,
IF(N339&lt;$E$31,3,
IF(N339&lt;$E$32,4,
IF(N339&lt;$E$33,5,
IF(N339&lt;$E$34,6)))))),
IF(N339&gt;$F$29,1,
IF(N339&gt;$F$30,2,
IF(N339&gt;$F$31,3,
IF(N339&gt;$F$32,4,
IF(N339&gt;$F$33,5,
IF(N339&gt;$F$34,6)))))))</f>
        <v>5</v>
      </c>
      <c r="Q339" s="149" cm="1">
        <f t="array" ref="Q339">INDEX(Sections!$A$37:$F$67, MATCH(N339, Acceleration!$H$6:$H$36, 1), Sections!P339)</f>
        <v>2.9640770416235949</v>
      </c>
      <c r="R339" s="149">
        <f>(BikeData!$G$5/L339)*BikeData!$N$2*(Sections!$O$2/Sections!$N$2)-Sections!W339/Sections!L339</f>
        <v>7.6590354886890228</v>
      </c>
      <c r="S339" s="149">
        <f>(Sections!$V$2*Sections!$L$2*BikeData!$N$2*((Sections!$P$2)/Sections!$M$2)/(1-Sections!$V$2*Sections!$N$2/Sections!$M$2))/Sections!L339-Sections!W339/Sections!L339</f>
        <v>11.970281687756154</v>
      </c>
      <c r="T339" s="149">
        <f t="shared" si="382"/>
        <v>2.9640770416235949</v>
      </c>
      <c r="U339" s="149">
        <f t="shared" si="429"/>
        <v>64.800611680643883</v>
      </c>
      <c r="V339" s="149">
        <f t="shared" si="430"/>
        <v>1.5418084595706589E-2</v>
      </c>
      <c r="W339" s="149">
        <f>0.5*Sections!$U$2*Sections!$T$2*Sections!N339^2</f>
        <v>758.56341989863779</v>
      </c>
      <c r="X339" s="149">
        <f>BikeData!$N$2*((Sections!$P$2)/Sections!$N$2)-(0.5*Sections!$U$2*Sections!$T$2*Sections!N339^2)/BikeData!$G$5</f>
        <v>7.560973736749423</v>
      </c>
      <c r="Y339" s="149">
        <f>Sections!$V$2*BikeData!$N$2*(Sections!$P$2/Sections!$M$2)/(1-Sections!$V$2*Sections!$N$2/Sections!$M$2)</f>
        <v>15.459349727578084</v>
      </c>
      <c r="Z339" s="149">
        <f t="shared" si="426"/>
        <v>7.560973736749423</v>
      </c>
      <c r="AA339" s="149">
        <f>$D$2-M339</f>
        <v>190.2</v>
      </c>
      <c r="AB339" s="149">
        <f>MAX(0, (N339^2 - M$17^2)/(2*Sections!Z339))</f>
        <v>219.37637615950106</v>
      </c>
      <c r="AC339" s="149">
        <f t="shared" si="392"/>
        <v>1</v>
      </c>
      <c r="AD339" s="149">
        <f t="shared" si="388"/>
        <v>2.9640770416235949</v>
      </c>
      <c r="AE339" s="639"/>
      <c r="FQ339" s="637"/>
      <c r="FR339" s="160">
        <f>INDEX($B$29:$B$34, MATCH($FV339, $A$29:$A$34, 0))</f>
        <v>281.54523308547459</v>
      </c>
      <c r="FS339" s="129">
        <f t="shared" si="393"/>
        <v>313</v>
      </c>
      <c r="FT339" s="129">
        <f t="shared" si="394"/>
        <v>64.193088293467198</v>
      </c>
      <c r="FU339" s="129">
        <f t="shared" si="395"/>
        <v>231.09511785648192</v>
      </c>
      <c r="FV339" s="149">
        <f>IF(GI339=1,
IF(FT339&lt;$E$29,1,
IF(FT339&lt;$E$30,2,
IF(FT339&lt;$E$31,3,
IF(FT339&lt;$E$32,4,
IF(FT339&lt;$E$33,5,
IF(FT339&lt;$E$34,6)))))),
IF(FT339&gt;$F$29,1,
IF(FT339&gt;$F$30,2,
IF(FT339&gt;$F$31,3,
IF(FT339&gt;$F$32,4,
IF(FT339&gt;$F$33,5,
IF(FT339&gt;$F$34,6)))))))</f>
        <v>4</v>
      </c>
      <c r="FW339" s="149" cm="1">
        <f t="array" ref="FW339">INDEX(Sections!$A$37:$F$67, MATCH(FT339, Acceleration!$H$6:$H$36, 1), Sections!FV339)</f>
        <v>4.7104625432718503</v>
      </c>
      <c r="FX339" s="129">
        <f>(BikeData!$G$5/FR339)*BikeData!$N$2*(Sections!$O$2/Sections!$N$2)-Sections!GC339/Sections!FR339</f>
        <v>7.6109236095117616</v>
      </c>
      <c r="FY339" s="129">
        <f>(Sections!$V$2*Sections!$L$2*BikeData!$N$2*((Sections!$P$2)/Sections!$M$2)/(1-Sections!$V$2*Sections!$N$2/Sections!$M$2))/Sections!FR339-Sections!GC339/Sections!FR339</f>
        <v>11.861443457042101</v>
      </c>
      <c r="FZ339" s="129">
        <f t="shared" si="396"/>
        <v>4.7104625432718503</v>
      </c>
      <c r="GA339" s="129">
        <f t="shared" si="427"/>
        <v>64.074200367030471</v>
      </c>
      <c r="GB339" s="129">
        <f t="shared" si="423"/>
        <v>1.5592439981277842E-2</v>
      </c>
      <c r="GC339" s="149">
        <f>0.5*Sections!$U$2*Sections!$T$2*Sections!FT339^2</f>
        <v>741.73546523751747</v>
      </c>
      <c r="GD339" s="149">
        <f>BikeData!$N$2*((Sections!$P$2)/Sections!$N$2)-(0.5*Sections!$U$2*Sections!$T$2*Sections!FT339^2)/BikeData!$G$5</f>
        <v>7.6247159892536667</v>
      </c>
      <c r="GE339" s="149">
        <f>Sections!$V$2*BikeData!$N$2*(Sections!$P$2/Sections!$M$2)/(1-Sections!$V$2*Sections!$N$2/Sections!$M$2)</f>
        <v>15.459349727578084</v>
      </c>
      <c r="GF339" s="149">
        <f t="shared" si="398"/>
        <v>7.6247159892536667</v>
      </c>
      <c r="GG339" s="149">
        <f t="shared" si="399"/>
        <v>201.54111422000005</v>
      </c>
      <c r="GH339" s="149">
        <f>MAX(0, (FT339^2 - CX$6^2)/(2*Sections!GF339))</f>
        <v>270.22334933266336</v>
      </c>
      <c r="GI339" s="149">
        <f t="shared" si="400"/>
        <v>1</v>
      </c>
      <c r="GJ339" s="149">
        <f t="shared" si="424"/>
        <v>-7.6247159892536667</v>
      </c>
      <c r="GK339" s="639"/>
      <c r="GL339" s="670"/>
      <c r="GM339" s="229">
        <f>INDEX($B$29:$B$34, MATCH(GQ339, $A$29:$A$34, 0))</f>
        <v>300.69501336586995</v>
      </c>
      <c r="GN339" s="106">
        <f t="shared" si="402"/>
        <v>313</v>
      </c>
      <c r="GO339" s="106">
        <f t="shared" si="403"/>
        <v>40.768539145098011</v>
      </c>
      <c r="GP339" s="106">
        <f t="shared" si="404"/>
        <v>146.76674092235285</v>
      </c>
      <c r="GQ339" s="106">
        <f>IF(HD339=1,
IF(GO339&lt;$E$29,1,
IF(GO339&lt;$E$30,2,
IF(GO339&lt;$E$31,3,
IF(GO339&lt;$E$32,4,
IF(GO339&lt;$E$33,5,
IF(GO339&lt;$E$34,6)))))),
IF(GO339&gt;$F$29,1,
IF(GO339&gt;$F$30,2,
IF(GO339&gt;$F$31,3,
IF(GO339&gt;$F$32,4,
IF(GO339&gt;$F$33,5,
IF(GO339&gt;$F$34,6)))))))</f>
        <v>2</v>
      </c>
      <c r="GR339" s="106" cm="1">
        <f t="array" ref="GR339">INDEX(Sections!$A$37:$F$67, MATCH(GO339, Acceleration!$H$6:$H$36, 1), Sections!GQ339)</f>
        <v>9.4901727706756382</v>
      </c>
      <c r="GS339" s="106">
        <f>(BikeData!$G$5/GM339)*BikeData!$N$2*(Sections!$O$2/Sections!$N$2)-Sections!GX339/Sections!GM339</f>
        <v>8.5980190253535103</v>
      </c>
      <c r="GT339" s="106">
        <f>(Sections!$V$2*Sections!$L$2*BikeData!$N$2*((Sections!$P$2)/Sections!$M$2)/(1-Sections!$V$2*Sections!$N$2/Sections!$M$2))/Sections!GM339-Sections!GX339/Sections!GM339</f>
        <v>12.57784425694545</v>
      </c>
      <c r="GU339" s="106">
        <f t="shared" si="405"/>
        <v>8.5980190253535103</v>
      </c>
      <c r="GV339" s="106">
        <f t="shared" si="416"/>
        <v>40.539753430772663</v>
      </c>
      <c r="GW339" s="106">
        <f t="shared" si="418"/>
        <v>2.4597737040582487E-2</v>
      </c>
      <c r="GX339" s="106">
        <f>0.5*Sections!$U$2*Sections!$T$2*Sections!GO339^2</f>
        <v>299.17328112457</v>
      </c>
      <c r="GY339" s="106">
        <f>BikeData!$N$2*((Sections!$P$2)/Sections!$N$2)-(0.5*Sections!$U$2*Sections!$T$2*Sections!GO339^2)/BikeData!$G$5</f>
        <v>9.3010878987724066</v>
      </c>
      <c r="GZ339" s="106">
        <f>Sections!$V$2*BikeData!$N$2*(Sections!$P$2/Sections!$M$2)/(1-Sections!$V$2*Sections!$N$2/Sections!$M$2)</f>
        <v>15.459349727578084</v>
      </c>
      <c r="HA339" s="106">
        <f t="shared" si="406"/>
        <v>9.3010878987724066</v>
      </c>
      <c r="HB339" s="106">
        <f t="shared" si="407"/>
        <v>70.211878759999991</v>
      </c>
      <c r="HC339" s="106">
        <f>MAX(0, (GO339^2 - DY$9^2)/(2*Sections!HA339))</f>
        <v>89.348353768635803</v>
      </c>
      <c r="HD339" s="106">
        <f t="shared" si="408"/>
        <v>1</v>
      </c>
      <c r="HE339" s="106">
        <f t="shared" si="419"/>
        <v>-9.3010878987724066</v>
      </c>
      <c r="HF339" s="639"/>
      <c r="HG339" s="672"/>
      <c r="HH339" s="82">
        <f>INDEX($B$29:$B$34, MATCH(HL339, $A$29:$A$34, 0))</f>
        <v>327.25651568900486</v>
      </c>
      <c r="HI339" s="82">
        <f t="shared" si="409"/>
        <v>313</v>
      </c>
      <c r="HJ339" s="82">
        <f t="shared" si="410"/>
        <v>22.730520667862294</v>
      </c>
      <c r="HK339" s="82">
        <f t="shared" si="411"/>
        <v>81.829874404304263</v>
      </c>
      <c r="HL339" s="106">
        <f>IF(HY339=1,
IF(HJ339&lt;$E$29,1,
IF(HJ339&lt;$E$30,2,
IF(HJ339&lt;$E$31,3,
IF(HJ339&lt;$E$32,4,
IF(HJ339&lt;$E$33,5,
IF(HJ339&lt;$E$34,6)))))),
IF(HJ339&gt;$F$29,1,
IF(HJ339&gt;$F$30,2,
IF(HJ339&gt;$F$31,3,
IF(HJ339&gt;$F$32,4,
IF(HJ339&gt;$F$33,5,
IF(HJ339&gt;$F$34,6)))))))</f>
        <v>1</v>
      </c>
      <c r="HM339" s="106" cm="1">
        <f t="array" ref="HM339">INDEX(Sections!$A$37:$F$67, MATCH(HJ339, Acceleration!$H$6:$H$36, 1), Sections!HL339)</f>
        <v>11.167263349953945</v>
      </c>
      <c r="HN339" s="82">
        <f>(BikeData!$G$5/HH339)*BikeData!$N$2*(Sections!$O$2/Sections!$N$2)-Sections!HS339/Sections!HH339</f>
        <v>8.5301676528155319</v>
      </c>
      <c r="HO339" s="82">
        <f>(Sections!$V$2*Sections!$L$2*BikeData!$N$2*((Sections!$P$2)/Sections!$M$2)/(1-Sections!$V$2*Sections!$N$2/Sections!$M$2))/Sections!HH339-Sections!HS339/Sections!HH339</f>
        <v>12.186973686723849</v>
      </c>
      <c r="HP339" s="82">
        <f t="shared" si="412"/>
        <v>8.5301676528155319</v>
      </c>
      <c r="HQ339" s="82">
        <f t="shared" si="417"/>
        <v>22.282560192726695</v>
      </c>
      <c r="HR339" s="106">
        <f t="shared" si="431"/>
        <v>4.4431528830347011E-2</v>
      </c>
      <c r="HS339" s="104">
        <f>0.5*Sections!$U$2*Sections!$T$2*Sections!HJ339^2</f>
        <v>93.001782569780673</v>
      </c>
      <c r="HT339" s="104">
        <f>BikeData!$N$2*((Sections!$P$2)/Sections!$N$2)-(0.5*Sections!$U$2*Sections!$T$2*Sections!HJ339^2)/BikeData!$G$5</f>
        <v>10.082040544813276</v>
      </c>
      <c r="HU339" s="104">
        <f>Sections!$V$2*BikeData!$N$2*(Sections!$P$2/Sections!$M$2)/(1-Sections!$V$2*Sections!$N$2/Sections!$M$2)</f>
        <v>15.459349727578084</v>
      </c>
      <c r="HV339" s="106">
        <f t="shared" si="413"/>
        <v>10.082040544813276</v>
      </c>
      <c r="HW339" s="106">
        <f t="shared" si="414"/>
        <v>8.4219186000000263</v>
      </c>
      <c r="HX339" s="106">
        <f t="shared" si="390"/>
        <v>9.6910469080362134</v>
      </c>
      <c r="HY339" s="106">
        <f t="shared" si="415"/>
        <v>1</v>
      </c>
      <c r="HZ339" s="106">
        <f t="shared" si="428"/>
        <v>-10.082040544813276</v>
      </c>
      <c r="IA339" s="639"/>
    </row>
    <row r="340" spans="2:235">
      <c r="B340" s="65"/>
      <c r="C340" s="65"/>
      <c r="D340" s="65"/>
      <c r="E340" s="111"/>
      <c r="F340" s="111"/>
      <c r="K340" s="674"/>
      <c r="L340" s="149">
        <f>INDEX($B$29:$B$34, MATCH($P340, $A$29:$A$34, 0))</f>
        <v>277.57950855748163</v>
      </c>
      <c r="M340" s="149">
        <f t="shared" si="384"/>
        <v>314</v>
      </c>
      <c r="N340" s="149">
        <f t="shared" si="421"/>
        <v>64.800611680643883</v>
      </c>
      <c r="O340" s="149">
        <f t="shared" si="385"/>
        <v>233.28220205031798</v>
      </c>
      <c r="P340" s="149">
        <f>IF(AC340=1,
IF(N340&lt;$E$29,1,
IF(N340&lt;$E$30,2,
IF(N340&lt;$E$31,3,
IF(N340&lt;$E$32,4,
IF(N340&lt;$E$33,5,
IF(N340&lt;$E$34,6)))))),
IF(N340&gt;$F$29,1,
IF(N340&gt;$F$30,2,
IF(N340&gt;$F$31,3,
IF(N340&gt;$F$32,4,
IF(N340&gt;$F$33,5,
IF(N340&gt;$F$34,6)))))))</f>
        <v>5</v>
      </c>
      <c r="Q340" s="149" cm="1">
        <f t="array" ref="Q340">INDEX(Sections!$A$37:$F$67, MATCH(N340, Acceleration!$H$6:$H$36, 1), Sections!P340)</f>
        <v>2.9640770416235949</v>
      </c>
      <c r="R340" s="149">
        <f>(BikeData!$G$5/L340)*BikeData!$N$2*(Sections!$O$2/Sections!$N$2)-Sections!W340/Sections!L340</f>
        <v>7.668841509887689</v>
      </c>
      <c r="S340" s="149">
        <f>(Sections!$V$2*Sections!$L$2*BikeData!$N$2*((Sections!$P$2)/Sections!$M$2)/(1-Sections!$V$2*Sections!$N$2/Sections!$M$2))/Sections!L340-Sections!W340/Sections!L340</f>
        <v>11.980087708954819</v>
      </c>
      <c r="T340" s="149">
        <f t="shared" si="382"/>
        <v>2.9640770416235949</v>
      </c>
      <c r="U340" s="149">
        <f t="shared" si="429"/>
        <v>64.683666453554082</v>
      </c>
      <c r="V340" s="149">
        <f t="shared" si="430"/>
        <v>1.5445890642624501E-2</v>
      </c>
      <c r="W340" s="149">
        <f>0.5*Sections!$U$2*Sections!$T$2*Sections!N340^2</f>
        <v>755.841469353408</v>
      </c>
      <c r="X340" s="149">
        <f>BikeData!$N$2*((Sections!$P$2)/Sections!$N$2)-(0.5*Sections!$U$2*Sections!$T$2*Sections!N340^2)/BikeData!$G$5</f>
        <v>7.5712841554813544</v>
      </c>
      <c r="Y340" s="149">
        <f>Sections!$V$2*BikeData!$N$2*(Sections!$P$2/Sections!$M$2)/(1-Sections!$V$2*Sections!$N$2/Sections!$M$2)</f>
        <v>15.459349727578084</v>
      </c>
      <c r="Z340" s="149">
        <f t="shared" si="426"/>
        <v>7.5712841554813544</v>
      </c>
      <c r="AA340" s="149">
        <f>$D$2-M340</f>
        <v>189.2</v>
      </c>
      <c r="AB340" s="149">
        <f>MAX(0, (N340^2 - M$17^2)/(2*Sections!Z340))</f>
        <v>218.07899571080452</v>
      </c>
      <c r="AC340" s="149">
        <f t="shared" si="392"/>
        <v>1</v>
      </c>
      <c r="AD340" s="149">
        <f t="shared" si="388"/>
        <v>2.9640770416235949</v>
      </c>
      <c r="AE340" s="639"/>
      <c r="FQ340" s="637"/>
      <c r="FR340" s="160">
        <f>INDEX($B$29:$B$34, MATCH($FV340, $A$29:$A$34, 0))</f>
        <v>281.54523308547459</v>
      </c>
      <c r="FS340" s="129">
        <f t="shared" si="393"/>
        <v>314</v>
      </c>
      <c r="FT340" s="129">
        <f t="shared" si="394"/>
        <v>64.074200367030471</v>
      </c>
      <c r="FU340" s="129">
        <f t="shared" si="395"/>
        <v>230.66712132130971</v>
      </c>
      <c r="FV340" s="149">
        <f>IF(GI340=1,
IF(FT340&lt;$E$29,1,
IF(FT340&lt;$E$30,2,
IF(FT340&lt;$E$31,3,
IF(FT340&lt;$E$32,4,
IF(FT340&lt;$E$33,5,
IF(FT340&lt;$E$34,6)))))),
IF(FT340&gt;$F$29,1,
IF(FT340&gt;$F$30,2,
IF(FT340&gt;$F$31,3,
IF(FT340&gt;$F$32,4,
IF(FT340&gt;$F$33,5,
IF(FT340&gt;$F$34,6)))))))</f>
        <v>4</v>
      </c>
      <c r="FW340" s="149" cm="1">
        <f t="array" ref="FW340">INDEX(Sections!$A$37:$F$67, MATCH(FT340, Acceleration!$H$6:$H$36, 1), Sections!FV340)</f>
        <v>4.7104625432718503</v>
      </c>
      <c r="FX340" s="129">
        <f>(BikeData!$G$5/FR340)*BikeData!$N$2*(Sections!$O$2/Sections!$N$2)-Sections!GC340/Sections!FR340</f>
        <v>7.6206730118584094</v>
      </c>
      <c r="FY340" s="129">
        <f>(Sections!$V$2*Sections!$L$2*BikeData!$N$2*((Sections!$P$2)/Sections!$M$2)/(1-Sections!$V$2*Sections!$N$2/Sections!$M$2))/Sections!FR340-Sections!GC340/Sections!FR340</f>
        <v>11.871192859388749</v>
      </c>
      <c r="FZ340" s="129">
        <f t="shared" si="396"/>
        <v>4.7104625432718503</v>
      </c>
      <c r="GA340" s="129">
        <f t="shared" si="427"/>
        <v>63.954928864129698</v>
      </c>
      <c r="GB340" s="129">
        <f t="shared" si="423"/>
        <v>1.5621444994669208E-2</v>
      </c>
      <c r="GC340" s="149">
        <f>0.5*Sections!$U$2*Sections!$T$2*Sections!FT340^2</f>
        <v>738.99056748138617</v>
      </c>
      <c r="GD340" s="149">
        <f>BikeData!$N$2*((Sections!$P$2)/Sections!$N$2)-(0.5*Sections!$U$2*Sections!$T$2*Sections!FT340^2)/BikeData!$G$5</f>
        <v>7.6351133292390125</v>
      </c>
      <c r="GE340" s="149">
        <f>Sections!$V$2*BikeData!$N$2*(Sections!$P$2/Sections!$M$2)/(1-Sections!$V$2*Sections!$N$2/Sections!$M$2)</f>
        <v>15.459349727578084</v>
      </c>
      <c r="GF340" s="149">
        <f t="shared" si="398"/>
        <v>7.6351133292390125</v>
      </c>
      <c r="GG340" s="149">
        <f t="shared" si="399"/>
        <v>200.54111422000005</v>
      </c>
      <c r="GH340" s="149">
        <f>MAX(0, (FT340^2 - CX$6^2)/(2*Sections!GF340))</f>
        <v>268.85672652376735</v>
      </c>
      <c r="GI340" s="149">
        <f t="shared" si="400"/>
        <v>1</v>
      </c>
      <c r="GJ340" s="149">
        <f t="shared" si="424"/>
        <v>-7.6351133292390125</v>
      </c>
      <c r="GK340" s="639"/>
      <c r="GL340" s="670"/>
      <c r="GM340" s="229">
        <f>INDEX($B$29:$B$34, MATCH(GQ340, $A$29:$A$34, 0))</f>
        <v>300.69501336586995</v>
      </c>
      <c r="GN340" s="106">
        <f t="shared" si="402"/>
        <v>314</v>
      </c>
      <c r="GO340" s="106">
        <f t="shared" si="403"/>
        <v>40.539753430772663</v>
      </c>
      <c r="GP340" s="106">
        <f t="shared" si="404"/>
        <v>145.9431123507816</v>
      </c>
      <c r="GQ340" s="106">
        <f>IF(HD340=1,
IF(GO340&lt;$E$29,1,
IF(GO340&lt;$E$30,2,
IF(GO340&lt;$E$31,3,
IF(GO340&lt;$E$32,4,
IF(GO340&lt;$E$33,5,
IF(GO340&lt;$E$34,6)))))),
IF(GO340&gt;$F$29,1,
IF(GO340&gt;$F$30,2,
IF(GO340&gt;$F$31,3,
IF(GO340&gt;$F$32,4,
IF(GO340&gt;$F$33,5,
IF(GO340&gt;$F$34,6)))))))</f>
        <v>2</v>
      </c>
      <c r="GR340" s="106" cm="1">
        <f t="array" ref="GR340">INDEX(Sections!$A$37:$F$67, MATCH(GO340, Acceleration!$H$6:$H$36, 1), Sections!GQ340)</f>
        <v>9.4901727706756382</v>
      </c>
      <c r="GS340" s="106">
        <f>(BikeData!$G$5/GM340)*BikeData!$N$2*(Sections!$O$2/Sections!$N$2)-Sections!GX340/Sections!GM340</f>
        <v>8.6091545330763601</v>
      </c>
      <c r="GT340" s="106">
        <f>(Sections!$V$2*Sections!$L$2*BikeData!$N$2*((Sections!$P$2)/Sections!$M$2)/(1-Sections!$V$2*Sections!$N$2/Sections!$M$2))/Sections!GM340-Sections!GX340/Sections!GM340</f>
        <v>12.5889797646683</v>
      </c>
      <c r="GU340" s="106">
        <f t="shared" si="405"/>
        <v>8.6091545330763601</v>
      </c>
      <c r="GV340" s="106">
        <f t="shared" si="416"/>
        <v>40.309354569714195</v>
      </c>
      <c r="GW340" s="106">
        <f t="shared" si="418"/>
        <v>2.4737440516820215E-2</v>
      </c>
      <c r="GX340" s="106">
        <f>0.5*Sections!$U$2*Sections!$T$2*Sections!GO340^2</f>
        <v>295.82488948101189</v>
      </c>
      <c r="GY340" s="106">
        <f>BikeData!$N$2*((Sections!$P$2)/Sections!$N$2)-(0.5*Sections!$U$2*Sections!$T$2*Sections!GO340^2)/BikeData!$G$5</f>
        <v>9.3137712004525515</v>
      </c>
      <c r="GZ340" s="106">
        <f>Sections!$V$2*BikeData!$N$2*(Sections!$P$2/Sections!$M$2)/(1-Sections!$V$2*Sections!$N$2/Sections!$M$2)</f>
        <v>15.459349727578084</v>
      </c>
      <c r="HA340" s="106">
        <f t="shared" si="406"/>
        <v>9.3137712004525515</v>
      </c>
      <c r="HB340" s="106">
        <f t="shared" si="407"/>
        <v>69.211878759999991</v>
      </c>
      <c r="HC340" s="106">
        <f>MAX(0, (GO340^2 - DY$9^2)/(2*Sections!HA340))</f>
        <v>88.22804280117964</v>
      </c>
      <c r="HD340" s="106">
        <f t="shared" si="408"/>
        <v>1</v>
      </c>
      <c r="HE340" s="106">
        <f t="shared" si="419"/>
        <v>-9.3137712004525515</v>
      </c>
      <c r="HF340" s="639"/>
      <c r="HG340" s="672"/>
      <c r="HH340" s="82">
        <f>INDEX($B$29:$B$34, MATCH(HL340, $A$29:$A$34, 0))</f>
        <v>327.25651568900486</v>
      </c>
      <c r="HI340" s="82">
        <f t="shared" si="409"/>
        <v>314</v>
      </c>
      <c r="HJ340" s="82">
        <f t="shared" si="410"/>
        <v>22.282560192726695</v>
      </c>
      <c r="HK340" s="82">
        <f t="shared" si="411"/>
        <v>80.217216693816098</v>
      </c>
      <c r="HL340" s="106">
        <f>IF(HY340=1,
IF(HJ340&lt;$E$29,1,
IF(HJ340&lt;$E$30,2,
IF(HJ340&lt;$E$31,3,
IF(HJ340&lt;$E$32,4,
IF(HJ340&lt;$E$33,5,
IF(HJ340&lt;$E$34,6)))))),
IF(HJ340&gt;$F$29,1,
IF(HJ340&gt;$F$30,2,
IF(HJ340&gt;$F$31,3,
IF(HJ340&gt;$F$32,4,
IF(HJ340&gt;$F$33,5,
IF(HJ340&gt;$F$34,6)))))))</f>
        <v>1</v>
      </c>
      <c r="HM340" s="106" cm="1">
        <f t="array" ref="HM340">INDEX(Sections!$A$37:$F$67, MATCH(HJ340, Acceleration!$H$6:$H$36, 1), Sections!HL340)</f>
        <v>11.167263349953945</v>
      </c>
      <c r="HN340" s="82">
        <f>(BikeData!$G$5/HH340)*BikeData!$N$2*(Sections!$O$2/Sections!$N$2)-Sections!HS340/Sections!HH340</f>
        <v>8.5412584468016846</v>
      </c>
      <c r="HO340" s="82">
        <f>(Sections!$V$2*Sections!$L$2*BikeData!$N$2*((Sections!$P$2)/Sections!$M$2)/(1-Sections!$V$2*Sections!$N$2/Sections!$M$2))/Sections!HH340-Sections!HS340/Sections!HH340</f>
        <v>12.198064480710002</v>
      </c>
      <c r="HP340" s="82">
        <f t="shared" si="412"/>
        <v>8.5412584468016846</v>
      </c>
      <c r="HQ340" s="82">
        <f t="shared" si="417"/>
        <v>21.824777460002856</v>
      </c>
      <c r="HR340" s="106">
        <f t="shared" si="431"/>
        <v>4.5343929296902917E-2</v>
      </c>
      <c r="HS340" s="104">
        <f>0.5*Sections!$U$2*Sections!$T$2*Sections!HJ340^2</f>
        <v>89.372247973647902</v>
      </c>
      <c r="HT340" s="104">
        <f>BikeData!$N$2*((Sections!$P$2)/Sections!$N$2)-(0.5*Sections!$U$2*Sections!$T$2*Sections!HJ340^2)/BikeData!$G$5</f>
        <v>10.09578878191984</v>
      </c>
      <c r="HU340" s="104">
        <f>Sections!$V$2*BikeData!$N$2*(Sections!$P$2/Sections!$M$2)/(1-Sections!$V$2*Sections!$N$2/Sections!$M$2)</f>
        <v>15.459349727578084</v>
      </c>
      <c r="HV340" s="106">
        <f t="shared" si="413"/>
        <v>10.09578878191984</v>
      </c>
      <c r="HW340" s="106">
        <f t="shared" si="414"/>
        <v>7.4219186000000263</v>
      </c>
      <c r="HX340" s="106">
        <f t="shared" si="390"/>
        <v>8.679211619464219</v>
      </c>
      <c r="HY340" s="106">
        <f t="shared" si="415"/>
        <v>1</v>
      </c>
      <c r="HZ340" s="106">
        <f t="shared" si="428"/>
        <v>-10.09578878191984</v>
      </c>
      <c r="IA340" s="639"/>
    </row>
    <row r="341" spans="2:235">
      <c r="B341" s="65"/>
      <c r="C341" s="65"/>
      <c r="D341" s="65"/>
      <c r="E341" s="111"/>
      <c r="F341" s="111"/>
      <c r="K341" s="674"/>
      <c r="L341" s="149">
        <f>INDEX($B$29:$B$34, MATCH($P341, $A$29:$A$34, 0))</f>
        <v>277.57950855748163</v>
      </c>
      <c r="M341" s="149">
        <f t="shared" si="384"/>
        <v>315</v>
      </c>
      <c r="N341" s="149">
        <f t="shared" si="421"/>
        <v>64.683666453554082</v>
      </c>
      <c r="O341" s="149">
        <f t="shared" si="385"/>
        <v>232.86119923279469</v>
      </c>
      <c r="P341" s="149">
        <f>IF(AC341=1,
IF(N341&lt;$E$29,1,
IF(N341&lt;$E$30,2,
IF(N341&lt;$E$31,3,
IF(N341&lt;$E$32,4,
IF(N341&lt;$E$33,5,
IF(N341&lt;$E$34,6)))))),
IF(N341&gt;$F$29,1,
IF(N341&gt;$F$30,2,
IF(N341&gt;$F$31,3,
IF(N341&gt;$F$32,4,
IF(N341&gt;$F$33,5,
IF(N341&gt;$F$34,6)))))))</f>
        <v>5</v>
      </c>
      <c r="Q341" s="149" cm="1">
        <f t="array" ref="Q341">INDEX(Sections!$A$37:$F$67, MATCH(N341, Acceleration!$H$6:$H$36, 1), Sections!P341)</f>
        <v>2.9640770416235949</v>
      </c>
      <c r="R341" s="149">
        <f>(BikeData!$G$5/L341)*BikeData!$N$2*(Sections!$O$2/Sections!$N$2)-Sections!W341/Sections!L341</f>
        <v>7.6786609029334434</v>
      </c>
      <c r="S341" s="149">
        <f>(Sections!$V$2*Sections!$L$2*BikeData!$N$2*((Sections!$P$2)/Sections!$M$2)/(1-Sections!$V$2*Sections!$N$2/Sections!$M$2))/Sections!L341-Sections!W341/Sections!L341</f>
        <v>11.989907102000576</v>
      </c>
      <c r="T341" s="149">
        <f t="shared" si="382"/>
        <v>2.9640770416235949</v>
      </c>
      <c r="U341" s="149">
        <f t="shared" si="429"/>
        <v>64.566349506588082</v>
      </c>
      <c r="V341" s="149">
        <f t="shared" si="430"/>
        <v>1.5473885903555975E-2</v>
      </c>
      <c r="W341" s="149">
        <f>0.5*Sections!$U$2*Sections!$T$2*Sections!N341^2</f>
        <v>753.11580705743472</v>
      </c>
      <c r="X341" s="149">
        <f>BikeData!$N$2*((Sections!$P$2)/Sections!$N$2)-(0.5*Sections!$U$2*Sections!$T$2*Sections!N341^2)/BikeData!$G$5</f>
        <v>7.5816086338751916</v>
      </c>
      <c r="Y341" s="149">
        <f>Sections!$V$2*BikeData!$N$2*(Sections!$P$2/Sections!$M$2)/(1-Sections!$V$2*Sections!$N$2/Sections!$M$2)</f>
        <v>15.459349727578084</v>
      </c>
      <c r="Z341" s="149">
        <f t="shared" si="426"/>
        <v>7.5816086338751916</v>
      </c>
      <c r="AA341" s="149">
        <f>$D$2-M341</f>
        <v>188.2</v>
      </c>
      <c r="AB341" s="149">
        <f>MAX(0, (N341^2 - M$17^2)/(2*Sections!Z341))</f>
        <v>216.78338200806627</v>
      </c>
      <c r="AC341" s="149">
        <f t="shared" si="392"/>
        <v>1</v>
      </c>
      <c r="AD341" s="149">
        <f t="shared" si="388"/>
        <v>2.9640770416235949</v>
      </c>
      <c r="AE341" s="639"/>
      <c r="FQ341" s="637"/>
      <c r="FR341" s="160">
        <f>INDEX($B$29:$B$34, MATCH($FV341, $A$29:$A$34, 0))</f>
        <v>281.54523308547459</v>
      </c>
      <c r="FS341" s="129">
        <f t="shared" si="393"/>
        <v>315</v>
      </c>
      <c r="FT341" s="129">
        <f t="shared" si="394"/>
        <v>63.954928864129698</v>
      </c>
      <c r="FU341" s="129">
        <f t="shared" si="395"/>
        <v>230.23774391086693</v>
      </c>
      <c r="FV341" s="149">
        <f>IF(GI341=1,
IF(FT341&lt;$E$29,1,
IF(FT341&lt;$E$30,2,
IF(FT341&lt;$E$31,3,
IF(FT341&lt;$E$32,4,
IF(FT341&lt;$E$33,5,
IF(FT341&lt;$E$34,6)))))),
IF(FT341&gt;$F$29,1,
IF(FT341&gt;$F$30,2,
IF(FT341&gt;$F$31,3,
IF(FT341&gt;$F$32,4,
IF(FT341&gt;$F$33,5,
IF(FT341&gt;$F$34,6)))))))</f>
        <v>4</v>
      </c>
      <c r="FW341" s="149" cm="1">
        <f t="array" ref="FW341">INDEX(Sections!$A$37:$F$67, MATCH(FT341, Acceleration!$H$6:$H$36, 1), Sections!FV341)</f>
        <v>4.7104625432718503</v>
      </c>
      <c r="FX341" s="129">
        <f>(BikeData!$G$5/FR341)*BikeData!$N$2*(Sections!$O$2/Sections!$N$2)-Sections!GC341/Sections!FR341</f>
        <v>7.6304357088446224</v>
      </c>
      <c r="FY341" s="129">
        <f>(Sections!$V$2*Sections!$L$2*BikeData!$N$2*((Sections!$P$2)/Sections!$M$2)/(1-Sections!$V$2*Sections!$N$2/Sections!$M$2))/Sections!FR341-Sections!GC341/Sections!FR341</f>
        <v>11.880955556374962</v>
      </c>
      <c r="FZ341" s="129">
        <f t="shared" si="396"/>
        <v>4.7104625432718503</v>
      </c>
      <c r="GA341" s="129">
        <f t="shared" si="427"/>
        <v>63.835271412605891</v>
      </c>
      <c r="GB341" s="129">
        <f t="shared" si="423"/>
        <v>1.565065236355356E-2</v>
      </c>
      <c r="GC341" s="149">
        <f>0.5*Sections!$U$2*Sections!$T$2*Sections!FT341^2</f>
        <v>736.24192668286014</v>
      </c>
      <c r="GD341" s="149">
        <f>BikeData!$N$2*((Sections!$P$2)/Sections!$N$2)-(0.5*Sections!$U$2*Sections!$T$2*Sections!FT341^2)/BikeData!$G$5</f>
        <v>7.6455248474152473</v>
      </c>
      <c r="GE341" s="149">
        <f>Sections!$V$2*BikeData!$N$2*(Sections!$P$2/Sections!$M$2)/(1-Sections!$V$2*Sections!$N$2/Sections!$M$2)</f>
        <v>15.459349727578084</v>
      </c>
      <c r="GF341" s="149">
        <f t="shared" si="398"/>
        <v>7.6455248474152473</v>
      </c>
      <c r="GG341" s="149">
        <f t="shared" si="399"/>
        <v>199.54111422000005</v>
      </c>
      <c r="GH341" s="149">
        <f>MAX(0, (FT341^2 - CX$6^2)/(2*Sections!GF341))</f>
        <v>267.49196475364874</v>
      </c>
      <c r="GI341" s="149">
        <f t="shared" si="400"/>
        <v>1</v>
      </c>
      <c r="GJ341" s="149">
        <f t="shared" si="424"/>
        <v>-7.6455248474152473</v>
      </c>
      <c r="GK341" s="639"/>
      <c r="GL341" s="670"/>
      <c r="GM341" s="229">
        <f>INDEX($B$29:$B$34, MATCH(GQ341, $A$29:$A$34, 0))</f>
        <v>300.69501336586995</v>
      </c>
      <c r="GN341" s="106">
        <f t="shared" si="402"/>
        <v>315</v>
      </c>
      <c r="GO341" s="106">
        <f t="shared" si="403"/>
        <v>40.309354569714195</v>
      </c>
      <c r="GP341" s="106">
        <f t="shared" si="404"/>
        <v>145.1136764509711</v>
      </c>
      <c r="GQ341" s="106">
        <f>IF(HD341=1,
IF(GO341&lt;$E$29,1,
IF(GO341&lt;$E$30,2,
IF(GO341&lt;$E$31,3,
IF(GO341&lt;$E$32,4,
IF(GO341&lt;$E$33,5,
IF(GO341&lt;$E$34,6)))))),
IF(GO341&gt;$F$29,1,
IF(GO341&gt;$F$30,2,
IF(GO341&gt;$F$31,3,
IF(GO341&gt;$F$32,4,
IF(GO341&gt;$F$33,5,
IF(GO341&gt;$F$34,6)))))))</f>
        <v>2</v>
      </c>
      <c r="GR341" s="106" cm="1">
        <f t="array" ref="GR341">INDEX(Sections!$A$37:$F$67, MATCH(GO341, Acceleration!$H$6:$H$36, 1), Sections!GQ341)</f>
        <v>9.4901727706756382</v>
      </c>
      <c r="GS341" s="106">
        <f>(BikeData!$G$5/GM341)*BikeData!$N$2*(Sections!$O$2/Sections!$N$2)-Sections!GX341/Sections!GM341</f>
        <v>8.6203052255824684</v>
      </c>
      <c r="GT341" s="106">
        <f>(Sections!$V$2*Sections!$L$2*BikeData!$N$2*((Sections!$P$2)/Sections!$M$2)/(1-Sections!$V$2*Sections!$N$2/Sections!$M$2))/Sections!GM341-Sections!GX341/Sections!GM341</f>
        <v>12.600130457174409</v>
      </c>
      <c r="GU341" s="106">
        <f t="shared" si="405"/>
        <v>8.6203052255824684</v>
      </c>
      <c r="GV341" s="106">
        <f t="shared" si="416"/>
        <v>40.077314309118201</v>
      </c>
      <c r="GW341" s="106">
        <f t="shared" si="418"/>
        <v>2.4879747200554116E-2</v>
      </c>
      <c r="GX341" s="106">
        <f>0.5*Sections!$U$2*Sections!$T$2*Sections!GO341^2</f>
        <v>292.47193184884895</v>
      </c>
      <c r="GY341" s="106">
        <f>BikeData!$N$2*((Sections!$P$2)/Sections!$N$2)-(0.5*Sections!$U$2*Sections!$T$2*Sections!GO341^2)/BikeData!$G$5</f>
        <v>9.3264717975440767</v>
      </c>
      <c r="GZ341" s="106">
        <f>Sections!$V$2*BikeData!$N$2*(Sections!$P$2/Sections!$M$2)/(1-Sections!$V$2*Sections!$N$2/Sections!$M$2)</f>
        <v>15.459349727578084</v>
      </c>
      <c r="HA341" s="106">
        <f t="shared" si="406"/>
        <v>9.3264717975440767</v>
      </c>
      <c r="HB341" s="106">
        <f t="shared" si="407"/>
        <v>68.211878759999991</v>
      </c>
      <c r="HC341" s="106">
        <f>MAX(0, (GO341^2 - DY$9^2)/(2*Sections!HA341))</f>
        <v>87.109257450111301</v>
      </c>
      <c r="HD341" s="106">
        <f t="shared" si="408"/>
        <v>1</v>
      </c>
      <c r="HE341" s="106">
        <f t="shared" si="419"/>
        <v>-9.3264717975440767</v>
      </c>
      <c r="HF341" s="639"/>
      <c r="HG341" s="672"/>
      <c r="HH341" s="82">
        <f>INDEX($B$29:$B$34, MATCH(HL341, $A$29:$A$34, 0))</f>
        <v>327.25651568900486</v>
      </c>
      <c r="HI341" s="82">
        <f t="shared" si="409"/>
        <v>315</v>
      </c>
      <c r="HJ341" s="82">
        <f t="shared" si="410"/>
        <v>21.824777460002856</v>
      </c>
      <c r="HK341" s="82">
        <f t="shared" si="411"/>
        <v>78.569198856010289</v>
      </c>
      <c r="HL341" s="106">
        <f>IF(HY341=1,
IF(HJ341&lt;$E$29,1,
IF(HJ341&lt;$E$30,2,
IF(HJ341&lt;$E$31,3,
IF(HJ341&lt;$E$32,4,
IF(HJ341&lt;$E$33,5,
IF(HJ341&lt;$E$34,6)))))),
IF(HJ341&gt;$F$29,1,
IF(HJ341&gt;$F$30,2,
IF(HJ341&gt;$F$31,3,
IF(HJ341&gt;$F$32,4,
IF(HJ341&gt;$F$33,5,
IF(HJ341&gt;$F$34,6)))))))</f>
        <v>1</v>
      </c>
      <c r="HM341" s="106" cm="1">
        <f t="array" ref="HM341">INDEX(Sections!$A$37:$F$67, MATCH(HJ341, Acceleration!$H$6:$H$36, 1), Sections!HL341)</f>
        <v>10.888276228377508</v>
      </c>
      <c r="HN341" s="82">
        <f>(BikeData!$G$5/HH341)*BikeData!$N$2*(Sections!$O$2/Sections!$N$2)-Sections!HS341/Sections!HH341</f>
        <v>8.5523643645978176</v>
      </c>
      <c r="HO341" s="82">
        <f>(Sections!$V$2*Sections!$L$2*BikeData!$N$2*((Sections!$P$2)/Sections!$M$2)/(1-Sections!$V$2*Sections!$N$2/Sections!$M$2))/Sections!HH341-Sections!HS341/Sections!HH341</f>
        <v>12.209170398506135</v>
      </c>
      <c r="HP341" s="82">
        <f t="shared" si="412"/>
        <v>8.5523643645978176</v>
      </c>
      <c r="HQ341" s="82">
        <f t="shared" si="417"/>
        <v>21.35653997363346</v>
      </c>
      <c r="HR341" s="106">
        <f t="shared" si="431"/>
        <v>4.6316326570483124E-2</v>
      </c>
      <c r="HS341" s="104">
        <f>0.5*Sections!$U$2*Sections!$T$2*Sections!HJ341^2</f>
        <v>85.737764012156759</v>
      </c>
      <c r="HT341" s="104">
        <f>BikeData!$N$2*((Sections!$P$2)/Sections!$N$2)-(0.5*Sections!$U$2*Sections!$T$2*Sections!HJ341^2)/BikeData!$G$5</f>
        <v>10.109555766622456</v>
      </c>
      <c r="HU341" s="104">
        <f>Sections!$V$2*BikeData!$N$2*(Sections!$P$2/Sections!$M$2)/(1-Sections!$V$2*Sections!$N$2/Sections!$M$2)</f>
        <v>15.459349727578084</v>
      </c>
      <c r="HV341" s="106">
        <f t="shared" si="413"/>
        <v>10.109555766622456</v>
      </c>
      <c r="HW341" s="106">
        <f t="shared" si="414"/>
        <v>6.4219186000000263</v>
      </c>
      <c r="HX341" s="106">
        <f t="shared" si="390"/>
        <v>7.6687542273360361</v>
      </c>
      <c r="HY341" s="106">
        <f t="shared" si="415"/>
        <v>1</v>
      </c>
      <c r="HZ341" s="106">
        <f t="shared" si="428"/>
        <v>-10.109555766622456</v>
      </c>
      <c r="IA341" s="639"/>
    </row>
    <row r="342" spans="2:235">
      <c r="B342" s="65"/>
      <c r="C342" s="65"/>
      <c r="D342" s="65"/>
      <c r="E342" s="111"/>
      <c r="F342" s="111"/>
      <c r="K342" s="674"/>
      <c r="L342" s="149">
        <f>INDEX($B$29:$B$34, MATCH($P342, $A$29:$A$34, 0))</f>
        <v>277.57950855748163</v>
      </c>
      <c r="M342" s="149">
        <f t="shared" si="384"/>
        <v>316</v>
      </c>
      <c r="N342" s="149">
        <f t="shared" si="421"/>
        <v>64.566349506588082</v>
      </c>
      <c r="O342" s="149">
        <f t="shared" si="385"/>
        <v>232.43885822371709</v>
      </c>
      <c r="P342" s="149">
        <f>IF(AC342=1,
IF(N342&lt;$E$29,1,
IF(N342&lt;$E$30,2,
IF(N342&lt;$E$31,3,
IF(N342&lt;$E$32,4,
IF(N342&lt;$E$33,5,
IF(N342&lt;$E$34,6)))))),
IF(N342&gt;$F$29,1,
IF(N342&gt;$F$30,2,
IF(N342&gt;$F$31,3,
IF(N342&gt;$F$32,4,
IF(N342&gt;$F$33,5,
IF(N342&gt;$F$34,6)))))))</f>
        <v>5</v>
      </c>
      <c r="Q342" s="149" cm="1">
        <f t="array" ref="Q342">INDEX(Sections!$A$37:$F$67, MATCH(N342, Acceleration!$H$6:$H$36, 1), Sections!P342)</f>
        <v>2.9640770416235949</v>
      </c>
      <c r="R342" s="149">
        <f>(BikeData!$G$5/L342)*BikeData!$N$2*(Sections!$O$2/Sections!$N$2)-Sections!W342/Sections!L342</f>
        <v>7.6884936860606228</v>
      </c>
      <c r="S342" s="149">
        <f>(Sections!$V$2*Sections!$L$2*BikeData!$N$2*((Sections!$P$2)/Sections!$M$2)/(1-Sections!$V$2*Sections!$N$2/Sections!$M$2))/Sections!L342-Sections!W342/Sections!L342</f>
        <v>11.999739885127754</v>
      </c>
      <c r="T342" s="149">
        <f t="shared" si="382"/>
        <v>2.9640770416235949</v>
      </c>
      <c r="U342" s="149">
        <f t="shared" si="429"/>
        <v>64.448658591352242</v>
      </c>
      <c r="V342" s="149">
        <f t="shared" si="430"/>
        <v>1.550207242929183E-2</v>
      </c>
      <c r="W342" s="149">
        <f>0.5*Sections!$U$2*Sections!$T$2*Sections!N342^2</f>
        <v>750.38642794923976</v>
      </c>
      <c r="X342" s="149">
        <f>BikeData!$N$2*((Sections!$P$2)/Sections!$N$2)-(0.5*Sections!$U$2*Sections!$T$2*Sections!N342^2)/BikeData!$G$5</f>
        <v>7.5919471911032037</v>
      </c>
      <c r="Y342" s="149">
        <f>Sections!$V$2*BikeData!$N$2*(Sections!$P$2/Sections!$M$2)/(1-Sections!$V$2*Sections!$N$2/Sections!$M$2)</f>
        <v>15.459349727578084</v>
      </c>
      <c r="Z342" s="149">
        <f t="shared" si="426"/>
        <v>7.5919471911032037</v>
      </c>
      <c r="AA342" s="149">
        <f>$D$2-M342</f>
        <v>187.2</v>
      </c>
      <c r="AB342" s="149">
        <f>MAX(0, (N342^2 - M$17^2)/(2*Sections!Z342))</f>
        <v>215.48953264536803</v>
      </c>
      <c r="AC342" s="149">
        <f t="shared" si="392"/>
        <v>1</v>
      </c>
      <c r="AD342" s="149">
        <f t="shared" si="388"/>
        <v>2.9640770416235949</v>
      </c>
      <c r="AE342" s="639"/>
      <c r="FQ342" s="637"/>
      <c r="FR342" s="160">
        <f>INDEX($B$29:$B$34, MATCH($FV342, $A$29:$A$34, 0))</f>
        <v>281.54523308547459</v>
      </c>
      <c r="FS342" s="129">
        <f t="shared" si="393"/>
        <v>316</v>
      </c>
      <c r="FT342" s="129">
        <f t="shared" si="394"/>
        <v>63.835271412605891</v>
      </c>
      <c r="FU342" s="129">
        <f t="shared" si="395"/>
        <v>229.80697708538122</v>
      </c>
      <c r="FV342" s="149">
        <f>IF(GI342=1,
IF(FT342&lt;$E$29,1,
IF(FT342&lt;$E$30,2,
IF(FT342&lt;$E$31,3,
IF(FT342&lt;$E$32,4,
IF(FT342&lt;$E$33,5,
IF(FT342&lt;$E$34,6)))))),
IF(FT342&gt;$F$29,1,
IF(FT342&gt;$F$30,2,
IF(FT342&gt;$F$31,3,
IF(FT342&gt;$F$32,4,
IF(FT342&gt;$F$33,5,
IF(FT342&gt;$F$34,6)))))))</f>
        <v>4</v>
      </c>
      <c r="FW342" s="149" cm="1">
        <f t="array" ref="FW342">INDEX(Sections!$A$37:$F$67, MATCH(FT342, Acceleration!$H$6:$H$36, 1), Sections!FV342)</f>
        <v>4.7104625432718503</v>
      </c>
      <c r="FX342" s="129">
        <f>(BikeData!$G$5/FR342)*BikeData!$N$2*(Sections!$O$2/Sections!$N$2)-Sections!GC342/Sections!FR342</f>
        <v>7.6402117185994527</v>
      </c>
      <c r="FY342" s="129">
        <f>(Sections!$V$2*Sections!$L$2*BikeData!$N$2*((Sections!$P$2)/Sections!$M$2)/(1-Sections!$V$2*Sections!$N$2/Sections!$M$2))/Sections!FR342-Sections!GC342/Sections!FR342</f>
        <v>11.890731566129793</v>
      </c>
      <c r="FZ342" s="129">
        <f t="shared" si="396"/>
        <v>4.7104625432718503</v>
      </c>
      <c r="GA342" s="129">
        <f t="shared" si="427"/>
        <v>63.715225615192061</v>
      </c>
      <c r="GB342" s="129">
        <f t="shared" si="423"/>
        <v>1.5680064340040222E-2</v>
      </c>
      <c r="GC342" s="149">
        <f>0.5*Sections!$U$2*Sections!$T$2*Sections!FT342^2</f>
        <v>733.48953773779056</v>
      </c>
      <c r="GD342" s="149">
        <f>BikeData!$N$2*((Sections!$P$2)/Sections!$N$2)-(0.5*Sections!$U$2*Sections!$T$2*Sections!FT342^2)/BikeData!$G$5</f>
        <v>7.655950563116269</v>
      </c>
      <c r="GE342" s="149">
        <f>Sections!$V$2*BikeData!$N$2*(Sections!$P$2/Sections!$M$2)/(1-Sections!$V$2*Sections!$N$2/Sections!$M$2)</f>
        <v>15.459349727578084</v>
      </c>
      <c r="GF342" s="149">
        <f t="shared" si="398"/>
        <v>7.655950563116269</v>
      </c>
      <c r="GG342" s="149">
        <f t="shared" si="399"/>
        <v>198.54111422000005</v>
      </c>
      <c r="GH342" s="149">
        <f>MAX(0, (FT342^2 - CX$6^2)/(2*Sections!GF342))</f>
        <v>266.12906148798322</v>
      </c>
      <c r="GI342" s="149">
        <f t="shared" si="400"/>
        <v>1</v>
      </c>
      <c r="GJ342" s="149">
        <f t="shared" si="424"/>
        <v>-7.655950563116269</v>
      </c>
      <c r="GK342" s="639"/>
      <c r="GL342" s="670"/>
      <c r="GM342" s="229">
        <f>INDEX($B$29:$B$34, MATCH(GQ342, $A$29:$A$34, 0))</f>
        <v>300.69501336586995</v>
      </c>
      <c r="GN342" s="106">
        <f t="shared" si="402"/>
        <v>316</v>
      </c>
      <c r="GO342" s="106">
        <f t="shared" si="403"/>
        <v>40.077314309118201</v>
      </c>
      <c r="GP342" s="106">
        <f t="shared" si="404"/>
        <v>144.27833151282553</v>
      </c>
      <c r="GQ342" s="106">
        <f>IF(HD342=1,
IF(GO342&lt;$E$29,1,
IF(GO342&lt;$E$30,2,
IF(GO342&lt;$E$31,3,
IF(GO342&lt;$E$32,4,
IF(GO342&lt;$E$33,5,
IF(GO342&lt;$E$34,6)))))),
IF(GO342&gt;$F$29,1,
IF(GO342&gt;$F$30,2,
IF(GO342&gt;$F$31,3,
IF(GO342&gt;$F$32,4,
IF(GO342&gt;$F$33,5,
IF(GO342&gt;$F$34,6)))))))</f>
        <v>2</v>
      </c>
      <c r="GR342" s="106" cm="1">
        <f t="array" ref="GR342">INDEX(Sections!$A$37:$F$67, MATCH(GO342, Acceleration!$H$6:$H$36, 1), Sections!GQ342)</f>
        <v>9.4901727706756382</v>
      </c>
      <c r="GS342" s="106">
        <f>(BikeData!$G$5/GM342)*BikeData!$N$2*(Sections!$O$2/Sections!$N$2)-Sections!GX342/Sections!GM342</f>
        <v>8.6314711235783577</v>
      </c>
      <c r="GT342" s="106">
        <f>(Sections!$V$2*Sections!$L$2*BikeData!$N$2*((Sections!$P$2)/Sections!$M$2)/(1-Sections!$V$2*Sections!$N$2/Sections!$M$2))/Sections!GM342-Sections!GX342/Sections!GM342</f>
        <v>12.611296355170298</v>
      </c>
      <c r="GU342" s="106">
        <f t="shared" si="405"/>
        <v>8.6314711235783577</v>
      </c>
      <c r="GV342" s="106">
        <f t="shared" si="416"/>
        <v>39.843603536886405</v>
      </c>
      <c r="GW342" s="106">
        <f t="shared" si="418"/>
        <v>2.5024737626934281E-2</v>
      </c>
      <c r="GX342" s="106">
        <f>0.5*Sections!$U$2*Sections!$T$2*Sections!GO342^2</f>
        <v>289.11440200173308</v>
      </c>
      <c r="GY342" s="106">
        <f>BikeData!$N$2*((Sections!$P$2)/Sections!$N$2)-(0.5*Sections!$U$2*Sections!$T$2*Sections!GO342^2)/BikeData!$G$5</f>
        <v>9.3391897136316384</v>
      </c>
      <c r="GZ342" s="106">
        <f>Sections!$V$2*BikeData!$N$2*(Sections!$P$2/Sections!$M$2)/(1-Sections!$V$2*Sections!$N$2/Sections!$M$2)</f>
        <v>15.459349727578084</v>
      </c>
      <c r="HA342" s="106">
        <f t="shared" si="406"/>
        <v>9.3391897136316384</v>
      </c>
      <c r="HB342" s="106">
        <f t="shared" si="407"/>
        <v>67.211878759999991</v>
      </c>
      <c r="HC342" s="106">
        <f>MAX(0, (GO342^2 - DY$9^2)/(2*Sections!HA342))</f>
        <v>85.991995637877807</v>
      </c>
      <c r="HD342" s="106">
        <f t="shared" si="408"/>
        <v>1</v>
      </c>
      <c r="HE342" s="106">
        <f t="shared" si="419"/>
        <v>-9.3391897136316384</v>
      </c>
      <c r="HF342" s="639"/>
      <c r="HG342" s="672"/>
      <c r="HH342" s="82">
        <f>INDEX($B$29:$B$34, MATCH(HL342, $A$29:$A$34, 0))</f>
        <v>327.25651568900486</v>
      </c>
      <c r="HI342" s="82">
        <f t="shared" si="409"/>
        <v>316</v>
      </c>
      <c r="HJ342" s="82">
        <f t="shared" si="410"/>
        <v>21.35653997363346</v>
      </c>
      <c r="HK342" s="82">
        <f t="shared" si="411"/>
        <v>76.883543905080458</v>
      </c>
      <c r="HL342" s="106">
        <f>IF(HY342=1,
IF(HJ342&lt;$E$29,1,
IF(HJ342&lt;$E$30,2,
IF(HJ342&lt;$E$31,3,
IF(HJ342&lt;$E$32,4,
IF(HJ342&lt;$E$33,5,
IF(HJ342&lt;$E$34,6)))))),
IF(HJ342&gt;$F$29,1,
IF(HJ342&gt;$F$30,2,
IF(HJ342&gt;$F$31,3,
IF(HJ342&gt;$F$32,4,
IF(HJ342&gt;$F$33,5,
IF(HJ342&gt;$F$34,6)))))))</f>
        <v>1</v>
      </c>
      <c r="HM342" s="106" cm="1">
        <f t="array" ref="HM342">INDEX(Sections!$A$37:$F$67, MATCH(HJ342, Acceleration!$H$6:$H$36, 1), Sections!HL342)</f>
        <v>10.888276228377508</v>
      </c>
      <c r="HN342" s="82">
        <f>(BikeData!$G$5/HH342)*BikeData!$N$2*(Sections!$O$2/Sections!$N$2)-Sections!HS342/Sections!HH342</f>
        <v>8.5634854268273095</v>
      </c>
      <c r="HO342" s="82">
        <f>(Sections!$V$2*Sections!$L$2*BikeData!$N$2*((Sections!$P$2)/Sections!$M$2)/(1-Sections!$V$2*Sections!$N$2/Sections!$M$2))/Sections!HH342-Sections!HS342/Sections!HH342</f>
        <v>12.220291460735627</v>
      </c>
      <c r="HP342" s="82">
        <f t="shared" si="412"/>
        <v>8.5634854268273095</v>
      </c>
      <c r="HQ342" s="82">
        <f t="shared" si="417"/>
        <v>20.877143401251804</v>
      </c>
      <c r="HR342" s="106">
        <f t="shared" si="431"/>
        <v>4.7355566462131723E-2</v>
      </c>
      <c r="HS342" s="104">
        <f>0.5*Sections!$U$2*Sections!$T$2*Sections!HJ342^2</f>
        <v>82.09832393617269</v>
      </c>
      <c r="HT342" s="104">
        <f>BikeData!$N$2*((Sections!$P$2)/Sections!$N$2)-(0.5*Sections!$U$2*Sections!$T$2*Sections!HJ342^2)/BikeData!$G$5</f>
        <v>10.123341524486033</v>
      </c>
      <c r="HU342" s="104">
        <f>Sections!$V$2*BikeData!$N$2*(Sections!$P$2/Sections!$M$2)/(1-Sections!$V$2*Sections!$N$2/Sections!$M$2)</f>
        <v>15.459349727578084</v>
      </c>
      <c r="HV342" s="106">
        <f t="shared" si="413"/>
        <v>10.123341524486033</v>
      </c>
      <c r="HW342" s="106">
        <f t="shared" si="414"/>
        <v>5.4219186000000263</v>
      </c>
      <c r="HX342" s="106">
        <f t="shared" si="390"/>
        <v>6.6596728552606823</v>
      </c>
      <c r="HY342" s="106">
        <f t="shared" si="415"/>
        <v>1</v>
      </c>
      <c r="HZ342" s="106">
        <f t="shared" si="428"/>
        <v>-10.123341524486033</v>
      </c>
      <c r="IA342" s="639"/>
    </row>
    <row r="343" spans="2:235">
      <c r="B343" s="65"/>
      <c r="C343" s="65"/>
      <c r="D343" s="65"/>
      <c r="E343" s="111"/>
      <c r="F343" s="111"/>
      <c r="K343" s="674"/>
      <c r="L343" s="149">
        <f>INDEX($B$29:$B$34, MATCH($P343, $A$29:$A$34, 0))</f>
        <v>277.57950855748163</v>
      </c>
      <c r="M343" s="149">
        <f t="shared" si="384"/>
        <v>317</v>
      </c>
      <c r="N343" s="149">
        <f t="shared" si="421"/>
        <v>64.448658591352242</v>
      </c>
      <c r="O343" s="149">
        <f t="shared" si="385"/>
        <v>232.01517092886809</v>
      </c>
      <c r="P343" s="149">
        <f>IF(AC343=1,
IF(N343&lt;$E$29,1,
IF(N343&lt;$E$30,2,
IF(N343&lt;$E$31,3,
IF(N343&lt;$E$32,4,
IF(N343&lt;$E$33,5,
IF(N343&lt;$E$34,6)))))),
IF(N343&gt;$F$29,1,
IF(N343&gt;$F$30,2,
IF(N343&gt;$F$31,3,
IF(N343&gt;$F$32,4,
IF(N343&gt;$F$33,5,
IF(N343&gt;$F$34,6)))))))</f>
        <v>5</v>
      </c>
      <c r="Q343" s="149" cm="1">
        <f t="array" ref="Q343">INDEX(Sections!$A$37:$F$67, MATCH(N343, Acceleration!$H$6:$H$36, 1), Sections!P343)</f>
        <v>2.9640770416235949</v>
      </c>
      <c r="R343" s="149">
        <f>(BikeData!$G$5/L343)*BikeData!$N$2*(Sections!$O$2/Sections!$N$2)-Sections!W343/Sections!L343</f>
        <v>7.698339877528432</v>
      </c>
      <c r="S343" s="149">
        <f>(Sections!$V$2*Sections!$L$2*BikeData!$N$2*((Sections!$P$2)/Sections!$M$2)/(1-Sections!$V$2*Sections!$N$2/Sections!$M$2))/Sections!L343-Sections!W343/Sections!L343</f>
        <v>12.009586076595564</v>
      </c>
      <c r="T343" s="149">
        <f t="shared" si="382"/>
        <v>2.9640770416235949</v>
      </c>
      <c r="U343" s="149">
        <f t="shared" si="429"/>
        <v>64.330591436205168</v>
      </c>
      <c r="V343" s="149">
        <f t="shared" si="430"/>
        <v>1.5530452301686789E-2</v>
      </c>
      <c r="W343" s="149">
        <f>0.5*Sections!$U$2*Sections!$T$2*Sections!N343^2</f>
        <v>747.65332696044266</v>
      </c>
      <c r="X343" s="149">
        <f>BikeData!$N$2*((Sections!$P$2)/Sections!$N$2)-(0.5*Sections!$U$2*Sections!$T$2*Sections!N343^2)/BikeData!$G$5</f>
        <v>7.602299846363799</v>
      </c>
      <c r="Y343" s="149">
        <f>Sections!$V$2*BikeData!$N$2*(Sections!$P$2/Sections!$M$2)/(1-Sections!$V$2*Sections!$N$2/Sections!$M$2)</f>
        <v>15.459349727578084</v>
      </c>
      <c r="Z343" s="149">
        <f t="shared" si="426"/>
        <v>7.602299846363799</v>
      </c>
      <c r="AA343" s="149">
        <f>$D$2-M343</f>
        <v>186.2</v>
      </c>
      <c r="AB343" s="149">
        <f>MAX(0, (N343^2 - M$17^2)/(2*Sections!Z343))</f>
        <v>214.19744522006798</v>
      </c>
      <c r="AC343" s="149">
        <f t="shared" si="392"/>
        <v>1</v>
      </c>
      <c r="AD343" s="149">
        <f t="shared" si="388"/>
        <v>2.9640770416235949</v>
      </c>
      <c r="AE343" s="639"/>
      <c r="FQ343" s="637"/>
      <c r="FR343" s="160">
        <f>INDEX($B$29:$B$34, MATCH($FV343, $A$29:$A$34, 0))</f>
        <v>281.54523308547459</v>
      </c>
      <c r="FS343" s="129">
        <f t="shared" si="393"/>
        <v>317</v>
      </c>
      <c r="FT343" s="129">
        <f t="shared" si="394"/>
        <v>63.715225615192061</v>
      </c>
      <c r="FU343" s="129">
        <f t="shared" si="395"/>
        <v>229.37481221469142</v>
      </c>
      <c r="FV343" s="149">
        <f>IF(GI343=1,
IF(FT343&lt;$E$29,1,
IF(FT343&lt;$E$30,2,
IF(FT343&lt;$E$31,3,
IF(FT343&lt;$E$32,4,
IF(FT343&lt;$E$33,5,
IF(FT343&lt;$E$34,6)))))),
IF(FT343&gt;$F$29,1,
IF(FT343&gt;$F$30,2,
IF(FT343&gt;$F$31,3,
IF(FT343&gt;$F$32,4,
IF(FT343&gt;$F$33,5,
IF(FT343&gt;$F$34,6)))))))</f>
        <v>4</v>
      </c>
      <c r="FW343" s="149" cm="1">
        <f t="array" ref="FW343">INDEX(Sections!$A$37:$F$67, MATCH(FT343, Acceleration!$H$6:$H$36, 1), Sections!FV343)</f>
        <v>4.7104625432718503</v>
      </c>
      <c r="FX343" s="129">
        <f>(BikeData!$G$5/FR343)*BikeData!$N$2*(Sections!$O$2/Sections!$N$2)-Sections!GC343/Sections!FR343</f>
        <v>7.6500010592766756</v>
      </c>
      <c r="FY343" s="129">
        <f>(Sections!$V$2*Sections!$L$2*BikeData!$N$2*((Sections!$P$2)/Sections!$M$2)/(1-Sections!$V$2*Sections!$N$2/Sections!$M$2))/Sections!FR343-Sections!GC343/Sections!FR343</f>
        <v>11.900520906807015</v>
      </c>
      <c r="FZ343" s="129">
        <f t="shared" si="396"/>
        <v>4.7104625432718503</v>
      </c>
      <c r="GA343" s="129">
        <f t="shared" si="427"/>
        <v>63.594789049130604</v>
      </c>
      <c r="GB343" s="129">
        <f t="shared" si="423"/>
        <v>1.5709683211280717E-2</v>
      </c>
      <c r="GC343" s="149">
        <f>0.5*Sections!$U$2*Sections!$T$2*Sections!FT343^2</f>
        <v>730.73339553506878</v>
      </c>
      <c r="GD343" s="149">
        <f>BikeData!$N$2*((Sections!$P$2)/Sections!$N$2)-(0.5*Sections!$U$2*Sections!$T$2*Sections!FT343^2)/BikeData!$G$5</f>
        <v>7.6663904957023359</v>
      </c>
      <c r="GE343" s="149">
        <f>Sections!$V$2*BikeData!$N$2*(Sections!$P$2/Sections!$M$2)/(1-Sections!$V$2*Sections!$N$2/Sections!$M$2)</f>
        <v>15.459349727578084</v>
      </c>
      <c r="GF343" s="149">
        <f t="shared" si="398"/>
        <v>7.6663904957023359</v>
      </c>
      <c r="GG343" s="149">
        <f t="shared" si="399"/>
        <v>197.54111422000005</v>
      </c>
      <c r="GH343" s="149">
        <f>MAX(0, (FT343^2 - CX$6^2)/(2*Sections!GF343))</f>
        <v>264.76801419589799</v>
      </c>
      <c r="GI343" s="149">
        <f t="shared" si="400"/>
        <v>1</v>
      </c>
      <c r="GJ343" s="149">
        <f t="shared" si="424"/>
        <v>-7.6663904957023359</v>
      </c>
      <c r="GK343" s="639"/>
      <c r="GL343" s="670"/>
      <c r="GM343" s="229">
        <f>INDEX($B$29:$B$34, MATCH(GQ343, $A$29:$A$34, 0))</f>
        <v>300.69501336586995</v>
      </c>
      <c r="GN343" s="106">
        <f t="shared" si="402"/>
        <v>317</v>
      </c>
      <c r="GO343" s="106">
        <f t="shared" si="403"/>
        <v>39.843603536886405</v>
      </c>
      <c r="GP343" s="106">
        <f t="shared" si="404"/>
        <v>143.43697273279108</v>
      </c>
      <c r="GQ343" s="106">
        <f>IF(HD343=1,
IF(GO343&lt;$E$29,1,
IF(GO343&lt;$E$30,2,
IF(GO343&lt;$E$31,3,
IF(GO343&lt;$E$32,4,
IF(GO343&lt;$E$33,5,
IF(GO343&lt;$E$34,6)))))),
IF(GO343&gt;$F$29,1,
IF(GO343&gt;$F$30,2,
IF(GO343&gt;$F$31,3,
IF(GO343&gt;$F$32,4,
IF(GO343&gt;$F$33,5,
IF(GO343&gt;$F$34,6)))))))</f>
        <v>2</v>
      </c>
      <c r="GR343" s="106" cm="1">
        <f t="array" ref="GR343">INDEX(Sections!$A$37:$F$67, MATCH(GO343, Acceleration!$H$6:$H$36, 1), Sections!GQ343)</f>
        <v>9.4901727706756382</v>
      </c>
      <c r="GS343" s="106">
        <f>(BikeData!$G$5/GM343)*BikeData!$N$2*(Sections!$O$2/Sections!$N$2)-Sections!GX343/Sections!GM343</f>
        <v>8.6426522477987877</v>
      </c>
      <c r="GT343" s="106">
        <f>(Sections!$V$2*Sections!$L$2*BikeData!$N$2*((Sections!$P$2)/Sections!$M$2)/(1-Sections!$V$2*Sections!$N$2/Sections!$M$2))/Sections!GM343-Sections!GX343/Sections!GM343</f>
        <v>12.622477479390728</v>
      </c>
      <c r="GU343" s="106">
        <f t="shared" si="405"/>
        <v>8.6426522477987877</v>
      </c>
      <c r="GV343" s="106">
        <f t="shared" si="416"/>
        <v>39.608192244281014</v>
      </c>
      <c r="GW343" s="106">
        <f t="shared" si="418"/>
        <v>2.5172495855330639E-2</v>
      </c>
      <c r="GX343" s="106">
        <f>0.5*Sections!$U$2*Sections!$T$2*Sections!GO343^2</f>
        <v>285.7522937048256</v>
      </c>
      <c r="GY343" s="106">
        <f>BikeData!$N$2*((Sections!$P$2)/Sections!$N$2)-(0.5*Sections!$U$2*Sections!$T$2*Sections!GO343^2)/BikeData!$G$5</f>
        <v>9.3519249723320446</v>
      </c>
      <c r="GZ343" s="106">
        <f>Sections!$V$2*BikeData!$N$2*(Sections!$P$2/Sections!$M$2)/(1-Sections!$V$2*Sections!$N$2/Sections!$M$2)</f>
        <v>15.459349727578084</v>
      </c>
      <c r="HA343" s="106">
        <f t="shared" si="406"/>
        <v>9.3519249723320446</v>
      </c>
      <c r="HB343" s="106">
        <f t="shared" si="407"/>
        <v>66.211878759999991</v>
      </c>
      <c r="HC343" s="106">
        <f>MAX(0, (GO343^2 - DY$9^2)/(2*Sections!HA343))</f>
        <v>84.876255289755406</v>
      </c>
      <c r="HD343" s="106">
        <f t="shared" si="408"/>
        <v>1</v>
      </c>
      <c r="HE343" s="106">
        <f t="shared" si="419"/>
        <v>-9.3519249723320446</v>
      </c>
      <c r="HF343" s="639"/>
      <c r="HG343" s="672"/>
      <c r="HH343" s="82">
        <f>INDEX($B$29:$B$34, MATCH(HL343, $A$29:$A$34, 0))</f>
        <v>327.25651568900486</v>
      </c>
      <c r="HI343" s="82">
        <f t="shared" si="409"/>
        <v>317</v>
      </c>
      <c r="HJ343" s="82">
        <f t="shared" si="410"/>
        <v>20.877143401251804</v>
      </c>
      <c r="HK343" s="82">
        <f t="shared" si="411"/>
        <v>75.157716244506489</v>
      </c>
      <c r="HL343" s="106">
        <f>IF(HY343=1,
IF(HJ343&lt;$E$29,1,
IF(HJ343&lt;$E$30,2,
IF(HJ343&lt;$E$31,3,
IF(HJ343&lt;$E$32,4,
IF(HJ343&lt;$E$33,5,
IF(HJ343&lt;$E$34,6)))))),
IF(HJ343&gt;$F$29,1,
IF(HJ343&gt;$F$30,2,
IF(HJ343&gt;$F$31,3,
IF(HJ343&gt;$F$32,4,
IF(HJ343&gt;$F$33,5,
IF(HJ343&gt;$F$34,6)))))))</f>
        <v>1</v>
      </c>
      <c r="HM343" s="106" cm="1">
        <f t="array" ref="HM343">INDEX(Sections!$A$37:$F$67, MATCH(HJ343, Acceleration!$H$6:$H$36, 1), Sections!HL343)</f>
        <v>10.679475727713331</v>
      </c>
      <c r="HN343" s="82">
        <f>(BikeData!$G$5/HH343)*BikeData!$N$2*(Sections!$O$2/Sections!$N$2)-Sections!HS343/Sections!HH343</f>
        <v>8.5746216541416587</v>
      </c>
      <c r="HO343" s="82">
        <f>(Sections!$V$2*Sections!$L$2*BikeData!$N$2*((Sections!$P$2)/Sections!$M$2)/(1-Sections!$V$2*Sections!$N$2/Sections!$M$2))/Sections!HH343-Sections!HS343/Sections!HH343</f>
        <v>12.231427688049976</v>
      </c>
      <c r="HP343" s="82">
        <f t="shared" si="412"/>
        <v>8.5746216541416587</v>
      </c>
      <c r="HQ343" s="82">
        <f t="shared" si="417"/>
        <v>20.385799577995734</v>
      </c>
      <c r="HR343" s="106">
        <f t="shared" si="431"/>
        <v>4.846964020491383E-2</v>
      </c>
      <c r="HS343" s="104">
        <f>0.5*Sections!$U$2*Sections!$T$2*Sections!HJ343^2</f>
        <v>78.453920987357705</v>
      </c>
      <c r="HT343" s="104">
        <f>BikeData!$N$2*((Sections!$P$2)/Sections!$N$2)-(0.5*Sections!$U$2*Sections!$T$2*Sections!HJ343^2)/BikeData!$G$5</f>
        <v>10.137146081110332</v>
      </c>
      <c r="HU343" s="104">
        <f>Sections!$V$2*BikeData!$N$2*(Sections!$P$2/Sections!$M$2)/(1-Sections!$V$2*Sections!$N$2/Sections!$M$2)</f>
        <v>15.459349727578084</v>
      </c>
      <c r="HV343" s="106">
        <f t="shared" si="413"/>
        <v>10.137146081110332</v>
      </c>
      <c r="HW343" s="106">
        <f t="shared" si="414"/>
        <v>4.4219186000000263</v>
      </c>
      <c r="HX343" s="106">
        <f t="shared" si="390"/>
        <v>5.6519656294024045</v>
      </c>
      <c r="HY343" s="106">
        <f t="shared" si="415"/>
        <v>1</v>
      </c>
      <c r="HZ343" s="106">
        <f t="shared" si="428"/>
        <v>-10.137146081110332</v>
      </c>
      <c r="IA343" s="639"/>
    </row>
    <row r="344" spans="2:235">
      <c r="B344" s="65"/>
      <c r="C344" s="65"/>
      <c r="D344" s="65"/>
      <c r="E344" s="111"/>
      <c r="F344" s="111"/>
      <c r="K344" s="674"/>
      <c r="L344" s="149">
        <f>INDEX($B$29:$B$34, MATCH($P344, $A$29:$A$34, 0))</f>
        <v>281.54523308547459</v>
      </c>
      <c r="M344" s="149">
        <f t="shared" si="384"/>
        <v>318</v>
      </c>
      <c r="N344" s="149">
        <f t="shared" si="421"/>
        <v>64.330591436205168</v>
      </c>
      <c r="O344" s="149">
        <f t="shared" si="385"/>
        <v>231.5901291703386</v>
      </c>
      <c r="P344" s="149">
        <f>IF(AC344=1,
IF(N344&lt;$E$29,1,
IF(N344&lt;$E$30,2,
IF(N344&lt;$E$31,3,
IF(N344&lt;$E$32,4,
IF(N344&lt;$E$33,5,
IF(N344&lt;$E$34,6)))))),
IF(N344&gt;$F$29,1,
IF(N344&gt;$F$30,2,
IF(N344&gt;$F$31,3,
IF(N344&gt;$F$32,4,
IF(N344&gt;$F$33,5,
IF(N344&gt;$F$34,6)))))))</f>
        <v>4</v>
      </c>
      <c r="Q344" s="149" cm="1">
        <f t="array" ref="Q344">INDEX(Sections!$A$37:$F$67, MATCH(N344, Acceleration!$H$6:$H$36, 1), Sections!P344)</f>
        <v>4.7104625432718503</v>
      </c>
      <c r="R344" s="149">
        <f>(BikeData!$G$5/L344)*BikeData!$N$2*(Sections!$O$2/Sections!$N$2)-Sections!W344/Sections!L344</f>
        <v>7.5996251274050923</v>
      </c>
      <c r="S344" s="149">
        <f>(Sections!$V$2*Sections!$L$2*BikeData!$N$2*((Sections!$P$2)/Sections!$M$2)/(1-Sections!$V$2*Sections!$N$2/Sections!$M$2))/Sections!L344-Sections!W344/Sections!L344</f>
        <v>11.850144974935432</v>
      </c>
      <c r="T344" s="149">
        <f t="shared" si="382"/>
        <v>4.7104625432718503</v>
      </c>
      <c r="U344" s="149">
        <f t="shared" ref="U344:U402" si="432">SQRT(N344^2 + 2*-Z344*1)</f>
        <v>64.21214574591157</v>
      </c>
      <c r="V344" s="149">
        <f>-(U344-N344)/Z344</f>
        <v>1.5559027634261419E-2</v>
      </c>
      <c r="W344" s="149">
        <f>0.5*Sections!$U$2*Sections!$T$2*Sections!N344^2</f>
        <v>744.91649901575158</v>
      </c>
      <c r="X344" s="149">
        <f>BikeData!$N$2*((Sections!$P$2)/Sections!$N$2)-(0.5*Sections!$U$2*Sections!$T$2*Sections!N344^2)/BikeData!$G$5</f>
        <v>7.6126666188815673</v>
      </c>
      <c r="Y344" s="149">
        <f>Sections!$V$2*BikeData!$N$2*(Sections!$P$2/Sections!$M$2)/(1-Sections!$V$2*Sections!$N$2/Sections!$M$2)</f>
        <v>15.459349727578084</v>
      </c>
      <c r="Z344" s="149">
        <f t="shared" si="426"/>
        <v>7.6126666188815673</v>
      </c>
      <c r="AA344" s="149">
        <f>$D$2-M344</f>
        <v>185.2</v>
      </c>
      <c r="AB344" s="149">
        <f>MAX(0, (N344^2 - M$17^2)/(2*Sections!Z344))</f>
        <v>212.90711733279596</v>
      </c>
      <c r="AC344" s="149">
        <f t="shared" si="392"/>
        <v>1</v>
      </c>
      <c r="AD344" s="149">
        <f>-Z344</f>
        <v>-7.6126666188815673</v>
      </c>
      <c r="AE344" s="639"/>
      <c r="FQ344" s="637"/>
      <c r="FR344" s="160">
        <f>INDEX($B$29:$B$34, MATCH($FV344, $A$29:$A$34, 0))</f>
        <v>281.54523308547459</v>
      </c>
      <c r="FS344" s="129">
        <f t="shared" si="393"/>
        <v>318</v>
      </c>
      <c r="FT344" s="129">
        <f>GA343</f>
        <v>63.594789049130604</v>
      </c>
      <c r="FU344" s="129">
        <f t="shared" si="395"/>
        <v>228.94124057687017</v>
      </c>
      <c r="FV344" s="149">
        <f>IF(GI344=1,
IF(FT344&lt;$E$29,1,
IF(FT344&lt;$E$30,2,
IF(FT344&lt;$E$31,3,
IF(FT344&lt;$E$32,4,
IF(FT344&lt;$E$33,5,
IF(FT344&lt;$E$34,6)))))),
IF(FT344&gt;$F$29,1,
IF(FT344&gt;$F$30,2,
IF(FT344&gt;$F$31,3,
IF(FT344&gt;$F$32,4,
IF(FT344&gt;$F$33,5,
IF(FT344&gt;$F$34,6)))))))</f>
        <v>4</v>
      </c>
      <c r="FW344" s="149" cm="1">
        <f t="array" ref="FW344">INDEX(Sections!$A$37:$F$67, MATCH(FT344, Acceleration!$H$6:$H$36, 1), Sections!FV344)</f>
        <v>4.7104625432718503</v>
      </c>
      <c r="FX344" s="129">
        <f>(BikeData!$G$5/FR344)*BikeData!$N$2*(Sections!$O$2/Sections!$N$2)-Sections!GC344/Sections!FR344</f>
        <v>7.6598037490548219</v>
      </c>
      <c r="FY344" s="129">
        <f>(Sections!$V$2*Sections!$L$2*BikeData!$N$2*((Sections!$P$2)/Sections!$M$2)/(1-Sections!$V$2*Sections!$N$2/Sections!$M$2))/Sections!FR344-Sections!GC344/Sections!FR344</f>
        <v>11.910323596585162</v>
      </c>
      <c r="FZ344" s="129">
        <f t="shared" si="396"/>
        <v>4.7104625432718503</v>
      </c>
      <c r="GA344" s="129">
        <f t="shared" ref="GA344:GA358" si="433">SQRT(FT344^2 + 2*-GF344*1)</f>
        <v>63.473959265783172</v>
      </c>
      <c r="GB344" s="129">
        <f t="shared" si="423"/>
        <v>1.5739511300161955E-2</v>
      </c>
      <c r="GC344" s="149">
        <f>0.5*Sections!$U$2*Sections!$T$2*Sections!FT344^2</f>
        <v>727.97349495661592</v>
      </c>
      <c r="GD344" s="149">
        <f>BikeData!$N$2*((Sections!$P$2)/Sections!$N$2)-(0.5*Sections!$U$2*Sections!$T$2*Sections!FT344^2)/BikeData!$G$5</f>
        <v>7.6768446645601118</v>
      </c>
      <c r="GE344" s="149">
        <f>Sections!$V$2*BikeData!$N$2*(Sections!$P$2/Sections!$M$2)/(1-Sections!$V$2*Sections!$N$2/Sections!$M$2)</f>
        <v>15.459349727578084</v>
      </c>
      <c r="GF344" s="149">
        <f t="shared" si="398"/>
        <v>7.6768446645601118</v>
      </c>
      <c r="GG344" s="149">
        <f t="shared" si="399"/>
        <v>196.54111422000005</v>
      </c>
      <c r="GH344" s="149">
        <f>MAX(0, (FT344^2 - CX$6^2)/(2*Sections!GF344))</f>
        <v>263.40882034996616</v>
      </c>
      <c r="GI344" s="149">
        <f t="shared" si="400"/>
        <v>1</v>
      </c>
      <c r="GJ344" s="149">
        <f t="shared" si="424"/>
        <v>-7.6768446645601118</v>
      </c>
      <c r="GK344" s="639"/>
      <c r="GL344" s="670"/>
      <c r="GM344" s="229">
        <f>INDEX($B$29:$B$34, MATCH(GQ344, $A$29:$A$34, 0))</f>
        <v>300.69501336586995</v>
      </c>
      <c r="GN344" s="106">
        <f t="shared" si="402"/>
        <v>318</v>
      </c>
      <c r="GO344" s="106">
        <f t="shared" si="403"/>
        <v>39.608192244281014</v>
      </c>
      <c r="GP344" s="106">
        <f t="shared" si="404"/>
        <v>142.58949207941166</v>
      </c>
      <c r="GQ344" s="106">
        <f>IF(HD344=1,
IF(GO344&lt;$E$29,1,
IF(GO344&lt;$E$30,2,
IF(GO344&lt;$E$31,3,
IF(GO344&lt;$E$32,4,
IF(GO344&lt;$E$33,5,
IF(GO344&lt;$E$34,6)))))),
IF(GO344&gt;$F$29,1,
IF(GO344&gt;$F$30,2,
IF(GO344&gt;$F$31,3,
IF(GO344&gt;$F$32,4,
IF(GO344&gt;$F$33,5,
IF(GO344&gt;$F$34,6)))))))</f>
        <v>2</v>
      </c>
      <c r="GR344" s="106" cm="1">
        <f t="array" ref="GR344">INDEX(Sections!$A$37:$F$67, MATCH(GO344, Acceleration!$H$6:$H$36, 1), Sections!GQ344)</f>
        <v>9.4901727706756382</v>
      </c>
      <c r="GS344" s="106">
        <f>(BikeData!$G$5/GM344)*BikeData!$N$2*(Sections!$O$2/Sections!$N$2)-Sections!GX344/Sections!GM344</f>
        <v>8.6538486190067907</v>
      </c>
      <c r="GT344" s="106">
        <f>(Sections!$V$2*Sections!$L$2*BikeData!$N$2*((Sections!$P$2)/Sections!$M$2)/(1-Sections!$V$2*Sections!$N$2/Sections!$M$2))/Sections!GM344-Sections!GX344/Sections!GM344</f>
        <v>12.633673850598731</v>
      </c>
      <c r="GU344" s="106">
        <f t="shared" si="405"/>
        <v>8.6538486190067907</v>
      </c>
      <c r="GV344" s="106">
        <f t="shared" si="416"/>
        <v>39.371049486460656</v>
      </c>
      <c r="GW344" s="106">
        <f t="shared" si="418"/>
        <v>2.5323109669987392E-2</v>
      </c>
      <c r="GX344" s="106">
        <f>0.5*Sections!$U$2*Sections!$T$2*Sections!GO344^2</f>
        <v>282.38560071478605</v>
      </c>
      <c r="GY344" s="106">
        <f>BikeData!$N$2*((Sections!$P$2)/Sections!$N$2)-(0.5*Sections!$U$2*Sections!$T$2*Sections!GO344^2)/BikeData!$G$5</f>
        <v>9.3646775972943157</v>
      </c>
      <c r="GZ344" s="106">
        <f>Sections!$V$2*BikeData!$N$2*(Sections!$P$2/Sections!$M$2)/(1-Sections!$V$2*Sections!$N$2/Sections!$M$2)</f>
        <v>15.459349727578084</v>
      </c>
      <c r="HA344" s="106">
        <f t="shared" si="406"/>
        <v>9.3646775972943157</v>
      </c>
      <c r="HB344" s="106">
        <f t="shared" si="407"/>
        <v>65.211878759999991</v>
      </c>
      <c r="HC344" s="106">
        <f>MAX(0, (GO344^2 - DY$9^2)/(2*Sections!HA344))</f>
        <v>83.762034333845619</v>
      </c>
      <c r="HD344" s="106">
        <f t="shared" si="408"/>
        <v>1</v>
      </c>
      <c r="HE344" s="106">
        <f t="shared" si="419"/>
        <v>-9.3646775972943157</v>
      </c>
      <c r="HF344" s="639"/>
      <c r="HG344" s="672"/>
      <c r="HH344" s="82">
        <f>INDEX($B$29:$B$34, MATCH(HL344, $A$29:$A$34, 0))</f>
        <v>327.25651568900486</v>
      </c>
      <c r="HI344" s="82">
        <f t="shared" si="409"/>
        <v>318</v>
      </c>
      <c r="HJ344" s="82">
        <f t="shared" si="410"/>
        <v>20.385799577995734</v>
      </c>
      <c r="HK344" s="82">
        <f t="shared" si="411"/>
        <v>73.388878480784641</v>
      </c>
      <c r="HL344" s="106">
        <f>IF(HY344=1,
IF(HJ344&lt;$E$29,1,
IF(HJ344&lt;$E$30,2,
IF(HJ344&lt;$E$31,3,
IF(HJ344&lt;$E$32,4,
IF(HJ344&lt;$E$33,5,
IF(HJ344&lt;$E$34,6)))))),
IF(HJ344&gt;$F$29,1,
IF(HJ344&gt;$F$30,2,
IF(HJ344&gt;$F$31,3,
IF(HJ344&gt;$F$32,4,
IF(HJ344&gt;$F$33,5,
IF(HJ344&gt;$F$34,6)))))))</f>
        <v>1</v>
      </c>
      <c r="HM344" s="106" cm="1">
        <f t="array" ref="HM344">INDEX(Sections!$A$37:$F$67, MATCH(HJ344, Acceleration!$H$6:$H$36, 1), Sections!HL344)</f>
        <v>10.466858830577817</v>
      </c>
      <c r="HN344" s="82">
        <f>(BikeData!$G$5/HH344)*BikeData!$N$2*(Sections!$O$2/Sections!$N$2)-Sections!HS344/Sections!HH344</f>
        <v>8.5857730672205292</v>
      </c>
      <c r="HO344" s="82">
        <f>(Sections!$V$2*Sections!$L$2*BikeData!$N$2*((Sections!$P$2)/Sections!$M$2)/(1-Sections!$V$2*Sections!$N$2/Sections!$M$2))/Sections!HH344-Sections!HS344/Sections!HH344</f>
        <v>12.242579101128847</v>
      </c>
      <c r="HP344" s="82">
        <f t="shared" si="412"/>
        <v>8.5857730672205292</v>
      </c>
      <c r="HQ344" s="82">
        <f t="shared" si="417"/>
        <v>19.881621802809523</v>
      </c>
      <c r="HR344" s="106">
        <f t="shared" si="431"/>
        <v>4.966794325085247E-2</v>
      </c>
      <c r="HS344" s="104">
        <f>0.5*Sections!$U$2*Sections!$T$2*Sections!HJ344^2</f>
        <v>74.804548398157976</v>
      </c>
      <c r="HT344" s="104">
        <f>BikeData!$N$2*((Sections!$P$2)/Sections!$N$2)-(0.5*Sections!$U$2*Sections!$T$2*Sections!HJ344^2)/BikeData!$G$5</f>
        <v>10.150969462130028</v>
      </c>
      <c r="HU344" s="104">
        <f>Sections!$V$2*BikeData!$N$2*(Sections!$P$2/Sections!$M$2)/(1-Sections!$V$2*Sections!$N$2/Sections!$M$2)</f>
        <v>15.459349727578084</v>
      </c>
      <c r="HV344" s="106">
        <f t="shared" si="413"/>
        <v>10.150969462130028</v>
      </c>
      <c r="HW344" s="106">
        <f t="shared" si="414"/>
        <v>3.4219186000000263</v>
      </c>
      <c r="HX344" s="106">
        <f t="shared" si="390"/>
        <v>4.6456306784772057</v>
      </c>
      <c r="HY344" s="106">
        <f t="shared" si="415"/>
        <v>1</v>
      </c>
      <c r="HZ344" s="106">
        <f t="shared" si="428"/>
        <v>-10.150969462130028</v>
      </c>
      <c r="IA344" s="639"/>
    </row>
    <row r="345" spans="2:235">
      <c r="B345" s="65"/>
      <c r="C345" s="65"/>
      <c r="D345" s="65"/>
      <c r="E345" s="111"/>
      <c r="F345" s="111"/>
      <c r="K345" s="674"/>
      <c r="L345" s="149">
        <f>INDEX($B$29:$B$34, MATCH($P345, $A$29:$A$34, 0))</f>
        <v>281.54523308547459</v>
      </c>
      <c r="M345" s="149">
        <f t="shared" si="384"/>
        <v>319</v>
      </c>
      <c r="N345" s="149">
        <f>U344</f>
        <v>64.21214574591157</v>
      </c>
      <c r="O345" s="149">
        <f t="shared" si="385"/>
        <v>231.16372468528166</v>
      </c>
      <c r="P345" s="149">
        <f>IF(AC345=1,
IF(N345&lt;$E$29,1,
IF(N345&lt;$E$30,2,
IF(N345&lt;$E$31,3,
IF(N345&lt;$E$32,4,
IF(N345&lt;$E$33,5,
IF(N345&lt;$E$34,6)))))),
IF(N345&gt;$F$29,1,
IF(N345&gt;$F$30,2,
IF(N345&gt;$F$31,3,
IF(N345&gt;$F$32,4,
IF(N345&gt;$F$33,5,
IF(N345&gt;$F$34,6)))))))</f>
        <v>4</v>
      </c>
      <c r="Q345" s="149" cm="1">
        <f t="array" ref="Q345">INDEX(Sections!$A$37:$F$67, MATCH(N345, Acceleration!$H$6:$H$36, 1), Sections!P345)</f>
        <v>4.7104625432718503</v>
      </c>
      <c r="R345" s="149">
        <f>(BikeData!$G$5/L345)*BikeData!$N$2*(Sections!$O$2/Sections!$N$2)-Sections!W345/Sections!L345</f>
        <v>7.6093591227306874</v>
      </c>
      <c r="S345" s="149">
        <f>(Sections!$V$2*Sections!$L$2*BikeData!$N$2*((Sections!$P$2)/Sections!$M$2)/(1-Sections!$V$2*Sections!$N$2/Sections!$M$2))/Sections!L345-Sections!W345/Sections!L345</f>
        <v>11.859878970261027</v>
      </c>
      <c r="T345" s="149">
        <f>MIN(Q345,R$26,S$26)</f>
        <v>4.7104625432718503</v>
      </c>
      <c r="U345" s="149">
        <f t="shared" si="432"/>
        <v>64.093319201289418</v>
      </c>
      <c r="V345" s="149">
        <f t="shared" ref="V345:V408" si="434">-(U345-N345)/Z345</f>
        <v>1.5587800572820578E-2</v>
      </c>
      <c r="W345" s="149">
        <f>0.5*Sections!$U$2*Sections!$T$2*Sections!N345^2</f>
        <v>742.17593903295403</v>
      </c>
      <c r="X345" s="149">
        <f>BikeData!$N$2*((Sections!$P$2)/Sections!$N$2)-(0.5*Sections!$U$2*Sections!$T$2*Sections!N345^2)/BikeData!$G$5</f>
        <v>7.6230475279073158</v>
      </c>
      <c r="Y345" s="149">
        <f>Sections!$V$2*BikeData!$N$2*(Sections!$P$2/Sections!$M$2)/(1-Sections!$V$2*Sections!$N$2/Sections!$M$2)</f>
        <v>15.459349727578084</v>
      </c>
      <c r="Z345" s="149">
        <f t="shared" si="426"/>
        <v>7.6230475279073158</v>
      </c>
      <c r="AA345" s="149">
        <f>$D$2-M345</f>
        <v>184.2</v>
      </c>
      <c r="AB345" s="149">
        <f>MAX(0, (N345^2 - M$17^2)/(2*Sections!Z345))</f>
        <v>211.61854658744934</v>
      </c>
      <c r="AC345" s="149">
        <f t="shared" si="392"/>
        <v>1</v>
      </c>
      <c r="AD345" s="149">
        <f>-Z345</f>
        <v>-7.6230475279073158</v>
      </c>
      <c r="AE345" s="639"/>
      <c r="FQ345" s="637"/>
      <c r="FR345" s="160">
        <f>INDEX($B$29:$B$34, MATCH($FV345, $A$29:$A$34, 0))</f>
        <v>281.54523308547459</v>
      </c>
      <c r="FS345" s="129">
        <f t="shared" si="393"/>
        <v>319</v>
      </c>
      <c r="FT345" s="129">
        <f t="shared" si="394"/>
        <v>63.473959265783172</v>
      </c>
      <c r="FU345" s="129">
        <f t="shared" si="395"/>
        <v>228.50625335681943</v>
      </c>
      <c r="FV345" s="149">
        <f>IF(GI345=1,
IF(FT345&lt;$E$29,1,
IF(FT345&lt;$E$30,2,
IF(FT345&lt;$E$31,3,
IF(FT345&lt;$E$32,4,
IF(FT345&lt;$E$33,5,
IF(FT345&lt;$E$34,6)))))),
IF(FT345&gt;$F$29,1,
IF(FT345&gt;$F$30,2,
IF(FT345&gt;$F$31,3,
IF(FT345&gt;$F$32,4,
IF(FT345&gt;$F$33,5,
IF(FT345&gt;$F$34,6)))))))</f>
        <v>4</v>
      </c>
      <c r="FW345" s="149" cm="1">
        <f t="array" ref="FW345">INDEX(Sections!$A$37:$F$67, MATCH(FT345, Acceleration!$H$6:$H$36, 1), Sections!FV345)</f>
        <v>4.7104625432718503</v>
      </c>
      <c r="FX345" s="129">
        <f>(BikeData!$G$5/FR345)*BikeData!$N$2*(Sections!$O$2/Sections!$N$2)-Sections!GC345/Sections!FR345</f>
        <v>7.6696198061372112</v>
      </c>
      <c r="FY345" s="129">
        <f>(Sections!$V$2*Sections!$L$2*BikeData!$N$2*((Sections!$P$2)/Sections!$M$2)/(1-Sections!$V$2*Sections!$N$2/Sections!$M$2))/Sections!FR345-Sections!GC345/Sections!FR345</f>
        <v>11.920139653667551</v>
      </c>
      <c r="FZ345" s="129">
        <f t="shared" si="396"/>
        <v>4.7104625432718503</v>
      </c>
      <c r="GA345" s="129">
        <f t="shared" si="433"/>
        <v>63.352733790232733</v>
      </c>
      <c r="GB345" s="129">
        <f t="shared" si="423"/>
        <v>1.5769550966030582E-2</v>
      </c>
      <c r="GC345" s="149">
        <f>0.5*Sections!$U$2*Sections!$T$2*Sections!FT345^2</f>
        <v>725.2098308773742</v>
      </c>
      <c r="GD345" s="149">
        <f>BikeData!$N$2*((Sections!$P$2)/Sections!$N$2)-(0.5*Sections!$U$2*Sections!$T$2*Sections!FT345^2)/BikeData!$G$5</f>
        <v>7.6873130891026946</v>
      </c>
      <c r="GE345" s="149">
        <f>Sections!$V$2*BikeData!$N$2*(Sections!$P$2/Sections!$M$2)/(1-Sections!$V$2*Sections!$N$2/Sections!$M$2)</f>
        <v>15.459349727578084</v>
      </c>
      <c r="GF345" s="149">
        <f t="shared" si="398"/>
        <v>7.6873130891026946</v>
      </c>
      <c r="GG345" s="149">
        <f t="shared" si="399"/>
        <v>195.54111422000005</v>
      </c>
      <c r="GH345" s="149">
        <f>MAX(0, (FT345^2 - CX$6^2)/(2*Sections!GF345))</f>
        <v>262.05147742620312</v>
      </c>
      <c r="GI345" s="149">
        <f t="shared" si="400"/>
        <v>1</v>
      </c>
      <c r="GJ345" s="149">
        <f t="shared" si="424"/>
        <v>-7.6873130891026946</v>
      </c>
      <c r="GK345" s="639"/>
      <c r="GL345" s="670"/>
      <c r="GM345" s="229">
        <f>INDEX($B$29:$B$34, MATCH(GQ345, $A$29:$A$34, 0))</f>
        <v>300.69501336586995</v>
      </c>
      <c r="GN345" s="106">
        <f t="shared" si="402"/>
        <v>319</v>
      </c>
      <c r="GO345" s="106">
        <f t="shared" si="403"/>
        <v>39.371049486460656</v>
      </c>
      <c r="GP345" s="106">
        <f t="shared" si="404"/>
        <v>141.73577815125836</v>
      </c>
      <c r="GQ345" s="106">
        <f>IF(HD345=1,
IF(GO345&lt;$E$29,1,
IF(GO345&lt;$E$30,2,
IF(GO345&lt;$E$31,3,
IF(GO345&lt;$E$32,4,
IF(GO345&lt;$E$33,5,
IF(GO345&lt;$E$34,6)))))),
IF(GO345&gt;$F$29,1,
IF(GO345&gt;$F$30,2,
IF(GO345&gt;$F$31,3,
IF(GO345&gt;$F$32,4,
IF(GO345&gt;$F$33,5,
IF(GO345&gt;$F$34,6)))))))</f>
        <v>2</v>
      </c>
      <c r="GR345" s="106" cm="1">
        <f t="array" ref="GR345">INDEX(Sections!$A$37:$F$67, MATCH(GO345, Acceleration!$H$6:$H$36, 1), Sections!GQ345)</f>
        <v>9.4901727706756382</v>
      </c>
      <c r="GS345" s="106">
        <f>(BikeData!$G$5/GM345)*BikeData!$N$2*(Sections!$O$2/Sections!$N$2)-Sections!GX345/Sections!GM345</f>
        <v>8.6650602579937122</v>
      </c>
      <c r="GT345" s="106">
        <f>(Sections!$V$2*Sections!$L$2*BikeData!$N$2*((Sections!$P$2)/Sections!$M$2)/(1-Sections!$V$2*Sections!$N$2/Sections!$M$2))/Sections!GM345-Sections!GX345/Sections!GM345</f>
        <v>12.644885489585652</v>
      </c>
      <c r="GU345" s="106">
        <f t="shared" si="405"/>
        <v>8.6650602579937122</v>
      </c>
      <c r="GV345" s="106">
        <f t="shared" si="416"/>
        <v>39.132143340749103</v>
      </c>
      <c r="GW345" s="106">
        <f t="shared" si="418"/>
        <v>2.5476670794806141E-2</v>
      </c>
      <c r="GX345" s="106">
        <f>0.5*Sections!$U$2*Sections!$T$2*Sections!GO345^2</f>
        <v>279.01431677976007</v>
      </c>
      <c r="GY345" s="106">
        <f>BikeData!$N$2*((Sections!$P$2)/Sections!$N$2)-(0.5*Sections!$U$2*Sections!$T$2*Sections!GO345^2)/BikeData!$G$5</f>
        <v>9.3774476121997168</v>
      </c>
      <c r="GZ345" s="106">
        <f>Sections!$V$2*BikeData!$N$2*(Sections!$P$2/Sections!$M$2)/(1-Sections!$V$2*Sections!$N$2/Sections!$M$2)</f>
        <v>15.459349727578084</v>
      </c>
      <c r="HA345" s="106">
        <f t="shared" si="406"/>
        <v>9.3774476121997168</v>
      </c>
      <c r="HB345" s="106">
        <f t="shared" si="407"/>
        <v>64.211878759999991</v>
      </c>
      <c r="HC345" s="106">
        <f>MAX(0, (GO345^2 - DY$9^2)/(2*Sections!HA345))</f>
        <v>82.64933070107142</v>
      </c>
      <c r="HD345" s="106">
        <f t="shared" si="408"/>
        <v>1</v>
      </c>
      <c r="HE345" s="106">
        <f t="shared" si="419"/>
        <v>-9.3774476121997168</v>
      </c>
      <c r="HF345" s="639"/>
      <c r="HG345" s="672"/>
      <c r="HH345" s="82">
        <f>INDEX($B$29:$B$34, MATCH(HL345, $A$29:$A$34, 0))</f>
        <v>327.25651568900486</v>
      </c>
      <c r="HI345" s="82">
        <f t="shared" si="409"/>
        <v>319</v>
      </c>
      <c r="HJ345" s="82">
        <f t="shared" si="410"/>
        <v>19.881621802809523</v>
      </c>
      <c r="HK345" s="82">
        <f t="shared" si="411"/>
        <v>71.573838490114284</v>
      </c>
      <c r="HL345" s="106">
        <f>IF(HY345=1,
IF(HJ345&lt;$E$29,1,
IF(HJ345&lt;$E$30,2,
IF(HJ345&lt;$E$31,3,
IF(HJ345&lt;$E$32,4,
IF(HJ345&lt;$E$33,5,
IF(HJ345&lt;$E$34,6)))))),
IF(HJ345&gt;$F$29,1,
IF(HJ345&gt;$F$30,2,
IF(HJ345&gt;$F$31,3,
IF(HJ345&gt;$F$32,4,
IF(HJ345&gt;$F$33,5,
IF(HJ345&gt;$F$34,6)))))))</f>
        <v>1</v>
      </c>
      <c r="HM345" s="106" cm="1">
        <f t="array" ref="HM345">INDEX(Sections!$A$37:$F$67, MATCH(HJ345, Acceleration!$H$6:$H$36, 1), Sections!HL345)</f>
        <v>10.466858830577817</v>
      </c>
      <c r="HN345" s="82">
        <f>(BikeData!$G$5/HH345)*BikeData!$N$2*(Sections!$O$2/Sections!$N$2)-Sections!HS345/Sections!HH345</f>
        <v>8.5969396867717798</v>
      </c>
      <c r="HO345" s="82">
        <f>(Sections!$V$2*Sections!$L$2*BikeData!$N$2*((Sections!$P$2)/Sections!$M$2)/(1-Sections!$V$2*Sections!$N$2/Sections!$M$2))/Sections!HH345-Sections!HS345/Sections!HH345</f>
        <v>12.253745720680097</v>
      </c>
      <c r="HP345" s="82">
        <f t="shared" si="412"/>
        <v>8.5969396867717798</v>
      </c>
      <c r="HQ345" s="82">
        <f t="shared" si="417"/>
        <v>19.363606640383953</v>
      </c>
      <c r="HR345" s="106">
        <f t="shared" si="431"/>
        <v>5.0961609330289627E-2</v>
      </c>
      <c r="HS345" s="104">
        <f>0.5*Sections!$U$2*Sections!$T$2*Sections!HJ345^2</f>
        <v>71.150199391791162</v>
      </c>
      <c r="HT345" s="104">
        <f>BikeData!$N$2*((Sections!$P$2)/Sections!$N$2)-(0.5*Sections!$U$2*Sections!$T$2*Sections!HJ345^2)/BikeData!$G$5</f>
        <v>10.164811693214752</v>
      </c>
      <c r="HU345" s="104">
        <f>Sections!$V$2*BikeData!$N$2*(Sections!$P$2/Sections!$M$2)/(1-Sections!$V$2*Sections!$N$2/Sections!$M$2)</f>
        <v>15.459349727578084</v>
      </c>
      <c r="HV345" s="106">
        <f t="shared" si="413"/>
        <v>10.164811693214752</v>
      </c>
      <c r="HW345" s="106">
        <f t="shared" si="414"/>
        <v>2.4219186000000263</v>
      </c>
      <c r="HX345" s="106">
        <f t="shared" si="390"/>
        <v>3.6406661337493649</v>
      </c>
      <c r="HY345" s="106">
        <f t="shared" si="415"/>
        <v>1</v>
      </c>
      <c r="HZ345" s="106">
        <f t="shared" si="428"/>
        <v>-10.164811693214752</v>
      </c>
      <c r="IA345" s="639"/>
    </row>
    <row r="346" spans="2:235">
      <c r="B346" s="65"/>
      <c r="C346" s="65"/>
      <c r="D346" s="65"/>
      <c r="E346" s="111"/>
      <c r="F346" s="111"/>
      <c r="K346" s="674"/>
      <c r="L346" s="192">
        <f>INDEX($B$29:$B$34, MATCH($P346, $A$29:$A$34, 0))</f>
        <v>281.54523308547459</v>
      </c>
      <c r="M346" s="149">
        <f t="shared" si="384"/>
        <v>320</v>
      </c>
      <c r="N346" s="149">
        <f t="shared" si="421"/>
        <v>64.093319201289418</v>
      </c>
      <c r="O346" s="149">
        <f t="shared" si="385"/>
        <v>230.73594912464191</v>
      </c>
      <c r="P346" s="149">
        <f>IF(AC346=1,
IF(N346&lt;$E$29,1,
IF(N346&lt;$E$30,2,
IF(N346&lt;$E$31,3,
IF(N346&lt;$E$32,4,
IF(N346&lt;$E$33,5,
IF(N346&lt;$E$34,6)))))),
IF(N346&gt;$F$29,1,
IF(N346&gt;$F$30,2,
IF(N346&gt;$F$31,3,
IF(N346&gt;$F$32,4,
IF(N346&gt;$F$33,5,
IF(N346&gt;$F$34,6)))))))</f>
        <v>4</v>
      </c>
      <c r="Q346" s="149" cm="1">
        <f t="array" ref="Q346">INDEX(Sections!$A$37:$F$67, MATCH(N346, Acceleration!$H$6:$H$36, 1), Sections!P346)</f>
        <v>4.7104625432718503</v>
      </c>
      <c r="R346" s="149">
        <f>(BikeData!$G$5/L346)*BikeData!$N$2*(Sections!$O$2/Sections!$N$2)-Sections!W346/Sections!L346</f>
        <v>7.6191063916862714</v>
      </c>
      <c r="S346" s="149">
        <f>(Sections!$V$2*Sections!$L$2*BikeData!$N$2*((Sections!$P$2)/Sections!$M$2)/(1-Sections!$V$2*Sections!$N$2/Sections!$M$2))/Sections!L346-Sections!W346/Sections!L346</f>
        <v>11.869626239216611</v>
      </c>
      <c r="T346" s="149">
        <f>MIN(Q346,R$26,S$26)</f>
        <v>4.7104625432718503</v>
      </c>
      <c r="U346" s="149">
        <f t="shared" si="432"/>
        <v>63.974109458850137</v>
      </c>
      <c r="V346" s="149">
        <f t="shared" si="434"/>
        <v>1.5616773296101172E-2</v>
      </c>
      <c r="W346" s="149">
        <f>0.5*Sections!$U$2*Sections!$T$2*Sections!N346^2</f>
        <v>739.43164192290749</v>
      </c>
      <c r="X346" s="149">
        <f>BikeData!$N$2*((Sections!$P$2)/Sections!$N$2)-(0.5*Sections!$U$2*Sections!$T$2*Sections!N346^2)/BikeData!$G$5</f>
        <v>7.6334425927180982</v>
      </c>
      <c r="Y346" s="149">
        <f>Sections!$V$2*BikeData!$N$2*(Sections!$P$2/Sections!$M$2)/(1-Sections!$V$2*Sections!$N$2/Sections!$M$2)</f>
        <v>15.459349727578084</v>
      </c>
      <c r="Z346" s="149">
        <f t="shared" si="426"/>
        <v>7.6334425927180982</v>
      </c>
      <c r="AA346" s="149">
        <f>$D$2-M346</f>
        <v>183.2</v>
      </c>
      <c r="AB346" s="149">
        <f>MAX(0, (N346^2 - M$17^2)/(2*Sections!Z346))</f>
        <v>210.33173059118869</v>
      </c>
      <c r="AC346" s="149">
        <f t="shared" si="392"/>
        <v>1</v>
      </c>
      <c r="AD346" s="149">
        <f t="shared" ref="AD346:AD409" si="435">-Z346</f>
        <v>-7.6334425927180982</v>
      </c>
      <c r="AE346" s="639"/>
      <c r="FQ346" s="637"/>
      <c r="FR346" s="160">
        <f>INDEX($B$29:$B$34, MATCH($FV346, $A$29:$A$34, 0))</f>
        <v>281.54523308547459</v>
      </c>
      <c r="FS346" s="129">
        <f t="shared" si="393"/>
        <v>320</v>
      </c>
      <c r="FT346" s="129">
        <f t="shared" si="394"/>
        <v>63.352733790232733</v>
      </c>
      <c r="FU346" s="129">
        <f t="shared" si="395"/>
        <v>228.06984164483785</v>
      </c>
      <c r="FV346" s="149">
        <f>IF(GI346=1,
IF(FT346&lt;$E$29,1,
IF(FT346&lt;$E$30,2,
IF(FT346&lt;$E$31,3,
IF(FT346&lt;$E$32,4,
IF(FT346&lt;$E$33,5,
IF(FT346&lt;$E$34,6)))))),
IF(FT346&gt;$F$29,1,
IF(FT346&gt;$F$30,2,
IF(FT346&gt;$F$31,3,
IF(FT346&gt;$F$32,4,
IF(FT346&gt;$F$33,5,
IF(FT346&gt;$F$34,6)))))))</f>
        <v>4</v>
      </c>
      <c r="FW346" s="149" cm="1">
        <f t="array" ref="FW346">INDEX(Sections!$A$37:$F$67, MATCH(FT346, Acceleration!$H$6:$H$36, 1), Sections!FV346)</f>
        <v>4.7104625432718503</v>
      </c>
      <c r="FX346" s="129">
        <f>(BikeData!$G$5/FR346)*BikeData!$N$2*(Sections!$O$2/Sections!$N$2)-Sections!GC346/Sections!FR346</f>
        <v>7.6794492487519861</v>
      </c>
      <c r="FY346" s="129">
        <f>(Sections!$V$2*Sections!$L$2*BikeData!$N$2*((Sections!$P$2)/Sections!$M$2)/(1-Sections!$V$2*Sections!$N$2/Sections!$M$2))/Sections!FR346-Sections!GC346/Sections!FR346</f>
        <v>11.929969096282326</v>
      </c>
      <c r="FZ346" s="129">
        <f t="shared" si="396"/>
        <v>4.7104625432718503</v>
      </c>
      <c r="GA346" s="129">
        <f t="shared" si="433"/>
        <v>63.231110120877659</v>
      </c>
      <c r="GB346" s="129">
        <f t="shared" si="423"/>
        <v>1.5799804605431515E-2</v>
      </c>
      <c r="GC346" s="149">
        <f>0.5*Sections!$U$2*Sections!$T$2*Sections!FT346^2</f>
        <v>722.44239816529728</v>
      </c>
      <c r="GD346" s="149">
        <f>BikeData!$N$2*((Sections!$P$2)/Sections!$N$2)-(0.5*Sections!$U$2*Sections!$T$2*Sections!FT346^2)/BikeData!$G$5</f>
        <v>7.6977957887696515</v>
      </c>
      <c r="GE346" s="149">
        <f>Sections!$V$2*BikeData!$N$2*(Sections!$P$2/Sections!$M$2)/(1-Sections!$V$2*Sections!$N$2/Sections!$M$2)</f>
        <v>15.459349727578084</v>
      </c>
      <c r="GF346" s="149">
        <f t="shared" si="398"/>
        <v>7.6977957887696515</v>
      </c>
      <c r="GG346" s="149">
        <f t="shared" si="399"/>
        <v>194.54111422000005</v>
      </c>
      <c r="GH346" s="149">
        <f>MAX(0, (FT346^2 - CX$6^2)/(2*Sections!GF346))</f>
        <v>260.69598290406128</v>
      </c>
      <c r="GI346" s="149">
        <f t="shared" si="400"/>
        <v>1</v>
      </c>
      <c r="GJ346" s="149">
        <f t="shared" si="424"/>
        <v>-7.6977957887696515</v>
      </c>
      <c r="GK346" s="639"/>
      <c r="GL346" s="670"/>
      <c r="GM346" s="229">
        <f>INDEX($B$29:$B$34, MATCH(GQ346, $A$29:$A$34, 0))</f>
        <v>300.69501336586995</v>
      </c>
      <c r="GN346" s="106">
        <f t="shared" si="402"/>
        <v>320</v>
      </c>
      <c r="GO346" s="106">
        <f t="shared" si="403"/>
        <v>39.132143340749103</v>
      </c>
      <c r="GP346" s="106">
        <f t="shared" si="404"/>
        <v>140.87571602669678</v>
      </c>
      <c r="GQ346" s="106">
        <f>IF(HD346=1,
IF(GO346&lt;$E$29,1,
IF(GO346&lt;$E$30,2,
IF(GO346&lt;$E$31,3,
IF(GO346&lt;$E$32,4,
IF(GO346&lt;$E$33,5,
IF(GO346&lt;$E$34,6)))))),
IF(GO346&gt;$F$29,1,
IF(GO346&gt;$F$30,2,
IF(GO346&gt;$F$31,3,
IF(GO346&gt;$F$32,4,
IF(GO346&gt;$F$33,5,
IF(GO346&gt;$F$34,6)))))))</f>
        <v>2</v>
      </c>
      <c r="GR346" s="106" cm="1">
        <f t="array" ref="GR346">INDEX(Sections!$A$37:$F$67, MATCH(GO346, Acceleration!$H$6:$H$36, 1), Sections!GQ346)</f>
        <v>9.4901727706756382</v>
      </c>
      <c r="GS346" s="106">
        <f>(BikeData!$G$5/GM346)*BikeData!$N$2*(Sections!$O$2/Sections!$N$2)-Sections!GX346/Sections!GM346</f>
        <v>8.6762871855792536</v>
      </c>
      <c r="GT346" s="106">
        <f>(Sections!$V$2*Sections!$L$2*BikeData!$N$2*((Sections!$P$2)/Sections!$M$2)/(1-Sections!$V$2*Sections!$N$2/Sections!$M$2))/Sections!GM346-Sections!GX346/Sections!GM346</f>
        <v>12.656112417171194</v>
      </c>
      <c r="GU346" s="106">
        <f t="shared" si="405"/>
        <v>8.6762871855792536</v>
      </c>
      <c r="GV346" s="106">
        <f t="shared" si="416"/>
        <v>38.891440862475264</v>
      </c>
      <c r="GW346" s="106">
        <f t="shared" si="418"/>
        <v>2.5633275123463927E-2</v>
      </c>
      <c r="GX346" s="106">
        <f>0.5*Sections!$U$2*Sections!$T$2*Sections!GO346^2</f>
        <v>275.6384356393682</v>
      </c>
      <c r="GY346" s="106">
        <f>BikeData!$N$2*((Sections!$P$2)/Sections!$N$2)-(0.5*Sections!$U$2*Sections!$T$2*Sections!GO346^2)/BikeData!$G$5</f>
        <v>9.3902350407618087</v>
      </c>
      <c r="GZ346" s="106">
        <f>Sections!$V$2*BikeData!$N$2*(Sections!$P$2/Sections!$M$2)/(1-Sections!$V$2*Sections!$N$2/Sections!$M$2)</f>
        <v>15.459349727578084</v>
      </c>
      <c r="HA346" s="106">
        <f t="shared" si="406"/>
        <v>9.3902350407618087</v>
      </c>
      <c r="HB346" s="106">
        <f t="shared" si="407"/>
        <v>63.211878759999991</v>
      </c>
      <c r="HC346" s="106">
        <f>MAX(0, (GO346^2 - DY$9^2)/(2*Sections!HA346))</f>
        <v>81.538142325173439</v>
      </c>
      <c r="HD346" s="106">
        <f t="shared" si="408"/>
        <v>1</v>
      </c>
      <c r="HE346" s="106">
        <f t="shared" si="419"/>
        <v>-9.3902350407618087</v>
      </c>
      <c r="HF346" s="639"/>
      <c r="HG346" s="672"/>
      <c r="HH346" s="82">
        <f>INDEX($B$29:$B$34, MATCH(HL346, $A$29:$A$34, 0))</f>
        <v>327.25651568900486</v>
      </c>
      <c r="HI346" s="82">
        <f t="shared" si="409"/>
        <v>320</v>
      </c>
      <c r="HJ346" s="82">
        <f t="shared" si="410"/>
        <v>19.363606640383953</v>
      </c>
      <c r="HK346" s="82">
        <f t="shared" si="411"/>
        <v>69.708983905382226</v>
      </c>
      <c r="HL346" s="106">
        <f>IF(HY346=1,
IF(HJ346&lt;$E$29,1,
IF(HJ346&lt;$E$30,2,
IF(HJ346&lt;$E$31,3,
IF(HJ346&lt;$E$32,4,
IF(HJ346&lt;$E$33,5,
IF(HJ346&lt;$E$34,6)))))),
IF(HJ346&gt;$F$29,1,
IF(HJ346&gt;$F$30,2,
IF(HJ346&gt;$F$31,3,
IF(HJ346&gt;$F$32,4,
IF(HJ346&gt;$F$33,5,
IF(HJ346&gt;$F$34,6)))))))</f>
        <v>1</v>
      </c>
      <c r="HM346" s="106" cm="1">
        <f t="array" ref="HM346">INDEX(Sections!$A$37:$F$67, MATCH(HJ346, Acceleration!$H$6:$H$36, 1), Sections!HL346)</f>
        <v>10.349447991254371</v>
      </c>
      <c r="HN346" s="82">
        <f>(BikeData!$G$5/HH346)*BikeData!$N$2*(Sections!$O$2/Sections!$N$2)-Sections!HS346/Sections!HH346</f>
        <v>8.6081215335315076</v>
      </c>
      <c r="HO346" s="82">
        <f>(Sections!$V$2*Sections!$L$2*BikeData!$N$2*((Sections!$P$2)/Sections!$M$2)/(1-Sections!$V$2*Sections!$N$2/Sections!$M$2))/Sections!HH346-Sections!HS346/Sections!HH346</f>
        <v>12.264927567439825</v>
      </c>
      <c r="HP346" s="82">
        <f t="shared" si="412"/>
        <v>8.6081215335315076</v>
      </c>
      <c r="HQ346" s="82">
        <f t="shared" si="417"/>
        <v>18.830611156395939</v>
      </c>
      <c r="HR346" s="106">
        <f t="shared" si="431"/>
        <v>5.2363947093809086E-2</v>
      </c>
      <c r="HS346" s="104">
        <f>0.5*Sections!$U$2*Sections!$T$2*Sections!HJ346^2</f>
        <v>67.49086718223387</v>
      </c>
      <c r="HT346" s="104">
        <f>BikeData!$N$2*((Sections!$P$2)/Sections!$N$2)-(0.5*Sections!$U$2*Sections!$T$2*Sections!HJ346^2)/BikeData!$G$5</f>
        <v>10.178672800069135</v>
      </c>
      <c r="HU346" s="104">
        <f>Sections!$V$2*BikeData!$N$2*(Sections!$P$2/Sections!$M$2)/(1-Sections!$V$2*Sections!$N$2/Sections!$M$2)</f>
        <v>15.459349727578084</v>
      </c>
      <c r="HV346" s="106">
        <f t="shared" si="413"/>
        <v>10.178672800069135</v>
      </c>
      <c r="HW346" s="106">
        <f t="shared" si="414"/>
        <v>1.4219186000000263</v>
      </c>
      <c r="HX346" s="106">
        <f t="shared" si="390"/>
        <v>2.6370701290279666</v>
      </c>
      <c r="HY346" s="106">
        <f t="shared" si="415"/>
        <v>1</v>
      </c>
      <c r="HZ346" s="106">
        <f t="shared" si="428"/>
        <v>-10.178672800069135</v>
      </c>
      <c r="IA346" s="639"/>
    </row>
    <row r="347" spans="2:235">
      <c r="B347" s="65"/>
      <c r="C347" s="65"/>
      <c r="D347" s="65"/>
      <c r="E347" s="111"/>
      <c r="F347" s="111"/>
      <c r="K347" s="674"/>
      <c r="L347" s="192">
        <f>INDEX($B$29:$B$34, MATCH($P347, $A$29:$A$34, 0))</f>
        <v>281.54523308547459</v>
      </c>
      <c r="M347" s="149">
        <f t="shared" ref="M347:M410" si="436">M346+M$15</f>
        <v>321</v>
      </c>
      <c r="N347" s="149">
        <f t="shared" si="421"/>
        <v>63.974109458850137</v>
      </c>
      <c r="O347" s="149">
        <f t="shared" ref="O347:O410" si="437">N347*3.6</f>
        <v>230.30679405186049</v>
      </c>
      <c r="P347" s="149">
        <f>IF(AC347=1,
IF(N347&lt;$E$29,1,
IF(N347&lt;$E$30,2,
IF(N347&lt;$E$31,3,
IF(N347&lt;$E$32,4,
IF(N347&lt;$E$33,5,
IF(N347&lt;$E$34,6)))))),
IF(N347&gt;$F$29,1,
IF(N347&gt;$F$30,2,
IF(N347&gt;$F$31,3,
IF(N347&gt;$F$32,4,
IF(N347&gt;$F$33,5,
IF(N347&gt;$F$34,6)))))))</f>
        <v>4</v>
      </c>
      <c r="Q347" s="149" cm="1">
        <f t="array" ref="Q347">INDEX(Sections!$A$37:$F$67, MATCH(N347, Acceleration!$H$6:$H$36, 1), Sections!P347)</f>
        <v>4.7104625432718503</v>
      </c>
      <c r="R347" s="149">
        <f>(BikeData!$G$5/L347)*BikeData!$N$2*(Sections!$O$2/Sections!$N$2)-Sections!W347/Sections!L347</f>
        <v>7.628866952372249</v>
      </c>
      <c r="S347" s="149">
        <f>(Sections!$V$2*Sections!$L$2*BikeData!$N$2*((Sections!$P$2)/Sections!$M$2)/(1-Sections!$V$2*Sections!$N$2/Sections!$M$2))/Sections!L347-Sections!W347/Sections!L347</f>
        <v>11.879386799902589</v>
      </c>
      <c r="T347" s="149">
        <f t="shared" ref="T347:T409" si="438">MIN(Q347,R$26,S$26)</f>
        <v>4.7104625432718503</v>
      </c>
      <c r="U347" s="149">
        <f t="shared" si="432"/>
        <v>63.854514150431875</v>
      </c>
      <c r="V347" s="149">
        <f t="shared" si="434"/>
        <v>1.564594801640895E-2</v>
      </c>
      <c r="W347" s="149">
        <f>0.5*Sections!$U$2*Sections!$T$2*Sections!N347^2</f>
        <v>736.68360258952896</v>
      </c>
      <c r="X347" s="149">
        <f>BikeData!$N$2*((Sections!$P$2)/Sections!$N$2)-(0.5*Sections!$U$2*Sections!$T$2*Sections!N347^2)/BikeData!$G$5</f>
        <v>7.6438518326172593</v>
      </c>
      <c r="Y347" s="149">
        <f>Sections!$V$2*BikeData!$N$2*(Sections!$P$2/Sections!$M$2)/(1-Sections!$V$2*Sections!$N$2/Sections!$M$2)</f>
        <v>15.459349727578084</v>
      </c>
      <c r="Z347" s="149">
        <f t="shared" si="426"/>
        <v>7.6438518326172593</v>
      </c>
      <c r="AA347" s="149">
        <f>$D$2-M347</f>
        <v>182.2</v>
      </c>
      <c r="AB347" s="149">
        <f>MAX(0, (N347^2 - M$17^2)/(2*Sections!Z347))</f>
        <v>209.04666695443265</v>
      </c>
      <c r="AC347" s="149">
        <f t="shared" si="392"/>
        <v>1</v>
      </c>
      <c r="AD347" s="149">
        <f t="shared" si="435"/>
        <v>-7.6438518326172593</v>
      </c>
      <c r="AE347" s="639"/>
      <c r="FQ347" s="637"/>
      <c r="FR347" s="160">
        <f>INDEX($B$29:$B$34, MATCH($FV347, $A$29:$A$34, 0))</f>
        <v>281.54523308547459</v>
      </c>
      <c r="FS347" s="129">
        <f t="shared" si="393"/>
        <v>321</v>
      </c>
      <c r="FT347" s="129">
        <f t="shared" si="394"/>
        <v>63.231110120877659</v>
      </c>
      <c r="FU347" s="129">
        <f t="shared" si="395"/>
        <v>227.63199643515958</v>
      </c>
      <c r="FV347" s="149">
        <f>IF(GI347=1,
IF(FT347&lt;$E$29,1,
IF(FT347&lt;$E$30,2,
IF(FT347&lt;$E$31,3,
IF(FT347&lt;$E$32,4,
IF(FT347&lt;$E$33,5,
IF(FT347&lt;$E$34,6)))))),
IF(FT347&gt;$F$29,1,
IF(FT347&gt;$F$30,2,
IF(FT347&gt;$F$31,3,
IF(FT347&gt;$F$32,4,
IF(FT347&gt;$F$33,5,
IF(FT347&gt;$F$34,6)))))))</f>
        <v>4</v>
      </c>
      <c r="FW347" s="149" cm="1">
        <f t="array" ref="FW347">INDEX(Sections!$A$37:$F$67, MATCH(FT347, Acceleration!$H$6:$H$36, 1), Sections!FV347)</f>
        <v>4.7104625432718503</v>
      </c>
      <c r="FX347" s="129">
        <f>(BikeData!$G$5/FR347)*BikeData!$N$2*(Sections!$O$2/Sections!$N$2)-Sections!GC347/Sections!FR347</f>
        <v>7.689292095152144</v>
      </c>
      <c r="FY347" s="129">
        <f>(Sections!$V$2*Sections!$L$2*BikeData!$N$2*((Sections!$P$2)/Sections!$M$2)/(1-Sections!$V$2*Sections!$N$2/Sections!$M$2))/Sections!FR347-Sections!GC347/Sections!FR347</f>
        <v>11.939811942682484</v>
      </c>
      <c r="FZ347" s="129">
        <f t="shared" si="396"/>
        <v>4.7104625432718503</v>
      </c>
      <c r="GA347" s="129">
        <f t="shared" si="433"/>
        <v>63.109085729017686</v>
      </c>
      <c r="GB347" s="129">
        <f t="shared" si="423"/>
        <v>1.5830274652859543E-2</v>
      </c>
      <c r="GC347" s="149">
        <f>0.5*Sections!$U$2*Sections!$T$2*Sections!FT347^2</f>
        <v>719.67119168134025</v>
      </c>
      <c r="GD347" s="149">
        <f>BikeData!$N$2*((Sections!$P$2)/Sections!$N$2)-(0.5*Sections!$U$2*Sections!$T$2*Sections!FT347^2)/BikeData!$G$5</f>
        <v>7.7082927830270656</v>
      </c>
      <c r="GE347" s="149">
        <f>Sections!$V$2*BikeData!$N$2*(Sections!$P$2/Sections!$M$2)/(1-Sections!$V$2*Sections!$N$2/Sections!$M$2)</f>
        <v>15.459349727578084</v>
      </c>
      <c r="GF347" s="149">
        <f t="shared" si="398"/>
        <v>7.7082927830270656</v>
      </c>
      <c r="GG347" s="149">
        <f t="shared" si="399"/>
        <v>193.54111422000005</v>
      </c>
      <c r="GH347" s="149">
        <f>MAX(0, (FT347^2 - CX$6^2)/(2*Sections!GF347))</f>
        <v>259.34233426642527</v>
      </c>
      <c r="GI347" s="149">
        <f t="shared" si="400"/>
        <v>1</v>
      </c>
      <c r="GJ347" s="149">
        <f t="shared" si="424"/>
        <v>-7.7082927830270656</v>
      </c>
      <c r="GK347" s="639"/>
      <c r="GL347" s="670"/>
      <c r="GM347" s="229">
        <f>INDEX($B$29:$B$34, MATCH(GQ347, $A$29:$A$34, 0))</f>
        <v>300.69501336586995</v>
      </c>
      <c r="GN347" s="106">
        <f t="shared" si="402"/>
        <v>321</v>
      </c>
      <c r="GO347" s="106">
        <f t="shared" si="403"/>
        <v>38.891440862475264</v>
      </c>
      <c r="GP347" s="106">
        <f t="shared" si="404"/>
        <v>140.00918710491095</v>
      </c>
      <c r="GQ347" s="106">
        <f>IF(HD347=1,
IF(GO347&lt;$E$29,1,
IF(GO347&lt;$E$30,2,
IF(GO347&lt;$E$31,3,
IF(GO347&lt;$E$32,4,
IF(GO347&lt;$E$33,5,
IF(GO347&lt;$E$34,6)))))),
IF(GO347&gt;$F$29,1,
IF(GO347&gt;$F$30,2,
IF(GO347&gt;$F$31,3,
IF(GO347&gt;$F$32,4,
IF(GO347&gt;$F$33,5,
IF(GO347&gt;$F$34,6)))))))</f>
        <v>2</v>
      </c>
      <c r="GR347" s="106" cm="1">
        <f t="array" ref="GR347">INDEX(Sections!$A$37:$F$67, MATCH(GO347, Acceleration!$H$6:$H$36, 1), Sections!GQ347)</f>
        <v>9.4901727706756382</v>
      </c>
      <c r="GS347" s="106">
        <f>(BikeData!$G$5/GM347)*BikeData!$N$2*(Sections!$O$2/Sections!$N$2)-Sections!GX347/Sections!GM347</f>
        <v>8.6875294226115027</v>
      </c>
      <c r="GT347" s="106">
        <f>(Sections!$V$2*Sections!$L$2*BikeData!$N$2*((Sections!$P$2)/Sections!$M$2)/(1-Sections!$V$2*Sections!$N$2/Sections!$M$2))/Sections!GM347-Sections!GX347/Sections!GM347</f>
        <v>12.667354654203443</v>
      </c>
      <c r="GU347" s="106">
        <f t="shared" si="405"/>
        <v>8.6875294226115027</v>
      </c>
      <c r="GV347" s="106">
        <f t="shared" si="416"/>
        <v>38.648908038209278</v>
      </c>
      <c r="GW347" s="106">
        <f t="shared" si="418"/>
        <v>2.579302296616752E-2</v>
      </c>
      <c r="GX347" s="106">
        <f>0.5*Sections!$U$2*Sections!$T$2*Sections!GO347^2</f>
        <v>272.25795102469391</v>
      </c>
      <c r="GY347" s="106">
        <f>BikeData!$N$2*((Sections!$P$2)/Sections!$N$2)-(0.5*Sections!$U$2*Sections!$T$2*Sections!GO347^2)/BikeData!$G$5</f>
        <v>9.4030399067264838</v>
      </c>
      <c r="GZ347" s="106">
        <f>Sections!$V$2*BikeData!$N$2*(Sections!$P$2/Sections!$M$2)/(1-Sections!$V$2*Sections!$N$2/Sections!$M$2)</f>
        <v>15.459349727578084</v>
      </c>
      <c r="HA347" s="106">
        <f t="shared" si="406"/>
        <v>9.4030399067264838</v>
      </c>
      <c r="HB347" s="106">
        <f t="shared" si="407"/>
        <v>62.211878759999991</v>
      </c>
      <c r="HC347" s="106">
        <f>MAX(0, (GO347^2 - DY$9^2)/(2*Sections!HA347))</f>
        <v>80.428467142706111</v>
      </c>
      <c r="HD347" s="106">
        <f t="shared" si="408"/>
        <v>1</v>
      </c>
      <c r="HE347" s="106">
        <f t="shared" si="419"/>
        <v>-9.4030399067264838</v>
      </c>
      <c r="HF347" s="639"/>
      <c r="HG347" s="672"/>
      <c r="HH347" s="82">
        <f>INDEX($B$29:$B$34, MATCH(HL347, $A$29:$A$34, 0))</f>
        <v>327.25651568900486</v>
      </c>
      <c r="HI347" s="82">
        <f t="shared" si="409"/>
        <v>321</v>
      </c>
      <c r="HJ347" s="82">
        <f t="shared" si="410"/>
        <v>18.830611156395939</v>
      </c>
      <c r="HK347" s="82">
        <f t="shared" si="411"/>
        <v>67.790200163025389</v>
      </c>
      <c r="HL347" s="106">
        <f>IF(HY347=1,
IF(HJ347&lt;$E$29,1,
IF(HJ347&lt;$E$30,2,
IF(HJ347&lt;$E$31,3,
IF(HJ347&lt;$E$32,4,
IF(HJ347&lt;$E$33,5,
IF(HJ347&lt;$E$34,6)))))),
IF(HJ347&gt;$F$29,1,
IF(HJ347&gt;$F$30,2,
IF(HJ347&gt;$F$31,3,
IF(HJ347&gt;$F$32,4,
IF(HJ347&gt;$F$33,5,
IF(HJ347&gt;$F$34,6)))))))</f>
        <v>1</v>
      </c>
      <c r="HM347" s="106" cm="1">
        <f t="array" ref="HM347">INDEX(Sections!$A$37:$F$67, MATCH(HJ347, Acceleration!$H$6:$H$36, 1), Sections!HL347)</f>
        <v>10.33233663940473</v>
      </c>
      <c r="HN347" s="82">
        <f>(BikeData!$G$5/HH347)*BikeData!$N$2*(Sections!$O$2/Sections!$N$2)-Sections!HS347/Sections!HH347</f>
        <v>8.6193186282640912</v>
      </c>
      <c r="HO347" s="82">
        <f>(Sections!$V$2*Sections!$L$2*BikeData!$N$2*((Sections!$P$2)/Sections!$M$2)/(1-Sections!$V$2*Sections!$N$2/Sections!$M$2))/Sections!HH347-Sections!HS347/Sections!HH347</f>
        <v>12.276124662172409</v>
      </c>
      <c r="HP347" s="82">
        <f t="shared" si="412"/>
        <v>8.6193186282640912</v>
      </c>
      <c r="HQ347" s="82">
        <f t="shared" si="417"/>
        <v>18.281324101566536</v>
      </c>
      <c r="HR347" s="106">
        <f t="shared" si="431"/>
        <v>5.3891018781374103E-2</v>
      </c>
      <c r="HS347" s="104">
        <f>0.5*Sections!$U$2*Sections!$T$2*Sections!HJ347^2</f>
        <v>63.826544974208971</v>
      </c>
      <c r="HT347" s="104">
        <f>BikeData!$N$2*((Sections!$P$2)/Sections!$N$2)-(0.5*Sections!$U$2*Sections!$T$2*Sections!HJ347^2)/BikeData!$G$5</f>
        <v>10.192552808432865</v>
      </c>
      <c r="HU347" s="104">
        <f>Sections!$V$2*BikeData!$N$2*(Sections!$P$2/Sections!$M$2)/(1-Sections!$V$2*Sections!$N$2/Sections!$M$2)</f>
        <v>15.459349727578084</v>
      </c>
      <c r="HV347" s="106">
        <f t="shared" si="413"/>
        <v>10.192552808432865</v>
      </c>
      <c r="HW347" s="106">
        <f t="shared" si="414"/>
        <v>0.42191860000002634</v>
      </c>
      <c r="HX347" s="106">
        <f t="shared" ref="HX347:HX348" si="439">MAX(0, (HJ347^2 - HI$17^2)/(2*HV347))</f>
        <v>1.6348408006634225</v>
      </c>
      <c r="HY347" s="106">
        <f t="shared" si="415"/>
        <v>1</v>
      </c>
      <c r="HZ347" s="106">
        <f t="shared" si="428"/>
        <v>-10.192552808432865</v>
      </c>
      <c r="IA347" s="639"/>
    </row>
    <row r="348" spans="2:235" ht="14.65" thickBot="1">
      <c r="B348" s="65"/>
      <c r="C348" s="65"/>
      <c r="D348" s="65"/>
      <c r="E348" s="111"/>
      <c r="F348" s="111"/>
      <c r="K348" s="674"/>
      <c r="L348" s="192">
        <f>INDEX($B$29:$B$34, MATCH($P348, $A$29:$A$34, 0))</f>
        <v>281.54523308547459</v>
      </c>
      <c r="M348" s="149">
        <f t="shared" si="436"/>
        <v>322</v>
      </c>
      <c r="N348" s="149">
        <f t="shared" ref="N348:N411" si="440">U347</f>
        <v>63.854514150431875</v>
      </c>
      <c r="O348" s="149">
        <f t="shared" si="437"/>
        <v>229.87625094155476</v>
      </c>
      <c r="P348" s="149">
        <f>IF(AC348=1,
IF(N348&lt;$E$29,1,
IF(N348&lt;$E$30,2,
IF(N348&lt;$E$31,3,
IF(N348&lt;$E$32,4,
IF(N348&lt;$E$33,5,
IF(N348&lt;$E$34,6)))))),
IF(N348&gt;$F$29,1,
IF(N348&gt;$F$30,2,
IF(N348&gt;$F$31,3,
IF(N348&gt;$F$32,4,
IF(N348&gt;$F$33,5,
IF(N348&gt;$F$34,6)))))))</f>
        <v>4</v>
      </c>
      <c r="Q348" s="149" cm="1">
        <f t="array" ref="Q348">INDEX(Sections!$A$37:$F$67, MATCH(N348, Acceleration!$H$6:$H$36, 1), Sections!P348)</f>
        <v>4.7104625432718503</v>
      </c>
      <c r="R348" s="149">
        <f>(BikeData!$G$5/L348)*BikeData!$N$2*(Sections!$O$2/Sections!$N$2)-Sections!W348/Sections!L348</f>
        <v>7.6386408229137075</v>
      </c>
      <c r="S348" s="149">
        <f>(Sections!$V$2*Sections!$L$2*BikeData!$N$2*((Sections!$P$2)/Sections!$M$2)/(1-Sections!$V$2*Sections!$N$2/Sections!$M$2))/Sections!L348-Sections!W348/Sections!L348</f>
        <v>11.889160670444047</v>
      </c>
      <c r="T348" s="149">
        <f t="shared" si="438"/>
        <v>4.7104625432718503</v>
      </c>
      <c r="U348" s="149">
        <f t="shared" si="432"/>
        <v>63.734530882825489</v>
      </c>
      <c r="V348" s="149">
        <f t="shared" si="434"/>
        <v>1.5675326980295497E-2</v>
      </c>
      <c r="W348" s="149">
        <f>0.5*Sections!$U$2*Sections!$T$2*Sections!N348^2</f>
        <v>733.93181592978681</v>
      </c>
      <c r="X348" s="149">
        <f>BikeData!$N$2*((Sections!$P$2)/Sections!$N$2)-(0.5*Sections!$U$2*Sections!$T$2*Sections!N348^2)/BikeData!$G$5</f>
        <v>7.654275266934464</v>
      </c>
      <c r="Y348" s="149">
        <f>Sections!$V$2*BikeData!$N$2*(Sections!$P$2/Sections!$M$2)/(1-Sections!$V$2*Sections!$N$2/Sections!$M$2)</f>
        <v>15.459349727578084</v>
      </c>
      <c r="Z348" s="149">
        <f t="shared" si="426"/>
        <v>7.654275266934464</v>
      </c>
      <c r="AA348" s="149">
        <f>$D$2-M348</f>
        <v>181.2</v>
      </c>
      <c r="AB348" s="149">
        <f>MAX(0, (N348^2 - M$17^2)/(2*Sections!Z348))</f>
        <v>207.76335329085424</v>
      </c>
      <c r="AC348" s="149">
        <f t="shared" ref="AC348:AC411" si="441">IF(OR(AB348 &gt;= AA348, AC347 = 1), 1, 0)</f>
        <v>1</v>
      </c>
      <c r="AD348" s="149">
        <f t="shared" si="435"/>
        <v>-7.654275266934464</v>
      </c>
      <c r="AE348" s="639"/>
      <c r="FQ348" s="637"/>
      <c r="FR348" s="160">
        <f>INDEX($B$29:$B$34, MATCH($FV348, $A$29:$A$34, 0))</f>
        <v>281.54523308547459</v>
      </c>
      <c r="FS348" s="129">
        <f t="shared" ref="FS348:FS411" si="442">FS347+FS$15</f>
        <v>322</v>
      </c>
      <c r="FT348" s="129">
        <f t="shared" ref="FT348:FT411" si="443">GA347</f>
        <v>63.109085729017686</v>
      </c>
      <c r="FU348" s="129">
        <f t="shared" ref="FU348:FU411" si="444">FT348*3.6</f>
        <v>227.19270862446368</v>
      </c>
      <c r="FV348" s="149">
        <f>IF(GI348=1,
IF(FT348&lt;$E$29,1,
IF(FT348&lt;$E$30,2,
IF(FT348&lt;$E$31,3,
IF(FT348&lt;$E$32,4,
IF(FT348&lt;$E$33,5,
IF(FT348&lt;$E$34,6)))))),
IF(FT348&gt;$F$29,1,
IF(FT348&gt;$F$30,2,
IF(FT348&gt;$F$31,3,
IF(FT348&gt;$F$32,4,
IF(FT348&gt;$F$33,5,
IF(FT348&gt;$F$34,6)))))))</f>
        <v>4</v>
      </c>
      <c r="FW348" s="149" cm="1">
        <f t="array" ref="FW348">INDEX(Sections!$A$37:$F$67, MATCH(FT348, Acceleration!$H$6:$H$36, 1), Sections!FV348)</f>
        <v>4.7104625432718503</v>
      </c>
      <c r="FX348" s="129">
        <f>(BikeData!$G$5/FR348)*BikeData!$N$2*(Sections!$O$2/Sections!$N$2)-Sections!GC348/Sections!FR348</f>
        <v>7.6991483636155742</v>
      </c>
      <c r="FY348" s="129">
        <f>(Sections!$V$2*Sections!$L$2*BikeData!$N$2*((Sections!$P$2)/Sections!$M$2)/(1-Sections!$V$2*Sections!$N$2/Sections!$M$2))/Sections!FR348-Sections!GC348/Sections!FR348</f>
        <v>11.949668211145914</v>
      </c>
      <c r="FZ348" s="129">
        <f t="shared" ref="FZ348:FZ411" si="445">MIN(FW348,FX348,FY348)</f>
        <v>4.7104625432718503</v>
      </c>
      <c r="GA348" s="129">
        <f t="shared" si="433"/>
        <v>62.986658058431459</v>
      </c>
      <c r="GB348" s="129">
        <f t="shared" si="423"/>
        <v>1.5860963581540499E-2</v>
      </c>
      <c r="GC348" s="149">
        <f>0.5*Sections!$U$2*Sections!$T$2*Sections!FT348^2</f>
        <v>716.89620627945067</v>
      </c>
      <c r="GD348" s="149">
        <f>BikeData!$N$2*((Sections!$P$2)/Sections!$N$2)-(0.5*Sections!$U$2*Sections!$T$2*Sections!FT348^2)/BikeData!$G$5</f>
        <v>7.7188040913675557</v>
      </c>
      <c r="GE348" s="149">
        <f>Sections!$V$2*BikeData!$N$2*(Sections!$P$2/Sections!$M$2)/(1-Sections!$V$2*Sections!$N$2/Sections!$M$2)</f>
        <v>15.459349727578084</v>
      </c>
      <c r="GF348" s="149">
        <f t="shared" ref="GF348:GF411" si="446">MIN(GD348,GE348)</f>
        <v>7.7188040913675557</v>
      </c>
      <c r="GG348" s="149">
        <f t="shared" ref="GG348:GG411" si="447">FS$14-FS348</f>
        <v>192.54111422000005</v>
      </c>
      <c r="GH348" s="149">
        <f>MAX(0, (FT348^2 - CX$6^2)/(2*Sections!GF348))</f>
        <v>257.9905289996077</v>
      </c>
      <c r="GI348" s="149">
        <f t="shared" ref="GI348:GI411" si="448">IF(OR(GH348 &gt;= GG348, GI347 = 1), 1, 0)</f>
        <v>1</v>
      </c>
      <c r="GJ348" s="149">
        <f t="shared" si="424"/>
        <v>-7.7188040913675557</v>
      </c>
      <c r="GK348" s="639"/>
      <c r="GL348" s="670"/>
      <c r="GM348" s="229">
        <f>INDEX($B$29:$B$34, MATCH(GQ348, $A$29:$A$34, 0))</f>
        <v>300.69501336586995</v>
      </c>
      <c r="GN348" s="106">
        <f t="shared" ref="GN348:GN409" si="449">GN347+GN$15</f>
        <v>322</v>
      </c>
      <c r="GO348" s="106">
        <f t="shared" ref="GO348:GO410" si="450">GV347</f>
        <v>38.648908038209278</v>
      </c>
      <c r="GP348" s="106">
        <f t="shared" ref="GP348:GP410" si="451">GO348*3.6</f>
        <v>139.1360689375534</v>
      </c>
      <c r="GQ348" s="106">
        <f>IF(HD348=1,
IF(GO348&lt;$E$29,1,
IF(GO348&lt;$E$30,2,
IF(GO348&lt;$E$31,3,
IF(GO348&lt;$E$32,4,
IF(GO348&lt;$E$33,5,
IF(GO348&lt;$E$34,6)))))),
IF(GO348&gt;$F$29,1,
IF(GO348&gt;$F$30,2,
IF(GO348&gt;$F$31,3,
IF(GO348&gt;$F$32,4,
IF(GO348&gt;$F$33,5,
IF(GO348&gt;$F$34,6)))))))</f>
        <v>2</v>
      </c>
      <c r="GR348" s="106" cm="1">
        <f t="array" ref="GR348">INDEX(Sections!$A$37:$F$67, MATCH(GO348, Acceleration!$H$6:$H$36, 1), Sections!GQ348)</f>
        <v>9.4901727706756382</v>
      </c>
      <c r="GS348" s="106">
        <f>(BikeData!$G$5/GM348)*BikeData!$N$2*(Sections!$O$2/Sections!$N$2)-Sections!GX348/Sections!GM348</f>
        <v>8.6987869899669761</v>
      </c>
      <c r="GT348" s="106">
        <f>(Sections!$V$2*Sections!$L$2*BikeData!$N$2*((Sections!$P$2)/Sections!$M$2)/(1-Sections!$V$2*Sections!$N$2/Sections!$M$2))/Sections!GM348-Sections!GX348/Sections!GM348</f>
        <v>12.678612221558916</v>
      </c>
      <c r="GU348" s="106">
        <f t="shared" ref="GU348:GU410" si="452">MIN(GR348,GS348,GT348)</f>
        <v>8.6987869899669761</v>
      </c>
      <c r="GV348" s="106">
        <f t="shared" si="416"/>
        <v>38.404509736204339</v>
      </c>
      <c r="GW348" s="106">
        <f t="shared" si="418"/>
        <v>2.5956019314487839E-2</v>
      </c>
      <c r="GX348" s="106">
        <f>0.5*Sections!$U$2*Sections!$T$2*Sections!GO348^2</f>
        <v>268.87285665827238</v>
      </c>
      <c r="GY348" s="106">
        <f>BikeData!$N$2*((Sections!$P$2)/Sections!$N$2)-(0.5*Sections!$U$2*Sections!$T$2*Sections!GO348^2)/BikeData!$G$5</f>
        <v>9.4158622338720193</v>
      </c>
      <c r="GZ348" s="106">
        <f>Sections!$V$2*BikeData!$N$2*(Sections!$P$2/Sections!$M$2)/(1-Sections!$V$2*Sections!$N$2/Sections!$M$2)</f>
        <v>15.459349727578084</v>
      </c>
      <c r="HA348" s="106">
        <f t="shared" ref="HA348:HA410" si="453">MIN(GY348,GZ348)</f>
        <v>9.4158622338720193</v>
      </c>
      <c r="HB348" s="106">
        <f t="shared" ref="HB348:HB410" si="454">GN$14-GN348</f>
        <v>61.211878759999991</v>
      </c>
      <c r="HC348" s="106">
        <f>MAX(0, (GO348^2 - DY$9^2)/(2*Sections!HA348))</f>
        <v>79.3203030930338</v>
      </c>
      <c r="HD348" s="106">
        <f t="shared" ref="HD348:HD410" si="455">IF(OR(HC348 &gt;= HB348, HD347 = 1), 1, 0)</f>
        <v>1</v>
      </c>
      <c r="HE348" s="106">
        <f t="shared" si="419"/>
        <v>-9.4158622338720193</v>
      </c>
      <c r="HF348" s="639"/>
      <c r="HG348" s="673"/>
      <c r="HH348" s="83">
        <f>INDEX($B$29:$B$34, MATCH(HL348, $A$29:$A$34, 0))</f>
        <v>327.25651568900486</v>
      </c>
      <c r="HI348" s="83">
        <f>HI14</f>
        <v>321.42191860000003</v>
      </c>
      <c r="HJ348" s="83">
        <f t="shared" ref="HJ348" si="456">HQ347</f>
        <v>18.281324101566536</v>
      </c>
      <c r="HK348" s="83">
        <f t="shared" ref="HK348" si="457">HJ348*3.6</f>
        <v>65.812766765639537</v>
      </c>
      <c r="HL348" s="108">
        <f>IF(HY348=1,
IF(HJ348&lt;$E$29,1,
IF(HJ348&lt;$E$30,2,
IF(HJ348&lt;$E$31,3,
IF(HJ348&lt;$E$32,4,
IF(HJ348&lt;$E$33,5,
IF(HJ348&lt;$E$34,6)))))),
IF(HJ348&gt;$F$29,1,
IF(HJ348&gt;$F$30,2,
IF(HJ348&gt;$F$31,3,
IF(HJ348&gt;$F$32,4,
IF(HJ348&gt;$F$33,5,
IF(HJ348&gt;$F$34,6)))))))</f>
        <v>1</v>
      </c>
      <c r="HM348" s="108" cm="1">
        <f t="array" ref="HM348">INDEX(Sections!$A$37:$F$67, MATCH(HJ348, Acceleration!$H$6:$H$36, 1), Sections!HL348)</f>
        <v>10.33233663940473</v>
      </c>
      <c r="HN348" s="83">
        <f>(BikeData!$G$5/HH348)*BikeData!$N$2*(Sections!$O$2/Sections!$N$2)-Sections!HS348/Sections!HH348</f>
        <v>8.6305309917622193</v>
      </c>
      <c r="HO348" s="83">
        <f>(Sections!$V$2*Sections!$L$2*BikeData!$N$2*((Sections!$P$2)/Sections!$M$2)/(1-Sections!$V$2*Sections!$N$2/Sections!$M$2))/Sections!HH348-Sections!HS348/Sections!HH348</f>
        <v>12.287337025670537</v>
      </c>
      <c r="HP348" s="83">
        <f t="shared" ref="HP348" si="458">MIN(HM348,HN348,HO348)</f>
        <v>8.6305309917622193</v>
      </c>
      <c r="HQ348" s="83">
        <f t="shared" si="417"/>
        <v>17.714228953537777</v>
      </c>
      <c r="HR348" s="108">
        <f t="shared" si="431"/>
        <v>5.5562418972651115E-2</v>
      </c>
      <c r="HS348" s="107">
        <f>0.5*Sections!$U$2*Sections!$T$2*Sections!HJ348^2</f>
        <v>60.157225963173154</v>
      </c>
      <c r="HT348" s="107">
        <f>BikeData!$N$2*((Sections!$P$2)/Sections!$N$2)-(0.5*Sections!$U$2*Sections!$T$2*Sections!HJ348^2)/BikeData!$G$5</f>
        <v>10.206451744080729</v>
      </c>
      <c r="HU348" s="107">
        <f>Sections!$V$2*BikeData!$N$2*(Sections!$P$2/Sections!$M$2)/(1-Sections!$V$2*Sections!$N$2/Sections!$M$2)</f>
        <v>15.459349727578084</v>
      </c>
      <c r="HV348" s="108">
        <f t="shared" ref="HV348" si="459">MIN(HT348,HU348)</f>
        <v>10.206451744080729</v>
      </c>
      <c r="HW348" s="108">
        <f t="shared" ref="HW348" si="460">HI$14-HI348</f>
        <v>0</v>
      </c>
      <c r="HX348" s="108">
        <f t="shared" si="439"/>
        <v>0.63397628754404844</v>
      </c>
      <c r="HY348" s="108">
        <f t="shared" ref="HY348" si="461">IF(OR(HX348 &gt;= HW348, HY347 = 1), 1, 0)</f>
        <v>1</v>
      </c>
      <c r="HZ348" s="108">
        <f t="shared" si="428"/>
        <v>-10.206451744080729</v>
      </c>
      <c r="IA348" s="640"/>
    </row>
    <row r="349" spans="2:235">
      <c r="B349" s="65"/>
      <c r="C349" s="65"/>
      <c r="D349" s="65"/>
      <c r="E349" s="111"/>
      <c r="F349" s="111"/>
      <c r="K349" s="674"/>
      <c r="L349" s="192">
        <f>INDEX($B$29:$B$34, MATCH($P349, $A$29:$A$34, 0))</f>
        <v>281.54523308547459</v>
      </c>
      <c r="M349" s="149">
        <f t="shared" si="436"/>
        <v>323</v>
      </c>
      <c r="N349" s="149">
        <f t="shared" si="440"/>
        <v>63.734530882825489</v>
      </c>
      <c r="O349" s="149">
        <f t="shared" si="437"/>
        <v>229.44431117817177</v>
      </c>
      <c r="P349" s="149">
        <f>IF(AC349=1,
IF(N349&lt;$E$29,1,
IF(N349&lt;$E$30,2,
IF(N349&lt;$E$31,3,
IF(N349&lt;$E$32,4,
IF(N349&lt;$E$33,5,
IF(N349&lt;$E$34,6)))))),
IF(N349&gt;$F$29,1,
IF(N349&gt;$F$30,2,
IF(N349&gt;$F$31,3,
IF(N349&gt;$F$32,4,
IF(N349&gt;$F$33,5,
IF(N349&gt;$F$34,6)))))))</f>
        <v>4</v>
      </c>
      <c r="Q349" s="149" cm="1">
        <f t="array" ref="Q349">INDEX(Sections!$A$37:$F$67, MATCH(N349, Acceleration!$H$6:$H$36, 1), Sections!P349)</f>
        <v>4.7104625432718503</v>
      </c>
      <c r="R349" s="149">
        <f>(BikeData!$G$5/L349)*BikeData!$N$2*(Sections!$O$2/Sections!$N$2)-Sections!W349/Sections!L349</f>
        <v>7.6484280214604485</v>
      </c>
      <c r="S349" s="149">
        <f>(Sections!$V$2*Sections!$L$2*BikeData!$N$2*((Sections!$P$2)/Sections!$M$2)/(1-Sections!$V$2*Sections!$N$2/Sections!$M$2))/Sections!L349-Sections!W349/Sections!L349</f>
        <v>11.898947868990788</v>
      </c>
      <c r="T349" s="149">
        <f t="shared" si="438"/>
        <v>4.7104625432718503</v>
      </c>
      <c r="U349" s="149">
        <f t="shared" si="432"/>
        <v>63.614157237393194</v>
      </c>
      <c r="V349" s="149">
        <f t="shared" si="434"/>
        <v>1.5704912469235097E-2</v>
      </c>
      <c r="W349" s="149">
        <f>0.5*Sections!$U$2*Sections!$T$2*Sections!N349^2</f>
        <v>731.17627683369051</v>
      </c>
      <c r="X349" s="149">
        <f>BikeData!$N$2*((Sections!$P$2)/Sections!$N$2)-(0.5*Sections!$U$2*Sections!$T$2*Sections!N349^2)/BikeData!$G$5</f>
        <v>7.6647129150257385</v>
      </c>
      <c r="Y349" s="149">
        <f>Sections!$V$2*BikeData!$N$2*(Sections!$P$2/Sections!$M$2)/(1-Sections!$V$2*Sections!$N$2/Sections!$M$2)</f>
        <v>15.459349727578084</v>
      </c>
      <c r="Z349" s="149">
        <f t="shared" si="426"/>
        <v>7.6647129150257385</v>
      </c>
      <c r="AA349" s="149">
        <f>$D$2-M349</f>
        <v>180.2</v>
      </c>
      <c r="AB349" s="149">
        <f>MAX(0, (N349^2 - M$17^2)/(2*Sections!Z349))</f>
        <v>206.481787217376</v>
      </c>
      <c r="AC349" s="149">
        <f t="shared" si="441"/>
        <v>1</v>
      </c>
      <c r="AD349" s="149">
        <f t="shared" si="435"/>
        <v>-7.6647129150257385</v>
      </c>
      <c r="AE349" s="639"/>
      <c r="FQ349" s="637"/>
      <c r="FR349" s="160">
        <f>INDEX($B$29:$B$34, MATCH($FV349, $A$29:$A$34, 0))</f>
        <v>281.54523308547459</v>
      </c>
      <c r="FS349" s="129">
        <f t="shared" si="442"/>
        <v>323</v>
      </c>
      <c r="FT349" s="129">
        <f t="shared" si="443"/>
        <v>62.986658058431459</v>
      </c>
      <c r="FU349" s="129">
        <f t="shared" si="444"/>
        <v>226.75196901035326</v>
      </c>
      <c r="FV349" s="149">
        <f>IF(GI349=1,
IF(FT349&lt;$E$29,1,
IF(FT349&lt;$E$30,2,
IF(FT349&lt;$E$31,3,
IF(FT349&lt;$E$32,4,
IF(FT349&lt;$E$33,5,
IF(FT349&lt;$E$34,6)))))),
IF(FT349&gt;$F$29,1,
IF(FT349&gt;$F$30,2,
IF(FT349&gt;$F$31,3,
IF(FT349&gt;$F$32,4,
IF(FT349&gt;$F$33,5,
IF(FT349&gt;$F$34,6)))))))</f>
        <v>4</v>
      </c>
      <c r="FW349" s="149" cm="1">
        <f t="array" ref="FW349">INDEX(Sections!$A$37:$F$67, MATCH(FT349, Acceleration!$H$6:$H$36, 1), Sections!FV349)</f>
        <v>4.7104625432718503</v>
      </c>
      <c r="FX349" s="129">
        <f>(BikeData!$G$5/FR349)*BikeData!$N$2*(Sections!$O$2/Sections!$N$2)-Sections!GC349/Sections!FR349</f>
        <v>7.7090180724450921</v>
      </c>
      <c r="FY349" s="129">
        <f>(Sections!$V$2*Sections!$L$2*BikeData!$N$2*((Sections!$P$2)/Sections!$M$2)/(1-Sections!$V$2*Sections!$N$2/Sections!$M$2))/Sections!FR349-Sections!GC349/Sections!FR349</f>
        <v>11.959537919975432</v>
      </c>
      <c r="FZ349" s="129">
        <f t="shared" si="445"/>
        <v>4.7104625432718503</v>
      </c>
      <c r="GA349" s="129">
        <f t="shared" si="433"/>
        <v>62.863824524945571</v>
      </c>
      <c r="GB349" s="129">
        <f t="shared" si="423"/>
        <v>1.5891873904217691E-2</v>
      </c>
      <c r="GC349" s="149">
        <f>0.5*Sections!$U$2*Sections!$T$2*Sections!FT349^2</f>
        <v>714.11743680655832</v>
      </c>
      <c r="GD349" s="149">
        <f>BikeData!$N$2*((Sections!$P$2)/Sections!$N$2)-(0.5*Sections!$U$2*Sections!$T$2*Sections!FT349^2)/BikeData!$G$5</f>
        <v>7.7293297333103297</v>
      </c>
      <c r="GE349" s="149">
        <f>Sections!$V$2*BikeData!$N$2*(Sections!$P$2/Sections!$M$2)/(1-Sections!$V$2*Sections!$N$2/Sections!$M$2)</f>
        <v>15.459349727578084</v>
      </c>
      <c r="GF349" s="149">
        <f t="shared" si="446"/>
        <v>7.7293297333103297</v>
      </c>
      <c r="GG349" s="149">
        <f t="shared" si="447"/>
        <v>191.54111422000005</v>
      </c>
      <c r="GH349" s="149">
        <f>MAX(0, (FT349^2 - CX$6^2)/(2*Sections!GF349))</f>
        <v>256.64056459334404</v>
      </c>
      <c r="GI349" s="149">
        <f t="shared" si="448"/>
        <v>1</v>
      </c>
      <c r="GJ349" s="149">
        <f t="shared" si="424"/>
        <v>-7.7293297333103297</v>
      </c>
      <c r="GK349" s="639"/>
      <c r="GL349" s="670"/>
      <c r="GM349" s="229">
        <f>INDEX($B$29:$B$34, MATCH(GQ349, $A$29:$A$34, 0))</f>
        <v>300.69501336586995</v>
      </c>
      <c r="GN349" s="106">
        <f t="shared" si="449"/>
        <v>323</v>
      </c>
      <c r="GO349" s="106">
        <f t="shared" si="450"/>
        <v>38.404509736204339</v>
      </c>
      <c r="GP349" s="106">
        <f t="shared" si="451"/>
        <v>138.25623505033562</v>
      </c>
      <c r="GQ349" s="106">
        <f>IF(HD349=1,
IF(GO349&lt;$E$29,1,
IF(GO349&lt;$E$30,2,
IF(GO349&lt;$E$31,3,
IF(GO349&lt;$E$32,4,
IF(GO349&lt;$E$33,5,
IF(GO349&lt;$E$34,6)))))),
IF(GO349&gt;$F$29,1,
IF(GO349&gt;$F$30,2,
IF(GO349&gt;$F$31,3,
IF(GO349&gt;$F$32,4,
IF(GO349&gt;$F$33,5,
IF(GO349&gt;$F$34,6)))))))</f>
        <v>2</v>
      </c>
      <c r="GR349" s="106" cm="1">
        <f t="array" ref="GR349">INDEX(Sections!$A$37:$F$67, MATCH(GO349, Acceleration!$H$6:$H$36, 1), Sections!GQ349)</f>
        <v>9.4901727706756382</v>
      </c>
      <c r="GS349" s="106">
        <f>(BikeData!$G$5/GM349)*BikeData!$N$2*(Sections!$O$2/Sections!$N$2)-Sections!GX349/Sections!GM349</f>
        <v>8.7100599085506634</v>
      </c>
      <c r="GT349" s="106">
        <f>(Sections!$V$2*Sections!$L$2*BikeData!$N$2*((Sections!$P$2)/Sections!$M$2)/(1-Sections!$V$2*Sections!$N$2/Sections!$M$2))/Sections!GM349-Sections!GX349/Sections!GM349</f>
        <v>12.689885140142604</v>
      </c>
      <c r="GU349" s="106">
        <f t="shared" si="452"/>
        <v>8.7100599085506634</v>
      </c>
      <c r="GV349" s="106">
        <f t="shared" si="416"/>
        <v>38.158209653837218</v>
      </c>
      <c r="GW349" s="106">
        <f t="shared" si="418"/>
        <v>2.6122374125860961E-2</v>
      </c>
      <c r="GX349" s="106">
        <f>0.5*Sections!$U$2*Sections!$T$2*Sections!GO349^2</f>
        <v>265.48314625407852</v>
      </c>
      <c r="GY349" s="106">
        <f>BikeData!$N$2*((Sections!$P$2)/Sections!$N$2)-(0.5*Sections!$U$2*Sections!$T$2*Sections!GO349^2)/BikeData!$G$5</f>
        <v>9.4287020460091178</v>
      </c>
      <c r="GZ349" s="106">
        <f>Sections!$V$2*BikeData!$N$2*(Sections!$P$2/Sections!$M$2)/(1-Sections!$V$2*Sections!$N$2/Sections!$M$2)</f>
        <v>15.459349727578084</v>
      </c>
      <c r="HA349" s="106">
        <f t="shared" si="453"/>
        <v>9.4287020460091178</v>
      </c>
      <c r="HB349" s="106">
        <f t="shared" si="454"/>
        <v>60.211878759999991</v>
      </c>
      <c r="HC349" s="106">
        <f>MAX(0, (GO349^2 - DY$9^2)/(2*Sections!HA349))</f>
        <v>78.213648118327001</v>
      </c>
      <c r="HD349" s="106">
        <f t="shared" si="455"/>
        <v>1</v>
      </c>
      <c r="HE349" s="106">
        <f t="shared" si="419"/>
        <v>-9.4287020460091178</v>
      </c>
      <c r="HF349" s="639"/>
    </row>
    <row r="350" spans="2:235">
      <c r="B350" s="65"/>
      <c r="C350" s="65"/>
      <c r="D350" s="65"/>
      <c r="E350" s="111"/>
      <c r="F350" s="111"/>
      <c r="K350" s="674"/>
      <c r="L350" s="192">
        <f>INDEX($B$29:$B$34, MATCH($P350, $A$29:$A$34, 0))</f>
        <v>281.54523308547459</v>
      </c>
      <c r="M350" s="149">
        <f t="shared" si="436"/>
        <v>324</v>
      </c>
      <c r="N350" s="149">
        <f t="shared" si="440"/>
        <v>63.614157237393194</v>
      </c>
      <c r="O350" s="149">
        <f t="shared" si="437"/>
        <v>229.01096605461549</v>
      </c>
      <c r="P350" s="149">
        <f>IF(AC350=1,
IF(N350&lt;$E$29,1,
IF(N350&lt;$E$30,2,
IF(N350&lt;$E$31,3,
IF(N350&lt;$E$32,4,
IF(N350&lt;$E$33,5,
IF(N350&lt;$E$34,6)))))),
IF(N350&gt;$F$29,1,
IF(N350&gt;$F$30,2,
IF(N350&gt;$F$31,3,
IF(N350&gt;$F$32,4,
IF(N350&gt;$F$33,5,
IF(N350&gt;$F$34,6)))))))</f>
        <v>4</v>
      </c>
      <c r="Q350" s="149" cm="1">
        <f t="array" ref="Q350">INDEX(Sections!$A$37:$F$67, MATCH(N350, Acceleration!$H$6:$H$36, 1), Sections!P350)</f>
        <v>4.7104625432718503</v>
      </c>
      <c r="R350" s="149">
        <f>(BikeData!$G$5/L350)*BikeData!$N$2*(Sections!$O$2/Sections!$N$2)-Sections!W350/Sections!L350</f>
        <v>7.6582285661870273</v>
      </c>
      <c r="S350" s="149">
        <f>(Sections!$V$2*Sections!$L$2*BikeData!$N$2*((Sections!$P$2)/Sections!$M$2)/(1-Sections!$V$2*Sections!$N$2/Sections!$M$2))/Sections!L350-Sections!W350/Sections!L350</f>
        <v>11.908748413717367</v>
      </c>
      <c r="T350" s="149">
        <f t="shared" si="438"/>
        <v>4.7104625432718503</v>
      </c>
      <c r="U350" s="149">
        <f t="shared" si="432"/>
        <v>63.493390769679628</v>
      </c>
      <c r="V350" s="149">
        <f t="shared" si="434"/>
        <v>1.5734706800328343E-2</v>
      </c>
      <c r="W350" s="149">
        <f>0.5*Sections!$U$2*Sections!$T$2*Sections!N350^2</f>
        <v>728.41698018428121</v>
      </c>
      <c r="X350" s="149">
        <f>BikeData!$N$2*((Sections!$P$2)/Sections!$N$2)-(0.5*Sections!$U$2*Sections!$T$2*Sections!N350^2)/BikeData!$G$5</f>
        <v>7.675164796273501</v>
      </c>
      <c r="Y350" s="149">
        <f>Sections!$V$2*BikeData!$N$2*(Sections!$P$2/Sections!$M$2)/(1-Sections!$V$2*Sections!$N$2/Sections!$M$2)</f>
        <v>15.459349727578084</v>
      </c>
      <c r="Z350" s="149">
        <f t="shared" si="426"/>
        <v>7.675164796273501</v>
      </c>
      <c r="AA350" s="149">
        <f>$D$2-M350</f>
        <v>179.2</v>
      </c>
      <c r="AB350" s="149">
        <f>MAX(0, (N350^2 - M$17^2)/(2*Sections!Z350))</f>
        <v>205.20196635416579</v>
      </c>
      <c r="AC350" s="149">
        <f t="shared" si="441"/>
        <v>1</v>
      </c>
      <c r="AD350" s="149">
        <f t="shared" si="435"/>
        <v>-7.675164796273501</v>
      </c>
      <c r="AE350" s="639"/>
      <c r="FQ350" s="637"/>
      <c r="FR350" s="160">
        <f>INDEX($B$29:$B$34, MATCH($FV350, $A$29:$A$34, 0))</f>
        <v>281.54523308547459</v>
      </c>
      <c r="FS350" s="129">
        <f t="shared" si="442"/>
        <v>324</v>
      </c>
      <c r="FT350" s="129">
        <f t="shared" si="443"/>
        <v>62.863824524945571</v>
      </c>
      <c r="FU350" s="129">
        <f t="shared" si="444"/>
        <v>226.30976828980405</v>
      </c>
      <c r="FV350" s="149">
        <f>IF(GI350=1,
IF(FT350&lt;$E$29,1,
IF(FT350&lt;$E$30,2,
IF(FT350&lt;$E$31,3,
IF(FT350&lt;$E$32,4,
IF(FT350&lt;$E$33,5,
IF(FT350&lt;$E$34,6)))))),
IF(FT350&gt;$F$29,1,
IF(FT350&gt;$F$30,2,
IF(FT350&gt;$F$31,3,
IF(FT350&gt;$F$32,4,
IF(FT350&gt;$F$33,5,
IF(FT350&gt;$F$34,6)))))))</f>
        <v>4</v>
      </c>
      <c r="FW350" s="149" cm="1">
        <f t="array" ref="FW350">INDEX(Sections!$A$37:$F$67, MATCH(FT350, Acceleration!$H$6:$H$36, 1), Sections!FV350)</f>
        <v>4.7104625432718503</v>
      </c>
      <c r="FX350" s="129">
        <f>(BikeData!$G$5/FR350)*BikeData!$N$2*(Sections!$O$2/Sections!$N$2)-Sections!GC350/Sections!FR350</f>
        <v>7.718901239968468</v>
      </c>
      <c r="FY350" s="129">
        <f>(Sections!$V$2*Sections!$L$2*BikeData!$N$2*((Sections!$P$2)/Sections!$M$2)/(1-Sections!$V$2*Sections!$N$2/Sections!$M$2))/Sections!FR350-Sections!GC350/Sections!FR350</f>
        <v>11.969421087498809</v>
      </c>
      <c r="FZ350" s="129">
        <f t="shared" si="445"/>
        <v>4.7104625432718503</v>
      </c>
      <c r="GA350" s="129">
        <f t="shared" si="433"/>
        <v>62.740582515994745</v>
      </c>
      <c r="GB350" s="129">
        <f t="shared" si="423"/>
        <v>1.5923008173973859E-2</v>
      </c>
      <c r="GC350" s="149">
        <f>0.5*Sections!$U$2*Sections!$T$2*Sections!FT350^2</f>
        <v>711.33487810256668</v>
      </c>
      <c r="GD350" s="149">
        <f>BikeData!$N$2*((Sections!$P$2)/Sections!$N$2)-(0.5*Sections!$U$2*Sections!$T$2*Sections!FT350^2)/BikeData!$G$5</f>
        <v>7.7398697284012075</v>
      </c>
      <c r="GE350" s="149">
        <f>Sections!$V$2*BikeData!$N$2*(Sections!$P$2/Sections!$M$2)/(1-Sections!$V$2*Sections!$N$2/Sections!$M$2)</f>
        <v>15.459349727578084</v>
      </c>
      <c r="GF350" s="149">
        <f t="shared" si="446"/>
        <v>7.7398697284012075</v>
      </c>
      <c r="GG350" s="149">
        <f t="shared" si="447"/>
        <v>190.54111422000005</v>
      </c>
      <c r="GH350" s="149">
        <f>MAX(0, (FT350^2 - CX$6^2)/(2*Sections!GF350))</f>
        <v>255.29243854078842</v>
      </c>
      <c r="GI350" s="149">
        <f t="shared" si="448"/>
        <v>1</v>
      </c>
      <c r="GJ350" s="149">
        <f t="shared" si="424"/>
        <v>-7.7398697284012075</v>
      </c>
      <c r="GK350" s="639"/>
      <c r="GL350" s="670"/>
      <c r="GM350" s="229">
        <f>INDEX($B$29:$B$34, MATCH(GQ350, $A$29:$A$34, 0))</f>
        <v>300.69501336586995</v>
      </c>
      <c r="GN350" s="106">
        <f t="shared" si="449"/>
        <v>324</v>
      </c>
      <c r="GO350" s="106">
        <f t="shared" si="450"/>
        <v>38.158209653837218</v>
      </c>
      <c r="GP350" s="106">
        <f t="shared" si="451"/>
        <v>137.36955475381399</v>
      </c>
      <c r="GQ350" s="106">
        <f>IF(HD350=1,
IF(GO350&lt;$E$29,1,
IF(GO350&lt;$E$30,2,
IF(GO350&lt;$E$31,3,
IF(GO350&lt;$E$32,4,
IF(GO350&lt;$E$33,5,
IF(GO350&lt;$E$34,6)))))),
IF(GO350&gt;$F$29,1,
IF(GO350&gt;$F$30,2,
IF(GO350&gt;$F$31,3,
IF(GO350&gt;$F$32,4,
IF(GO350&gt;$F$33,5,
IF(GO350&gt;$F$34,6)))))))</f>
        <v>2</v>
      </c>
      <c r="GR350" s="106" cm="1">
        <f t="array" ref="GR350">INDEX(Sections!$A$37:$F$67, MATCH(GO350, Acceleration!$H$6:$H$36, 1), Sections!GQ350)</f>
        <v>9.4901727706756382</v>
      </c>
      <c r="GS350" s="106">
        <f>(BikeData!$G$5/GM350)*BikeData!$N$2*(Sections!$O$2/Sections!$N$2)-Sections!GX350/Sections!GM350</f>
        <v>8.7213481992960542</v>
      </c>
      <c r="GT350" s="106">
        <f>(Sections!$V$2*Sections!$L$2*BikeData!$N$2*((Sections!$P$2)/Sections!$M$2)/(1-Sections!$V$2*Sections!$N$2/Sections!$M$2))/Sections!GM350-Sections!GX350/Sections!GM350</f>
        <v>12.701173430887994</v>
      </c>
      <c r="GU350" s="106">
        <f t="shared" si="452"/>
        <v>8.7213481992960542</v>
      </c>
      <c r="GV350" s="106">
        <f t="shared" ref="GV350:GV410" si="462">SQRT(GO350^2 + 2*-HA350*1)</f>
        <v>37.909970261822075</v>
      </c>
      <c r="GW350" s="106">
        <f t="shared" si="418"/>
        <v>2.6292202629502857E-2</v>
      </c>
      <c r="GX350" s="106">
        <f>0.5*Sections!$U$2*Sections!$T$2*Sections!GO350^2</f>
        <v>262.08881351751529</v>
      </c>
      <c r="GY350" s="106">
        <f>BikeData!$N$2*((Sections!$P$2)/Sections!$N$2)-(0.5*Sections!$U$2*Sections!$T$2*Sections!GO350^2)/BikeData!$G$5</f>
        <v>9.4415593669809468</v>
      </c>
      <c r="GZ350" s="106">
        <f>Sections!$V$2*BikeData!$N$2*(Sections!$P$2/Sections!$M$2)/(1-Sections!$V$2*Sections!$N$2/Sections!$M$2)</f>
        <v>15.459349727578084</v>
      </c>
      <c r="HA350" s="106">
        <f t="shared" si="453"/>
        <v>9.4415593669809468</v>
      </c>
      <c r="HB350" s="106">
        <f t="shared" si="454"/>
        <v>59.211878759999991</v>
      </c>
      <c r="HC350" s="106">
        <f>MAX(0, (GO350^2 - DY$9^2)/(2*Sections!HA350))</f>
        <v>77.108500163558546</v>
      </c>
      <c r="HD350" s="106">
        <f t="shared" si="455"/>
        <v>1</v>
      </c>
      <c r="HE350" s="106">
        <f t="shared" si="419"/>
        <v>-9.4415593669809468</v>
      </c>
      <c r="HF350" s="639"/>
    </row>
    <row r="351" spans="2:235">
      <c r="B351" s="65"/>
      <c r="C351" s="65"/>
      <c r="D351" s="65"/>
      <c r="E351" s="111"/>
      <c r="F351" s="111"/>
      <c r="K351" s="674"/>
      <c r="L351" s="192">
        <f>INDEX($B$29:$B$34, MATCH($P351, $A$29:$A$34, 0))</f>
        <v>281.54523308547459</v>
      </c>
      <c r="M351" s="149">
        <f t="shared" si="436"/>
        <v>325</v>
      </c>
      <c r="N351" s="149">
        <f t="shared" si="440"/>
        <v>63.493390769679628</v>
      </c>
      <c r="O351" s="149">
        <f t="shared" si="437"/>
        <v>228.57620677084665</v>
      </c>
      <c r="P351" s="149">
        <f>IF(AC351=1,
IF(N351&lt;$E$29,1,
IF(N351&lt;$E$30,2,
IF(N351&lt;$E$31,3,
IF(N351&lt;$E$32,4,
IF(N351&lt;$E$33,5,
IF(N351&lt;$E$34,6)))))),
IF(N351&gt;$F$29,1,
IF(N351&gt;$F$30,2,
IF(N351&gt;$F$31,3,
IF(N351&gt;$F$32,4,
IF(N351&gt;$F$33,5,
IF(N351&gt;$F$34,6)))))))</f>
        <v>4</v>
      </c>
      <c r="Q351" s="149" cm="1">
        <f t="array" ref="Q351">INDEX(Sections!$A$37:$F$67, MATCH(N351, Acceleration!$H$6:$H$36, 1), Sections!P351)</f>
        <v>4.7104625432718503</v>
      </c>
      <c r="R351" s="149">
        <f>(BikeData!$G$5/L351)*BikeData!$N$2*(Sections!$O$2/Sections!$N$2)-Sections!W351/Sections!L351</f>
        <v>7.6680424752927792</v>
      </c>
      <c r="S351" s="149">
        <f>(Sections!$V$2*Sections!$L$2*BikeData!$N$2*((Sections!$P$2)/Sections!$M$2)/(1-Sections!$V$2*Sections!$N$2/Sections!$M$2))/Sections!L351-Sections!W351/Sections!L351</f>
        <v>11.918562322823119</v>
      </c>
      <c r="T351" s="149">
        <f t="shared" si="438"/>
        <v>4.7104625432718503</v>
      </c>
      <c r="U351" s="149">
        <f t="shared" si="432"/>
        <v>63.372229009015179</v>
      </c>
      <c r="V351" s="149">
        <f t="shared" si="434"/>
        <v>1.5764712327018319E-2</v>
      </c>
      <c r="W351" s="149">
        <f>0.5*Sections!$U$2*Sections!$T$2*Sections!N351^2</f>
        <v>725.65392085762289</v>
      </c>
      <c r="X351" s="149">
        <f>BikeData!$N$2*((Sections!$P$2)/Sections!$N$2)-(0.5*Sections!$U$2*Sections!$T$2*Sections!N351^2)/BikeData!$G$5</f>
        <v>7.6856309300866013</v>
      </c>
      <c r="Y351" s="149">
        <f>Sections!$V$2*BikeData!$N$2*(Sections!$P$2/Sections!$M$2)/(1-Sections!$V$2*Sections!$N$2/Sections!$M$2)</f>
        <v>15.459349727578084</v>
      </c>
      <c r="Z351" s="149">
        <f t="shared" si="426"/>
        <v>7.6856309300866013</v>
      </c>
      <c r="AA351" s="149">
        <f>$D$2-M351</f>
        <v>178.2</v>
      </c>
      <c r="AB351" s="149">
        <f>MAX(0, (N351^2 - M$17^2)/(2*Sections!Z351))</f>
        <v>203.92388832463223</v>
      </c>
      <c r="AC351" s="149">
        <f t="shared" si="441"/>
        <v>1</v>
      </c>
      <c r="AD351" s="149">
        <f t="shared" si="435"/>
        <v>-7.6856309300866013</v>
      </c>
      <c r="AE351" s="639"/>
      <c r="FQ351" s="637"/>
      <c r="FR351" s="160">
        <f>INDEX($B$29:$B$34, MATCH($FV351, $A$29:$A$34, 0))</f>
        <v>281.54523308547459</v>
      </c>
      <c r="FS351" s="129">
        <f t="shared" si="442"/>
        <v>325</v>
      </c>
      <c r="FT351" s="129">
        <f t="shared" si="443"/>
        <v>62.740582515994745</v>
      </c>
      <c r="FU351" s="129">
        <f t="shared" si="444"/>
        <v>225.8660970575811</v>
      </c>
      <c r="FV351" s="149">
        <f>IF(GI351=1,
IF(FT351&lt;$E$29,1,
IF(FT351&lt;$E$30,2,
IF(FT351&lt;$E$31,3,
IF(FT351&lt;$E$32,4,
IF(FT351&lt;$E$33,5,
IF(FT351&lt;$E$34,6)))))),
IF(FT351&gt;$F$29,1,
IF(FT351&gt;$F$30,2,
IF(FT351&gt;$F$31,3,
IF(FT351&gt;$F$32,4,
IF(FT351&gt;$F$33,5,
IF(FT351&gt;$F$34,6)))))))</f>
        <v>4</v>
      </c>
      <c r="FW351" s="149" cm="1">
        <f t="array" ref="FW351">INDEX(Sections!$A$37:$F$67, MATCH(FT351, Acceleration!$H$6:$H$36, 1), Sections!FV351)</f>
        <v>4.7104625432718503</v>
      </c>
      <c r="FX351" s="129">
        <f>(BikeData!$G$5/FR351)*BikeData!$N$2*(Sections!$O$2/Sections!$N$2)-Sections!GC351/Sections!FR351</f>
        <v>7.7287978845384675</v>
      </c>
      <c r="FY351" s="129">
        <f>(Sections!$V$2*Sections!$L$2*BikeData!$N$2*((Sections!$P$2)/Sections!$M$2)/(1-Sections!$V$2*Sections!$N$2/Sections!$M$2))/Sections!FR351-Sections!GC351/Sections!FR351</f>
        <v>11.979317732068807</v>
      </c>
      <c r="FZ351" s="129">
        <f t="shared" si="445"/>
        <v>4.7104625432718503</v>
      </c>
      <c r="GA351" s="129">
        <f t="shared" si="433"/>
        <v>62.61692939017307</v>
      </c>
      <c r="GB351" s="129">
        <f t="shared" si="423"/>
        <v>1.5954368985059839E-2</v>
      </c>
      <c r="GC351" s="149">
        <f>0.5*Sections!$U$2*Sections!$T$2*Sections!FT351^2</f>
        <v>708.54852500034212</v>
      </c>
      <c r="GD351" s="149">
        <f>BikeData!$N$2*((Sections!$P$2)/Sections!$N$2)-(0.5*Sections!$U$2*Sections!$T$2*Sections!FT351^2)/BikeData!$G$5</f>
        <v>7.7504240962126643</v>
      </c>
      <c r="GE351" s="149">
        <f>Sections!$V$2*BikeData!$N$2*(Sections!$P$2/Sections!$M$2)/(1-Sections!$V$2*Sections!$N$2/Sections!$M$2)</f>
        <v>15.459349727578084</v>
      </c>
      <c r="GF351" s="149">
        <f t="shared" si="446"/>
        <v>7.7504240962126643</v>
      </c>
      <c r="GG351" s="149">
        <f t="shared" si="447"/>
        <v>189.54111422000005</v>
      </c>
      <c r="GH351" s="149">
        <f>MAX(0, (FT351^2 - CX$6^2)/(2*Sections!GF351))</f>
        <v>253.94614833850861</v>
      </c>
      <c r="GI351" s="149">
        <f t="shared" si="448"/>
        <v>1</v>
      </c>
      <c r="GJ351" s="149">
        <f t="shared" si="424"/>
        <v>-7.7504240962126643</v>
      </c>
      <c r="GK351" s="639"/>
      <c r="GL351" s="670"/>
      <c r="GM351" s="229">
        <f>INDEX($B$29:$B$34, MATCH(GQ351, $A$29:$A$34, 0))</f>
        <v>300.69501336586995</v>
      </c>
      <c r="GN351" s="106">
        <f t="shared" si="449"/>
        <v>325</v>
      </c>
      <c r="GO351" s="106">
        <f t="shared" si="450"/>
        <v>37.909970261822075</v>
      </c>
      <c r="GP351" s="106">
        <f t="shared" si="451"/>
        <v>136.47589294255948</v>
      </c>
      <c r="GQ351" s="106">
        <f>IF(HD351=1,
IF(GO351&lt;$E$29,1,
IF(GO351&lt;$E$30,2,
IF(GO351&lt;$E$31,3,
IF(GO351&lt;$E$32,4,
IF(GO351&lt;$E$33,5,
IF(GO351&lt;$E$34,6)))))),
IF(GO351&gt;$F$29,1,
IF(GO351&gt;$F$30,2,
IF(GO351&gt;$F$31,3,
IF(GO351&gt;$F$32,4,
IF(GO351&gt;$F$33,5,
IF(GO351&gt;$F$34,6)))))))</f>
        <v>2</v>
      </c>
      <c r="GR351" s="106" cm="1">
        <f t="array" ref="GR351">INDEX(Sections!$A$37:$F$67, MATCH(GO351, Acceleration!$H$6:$H$36, 1), Sections!GQ351)</f>
        <v>9.4901727706756382</v>
      </c>
      <c r="GS351" s="106">
        <f>(BikeData!$G$5/GM351)*BikeData!$N$2*(Sections!$O$2/Sections!$N$2)-Sections!GX351/Sections!GM351</f>
        <v>8.7326518831651896</v>
      </c>
      <c r="GT351" s="106">
        <f>(Sections!$V$2*Sections!$L$2*BikeData!$N$2*((Sections!$P$2)/Sections!$M$2)/(1-Sections!$V$2*Sections!$N$2/Sections!$M$2))/Sections!GM351-Sections!GX351/Sections!GM351</f>
        <v>12.71247711475713</v>
      </c>
      <c r="GU351" s="106">
        <f t="shared" si="452"/>
        <v>8.7326518831651896</v>
      </c>
      <c r="GV351" s="106">
        <f t="shared" si="462"/>
        <v>37.659752744951838</v>
      </c>
      <c r="GW351" s="106">
        <f t="shared" si="418"/>
        <v>2.6465625655670875E-2</v>
      </c>
      <c r="GX351" s="106">
        <f>0.5*Sections!$U$2*Sections!$T$2*Sections!GO351^2</f>
        <v>258.68985214540214</v>
      </c>
      <c r="GY351" s="106">
        <f>BikeData!$N$2*((Sections!$P$2)/Sections!$N$2)-(0.5*Sections!$U$2*Sections!$T$2*Sections!GO351^2)/BikeData!$G$5</f>
        <v>9.4544342206631953</v>
      </c>
      <c r="GZ351" s="106">
        <f>Sections!$V$2*BikeData!$N$2*(Sections!$P$2/Sections!$M$2)/(1-Sections!$V$2*Sections!$N$2/Sections!$M$2)</f>
        <v>15.459349727578084</v>
      </c>
      <c r="HA351" s="106">
        <f t="shared" si="453"/>
        <v>9.4544342206631953</v>
      </c>
      <c r="HB351" s="106">
        <f t="shared" si="454"/>
        <v>58.211878759999991</v>
      </c>
      <c r="HC351" s="106">
        <f>MAX(0, (GO351^2 - DY$9^2)/(2*Sections!HA351))</f>
        <v>76.004857176499655</v>
      </c>
      <c r="HD351" s="106">
        <f t="shared" si="455"/>
        <v>1</v>
      </c>
      <c r="HE351" s="106">
        <f t="shared" si="419"/>
        <v>-9.4544342206631953</v>
      </c>
      <c r="HF351" s="639"/>
    </row>
    <row r="352" spans="2:235">
      <c r="B352" s="65"/>
      <c r="C352" s="65"/>
      <c r="D352" s="65"/>
      <c r="E352" s="111"/>
      <c r="F352" s="111"/>
      <c r="K352" s="674"/>
      <c r="L352" s="192">
        <f>INDEX($B$29:$B$34, MATCH($P352, $A$29:$A$34, 0))</f>
        <v>281.54523308547459</v>
      </c>
      <c r="M352" s="149">
        <f t="shared" si="436"/>
        <v>326</v>
      </c>
      <c r="N352" s="149">
        <f t="shared" si="440"/>
        <v>63.372229009015179</v>
      </c>
      <c r="O352" s="149">
        <f t="shared" si="437"/>
        <v>228.14002443245465</v>
      </c>
      <c r="P352" s="149">
        <f>IF(AC352=1,
IF(N352&lt;$E$29,1,
IF(N352&lt;$E$30,2,
IF(N352&lt;$E$31,3,
IF(N352&lt;$E$32,4,
IF(N352&lt;$E$33,5,
IF(N352&lt;$E$34,6)))))),
IF(N352&gt;$F$29,1,
IF(N352&gt;$F$30,2,
IF(N352&gt;$F$31,3,
IF(N352&gt;$F$32,4,
IF(N352&gt;$F$33,5,
IF(N352&gt;$F$34,6)))))))</f>
        <v>4</v>
      </c>
      <c r="Q352" s="149" cm="1">
        <f t="array" ref="Q352">INDEX(Sections!$A$37:$F$67, MATCH(N352, Acceleration!$H$6:$H$36, 1), Sections!P352)</f>
        <v>4.7104625432718503</v>
      </c>
      <c r="R352" s="149">
        <f>(BikeData!$G$5/L352)*BikeData!$N$2*(Sections!$O$2/Sections!$N$2)-Sections!W352/Sections!L352</f>
        <v>7.677869767001857</v>
      </c>
      <c r="S352" s="149">
        <f>(Sections!$V$2*Sections!$L$2*BikeData!$N$2*((Sections!$P$2)/Sections!$M$2)/(1-Sections!$V$2*Sections!$N$2/Sections!$M$2))/Sections!L352-Sections!W352/Sections!L352</f>
        <v>11.928389614532197</v>
      </c>
      <c r="T352" s="149">
        <f t="shared" si="438"/>
        <v>4.7104625432718503</v>
      </c>
      <c r="U352" s="149">
        <f t="shared" si="432"/>
        <v>63.250669458111382</v>
      </c>
      <c r="V352" s="149">
        <f t="shared" si="434"/>
        <v>1.579493143982379E-2</v>
      </c>
      <c r="W352" s="149">
        <f>0.5*Sections!$U$2*Sections!$T$2*Sections!N352^2</f>
        <v>722.88709372279163</v>
      </c>
      <c r="X352" s="149">
        <f>BikeData!$N$2*((Sections!$P$2)/Sections!$N$2)-(0.5*Sections!$U$2*Sections!$T$2*Sections!N352^2)/BikeData!$G$5</f>
        <v>7.6961113359003548</v>
      </c>
      <c r="Y352" s="149">
        <f>Sections!$V$2*BikeData!$N$2*(Sections!$P$2/Sections!$M$2)/(1-Sections!$V$2*Sections!$N$2/Sections!$M$2)</f>
        <v>15.459349727578084</v>
      </c>
      <c r="Z352" s="149">
        <f t="shared" si="426"/>
        <v>7.6961113359003548</v>
      </c>
      <c r="AA352" s="149">
        <f>$D$2-M352</f>
        <v>177.2</v>
      </c>
      <c r="AB352" s="149">
        <f>MAX(0, (N352^2 - M$17^2)/(2*Sections!Z352))</f>
        <v>202.64755075542033</v>
      </c>
      <c r="AC352" s="149">
        <f t="shared" si="441"/>
        <v>1</v>
      </c>
      <c r="AD352" s="149">
        <f t="shared" si="435"/>
        <v>-7.6961113359003548</v>
      </c>
      <c r="AE352" s="639"/>
      <c r="FQ352" s="637"/>
      <c r="FR352" s="160">
        <f>INDEX($B$29:$B$34, MATCH($FV352, $A$29:$A$34, 0))</f>
        <v>281.54523308547459</v>
      </c>
      <c r="FS352" s="129">
        <f t="shared" si="442"/>
        <v>326</v>
      </c>
      <c r="FT352" s="129">
        <f t="shared" si="443"/>
        <v>62.61692939017307</v>
      </c>
      <c r="FU352" s="129">
        <f t="shared" si="444"/>
        <v>225.42094580462305</v>
      </c>
      <c r="FV352" s="149">
        <f>IF(GI352=1,
IF(FT352&lt;$E$29,1,
IF(FT352&lt;$E$30,2,
IF(FT352&lt;$E$31,3,
IF(FT352&lt;$E$32,4,
IF(FT352&lt;$E$33,5,
IF(FT352&lt;$E$34,6)))))),
IF(FT352&gt;$F$29,1,
IF(FT352&gt;$F$30,2,
IF(FT352&gt;$F$31,3,
IF(FT352&gt;$F$32,4,
IF(FT352&gt;$F$33,5,
IF(FT352&gt;$F$34,6)))))))</f>
        <v>4</v>
      </c>
      <c r="FW352" s="149" cm="1">
        <f t="array" ref="FW352">INDEX(Sections!$A$37:$F$67, MATCH(FT352, Acceleration!$H$6:$H$36, 1), Sections!FV352)</f>
        <v>4.7104625432718503</v>
      </c>
      <c r="FX352" s="129">
        <f>(BikeData!$G$5/FR352)*BikeData!$N$2*(Sections!$O$2/Sections!$N$2)-Sections!GC352/Sections!FR352</f>
        <v>7.7387080245328796</v>
      </c>
      <c r="FY352" s="129">
        <f>(Sections!$V$2*Sections!$L$2*BikeData!$N$2*((Sections!$P$2)/Sections!$M$2)/(1-Sections!$V$2*Sections!$N$2/Sections!$M$2))/Sections!FR352-Sections!GC352/Sections!FR352</f>
        <v>11.989227872063219</v>
      </c>
      <c r="FZ352" s="129">
        <f t="shared" si="445"/>
        <v>4.7104625432718503</v>
      </c>
      <c r="GA352" s="129">
        <f t="shared" si="433"/>
        <v>62.492862476775954</v>
      </c>
      <c r="GB352" s="129">
        <f t="shared" si="423"/>
        <v>1.5985958973754568E-2</v>
      </c>
      <c r="GC352" s="149">
        <f>0.5*Sections!$U$2*Sections!$T$2*Sections!FT352^2</f>
        <v>705.75837232570552</v>
      </c>
      <c r="GD352" s="149">
        <f>BikeData!$N$2*((Sections!$P$2)/Sections!$N$2)-(0.5*Sections!$U$2*Sections!$T$2*Sections!FT352^2)/BikeData!$G$5</f>
        <v>7.7609928563438633</v>
      </c>
      <c r="GE352" s="149">
        <f>Sections!$V$2*BikeData!$N$2*(Sections!$P$2/Sections!$M$2)/(1-Sections!$V$2*Sections!$N$2/Sections!$M$2)</f>
        <v>15.459349727578084</v>
      </c>
      <c r="GF352" s="149">
        <f t="shared" si="446"/>
        <v>7.7609928563438633</v>
      </c>
      <c r="GG352" s="149">
        <f t="shared" si="447"/>
        <v>188.54111422000005</v>
      </c>
      <c r="GH352" s="149">
        <f>MAX(0, (FT352^2 - CX$6^2)/(2*Sections!GF352))</f>
        <v>252.60169148648157</v>
      </c>
      <c r="GI352" s="149">
        <f t="shared" si="448"/>
        <v>1</v>
      </c>
      <c r="GJ352" s="149">
        <f t="shared" si="424"/>
        <v>-7.7609928563438633</v>
      </c>
      <c r="GK352" s="639"/>
      <c r="GL352" s="670"/>
      <c r="GM352" s="229">
        <f>INDEX($B$29:$B$34, MATCH(GQ352, $A$29:$A$34, 0))</f>
        <v>300.69501336586995</v>
      </c>
      <c r="GN352" s="106">
        <f t="shared" si="449"/>
        <v>326</v>
      </c>
      <c r="GO352" s="106">
        <f t="shared" si="450"/>
        <v>37.659752744951838</v>
      </c>
      <c r="GP352" s="106">
        <f t="shared" si="451"/>
        <v>135.57510988182662</v>
      </c>
      <c r="GQ352" s="106">
        <f>IF(HD352=1,
IF(GO352&lt;$E$29,1,
IF(GO352&lt;$E$30,2,
IF(GO352&lt;$E$31,3,
IF(GO352&lt;$E$32,4,
IF(GO352&lt;$E$33,5,
IF(GO352&lt;$E$34,6)))))),
IF(GO352&gt;$F$29,1,
IF(GO352&gt;$F$30,2,
IF(GO352&gt;$F$31,3,
IF(GO352&gt;$F$32,4,
IF(GO352&gt;$F$33,5,
IF(GO352&gt;$F$34,6)))))))</f>
        <v>2</v>
      </c>
      <c r="GR352" s="106" cm="1">
        <f t="array" ref="GR352">INDEX(Sections!$A$37:$F$67, MATCH(GO352, Acceleration!$H$6:$H$36, 1), Sections!GQ352)</f>
        <v>9.4901727706756382</v>
      </c>
      <c r="GS352" s="106">
        <f>(BikeData!$G$5/GM352)*BikeData!$N$2*(Sections!$O$2/Sections!$N$2)-Sections!GX352/Sections!GM352</f>
        <v>8.7439709811486921</v>
      </c>
      <c r="GT352" s="106">
        <f>(Sections!$V$2*Sections!$L$2*BikeData!$N$2*((Sections!$P$2)/Sections!$M$2)/(1-Sections!$V$2*Sections!$N$2/Sections!$M$2))/Sections!GM352-Sections!GX352/Sections!GM352</f>
        <v>12.723796212740631</v>
      </c>
      <c r="GU352" s="106">
        <f t="shared" si="452"/>
        <v>8.7439709811486921</v>
      </c>
      <c r="GV352" s="106">
        <f t="shared" si="462"/>
        <v>37.407516939099011</v>
      </c>
      <c r="GW352" s="106">
        <f t="shared" si="418"/>
        <v>2.6642769990406535E-2</v>
      </c>
      <c r="GX352" s="106">
        <f>0.5*Sections!$U$2*Sections!$T$2*Sections!GO352^2</f>
        <v>255.28625582596334</v>
      </c>
      <c r="GY352" s="106">
        <f>BikeData!$N$2*((Sections!$P$2)/Sections!$N$2)-(0.5*Sections!$U$2*Sections!$T$2*Sections!GO352^2)/BikeData!$G$5</f>
        <v>9.4673266309640987</v>
      </c>
      <c r="GZ352" s="106">
        <f>Sections!$V$2*BikeData!$N$2*(Sections!$P$2/Sections!$M$2)/(1-Sections!$V$2*Sections!$N$2/Sections!$M$2)</f>
        <v>15.459349727578084</v>
      </c>
      <c r="HA352" s="106">
        <f t="shared" si="453"/>
        <v>9.4673266309640987</v>
      </c>
      <c r="HB352" s="106">
        <f t="shared" si="454"/>
        <v>57.211878759999991</v>
      </c>
      <c r="HC352" s="106">
        <f>MAX(0, (GO352^2 - DY$9^2)/(2*Sections!HA352))</f>
        <v>74.902717107716398</v>
      </c>
      <c r="HD352" s="106">
        <f t="shared" si="455"/>
        <v>1</v>
      </c>
      <c r="HE352" s="106">
        <f t="shared" si="419"/>
        <v>-9.4673266309640987</v>
      </c>
      <c r="HF352" s="639"/>
    </row>
    <row r="353" spans="2:214">
      <c r="B353" s="65"/>
      <c r="C353" s="65"/>
      <c r="D353" s="65"/>
      <c r="E353" s="111"/>
      <c r="F353" s="111"/>
      <c r="K353" s="674"/>
      <c r="L353" s="192">
        <f>INDEX($B$29:$B$34, MATCH($P353, $A$29:$A$34, 0))</f>
        <v>281.54523308547459</v>
      </c>
      <c r="M353" s="149">
        <f t="shared" si="436"/>
        <v>327</v>
      </c>
      <c r="N353" s="149">
        <f t="shared" si="440"/>
        <v>63.250669458111382</v>
      </c>
      <c r="O353" s="149">
        <f t="shared" si="437"/>
        <v>227.70241004920098</v>
      </c>
      <c r="P353" s="149">
        <f>IF(AC353=1,
IF(N353&lt;$E$29,1,
IF(N353&lt;$E$30,2,
IF(N353&lt;$E$31,3,
IF(N353&lt;$E$32,4,
IF(N353&lt;$E$33,5,
IF(N353&lt;$E$34,6)))))),
IF(N353&gt;$F$29,1,
IF(N353&gt;$F$30,2,
IF(N353&gt;$F$31,3,
IF(N353&gt;$F$32,4,
IF(N353&gt;$F$33,5,
IF(N353&gt;$F$34,6)))))))</f>
        <v>4</v>
      </c>
      <c r="Q353" s="149" cm="1">
        <f t="array" ref="Q353">INDEX(Sections!$A$37:$F$67, MATCH(N353, Acceleration!$H$6:$H$36, 1), Sections!P353)</f>
        <v>4.7104625432718503</v>
      </c>
      <c r="R353" s="149">
        <f>(BikeData!$G$5/L353)*BikeData!$N$2*(Sections!$O$2/Sections!$N$2)-Sections!W353/Sections!L353</f>
        <v>7.6877104595632648</v>
      </c>
      <c r="S353" s="149">
        <f>(Sections!$V$2*Sections!$L$2*BikeData!$N$2*((Sections!$P$2)/Sections!$M$2)/(1-Sections!$V$2*Sections!$N$2/Sections!$M$2))/Sections!L353-Sections!W353/Sections!L353</f>
        <v>11.938230307093605</v>
      </c>
      <c r="T353" s="149">
        <f t="shared" si="438"/>
        <v>4.7104625432718503</v>
      </c>
      <c r="U353" s="149">
        <f t="shared" si="432"/>
        <v>63.128709592648185</v>
      </c>
      <c r="V353" s="149">
        <f t="shared" si="434"/>
        <v>1.5825366567093869E-2</v>
      </c>
      <c r="W353" s="149">
        <f>0.5*Sections!$U$2*Sections!$T$2*Sections!N353^2</f>
        <v>720.11649364186746</v>
      </c>
      <c r="X353" s="149">
        <f>BikeData!$N$2*((Sections!$P$2)/Sections!$N$2)-(0.5*Sections!$U$2*Sections!$T$2*Sections!N353^2)/BikeData!$G$5</f>
        <v>7.7066060331765831</v>
      </c>
      <c r="Y353" s="149">
        <f>Sections!$V$2*BikeData!$N$2*(Sections!$P$2/Sections!$M$2)/(1-Sections!$V$2*Sections!$N$2/Sections!$M$2)</f>
        <v>15.459349727578084</v>
      </c>
      <c r="Z353" s="149">
        <f t="shared" si="426"/>
        <v>7.7066060331765831</v>
      </c>
      <c r="AA353" s="149">
        <f>$D$2-M353</f>
        <v>176.2</v>
      </c>
      <c r="AB353" s="149">
        <f>MAX(0, (N353^2 - M$17^2)/(2*Sections!Z353))</f>
        <v>201.37295127640698</v>
      </c>
      <c r="AC353" s="149">
        <f t="shared" si="441"/>
        <v>1</v>
      </c>
      <c r="AD353" s="149">
        <f t="shared" si="435"/>
        <v>-7.7066060331765831</v>
      </c>
      <c r="AE353" s="639"/>
      <c r="FQ353" s="637"/>
      <c r="FR353" s="160">
        <f>INDEX($B$29:$B$34, MATCH($FV353, $A$29:$A$34, 0))</f>
        <v>281.54523308547459</v>
      </c>
      <c r="FS353" s="129">
        <f t="shared" si="442"/>
        <v>327</v>
      </c>
      <c r="FT353" s="129">
        <f t="shared" si="443"/>
        <v>62.492862476775954</v>
      </c>
      <c r="FU353" s="129">
        <f t="shared" si="444"/>
        <v>224.97430491639344</v>
      </c>
      <c r="FV353" s="149">
        <f>IF(GI353=1,
IF(FT353&lt;$E$29,1,
IF(FT353&lt;$E$30,2,
IF(FT353&lt;$E$31,3,
IF(FT353&lt;$E$32,4,
IF(FT353&lt;$E$33,5,
IF(FT353&lt;$E$34,6)))))),
IF(FT353&gt;$F$29,1,
IF(FT353&gt;$F$30,2,
IF(FT353&gt;$F$31,3,
IF(FT353&gt;$F$32,4,
IF(FT353&gt;$F$33,5,
IF(FT353&gt;$F$34,6)))))))</f>
        <v>4</v>
      </c>
      <c r="FW353" s="149" cm="1">
        <f t="array" ref="FW353">INDEX(Sections!$A$37:$F$67, MATCH(FT353, Acceleration!$H$6:$H$36, 1), Sections!FV353)</f>
        <v>4.7104625432718503</v>
      </c>
      <c r="FX353" s="129">
        <f>(BikeData!$G$5/FR353)*BikeData!$N$2*(Sections!$O$2/Sections!$N$2)-Sections!GC353/Sections!FR353</f>
        <v>7.7486316783545579</v>
      </c>
      <c r="FY353" s="129">
        <f>(Sections!$V$2*Sections!$L$2*BikeData!$N$2*((Sections!$P$2)/Sections!$M$2)/(1-Sections!$V$2*Sections!$N$2/Sections!$M$2))/Sections!FR353-Sections!GC353/Sections!FR353</f>
        <v>11.999151525884898</v>
      </c>
      <c r="FZ353" s="129">
        <f t="shared" si="445"/>
        <v>4.7104625432718503</v>
      </c>
      <c r="GA353" s="129">
        <f t="shared" si="433"/>
        <v>62.368379075332648</v>
      </c>
      <c r="GB353" s="129">
        <f t="shared" si="423"/>
        <v>1.6017780819240556E-2</v>
      </c>
      <c r="GC353" s="149">
        <f>0.5*Sections!$U$2*Sections!$T$2*Sections!FT353^2</f>
        <v>702.96441489742176</v>
      </c>
      <c r="GD353" s="149">
        <f>BikeData!$N$2*((Sections!$P$2)/Sections!$N$2)-(0.5*Sections!$U$2*Sections!$T$2*Sections!FT353^2)/BikeData!$G$5</f>
        <v>7.7715760284206956</v>
      </c>
      <c r="GE353" s="149">
        <f>Sections!$V$2*BikeData!$N$2*(Sections!$P$2/Sections!$M$2)/(1-Sections!$V$2*Sections!$N$2/Sections!$M$2)</f>
        <v>15.459349727578084</v>
      </c>
      <c r="GF353" s="149">
        <f t="shared" si="446"/>
        <v>7.7715760284206956</v>
      </c>
      <c r="GG353" s="149">
        <f t="shared" si="447"/>
        <v>187.54111422000005</v>
      </c>
      <c r="GH353" s="149">
        <f>MAX(0, (FT353^2 - CX$6^2)/(2*Sections!GF353))</f>
        <v>251.25906548808874</v>
      </c>
      <c r="GI353" s="149">
        <f t="shared" si="448"/>
        <v>1</v>
      </c>
      <c r="GJ353" s="149">
        <f t="shared" si="424"/>
        <v>-7.7715760284206956</v>
      </c>
      <c r="GK353" s="639"/>
      <c r="GL353" s="670"/>
      <c r="GM353" s="229">
        <f>INDEX($B$29:$B$34, MATCH(GQ353, $A$29:$A$34, 0))</f>
        <v>300.69501336586995</v>
      </c>
      <c r="GN353" s="106">
        <f t="shared" si="449"/>
        <v>327</v>
      </c>
      <c r="GO353" s="106">
        <f t="shared" si="450"/>
        <v>37.407516939099011</v>
      </c>
      <c r="GP353" s="106">
        <f t="shared" si="451"/>
        <v>134.66706098075645</v>
      </c>
      <c r="GQ353" s="106">
        <f>IF(HD353=1,
IF(GO353&lt;$E$29,1,
IF(GO353&lt;$E$30,2,
IF(GO353&lt;$E$31,3,
IF(GO353&lt;$E$32,4,
IF(GO353&lt;$E$33,5,
IF(GO353&lt;$E$34,6)))))),
IF(GO353&gt;$F$29,1,
IF(GO353&gt;$F$30,2,
IF(GO353&gt;$F$31,3,
IF(GO353&gt;$F$32,4,
IF(GO353&gt;$F$33,5,
IF(GO353&gt;$F$34,6)))))))</f>
        <v>2</v>
      </c>
      <c r="GR353" s="106" cm="1">
        <f t="array" ref="GR353">INDEX(Sections!$A$37:$F$67, MATCH(GO353, Acceleration!$H$6:$H$36, 1), Sections!GQ353)</f>
        <v>9.4901727706756382</v>
      </c>
      <c r="GS353" s="106">
        <f>(BikeData!$G$5/GM353)*BikeData!$N$2*(Sections!$O$2/Sections!$N$2)-Sections!GX353/Sections!GM353</f>
        <v>8.7553055142658067</v>
      </c>
      <c r="GT353" s="106">
        <f>(Sections!$V$2*Sections!$L$2*BikeData!$N$2*((Sections!$P$2)/Sections!$M$2)/(1-Sections!$V$2*Sections!$N$2/Sections!$M$2))/Sections!GM353-Sections!GX353/Sections!GM353</f>
        <v>12.735130745857747</v>
      </c>
      <c r="GU353" s="106">
        <f t="shared" si="452"/>
        <v>8.7553055142658067</v>
      </c>
      <c r="GV353" s="106">
        <f t="shared" si="462"/>
        <v>37.153221264182875</v>
      </c>
      <c r="GW353" s="106">
        <f t="shared" si="418"/>
        <v>2.6823768758125803E-2</v>
      </c>
      <c r="GX353" s="106">
        <f>0.5*Sections!$U$2*Sections!$T$2*Sections!GO353^2</f>
        <v>251.87801823881631</v>
      </c>
      <c r="GY353" s="106">
        <f>BikeData!$N$2*((Sections!$P$2)/Sections!$N$2)-(0.5*Sections!$U$2*Sections!$T$2*Sections!GO353^2)/BikeData!$G$5</f>
        <v>9.4802366218245044</v>
      </c>
      <c r="GZ353" s="106">
        <f>Sections!$V$2*BikeData!$N$2*(Sections!$P$2/Sections!$M$2)/(1-Sections!$V$2*Sections!$N$2/Sections!$M$2)</f>
        <v>15.459349727578084</v>
      </c>
      <c r="HA353" s="106">
        <f t="shared" si="453"/>
        <v>9.4802366218245044</v>
      </c>
      <c r="HB353" s="106">
        <f t="shared" si="454"/>
        <v>56.211878759999991</v>
      </c>
      <c r="HC353" s="106">
        <f>MAX(0, (GO353^2 - DY$9^2)/(2*Sections!HA353))</f>
        <v>73.802077910565643</v>
      </c>
      <c r="HD353" s="106">
        <f t="shared" si="455"/>
        <v>1</v>
      </c>
      <c r="HE353" s="106">
        <f t="shared" si="419"/>
        <v>-9.4802366218245044</v>
      </c>
      <c r="HF353" s="639"/>
    </row>
    <row r="354" spans="2:214">
      <c r="B354" s="65"/>
      <c r="C354" s="65"/>
      <c r="D354" s="65"/>
      <c r="E354" s="111"/>
      <c r="F354" s="111"/>
      <c r="K354" s="674"/>
      <c r="L354" s="192">
        <f>INDEX($B$29:$B$34, MATCH($P354, $A$29:$A$34, 0))</f>
        <v>281.54523308547459</v>
      </c>
      <c r="M354" s="149">
        <f t="shared" si="436"/>
        <v>328</v>
      </c>
      <c r="N354" s="149">
        <f t="shared" si="440"/>
        <v>63.128709592648185</v>
      </c>
      <c r="O354" s="149">
        <f t="shared" si="437"/>
        <v>227.26335453353346</v>
      </c>
      <c r="P354" s="149">
        <f>IF(AC354=1,
IF(N354&lt;$E$29,1,
IF(N354&lt;$E$30,2,
IF(N354&lt;$E$31,3,
IF(N354&lt;$E$32,4,
IF(N354&lt;$E$33,5,
IF(N354&lt;$E$34,6)))))),
IF(N354&gt;$F$29,1,
IF(N354&gt;$F$30,2,
IF(N354&gt;$F$31,3,
IF(N354&gt;$F$32,4,
IF(N354&gt;$F$33,5,
IF(N354&gt;$F$34,6)))))))</f>
        <v>4</v>
      </c>
      <c r="Q354" s="149" cm="1">
        <f t="array" ref="Q354">INDEX(Sections!$A$37:$F$67, MATCH(N354, Acceleration!$H$6:$H$36, 1), Sections!P354)</f>
        <v>4.7104625432718503</v>
      </c>
      <c r="R354" s="149">
        <f>(BikeData!$G$5/L354)*BikeData!$N$2*(Sections!$O$2/Sections!$N$2)-Sections!W354/Sections!L354</f>
        <v>7.6975645712508936</v>
      </c>
      <c r="S354" s="149">
        <f>(Sections!$V$2*Sections!$L$2*BikeData!$N$2*((Sections!$P$2)/Sections!$M$2)/(1-Sections!$V$2*Sections!$N$2/Sections!$M$2))/Sections!L354-Sections!W354/Sections!L354</f>
        <v>11.948084418781233</v>
      </c>
      <c r="T354" s="149">
        <f t="shared" si="438"/>
        <v>4.7104625432718503</v>
      </c>
      <c r="U354" s="149">
        <f t="shared" si="432"/>
        <v>63.006346860852865</v>
      </c>
      <c r="V354" s="149">
        <f t="shared" si="434"/>
        <v>1.5856020175781131E-2</v>
      </c>
      <c r="W354" s="149">
        <f>0.5*Sections!$U$2*Sections!$T$2*Sections!N354^2</f>
        <v>717.3421154699239</v>
      </c>
      <c r="X354" s="149">
        <f>BikeData!$N$2*((Sections!$P$2)/Sections!$N$2)-(0.5*Sections!$U$2*Sections!$T$2*Sections!N354^2)/BikeData!$G$5</f>
        <v>7.7171150414036429</v>
      </c>
      <c r="Y354" s="149">
        <f>Sections!$V$2*BikeData!$N$2*(Sections!$P$2/Sections!$M$2)/(1-Sections!$V$2*Sections!$N$2/Sections!$M$2)</f>
        <v>15.459349727578084</v>
      </c>
      <c r="Z354" s="149">
        <f t="shared" si="426"/>
        <v>7.7171150414036429</v>
      </c>
      <c r="AA354" s="149">
        <f>$D$2-M354</f>
        <v>175.2</v>
      </c>
      <c r="AB354" s="149">
        <f>MAX(0, (N354^2 - M$17^2)/(2*Sections!Z354))</f>
        <v>200.10008752069697</v>
      </c>
      <c r="AC354" s="149">
        <f t="shared" si="441"/>
        <v>1</v>
      </c>
      <c r="AD354" s="149">
        <f t="shared" si="435"/>
        <v>-7.7171150414036429</v>
      </c>
      <c r="AE354" s="639"/>
      <c r="FQ354" s="637"/>
      <c r="FR354" s="160">
        <f>INDEX($B$29:$B$34, MATCH($FV354, $A$29:$A$34, 0))</f>
        <v>281.54523308547459</v>
      </c>
      <c r="FS354" s="129">
        <f t="shared" si="442"/>
        <v>328</v>
      </c>
      <c r="FT354" s="129">
        <f t="shared" si="443"/>
        <v>62.368379075332648</v>
      </c>
      <c r="FU354" s="129">
        <f t="shared" si="444"/>
        <v>224.52616467119753</v>
      </c>
      <c r="FV354" s="149">
        <f>IF(GI354=1,
IF(FT354&lt;$E$29,1,
IF(FT354&lt;$E$30,2,
IF(FT354&lt;$E$31,3,
IF(FT354&lt;$E$32,4,
IF(FT354&lt;$E$33,5,
IF(FT354&lt;$E$34,6)))))),
IF(FT354&gt;$F$29,1,
IF(FT354&gt;$F$30,2,
IF(FT354&gt;$F$31,3,
IF(FT354&gt;$F$32,4,
IF(FT354&gt;$F$33,5,
IF(FT354&gt;$F$34,6)))))))</f>
        <v>4</v>
      </c>
      <c r="FW354" s="149" cm="1">
        <f t="array" ref="FW354">INDEX(Sections!$A$37:$F$67, MATCH(FT354, Acceleration!$H$6:$H$36, 1), Sections!FV354)</f>
        <v>4.7104625432718503</v>
      </c>
      <c r="FX354" s="129">
        <f>(BikeData!$G$5/FR354)*BikeData!$N$2*(Sections!$O$2/Sections!$N$2)-Sections!GC354/Sections!FR354</f>
        <v>7.7585688644314459</v>
      </c>
      <c r="FY354" s="129">
        <f>(Sections!$V$2*Sections!$L$2*BikeData!$N$2*((Sections!$P$2)/Sections!$M$2)/(1-Sections!$V$2*Sections!$N$2/Sections!$M$2))/Sections!FR354-Sections!GC354/Sections!FR354</f>
        <v>12.009088711961786</v>
      </c>
      <c r="FZ354" s="129">
        <f t="shared" si="445"/>
        <v>4.7104625432718503</v>
      </c>
      <c r="GA354" s="129">
        <f t="shared" si="433"/>
        <v>62.243476455129013</v>
      </c>
      <c r="GB354" s="129">
        <f t="shared" si="423"/>
        <v>1.6049837244507387E-2</v>
      </c>
      <c r="GC354" s="149">
        <f>0.5*Sections!$U$2*Sections!$T$2*Sections!FT354^2</f>
        <v>700.16664752719043</v>
      </c>
      <c r="GD354" s="149">
        <f>BikeData!$N$2*((Sections!$P$2)/Sections!$N$2)-(0.5*Sections!$U$2*Sections!$T$2*Sections!FT354^2)/BikeData!$G$5</f>
        <v>7.7821736320958141</v>
      </c>
      <c r="GE354" s="149">
        <f>Sections!$V$2*BikeData!$N$2*(Sections!$P$2/Sections!$M$2)/(1-Sections!$V$2*Sections!$N$2/Sections!$M$2)</f>
        <v>15.459349727578084</v>
      </c>
      <c r="GF354" s="149">
        <f t="shared" si="446"/>
        <v>7.7821736320958141</v>
      </c>
      <c r="GG354" s="149">
        <f t="shared" si="447"/>
        <v>186.54111422000005</v>
      </c>
      <c r="GH354" s="149">
        <f>MAX(0, (FT354^2 - CX$6^2)/(2*Sections!GF354))</f>
        <v>249.91826785011136</v>
      </c>
      <c r="GI354" s="149">
        <f t="shared" si="448"/>
        <v>1</v>
      </c>
      <c r="GJ354" s="149">
        <f t="shared" si="424"/>
        <v>-7.7821736320958141</v>
      </c>
      <c r="GK354" s="639"/>
      <c r="GL354" s="670"/>
      <c r="GM354" s="229">
        <f>INDEX($B$29:$B$34, MATCH(GQ354, $A$29:$A$34, 0))</f>
        <v>300.69501336586995</v>
      </c>
      <c r="GN354" s="106">
        <f t="shared" si="449"/>
        <v>328</v>
      </c>
      <c r="GO354" s="106">
        <f t="shared" si="450"/>
        <v>37.153221264182875</v>
      </c>
      <c r="GP354" s="106">
        <f t="shared" si="451"/>
        <v>133.75159655105836</v>
      </c>
      <c r="GQ354" s="106">
        <f>IF(HD354=1,
IF(GO354&lt;$E$29,1,
IF(GO354&lt;$E$30,2,
IF(GO354&lt;$E$31,3,
IF(GO354&lt;$E$32,4,
IF(GO354&lt;$E$33,5,
IF(GO354&lt;$E$34,6)))))),
IF(GO354&gt;$F$29,1,
IF(GO354&gt;$F$30,2,
IF(GO354&gt;$F$31,3,
IF(GO354&gt;$F$32,4,
IF(GO354&gt;$F$33,5,
IF(GO354&gt;$F$34,6)))))))</f>
        <v>2</v>
      </c>
      <c r="GR354" s="106" cm="1">
        <f t="array" ref="GR354">INDEX(Sections!$A$37:$F$67, MATCH(GO354, Acceleration!$H$6:$H$36, 1), Sections!GQ354)</f>
        <v>9.4901727706756382</v>
      </c>
      <c r="GS354" s="106">
        <f>(BikeData!$G$5/GM354)*BikeData!$N$2*(Sections!$O$2/Sections!$N$2)-Sections!GX354/Sections!GM354</f>
        <v>8.7666555035644471</v>
      </c>
      <c r="GT354" s="106">
        <f>(Sections!$V$2*Sections!$L$2*BikeData!$N$2*((Sections!$P$2)/Sections!$M$2)/(1-Sections!$V$2*Sections!$N$2/Sections!$M$2))/Sections!GM354-Sections!GX354/Sections!GM354</f>
        <v>12.746480735156387</v>
      </c>
      <c r="GU354" s="106">
        <f t="shared" si="452"/>
        <v>8.7666555035644471</v>
      </c>
      <c r="GV354" s="106">
        <f t="shared" si="462"/>
        <v>36.896822652782646</v>
      </c>
      <c r="GW354" s="106">
        <f t="shared" si="418"/>
        <v>2.7008761834667817E-2</v>
      </c>
      <c r="GX354" s="106">
        <f>0.5*Sections!$U$2*Sections!$T$2*Sections!GO354^2</f>
        <v>248.46513305495949</v>
      </c>
      <c r="GY354" s="106">
        <f>BikeData!$N$2*((Sections!$P$2)/Sections!$N$2)-(0.5*Sections!$U$2*Sections!$T$2*Sections!GO354^2)/BikeData!$G$5</f>
        <v>9.4931642172179007</v>
      </c>
      <c r="GZ354" s="106">
        <f>Sections!$V$2*BikeData!$N$2*(Sections!$P$2/Sections!$M$2)/(1-Sections!$V$2*Sections!$N$2/Sections!$M$2)</f>
        <v>15.459349727578084</v>
      </c>
      <c r="HA354" s="106">
        <f t="shared" si="453"/>
        <v>9.4931642172179007</v>
      </c>
      <c r="HB354" s="106">
        <f t="shared" si="454"/>
        <v>55.211878759999991</v>
      </c>
      <c r="HC354" s="106">
        <f>MAX(0, (GO354^2 - DY$9^2)/(2*Sections!HA354))</f>
        <v>72.702937541191304</v>
      </c>
      <c r="HD354" s="106">
        <f t="shared" si="455"/>
        <v>1</v>
      </c>
      <c r="HE354" s="106">
        <f t="shared" si="419"/>
        <v>-9.4931642172179007</v>
      </c>
      <c r="HF354" s="639"/>
    </row>
    <row r="355" spans="2:214">
      <c r="B355" s="65"/>
      <c r="C355" s="65"/>
      <c r="D355" s="65"/>
      <c r="E355" s="111"/>
      <c r="F355" s="111"/>
      <c r="K355" s="674"/>
      <c r="L355" s="192">
        <f>INDEX($B$29:$B$34, MATCH($P355, $A$29:$A$34, 0))</f>
        <v>281.54523308547459</v>
      </c>
      <c r="M355" s="149">
        <f t="shared" si="436"/>
        <v>329</v>
      </c>
      <c r="N355" s="149">
        <f t="shared" si="440"/>
        <v>63.006346860852865</v>
      </c>
      <c r="O355" s="149">
        <f t="shared" si="437"/>
        <v>226.82284869907031</v>
      </c>
      <c r="P355" s="149">
        <f>IF(AC355=1,
IF(N355&lt;$E$29,1,
IF(N355&lt;$E$30,2,
IF(N355&lt;$E$31,3,
IF(N355&lt;$E$32,4,
IF(N355&lt;$E$33,5,
IF(N355&lt;$E$34,6)))))),
IF(N355&gt;$F$29,1,
IF(N355&gt;$F$30,2,
IF(N355&gt;$F$31,3,
IF(N355&gt;$F$32,4,
IF(N355&gt;$F$33,5,
IF(N355&gt;$F$34,6)))))))</f>
        <v>4</v>
      </c>
      <c r="Q355" s="149" cm="1">
        <f t="array" ref="Q355">INDEX(Sections!$A$37:$F$67, MATCH(N355, Acceleration!$H$6:$H$36, 1), Sections!P355)</f>
        <v>4.7104625432718503</v>
      </c>
      <c r="R355" s="149">
        <f>(BikeData!$G$5/L355)*BikeData!$N$2*(Sections!$O$2/Sections!$N$2)-Sections!W355/Sections!L355</f>
        <v>7.7074321203635492</v>
      </c>
      <c r="S355" s="149">
        <f>(Sections!$V$2*Sections!$L$2*BikeData!$N$2*((Sections!$P$2)/Sections!$M$2)/(1-Sections!$V$2*Sections!$N$2/Sections!$M$2))/Sections!L355-Sections!W355/Sections!L355</f>
        <v>11.957951967893889</v>
      </c>
      <c r="T355" s="149">
        <f t="shared" si="438"/>
        <v>4.7104625432718503</v>
      </c>
      <c r="U355" s="149">
        <f t="shared" si="432"/>
        <v>62.883578683070439</v>
      </c>
      <c r="V355" s="149">
        <f t="shared" si="434"/>
        <v>1.5886894772228374E-2</v>
      </c>
      <c r="W355" s="149">
        <f>0.5*Sections!$U$2*Sections!$T$2*Sections!N355^2</f>
        <v>714.56395405501871</v>
      </c>
      <c r="X355" s="149">
        <f>BikeData!$N$2*((Sections!$P$2)/Sections!$N$2)-(0.5*Sections!$U$2*Sections!$T$2*Sections!N355^2)/BikeData!$G$5</f>
        <v>7.7276383800964652</v>
      </c>
      <c r="Y355" s="149">
        <f>Sections!$V$2*BikeData!$N$2*(Sections!$P$2/Sections!$M$2)/(1-Sections!$V$2*Sections!$N$2/Sections!$M$2)</f>
        <v>15.459349727578084</v>
      </c>
      <c r="Z355" s="149">
        <f t="shared" si="426"/>
        <v>7.7276383800964652</v>
      </c>
      <c r="AA355" s="149">
        <f>$D$2-M355</f>
        <v>174.2</v>
      </c>
      <c r="AB355" s="149">
        <f>MAX(0, (N355^2 - M$17^2)/(2*Sections!Z355))</f>
        <v>198.82895712461794</v>
      </c>
      <c r="AC355" s="149">
        <f t="shared" si="441"/>
        <v>1</v>
      </c>
      <c r="AD355" s="149">
        <f t="shared" si="435"/>
        <v>-7.7276383800964652</v>
      </c>
      <c r="AE355" s="639"/>
      <c r="FQ355" s="637"/>
      <c r="FR355" s="160">
        <f>INDEX($B$29:$B$34, MATCH($FV355, $A$29:$A$34, 0))</f>
        <v>281.54523308547459</v>
      </c>
      <c r="FS355" s="129">
        <f t="shared" si="442"/>
        <v>329</v>
      </c>
      <c r="FT355" s="129">
        <f t="shared" si="443"/>
        <v>62.243476455129013</v>
      </c>
      <c r="FU355" s="129">
        <f t="shared" si="444"/>
        <v>224.07651523846445</v>
      </c>
      <c r="FV355" s="149">
        <f>IF(GI355=1,
IF(FT355&lt;$E$29,1,
IF(FT355&lt;$E$30,2,
IF(FT355&lt;$E$31,3,
IF(FT355&lt;$E$32,4,
IF(FT355&lt;$E$33,5,
IF(FT355&lt;$E$34,6)))))),
IF(FT355&gt;$F$29,1,
IF(FT355&gt;$F$30,2,
IF(FT355&gt;$F$31,3,
IF(FT355&gt;$F$32,4,
IF(FT355&gt;$F$33,5,
IF(FT355&gt;$F$34,6)))))))</f>
        <v>4</v>
      </c>
      <c r="FW355" s="149" cm="1">
        <f t="array" ref="FW355">INDEX(Sections!$A$37:$F$67, MATCH(FT355, Acceleration!$H$6:$H$36, 1), Sections!FV355)</f>
        <v>4.7104625432718503</v>
      </c>
      <c r="FX355" s="129">
        <f>(BikeData!$G$5/FR355)*BikeData!$N$2*(Sections!$O$2/Sections!$N$2)-Sections!GC355/Sections!FR355</f>
        <v>7.7685196012166218</v>
      </c>
      <c r="FY355" s="129">
        <f>(Sections!$V$2*Sections!$L$2*BikeData!$N$2*((Sections!$P$2)/Sections!$M$2)/(1-Sections!$V$2*Sections!$N$2/Sections!$M$2))/Sections!FR355-Sections!GC355/Sections!FR355</f>
        <v>12.019039448746963</v>
      </c>
      <c r="FZ355" s="129">
        <f t="shared" si="445"/>
        <v>4.7104625432718503</v>
      </c>
      <c r="GA355" s="129">
        <f t="shared" si="433"/>
        <v>62.118151854720388</v>
      </c>
      <c r="GB355" s="129">
        <f t="shared" si="423"/>
        <v>1.608213101727024E-2</v>
      </c>
      <c r="GC355" s="149">
        <f>0.5*Sections!$U$2*Sections!$T$2*Sections!FT355^2</f>
        <v>697.36506501963595</v>
      </c>
      <c r="GD355" s="149">
        <f>BikeData!$N$2*((Sections!$P$2)/Sections!$N$2)-(0.5*Sections!$U$2*Sections!$T$2*Sections!FT355^2)/BikeData!$G$5</f>
        <v>7.7927856870486725</v>
      </c>
      <c r="GE355" s="149">
        <f>Sections!$V$2*BikeData!$N$2*(Sections!$P$2/Sections!$M$2)/(1-Sections!$V$2*Sections!$N$2/Sections!$M$2)</f>
        <v>15.459349727578084</v>
      </c>
      <c r="GF355" s="149">
        <f t="shared" si="446"/>
        <v>7.7927856870486725</v>
      </c>
      <c r="GG355" s="149">
        <f t="shared" si="447"/>
        <v>185.54111422000005</v>
      </c>
      <c r="GH355" s="149">
        <f>MAX(0, (FT355^2 - CX$6^2)/(2*Sections!GF355))</f>
        <v>248.57929608272582</v>
      </c>
      <c r="GI355" s="149">
        <f t="shared" si="448"/>
        <v>1</v>
      </c>
      <c r="GJ355" s="149">
        <f t="shared" si="424"/>
        <v>-7.7927856870486725</v>
      </c>
      <c r="GK355" s="639"/>
      <c r="GL355" s="670"/>
      <c r="GM355" s="229">
        <f>INDEX($B$29:$B$34, MATCH(GQ355, $A$29:$A$34, 0))</f>
        <v>300.69501336586995</v>
      </c>
      <c r="GN355" s="106">
        <f t="shared" si="449"/>
        <v>329</v>
      </c>
      <c r="GO355" s="106">
        <f t="shared" si="450"/>
        <v>36.896822652782646</v>
      </c>
      <c r="GP355" s="106">
        <f t="shared" si="451"/>
        <v>132.82856155001753</v>
      </c>
      <c r="GQ355" s="106">
        <f>IF(HD355=1,
IF(GO355&lt;$E$29,1,
IF(GO355&lt;$E$30,2,
IF(GO355&lt;$E$31,3,
IF(GO355&lt;$E$32,4,
IF(GO355&lt;$E$33,5,
IF(GO355&lt;$E$34,6)))))),
IF(GO355&gt;$F$29,1,
IF(GO355&gt;$F$30,2,
IF(GO355&gt;$F$31,3,
IF(GO355&gt;$F$32,4,
IF(GO355&gt;$F$33,5,
IF(GO355&gt;$F$34,6)))))))</f>
        <v>2</v>
      </c>
      <c r="GR355" s="106" cm="1">
        <f t="array" ref="GR355">INDEX(Sections!$A$37:$F$67, MATCH(GO355, Acceleration!$H$6:$H$36, 1), Sections!GQ355)</f>
        <v>9.4901727706756382</v>
      </c>
      <c r="GS355" s="106">
        <f>(BikeData!$G$5/GM355)*BikeData!$N$2*(Sections!$O$2/Sections!$N$2)-Sections!GX355/Sections!GM355</f>
        <v>8.7780209701212204</v>
      </c>
      <c r="GT355" s="106">
        <f>(Sections!$V$2*Sections!$L$2*BikeData!$N$2*((Sections!$P$2)/Sections!$M$2)/(1-Sections!$V$2*Sections!$N$2/Sections!$M$2))/Sections!GM355-Sections!GX355/Sections!GM355</f>
        <v>12.757846201713161</v>
      </c>
      <c r="GU355" s="106">
        <f t="shared" si="452"/>
        <v>8.7780209701212204</v>
      </c>
      <c r="GV355" s="106">
        <f t="shared" si="462"/>
        <v>36.638276474045469</v>
      </c>
      <c r="GW355" s="106">
        <f t="shared" si="418"/>
        <v>2.7197896293721463E-2</v>
      </c>
      <c r="GX355" s="106">
        <f>0.5*Sections!$U$2*Sections!$T$2*Sections!GO355^2</f>
        <v>245.04759393676102</v>
      </c>
      <c r="GY355" s="106">
        <f>BikeData!$N$2*((Sections!$P$2)/Sections!$N$2)-(0.5*Sections!$U$2*Sections!$T$2*Sections!GO355^2)/BikeData!$G$5</f>
        <v>9.5061094411504712</v>
      </c>
      <c r="GZ355" s="106">
        <f>Sections!$V$2*BikeData!$N$2*(Sections!$P$2/Sections!$M$2)/(1-Sections!$V$2*Sections!$N$2/Sections!$M$2)</f>
        <v>15.459349727578084</v>
      </c>
      <c r="HA355" s="106">
        <f t="shared" si="453"/>
        <v>9.5061094411504712</v>
      </c>
      <c r="HB355" s="106">
        <f t="shared" si="454"/>
        <v>54.211878759999991</v>
      </c>
      <c r="HC355" s="106">
        <f>MAX(0, (GO355^2 - DY$9^2)/(2*Sections!HA355))</f>
        <v>71.605293958520576</v>
      </c>
      <c r="HD355" s="106">
        <f t="shared" si="455"/>
        <v>1</v>
      </c>
      <c r="HE355" s="106">
        <f t="shared" si="419"/>
        <v>-9.5061094411504712</v>
      </c>
      <c r="HF355" s="639"/>
    </row>
    <row r="356" spans="2:214">
      <c r="B356" s="65"/>
      <c r="C356" s="65"/>
      <c r="D356" s="65"/>
      <c r="E356" s="111"/>
      <c r="F356" s="111"/>
      <c r="K356" s="674"/>
      <c r="L356" s="192">
        <f>INDEX($B$29:$B$34, MATCH($P356, $A$29:$A$34, 0))</f>
        <v>281.54523308547459</v>
      </c>
      <c r="M356" s="149">
        <f t="shared" si="436"/>
        <v>330</v>
      </c>
      <c r="N356" s="149">
        <f t="shared" si="440"/>
        <v>62.883578683070439</v>
      </c>
      <c r="O356" s="149">
        <f t="shared" si="437"/>
        <v>226.38088325905358</v>
      </c>
      <c r="P356" s="149">
        <f>IF(AC356=1,
IF(N356&lt;$E$29,1,
IF(N356&lt;$E$30,2,
IF(N356&lt;$E$31,3,
IF(N356&lt;$E$32,4,
IF(N356&lt;$E$33,5,
IF(N356&lt;$E$34,6)))))),
IF(N356&gt;$F$29,1,
IF(N356&gt;$F$30,2,
IF(N356&gt;$F$31,3,
IF(N356&gt;$F$32,4,
IF(N356&gt;$F$33,5,
IF(N356&gt;$F$34,6)))))))</f>
        <v>4</v>
      </c>
      <c r="Q356" s="149" cm="1">
        <f t="array" ref="Q356">INDEX(Sections!$A$37:$F$67, MATCH(N356, Acceleration!$H$6:$H$36, 1), Sections!P356)</f>
        <v>4.7104625432718503</v>
      </c>
      <c r="R356" s="149">
        <f>(BikeData!$G$5/L356)*BikeData!$N$2*(Sections!$O$2/Sections!$N$2)-Sections!W356/Sections!L356</f>
        <v>7.7173131252249956</v>
      </c>
      <c r="S356" s="149">
        <f>(Sections!$V$2*Sections!$L$2*BikeData!$N$2*((Sections!$P$2)/Sections!$M$2)/(1-Sections!$V$2*Sections!$N$2/Sections!$M$2))/Sections!L356-Sections!W356/Sections!L356</f>
        <v>11.967832972755335</v>
      </c>
      <c r="T356" s="149">
        <f t="shared" si="438"/>
        <v>4.7104625432718503</v>
      </c>
      <c r="U356" s="149">
        <f t="shared" si="432"/>
        <v>62.760402451325291</v>
      </c>
      <c r="V356" s="149">
        <f t="shared" si="434"/>
        <v>1.5917992902984453E-2</v>
      </c>
      <c r="W356" s="149">
        <f>0.5*Sections!$U$2*Sections!$T$2*Sections!N356^2</f>
        <v>711.78200423818396</v>
      </c>
      <c r="X356" s="149">
        <f>BikeData!$N$2*((Sections!$P$2)/Sections!$N$2)-(0.5*Sections!$U$2*Sections!$T$2*Sections!N356^2)/BikeData!$G$5</f>
        <v>7.7381760687965961</v>
      </c>
      <c r="Y356" s="149">
        <f>Sections!$V$2*BikeData!$N$2*(Sections!$P$2/Sections!$M$2)/(1-Sections!$V$2*Sections!$N$2/Sections!$M$2)</f>
        <v>15.459349727578084</v>
      </c>
      <c r="Z356" s="149">
        <f t="shared" si="426"/>
        <v>7.7381760687965961</v>
      </c>
      <c r="AA356" s="149">
        <f>$D$2-M356</f>
        <v>173.2</v>
      </c>
      <c r="AB356" s="149">
        <f>MAX(0, (N356^2 - M$17^2)/(2*Sections!Z356))</f>
        <v>197.55955772771657</v>
      </c>
      <c r="AC356" s="149">
        <f t="shared" si="441"/>
        <v>1</v>
      </c>
      <c r="AD356" s="149">
        <f t="shared" si="435"/>
        <v>-7.7381760687965961</v>
      </c>
      <c r="AE356" s="639"/>
      <c r="FQ356" s="637"/>
      <c r="FR356" s="160">
        <f>INDEX($B$29:$B$34, MATCH($FV356, $A$29:$A$34, 0))</f>
        <v>281.54523308547459</v>
      </c>
      <c r="FS356" s="129">
        <f t="shared" si="442"/>
        <v>330</v>
      </c>
      <c r="FT356" s="129">
        <f t="shared" si="443"/>
        <v>62.118151854720388</v>
      </c>
      <c r="FU356" s="129">
        <f t="shared" si="444"/>
        <v>223.62534667699339</v>
      </c>
      <c r="FV356" s="149">
        <f>IF(GI356=1,
IF(FT356&lt;$E$29,1,
IF(FT356&lt;$E$30,2,
IF(FT356&lt;$E$31,3,
IF(FT356&lt;$E$32,4,
IF(FT356&lt;$E$33,5,
IF(FT356&lt;$E$34,6)))))),
IF(FT356&gt;$F$29,1,
IF(FT356&gt;$F$30,2,
IF(FT356&gt;$F$31,3,
IF(FT356&gt;$F$32,4,
IF(FT356&gt;$F$33,5,
IF(FT356&gt;$F$34,6)))))))</f>
        <v>4</v>
      </c>
      <c r="FW356" s="149" cm="1">
        <f t="array" ref="FW356">INDEX(Sections!$A$37:$F$67, MATCH(FT356, Acceleration!$H$6:$H$36, 1), Sections!FV356)</f>
        <v>4.7104625432718503</v>
      </c>
      <c r="FX356" s="129">
        <f>(BikeData!$G$5/FR356)*BikeData!$N$2*(Sections!$O$2/Sections!$N$2)-Sections!GC356/Sections!FR356</f>
        <v>7.7784839071883232</v>
      </c>
      <c r="FY356" s="129">
        <f>(Sections!$V$2*Sections!$L$2*BikeData!$N$2*((Sections!$P$2)/Sections!$M$2)/(1-Sections!$V$2*Sections!$N$2/Sections!$M$2))/Sections!FR356-Sections!GC356/Sections!FR356</f>
        <v>12.029003754718662</v>
      </c>
      <c r="FZ356" s="129">
        <f t="shared" si="445"/>
        <v>4.7104625432718503</v>
      </c>
      <c r="GA356" s="129">
        <f t="shared" si="433"/>
        <v>61.992402481434212</v>
      </c>
      <c r="GB356" s="129">
        <f t="shared" si="423"/>
        <v>1.611466495091957E-2</v>
      </c>
      <c r="GC356" s="149">
        <f>0.5*Sections!$U$2*Sections!$T$2*Sections!FT356^2</f>
        <v>694.55966217229832</v>
      </c>
      <c r="GD356" s="149">
        <f>BikeData!$N$2*((Sections!$P$2)/Sections!$N$2)-(0.5*Sections!$U$2*Sections!$T$2*Sections!FT356^2)/BikeData!$G$5</f>
        <v>7.8034122129855579</v>
      </c>
      <c r="GE356" s="149">
        <f>Sections!$V$2*BikeData!$N$2*(Sections!$P$2/Sections!$M$2)/(1-Sections!$V$2*Sections!$N$2/Sections!$M$2)</f>
        <v>15.459349727578084</v>
      </c>
      <c r="GF356" s="149">
        <f t="shared" si="446"/>
        <v>7.8034122129855579</v>
      </c>
      <c r="GG356" s="149">
        <f t="shared" si="447"/>
        <v>184.54111422000005</v>
      </c>
      <c r="GH356" s="149">
        <f>MAX(0, (FT356^2 - CX$6^2)/(2*Sections!GF356))</f>
        <v>247.24214769949916</v>
      </c>
      <c r="GI356" s="149">
        <f t="shared" si="448"/>
        <v>1</v>
      </c>
      <c r="GJ356" s="149">
        <f t="shared" si="424"/>
        <v>-7.8034122129855579</v>
      </c>
      <c r="GK356" s="639"/>
      <c r="GL356" s="670"/>
      <c r="GM356" s="229">
        <f>INDEX($B$29:$B$34, MATCH(GQ356, $A$29:$A$34, 0))</f>
        <v>300.69501336586995</v>
      </c>
      <c r="GN356" s="106">
        <f t="shared" si="449"/>
        <v>330</v>
      </c>
      <c r="GO356" s="106">
        <f t="shared" si="450"/>
        <v>36.638276474045469</v>
      </c>
      <c r="GP356" s="106">
        <f t="shared" si="451"/>
        <v>131.89779530656369</v>
      </c>
      <c r="GQ356" s="106">
        <f>IF(HD356=1,
IF(GO356&lt;$E$29,1,
IF(GO356&lt;$E$30,2,
IF(GO356&lt;$E$31,3,
IF(GO356&lt;$E$32,4,
IF(GO356&lt;$E$33,5,
IF(GO356&lt;$E$34,6)))))),
IF(GO356&gt;$F$29,1,
IF(GO356&gt;$F$30,2,
IF(GO356&gt;$F$31,3,
IF(GO356&gt;$F$32,4,
IF(GO356&gt;$F$33,5,
IF(GO356&gt;$F$34,6)))))))</f>
        <v>2</v>
      </c>
      <c r="GR356" s="106" cm="1">
        <f t="array" ref="GR356">INDEX(Sections!$A$37:$F$67, MATCH(GO356, Acceleration!$H$6:$H$36, 1), Sections!GQ356)</f>
        <v>9.4901727706756382</v>
      </c>
      <c r="GS356" s="106">
        <f>(BikeData!$G$5/GM356)*BikeData!$N$2*(Sections!$O$2/Sections!$N$2)-Sections!GX356/Sections!GM356</f>
        <v>8.7894019350414805</v>
      </c>
      <c r="GT356" s="106">
        <f>(Sections!$V$2*Sections!$L$2*BikeData!$N$2*((Sections!$P$2)/Sections!$M$2)/(1-Sections!$V$2*Sections!$N$2/Sections!$M$2))/Sections!GM356-Sections!GX356/Sections!GM356</f>
        <v>12.769227166633421</v>
      </c>
      <c r="GU356" s="106">
        <f t="shared" si="452"/>
        <v>8.7894019350414805</v>
      </c>
      <c r="GV356" s="106">
        <f t="shared" si="462"/>
        <v>36.377536452504195</v>
      </c>
      <c r="GW356" s="106">
        <f t="shared" si="418"/>
        <v>2.7391326889860061E-2</v>
      </c>
      <c r="GX356" s="106">
        <f>0.5*Sections!$U$2*Sections!$T$2*Sections!GO356^2</f>
        <v>241.62539453794685</v>
      </c>
      <c r="GY356" s="106">
        <f>BikeData!$N$2*((Sections!$P$2)/Sections!$N$2)-(0.5*Sections!$U$2*Sections!$T$2*Sections!GO356^2)/BikeData!$G$5</f>
        <v>9.5190723176611307</v>
      </c>
      <c r="GZ356" s="106">
        <f>Sections!$V$2*BikeData!$N$2*(Sections!$P$2/Sections!$M$2)/(1-Sections!$V$2*Sections!$N$2/Sections!$M$2)</f>
        <v>15.459349727578084</v>
      </c>
      <c r="HA356" s="106">
        <f t="shared" si="453"/>
        <v>9.5190723176611307</v>
      </c>
      <c r="HB356" s="106">
        <f t="shared" si="454"/>
        <v>53.211878759999991</v>
      </c>
      <c r="HC356" s="106">
        <f>MAX(0, (GO356^2 - DY$9^2)/(2*Sections!HA356))</f>
        <v>70.509145124260229</v>
      </c>
      <c r="HD356" s="106">
        <f t="shared" si="455"/>
        <v>1</v>
      </c>
      <c r="HE356" s="106">
        <f t="shared" si="419"/>
        <v>-9.5190723176611307</v>
      </c>
      <c r="HF356" s="639"/>
    </row>
    <row r="357" spans="2:214">
      <c r="B357" s="65"/>
      <c r="C357" s="65"/>
      <c r="D357" s="65"/>
      <c r="E357" s="111"/>
      <c r="F357" s="111"/>
      <c r="K357" s="674"/>
      <c r="L357" s="192">
        <f>INDEX($B$29:$B$34, MATCH($P357, $A$29:$A$34, 0))</f>
        <v>281.54523308547459</v>
      </c>
      <c r="M357" s="149">
        <f t="shared" si="436"/>
        <v>331</v>
      </c>
      <c r="N357" s="149">
        <f t="shared" si="440"/>
        <v>62.760402451325291</v>
      </c>
      <c r="O357" s="149">
        <f t="shared" si="437"/>
        <v>225.93744882477105</v>
      </c>
      <c r="P357" s="149">
        <f>IF(AC357=1,
IF(N357&lt;$E$29,1,
IF(N357&lt;$E$30,2,
IF(N357&lt;$E$31,3,
IF(N357&lt;$E$32,4,
IF(N357&lt;$E$33,5,
IF(N357&lt;$E$34,6)))))),
IF(N357&gt;$F$29,1,
IF(N357&gt;$F$30,2,
IF(N357&gt;$F$31,3,
IF(N357&gt;$F$32,4,
IF(N357&gt;$F$33,5,
IF(N357&gt;$F$34,6)))))))</f>
        <v>4</v>
      </c>
      <c r="Q357" s="149" cm="1">
        <f t="array" ref="Q357">INDEX(Sections!$A$37:$F$67, MATCH(N357, Acceleration!$H$6:$H$36, 1), Sections!P357)</f>
        <v>4.7104625432718503</v>
      </c>
      <c r="R357" s="149">
        <f>(BikeData!$G$5/L357)*BikeData!$N$2*(Sections!$O$2/Sections!$N$2)-Sections!W357/Sections!L357</f>
        <v>7.727207604183981</v>
      </c>
      <c r="S357" s="149">
        <f>(Sections!$V$2*Sections!$L$2*BikeData!$N$2*((Sections!$P$2)/Sections!$M$2)/(1-Sections!$V$2*Sections!$N$2/Sections!$M$2))/Sections!L357-Sections!W357/Sections!L357</f>
        <v>11.977727451714321</v>
      </c>
      <c r="T357" s="149">
        <f t="shared" si="438"/>
        <v>4.7104625432718503</v>
      </c>
      <c r="U357" s="149">
        <f t="shared" si="432"/>
        <v>62.636815528873861</v>
      </c>
      <c r="V357" s="149">
        <f t="shared" si="434"/>
        <v>1.5949317155630582E-2</v>
      </c>
      <c r="W357" s="149">
        <f>0.5*Sections!$U$2*Sections!$T$2*Sections!N357^2</f>
        <v>708.9962608534172</v>
      </c>
      <c r="X357" s="149">
        <f>BikeData!$N$2*((Sections!$P$2)/Sections!$N$2)-(0.5*Sections!$U$2*Sections!$T$2*Sections!N357^2)/BikeData!$G$5</f>
        <v>7.7487281270722281</v>
      </c>
      <c r="Y357" s="149">
        <f>Sections!$V$2*BikeData!$N$2*(Sections!$P$2/Sections!$M$2)/(1-Sections!$V$2*Sections!$N$2/Sections!$M$2)</f>
        <v>15.459349727578084</v>
      </c>
      <c r="Z357" s="149">
        <f t="shared" si="426"/>
        <v>7.7487281270722281</v>
      </c>
      <c r="AA357" s="149">
        <f>$D$2-M357</f>
        <v>172.2</v>
      </c>
      <c r="AB357" s="149">
        <f>MAX(0, (N357^2 - M$17^2)/(2*Sections!Z357))</f>
        <v>196.29188697275367</v>
      </c>
      <c r="AC357" s="149">
        <f t="shared" si="441"/>
        <v>1</v>
      </c>
      <c r="AD357" s="149">
        <f t="shared" si="435"/>
        <v>-7.7487281270722281</v>
      </c>
      <c r="AE357" s="639"/>
      <c r="FQ357" s="637"/>
      <c r="FR357" s="160">
        <f>INDEX($B$29:$B$34, MATCH($FV357, $A$29:$A$34, 0))</f>
        <v>281.54523308547459</v>
      </c>
      <c r="FS357" s="129">
        <f t="shared" si="442"/>
        <v>331</v>
      </c>
      <c r="FT357" s="129">
        <f t="shared" si="443"/>
        <v>61.992402481434212</v>
      </c>
      <c r="FU357" s="129">
        <f t="shared" si="444"/>
        <v>223.17264893316317</v>
      </c>
      <c r="FV357" s="149">
        <f>IF(GI357=1,
IF(FT357&lt;$E$29,1,
IF(FT357&lt;$E$30,2,
IF(FT357&lt;$E$31,3,
IF(FT357&lt;$E$32,4,
IF(FT357&lt;$E$33,5,
IF(FT357&lt;$E$34,6)))))),
IF(FT357&gt;$F$29,1,
IF(FT357&gt;$F$30,2,
IF(FT357&gt;$F$31,3,
IF(FT357&gt;$F$32,4,
IF(FT357&gt;$F$33,5,
IF(FT357&gt;$F$34,6)))))))</f>
        <v>4</v>
      </c>
      <c r="FW357" s="149" cm="1">
        <f t="array" ref="FW357">INDEX(Sections!$A$37:$F$67, MATCH(FT357, Acceleration!$H$6:$H$36, 1), Sections!FV357)</f>
        <v>4.7104625432718503</v>
      </c>
      <c r="FX357" s="129">
        <f>(BikeData!$G$5/FR357)*BikeData!$N$2*(Sections!$O$2/Sections!$N$2)-Sections!GC357/Sections!FR357</f>
        <v>7.7884618008499853</v>
      </c>
      <c r="FY357" s="129">
        <f>(Sections!$V$2*Sections!$L$2*BikeData!$N$2*((Sections!$P$2)/Sections!$M$2)/(1-Sections!$V$2*Sections!$N$2/Sections!$M$2))/Sections!FR357-Sections!GC357/Sections!FR357</f>
        <v>12.038981648380325</v>
      </c>
      <c r="FZ357" s="129">
        <f t="shared" si="445"/>
        <v>4.7104625432718503</v>
      </c>
      <c r="GA357" s="129">
        <f t="shared" si="433"/>
        <v>61.866225510862151</v>
      </c>
      <c r="GB357" s="129">
        <f t="shared" si="423"/>
        <v>1.6147441905496218E-2</v>
      </c>
      <c r="GC357" s="149">
        <f>0.5*Sections!$U$2*Sections!$T$2*Sections!FT357^2</f>
        <v>691.75043377562349</v>
      </c>
      <c r="GD357" s="149">
        <f>BikeData!$N$2*((Sections!$P$2)/Sections!$N$2)-(0.5*Sections!$U$2*Sections!$T$2*Sections!FT357^2)/BikeData!$G$5</f>
        <v>7.8140532296396286</v>
      </c>
      <c r="GE357" s="149">
        <f>Sections!$V$2*BikeData!$N$2*(Sections!$P$2/Sections!$M$2)/(1-Sections!$V$2*Sections!$N$2/Sections!$M$2)</f>
        <v>15.459349727578084</v>
      </c>
      <c r="GF357" s="149">
        <f t="shared" si="446"/>
        <v>7.8140532296396286</v>
      </c>
      <c r="GG357" s="149">
        <f t="shared" si="447"/>
        <v>183.54111422000005</v>
      </c>
      <c r="GH357" s="149">
        <f>MAX(0, (FT357^2 - CX$6^2)/(2*Sections!GF357))</f>
        <v>245.90682021738456</v>
      </c>
      <c r="GI357" s="149">
        <f t="shared" si="448"/>
        <v>1</v>
      </c>
      <c r="GJ357" s="149">
        <f t="shared" si="424"/>
        <v>-7.8140532296396286</v>
      </c>
      <c r="GK357" s="639"/>
      <c r="GL357" s="670"/>
      <c r="GM357" s="229">
        <f>INDEX($B$29:$B$34, MATCH(GQ357, $A$29:$A$34, 0))</f>
        <v>300.69501336586995</v>
      </c>
      <c r="GN357" s="106">
        <f t="shared" si="449"/>
        <v>331</v>
      </c>
      <c r="GO357" s="106">
        <f t="shared" si="450"/>
        <v>36.377536452504195</v>
      </c>
      <c r="GP357" s="106">
        <f t="shared" si="451"/>
        <v>130.9591312290151</v>
      </c>
      <c r="GQ357" s="106">
        <f>IF(HD357=1,
IF(GO357&lt;$E$29,1,
IF(GO357&lt;$E$30,2,
IF(GO357&lt;$E$31,3,
IF(GO357&lt;$E$32,4,
IF(GO357&lt;$E$33,5,
IF(GO357&lt;$E$34,6)))))),
IF(GO357&gt;$F$29,1,
IF(GO357&gt;$F$30,2,
IF(GO357&gt;$F$31,3,
IF(GO357&gt;$F$32,4,
IF(GO357&gt;$F$33,5,
IF(GO357&gt;$F$34,6)))))))</f>
        <v>2</v>
      </c>
      <c r="GR357" s="106" cm="1">
        <f t="array" ref="GR357">INDEX(Sections!$A$37:$F$67, MATCH(GO357, Acceleration!$H$6:$H$36, 1), Sections!GQ357)</f>
        <v>9.4901727706756382</v>
      </c>
      <c r="GS357" s="106">
        <f>(BikeData!$G$5/GM357)*BikeData!$N$2*(Sections!$O$2/Sections!$N$2)-Sections!GX357/Sections!GM357</f>
        <v>8.80079841945936</v>
      </c>
      <c r="GT357" s="106">
        <f>(Sections!$V$2*Sections!$L$2*BikeData!$N$2*((Sections!$P$2)/Sections!$M$2)/(1-Sections!$V$2*Sections!$N$2/Sections!$M$2))/Sections!GM357-Sections!GX357/Sections!GM357</f>
        <v>12.7806236510513</v>
      </c>
      <c r="GU357" s="106">
        <f t="shared" si="452"/>
        <v>8.80079841945936</v>
      </c>
      <c r="GV357" s="106">
        <f t="shared" si="462"/>
        <v>36.114554581382123</v>
      </c>
      <c r="GW357" s="106">
        <f t="shared" si="418"/>
        <v>2.758921658177977E-2</v>
      </c>
      <c r="GX357" s="106">
        <f>0.5*Sections!$U$2*Sections!$T$2*Sections!GO357^2</f>
        <v>238.19852850358885</v>
      </c>
      <c r="GY357" s="106">
        <f>BikeData!$N$2*((Sections!$P$2)/Sections!$N$2)-(0.5*Sections!$U$2*Sections!$T$2*Sections!GO357^2)/BikeData!$G$5</f>
        <v>9.5320528708215786</v>
      </c>
      <c r="GZ357" s="106">
        <f>Sections!$V$2*BikeData!$N$2*(Sections!$P$2/Sections!$M$2)/(1-Sections!$V$2*Sections!$N$2/Sections!$M$2)</f>
        <v>15.459349727578084</v>
      </c>
      <c r="HA357" s="106">
        <f t="shared" si="453"/>
        <v>9.5320528708215786</v>
      </c>
      <c r="HB357" s="106">
        <f t="shared" si="454"/>
        <v>52.211878759999991</v>
      </c>
      <c r="HC357" s="106">
        <f>MAX(0, (GO357^2 - DY$9^2)/(2*Sections!HA357))</f>
        <v>69.414489002892651</v>
      </c>
      <c r="HD357" s="106">
        <f t="shared" si="455"/>
        <v>1</v>
      </c>
      <c r="HE357" s="106">
        <f t="shared" si="419"/>
        <v>-9.5320528708215786</v>
      </c>
      <c r="HF357" s="639"/>
    </row>
    <row r="358" spans="2:214">
      <c r="B358" s="65"/>
      <c r="C358" s="65"/>
      <c r="D358" s="65"/>
      <c r="E358" s="111"/>
      <c r="F358" s="111"/>
      <c r="K358" s="674"/>
      <c r="L358" s="192">
        <f>INDEX($B$29:$B$34, MATCH($P358, $A$29:$A$34, 0))</f>
        <v>281.54523308547459</v>
      </c>
      <c r="M358" s="149">
        <f t="shared" si="436"/>
        <v>332</v>
      </c>
      <c r="N358" s="149">
        <f t="shared" si="440"/>
        <v>62.636815528873861</v>
      </c>
      <c r="O358" s="149">
        <f t="shared" si="437"/>
        <v>225.49253590394591</v>
      </c>
      <c r="P358" s="149">
        <f>IF(AC358=1,
IF(N358&lt;$E$29,1,
IF(N358&lt;$E$30,2,
IF(N358&lt;$E$31,3,
IF(N358&lt;$E$32,4,
IF(N358&lt;$E$33,5,
IF(N358&lt;$E$34,6)))))),
IF(N358&gt;$F$29,1,
IF(N358&gt;$F$30,2,
IF(N358&gt;$F$31,3,
IF(N358&gt;$F$32,4,
IF(N358&gt;$F$33,5,
IF(N358&gt;$F$34,6)))))))</f>
        <v>4</v>
      </c>
      <c r="Q358" s="149" cm="1">
        <f t="array" ref="Q358">INDEX(Sections!$A$37:$F$67, MATCH(N358, Acceleration!$H$6:$H$36, 1), Sections!P358)</f>
        <v>4.7104625432718503</v>
      </c>
      <c r="R358" s="149">
        <f>(BikeData!$G$5/L358)*BikeData!$N$2*(Sections!$O$2/Sections!$N$2)-Sections!W358/Sections!L358</f>
        <v>7.7371155756142738</v>
      </c>
      <c r="S358" s="149">
        <f>(Sections!$V$2*Sections!$L$2*BikeData!$N$2*((Sections!$P$2)/Sections!$M$2)/(1-Sections!$V$2*Sections!$N$2/Sections!$M$2))/Sections!L358-Sections!W358/Sections!L358</f>
        <v>11.987635423144614</v>
      </c>
      <c r="T358" s="149">
        <f t="shared" si="438"/>
        <v>4.7104625432718503</v>
      </c>
      <c r="U358" s="149">
        <f t="shared" si="432"/>
        <v>62.512815249748087</v>
      </c>
      <c r="V358" s="149">
        <f t="shared" si="434"/>
        <v>1.598087015963983E-2</v>
      </c>
      <c r="W358" s="149">
        <f>0.5*Sections!$U$2*Sections!$T$2*Sections!N358^2</f>
        <v>706.20671872767116</v>
      </c>
      <c r="X358" s="149">
        <f>BikeData!$N$2*((Sections!$P$2)/Sections!$N$2)-(0.5*Sections!$U$2*Sections!$T$2*Sections!N358^2)/BikeData!$G$5</f>
        <v>7.7592945745182362</v>
      </c>
      <c r="Y358" s="149">
        <f>Sections!$V$2*BikeData!$N$2*(Sections!$P$2/Sections!$M$2)/(1-Sections!$V$2*Sections!$N$2/Sections!$M$2)</f>
        <v>15.459349727578084</v>
      </c>
      <c r="Z358" s="149">
        <f t="shared" si="426"/>
        <v>7.7592945745182362</v>
      </c>
      <c r="AA358" s="149">
        <f>$D$2-M358</f>
        <v>171.2</v>
      </c>
      <c r="AB358" s="149">
        <f>MAX(0, (N358^2 - M$17^2)/(2*Sections!Z358))</f>
        <v>195.02594250570047</v>
      </c>
      <c r="AC358" s="149">
        <f t="shared" si="441"/>
        <v>1</v>
      </c>
      <c r="AD358" s="149">
        <f t="shared" si="435"/>
        <v>-7.7592945745182362</v>
      </c>
      <c r="AE358" s="639"/>
      <c r="FQ358" s="637"/>
      <c r="FR358" s="160">
        <f>INDEX($B$29:$B$34, MATCH($FV358, $A$29:$A$34, 0))</f>
        <v>281.54523308547459</v>
      </c>
      <c r="FS358" s="129">
        <f t="shared" si="442"/>
        <v>332</v>
      </c>
      <c r="FT358" s="129">
        <f t="shared" si="443"/>
        <v>61.866225510862151</v>
      </c>
      <c r="FU358" s="129">
        <f t="shared" si="444"/>
        <v>222.71841183910374</v>
      </c>
      <c r="FV358" s="149">
        <f>IF(GI358=1,
IF(FT358&lt;$E$29,1,
IF(FT358&lt;$E$30,2,
IF(FT358&lt;$E$31,3,
IF(FT358&lt;$E$32,4,
IF(FT358&lt;$E$33,5,
IF(FT358&lt;$E$34,6)))))),
IF(FT358&gt;$F$29,1,
IF(FT358&gt;$F$30,2,
IF(FT358&gt;$F$31,3,
IF(FT358&gt;$F$32,4,
IF(FT358&gt;$F$33,5,
IF(FT358&gt;$F$34,6)))))))</f>
        <v>4</v>
      </c>
      <c r="FW358" s="149" cm="1">
        <f t="array" ref="FW358">INDEX(Sections!$A$37:$F$67, MATCH(FT358, Acceleration!$H$6:$H$36, 1), Sections!FV358)</f>
        <v>4.7104625432718503</v>
      </c>
      <c r="FX358" s="129">
        <f>(BikeData!$G$5/FR358)*BikeData!$N$2*(Sections!$O$2/Sections!$N$2)-Sections!GC358/Sections!FR358</f>
        <v>7.7984533007302783</v>
      </c>
      <c r="FY358" s="129">
        <f>(Sections!$V$2*Sections!$L$2*BikeData!$N$2*((Sections!$P$2)/Sections!$M$2)/(1-Sections!$V$2*Sections!$N$2/Sections!$M$2))/Sections!FR358-Sections!GC358/Sections!FR358</f>
        <v>12.048973148260618</v>
      </c>
      <c r="FZ358" s="129">
        <f t="shared" si="445"/>
        <v>4.7104625432718503</v>
      </c>
      <c r="GA358" s="129">
        <f t="shared" si="433"/>
        <v>61.739618086341522</v>
      </c>
      <c r="GB358" s="129">
        <f t="shared" si="423"/>
        <v>1.6180464788682535E-2</v>
      </c>
      <c r="GC358" s="149">
        <f>0.5*Sections!$U$2*Sections!$T$2*Sections!FT358^2</f>
        <v>688.93737461295314</v>
      </c>
      <c r="GD358" s="149">
        <f>BikeData!$N$2*((Sections!$P$2)/Sections!$N$2)-(0.5*Sections!$U$2*Sections!$T$2*Sections!FT358^2)/BikeData!$G$5</f>
        <v>7.8247087567709563</v>
      </c>
      <c r="GE358" s="149">
        <f>Sections!$V$2*BikeData!$N$2*(Sections!$P$2/Sections!$M$2)/(1-Sections!$V$2*Sections!$N$2/Sections!$M$2)</f>
        <v>15.459349727578084</v>
      </c>
      <c r="GF358" s="149">
        <f t="shared" si="446"/>
        <v>7.8247087567709563</v>
      </c>
      <c r="GG358" s="149">
        <f t="shared" si="447"/>
        <v>182.54111422000005</v>
      </c>
      <c r="GH358" s="149">
        <f>MAX(0, (FT358^2 - CX$6^2)/(2*Sections!GF358))</f>
        <v>244.57331115671624</v>
      </c>
      <c r="GI358" s="149">
        <f t="shared" si="448"/>
        <v>1</v>
      </c>
      <c r="GJ358" s="149">
        <f t="shared" si="424"/>
        <v>-7.8247087567709563</v>
      </c>
      <c r="GK358" s="639"/>
      <c r="GL358" s="670"/>
      <c r="GM358" s="229">
        <f>INDEX($B$29:$B$34, MATCH(GQ358, $A$29:$A$34, 0))</f>
        <v>300.69501336586995</v>
      </c>
      <c r="GN358" s="106">
        <f t="shared" si="449"/>
        <v>332</v>
      </c>
      <c r="GO358" s="106">
        <f t="shared" si="450"/>
        <v>36.114554581382123</v>
      </c>
      <c r="GP358" s="106">
        <f t="shared" si="451"/>
        <v>130.01239649297565</v>
      </c>
      <c r="GQ358" s="106">
        <f>IF(HD358=1,
IF(GO358&lt;$E$29,1,
IF(GO358&lt;$E$30,2,
IF(GO358&lt;$E$31,3,
IF(GO358&lt;$E$32,4,
IF(GO358&lt;$E$33,5,
IF(GO358&lt;$E$34,6)))))),
IF(GO358&gt;$F$29,1,
IF(GO358&gt;$F$30,2,
IF(GO358&gt;$F$31,3,
IF(GO358&gt;$F$32,4,
IF(GO358&gt;$F$33,5,
IF(GO358&gt;$F$34,6)))))))</f>
        <v>2</v>
      </c>
      <c r="GR358" s="106" cm="1">
        <f t="array" ref="GR358">INDEX(Sections!$A$37:$F$67, MATCH(GO358, Acceleration!$H$6:$H$36, 1), Sections!GQ358)</f>
        <v>9.4901727706756382</v>
      </c>
      <c r="GS358" s="106">
        <f>(BikeData!$G$5/GM358)*BikeData!$N$2*(Sections!$O$2/Sections!$N$2)-Sections!GX358/Sections!GM358</f>
        <v>8.8122104445378078</v>
      </c>
      <c r="GT358" s="106">
        <f>(Sections!$V$2*Sections!$L$2*BikeData!$N$2*((Sections!$P$2)/Sections!$M$2)/(1-Sections!$V$2*Sections!$N$2/Sections!$M$2))/Sections!GM358-Sections!GX358/Sections!GM358</f>
        <v>12.792035676129748</v>
      </c>
      <c r="GU358" s="106">
        <f t="shared" si="452"/>
        <v>8.8122104445378078</v>
      </c>
      <c r="GV358" s="106">
        <f t="shared" si="462"/>
        <v>35.849281029919631</v>
      </c>
      <c r="GW358" s="106">
        <f t="shared" si="418"/>
        <v>2.7791737099765398E-2</v>
      </c>
      <c r="GX358" s="106">
        <f>0.5*Sections!$U$2*Sections!$T$2*Sections!GO358^2</f>
        <v>234.76698947009311</v>
      </c>
      <c r="GY358" s="106">
        <f>BikeData!$N$2*((Sections!$P$2)/Sections!$N$2)-(0.5*Sections!$U$2*Sections!$T$2*Sections!GO358^2)/BikeData!$G$5</f>
        <v>9.5450511247363341</v>
      </c>
      <c r="GZ358" s="106">
        <f>Sections!$V$2*BikeData!$N$2*(Sections!$P$2/Sections!$M$2)/(1-Sections!$V$2*Sections!$N$2/Sections!$M$2)</f>
        <v>15.459349727578084</v>
      </c>
      <c r="HA358" s="106">
        <f t="shared" si="453"/>
        <v>9.5450511247363341</v>
      </c>
      <c r="HB358" s="106">
        <f t="shared" si="454"/>
        <v>51.211878759999991</v>
      </c>
      <c r="HC358" s="106">
        <f>MAX(0, (GO358^2 - DY$9^2)/(2*Sections!HA358))</f>
        <v>68.321323561672202</v>
      </c>
      <c r="HD358" s="106">
        <f t="shared" si="455"/>
        <v>1</v>
      </c>
      <c r="HE358" s="106">
        <f t="shared" si="419"/>
        <v>-9.5450511247363341</v>
      </c>
      <c r="HF358" s="639"/>
    </row>
    <row r="359" spans="2:214">
      <c r="B359" s="65"/>
      <c r="C359" s="65"/>
      <c r="D359" s="65"/>
      <c r="E359" s="111"/>
      <c r="F359" s="111"/>
      <c r="K359" s="674"/>
      <c r="L359" s="192">
        <f>INDEX($B$29:$B$34, MATCH($P359, $A$29:$A$34, 0))</f>
        <v>281.54523308547459</v>
      </c>
      <c r="M359" s="149">
        <f t="shared" si="436"/>
        <v>333</v>
      </c>
      <c r="N359" s="149">
        <f t="shared" si="440"/>
        <v>62.512815249748087</v>
      </c>
      <c r="O359" s="149">
        <f t="shared" si="437"/>
        <v>225.04613489909312</v>
      </c>
      <c r="P359" s="149">
        <f>IF(AC359=1,
IF(N359&lt;$E$29,1,
IF(N359&lt;$E$30,2,
IF(N359&lt;$E$31,3,
IF(N359&lt;$E$32,4,
IF(N359&lt;$E$33,5,
IF(N359&lt;$E$34,6)))))),
IF(N359&gt;$F$29,1,
IF(N359&gt;$F$30,2,
IF(N359&gt;$F$31,3,
IF(N359&gt;$F$32,4,
IF(N359&gt;$F$33,5,
IF(N359&gt;$F$34,6)))))))</f>
        <v>4</v>
      </c>
      <c r="Q359" s="149" cm="1">
        <f t="array" ref="Q359">INDEX(Sections!$A$37:$F$67, MATCH(N359, Acceleration!$H$6:$H$36, 1), Sections!P359)</f>
        <v>4.7104625432718503</v>
      </c>
      <c r="R359" s="149">
        <f>(BikeData!$G$5/L359)*BikeData!$N$2*(Sections!$O$2/Sections!$N$2)-Sections!W359/Sections!L359</f>
        <v>7.7470370579146994</v>
      </c>
      <c r="S359" s="149">
        <f>(Sections!$V$2*Sections!$L$2*BikeData!$N$2*((Sections!$P$2)/Sections!$M$2)/(1-Sections!$V$2*Sections!$N$2/Sections!$M$2))/Sections!L359-Sections!W359/Sections!L359</f>
        <v>11.997556905445039</v>
      </c>
      <c r="T359" s="149">
        <f t="shared" si="438"/>
        <v>4.7104625432718503</v>
      </c>
      <c r="U359" s="149">
        <f t="shared" si="432"/>
        <v>62.388398918289482</v>
      </c>
      <c r="V359" s="149">
        <f t="shared" si="434"/>
        <v>1.6012654587242929E-2</v>
      </c>
      <c r="W359" s="149">
        <f>0.5*Sections!$U$2*Sections!$T$2*Sections!N359^2</f>
        <v>703.41337268084465</v>
      </c>
      <c r="X359" s="149">
        <f>BikeData!$N$2*((Sections!$P$2)/Sections!$N$2)-(0.5*Sections!$U$2*Sections!$T$2*Sections!N359^2)/BikeData!$G$5</f>
        <v>7.7698754307562155</v>
      </c>
      <c r="Y359" s="149">
        <f>Sections!$V$2*BikeData!$N$2*(Sections!$P$2/Sections!$M$2)/(1-Sections!$V$2*Sections!$N$2/Sections!$M$2)</f>
        <v>15.459349727578084</v>
      </c>
      <c r="Z359" s="149">
        <f t="shared" si="426"/>
        <v>7.7698754307562155</v>
      </c>
      <c r="AA359" s="149">
        <f>$D$2-M359</f>
        <v>170.2</v>
      </c>
      <c r="AB359" s="149">
        <f>MAX(0, (N359^2 - M$17^2)/(2*Sections!Z359))</f>
        <v>193.76172197573359</v>
      </c>
      <c r="AC359" s="149">
        <f t="shared" si="441"/>
        <v>1</v>
      </c>
      <c r="AD359" s="149">
        <f t="shared" si="435"/>
        <v>-7.7698754307562155</v>
      </c>
      <c r="AE359" s="639"/>
      <c r="FQ359" s="637"/>
      <c r="FR359" s="160">
        <f>INDEX($B$29:$B$34, MATCH($FV359, $A$29:$A$34, 0))</f>
        <v>281.54523308547459</v>
      </c>
      <c r="FS359" s="129">
        <f t="shared" si="442"/>
        <v>333</v>
      </c>
      <c r="FT359" s="129">
        <f t="shared" si="443"/>
        <v>61.739618086341522</v>
      </c>
      <c r="FU359" s="129">
        <f t="shared" si="444"/>
        <v>222.26262511082948</v>
      </c>
      <c r="FV359" s="149">
        <f>IF(GI359=1,
IF(FT359&lt;$E$29,1,
IF(FT359&lt;$E$30,2,
IF(FT359&lt;$E$31,3,
IF(FT359&lt;$E$32,4,
IF(FT359&lt;$E$33,5,
IF(FT359&lt;$E$34,6)))))),
IF(FT359&gt;$F$29,1,
IF(FT359&gt;$F$30,2,
IF(FT359&gt;$F$31,3,
IF(FT359&gt;$F$32,4,
IF(FT359&gt;$F$33,5,
IF(FT359&gt;$F$34,6)))))))</f>
        <v>4</v>
      </c>
      <c r="FW359" s="149" cm="1">
        <f t="array" ref="FW359">INDEX(Sections!$A$37:$F$67, MATCH(FT359, Acceleration!$H$6:$H$36, 1), Sections!FV359)</f>
        <v>4.7104625432718503</v>
      </c>
      <c r="FX359" s="129">
        <f>(BikeData!$G$5/FR359)*BikeData!$N$2*(Sections!$O$2/Sections!$N$2)-Sections!GC359/Sections!FR359</f>
        <v>7.8084584253831331</v>
      </c>
      <c r="FY359" s="129">
        <f>(Sections!$V$2*Sections!$L$2*BikeData!$N$2*((Sections!$P$2)/Sections!$M$2)/(1-Sections!$V$2*Sections!$N$2/Sections!$M$2))/Sections!FR359-Sections!GC359/Sections!FR359</f>
        <v>12.058978272913473</v>
      </c>
      <c r="FZ359" s="129">
        <f t="shared" si="445"/>
        <v>4.7104625432718503</v>
      </c>
      <c r="GA359" s="129">
        <f t="shared" ref="GA359:GA382" si="463">SQRT(FT359^2 + 2*-GF359*1)</f>
        <v>61.612577318425629</v>
      </c>
      <c r="GB359" s="129">
        <f t="shared" si="423"/>
        <v>1.6213736556833835E-2</v>
      </c>
      <c r="GC359" s="149">
        <f>0.5*Sections!$U$2*Sections!$T$2*Sections!FT359^2</f>
        <v>686.12047946051564</v>
      </c>
      <c r="GD359" s="149">
        <f>BikeData!$N$2*((Sections!$P$2)/Sections!$N$2)-(0.5*Sections!$U$2*Sections!$T$2*Sections!FT359^2)/BikeData!$G$5</f>
        <v>7.8353788141665524</v>
      </c>
      <c r="GE359" s="149">
        <f>Sections!$V$2*BikeData!$N$2*(Sections!$P$2/Sections!$M$2)/(1-Sections!$V$2*Sections!$N$2/Sections!$M$2)</f>
        <v>15.459349727578084</v>
      </c>
      <c r="GF359" s="149">
        <f t="shared" si="446"/>
        <v>7.8353788141665524</v>
      </c>
      <c r="GG359" s="149">
        <f t="shared" si="447"/>
        <v>181.54111422000005</v>
      </c>
      <c r="GH359" s="149">
        <f>MAX(0, (FT359^2 - CX$6^2)/(2*Sections!GF359))</f>
        <v>243.24161804120556</v>
      </c>
      <c r="GI359" s="149">
        <f t="shared" si="448"/>
        <v>1</v>
      </c>
      <c r="GJ359" s="149">
        <f t="shared" si="424"/>
        <v>-7.8353788141665524</v>
      </c>
      <c r="GK359" s="639"/>
      <c r="GL359" s="670"/>
      <c r="GM359" s="229">
        <f>INDEX($B$29:$B$34, MATCH(GQ359, $A$29:$A$34, 0))</f>
        <v>300.69501336586995</v>
      </c>
      <c r="GN359" s="106">
        <f t="shared" si="449"/>
        <v>333</v>
      </c>
      <c r="GO359" s="106">
        <f t="shared" si="450"/>
        <v>35.849281029919631</v>
      </c>
      <c r="GP359" s="106">
        <f t="shared" si="451"/>
        <v>129.05741170771068</v>
      </c>
      <c r="GQ359" s="106">
        <f>IF(HD359=1,
IF(GO359&lt;$E$29,1,
IF(GO359&lt;$E$30,2,
IF(GO359&lt;$E$31,3,
IF(GO359&lt;$E$32,4,
IF(GO359&lt;$E$33,5,
IF(GO359&lt;$E$34,6)))))),
IF(GO359&gt;$F$29,1,
IF(GO359&gt;$F$30,2,
IF(GO359&gt;$F$31,3,
IF(GO359&gt;$F$32,4,
IF(GO359&gt;$F$33,5,
IF(GO359&gt;$F$34,6)))))))</f>
        <v>2</v>
      </c>
      <c r="GR359" s="106" cm="1">
        <f t="array" ref="GR359">INDEX(Sections!$A$37:$F$67, MATCH(GO359, Acceleration!$H$6:$H$36, 1), Sections!GQ359)</f>
        <v>9.4901727706756382</v>
      </c>
      <c r="GS359" s="106">
        <f>(BikeData!$G$5/GM359)*BikeData!$N$2*(Sections!$O$2/Sections!$N$2)-Sections!GX359/Sections!GM359</f>
        <v>8.8236380314686365</v>
      </c>
      <c r="GT359" s="106">
        <f>(Sections!$V$2*Sections!$L$2*BikeData!$N$2*((Sections!$P$2)/Sections!$M$2)/(1-Sections!$V$2*Sections!$N$2/Sections!$M$2))/Sections!GM359-Sections!GX359/Sections!GM359</f>
        <v>12.803463263060577</v>
      </c>
      <c r="GU359" s="106">
        <f t="shared" si="452"/>
        <v>8.8236380314686365</v>
      </c>
      <c r="GV359" s="106">
        <f t="shared" si="462"/>
        <v>35.581664044210605</v>
      </c>
      <c r="GW359" s="106">
        <f t="shared" si="418"/>
        <v>2.7999069561860566E-2</v>
      </c>
      <c r="GX359" s="106">
        <f>0.5*Sections!$U$2*Sections!$T$2*Sections!GO359^2</f>
        <v>231.33077106518797</v>
      </c>
      <c r="GY359" s="106">
        <f>BikeData!$N$2*((Sections!$P$2)/Sections!$N$2)-(0.5*Sections!$U$2*Sections!$T$2*Sections!GO359^2)/BikeData!$G$5</f>
        <v>9.5580671035427933</v>
      </c>
      <c r="GZ359" s="106">
        <f>Sections!$V$2*BikeData!$N$2*(Sections!$P$2/Sections!$M$2)/(1-Sections!$V$2*Sections!$N$2/Sections!$M$2)</f>
        <v>15.459349727578084</v>
      </c>
      <c r="HA359" s="106">
        <f t="shared" si="453"/>
        <v>9.5580671035427933</v>
      </c>
      <c r="HB359" s="106">
        <f t="shared" si="454"/>
        <v>50.211878759999991</v>
      </c>
      <c r="HC359" s="106">
        <f>MAX(0, (GO359^2 - DY$9^2)/(2*Sections!HA359))</f>
        <v>67.229646770621329</v>
      </c>
      <c r="HD359" s="106">
        <f t="shared" si="455"/>
        <v>1</v>
      </c>
      <c r="HE359" s="106">
        <f t="shared" si="419"/>
        <v>-9.5580671035427933</v>
      </c>
      <c r="HF359" s="639"/>
    </row>
    <row r="360" spans="2:214">
      <c r="B360" s="65"/>
      <c r="C360" s="65"/>
      <c r="D360" s="65"/>
      <c r="E360" s="111"/>
      <c r="F360" s="111"/>
      <c r="K360" s="674"/>
      <c r="L360" s="192">
        <f>INDEX($B$29:$B$34, MATCH($P360, $A$29:$A$34, 0))</f>
        <v>281.54523308547459</v>
      </c>
      <c r="M360" s="149">
        <f t="shared" si="436"/>
        <v>334</v>
      </c>
      <c r="N360" s="149">
        <f t="shared" si="440"/>
        <v>62.388398918289482</v>
      </c>
      <c r="O360" s="149">
        <f t="shared" si="437"/>
        <v>224.59823610584215</v>
      </c>
      <c r="P360" s="149">
        <f>IF(AC360=1,
IF(N360&lt;$E$29,1,
IF(N360&lt;$E$30,2,
IF(N360&lt;$E$31,3,
IF(N360&lt;$E$32,4,
IF(N360&lt;$E$33,5,
IF(N360&lt;$E$34,6)))))),
IF(N360&gt;$F$29,1,
IF(N360&gt;$F$30,2,
IF(N360&gt;$F$31,3,
IF(N360&gt;$F$32,4,
IF(N360&gt;$F$33,5,
IF(N360&gt;$F$34,6)))))))</f>
        <v>4</v>
      </c>
      <c r="Q360" s="149" cm="1">
        <f t="array" ref="Q360">INDEX(Sections!$A$37:$F$67, MATCH(N360, Acceleration!$H$6:$H$36, 1), Sections!P360)</f>
        <v>4.7104625432718503</v>
      </c>
      <c r="R360" s="149">
        <f>(BikeData!$G$5/L360)*BikeData!$N$2*(Sections!$O$2/Sections!$N$2)-Sections!W360/Sections!L360</f>
        <v>7.7569720695091702</v>
      </c>
      <c r="S360" s="149">
        <f>(Sections!$V$2*Sections!$L$2*BikeData!$N$2*((Sections!$P$2)/Sections!$M$2)/(1-Sections!$V$2*Sections!$N$2/Sections!$M$2))/Sections!L360-Sections!W360/Sections!L360</f>
        <v>12.007491917039509</v>
      </c>
      <c r="T360" s="149">
        <f t="shared" si="438"/>
        <v>4.7104625432718503</v>
      </c>
      <c r="U360" s="149">
        <f t="shared" si="432"/>
        <v>62.263563808673489</v>
      </c>
      <c r="V360" s="149">
        <f t="shared" si="434"/>
        <v>1.6044673154331373E-2</v>
      </c>
      <c r="W360" s="149">
        <f>0.5*Sections!$U$2*Sections!$T$2*Sections!N360^2</f>
        <v>700.6162175257723</v>
      </c>
      <c r="X360" s="149">
        <f>BikeData!$N$2*((Sections!$P$2)/Sections!$N$2)-(0.5*Sections!$U$2*Sections!$T$2*Sections!N360^2)/BikeData!$G$5</f>
        <v>7.7804707154345198</v>
      </c>
      <c r="Y360" s="149">
        <f>Sections!$V$2*BikeData!$N$2*(Sections!$P$2/Sections!$M$2)/(1-Sections!$V$2*Sections!$N$2/Sections!$M$2)</f>
        <v>15.459349727578084</v>
      </c>
      <c r="Z360" s="149">
        <f t="shared" si="426"/>
        <v>7.7804707154345198</v>
      </c>
      <c r="AA360" s="149">
        <f>$D$2-M360</f>
        <v>169.2</v>
      </c>
      <c r="AB360" s="149">
        <f>MAX(0, (N360^2 - M$17^2)/(2*Sections!Z360))</f>
        <v>192.49922303523093</v>
      </c>
      <c r="AC360" s="149">
        <f t="shared" si="441"/>
        <v>1</v>
      </c>
      <c r="AD360" s="149">
        <f t="shared" si="435"/>
        <v>-7.7804707154345198</v>
      </c>
      <c r="AE360" s="639"/>
      <c r="FQ360" s="637"/>
      <c r="FR360" s="160">
        <f>INDEX($B$29:$B$34, MATCH($FV360, $A$29:$A$34, 0))</f>
        <v>281.54523308547459</v>
      </c>
      <c r="FS360" s="129">
        <f t="shared" si="442"/>
        <v>334</v>
      </c>
      <c r="FT360" s="129">
        <f t="shared" si="443"/>
        <v>61.612577318425629</v>
      </c>
      <c r="FU360" s="129">
        <f t="shared" si="444"/>
        <v>221.80527834633227</v>
      </c>
      <c r="FV360" s="149">
        <f>IF(GI360=1,
IF(FT360&lt;$E$29,1,
IF(FT360&lt;$E$30,2,
IF(FT360&lt;$E$31,3,
IF(FT360&lt;$E$32,4,
IF(FT360&lt;$E$33,5,
IF(FT360&lt;$E$34,6)))))),
IF(FT360&gt;$F$29,1,
IF(FT360&gt;$F$30,2,
IF(FT360&gt;$F$31,3,
IF(FT360&gt;$F$32,4,
IF(FT360&gt;$F$33,5,
IF(FT360&gt;$F$34,6)))))))</f>
        <v>4</v>
      </c>
      <c r="FW360" s="149" cm="1">
        <f t="array" ref="FW360">INDEX(Sections!$A$37:$F$67, MATCH(FT360, Acceleration!$H$6:$H$36, 1), Sections!FV360)</f>
        <v>4.7104625432718503</v>
      </c>
      <c r="FX360" s="129">
        <f>(BikeData!$G$5/FR360)*BikeData!$N$2*(Sections!$O$2/Sections!$N$2)-Sections!GC360/Sections!FR360</f>
        <v>7.8184771933877881</v>
      </c>
      <c r="FY360" s="129">
        <f>(Sections!$V$2*Sections!$L$2*BikeData!$N$2*((Sections!$P$2)/Sections!$M$2)/(1-Sections!$V$2*Sections!$N$2/Sections!$M$2))/Sections!FR360-Sections!GC360/Sections!FR360</f>
        <v>12.068997040918127</v>
      </c>
      <c r="FZ360" s="129">
        <f t="shared" si="445"/>
        <v>4.7104625432718503</v>
      </c>
      <c r="GA360" s="129">
        <f t="shared" si="463"/>
        <v>61.485100284342842</v>
      </c>
      <c r="GB360" s="129">
        <f t="shared" si="423"/>
        <v>1.6247260216019875E-2</v>
      </c>
      <c r="GC360" s="149">
        <f>0.5*Sections!$U$2*Sections!$T$2*Sections!FT360^2</f>
        <v>683.29974308741578</v>
      </c>
      <c r="GD360" s="149">
        <f>BikeData!$N$2*((Sections!$P$2)/Sections!$N$2)-(0.5*Sections!$U$2*Sections!$T$2*Sections!FT360^2)/BikeData!$G$5</f>
        <v>7.8460634216404159</v>
      </c>
      <c r="GE360" s="149">
        <f>Sections!$V$2*BikeData!$N$2*(Sections!$P$2/Sections!$M$2)/(1-Sections!$V$2*Sections!$N$2/Sections!$M$2)</f>
        <v>15.459349727578084</v>
      </c>
      <c r="GF360" s="149">
        <f t="shared" si="446"/>
        <v>7.8460634216404159</v>
      </c>
      <c r="GG360" s="149">
        <f t="shared" si="447"/>
        <v>180.54111422000005</v>
      </c>
      <c r="GH360" s="149">
        <f>MAX(0, (FT360^2 - CX$6^2)/(2*Sections!GF360))</f>
        <v>241.91173839793566</v>
      </c>
      <c r="GI360" s="149">
        <f t="shared" si="448"/>
        <v>1</v>
      </c>
      <c r="GJ360" s="149">
        <f t="shared" si="424"/>
        <v>-7.8460634216404159</v>
      </c>
      <c r="GK360" s="639"/>
      <c r="GL360" s="670"/>
      <c r="GM360" s="229">
        <f>INDEX($B$29:$B$34, MATCH(GQ360, $A$29:$A$34, 0))</f>
        <v>300.69501336586995</v>
      </c>
      <c r="GN360" s="106">
        <f t="shared" si="449"/>
        <v>334</v>
      </c>
      <c r="GO360" s="106">
        <f t="shared" si="450"/>
        <v>35.581664044210605</v>
      </c>
      <c r="GP360" s="106">
        <f t="shared" si="451"/>
        <v>128.09399055915819</v>
      </c>
      <c r="GQ360" s="106">
        <f>IF(HD360=1,
IF(GO360&lt;$E$29,1,
IF(GO360&lt;$E$30,2,
IF(GO360&lt;$E$31,3,
IF(GO360&lt;$E$32,4,
IF(GO360&lt;$E$33,5,
IF(GO360&lt;$E$34,6)))))),
IF(GO360&gt;$F$29,1,
IF(GO360&gt;$F$30,2,
IF(GO360&gt;$F$31,3,
IF(GO360&gt;$F$32,4,
IF(GO360&gt;$F$33,5,
IF(GO360&gt;$F$34,6)))))))</f>
        <v>2</v>
      </c>
      <c r="GR360" s="106" cm="1">
        <f t="array" ref="GR360">INDEX(Sections!$A$37:$F$67, MATCH(GO360, Acceleration!$H$6:$H$36, 1), Sections!GQ360)</f>
        <v>9.4901727706756382</v>
      </c>
      <c r="GS360" s="106">
        <f>(BikeData!$G$5/GM360)*BikeData!$N$2*(Sections!$O$2/Sections!$N$2)-Sections!GX360/Sections!GM360</f>
        <v>8.835081201472553</v>
      </c>
      <c r="GT360" s="106">
        <f>(Sections!$V$2*Sections!$L$2*BikeData!$N$2*((Sections!$P$2)/Sections!$M$2)/(1-Sections!$V$2*Sections!$N$2/Sections!$M$2))/Sections!GM360-Sections!GX360/Sections!GM360</f>
        <v>12.814906433064493</v>
      </c>
      <c r="GU360" s="106">
        <f t="shared" si="452"/>
        <v>8.835081201472553</v>
      </c>
      <c r="GV360" s="106">
        <f t="shared" si="462"/>
        <v>35.31164984098374</v>
      </c>
      <c r="GW360" s="106">
        <f t="shared" si="418"/>
        <v>2.8211405143774959E-2</v>
      </c>
      <c r="GX360" s="106">
        <f>0.5*Sections!$U$2*Sections!$T$2*Sections!GO360^2</f>
        <v>227.88986690791256</v>
      </c>
      <c r="GY360" s="106">
        <f>BikeData!$N$2*((Sections!$P$2)/Sections!$N$2)-(0.5*Sections!$U$2*Sections!$T$2*Sections!GO360^2)/BikeData!$G$5</f>
        <v>9.5711008314112611</v>
      </c>
      <c r="GZ360" s="106">
        <f>Sections!$V$2*BikeData!$N$2*(Sections!$P$2/Sections!$M$2)/(1-Sections!$V$2*Sections!$N$2/Sections!$M$2)</f>
        <v>15.459349727578084</v>
      </c>
      <c r="HA360" s="106">
        <f t="shared" si="453"/>
        <v>9.5711008314112611</v>
      </c>
      <c r="HB360" s="106">
        <f t="shared" si="454"/>
        <v>49.211878759999991</v>
      </c>
      <c r="HC360" s="106">
        <f>MAX(0, (GO360^2 - DY$9^2)/(2*Sections!HA360))</f>
        <v>66.139456602526977</v>
      </c>
      <c r="HD360" s="106">
        <f t="shared" si="455"/>
        <v>1</v>
      </c>
      <c r="HE360" s="106">
        <f t="shared" si="419"/>
        <v>-9.5711008314112611</v>
      </c>
      <c r="HF360" s="639"/>
    </row>
    <row r="361" spans="2:214">
      <c r="B361" s="65"/>
      <c r="C361" s="65"/>
      <c r="D361" s="65"/>
      <c r="E361" s="111"/>
      <c r="F361" s="111"/>
      <c r="K361" s="674"/>
      <c r="L361" s="192">
        <f>INDEX($B$29:$B$34, MATCH($P361, $A$29:$A$34, 0))</f>
        <v>281.54523308547459</v>
      </c>
      <c r="M361" s="149">
        <f t="shared" si="436"/>
        <v>335</v>
      </c>
      <c r="N361" s="149">
        <f t="shared" si="440"/>
        <v>62.263563808673489</v>
      </c>
      <c r="O361" s="149">
        <f t="shared" si="437"/>
        <v>224.14882971122455</v>
      </c>
      <c r="P361" s="149">
        <f>IF(AC361=1,
IF(N361&lt;$E$29,1,
IF(N361&lt;$E$30,2,
IF(N361&lt;$E$31,3,
IF(N361&lt;$E$32,4,
IF(N361&lt;$E$33,5,
IF(N361&lt;$E$34,6)))))),
IF(N361&gt;$F$29,1,
IF(N361&gt;$F$30,2,
IF(N361&gt;$F$31,3,
IF(N361&gt;$F$32,4,
IF(N361&gt;$F$33,5,
IF(N361&gt;$F$34,6)))))))</f>
        <v>4</v>
      </c>
      <c r="Q361" s="149" cm="1">
        <f t="array" ref="Q361">INDEX(Sections!$A$37:$F$67, MATCH(N361, Acceleration!$H$6:$H$36, 1), Sections!P361)</f>
        <v>4.7104625432718503</v>
      </c>
      <c r="R361" s="149">
        <f>(BikeData!$G$5/L361)*BikeData!$N$2*(Sections!$O$2/Sections!$N$2)-Sections!W361/Sections!L361</f>
        <v>7.7669206288467247</v>
      </c>
      <c r="S361" s="149">
        <f>(Sections!$V$2*Sections!$L$2*BikeData!$N$2*((Sections!$P$2)/Sections!$M$2)/(1-Sections!$V$2*Sections!$N$2/Sections!$M$2))/Sections!L361-Sections!W361/Sections!L361</f>
        <v>12.017440476377065</v>
      </c>
      <c r="T361" s="149">
        <f t="shared" si="438"/>
        <v>4.7104625432718503</v>
      </c>
      <c r="U361" s="149">
        <f t="shared" si="432"/>
        <v>62.138307164423928</v>
      </c>
      <c r="V361" s="149">
        <f t="shared" si="434"/>
        <v>1.6076928621375511E-2</v>
      </c>
      <c r="W361" s="149">
        <f>0.5*Sections!$U$2*Sections!$T$2*Sections!N361^2</f>
        <v>697.81524806821585</v>
      </c>
      <c r="X361" s="149">
        <f>BikeData!$N$2*((Sections!$P$2)/Sections!$N$2)-(0.5*Sections!$U$2*Sections!$T$2*Sections!N361^2)/BikeData!$G$5</f>
        <v>7.7910804482282945</v>
      </c>
      <c r="Y361" s="149">
        <f>Sections!$V$2*BikeData!$N$2*(Sections!$P$2/Sections!$M$2)/(1-Sections!$V$2*Sections!$N$2/Sections!$M$2)</f>
        <v>15.459349727578084</v>
      </c>
      <c r="Z361" s="149">
        <f t="shared" si="426"/>
        <v>7.7910804482282945</v>
      </c>
      <c r="AA361" s="149">
        <f>$D$2-M361</f>
        <v>168.2</v>
      </c>
      <c r="AB361" s="149">
        <f>MAX(0, (N361^2 - M$17^2)/(2*Sections!Z361))</f>
        <v>191.2384433397676</v>
      </c>
      <c r="AC361" s="149">
        <f t="shared" si="441"/>
        <v>1</v>
      </c>
      <c r="AD361" s="149">
        <f t="shared" si="435"/>
        <v>-7.7910804482282945</v>
      </c>
      <c r="AE361" s="639"/>
      <c r="FQ361" s="637"/>
      <c r="FR361" s="160">
        <f>INDEX($B$29:$B$34, MATCH($FV361, $A$29:$A$34, 0))</f>
        <v>281.54523308547459</v>
      </c>
      <c r="FS361" s="129">
        <f t="shared" si="442"/>
        <v>335</v>
      </c>
      <c r="FT361" s="129">
        <f t="shared" si="443"/>
        <v>61.485100284342842</v>
      </c>
      <c r="FU361" s="129">
        <f t="shared" si="444"/>
        <v>221.34636102363424</v>
      </c>
      <c r="FV361" s="149">
        <f>IF(GI361=1,
IF(FT361&lt;$E$29,1,
IF(FT361&lt;$E$30,2,
IF(FT361&lt;$E$31,3,
IF(FT361&lt;$E$32,4,
IF(FT361&lt;$E$33,5,
IF(FT361&lt;$E$34,6)))))),
IF(FT361&gt;$F$29,1,
IF(FT361&gt;$F$30,2,
IF(FT361&gt;$F$31,3,
IF(FT361&gt;$F$32,4,
IF(FT361&gt;$F$33,5,
IF(FT361&gt;$F$34,6)))))))</f>
        <v>4</v>
      </c>
      <c r="FW361" s="149" cm="1">
        <f t="array" ref="FW361">INDEX(Sections!$A$37:$F$67, MATCH(FT361, Acceleration!$H$6:$H$36, 1), Sections!FV361)</f>
        <v>4.7104625432718503</v>
      </c>
      <c r="FX361" s="129">
        <f>(BikeData!$G$5/FR361)*BikeData!$N$2*(Sections!$O$2/Sections!$N$2)-Sections!GC361/Sections!FR361</f>
        <v>7.828509623348813</v>
      </c>
      <c r="FY361" s="129">
        <f>(Sections!$V$2*Sections!$L$2*BikeData!$N$2*((Sections!$P$2)/Sections!$M$2)/(1-Sections!$V$2*Sections!$N$2/Sections!$M$2))/Sections!FR361-Sections!GC361/Sections!FR361</f>
        <v>12.079029470879153</v>
      </c>
      <c r="FZ361" s="129">
        <f t="shared" si="445"/>
        <v>4.7104625432718503</v>
      </c>
      <c r="GA361" s="129">
        <f t="shared" si="463"/>
        <v>61.357184027443999</v>
      </c>
      <c r="GB361" s="129">
        <f t="shared" si="423"/>
        <v>1.6281038823112357E-2</v>
      </c>
      <c r="GC361" s="149">
        <f>0.5*Sections!$U$2*Sections!$T$2*Sections!FT361^2</f>
        <v>680.47516025562527</v>
      </c>
      <c r="GD361" s="149">
        <f>BikeData!$N$2*((Sections!$P$2)/Sections!$N$2)-(0.5*Sections!$U$2*Sections!$T$2*Sections!FT361^2)/BikeData!$G$5</f>
        <v>7.8567625990335612</v>
      </c>
      <c r="GE361" s="149">
        <f>Sections!$V$2*BikeData!$N$2*(Sections!$P$2/Sections!$M$2)/(1-Sections!$V$2*Sections!$N$2/Sections!$M$2)</f>
        <v>15.459349727578084</v>
      </c>
      <c r="GF361" s="149">
        <f t="shared" si="446"/>
        <v>7.8567625990335612</v>
      </c>
      <c r="GG361" s="149">
        <f t="shared" si="447"/>
        <v>179.54111422000005</v>
      </c>
      <c r="GH361" s="149">
        <f>MAX(0, (FT361^2 - CX$6^2)/(2*Sections!GF361))</f>
        <v>240.58366975735751</v>
      </c>
      <c r="GI361" s="149">
        <f t="shared" si="448"/>
        <v>1</v>
      </c>
      <c r="GJ361" s="149">
        <f t="shared" si="424"/>
        <v>-7.8567625990335612</v>
      </c>
      <c r="GK361" s="639"/>
      <c r="GL361" s="670"/>
      <c r="GM361" s="229">
        <f>INDEX($B$29:$B$34, MATCH(GQ361, $A$29:$A$34, 0))</f>
        <v>300.69501336586995</v>
      </c>
      <c r="GN361" s="106">
        <f t="shared" si="449"/>
        <v>335</v>
      </c>
      <c r="GO361" s="106">
        <f t="shared" si="450"/>
        <v>35.31164984098374</v>
      </c>
      <c r="GP361" s="106">
        <f t="shared" si="451"/>
        <v>127.12193942754146</v>
      </c>
      <c r="GQ361" s="106">
        <f>IF(HD361=1,
IF(GO361&lt;$E$29,1,
IF(GO361&lt;$E$30,2,
IF(GO361&lt;$E$31,3,
IF(GO361&lt;$E$32,4,
IF(GO361&lt;$E$33,5,
IF(GO361&lt;$E$34,6)))))),
IF(GO361&gt;$F$29,1,
IF(GO361&gt;$F$30,2,
IF(GO361&gt;$F$31,3,
IF(GO361&gt;$F$32,4,
IF(GO361&gt;$F$33,5,
IF(GO361&gt;$F$34,6)))))))</f>
        <v>2</v>
      </c>
      <c r="GR361" s="106" cm="1">
        <f t="array" ref="GR361">INDEX(Sections!$A$37:$F$67, MATCH(GO361, Acceleration!$H$6:$H$36, 1), Sections!GQ361)</f>
        <v>9.4901727706756382</v>
      </c>
      <c r="GS361" s="106">
        <f>(BikeData!$G$5/GM361)*BikeData!$N$2*(Sections!$O$2/Sections!$N$2)-Sections!GX361/Sections!GM361</f>
        <v>8.8465399757992014</v>
      </c>
      <c r="GT361" s="106">
        <f>(Sections!$V$2*Sections!$L$2*BikeData!$N$2*((Sections!$P$2)/Sections!$M$2)/(1-Sections!$V$2*Sections!$N$2/Sections!$M$2))/Sections!GM361-Sections!GX361/Sections!GM361</f>
        <v>12.826365207391142</v>
      </c>
      <c r="GU361" s="106">
        <f t="shared" si="452"/>
        <v>8.8465399757992014</v>
      </c>
      <c r="GV361" s="106">
        <f t="shared" si="462"/>
        <v>35.039182493704914</v>
      </c>
      <c r="GW361" s="106">
        <f t="shared" si="418"/>
        <v>2.8428945808134397E-2</v>
      </c>
      <c r="GX361" s="106">
        <f>0.5*Sections!$U$2*Sections!$T$2*Sections!GO361^2</f>
        <v>224.44427060860446</v>
      </c>
      <c r="GY361" s="106">
        <f>BikeData!$N$2*((Sections!$P$2)/Sections!$N$2)-(0.5*Sections!$U$2*Sections!$T$2*Sections!GO361^2)/BikeData!$G$5</f>
        <v>9.5841523325450044</v>
      </c>
      <c r="GZ361" s="106">
        <f>Sections!$V$2*BikeData!$N$2*(Sections!$P$2/Sections!$M$2)/(1-Sections!$V$2*Sections!$N$2/Sections!$M$2)</f>
        <v>15.459349727578084</v>
      </c>
      <c r="HA361" s="106">
        <f t="shared" si="453"/>
        <v>9.5841523325450044</v>
      </c>
      <c r="HB361" s="106">
        <f t="shared" si="454"/>
        <v>48.211878759999991</v>
      </c>
      <c r="HC361" s="106">
        <f>MAX(0, (GO361^2 - DY$9^2)/(2*Sections!HA361))</f>
        <v>65.050751032936589</v>
      </c>
      <c r="HD361" s="106">
        <f t="shared" si="455"/>
        <v>1</v>
      </c>
      <c r="HE361" s="106">
        <f t="shared" si="419"/>
        <v>-9.5841523325450044</v>
      </c>
      <c r="HF361" s="639"/>
    </row>
    <row r="362" spans="2:214">
      <c r="B362" s="65"/>
      <c r="C362" s="65"/>
      <c r="D362" s="65"/>
      <c r="E362" s="111"/>
      <c r="F362" s="111"/>
      <c r="K362" s="674"/>
      <c r="L362" s="192">
        <f>INDEX($B$29:$B$34, MATCH($P362, $A$29:$A$34, 0))</f>
        <v>281.54523308547459</v>
      </c>
      <c r="M362" s="149">
        <f t="shared" si="436"/>
        <v>336</v>
      </c>
      <c r="N362" s="149">
        <f t="shared" si="440"/>
        <v>62.138307164423928</v>
      </c>
      <c r="O362" s="149">
        <f t="shared" si="437"/>
        <v>223.69790579192613</v>
      </c>
      <c r="P362" s="149">
        <f>IF(AC362=1,
IF(N362&lt;$E$29,1,
IF(N362&lt;$E$30,2,
IF(N362&lt;$E$31,3,
IF(N362&lt;$E$32,4,
IF(N362&lt;$E$33,5,
IF(N362&lt;$E$34,6)))))),
IF(N362&gt;$F$29,1,
IF(N362&gt;$F$30,2,
IF(N362&gt;$F$31,3,
IF(N362&gt;$F$32,4,
IF(N362&gt;$F$33,5,
IF(N362&gt;$F$34,6)))))))</f>
        <v>4</v>
      </c>
      <c r="Q362" s="149" cm="1">
        <f t="array" ref="Q362">INDEX(Sections!$A$37:$F$67, MATCH(N362, Acceleration!$H$6:$H$36, 1), Sections!P362)</f>
        <v>4.7104625432718503</v>
      </c>
      <c r="R362" s="149">
        <f>(BikeData!$G$5/L362)*BikeData!$N$2*(Sections!$O$2/Sections!$N$2)-Sections!W362/Sections!L362</f>
        <v>7.7768827544015577</v>
      </c>
      <c r="S362" s="149">
        <f>(Sections!$V$2*Sections!$L$2*BikeData!$N$2*((Sections!$P$2)/Sections!$M$2)/(1-Sections!$V$2*Sections!$N$2/Sections!$M$2))/Sections!L362-Sections!W362/Sections!L362</f>
        <v>12.027402601931897</v>
      </c>
      <c r="T362" s="149">
        <f t="shared" si="438"/>
        <v>4.7104625432718503</v>
      </c>
      <c r="U362" s="149">
        <f t="shared" si="432"/>
        <v>62.012626197917299</v>
      </c>
      <c r="V362" s="149">
        <f t="shared" si="434"/>
        <v>1.6109423794365668E-2</v>
      </c>
      <c r="W362" s="149">
        <f>0.5*Sections!$U$2*Sections!$T$2*Sections!N362^2</f>
        <v>695.01045910685366</v>
      </c>
      <c r="X362" s="149">
        <f>BikeData!$N$2*((Sections!$P$2)/Sections!$N$2)-(0.5*Sections!$U$2*Sections!$T$2*Sections!N362^2)/BikeData!$G$5</f>
        <v>7.8017046488395145</v>
      </c>
      <c r="Y362" s="149">
        <f>Sections!$V$2*BikeData!$N$2*(Sections!$P$2/Sections!$M$2)/(1-Sections!$V$2*Sections!$N$2/Sections!$M$2)</f>
        <v>15.459349727578084</v>
      </c>
      <c r="Z362" s="149">
        <f t="shared" si="426"/>
        <v>7.8017046488395145</v>
      </c>
      <c r="AA362" s="149">
        <f>$D$2-M362</f>
        <v>167.2</v>
      </c>
      <c r="AB362" s="149">
        <f>MAX(0, (N362^2 - M$17^2)/(2*Sections!Z362))</f>
        <v>189.97938054811107</v>
      </c>
      <c r="AC362" s="149">
        <f t="shared" si="441"/>
        <v>1</v>
      </c>
      <c r="AD362" s="149">
        <f t="shared" si="435"/>
        <v>-7.8017046488395145</v>
      </c>
      <c r="AE362" s="639"/>
      <c r="FQ362" s="637"/>
      <c r="FR362" s="160">
        <f>INDEX($B$29:$B$34, MATCH($FV362, $A$29:$A$34, 0))</f>
        <v>281.54523308547459</v>
      </c>
      <c r="FS362" s="129">
        <f t="shared" si="442"/>
        <v>336</v>
      </c>
      <c r="FT362" s="129">
        <f t="shared" si="443"/>
        <v>61.357184027443999</v>
      </c>
      <c r="FU362" s="129">
        <f t="shared" si="444"/>
        <v>220.88586249879839</v>
      </c>
      <c r="FV362" s="149">
        <f>IF(GI362=1,
IF(FT362&lt;$E$29,1,
IF(FT362&lt;$E$30,2,
IF(FT362&lt;$E$31,3,
IF(FT362&lt;$E$32,4,
IF(FT362&lt;$E$33,5,
IF(FT362&lt;$E$34,6)))))),
IF(FT362&gt;$F$29,1,
IF(FT362&gt;$F$30,2,
IF(FT362&gt;$F$31,3,
IF(FT362&gt;$F$32,4,
IF(FT362&gt;$F$33,5,
IF(FT362&gt;$F$34,6)))))))</f>
        <v>4</v>
      </c>
      <c r="FW362" s="149" cm="1">
        <f t="array" ref="FW362">INDEX(Sections!$A$37:$F$67, MATCH(FT362, Acceleration!$H$6:$H$36, 1), Sections!FV362)</f>
        <v>4.7104625432718503</v>
      </c>
      <c r="FX362" s="129">
        <f>(BikeData!$G$5/FR362)*BikeData!$N$2*(Sections!$O$2/Sections!$N$2)-Sections!GC362/Sections!FR362</f>
        <v>7.8385557338961487</v>
      </c>
      <c r="FY362" s="129">
        <f>(Sections!$V$2*Sections!$L$2*BikeData!$N$2*((Sections!$P$2)/Sections!$M$2)/(1-Sections!$V$2*Sections!$N$2/Sections!$M$2))/Sections!FR362-Sections!GC362/Sections!FR362</f>
        <v>12.089075581426489</v>
      </c>
      <c r="FZ362" s="129">
        <f t="shared" si="445"/>
        <v>4.7104625432718503</v>
      </c>
      <c r="GA362" s="129">
        <f t="shared" si="463"/>
        <v>61.22882555663795</v>
      </c>
      <c r="GB362" s="129">
        <f t="shared" si="423"/>
        <v>1.6315075486882796E-2</v>
      </c>
      <c r="GC362" s="149">
        <f>0.5*Sections!$U$2*Sections!$T$2*Sections!FT362^2</f>
        <v>677.64672571997323</v>
      </c>
      <c r="GD362" s="149">
        <f>BikeData!$N$2*((Sections!$P$2)/Sections!$N$2)-(0.5*Sections!$U$2*Sections!$T$2*Sections!FT362^2)/BikeData!$G$5</f>
        <v>7.8674763662140617</v>
      </c>
      <c r="GE362" s="149">
        <f>Sections!$V$2*BikeData!$N$2*(Sections!$P$2/Sections!$M$2)/(1-Sections!$V$2*Sections!$N$2/Sections!$M$2)</f>
        <v>15.459349727578084</v>
      </c>
      <c r="GF362" s="149">
        <f t="shared" si="446"/>
        <v>7.8674763662140617</v>
      </c>
      <c r="GG362" s="149">
        <f t="shared" si="447"/>
        <v>178.54111422000005</v>
      </c>
      <c r="GH362" s="149">
        <f>MAX(0, (FT362^2 - CX$6^2)/(2*Sections!GF362))</f>
        <v>239.25740965328484</v>
      </c>
      <c r="GI362" s="149">
        <f t="shared" si="448"/>
        <v>1</v>
      </c>
      <c r="GJ362" s="149">
        <f t="shared" si="424"/>
        <v>-7.8674763662140617</v>
      </c>
      <c r="GK362" s="639"/>
      <c r="GL362" s="670"/>
      <c r="GM362" s="229">
        <f>INDEX($B$29:$B$34, MATCH(GQ362, $A$29:$A$34, 0))</f>
        <v>300.69501336586995</v>
      </c>
      <c r="GN362" s="106">
        <f t="shared" si="449"/>
        <v>336</v>
      </c>
      <c r="GO362" s="106">
        <f t="shared" si="450"/>
        <v>35.039182493704914</v>
      </c>
      <c r="GP362" s="106">
        <f t="shared" si="451"/>
        <v>126.1410569773377</v>
      </c>
      <c r="GQ362" s="106">
        <f>IF(HD362=1,
IF(GO362&lt;$E$29,1,
IF(GO362&lt;$E$30,2,
IF(GO362&lt;$E$31,3,
IF(GO362&lt;$E$32,4,
IF(GO362&lt;$E$33,5,
IF(GO362&lt;$E$34,6)))))),
IF(GO362&gt;$F$29,1,
IF(GO362&gt;$F$30,2,
IF(GO362&gt;$F$31,3,
IF(GO362&gt;$F$32,4,
IF(GO362&gt;$F$33,5,
IF(GO362&gt;$F$34,6)))))))</f>
        <v>2</v>
      </c>
      <c r="GR362" s="106" cm="1">
        <f t="array" ref="GR362">INDEX(Sections!$A$37:$F$67, MATCH(GO362, Acceleration!$H$6:$H$36, 1), Sections!GQ362)</f>
        <v>9.4901727706756382</v>
      </c>
      <c r="GS362" s="106">
        <f>(BikeData!$G$5/GM362)*BikeData!$N$2*(Sections!$O$2/Sections!$N$2)-Sections!GX362/Sections!GM362</f>
        <v>8.8580143757272047</v>
      </c>
      <c r="GT362" s="106">
        <f>(Sections!$V$2*Sections!$L$2*BikeData!$N$2*((Sections!$P$2)/Sections!$M$2)/(1-Sections!$V$2*Sections!$N$2/Sections!$M$2))/Sections!GM362-Sections!GX362/Sections!GM362</f>
        <v>12.837839607319145</v>
      </c>
      <c r="GU362" s="106">
        <f t="shared" si="452"/>
        <v>8.8580143757272047</v>
      </c>
      <c r="GV362" s="106">
        <f t="shared" si="462"/>
        <v>34.764203810310342</v>
      </c>
      <c r="GW362" s="106">
        <f t="shared" si="418"/>
        <v>2.8651905099408893E-2</v>
      </c>
      <c r="GX362" s="106">
        <f>0.5*Sections!$U$2*Sections!$T$2*Sections!GO362^2</f>
        <v>220.99397576888825</v>
      </c>
      <c r="GY362" s="106">
        <f>BikeData!$N$2*((Sections!$P$2)/Sections!$N$2)-(0.5*Sections!$U$2*Sections!$T$2*Sections!GO362^2)/BikeData!$G$5</f>
        <v>9.5972216311802931</v>
      </c>
      <c r="GZ362" s="106">
        <f>Sections!$V$2*BikeData!$N$2*(Sections!$P$2/Sections!$M$2)/(1-Sections!$V$2*Sections!$N$2/Sections!$M$2)</f>
        <v>15.459349727578084</v>
      </c>
      <c r="HA362" s="106">
        <f t="shared" si="453"/>
        <v>9.5972216311802931</v>
      </c>
      <c r="HB362" s="106">
        <f t="shared" si="454"/>
        <v>47.211878759999991</v>
      </c>
      <c r="HC362" s="106">
        <f>MAX(0, (GO362^2 - DY$9^2)/(2*Sections!HA362))</f>
        <v>63.96352804015455</v>
      </c>
      <c r="HD362" s="106">
        <f t="shared" si="455"/>
        <v>1</v>
      </c>
      <c r="HE362" s="106">
        <f t="shared" si="419"/>
        <v>-9.5972216311802931</v>
      </c>
      <c r="HF362" s="639"/>
    </row>
    <row r="363" spans="2:214">
      <c r="B363" s="65"/>
      <c r="C363" s="65"/>
      <c r="D363" s="65"/>
      <c r="E363" s="111"/>
      <c r="F363" s="111"/>
      <c r="K363" s="674"/>
      <c r="L363" s="192">
        <f>INDEX($B$29:$B$34, MATCH($P363, $A$29:$A$34, 0))</f>
        <v>281.54523308547459</v>
      </c>
      <c r="M363" s="149">
        <f t="shared" si="436"/>
        <v>337</v>
      </c>
      <c r="N363" s="149">
        <f t="shared" si="440"/>
        <v>62.012626197917299</v>
      </c>
      <c r="O363" s="149">
        <f t="shared" si="437"/>
        <v>223.24545431250229</v>
      </c>
      <c r="P363" s="149">
        <f>IF(AC363=1,
IF(N363&lt;$E$29,1,
IF(N363&lt;$E$30,2,
IF(N363&lt;$E$31,3,
IF(N363&lt;$E$32,4,
IF(N363&lt;$E$33,5,
IF(N363&lt;$E$34,6)))))),
IF(N363&gt;$F$29,1,
IF(N363&gt;$F$30,2,
IF(N363&gt;$F$31,3,
IF(N363&gt;$F$32,4,
IF(N363&gt;$F$33,5,
IF(N363&gt;$F$34,6)))))))</f>
        <v>4</v>
      </c>
      <c r="Q363" s="149" cm="1">
        <f t="array" ref="Q363">INDEX(Sections!$A$37:$F$67, MATCH(N363, Acceleration!$H$6:$H$36, 1), Sections!P363)</f>
        <v>4.7104625432718503</v>
      </c>
      <c r="R363" s="149">
        <f>(BikeData!$G$5/L363)*BikeData!$N$2*(Sections!$O$2/Sections!$N$2)-Sections!W363/Sections!L363</f>
        <v>7.7868584646730561</v>
      </c>
      <c r="S363" s="149">
        <f>(Sections!$V$2*Sections!$L$2*BikeData!$N$2*((Sections!$P$2)/Sections!$M$2)/(1-Sections!$V$2*Sections!$N$2/Sections!$M$2))/Sections!L363-Sections!W363/Sections!L363</f>
        <v>12.037378312203396</v>
      </c>
      <c r="T363" s="149">
        <f t="shared" si="438"/>
        <v>4.7104625432718503</v>
      </c>
      <c r="U363" s="149">
        <f t="shared" si="432"/>
        <v>61.88651808987661</v>
      </c>
      <c r="V363" s="149">
        <f t="shared" si="434"/>
        <v>1.6142161525784165E-2</v>
      </c>
      <c r="W363" s="149">
        <f>0.5*Sections!$U$2*Sections!$T$2*Sections!N363^2</f>
        <v>692.20184543327139</v>
      </c>
      <c r="X363" s="149">
        <f>BikeData!$N$2*((Sections!$P$2)/Sections!$N$2)-(0.5*Sections!$U$2*Sections!$T$2*Sections!N363^2)/BikeData!$G$5</f>
        <v>7.8123433369970225</v>
      </c>
      <c r="Y363" s="149">
        <f>Sections!$V$2*BikeData!$N$2*(Sections!$P$2/Sections!$M$2)/(1-Sections!$V$2*Sections!$N$2/Sections!$M$2)</f>
        <v>15.459349727578084</v>
      </c>
      <c r="Z363" s="149">
        <f t="shared" si="426"/>
        <v>7.8123433369970225</v>
      </c>
      <c r="AA363" s="149">
        <f>$D$2-M363</f>
        <v>166.2</v>
      </c>
      <c r="AB363" s="149">
        <f>MAX(0, (N363^2 - M$17^2)/(2*Sections!Z363))</f>
        <v>188.72203232221713</v>
      </c>
      <c r="AC363" s="149">
        <f t="shared" si="441"/>
        <v>1</v>
      </c>
      <c r="AD363" s="149">
        <f t="shared" si="435"/>
        <v>-7.8123433369970225</v>
      </c>
      <c r="AE363" s="639"/>
      <c r="FQ363" s="637"/>
      <c r="FR363" s="160">
        <f>INDEX($B$29:$B$34, MATCH($FV363, $A$29:$A$34, 0))</f>
        <v>281.54523308547459</v>
      </c>
      <c r="FS363" s="129">
        <f t="shared" si="442"/>
        <v>337</v>
      </c>
      <c r="FT363" s="129">
        <f t="shared" si="443"/>
        <v>61.22882555663795</v>
      </c>
      <c r="FU363" s="129">
        <f t="shared" si="444"/>
        <v>220.42377200389663</v>
      </c>
      <c r="FV363" s="149">
        <f>IF(GI363=1,
IF(FT363&lt;$E$29,1,
IF(FT363&lt;$E$30,2,
IF(FT363&lt;$E$31,3,
IF(FT363&lt;$E$32,4,
IF(FT363&lt;$E$33,5,
IF(FT363&lt;$E$34,6)))))),
IF(FT363&gt;$F$29,1,
IF(FT363&gt;$F$30,2,
IF(FT363&gt;$F$31,3,
IF(FT363&gt;$F$32,4,
IF(FT363&gt;$F$33,5,
IF(FT363&gt;$F$34,6)))))))</f>
        <v>4</v>
      </c>
      <c r="FW363" s="149" cm="1">
        <f t="array" ref="FW363">INDEX(Sections!$A$37:$F$67, MATCH(FT363, Acceleration!$H$6:$H$36, 1), Sections!FV363)</f>
        <v>4.7104625432718503</v>
      </c>
      <c r="FX363" s="129">
        <f>(BikeData!$G$5/FR363)*BikeData!$N$2*(Sections!$O$2/Sections!$N$2)-Sections!GC363/Sections!FR363</f>
        <v>7.8486155436851401</v>
      </c>
      <c r="FY363" s="129">
        <f>(Sections!$V$2*Sections!$L$2*BikeData!$N$2*((Sections!$P$2)/Sections!$M$2)/(1-Sections!$V$2*Sections!$N$2/Sections!$M$2))/Sections!FR363-Sections!GC363/Sections!FR363</f>
        <v>12.09913539121548</v>
      </c>
      <c r="FZ363" s="129">
        <f t="shared" si="445"/>
        <v>4.7104625432718503</v>
      </c>
      <c r="GA363" s="129">
        <f t="shared" si="463"/>
        <v>61.100021845814808</v>
      </c>
      <c r="GB363" s="129">
        <f t="shared" si="423"/>
        <v>1.6349373369145746E-2</v>
      </c>
      <c r="GC363" s="149">
        <f>0.5*Sections!$U$2*Sections!$T$2*Sections!FT363^2</f>
        <v>674.81443422813607</v>
      </c>
      <c r="GD363" s="149">
        <f>BikeData!$N$2*((Sections!$P$2)/Sections!$N$2)-(0.5*Sections!$U$2*Sections!$T$2*Sections!FT363^2)/BikeData!$G$5</f>
        <v>7.878204743077081</v>
      </c>
      <c r="GE363" s="149">
        <f>Sections!$V$2*BikeData!$N$2*(Sections!$P$2/Sections!$M$2)/(1-Sections!$V$2*Sections!$N$2/Sections!$M$2)</f>
        <v>15.459349727578084</v>
      </c>
      <c r="GF363" s="149">
        <f t="shared" si="446"/>
        <v>7.878204743077081</v>
      </c>
      <c r="GG363" s="149">
        <f t="shared" si="447"/>
        <v>177.54111422000005</v>
      </c>
      <c r="GH363" s="149">
        <f>MAX(0, (FT363^2 - CX$6^2)/(2*Sections!GF363))</f>
        <v>237.93295562288995</v>
      </c>
      <c r="GI363" s="149">
        <f t="shared" si="448"/>
        <v>1</v>
      </c>
      <c r="GJ363" s="149">
        <f t="shared" si="424"/>
        <v>-7.878204743077081</v>
      </c>
      <c r="GK363" s="639"/>
      <c r="GL363" s="670"/>
      <c r="GM363" s="229">
        <f>INDEX($B$29:$B$34, MATCH(GQ363, $A$29:$A$34, 0))</f>
        <v>300.69501336586995</v>
      </c>
      <c r="GN363" s="106">
        <f t="shared" si="449"/>
        <v>337</v>
      </c>
      <c r="GO363" s="106">
        <f t="shared" si="450"/>
        <v>34.764203810310342</v>
      </c>
      <c r="GP363" s="106">
        <f t="shared" si="451"/>
        <v>125.15113371711723</v>
      </c>
      <c r="GQ363" s="106">
        <f>IF(HD363=1,
IF(GO363&lt;$E$29,1,
IF(GO363&lt;$E$30,2,
IF(GO363&lt;$E$31,3,
IF(GO363&lt;$E$32,4,
IF(GO363&lt;$E$33,5,
IF(GO363&lt;$E$34,6)))))),
IF(GO363&gt;$F$29,1,
IF(GO363&gt;$F$30,2,
IF(GO363&gt;$F$31,3,
IF(GO363&gt;$F$32,4,
IF(GO363&gt;$F$33,5,
IF(GO363&gt;$F$34,6)))))))</f>
        <v>2</v>
      </c>
      <c r="GR363" s="106" cm="1">
        <f t="array" ref="GR363">INDEX(Sections!$A$37:$F$67, MATCH(GO363, Acceleration!$H$6:$H$36, 1), Sections!GQ363)</f>
        <v>9.4901727706756382</v>
      </c>
      <c r="GS363" s="106">
        <f>(BikeData!$G$5/GM363)*BikeData!$N$2*(Sections!$O$2/Sections!$N$2)-Sections!GX363/Sections!GM363</f>
        <v>8.8695044225641997</v>
      </c>
      <c r="GT363" s="106">
        <f>(Sections!$V$2*Sections!$L$2*BikeData!$N$2*((Sections!$P$2)/Sections!$M$2)/(1-Sections!$V$2*Sections!$N$2/Sections!$M$2))/Sections!GM363-Sections!GX363/Sections!GM363</f>
        <v>12.84932965415614</v>
      </c>
      <c r="GU363" s="106">
        <f t="shared" si="452"/>
        <v>8.8695044225641997</v>
      </c>
      <c r="GV363" s="106">
        <f t="shared" si="462"/>
        <v>34.486653201805815</v>
      </c>
      <c r="GW363" s="106">
        <f t="shared" si="418"/>
        <v>2.8880509011607883E-2</v>
      </c>
      <c r="GX363" s="106">
        <f>0.5*Sections!$U$2*Sections!$T$2*Sections!GO363^2</f>
        <v>217.53897598166327</v>
      </c>
      <c r="GY363" s="106">
        <f>BikeData!$N$2*((Sections!$P$2)/Sections!$N$2)-(0.5*Sections!$U$2*Sections!$T$2*Sections!GO363^2)/BikeData!$G$5</f>
        <v>9.610308751586448</v>
      </c>
      <c r="GZ363" s="106">
        <f>Sections!$V$2*BikeData!$N$2*(Sections!$P$2/Sections!$M$2)/(1-Sections!$V$2*Sections!$N$2/Sections!$M$2)</f>
        <v>15.459349727578084</v>
      </c>
      <c r="HA363" s="106">
        <f t="shared" si="453"/>
        <v>9.610308751586448</v>
      </c>
      <c r="HB363" s="106">
        <f t="shared" si="454"/>
        <v>46.211878759999991</v>
      </c>
      <c r="HC363" s="106">
        <f>MAX(0, (GO363^2 - DY$9^2)/(2*Sections!HA363))</f>
        <v>62.877785605238302</v>
      </c>
      <c r="HD363" s="106">
        <f t="shared" si="455"/>
        <v>1</v>
      </c>
      <c r="HE363" s="106">
        <f t="shared" si="419"/>
        <v>-9.610308751586448</v>
      </c>
      <c r="HF363" s="639"/>
    </row>
    <row r="364" spans="2:214">
      <c r="B364" s="65"/>
      <c r="C364" s="65"/>
      <c r="D364" s="65"/>
      <c r="E364" s="111"/>
      <c r="F364" s="111"/>
      <c r="K364" s="674"/>
      <c r="L364" s="192">
        <f>INDEX($B$29:$B$34, MATCH($P364, $A$29:$A$34, 0))</f>
        <v>281.54523308547459</v>
      </c>
      <c r="M364" s="149">
        <f t="shared" si="436"/>
        <v>338</v>
      </c>
      <c r="N364" s="149">
        <f t="shared" si="440"/>
        <v>61.88651808987661</v>
      </c>
      <c r="O364" s="149">
        <f t="shared" si="437"/>
        <v>222.79146512355581</v>
      </c>
      <c r="P364" s="149">
        <f>IF(AC364=1,
IF(N364&lt;$E$29,1,
IF(N364&lt;$E$30,2,
IF(N364&lt;$E$31,3,
IF(N364&lt;$E$32,4,
IF(N364&lt;$E$33,5,
IF(N364&lt;$E$34,6)))))),
IF(N364&gt;$F$29,1,
IF(N364&gt;$F$30,2,
IF(N364&gt;$F$31,3,
IF(N364&gt;$F$32,4,
IF(N364&gt;$F$33,5,
IF(N364&gt;$F$34,6)))))))</f>
        <v>4</v>
      </c>
      <c r="Q364" s="149" cm="1">
        <f t="array" ref="Q364">INDEX(Sections!$A$37:$F$67, MATCH(N364, Acceleration!$H$6:$H$36, 1), Sections!P364)</f>
        <v>4.7104625432718503</v>
      </c>
      <c r="R364" s="149">
        <f>(BikeData!$G$5/L364)*BikeData!$N$2*(Sections!$O$2/Sections!$N$2)-Sections!W364/Sections!L364</f>
        <v>7.7968477781858336</v>
      </c>
      <c r="S364" s="149">
        <f>(Sections!$V$2*Sections!$L$2*BikeData!$N$2*((Sections!$P$2)/Sections!$M$2)/(1-Sections!$V$2*Sections!$N$2/Sections!$M$2))/Sections!L364-Sections!W364/Sections!L364</f>
        <v>12.047367625716173</v>
      </c>
      <c r="T364" s="149">
        <f t="shared" si="438"/>
        <v>4.7104625432718503</v>
      </c>
      <c r="U364" s="149">
        <f t="shared" si="432"/>
        <v>61.759979988854525</v>
      </c>
      <c r="V364" s="149">
        <f t="shared" si="434"/>
        <v>1.6175144715595276E-2</v>
      </c>
      <c r="W364" s="149">
        <f>0.5*Sections!$U$2*Sections!$T$2*Sections!N364^2</f>
        <v>689.38940183195245</v>
      </c>
      <c r="X364" s="149">
        <f>BikeData!$N$2*((Sections!$P$2)/Sections!$N$2)-(0.5*Sections!$U$2*Sections!$T$2*Sections!N364^2)/BikeData!$G$5</f>
        <v>7.822996532456564</v>
      </c>
      <c r="Y364" s="149">
        <f>Sections!$V$2*BikeData!$N$2*(Sections!$P$2/Sections!$M$2)/(1-Sections!$V$2*Sections!$N$2/Sections!$M$2)</f>
        <v>15.459349727578084</v>
      </c>
      <c r="Z364" s="149">
        <f t="shared" ref="Z364:Z395" si="464">MIN(X364,Y364)</f>
        <v>7.822996532456564</v>
      </c>
      <c r="AA364" s="149">
        <f>$D$2-M364</f>
        <v>165.2</v>
      </c>
      <c r="AB364" s="149">
        <f>MAX(0, (N364^2 - M$17^2)/(2*Sections!Z364))</f>
        <v>187.46639632722548</v>
      </c>
      <c r="AC364" s="149">
        <f t="shared" si="441"/>
        <v>1</v>
      </c>
      <c r="AD364" s="149">
        <f t="shared" si="435"/>
        <v>-7.822996532456564</v>
      </c>
      <c r="AE364" s="639"/>
      <c r="FQ364" s="637"/>
      <c r="FR364" s="160">
        <f>INDEX($B$29:$B$34, MATCH($FV364, $A$29:$A$34, 0))</f>
        <v>281.54523308547459</v>
      </c>
      <c r="FS364" s="129">
        <f t="shared" si="442"/>
        <v>338</v>
      </c>
      <c r="FT364" s="129">
        <f t="shared" si="443"/>
        <v>61.100021845814808</v>
      </c>
      <c r="FU364" s="129">
        <f t="shared" si="444"/>
        <v>219.9600786449333</v>
      </c>
      <c r="FV364" s="149">
        <f>IF(GI364=1,
IF(FT364&lt;$E$29,1,
IF(FT364&lt;$E$30,2,
IF(FT364&lt;$E$31,3,
IF(FT364&lt;$E$32,4,
IF(FT364&lt;$E$33,5,
IF(FT364&lt;$E$34,6)))))),
IF(FT364&gt;$F$29,1,
IF(FT364&gt;$F$30,2,
IF(FT364&gt;$F$31,3,
IF(FT364&gt;$F$32,4,
IF(FT364&gt;$F$33,5,
IF(FT364&gt;$F$34,6)))))))</f>
        <v>4</v>
      </c>
      <c r="FW364" s="149" cm="1">
        <f t="array" ref="FW364">INDEX(Sections!$A$37:$F$67, MATCH(FT364, Acceleration!$H$6:$H$36, 1), Sections!FV364)</f>
        <v>4.7104625432718503</v>
      </c>
      <c r="FX364" s="129">
        <f>(BikeData!$G$5/FR364)*BikeData!$N$2*(Sections!$O$2/Sections!$N$2)-Sections!GC364/Sections!FR364</f>
        <v>7.8586890713965705</v>
      </c>
      <c r="FY364" s="129">
        <f>(Sections!$V$2*Sections!$L$2*BikeData!$N$2*((Sections!$P$2)/Sections!$M$2)/(1-Sections!$V$2*Sections!$N$2/Sections!$M$2))/Sections!FR364-Sections!GC364/Sections!FR364</f>
        <v>12.10920891892691</v>
      </c>
      <c r="FZ364" s="129">
        <f t="shared" si="445"/>
        <v>4.7104625432718503</v>
      </c>
      <c r="GA364" s="129">
        <f t="shared" si="463"/>
        <v>60.970769833256632</v>
      </c>
      <c r="GB364" s="129">
        <f t="shared" si="423"/>
        <v>1.6383935685926186E-2</v>
      </c>
      <c r="GC364" s="149">
        <f>0.5*Sections!$U$2*Sections!$T$2*Sections!FT364^2</f>
        <v>671.97828052062846</v>
      </c>
      <c r="GD364" s="149">
        <f>BikeData!$N$2*((Sections!$P$2)/Sections!$N$2)-(0.5*Sections!$U$2*Sections!$T$2*Sections!FT364^2)/BikeData!$G$5</f>
        <v>7.8889477495449132</v>
      </c>
      <c r="GE364" s="149">
        <f>Sections!$V$2*BikeData!$N$2*(Sections!$P$2/Sections!$M$2)/(1-Sections!$V$2*Sections!$N$2/Sections!$M$2)</f>
        <v>15.459349727578084</v>
      </c>
      <c r="GF364" s="149">
        <f t="shared" si="446"/>
        <v>7.8889477495449132</v>
      </c>
      <c r="GG364" s="149">
        <f t="shared" si="447"/>
        <v>176.54111422000005</v>
      </c>
      <c r="GH364" s="149">
        <f>MAX(0, (FT364^2 - CX$6^2)/(2*Sections!GF364))</f>
        <v>236.61030520669902</v>
      </c>
      <c r="GI364" s="149">
        <f t="shared" si="448"/>
        <v>1</v>
      </c>
      <c r="GJ364" s="149">
        <f t="shared" si="424"/>
        <v>-7.8889477495449132</v>
      </c>
      <c r="GK364" s="639"/>
      <c r="GL364" s="670"/>
      <c r="GM364" s="229">
        <f>INDEX($B$29:$B$34, MATCH(GQ364, $A$29:$A$34, 0))</f>
        <v>300.69501336586995</v>
      </c>
      <c r="GN364" s="106">
        <f t="shared" si="449"/>
        <v>338</v>
      </c>
      <c r="GO364" s="106">
        <f t="shared" si="450"/>
        <v>34.486653201805815</v>
      </c>
      <c r="GP364" s="106">
        <f t="shared" si="451"/>
        <v>124.15195152650094</v>
      </c>
      <c r="GQ364" s="106">
        <f>IF(HD364=1,
IF(GO364&lt;$E$29,1,
IF(GO364&lt;$E$30,2,
IF(GO364&lt;$E$31,3,
IF(GO364&lt;$E$32,4,
IF(GO364&lt;$E$33,5,
IF(GO364&lt;$E$34,6)))))),
IF(GO364&gt;$F$29,1,
IF(GO364&gt;$F$30,2,
IF(GO364&gt;$F$31,3,
IF(GO364&gt;$F$32,4,
IF(GO364&gt;$F$33,5,
IF(GO364&gt;$F$34,6)))))))</f>
        <v>2</v>
      </c>
      <c r="GR364" s="106" cm="1">
        <f t="array" ref="GR364">INDEX(Sections!$A$37:$F$67, MATCH(GO364, Acceleration!$H$6:$H$36, 1), Sections!GQ364)</f>
        <v>9.4901727706756382</v>
      </c>
      <c r="GS364" s="106">
        <f>(BikeData!$G$5/GM364)*BikeData!$N$2*(Sections!$O$2/Sections!$N$2)-Sections!GX364/Sections!GM364</f>
        <v>8.8810101376468822</v>
      </c>
      <c r="GT364" s="106">
        <f>(Sections!$V$2*Sections!$L$2*BikeData!$N$2*((Sections!$P$2)/Sections!$M$2)/(1-Sections!$V$2*Sections!$N$2/Sections!$M$2))/Sections!GM364-Sections!GX364/Sections!GM364</f>
        <v>12.860835369238822</v>
      </c>
      <c r="GU364" s="106">
        <f t="shared" si="452"/>
        <v>8.8810101376468822</v>
      </c>
      <c r="GV364" s="106">
        <f t="shared" si="462"/>
        <v>34.206467540883139</v>
      </c>
      <c r="GW364" s="106">
        <f t="shared" si="418"/>
        <v>2.9114996936761423E-2</v>
      </c>
      <c r="GX364" s="106">
        <f>0.5*Sections!$U$2*Sections!$T$2*Sections!GO364^2</f>
        <v>214.07926483109219</v>
      </c>
      <c r="GY364" s="106">
        <f>BikeData!$N$2*((Sections!$P$2)/Sections!$N$2)-(0.5*Sections!$U$2*Sections!$T$2*Sections!GO364^2)/BikeData!$G$5</f>
        <v>9.6234137180658834</v>
      </c>
      <c r="GZ364" s="106">
        <f>Sections!$V$2*BikeData!$N$2*(Sections!$P$2/Sections!$M$2)/(1-Sections!$V$2*Sections!$N$2/Sections!$M$2)</f>
        <v>15.459349727578084</v>
      </c>
      <c r="HA364" s="106">
        <f t="shared" si="453"/>
        <v>9.6234137180658834</v>
      </c>
      <c r="HB364" s="106">
        <f t="shared" si="454"/>
        <v>45.211878759999991</v>
      </c>
      <c r="HC364" s="106">
        <f>MAX(0, (GO364^2 - DY$9^2)/(2*Sections!HA364))</f>
        <v>61.793521711994686</v>
      </c>
      <c r="HD364" s="106">
        <f t="shared" si="455"/>
        <v>1</v>
      </c>
      <c r="HE364" s="106">
        <f t="shared" si="419"/>
        <v>-9.6234137180658834</v>
      </c>
      <c r="HF364" s="639"/>
    </row>
    <row r="365" spans="2:214">
      <c r="B365" s="65"/>
      <c r="C365" s="65"/>
      <c r="D365" s="65"/>
      <c r="E365" s="111"/>
      <c r="F365" s="111"/>
      <c r="K365" s="674"/>
      <c r="L365" s="192">
        <f>INDEX($B$29:$B$34, MATCH($P365, $A$29:$A$34, 0))</f>
        <v>281.54523308547459</v>
      </c>
      <c r="M365" s="149">
        <f t="shared" si="436"/>
        <v>339</v>
      </c>
      <c r="N365" s="149">
        <f t="shared" si="440"/>
        <v>61.759979988854525</v>
      </c>
      <c r="O365" s="149">
        <f t="shared" si="437"/>
        <v>222.3359279598763</v>
      </c>
      <c r="P365" s="149">
        <f>IF(AC365=1,
IF(N365&lt;$E$29,1,
IF(N365&lt;$E$30,2,
IF(N365&lt;$E$31,3,
IF(N365&lt;$E$32,4,
IF(N365&lt;$E$33,5,
IF(N365&lt;$E$34,6)))))),
IF(N365&gt;$F$29,1,
IF(N365&gt;$F$30,2,
IF(N365&gt;$F$31,3,
IF(N365&gt;$F$32,4,
IF(N365&gt;$F$33,5,
IF(N365&gt;$F$34,6)))))))</f>
        <v>4</v>
      </c>
      <c r="Q365" s="149" cm="1">
        <f t="array" ref="Q365">INDEX(Sections!$A$37:$F$67, MATCH(N365, Acceleration!$H$6:$H$36, 1), Sections!P365)</f>
        <v>4.7104625432718503</v>
      </c>
      <c r="R365" s="149">
        <f>(BikeData!$G$5/L365)*BikeData!$N$2*(Sections!$O$2/Sections!$N$2)-Sections!W365/Sections!L365</f>
        <v>7.8068507134897658</v>
      </c>
      <c r="S365" s="149">
        <f>(Sections!$V$2*Sections!$L$2*BikeData!$N$2*((Sections!$P$2)/Sections!$M$2)/(1-Sections!$V$2*Sections!$N$2/Sections!$M$2))/Sections!L365-Sections!W365/Sections!L365</f>
        <v>12.057370561020106</v>
      </c>
      <c r="T365" s="149">
        <f t="shared" si="438"/>
        <v>4.7104625432718503</v>
      </c>
      <c r="U365" s="149">
        <f t="shared" si="432"/>
        <v>61.633009010705536</v>
      </c>
      <c r="V365" s="149">
        <f t="shared" si="434"/>
        <v>1.6208376312264617E-2</v>
      </c>
      <c r="W365" s="149">
        <f>0.5*Sections!$U$2*Sections!$T$2*Sections!N365^2</f>
        <v>686.57312308026803</v>
      </c>
      <c r="X365" s="149">
        <f>BikeData!$N$2*((Sections!$P$2)/Sections!$N$2)-(0.5*Sections!$U$2*Sections!$T$2*Sections!N365^2)/BikeData!$G$5</f>
        <v>7.8336642550008238</v>
      </c>
      <c r="Y365" s="149">
        <f>Sections!$V$2*BikeData!$N$2*(Sections!$P$2/Sections!$M$2)/(1-Sections!$V$2*Sections!$N$2/Sections!$M$2)</f>
        <v>15.459349727578084</v>
      </c>
      <c r="Z365" s="149">
        <f t="shared" si="464"/>
        <v>7.8336642550008238</v>
      </c>
      <c r="AA365" s="149">
        <f>$D$2-M365</f>
        <v>164.2</v>
      </c>
      <c r="AB365" s="149">
        <f>MAX(0, (N365^2 - M$17^2)/(2*Sections!Z365))</f>
        <v>186.21247023145528</v>
      </c>
      <c r="AC365" s="149">
        <f t="shared" si="441"/>
        <v>1</v>
      </c>
      <c r="AD365" s="149">
        <f t="shared" si="435"/>
        <v>-7.8336642550008238</v>
      </c>
      <c r="AE365" s="639"/>
      <c r="FQ365" s="637"/>
      <c r="FR365" s="160">
        <f>INDEX($B$29:$B$34, MATCH($FV365, $A$29:$A$34, 0))</f>
        <v>281.54523308547459</v>
      </c>
      <c r="FS365" s="129">
        <f t="shared" si="442"/>
        <v>339</v>
      </c>
      <c r="FT365" s="129">
        <f t="shared" si="443"/>
        <v>60.970769833256632</v>
      </c>
      <c r="FU365" s="129">
        <f t="shared" si="444"/>
        <v>219.49477139972387</v>
      </c>
      <c r="FV365" s="149">
        <f>IF(GI365=1,
IF(FT365&lt;$E$29,1,
IF(FT365&lt;$E$30,2,
IF(FT365&lt;$E$31,3,
IF(FT365&lt;$E$32,4,
IF(FT365&lt;$E$33,5,
IF(FT365&lt;$E$34,6)))))),
IF(FT365&gt;$F$29,1,
IF(FT365&gt;$F$30,2,
IF(FT365&gt;$F$31,3,
IF(FT365&gt;$F$32,4,
IF(FT365&gt;$F$33,5,
IF(FT365&gt;$F$34,6)))))))</f>
        <v>4</v>
      </c>
      <c r="FW365" s="149" cm="1">
        <f t="array" ref="FW365">INDEX(Sections!$A$37:$F$67, MATCH(FT365, Acceleration!$H$6:$H$36, 1), Sections!FV365)</f>
        <v>4.7104625432718503</v>
      </c>
      <c r="FX365" s="129">
        <f>(BikeData!$G$5/FR365)*BikeData!$N$2*(Sections!$O$2/Sections!$N$2)-Sections!GC365/Sections!FR365</f>
        <v>7.8687763357366993</v>
      </c>
      <c r="FY365" s="129">
        <f>(Sections!$V$2*Sections!$L$2*BikeData!$N$2*((Sections!$P$2)/Sections!$M$2)/(1-Sections!$V$2*Sections!$N$2/Sections!$M$2))/Sections!FR365-Sections!GC365/Sections!FR365</f>
        <v>12.119296183267039</v>
      </c>
      <c r="FZ365" s="129">
        <f t="shared" si="445"/>
        <v>4.7104625432718503</v>
      </c>
      <c r="GA365" s="129">
        <f t="shared" si="463"/>
        <v>60.841066421035251</v>
      </c>
      <c r="GB365" s="129">
        <f t="shared" si="423"/>
        <v>1.6418765708652631E-2</v>
      </c>
      <c r="GC365" s="149">
        <f>0.5*Sections!$U$2*Sections!$T$2*Sections!FT365^2</f>
        <v>669.13825933079227</v>
      </c>
      <c r="GD365" s="149">
        <f>BikeData!$N$2*((Sections!$P$2)/Sections!$N$2)-(0.5*Sections!$U$2*Sections!$T$2*Sections!FT365^2)/BikeData!$G$5</f>
        <v>7.8997054055670191</v>
      </c>
      <c r="GE365" s="149">
        <f>Sections!$V$2*BikeData!$N$2*(Sections!$P$2/Sections!$M$2)/(1-Sections!$V$2*Sections!$N$2/Sections!$M$2)</f>
        <v>15.459349727578084</v>
      </c>
      <c r="GF365" s="149">
        <f t="shared" si="446"/>
        <v>7.8997054055670191</v>
      </c>
      <c r="GG365" s="149">
        <f t="shared" si="447"/>
        <v>175.54111422000005</v>
      </c>
      <c r="GH365" s="149">
        <f>MAX(0, (FT365^2 - CX$6^2)/(2*Sections!GF365))</f>
        <v>235.28945594858735</v>
      </c>
      <c r="GI365" s="149">
        <f t="shared" si="448"/>
        <v>1</v>
      </c>
      <c r="GJ365" s="149">
        <f t="shared" si="424"/>
        <v>-7.8997054055670191</v>
      </c>
      <c r="GK365" s="639"/>
      <c r="GL365" s="670"/>
      <c r="GM365" s="229">
        <f>INDEX($B$29:$B$34, MATCH(GQ365, $A$29:$A$34, 0))</f>
        <v>300.69501336586995</v>
      </c>
      <c r="GN365" s="106">
        <f t="shared" si="449"/>
        <v>339</v>
      </c>
      <c r="GO365" s="106">
        <f t="shared" si="450"/>
        <v>34.206467540883139</v>
      </c>
      <c r="GP365" s="106">
        <f t="shared" si="451"/>
        <v>123.1432831471793</v>
      </c>
      <c r="GQ365" s="106">
        <f>IF(HD365=1,
IF(GO365&lt;$E$29,1,
IF(GO365&lt;$E$30,2,
IF(GO365&lt;$E$31,3,
IF(GO365&lt;$E$32,4,
IF(GO365&lt;$E$33,5,
IF(GO365&lt;$E$34,6)))))),
IF(GO365&gt;$F$29,1,
IF(GO365&gt;$F$30,2,
IF(GO365&gt;$F$31,3,
IF(GO365&gt;$F$32,4,
IF(GO365&gt;$F$33,5,
IF(GO365&gt;$F$34,6)))))))</f>
        <v>2</v>
      </c>
      <c r="GR365" s="106" cm="1">
        <f t="array" ref="GR365">INDEX(Sections!$A$37:$F$67, MATCH(GO365, Acceleration!$H$6:$H$36, 1), Sections!GQ365)</f>
        <v>9.4901727706756382</v>
      </c>
      <c r="GS365" s="106">
        <f>(BikeData!$G$5/GM365)*BikeData!$N$2*(Sections!$O$2/Sections!$N$2)-Sections!GX365/Sections!GM365</f>
        <v>8.8925315423410414</v>
      </c>
      <c r="GT365" s="106">
        <f>(Sections!$V$2*Sections!$L$2*BikeData!$N$2*((Sections!$P$2)/Sections!$M$2)/(1-Sections!$V$2*Sections!$N$2/Sections!$M$2))/Sections!GM365-Sections!GX365/Sections!GM365</f>
        <v>12.872356773932982</v>
      </c>
      <c r="GU365" s="106">
        <f t="shared" si="452"/>
        <v>8.8925315423410414</v>
      </c>
      <c r="GV365" s="106">
        <f t="shared" si="462"/>
        <v>33.923581009610167</v>
      </c>
      <c r="GW365" s="106">
        <f t="shared" si="418"/>
        <v>2.9355622703214828E-2</v>
      </c>
      <c r="GX365" s="106">
        <f>0.5*Sections!$U$2*Sections!$T$2*Sections!GO365^2</f>
        <v>210.61483589258853</v>
      </c>
      <c r="GY365" s="106">
        <f>BikeData!$N$2*((Sections!$P$2)/Sections!$N$2)-(0.5*Sections!$U$2*Sections!$T$2*Sections!GO365^2)/BikeData!$G$5</f>
        <v>9.6365365549541551</v>
      </c>
      <c r="GZ365" s="106">
        <f>Sections!$V$2*BikeData!$N$2*(Sections!$P$2/Sections!$M$2)/(1-Sections!$V$2*Sections!$N$2/Sections!$M$2)</f>
        <v>15.459349727578084</v>
      </c>
      <c r="HA365" s="106">
        <f t="shared" si="453"/>
        <v>9.6365365549541551</v>
      </c>
      <c r="HB365" s="106">
        <f t="shared" si="454"/>
        <v>44.211878759999991</v>
      </c>
      <c r="HC365" s="106">
        <f>MAX(0, (GO365^2 - DY$9^2)/(2*Sections!HA365))</f>
        <v>60.710734346976096</v>
      </c>
      <c r="HD365" s="106">
        <f t="shared" si="455"/>
        <v>1</v>
      </c>
      <c r="HE365" s="106">
        <f t="shared" si="419"/>
        <v>-9.6365365549541551</v>
      </c>
      <c r="HF365" s="639"/>
    </row>
    <row r="366" spans="2:214">
      <c r="B366" s="65"/>
      <c r="C366" s="65"/>
      <c r="D366" s="65"/>
      <c r="E366" s="111"/>
      <c r="F366" s="111"/>
      <c r="K366" s="674"/>
      <c r="L366" s="192">
        <f>INDEX($B$29:$B$34, MATCH($P366, $A$29:$A$34, 0))</f>
        <v>281.54523308547459</v>
      </c>
      <c r="M366" s="149">
        <f t="shared" si="436"/>
        <v>340</v>
      </c>
      <c r="N366" s="149">
        <f t="shared" si="440"/>
        <v>61.633009010705536</v>
      </c>
      <c r="O366" s="149">
        <f t="shared" si="437"/>
        <v>221.87883243853994</v>
      </c>
      <c r="P366" s="149">
        <f>IF(AC366=1,
IF(N366&lt;$E$29,1,
IF(N366&lt;$E$30,2,
IF(N366&lt;$E$31,3,
IF(N366&lt;$E$32,4,
IF(N366&lt;$E$33,5,
IF(N366&lt;$E$34,6)))))),
IF(N366&gt;$F$29,1,
IF(N366&gt;$F$30,2,
IF(N366&gt;$F$31,3,
IF(N366&gt;$F$32,4,
IF(N366&gt;$F$33,5,
IF(N366&gt;$F$34,6)))))))</f>
        <v>4</v>
      </c>
      <c r="Q366" s="149" cm="1">
        <f t="array" ref="Q366">INDEX(Sections!$A$37:$F$67, MATCH(N366, Acceleration!$H$6:$H$36, 1), Sections!P366)</f>
        <v>4.7104625432718503</v>
      </c>
      <c r="R366" s="149">
        <f>(BikeData!$G$5/L366)*BikeData!$N$2*(Sections!$O$2/Sections!$N$2)-Sections!W366/Sections!L366</f>
        <v>7.8168672891600215</v>
      </c>
      <c r="S366" s="149">
        <f>(Sections!$V$2*Sections!$L$2*BikeData!$N$2*((Sections!$P$2)/Sections!$M$2)/(1-Sections!$V$2*Sections!$N$2/Sections!$M$2))/Sections!L366-Sections!W366/Sections!L366</f>
        <v>12.06738713669036</v>
      </c>
      <c r="T366" s="149">
        <f t="shared" si="438"/>
        <v>4.7104625432718503</v>
      </c>
      <c r="U366" s="149">
        <f t="shared" si="432"/>
        <v>61.505602238046826</v>
      </c>
      <c r="V366" s="149">
        <f t="shared" si="434"/>
        <v>1.6241859313808598E-2</v>
      </c>
      <c r="W366" s="149">
        <f>0.5*Sections!$U$2*Sections!$T$2*Sections!N366^2</f>
        <v>683.75300394846772</v>
      </c>
      <c r="X366" s="149">
        <f>BikeData!$N$2*((Sections!$P$2)/Sections!$N$2)-(0.5*Sections!$U$2*Sections!$T$2*Sections!N366^2)/BikeData!$G$5</f>
        <v>7.8443465244394606</v>
      </c>
      <c r="Y366" s="149">
        <f>Sections!$V$2*BikeData!$N$2*(Sections!$P$2/Sections!$M$2)/(1-Sections!$V$2*Sections!$N$2/Sections!$M$2)</f>
        <v>15.459349727578084</v>
      </c>
      <c r="Z366" s="149">
        <f t="shared" si="464"/>
        <v>7.8443465244394606</v>
      </c>
      <c r="AA366" s="149">
        <f>$D$2-M366</f>
        <v>163.19999999999999</v>
      </c>
      <c r="AB366" s="149">
        <f>MAX(0, (N366^2 - M$17^2)/(2*Sections!Z366))</f>
        <v>184.96025170640112</v>
      </c>
      <c r="AC366" s="149">
        <f t="shared" si="441"/>
        <v>1</v>
      </c>
      <c r="AD366" s="149">
        <f t="shared" si="435"/>
        <v>-7.8443465244394606</v>
      </c>
      <c r="AE366" s="639"/>
      <c r="FQ366" s="637"/>
      <c r="FR366" s="160">
        <f>INDEX($B$29:$B$34, MATCH($FV366, $A$29:$A$34, 0))</f>
        <v>281.54523308547459</v>
      </c>
      <c r="FS366" s="129">
        <f t="shared" si="442"/>
        <v>340</v>
      </c>
      <c r="FT366" s="129">
        <f t="shared" si="443"/>
        <v>60.841066421035251</v>
      </c>
      <c r="FU366" s="129">
        <f t="shared" si="444"/>
        <v>219.02783911572692</v>
      </c>
      <c r="FV366" s="149">
        <f>IF(GI366=1,
IF(FT366&lt;$E$29,1,
IF(FT366&lt;$E$30,2,
IF(FT366&lt;$E$31,3,
IF(FT366&lt;$E$32,4,
IF(FT366&lt;$E$33,5,
IF(FT366&lt;$E$34,6)))))),
IF(FT366&gt;$F$29,1,
IF(FT366&gt;$F$30,2,
IF(FT366&gt;$F$31,3,
IF(FT366&gt;$F$32,4,
IF(FT366&gt;$F$33,5,
IF(FT366&gt;$F$34,6)))))))</f>
        <v>4</v>
      </c>
      <c r="FW366" s="149" cm="1">
        <f t="array" ref="FW366">INDEX(Sections!$A$37:$F$67, MATCH(FT366, Acceleration!$H$6:$H$36, 1), Sections!FV366)</f>
        <v>4.7104625432718503</v>
      </c>
      <c r="FX366" s="129">
        <f>(BikeData!$G$5/FR366)*BikeData!$N$2*(Sections!$O$2/Sections!$N$2)-Sections!GC366/Sections!FR366</f>
        <v>7.8788773554372913</v>
      </c>
      <c r="FY366" s="129">
        <f>(Sections!$V$2*Sections!$L$2*BikeData!$N$2*((Sections!$P$2)/Sections!$M$2)/(1-Sections!$V$2*Sections!$N$2/Sections!$M$2))/Sections!FR366-Sections!GC366/Sections!FR366</f>
        <v>12.129397202967631</v>
      </c>
      <c r="FZ366" s="129">
        <f t="shared" si="445"/>
        <v>4.7104625432718503</v>
      </c>
      <c r="GA366" s="129">
        <f t="shared" si="463"/>
        <v>60.710908474396781</v>
      </c>
      <c r="GB366" s="129">
        <f t="shared" si="423"/>
        <v>1.6453866765394464E-2</v>
      </c>
      <c r="GC366" s="149">
        <f>0.5*Sections!$U$2*Sections!$T$2*Sections!FT366^2</f>
        <v>666.29436538478808</v>
      </c>
      <c r="GD366" s="149">
        <f>BikeData!$N$2*((Sections!$P$2)/Sections!$N$2)-(0.5*Sections!$U$2*Sections!$T$2*Sections!FT366^2)/BikeData!$G$5</f>
        <v>7.910477731120066</v>
      </c>
      <c r="GE366" s="149">
        <f>Sections!$V$2*BikeData!$N$2*(Sections!$P$2/Sections!$M$2)/(1-Sections!$V$2*Sections!$N$2/Sections!$M$2)</f>
        <v>15.459349727578084</v>
      </c>
      <c r="GF366" s="149">
        <f t="shared" si="446"/>
        <v>7.910477731120066</v>
      </c>
      <c r="GG366" s="149">
        <f t="shared" si="447"/>
        <v>174.54111422000005</v>
      </c>
      <c r="GH366" s="149">
        <f>MAX(0, (FT366^2 - CX$6^2)/(2*Sections!GF366))</f>
        <v>233.97040539577492</v>
      </c>
      <c r="GI366" s="149">
        <f t="shared" si="448"/>
        <v>1</v>
      </c>
      <c r="GJ366" s="149">
        <f t="shared" si="424"/>
        <v>-7.910477731120066</v>
      </c>
      <c r="GK366" s="639"/>
      <c r="GL366" s="670"/>
      <c r="GM366" s="229">
        <f>INDEX($B$29:$B$34, MATCH(GQ366, $A$29:$A$34, 0))</f>
        <v>300.69501336586995</v>
      </c>
      <c r="GN366" s="106">
        <f t="shared" si="449"/>
        <v>340</v>
      </c>
      <c r="GO366" s="106">
        <f t="shared" si="450"/>
        <v>33.923581009610167</v>
      </c>
      <c r="GP366" s="106">
        <f t="shared" si="451"/>
        <v>122.12489163459661</v>
      </c>
      <c r="GQ366" s="106">
        <f>IF(HD366=1,
IF(GO366&lt;$E$29,1,
IF(GO366&lt;$E$30,2,
IF(GO366&lt;$E$31,3,
IF(GO366&lt;$E$32,4,
IF(GO366&lt;$E$33,5,
IF(GO366&lt;$E$34,6)))))),
IF(GO366&gt;$F$29,1,
IF(GO366&gt;$F$30,2,
IF(GO366&gt;$F$31,3,
IF(GO366&gt;$F$32,4,
IF(GO366&gt;$F$33,5,
IF(GO366&gt;$F$34,6)))))))</f>
        <v>2</v>
      </c>
      <c r="GR366" s="106" cm="1">
        <f t="array" ref="GR366">INDEX(Sections!$A$37:$F$67, MATCH(GO366, Acceleration!$H$6:$H$36, 1), Sections!GQ366)</f>
        <v>9.4901727706756382</v>
      </c>
      <c r="GS366" s="106">
        <f>(BikeData!$G$5/GM366)*BikeData!$N$2*(Sections!$O$2/Sections!$N$2)-Sections!GX366/Sections!GM366</f>
        <v>8.9040686580416004</v>
      </c>
      <c r="GT366" s="106">
        <f>(Sections!$V$2*Sections!$L$2*BikeData!$N$2*((Sections!$P$2)/Sections!$M$2)/(1-Sections!$V$2*Sections!$N$2/Sections!$M$2))/Sections!GM366-Sections!GX366/Sections!GM366</f>
        <v>12.883893889633541</v>
      </c>
      <c r="GU366" s="106">
        <f t="shared" si="452"/>
        <v>8.9040686580416004</v>
      </c>
      <c r="GV366" s="106">
        <f t="shared" si="462"/>
        <v>33.637924935143424</v>
      </c>
      <c r="GW366" s="106">
        <f t="shared" si="418"/>
        <v>2.9602655713971578E-2</v>
      </c>
      <c r="GX366" s="106">
        <f>0.5*Sections!$U$2*Sections!$T$2*Sections!GO366^2</f>
        <v>207.14568273280506</v>
      </c>
      <c r="GY366" s="106">
        <f>BikeData!$N$2*((Sections!$P$2)/Sections!$N$2)-(0.5*Sections!$U$2*Sections!$T$2*Sections!GO366^2)/BikeData!$G$5</f>
        <v>9.6496772866200011</v>
      </c>
      <c r="GZ366" s="106">
        <f>Sections!$V$2*BikeData!$N$2*(Sections!$P$2/Sections!$M$2)/(1-Sections!$V$2*Sections!$N$2/Sections!$M$2)</f>
        <v>15.459349727578084</v>
      </c>
      <c r="HA366" s="106">
        <f t="shared" si="453"/>
        <v>9.6496772866200011</v>
      </c>
      <c r="HB366" s="106">
        <f t="shared" si="454"/>
        <v>43.211878759999991</v>
      </c>
      <c r="HC366" s="106">
        <f>MAX(0, (GO366^2 - DY$9^2)/(2*Sections!HA366))</f>
        <v>59.62942149947682</v>
      </c>
      <c r="HD366" s="106">
        <f t="shared" si="455"/>
        <v>1</v>
      </c>
      <c r="HE366" s="106">
        <f t="shared" si="419"/>
        <v>-9.6496772866200011</v>
      </c>
      <c r="HF366" s="639"/>
    </row>
    <row r="367" spans="2:214">
      <c r="B367" s="65"/>
      <c r="C367" s="65"/>
      <c r="D367" s="65"/>
      <c r="E367" s="111"/>
      <c r="F367" s="111"/>
      <c r="K367" s="674"/>
      <c r="L367" s="192">
        <f>INDEX($B$29:$B$34, MATCH($P367, $A$29:$A$34, 0))</f>
        <v>281.54523308547459</v>
      </c>
      <c r="M367" s="149">
        <f t="shared" si="436"/>
        <v>341</v>
      </c>
      <c r="N367" s="149">
        <f t="shared" si="440"/>
        <v>61.505602238046826</v>
      </c>
      <c r="O367" s="149">
        <f t="shared" si="437"/>
        <v>221.42016805696858</v>
      </c>
      <c r="P367" s="149">
        <f>IF(AC367=1,
IF(N367&lt;$E$29,1,
IF(N367&lt;$E$30,2,
IF(N367&lt;$E$31,3,
IF(N367&lt;$E$32,4,
IF(N367&lt;$E$33,5,
IF(N367&lt;$E$34,6)))))),
IF(N367&gt;$F$29,1,
IF(N367&gt;$F$30,2,
IF(N367&gt;$F$31,3,
IF(N367&gt;$F$32,4,
IF(N367&gt;$F$33,5,
IF(N367&gt;$F$34,6)))))))</f>
        <v>4</v>
      </c>
      <c r="Q367" s="149" cm="1">
        <f t="array" ref="Q367">INDEX(Sections!$A$37:$F$67, MATCH(N367, Acceleration!$H$6:$H$36, 1), Sections!P367)</f>
        <v>4.7104625432718503</v>
      </c>
      <c r="R367" s="149">
        <f>(BikeData!$G$5/L367)*BikeData!$N$2*(Sections!$O$2/Sections!$N$2)-Sections!W367/Sections!L367</f>
        <v>7.8268975237970997</v>
      </c>
      <c r="S367" s="149">
        <f>(Sections!$V$2*Sections!$L$2*BikeData!$N$2*((Sections!$P$2)/Sections!$M$2)/(1-Sections!$V$2*Sections!$N$2/Sections!$M$2))/Sections!L367-Sections!W367/Sections!L367</f>
        <v>12.077417371327439</v>
      </c>
      <c r="T367" s="149">
        <f t="shared" si="438"/>
        <v>4.7104625432718503</v>
      </c>
      <c r="U367" s="149">
        <f t="shared" si="432"/>
        <v>61.377756719707605</v>
      </c>
      <c r="V367" s="149">
        <f t="shared" si="434"/>
        <v>1.6275596768864531E-2</v>
      </c>
      <c r="W367" s="149">
        <f>0.5*Sections!$U$2*Sections!$T$2*Sections!N367^2</f>
        <v>680.92903919966955</v>
      </c>
      <c r="X367" s="149">
        <f>BikeData!$N$2*((Sections!$P$2)/Sections!$N$2)-(0.5*Sections!$U$2*Sections!$T$2*Sections!N367^2)/BikeData!$G$5</f>
        <v>7.8550433606091516</v>
      </c>
      <c r="Y367" s="149">
        <f>Sections!$V$2*BikeData!$N$2*(Sections!$P$2/Sections!$M$2)/(1-Sections!$V$2*Sections!$N$2/Sections!$M$2)</f>
        <v>15.459349727578084</v>
      </c>
      <c r="Z367" s="149">
        <f t="shared" si="464"/>
        <v>7.8550433606091516</v>
      </c>
      <c r="AA367" s="149">
        <f>$D$2-M367</f>
        <v>162.19999999999999</v>
      </c>
      <c r="AB367" s="149">
        <f>MAX(0, (N367^2 - M$17^2)/(2*Sections!Z367))</f>
        <v>183.70973842672828</v>
      </c>
      <c r="AC367" s="149">
        <f t="shared" si="441"/>
        <v>1</v>
      </c>
      <c r="AD367" s="149">
        <f t="shared" si="435"/>
        <v>-7.8550433606091516</v>
      </c>
      <c r="AE367" s="639"/>
      <c r="FQ367" s="637"/>
      <c r="FR367" s="160">
        <f>INDEX($B$29:$B$34, MATCH($FV367, $A$29:$A$34, 0))</f>
        <v>281.54523308547459</v>
      </c>
      <c r="FS367" s="129">
        <f t="shared" si="442"/>
        <v>341</v>
      </c>
      <c r="FT367" s="129">
        <f t="shared" si="443"/>
        <v>60.710908474396781</v>
      </c>
      <c r="FU367" s="129">
        <f t="shared" si="444"/>
        <v>218.55927050782842</v>
      </c>
      <c r="FV367" s="149">
        <f>IF(GI367=1,
IF(FT367&lt;$E$29,1,
IF(FT367&lt;$E$30,2,
IF(FT367&lt;$E$31,3,
IF(FT367&lt;$E$32,4,
IF(FT367&lt;$E$33,5,
IF(FT367&lt;$E$34,6)))))),
IF(FT367&gt;$F$29,1,
IF(FT367&gt;$F$30,2,
IF(FT367&gt;$F$31,3,
IF(FT367&gt;$F$32,4,
IF(FT367&gt;$F$33,5,
IF(FT367&gt;$F$34,6)))))))</f>
        <v>4</v>
      </c>
      <c r="FW367" s="149" cm="1">
        <f t="array" ref="FW367">INDEX(Sections!$A$37:$F$67, MATCH(FT367, Acceleration!$H$6:$H$36, 1), Sections!FV367)</f>
        <v>4.7104625432718503</v>
      </c>
      <c r="FX367" s="129">
        <f>(BikeData!$G$5/FR367)*BikeData!$N$2*(Sections!$O$2/Sections!$N$2)-Sections!GC367/Sections!FR367</f>
        <v>7.8889921492556567</v>
      </c>
      <c r="FY367" s="129">
        <f>(Sections!$V$2*Sections!$L$2*BikeData!$N$2*((Sections!$P$2)/Sections!$M$2)/(1-Sections!$V$2*Sections!$N$2/Sections!$M$2))/Sections!FR367-Sections!GC367/Sections!FR367</f>
        <v>12.139511996785997</v>
      </c>
      <c r="FZ367" s="129">
        <f t="shared" si="445"/>
        <v>4.7104625432718503</v>
      </c>
      <c r="GA367" s="129">
        <f t="shared" si="463"/>
        <v>60.580292821132574</v>
      </c>
      <c r="GB367" s="129">
        <f t="shared" si="423"/>
        <v>1.6489242242122469E-2</v>
      </c>
      <c r="GC367" s="149">
        <f>0.5*Sections!$U$2*Sections!$T$2*Sections!FT367^2</f>
        <v>663.44659340158489</v>
      </c>
      <c r="GD367" s="149">
        <f>BikeData!$N$2*((Sections!$P$2)/Sections!$N$2)-(0.5*Sections!$U$2*Sections!$T$2*Sections!FT367^2)/BikeData!$G$5</f>
        <v>7.9212647462079566</v>
      </c>
      <c r="GE367" s="149">
        <f>Sections!$V$2*BikeData!$N$2*(Sections!$P$2/Sections!$M$2)/(1-Sections!$V$2*Sections!$N$2/Sections!$M$2)</f>
        <v>15.459349727578084</v>
      </c>
      <c r="GF367" s="149">
        <f t="shared" si="446"/>
        <v>7.9212647462079566</v>
      </c>
      <c r="GG367" s="149">
        <f t="shared" si="447"/>
        <v>173.54111422000005</v>
      </c>
      <c r="GH367" s="149">
        <f>MAX(0, (FT367^2 - CX$6^2)/(2*Sections!GF367))</f>
        <v>232.65315109882195</v>
      </c>
      <c r="GI367" s="149">
        <f t="shared" si="448"/>
        <v>1</v>
      </c>
      <c r="GJ367" s="149">
        <f t="shared" si="424"/>
        <v>-7.9212647462079566</v>
      </c>
      <c r="GK367" s="639"/>
      <c r="GL367" s="670"/>
      <c r="GM367" s="229">
        <f>INDEX($B$29:$B$34, MATCH(GQ367, $A$29:$A$34, 0))</f>
        <v>300.69501336586995</v>
      </c>
      <c r="GN367" s="106">
        <f t="shared" si="449"/>
        <v>341</v>
      </c>
      <c r="GO367" s="106">
        <f t="shared" si="450"/>
        <v>33.637924935143424</v>
      </c>
      <c r="GP367" s="106">
        <f t="shared" si="451"/>
        <v>121.09652976651633</v>
      </c>
      <c r="GQ367" s="106">
        <f>IF(HD367=1,
IF(GO367&lt;$E$29,1,
IF(GO367&lt;$E$30,2,
IF(GO367&lt;$E$31,3,
IF(GO367&lt;$E$32,4,
IF(GO367&lt;$E$33,5,
IF(GO367&lt;$E$34,6)))))),
IF(GO367&gt;$F$29,1,
IF(GO367&gt;$F$30,2,
IF(GO367&gt;$F$31,3,
IF(GO367&gt;$F$32,4,
IF(GO367&gt;$F$33,5,
IF(GO367&gt;$F$34,6)))))))</f>
        <v>2</v>
      </c>
      <c r="GR367" s="106" cm="1">
        <f t="array" ref="GR367">INDEX(Sections!$A$37:$F$67, MATCH(GO367, Acceleration!$H$6:$H$36, 1), Sections!GQ367)</f>
        <v>9.4901727706756382</v>
      </c>
      <c r="GS367" s="106">
        <f>(BikeData!$G$5/GM367)*BikeData!$N$2*(Sections!$O$2/Sections!$N$2)-Sections!GX367/Sections!GM367</f>
        <v>8.9156215061726627</v>
      </c>
      <c r="GT367" s="106">
        <f>(Sections!$V$2*Sections!$L$2*BikeData!$N$2*((Sections!$P$2)/Sections!$M$2)/(1-Sections!$V$2*Sections!$N$2/Sections!$M$2))/Sections!GM367-Sections!GX367/Sections!GM367</f>
        <v>12.895446737764603</v>
      </c>
      <c r="GU367" s="106">
        <f t="shared" si="452"/>
        <v>8.9156215061726627</v>
      </c>
      <c r="GV367" s="106">
        <f t="shared" si="462"/>
        <v>33.349427612290633</v>
      </c>
      <c r="GW367" s="106">
        <f t="shared" si="418"/>
        <v>2.9856382196681009E-2</v>
      </c>
      <c r="GX367" s="106">
        <f>0.5*Sections!$U$2*Sections!$T$2*Sections!GO367^2</f>
        <v>203.67179890962186</v>
      </c>
      <c r="GY367" s="106">
        <f>BikeData!$N$2*((Sections!$P$2)/Sections!$N$2)-(0.5*Sections!$U$2*Sections!$T$2*Sections!GO367^2)/BikeData!$G$5</f>
        <v>9.6628359374653918</v>
      </c>
      <c r="GZ367" s="106">
        <f>Sections!$V$2*BikeData!$N$2*(Sections!$P$2/Sections!$M$2)/(1-Sections!$V$2*Sections!$N$2/Sections!$M$2)</f>
        <v>15.459349727578084</v>
      </c>
      <c r="HA367" s="106">
        <f t="shared" si="453"/>
        <v>9.6628359374653918</v>
      </c>
      <c r="HB367" s="106">
        <f t="shared" si="454"/>
        <v>42.211878759999991</v>
      </c>
      <c r="HC367" s="106">
        <f>MAX(0, (GO367^2 - DY$9^2)/(2*Sections!HA367))</f>
        <v>58.549581161529282</v>
      </c>
      <c r="HD367" s="106">
        <f t="shared" si="455"/>
        <v>1</v>
      </c>
      <c r="HE367" s="106">
        <f t="shared" si="419"/>
        <v>-9.6628359374653918</v>
      </c>
      <c r="HF367" s="639"/>
    </row>
    <row r="368" spans="2:214">
      <c r="B368" s="65"/>
      <c r="C368" s="65"/>
      <c r="D368" s="65"/>
      <c r="E368" s="111"/>
      <c r="F368" s="111"/>
      <c r="K368" s="674"/>
      <c r="L368" s="192">
        <f>INDEX($B$29:$B$34, MATCH($P368, $A$29:$A$34, 0))</f>
        <v>281.54523308547459</v>
      </c>
      <c r="M368" s="149">
        <f t="shared" si="436"/>
        <v>342</v>
      </c>
      <c r="N368" s="149">
        <f t="shared" si="440"/>
        <v>61.377756719707605</v>
      </c>
      <c r="O368" s="149">
        <f t="shared" si="437"/>
        <v>220.95992419094739</v>
      </c>
      <c r="P368" s="149">
        <f>IF(AC368=1,
IF(N368&lt;$E$29,1,
IF(N368&lt;$E$30,2,
IF(N368&lt;$E$31,3,
IF(N368&lt;$E$32,4,
IF(N368&lt;$E$33,5,
IF(N368&lt;$E$34,6)))))),
IF(N368&gt;$F$29,1,
IF(N368&gt;$F$30,2,
IF(N368&gt;$F$31,3,
IF(N368&gt;$F$32,4,
IF(N368&gt;$F$33,5,
IF(N368&gt;$F$34,6)))))))</f>
        <v>4</v>
      </c>
      <c r="Q368" s="149" cm="1">
        <f t="array" ref="Q368">INDEX(Sections!$A$37:$F$67, MATCH(N368, Acceleration!$H$6:$H$36, 1), Sections!P368)</f>
        <v>4.7104625432718503</v>
      </c>
      <c r="R368" s="149">
        <f>(BikeData!$G$5/L368)*BikeData!$N$2*(Sections!$O$2/Sections!$N$2)-Sections!W368/Sections!L368</f>
        <v>7.8369414360268657</v>
      </c>
      <c r="S368" s="149">
        <f>(Sections!$V$2*Sections!$L$2*BikeData!$N$2*((Sections!$P$2)/Sections!$M$2)/(1-Sections!$V$2*Sections!$N$2/Sections!$M$2))/Sections!L368-Sections!W368/Sections!L368</f>
        <v>12.087461283557206</v>
      </c>
      <c r="T368" s="149">
        <f t="shared" si="438"/>
        <v>4.7104625432718503</v>
      </c>
      <c r="U368" s="149">
        <f t="shared" si="432"/>
        <v>61.249469470166552</v>
      </c>
      <c r="V368" s="149">
        <f t="shared" si="434"/>
        <v>1.6309591777793845E-2</v>
      </c>
      <c r="W368" s="149">
        <f>0.5*Sections!$U$2*Sections!$T$2*Sections!N368^2</f>
        <v>678.10122358985018</v>
      </c>
      <c r="X368" s="149">
        <f>BikeData!$N$2*((Sections!$P$2)/Sections!$N$2)-(0.5*Sections!$U$2*Sections!$T$2*Sections!N368^2)/BikeData!$G$5</f>
        <v>7.8657547833736183</v>
      </c>
      <c r="Y368" s="149">
        <f>Sections!$V$2*BikeData!$N$2*(Sections!$P$2/Sections!$M$2)/(1-Sections!$V$2*Sections!$N$2/Sections!$M$2)</f>
        <v>15.459349727578084</v>
      </c>
      <c r="Z368" s="149">
        <f t="shared" si="464"/>
        <v>7.8657547833736183</v>
      </c>
      <c r="AA368" s="149">
        <f>$D$2-M368</f>
        <v>161.19999999999999</v>
      </c>
      <c r="AB368" s="149">
        <f>MAX(0, (N368^2 - M$17^2)/(2*Sections!Z368))</f>
        <v>182.46092807026878</v>
      </c>
      <c r="AC368" s="149">
        <f t="shared" si="441"/>
        <v>1</v>
      </c>
      <c r="AD368" s="149">
        <f t="shared" si="435"/>
        <v>-7.8657547833736183</v>
      </c>
      <c r="AE368" s="639"/>
      <c r="FQ368" s="637"/>
      <c r="FR368" s="160">
        <f>INDEX($B$29:$B$34, MATCH($FV368, $A$29:$A$34, 0))</f>
        <v>281.54523308547459</v>
      </c>
      <c r="FS368" s="129">
        <f t="shared" si="442"/>
        <v>342</v>
      </c>
      <c r="FT368" s="129">
        <f t="shared" si="443"/>
        <v>60.580292821132574</v>
      </c>
      <c r="FU368" s="129">
        <f t="shared" si="444"/>
        <v>218.08905415607728</v>
      </c>
      <c r="FV368" s="149">
        <f>IF(GI368=1,
IF(FT368&lt;$E$29,1,
IF(FT368&lt;$E$30,2,
IF(FT368&lt;$E$31,3,
IF(FT368&lt;$E$32,4,
IF(FT368&lt;$E$33,5,
IF(FT368&lt;$E$34,6)))))),
IF(FT368&gt;$F$29,1,
IF(FT368&gt;$F$30,2,
IF(FT368&gt;$F$31,3,
IF(FT368&gt;$F$32,4,
IF(FT368&gt;$F$33,5,
IF(FT368&gt;$F$34,6)))))))</f>
        <v>4</v>
      </c>
      <c r="FW368" s="149" cm="1">
        <f t="array" ref="FW368">INDEX(Sections!$A$37:$F$67, MATCH(FT368, Acceleration!$H$6:$H$36, 1), Sections!FV368)</f>
        <v>4.7104625432718503</v>
      </c>
      <c r="FX368" s="129">
        <f>(BikeData!$G$5/FR368)*BikeData!$N$2*(Sections!$O$2/Sections!$N$2)-Sections!GC368/Sections!FR368</f>
        <v>7.8991207359746838</v>
      </c>
      <c r="FY368" s="129">
        <f>(Sections!$V$2*Sections!$L$2*BikeData!$N$2*((Sections!$P$2)/Sections!$M$2)/(1-Sections!$V$2*Sections!$N$2/Sections!$M$2))/Sections!FR368-Sections!GC368/Sections!FR368</f>
        <v>12.149640583505024</v>
      </c>
      <c r="FZ368" s="129">
        <f t="shared" si="445"/>
        <v>4.7104625432718503</v>
      </c>
      <c r="GA368" s="129">
        <f t="shared" si="463"/>
        <v>60.449216250936146</v>
      </c>
      <c r="GB368" s="129">
        <f t="shared" si="423"/>
        <v>1.6524895584011001E-2</v>
      </c>
      <c r="GC368" s="149">
        <f>0.5*Sections!$U$2*Sections!$T$2*Sections!FT368^2</f>
        <v>660.59493809294997</v>
      </c>
      <c r="GD368" s="149">
        <f>BikeData!$N$2*((Sections!$P$2)/Sections!$N$2)-(0.5*Sections!$U$2*Sections!$T$2*Sections!FT368^2)/BikeData!$G$5</f>
        <v>7.9320664708618764</v>
      </c>
      <c r="GE368" s="149">
        <f>Sections!$V$2*BikeData!$N$2*(Sections!$P$2/Sections!$M$2)/(1-Sections!$V$2*Sections!$N$2/Sections!$M$2)</f>
        <v>15.459349727578084</v>
      </c>
      <c r="GF368" s="149">
        <f t="shared" si="446"/>
        <v>7.9320664708618764</v>
      </c>
      <c r="GG368" s="149">
        <f t="shared" si="447"/>
        <v>172.54111422000005</v>
      </c>
      <c r="GH368" s="149">
        <f>MAX(0, (FT368^2 - CX$6^2)/(2*Sections!GF368))</f>
        <v>231.33769061162431</v>
      </c>
      <c r="GI368" s="149">
        <f t="shared" si="448"/>
        <v>1</v>
      </c>
      <c r="GJ368" s="149">
        <f t="shared" si="424"/>
        <v>-7.9320664708618764</v>
      </c>
      <c r="GK368" s="639"/>
      <c r="GL368" s="670"/>
      <c r="GM368" s="229">
        <f>INDEX($B$29:$B$34, MATCH(GQ368, $A$29:$A$34, 0))</f>
        <v>300.69501336586995</v>
      </c>
      <c r="GN368" s="106">
        <f t="shared" si="449"/>
        <v>342</v>
      </c>
      <c r="GO368" s="106">
        <f t="shared" si="450"/>
        <v>33.349427612290633</v>
      </c>
      <c r="GP368" s="106">
        <f t="shared" si="451"/>
        <v>120.05793940424628</v>
      </c>
      <c r="GQ368" s="106">
        <f>IF(HD368=1,
IF(GO368&lt;$E$29,1,
IF(GO368&lt;$E$30,2,
IF(GO368&lt;$E$31,3,
IF(GO368&lt;$E$32,4,
IF(GO368&lt;$E$33,5,
IF(GO368&lt;$E$34,6)))))),
IF(GO368&gt;$F$29,1,
IF(GO368&gt;$F$30,2,
IF(GO368&gt;$F$31,3,
IF(GO368&gt;$F$32,4,
IF(GO368&gt;$F$33,5,
IF(GO368&gt;$F$34,6)))))))</f>
        <v>2</v>
      </c>
      <c r="GR368" s="106" cm="1">
        <f t="array" ref="GR368">INDEX(Sections!$A$37:$F$67, MATCH(GO368, Acceleration!$H$6:$H$36, 1), Sections!GQ368)</f>
        <v>9.4901727706756382</v>
      </c>
      <c r="GS368" s="106">
        <f>(BikeData!$G$5/GM368)*BikeData!$N$2*(Sections!$O$2/Sections!$N$2)-Sections!GX368/Sections!GM368</f>
        <v>8.9271901081875384</v>
      </c>
      <c r="GT368" s="106">
        <f>(Sections!$V$2*Sections!$L$2*BikeData!$N$2*((Sections!$P$2)/Sections!$M$2)/(1-Sections!$V$2*Sections!$N$2/Sections!$M$2))/Sections!GM368-Sections!GX368/Sections!GM368</f>
        <v>12.907015339779479</v>
      </c>
      <c r="GU368" s="106">
        <f t="shared" si="452"/>
        <v>8.9271901081875384</v>
      </c>
      <c r="GV368" s="106">
        <f t="shared" si="462"/>
        <v>33.058014111612358</v>
      </c>
      <c r="GW368" s="106">
        <f t="shared" si="418"/>
        <v>3.0117106578434916E-2</v>
      </c>
      <c r="GX368" s="106">
        <f>0.5*Sections!$U$2*Sections!$T$2*Sections!GO368^2</f>
        <v>200.19317797213432</v>
      </c>
      <c r="GY368" s="106">
        <f>BikeData!$N$2*((Sections!$P$2)/Sections!$N$2)-(0.5*Sections!$U$2*Sections!$T$2*Sections!GO368^2)/BikeData!$G$5</f>
        <v>9.6760125319255721</v>
      </c>
      <c r="GZ368" s="106">
        <f>Sections!$V$2*BikeData!$N$2*(Sections!$P$2/Sections!$M$2)/(1-Sections!$V$2*Sections!$N$2/Sections!$M$2)</f>
        <v>15.459349727578084</v>
      </c>
      <c r="HA368" s="106">
        <f t="shared" si="453"/>
        <v>9.6760125319255721</v>
      </c>
      <c r="HB368" s="106">
        <f t="shared" si="454"/>
        <v>41.211878759999991</v>
      </c>
      <c r="HC368" s="106">
        <f>MAX(0, (GO368^2 - DY$9^2)/(2*Sections!HA368))</f>
        <v>57.471211327900328</v>
      </c>
      <c r="HD368" s="106">
        <f t="shared" si="455"/>
        <v>1</v>
      </c>
      <c r="HE368" s="106">
        <f t="shared" si="419"/>
        <v>-9.6760125319255721</v>
      </c>
      <c r="HF368" s="639"/>
    </row>
    <row r="369" spans="2:214">
      <c r="B369" s="65"/>
      <c r="C369" s="65"/>
      <c r="D369" s="65"/>
      <c r="E369" s="111"/>
      <c r="F369" s="111"/>
      <c r="K369" s="674"/>
      <c r="L369" s="192">
        <f>INDEX($B$29:$B$34, MATCH($P369, $A$29:$A$34, 0))</f>
        <v>281.54523308547459</v>
      </c>
      <c r="M369" s="149">
        <f t="shared" si="436"/>
        <v>343</v>
      </c>
      <c r="N369" s="149">
        <f t="shared" si="440"/>
        <v>61.249469470166552</v>
      </c>
      <c r="O369" s="149">
        <f t="shared" si="437"/>
        <v>220.4980900925996</v>
      </c>
      <c r="P369" s="149">
        <f>IF(AC369=1,
IF(N369&lt;$E$29,1,
IF(N369&lt;$E$30,2,
IF(N369&lt;$E$31,3,
IF(N369&lt;$E$32,4,
IF(N369&lt;$E$33,5,
IF(N369&lt;$E$34,6)))))),
IF(N369&gt;$F$29,1,
IF(N369&gt;$F$30,2,
IF(N369&gt;$F$31,3,
IF(N369&gt;$F$32,4,
IF(N369&gt;$F$33,5,
IF(N369&gt;$F$34,6)))))))</f>
        <v>4</v>
      </c>
      <c r="Q369" s="149" cm="1">
        <f t="array" ref="Q369">INDEX(Sections!$A$37:$F$67, MATCH(N369, Acceleration!$H$6:$H$36, 1), Sections!P369)</f>
        <v>4.7104625432718503</v>
      </c>
      <c r="R369" s="149">
        <f>(BikeData!$G$5/L369)*BikeData!$N$2*(Sections!$O$2/Sections!$N$2)-Sections!W369/Sections!L369</f>
        <v>7.8469990445005795</v>
      </c>
      <c r="S369" s="149">
        <f>(Sections!$V$2*Sections!$L$2*BikeData!$N$2*((Sections!$P$2)/Sections!$M$2)/(1-Sections!$V$2*Sections!$N$2/Sections!$M$2))/Sections!L369-Sections!W369/Sections!L369</f>
        <v>12.097518892030919</v>
      </c>
      <c r="T369" s="149">
        <f t="shared" si="438"/>
        <v>4.7104625432718503</v>
      </c>
      <c r="U369" s="149">
        <f t="shared" si="432"/>
        <v>61.120737468977069</v>
      </c>
      <c r="V369" s="149">
        <f t="shared" si="434"/>
        <v>1.6343847493815268E-2</v>
      </c>
      <c r="W369" s="149">
        <f>0.5*Sections!$U$2*Sections!$T$2*Sections!N369^2</f>
        <v>675.26955186783562</v>
      </c>
      <c r="X369" s="149">
        <f>BikeData!$N$2*((Sections!$P$2)/Sections!$N$2)-(0.5*Sections!$U$2*Sections!$T$2*Sections!N369^2)/BikeData!$G$5</f>
        <v>7.8764808126236741</v>
      </c>
      <c r="Y369" s="149">
        <f>Sections!$V$2*BikeData!$N$2*(Sections!$P$2/Sections!$M$2)/(1-Sections!$V$2*Sections!$N$2/Sections!$M$2)</f>
        <v>15.459349727578084</v>
      </c>
      <c r="Z369" s="149">
        <f t="shared" si="464"/>
        <v>7.8764808126236741</v>
      </c>
      <c r="AA369" s="149">
        <f>$D$2-M369</f>
        <v>160.19999999999999</v>
      </c>
      <c r="AB369" s="149">
        <f>MAX(0, (N369^2 - M$17^2)/(2*Sections!Z369))</f>
        <v>181.21381831801691</v>
      </c>
      <c r="AC369" s="149">
        <f t="shared" si="441"/>
        <v>1</v>
      </c>
      <c r="AD369" s="149">
        <f t="shared" si="435"/>
        <v>-7.8764808126236741</v>
      </c>
      <c r="AE369" s="639"/>
      <c r="FQ369" s="637"/>
      <c r="FR369" s="160">
        <f>INDEX($B$29:$B$34, MATCH($FV369, $A$29:$A$34, 0))</f>
        <v>281.54523308547459</v>
      </c>
      <c r="FS369" s="129">
        <f t="shared" si="442"/>
        <v>343</v>
      </c>
      <c r="FT369" s="129">
        <f t="shared" si="443"/>
        <v>60.449216250936146</v>
      </c>
      <c r="FU369" s="129">
        <f t="shared" si="444"/>
        <v>217.61717850337013</v>
      </c>
      <c r="FV369" s="149">
        <f>IF(GI369=1,
IF(FT369&lt;$E$29,1,
IF(FT369&lt;$E$30,2,
IF(FT369&lt;$E$31,3,
IF(FT369&lt;$E$32,4,
IF(FT369&lt;$E$33,5,
IF(FT369&lt;$E$34,6)))))),
IF(FT369&gt;$F$29,1,
IF(FT369&gt;$F$30,2,
IF(FT369&gt;$F$31,3,
IF(FT369&gt;$F$32,4,
IF(FT369&gt;$F$33,5,
IF(FT369&gt;$F$34,6)))))))</f>
        <v>4</v>
      </c>
      <c r="FW369" s="149" cm="1">
        <f t="array" ref="FW369">INDEX(Sections!$A$37:$F$67, MATCH(FT369, Acceleration!$H$6:$H$36, 1), Sections!FV369)</f>
        <v>4.7104625432718503</v>
      </c>
      <c r="FX369" s="129">
        <f>(BikeData!$G$5/FR369)*BikeData!$N$2*(Sections!$O$2/Sections!$N$2)-Sections!GC369/Sections!FR369</f>
        <v>7.909263134402873</v>
      </c>
      <c r="FY369" s="129">
        <f>(Sections!$V$2*Sections!$L$2*BikeData!$N$2*((Sections!$P$2)/Sections!$M$2)/(1-Sections!$V$2*Sections!$N$2/Sections!$M$2))/Sections!FR369-Sections!GC369/Sections!FR369</f>
        <v>12.159782981933212</v>
      </c>
      <c r="FZ369" s="129">
        <f t="shared" si="445"/>
        <v>4.7104625432718503</v>
      </c>
      <c r="GA369" s="129">
        <f t="shared" si="463"/>
        <v>60.317675514745773</v>
      </c>
      <c r="GB369" s="129">
        <f t="shared" si="423"/>
        <v>1.6560830296771606E-2</v>
      </c>
      <c r="GC369" s="149">
        <f>0.5*Sections!$U$2*Sections!$T$2*Sections!FT369^2</f>
        <v>657.73939416343967</v>
      </c>
      <c r="GD369" s="149">
        <f>BikeData!$N$2*((Sections!$P$2)/Sections!$N$2)-(0.5*Sections!$U$2*Sections!$T$2*Sections!FT369^2)/BikeData!$G$5</f>
        <v>7.9428829251403243</v>
      </c>
      <c r="GE369" s="149">
        <f>Sections!$V$2*BikeData!$N$2*(Sections!$P$2/Sections!$M$2)/(1-Sections!$V$2*Sections!$N$2/Sections!$M$2)</f>
        <v>15.459349727578084</v>
      </c>
      <c r="GF369" s="149">
        <f t="shared" si="446"/>
        <v>7.9428829251403243</v>
      </c>
      <c r="GG369" s="149">
        <f t="shared" si="447"/>
        <v>171.54111422000005</v>
      </c>
      <c r="GH369" s="149">
        <f>MAX(0, (FT369^2 - CX$6^2)/(2*Sections!GF369))</f>
        <v>230.02402149140872</v>
      </c>
      <c r="GI369" s="149">
        <f t="shared" si="448"/>
        <v>1</v>
      </c>
      <c r="GJ369" s="149">
        <f t="shared" si="424"/>
        <v>-7.9428829251403243</v>
      </c>
      <c r="GK369" s="639"/>
      <c r="GL369" s="670"/>
      <c r="GM369" s="229">
        <f>INDEX($B$29:$B$34, MATCH(GQ369, $A$29:$A$34, 0))</f>
        <v>300.69501336586995</v>
      </c>
      <c r="GN369" s="106">
        <f t="shared" si="449"/>
        <v>343</v>
      </c>
      <c r="GO369" s="106">
        <f t="shared" si="450"/>
        <v>33.058014111612358</v>
      </c>
      <c r="GP369" s="106">
        <f t="shared" si="451"/>
        <v>119.0088508018045</v>
      </c>
      <c r="GQ369" s="106">
        <f>IF(HD369=1,
IF(GO369&lt;$E$29,1,
IF(GO369&lt;$E$30,2,
IF(GO369&lt;$E$31,3,
IF(GO369&lt;$E$32,4,
IF(GO369&lt;$E$33,5,
IF(GO369&lt;$E$34,6)))))),
IF(GO369&gt;$F$29,1,
IF(GO369&gt;$F$30,2,
IF(GO369&gt;$F$31,3,
IF(GO369&gt;$F$32,4,
IF(GO369&gt;$F$33,5,
IF(GO369&gt;$F$34,6)))))))</f>
        <v>2</v>
      </c>
      <c r="GR369" s="106" cm="1">
        <f t="array" ref="GR369">INDEX(Sections!$A$37:$F$67, MATCH(GO369, Acceleration!$H$6:$H$36, 1), Sections!GQ369)</f>
        <v>9.4901727706756382</v>
      </c>
      <c r="GS369" s="106">
        <f>(BikeData!$G$5/GM369)*BikeData!$N$2*(Sections!$O$2/Sections!$N$2)-Sections!GX369/Sections!GM369</f>
        <v>8.9387744855687981</v>
      </c>
      <c r="GT369" s="106">
        <f>(Sections!$V$2*Sections!$L$2*BikeData!$N$2*((Sections!$P$2)/Sections!$M$2)/(1-Sections!$V$2*Sections!$N$2/Sections!$M$2))/Sections!GM369-Sections!GX369/Sections!GM369</f>
        <v>12.918599717160738</v>
      </c>
      <c r="GU369" s="106">
        <f t="shared" si="452"/>
        <v>8.9387744855687981</v>
      </c>
      <c r="GV369" s="106">
        <f t="shared" si="462"/>
        <v>32.763606071594495</v>
      </c>
      <c r="GW369" s="106">
        <f t="shared" si="418"/>
        <v>3.0385153000385395E-2</v>
      </c>
      <c r="GX369" s="106">
        <f>0.5*Sections!$U$2*Sections!$T$2*Sections!GO369^2</f>
        <v>196.7098134606411</v>
      </c>
      <c r="GY369" s="106">
        <f>BikeData!$N$2*((Sections!$P$2)/Sections!$N$2)-(0.5*Sections!$U$2*Sections!$T$2*Sections!GO369^2)/BikeData!$G$5</f>
        <v>9.6892070944691078</v>
      </c>
      <c r="GZ369" s="106">
        <f>Sections!$V$2*BikeData!$N$2*(Sections!$P$2/Sections!$M$2)/(1-Sections!$V$2*Sections!$N$2/Sections!$M$2)</f>
        <v>15.459349727578084</v>
      </c>
      <c r="HA369" s="106">
        <f t="shared" si="453"/>
        <v>9.6892070944691078</v>
      </c>
      <c r="HB369" s="106">
        <f t="shared" si="454"/>
        <v>40.211878759999991</v>
      </c>
      <c r="HC369" s="106">
        <f>MAX(0, (GO369^2 - DY$9^2)/(2*Sections!HA369))</f>
        <v>56.394309996087472</v>
      </c>
      <c r="HD369" s="106">
        <f t="shared" si="455"/>
        <v>1</v>
      </c>
      <c r="HE369" s="106">
        <f t="shared" si="419"/>
        <v>-9.6892070944691078</v>
      </c>
      <c r="HF369" s="639"/>
    </row>
    <row r="370" spans="2:214">
      <c r="B370" s="65"/>
      <c r="C370" s="65"/>
      <c r="D370" s="65"/>
      <c r="E370" s="111"/>
      <c r="F370" s="111"/>
      <c r="K370" s="674"/>
      <c r="L370" s="192">
        <f>INDEX($B$29:$B$34, MATCH($P370, $A$29:$A$34, 0))</f>
        <v>281.54523308547459</v>
      </c>
      <c r="M370" s="149">
        <f t="shared" si="436"/>
        <v>344</v>
      </c>
      <c r="N370" s="149">
        <f t="shared" si="440"/>
        <v>61.120737468977069</v>
      </c>
      <c r="O370" s="149">
        <f t="shared" si="437"/>
        <v>220.03465488831745</v>
      </c>
      <c r="P370" s="149">
        <f>IF(AC370=1,
IF(N370&lt;$E$29,1,
IF(N370&lt;$E$30,2,
IF(N370&lt;$E$31,3,
IF(N370&lt;$E$32,4,
IF(N370&lt;$E$33,5,
IF(N370&lt;$E$34,6)))))),
IF(N370&gt;$F$29,1,
IF(N370&gt;$F$30,2,
IF(N370&gt;$F$31,3,
IF(N370&gt;$F$32,4,
IF(N370&gt;$F$33,5,
IF(N370&gt;$F$34,6)))))))</f>
        <v>4</v>
      </c>
      <c r="Q370" s="149" cm="1">
        <f t="array" ref="Q370">INDEX(Sections!$A$37:$F$67, MATCH(N370, Acceleration!$H$6:$H$36, 1), Sections!P370)</f>
        <v>4.7104625432718503</v>
      </c>
      <c r="R370" s="149">
        <f>(BikeData!$G$5/L370)*BikeData!$N$2*(Sections!$O$2/Sections!$N$2)-Sections!W370/Sections!L370</f>
        <v>7.8570703678949414</v>
      </c>
      <c r="S370" s="149">
        <f>(Sections!$V$2*Sections!$L$2*BikeData!$N$2*((Sections!$P$2)/Sections!$M$2)/(1-Sections!$V$2*Sections!$N$2/Sections!$M$2))/Sections!L370-Sections!W370/Sections!L370</f>
        <v>12.107590215425281</v>
      </c>
      <c r="T370" s="149">
        <f t="shared" si="438"/>
        <v>4.7104625432718503</v>
      </c>
      <c r="U370" s="149">
        <f t="shared" si="432"/>
        <v>60.991557660180014</v>
      </c>
      <c r="V370" s="149">
        <f t="shared" si="434"/>
        <v>1.637836712416681E-2</v>
      </c>
      <c r="W370" s="149">
        <f>0.5*Sections!$U$2*Sections!$T$2*Sections!N370^2</f>
        <v>672.43401877529107</v>
      </c>
      <c r="X370" s="149">
        <f>BikeData!$N$2*((Sections!$P$2)/Sections!$N$2)-(0.5*Sections!$U$2*Sections!$T$2*Sections!N370^2)/BikeData!$G$5</f>
        <v>7.8872214682772519</v>
      </c>
      <c r="Y370" s="149">
        <f>Sections!$V$2*BikeData!$N$2*(Sections!$P$2/Sections!$M$2)/(1-Sections!$V$2*Sections!$N$2/Sections!$M$2)</f>
        <v>15.459349727578084</v>
      </c>
      <c r="Z370" s="149">
        <f t="shared" si="464"/>
        <v>7.8872214682772519</v>
      </c>
      <c r="AA370" s="149">
        <f>$D$2-M370</f>
        <v>159.19999999999999</v>
      </c>
      <c r="AB370" s="149">
        <f>MAX(0, (N370^2 - M$17^2)/(2*Sections!Z370))</f>
        <v>179.96840685412494</v>
      </c>
      <c r="AC370" s="149">
        <f t="shared" si="441"/>
        <v>1</v>
      </c>
      <c r="AD370" s="149">
        <f t="shared" si="435"/>
        <v>-7.8872214682772519</v>
      </c>
      <c r="AE370" s="639"/>
      <c r="FQ370" s="637"/>
      <c r="FR370" s="160">
        <f>INDEX($B$29:$B$34, MATCH($FV370, $A$29:$A$34, 0))</f>
        <v>281.54523308547459</v>
      </c>
      <c r="FS370" s="129">
        <f t="shared" si="442"/>
        <v>344</v>
      </c>
      <c r="FT370" s="129">
        <f t="shared" si="443"/>
        <v>60.317675514745773</v>
      </c>
      <c r="FU370" s="129">
        <f t="shared" si="444"/>
        <v>217.1436318530848</v>
      </c>
      <c r="FV370" s="149">
        <f>IF(GI370=1,
IF(FT370&lt;$E$29,1,
IF(FT370&lt;$E$30,2,
IF(FT370&lt;$E$31,3,
IF(FT370&lt;$E$32,4,
IF(FT370&lt;$E$33,5,
IF(FT370&lt;$E$34,6)))))),
IF(FT370&gt;$F$29,1,
IF(FT370&gt;$F$30,2,
IF(FT370&gt;$F$31,3,
IF(FT370&gt;$F$32,4,
IF(FT370&gt;$F$33,5,
IF(FT370&gt;$F$34,6)))))))</f>
        <v>4</v>
      </c>
      <c r="FW370" s="149" cm="1">
        <f t="array" ref="FW370">INDEX(Sections!$A$37:$F$67, MATCH(FT370, Acceleration!$H$6:$H$36, 1), Sections!FV370)</f>
        <v>4.7104625432718503</v>
      </c>
      <c r="FX370" s="129">
        <f>(BikeData!$G$5/FR370)*BikeData!$N$2*(Sections!$O$2/Sections!$N$2)-Sections!GC370/Sections!FR370</f>
        <v>7.9194193633743737</v>
      </c>
      <c r="FY370" s="129">
        <f>(Sections!$V$2*Sections!$L$2*BikeData!$N$2*((Sections!$P$2)/Sections!$M$2)/(1-Sections!$V$2*Sections!$N$2/Sections!$M$2))/Sections!FR370-Sections!GC370/Sections!FR370</f>
        <v>12.169939210904714</v>
      </c>
      <c r="FZ370" s="129">
        <f t="shared" si="445"/>
        <v>4.7104625432718503</v>
      </c>
      <c r="GA370" s="129">
        <f t="shared" si="463"/>
        <v>60.185667324072291</v>
      </c>
      <c r="GB370" s="129">
        <f t="shared" si="423"/>
        <v>1.6597049948026587E-2</v>
      </c>
      <c r="GC370" s="149">
        <f>0.5*Sections!$U$2*Sections!$T$2*Sections!FT370^2</f>
        <v>654.87995631038905</v>
      </c>
      <c r="GD370" s="149">
        <f>BikeData!$N$2*((Sections!$P$2)/Sections!$N$2)-(0.5*Sections!$U$2*Sections!$T$2*Sections!FT370^2)/BikeData!$G$5</f>
        <v>7.9537141291291533</v>
      </c>
      <c r="GE370" s="149">
        <f>Sections!$V$2*BikeData!$N$2*(Sections!$P$2/Sections!$M$2)/(1-Sections!$V$2*Sections!$N$2/Sections!$M$2)</f>
        <v>15.459349727578084</v>
      </c>
      <c r="GF370" s="149">
        <f t="shared" si="446"/>
        <v>7.9537141291291533</v>
      </c>
      <c r="GG370" s="149">
        <f t="shared" si="447"/>
        <v>170.54111422000005</v>
      </c>
      <c r="GH370" s="149">
        <f>MAX(0, (FT370^2 - CX$6^2)/(2*Sections!GF370))</f>
        <v>228.71214129872857</v>
      </c>
      <c r="GI370" s="149">
        <f t="shared" si="448"/>
        <v>1</v>
      </c>
      <c r="GJ370" s="149">
        <f t="shared" si="424"/>
        <v>-7.9537141291291533</v>
      </c>
      <c r="GK370" s="639"/>
      <c r="GL370" s="670"/>
      <c r="GM370" s="229">
        <f>INDEX($B$29:$B$34, MATCH(GQ370, $A$29:$A$34, 0))</f>
        <v>300.69501336586995</v>
      </c>
      <c r="GN370" s="106">
        <f t="shared" si="449"/>
        <v>344</v>
      </c>
      <c r="GO370" s="106">
        <f t="shared" si="450"/>
        <v>32.763606071594495</v>
      </c>
      <c r="GP370" s="106">
        <f t="shared" si="451"/>
        <v>117.94898185774018</v>
      </c>
      <c r="GQ370" s="106">
        <f>IF(HD370=1,
IF(GO370&lt;$E$29,1,
IF(GO370&lt;$E$30,2,
IF(GO370&lt;$E$31,3,
IF(GO370&lt;$E$32,4,
IF(GO370&lt;$E$33,5,
IF(GO370&lt;$E$34,6)))))),
IF(GO370&gt;$F$29,1,
IF(GO370&gt;$F$30,2,
IF(GO370&gt;$F$31,3,
IF(GO370&gt;$F$32,4,
IF(GO370&gt;$F$33,5,
IF(GO370&gt;$F$34,6)))))))</f>
        <v>2</v>
      </c>
      <c r="GR370" s="106" cm="1">
        <f t="array" ref="GR370">INDEX(Sections!$A$37:$F$67, MATCH(GO370, Acceleration!$H$6:$H$36, 1), Sections!GQ370)</f>
        <v>9.4901727706756382</v>
      </c>
      <c r="GS370" s="106">
        <f>(BikeData!$G$5/GM370)*BikeData!$N$2*(Sections!$O$2/Sections!$N$2)-Sections!GX370/Sections!GM370</f>
        <v>8.950374659828304</v>
      </c>
      <c r="GT370" s="106">
        <f>(Sections!$V$2*Sections!$L$2*BikeData!$N$2*((Sections!$P$2)/Sections!$M$2)/(1-Sections!$V$2*Sections!$N$2/Sections!$M$2))/Sections!GM370-Sections!GX370/Sections!GM370</f>
        <v>12.930199891420244</v>
      </c>
      <c r="GU370" s="106">
        <f t="shared" si="452"/>
        <v>8.950374659828304</v>
      </c>
      <c r="GV370" s="106">
        <f t="shared" si="462"/>
        <v>32.466121473243888</v>
      </c>
      <c r="GW370" s="106">
        <f t="shared" si="418"/>
        <v>3.0660866989291172E-2</v>
      </c>
      <c r="GX370" s="106">
        <f>0.5*Sections!$U$2*Sections!$T$2*Sections!GO370^2</f>
        <v>193.22169890663227</v>
      </c>
      <c r="GY370" s="106">
        <f>BikeData!$N$2*((Sections!$P$2)/Sections!$N$2)-(0.5*Sections!$U$2*Sections!$T$2*Sections!GO370^2)/BikeData!$G$5</f>
        <v>9.7024196495979282</v>
      </c>
      <c r="GZ370" s="106">
        <f>Sections!$V$2*BikeData!$N$2*(Sections!$P$2/Sections!$M$2)/(1-Sections!$V$2*Sections!$N$2/Sections!$M$2)</f>
        <v>15.459349727578084</v>
      </c>
      <c r="HA370" s="106">
        <f t="shared" si="453"/>
        <v>9.7024196495979282</v>
      </c>
      <c r="HB370" s="106">
        <f t="shared" si="454"/>
        <v>39.211878759999991</v>
      </c>
      <c r="HC370" s="106">
        <f>MAX(0, (GO370^2 - DY$9^2)/(2*Sections!HA370))</f>
        <v>55.318875166315244</v>
      </c>
      <c r="HD370" s="106">
        <f t="shared" si="455"/>
        <v>1</v>
      </c>
      <c r="HE370" s="106">
        <f t="shared" si="419"/>
        <v>-9.7024196495979282</v>
      </c>
      <c r="HF370" s="639"/>
    </row>
    <row r="371" spans="2:214">
      <c r="B371" s="65"/>
      <c r="C371" s="65"/>
      <c r="D371" s="65"/>
      <c r="E371" s="111"/>
      <c r="F371" s="111"/>
      <c r="K371" s="674"/>
      <c r="L371" s="192">
        <f>INDEX($B$29:$B$34, MATCH($P371, $A$29:$A$34, 0))</f>
        <v>281.54523308547459</v>
      </c>
      <c r="M371" s="149">
        <f t="shared" si="436"/>
        <v>345</v>
      </c>
      <c r="N371" s="149">
        <f t="shared" si="440"/>
        <v>60.991557660180014</v>
      </c>
      <c r="O371" s="149">
        <f t="shared" si="437"/>
        <v>219.56960757664805</v>
      </c>
      <c r="P371" s="149">
        <f>IF(AC371=1,
IF(N371&lt;$E$29,1,
IF(N371&lt;$E$30,2,
IF(N371&lt;$E$31,3,
IF(N371&lt;$E$32,4,
IF(N371&lt;$E$33,5,
IF(N371&lt;$E$34,6)))))),
IF(N371&gt;$F$29,1,
IF(N371&gt;$F$30,2,
IF(N371&gt;$F$31,3,
IF(N371&gt;$F$32,4,
IF(N371&gt;$F$33,5,
IF(N371&gt;$F$34,6)))))))</f>
        <v>4</v>
      </c>
      <c r="Q371" s="149" cm="1">
        <f t="array" ref="Q371">INDEX(Sections!$A$37:$F$67, MATCH(N371, Acceleration!$H$6:$H$36, 1), Sections!P371)</f>
        <v>4.7104625432718503</v>
      </c>
      <c r="R371" s="149">
        <f>(BikeData!$G$5/L371)*BikeData!$N$2*(Sections!$O$2/Sections!$N$2)-Sections!W371/Sections!L371</f>
        <v>7.8671554249121121</v>
      </c>
      <c r="S371" s="149">
        <f>(Sections!$V$2*Sections!$L$2*BikeData!$N$2*((Sections!$P$2)/Sections!$M$2)/(1-Sections!$V$2*Sections!$N$2/Sections!$M$2))/Sections!L371-Sections!W371/Sections!L371</f>
        <v>12.117675272442451</v>
      </c>
      <c r="T371" s="149">
        <f t="shared" si="438"/>
        <v>4.7104625432718503</v>
      </c>
      <c r="U371" s="149">
        <f t="shared" si="432"/>
        <v>60.861926951703595</v>
      </c>
      <c r="V371" s="149">
        <f t="shared" si="434"/>
        <v>1.6413153931298892E-2</v>
      </c>
      <c r="W371" s="149">
        <f>0.5*Sections!$U$2*Sections!$T$2*Sections!N371^2</f>
        <v>669.59461904671139</v>
      </c>
      <c r="X371" s="149">
        <f>BikeData!$N$2*((Sections!$P$2)/Sections!$N$2)-(0.5*Sections!$U$2*Sections!$T$2*Sections!N371^2)/BikeData!$G$5</f>
        <v>7.8979767702794472</v>
      </c>
      <c r="Y371" s="149">
        <f>Sections!$V$2*BikeData!$N$2*(Sections!$P$2/Sections!$M$2)/(1-Sections!$V$2*Sections!$N$2/Sections!$M$2)</f>
        <v>15.459349727578084</v>
      </c>
      <c r="Z371" s="149">
        <f t="shared" si="464"/>
        <v>7.8979767702794472</v>
      </c>
      <c r="AA371" s="149">
        <f>$D$2-M371</f>
        <v>158.19999999999999</v>
      </c>
      <c r="AB371" s="149">
        <f>MAX(0, (N371^2 - M$17^2)/(2*Sections!Z371))</f>
        <v>178.72469136589879</v>
      </c>
      <c r="AC371" s="149">
        <f t="shared" si="441"/>
        <v>1</v>
      </c>
      <c r="AD371" s="149">
        <f t="shared" si="435"/>
        <v>-7.8979767702794472</v>
      </c>
      <c r="AE371" s="639"/>
      <c r="FQ371" s="637"/>
      <c r="FR371" s="160">
        <f>INDEX($B$29:$B$34, MATCH($FV371, $A$29:$A$34, 0))</f>
        <v>281.54523308547459</v>
      </c>
      <c r="FS371" s="129">
        <f t="shared" si="442"/>
        <v>345</v>
      </c>
      <c r="FT371" s="129">
        <f t="shared" si="443"/>
        <v>60.185667324072291</v>
      </c>
      <c r="FU371" s="129">
        <f t="shared" si="444"/>
        <v>216.66840236666025</v>
      </c>
      <c r="FV371" s="149">
        <f>IF(GI371=1,
IF(FT371&lt;$E$29,1,
IF(FT371&lt;$E$30,2,
IF(FT371&lt;$E$31,3,
IF(FT371&lt;$E$32,4,
IF(FT371&lt;$E$33,5,
IF(FT371&lt;$E$34,6)))))),
IF(FT371&gt;$F$29,1,
IF(FT371&gt;$F$30,2,
IF(FT371&gt;$F$31,3,
IF(FT371&gt;$F$32,4,
IF(FT371&gt;$F$33,5,
IF(FT371&gt;$F$34,6)))))))</f>
        <v>4</v>
      </c>
      <c r="FW371" s="149" cm="1">
        <f t="array" ref="FW371">INDEX(Sections!$A$37:$F$67, MATCH(FT371, Acceleration!$H$6:$H$36, 1), Sections!FV371)</f>
        <v>4.7104625432718503</v>
      </c>
      <c r="FX371" s="129">
        <f>(BikeData!$G$5/FR371)*BikeData!$N$2*(Sections!$O$2/Sections!$N$2)-Sections!GC371/Sections!FR371</f>
        <v>7.9295894417490169</v>
      </c>
      <c r="FY371" s="129">
        <f>(Sections!$V$2*Sections!$L$2*BikeData!$N$2*((Sections!$P$2)/Sections!$M$2)/(1-Sections!$V$2*Sections!$N$2/Sections!$M$2))/Sections!FR371-Sections!GC371/Sections!FR371</f>
        <v>12.180109289279358</v>
      </c>
      <c r="FZ371" s="129">
        <f t="shared" si="445"/>
        <v>4.7104625432718503</v>
      </c>
      <c r="GA371" s="129">
        <f t="shared" si="463"/>
        <v>60.053188350311764</v>
      </c>
      <c r="GB371" s="129">
        <f t="shared" si="423"/>
        <v>1.6633558168717678E-2</v>
      </c>
      <c r="GC371" s="149">
        <f>0.5*Sections!$U$2*Sections!$T$2*Sections!FT371^2</f>
        <v>652.01661922390258</v>
      </c>
      <c r="GD371" s="149">
        <f>BikeData!$N$2*((Sections!$P$2)/Sections!$N$2)-(0.5*Sections!$U$2*Sections!$T$2*Sections!FT371^2)/BikeData!$G$5</f>
        <v>7.9645601029416024</v>
      </c>
      <c r="GE371" s="149">
        <f>Sections!$V$2*BikeData!$N$2*(Sections!$P$2/Sections!$M$2)/(1-Sections!$V$2*Sections!$N$2/Sections!$M$2)</f>
        <v>15.459349727578084</v>
      </c>
      <c r="GF371" s="149">
        <f t="shared" si="446"/>
        <v>7.9645601029416024</v>
      </c>
      <c r="GG371" s="149">
        <f t="shared" si="447"/>
        <v>169.54111422000005</v>
      </c>
      <c r="GH371" s="149">
        <f>MAX(0, (FT371^2 - CX$6^2)/(2*Sections!GF371))</f>
        <v>227.4020475974593</v>
      </c>
      <c r="GI371" s="149">
        <f t="shared" si="448"/>
        <v>1</v>
      </c>
      <c r="GJ371" s="149">
        <f t="shared" si="424"/>
        <v>-7.9645601029416024</v>
      </c>
      <c r="GK371" s="639"/>
      <c r="GL371" s="670"/>
      <c r="GM371" s="229">
        <f>INDEX($B$29:$B$34, MATCH(GQ371, $A$29:$A$34, 0))</f>
        <v>327.25651568900486</v>
      </c>
      <c r="GN371" s="106">
        <f t="shared" si="449"/>
        <v>345</v>
      </c>
      <c r="GO371" s="106">
        <f t="shared" si="450"/>
        <v>32.466121473243888</v>
      </c>
      <c r="GP371" s="106">
        <f t="shared" si="451"/>
        <v>116.878037303678</v>
      </c>
      <c r="GQ371" s="106">
        <f>IF(HD371=1,
IF(GO371&lt;$E$29,1,
IF(GO371&lt;$E$30,2,
IF(GO371&lt;$E$31,3,
IF(GO371&lt;$E$32,4,
IF(GO371&lt;$E$33,5,
IF(GO371&lt;$E$34,6)))))),
IF(GO371&gt;$F$29,1,
IF(GO371&gt;$F$30,2,
IF(GO371&gt;$F$31,3,
IF(GO371&gt;$F$32,4,
IF(GO371&gt;$F$33,5,
IF(GO371&gt;$F$34,6)))))))</f>
        <v>1</v>
      </c>
      <c r="GR371" s="106" cm="1">
        <f t="array" ref="GR371">INDEX(Sections!$A$37:$F$67, MATCH(GO371, Acceleration!$H$6:$H$36, 1), Sections!GQ371)</f>
        <v>12.490667417289398</v>
      </c>
      <c r="GS371" s="106">
        <f>(BikeData!$G$5/GM371)*BikeData!$N$2*(Sections!$O$2/Sections!$N$2)-Sections!GX371/Sections!GM371</f>
        <v>8.2345981511377797</v>
      </c>
      <c r="GT371" s="106">
        <f>(Sections!$V$2*Sections!$L$2*BikeData!$N$2*((Sections!$P$2)/Sections!$M$2)/(1-Sections!$V$2*Sections!$N$2/Sections!$M$2))/Sections!GM371-Sections!GX371/Sections!GM371</f>
        <v>11.891404185046097</v>
      </c>
      <c r="GU371" s="106">
        <f t="shared" si="452"/>
        <v>8.2345981511377797</v>
      </c>
      <c r="GV371" s="106">
        <f t="shared" si="462"/>
        <v>32.165474395253881</v>
      </c>
      <c r="GW371" s="106">
        <f t="shared" si="418"/>
        <v>3.0944617305586834E-2</v>
      </c>
      <c r="GX371" s="106">
        <f>0.5*Sections!$U$2*Sections!$T$2*Sections!GO371^2</f>
        <v>189.72882783277703</v>
      </c>
      <c r="GY371" s="106">
        <f>BikeData!$N$2*((Sections!$P$2)/Sections!$N$2)-(0.5*Sections!$U$2*Sections!$T$2*Sections!GO371^2)/BikeData!$G$5</f>
        <v>9.7156502218473797</v>
      </c>
      <c r="GZ371" s="106">
        <f>Sections!$V$2*BikeData!$N$2*(Sections!$P$2/Sections!$M$2)/(1-Sections!$V$2*Sections!$N$2/Sections!$M$2)</f>
        <v>15.459349727578084</v>
      </c>
      <c r="HA371" s="106">
        <f t="shared" si="453"/>
        <v>9.7156502218473797</v>
      </c>
      <c r="HB371" s="106">
        <f t="shared" si="454"/>
        <v>38.211878759999991</v>
      </c>
      <c r="HC371" s="106">
        <f>MAX(0, (GO371^2 - DY$9^2)/(2*Sections!HA371))</f>
        <v>54.244904841531337</v>
      </c>
      <c r="HD371" s="106">
        <f t="shared" si="455"/>
        <v>1</v>
      </c>
      <c r="HE371" s="106">
        <f t="shared" si="419"/>
        <v>-9.7156502218473797</v>
      </c>
      <c r="HF371" s="639"/>
    </row>
    <row r="372" spans="2:214">
      <c r="B372" s="65"/>
      <c r="C372" s="65"/>
      <c r="D372" s="65"/>
      <c r="E372" s="111"/>
      <c r="F372" s="111"/>
      <c r="K372" s="674"/>
      <c r="L372" s="192">
        <f>INDEX($B$29:$B$34, MATCH($P372, $A$29:$A$34, 0))</f>
        <v>281.54523308547459</v>
      </c>
      <c r="M372" s="149">
        <f t="shared" si="436"/>
        <v>346</v>
      </c>
      <c r="N372" s="149">
        <f t="shared" si="440"/>
        <v>60.861926951703595</v>
      </c>
      <c r="O372" s="149">
        <f t="shared" si="437"/>
        <v>219.10293702613293</v>
      </c>
      <c r="P372" s="149">
        <f>IF(AC372=1,
IF(N372&lt;$E$29,1,
IF(N372&lt;$E$30,2,
IF(N372&lt;$E$31,3,
IF(N372&lt;$E$32,4,
IF(N372&lt;$E$33,5,
IF(N372&lt;$E$34,6)))))),
IF(N372&gt;$F$29,1,
IF(N372&gt;$F$30,2,
IF(N372&gt;$F$31,3,
IF(N372&gt;$F$32,4,
IF(N372&gt;$F$33,5,
IF(N372&gt;$F$34,6)))))))</f>
        <v>4</v>
      </c>
      <c r="Q372" s="149" cm="1">
        <f t="array" ref="Q372">INDEX(Sections!$A$37:$F$67, MATCH(N372, Acceleration!$H$6:$H$36, 1), Sections!P372)</f>
        <v>4.7104625432718503</v>
      </c>
      <c r="R372" s="149">
        <f>(BikeData!$G$5/L372)*BikeData!$N$2*(Sections!$O$2/Sections!$N$2)-Sections!W372/Sections!L372</f>
        <v>7.8772542342797616</v>
      </c>
      <c r="S372" s="149">
        <f>(Sections!$V$2*Sections!$L$2*BikeData!$N$2*((Sections!$P$2)/Sections!$M$2)/(1-Sections!$V$2*Sections!$N$2/Sections!$M$2))/Sections!L372-Sections!W372/Sections!L372</f>
        <v>12.127774081810102</v>
      </c>
      <c r="T372" s="149">
        <f t="shared" si="438"/>
        <v>4.7104625432718503</v>
      </c>
      <c r="U372" s="149">
        <f t="shared" si="432"/>
        <v>60.731842214750074</v>
      </c>
      <c r="V372" s="149">
        <f t="shared" si="434"/>
        <v>1.6448211234098259E-2</v>
      </c>
      <c r="W372" s="149">
        <f>0.5*Sections!$U$2*Sections!$T$2*Sections!N372^2</f>
        <v>666.75134740941076</v>
      </c>
      <c r="X372" s="149">
        <f>BikeData!$N$2*((Sections!$P$2)/Sections!$N$2)-(0.5*Sections!$U$2*Sections!$T$2*Sections!N372^2)/BikeData!$G$5</f>
        <v>7.9087467386025558</v>
      </c>
      <c r="Y372" s="149">
        <f>Sections!$V$2*BikeData!$N$2*(Sections!$P$2/Sections!$M$2)/(1-Sections!$V$2*Sections!$N$2/Sections!$M$2)</f>
        <v>15.459349727578084</v>
      </c>
      <c r="Z372" s="149">
        <f t="shared" si="464"/>
        <v>7.9087467386025558</v>
      </c>
      <c r="AA372" s="149">
        <f>$D$2-M372</f>
        <v>157.19999999999999</v>
      </c>
      <c r="AB372" s="149">
        <f>MAX(0, (N372^2 - M$17^2)/(2*Sections!Z372))</f>
        <v>177.48266954379355</v>
      </c>
      <c r="AC372" s="149">
        <f t="shared" si="441"/>
        <v>1</v>
      </c>
      <c r="AD372" s="149">
        <f t="shared" si="435"/>
        <v>-7.9087467386025558</v>
      </c>
      <c r="AE372" s="639"/>
      <c r="FQ372" s="637"/>
      <c r="FR372" s="160">
        <f>INDEX($B$29:$B$34, MATCH($FV372, $A$29:$A$34, 0))</f>
        <v>281.54523308547459</v>
      </c>
      <c r="FS372" s="129">
        <f t="shared" si="442"/>
        <v>346</v>
      </c>
      <c r="FT372" s="129">
        <f t="shared" si="443"/>
        <v>60.053188350311764</v>
      </c>
      <c r="FU372" s="129">
        <f t="shared" si="444"/>
        <v>216.19147806112235</v>
      </c>
      <c r="FV372" s="149">
        <f>IF(GI372=1,
IF(FT372&lt;$E$29,1,
IF(FT372&lt;$E$30,2,
IF(FT372&lt;$E$31,3,
IF(FT372&lt;$E$32,4,
IF(FT372&lt;$E$33,5,
IF(FT372&lt;$E$34,6)))))),
IF(FT372&gt;$F$29,1,
IF(FT372&gt;$F$30,2,
IF(FT372&gt;$F$31,3,
IF(FT372&gt;$F$32,4,
IF(FT372&gt;$F$33,5,
IF(FT372&gt;$F$34,6)))))))</f>
        <v>4</v>
      </c>
      <c r="FW372" s="149" cm="1">
        <f t="array" ref="FW372">INDEX(Sections!$A$37:$F$67, MATCH(FT372, Acceleration!$H$6:$H$36, 1), Sections!FV372)</f>
        <v>4.7104625432718503</v>
      </c>
      <c r="FX372" s="129">
        <f>(BikeData!$G$5/FR372)*BikeData!$N$2*(Sections!$O$2/Sections!$N$2)-Sections!GC372/Sections!FR372</f>
        <v>7.9397733884123518</v>
      </c>
      <c r="FY372" s="129">
        <f>(Sections!$V$2*Sections!$L$2*BikeData!$N$2*((Sections!$P$2)/Sections!$M$2)/(1-Sections!$V$2*Sections!$N$2/Sections!$M$2))/Sections!FR372-Sections!GC372/Sections!FR372</f>
        <v>12.190293235942692</v>
      </c>
      <c r="FZ372" s="129">
        <f t="shared" si="445"/>
        <v>4.7104625432718503</v>
      </c>
      <c r="GA372" s="129">
        <f t="shared" si="463"/>
        <v>59.9202352240425</v>
      </c>
      <c r="GB372" s="129">
        <f t="shared" si="423"/>
        <v>1.6670358654560947E-2</v>
      </c>
      <c r="GC372" s="149">
        <f>0.5*Sections!$U$2*Sections!$T$2*Sections!FT372^2</f>
        <v>649.14937758684368</v>
      </c>
      <c r="GD372" s="149">
        <f>BikeData!$N$2*((Sections!$P$2)/Sections!$N$2)-(0.5*Sections!$U$2*Sections!$T$2*Sections!FT372^2)/BikeData!$G$5</f>
        <v>7.9754208667183395</v>
      </c>
      <c r="GE372" s="149">
        <f>Sections!$V$2*BikeData!$N$2*(Sections!$P$2/Sections!$M$2)/(1-Sections!$V$2*Sections!$N$2/Sections!$M$2)</f>
        <v>15.459349727578084</v>
      </c>
      <c r="GF372" s="149">
        <f t="shared" si="446"/>
        <v>7.9754208667183395</v>
      </c>
      <c r="GG372" s="149">
        <f t="shared" si="447"/>
        <v>168.54111422000005</v>
      </c>
      <c r="GH372" s="149">
        <f>MAX(0, (FT372^2 - CX$6^2)/(2*Sections!GF372))</f>
        <v>226.09373795479377</v>
      </c>
      <c r="GI372" s="149">
        <f t="shared" si="448"/>
        <v>1</v>
      </c>
      <c r="GJ372" s="149">
        <f t="shared" si="424"/>
        <v>-7.9754208667183395</v>
      </c>
      <c r="GK372" s="639"/>
      <c r="GL372" s="670"/>
      <c r="GM372" s="229">
        <f>INDEX($B$29:$B$34, MATCH(GQ372, $A$29:$A$34, 0))</f>
        <v>327.25651568900486</v>
      </c>
      <c r="GN372" s="106">
        <f t="shared" si="449"/>
        <v>346</v>
      </c>
      <c r="GO372" s="106">
        <f t="shared" si="450"/>
        <v>32.165474395253881</v>
      </c>
      <c r="GP372" s="106">
        <f t="shared" si="451"/>
        <v>115.79570782291397</v>
      </c>
      <c r="GQ372" s="106">
        <f>IF(HD372=1,
IF(GO372&lt;$E$29,1,
IF(GO372&lt;$E$30,2,
IF(GO372&lt;$E$31,3,
IF(GO372&lt;$E$32,4,
IF(GO372&lt;$E$33,5,
IF(GO372&lt;$E$34,6)))))),
IF(GO372&gt;$F$29,1,
IF(GO372&gt;$F$30,2,
IF(GO372&gt;$F$31,3,
IF(GO372&gt;$F$32,4,
IF(GO372&gt;$F$33,5,
IF(GO372&gt;$F$34,6)))))))</f>
        <v>1</v>
      </c>
      <c r="GR372" s="106" cm="1">
        <f t="array" ref="GR372">INDEX(Sections!$A$37:$F$67, MATCH(GO372, Acceleration!$H$6:$H$36, 1), Sections!GQ372)</f>
        <v>12.490667417289398</v>
      </c>
      <c r="GS372" s="106">
        <f>(BikeData!$G$5/GM372)*BikeData!$N$2*(Sections!$O$2/Sections!$N$2)-Sections!GX372/Sections!GM372</f>
        <v>8.2452858958034625</v>
      </c>
      <c r="GT372" s="106">
        <f>(Sections!$V$2*Sections!$L$2*BikeData!$N$2*((Sections!$P$2)/Sections!$M$2)/(1-Sections!$V$2*Sections!$N$2/Sections!$M$2))/Sections!GM372-Sections!GX372/Sections!GM372</f>
        <v>11.90209192971178</v>
      </c>
      <c r="GU372" s="106">
        <f t="shared" si="452"/>
        <v>8.2452858958034625</v>
      </c>
      <c r="GV372" s="106">
        <f t="shared" si="462"/>
        <v>31.861574747651137</v>
      </c>
      <c r="GW372" s="106">
        <f t="shared" si="418"/>
        <v>3.1236797990425794E-2</v>
      </c>
      <c r="GX372" s="106">
        <f>0.5*Sections!$U$2*Sections!$T$2*Sections!GO372^2</f>
        <v>186.23119375291193</v>
      </c>
      <c r="GY372" s="106">
        <f>BikeData!$N$2*((Sections!$P$2)/Sections!$N$2)-(0.5*Sections!$U$2*Sections!$T$2*Sections!GO372^2)/BikeData!$G$5</f>
        <v>9.7288988357862642</v>
      </c>
      <c r="GZ372" s="106">
        <f>Sections!$V$2*BikeData!$N$2*(Sections!$P$2/Sections!$M$2)/(1-Sections!$V$2*Sections!$N$2/Sections!$M$2)</f>
        <v>15.459349727578084</v>
      </c>
      <c r="HA372" s="106">
        <f t="shared" si="453"/>
        <v>9.7288988357862642</v>
      </c>
      <c r="HB372" s="106">
        <f t="shared" si="454"/>
        <v>37.211878759999991</v>
      </c>
      <c r="HC372" s="106">
        <f>MAX(0, (GO372^2 - DY$9^2)/(2*Sections!HA372))</f>
        <v>53.172397027403044</v>
      </c>
      <c r="HD372" s="106">
        <f t="shared" si="455"/>
        <v>1</v>
      </c>
      <c r="HE372" s="106">
        <f t="shared" si="419"/>
        <v>-9.7288988357862642</v>
      </c>
      <c r="HF372" s="639"/>
    </row>
    <row r="373" spans="2:214">
      <c r="B373" s="65"/>
      <c r="C373" s="65"/>
      <c r="D373" s="65"/>
      <c r="E373" s="111"/>
      <c r="F373" s="111"/>
      <c r="K373" s="674"/>
      <c r="L373" s="192">
        <f>INDEX($B$29:$B$34, MATCH($P373, $A$29:$A$34, 0))</f>
        <v>281.54523308547459</v>
      </c>
      <c r="M373" s="149">
        <f t="shared" si="436"/>
        <v>347</v>
      </c>
      <c r="N373" s="149">
        <f t="shared" si="440"/>
        <v>60.731842214750074</v>
      </c>
      <c r="O373" s="149">
        <f t="shared" si="437"/>
        <v>218.63463197310028</v>
      </c>
      <c r="P373" s="149">
        <f>IF(AC373=1,
IF(N373&lt;$E$29,1,
IF(N373&lt;$E$30,2,
IF(N373&lt;$E$31,3,
IF(N373&lt;$E$32,4,
IF(N373&lt;$E$33,5,
IF(N373&lt;$E$34,6)))))),
IF(N373&gt;$F$29,1,
IF(N373&gt;$F$30,2,
IF(N373&gt;$F$31,3,
IF(N373&gt;$F$32,4,
IF(N373&gt;$F$33,5,
IF(N373&gt;$F$34,6)))))))</f>
        <v>4</v>
      </c>
      <c r="Q373" s="149" cm="1">
        <f t="array" ref="Q373">INDEX(Sections!$A$37:$F$67, MATCH(N373, Acceleration!$H$6:$H$36, 1), Sections!P373)</f>
        <v>4.7104625432718503</v>
      </c>
      <c r="R373" s="149">
        <f>(BikeData!$G$5/L373)*BikeData!$N$2*(Sections!$O$2/Sections!$N$2)-Sections!W373/Sections!L373</f>
        <v>7.8873668147510934</v>
      </c>
      <c r="S373" s="149">
        <f>(Sections!$V$2*Sections!$L$2*BikeData!$N$2*((Sections!$P$2)/Sections!$M$2)/(1-Sections!$V$2*Sections!$N$2/Sections!$M$2))/Sections!L373-Sections!W373/Sections!L373</f>
        <v>12.137886662281433</v>
      </c>
      <c r="T373" s="149">
        <f t="shared" si="438"/>
        <v>4.7104625432718503</v>
      </c>
      <c r="U373" s="149">
        <f t="shared" si="432"/>
        <v>60.601300283168896</v>
      </c>
      <c r="V373" s="149">
        <f t="shared" si="434"/>
        <v>1.6483542409151338E-2</v>
      </c>
      <c r="W373" s="149">
        <f>0.5*Sections!$U$2*Sections!$T$2*Sections!N373^2</f>
        <v>663.90419858351379</v>
      </c>
      <c r="X373" s="149">
        <f>BikeData!$N$2*((Sections!$P$2)/Sections!$N$2)-(0.5*Sections!$U$2*Sections!$T$2*Sections!N373^2)/BikeData!$G$5</f>
        <v>7.9195313932461051</v>
      </c>
      <c r="Y373" s="149">
        <f>Sections!$V$2*BikeData!$N$2*(Sections!$P$2/Sections!$M$2)/(1-Sections!$V$2*Sections!$N$2/Sections!$M$2)</f>
        <v>15.459349727578084</v>
      </c>
      <c r="Z373" s="149">
        <f t="shared" si="464"/>
        <v>7.9195313932461051</v>
      </c>
      <c r="AA373" s="149">
        <f>$D$2-M373</f>
        <v>156.19999999999999</v>
      </c>
      <c r="AB373" s="149">
        <f>MAX(0, (N373^2 - M$17^2)/(2*Sections!Z373))</f>
        <v>176.2423390814098</v>
      </c>
      <c r="AC373" s="149">
        <f t="shared" si="441"/>
        <v>1</v>
      </c>
      <c r="AD373" s="149">
        <f t="shared" si="435"/>
        <v>-7.9195313932461051</v>
      </c>
      <c r="AE373" s="639"/>
      <c r="FQ373" s="637"/>
      <c r="FR373" s="160">
        <f>INDEX($B$29:$B$34, MATCH($FV373, $A$29:$A$34, 0))</f>
        <v>281.54523308547459</v>
      </c>
      <c r="FS373" s="129">
        <f t="shared" si="442"/>
        <v>347</v>
      </c>
      <c r="FT373" s="129">
        <f t="shared" si="443"/>
        <v>59.9202352240425</v>
      </c>
      <c r="FU373" s="129">
        <f t="shared" si="444"/>
        <v>215.71284680655302</v>
      </c>
      <c r="FV373" s="149">
        <f>IF(GI373=1,
IF(FT373&lt;$E$29,1,
IF(FT373&lt;$E$30,2,
IF(FT373&lt;$E$31,3,
IF(FT373&lt;$E$32,4,
IF(FT373&lt;$E$33,5,
IF(FT373&lt;$E$34,6)))))),
IF(FT373&gt;$F$29,1,
IF(FT373&gt;$F$30,2,
IF(FT373&gt;$F$31,3,
IF(FT373&gt;$F$32,4,
IF(FT373&gt;$F$33,5,
IF(FT373&gt;$F$34,6)))))))</f>
        <v>4</v>
      </c>
      <c r="FW373" s="149" cm="1">
        <f t="array" ref="FW373">INDEX(Sections!$A$37:$F$67, MATCH(FT373, Acceleration!$H$6:$H$36, 1), Sections!FV373)</f>
        <v>4.7104625432718503</v>
      </c>
      <c r="FX373" s="129">
        <f>(BikeData!$G$5/FR373)*BikeData!$N$2*(Sections!$O$2/Sections!$N$2)-Sections!GC373/Sections!FR373</f>
        <v>7.9499712222756846</v>
      </c>
      <c r="FY373" s="129">
        <f>(Sections!$V$2*Sections!$L$2*BikeData!$N$2*((Sections!$P$2)/Sections!$M$2)/(1-Sections!$V$2*Sections!$N$2/Sections!$M$2))/Sections!FR373-Sections!GC373/Sections!FR373</f>
        <v>12.200491069806024</v>
      </c>
      <c r="FZ373" s="129">
        <f t="shared" si="445"/>
        <v>4.7104625432718503</v>
      </c>
      <c r="GA373" s="129">
        <f t="shared" si="463"/>
        <v>59.786804534306135</v>
      </c>
      <c r="GB373" s="129">
        <f t="shared" si="423"/>
        <v>1.6707455167527023E-2</v>
      </c>
      <c r="GC373" s="149">
        <f>0.5*Sections!$U$2*Sections!$T$2*Sections!FT373^2</f>
        <v>646.27822607482494</v>
      </c>
      <c r="GD373" s="149">
        <f>BikeData!$N$2*((Sections!$P$2)/Sections!$N$2)-(0.5*Sections!$U$2*Sections!$T$2*Sections!FT373^2)/BikeData!$G$5</f>
        <v>7.9862964406275019</v>
      </c>
      <c r="GE373" s="149">
        <f>Sections!$V$2*BikeData!$N$2*(Sections!$P$2/Sections!$M$2)/(1-Sections!$V$2*Sections!$N$2/Sections!$M$2)</f>
        <v>15.459349727578084</v>
      </c>
      <c r="GF373" s="149">
        <f t="shared" si="446"/>
        <v>7.9862964406275019</v>
      </c>
      <c r="GG373" s="149">
        <f t="shared" si="447"/>
        <v>167.54111422000005</v>
      </c>
      <c r="GH373" s="149">
        <f>MAX(0, (FT373^2 - CX$6^2)/(2*Sections!GF373))</f>
        <v>224.78720994123745</v>
      </c>
      <c r="GI373" s="149">
        <f t="shared" si="448"/>
        <v>1</v>
      </c>
      <c r="GJ373" s="149">
        <f t="shared" si="424"/>
        <v>-7.9862964406275019</v>
      </c>
      <c r="GK373" s="639"/>
      <c r="GL373" s="670"/>
      <c r="GM373" s="229">
        <f>INDEX($B$29:$B$34, MATCH(GQ373, $A$29:$A$34, 0))</f>
        <v>327.25651568900486</v>
      </c>
      <c r="GN373" s="106">
        <f t="shared" si="449"/>
        <v>347</v>
      </c>
      <c r="GO373" s="106">
        <f t="shared" si="450"/>
        <v>31.861574747651137</v>
      </c>
      <c r="GP373" s="106">
        <f t="shared" si="451"/>
        <v>114.70166909154409</v>
      </c>
      <c r="GQ373" s="106">
        <f>IF(HD373=1,
IF(GO373&lt;$E$29,1,
IF(GO373&lt;$E$30,2,
IF(GO373&lt;$E$31,3,
IF(GO373&lt;$E$32,4,
IF(GO373&lt;$E$33,5,
IF(GO373&lt;$E$34,6)))))),
IF(GO373&gt;$F$29,1,
IF(GO373&gt;$F$30,2,
IF(GO373&gt;$F$31,3,
IF(GO373&gt;$F$32,4,
IF(GO373&gt;$F$33,5,
IF(GO373&gt;$F$34,6)))))))</f>
        <v>1</v>
      </c>
      <c r="GR373" s="106" cm="1">
        <f t="array" ref="GR373">INDEX(Sections!$A$37:$F$67, MATCH(GO373, Acceleration!$H$6:$H$36, 1), Sections!GQ373)</f>
        <v>12.490667417289398</v>
      </c>
      <c r="GS373" s="106">
        <f>(BikeData!$G$5/GM373)*BikeData!$N$2*(Sections!$O$2/Sections!$N$2)-Sections!GX373/Sections!GM373</f>
        <v>8.2559882146664165</v>
      </c>
      <c r="GT373" s="106">
        <f>(Sections!$V$2*Sections!$L$2*BikeData!$N$2*((Sections!$P$2)/Sections!$M$2)/(1-Sections!$V$2*Sections!$N$2/Sections!$M$2))/Sections!GM373-Sections!GX373/Sections!GM373</f>
        <v>11.912794248574734</v>
      </c>
      <c r="GU373" s="106">
        <f t="shared" si="452"/>
        <v>8.2559882146664165</v>
      </c>
      <c r="GV373" s="106">
        <f t="shared" si="462"/>
        <v>31.554327981564221</v>
      </c>
      <c r="GW373" s="106">
        <f t="shared" si="418"/>
        <v>3.1537830637529012E-2</v>
      </c>
      <c r="GX373" s="106">
        <f>0.5*Sections!$U$2*Sections!$T$2*Sections!GO373^2</f>
        <v>182.72879017202891</v>
      </c>
      <c r="GY373" s="106">
        <f>BikeData!$N$2*((Sections!$P$2)/Sections!$N$2)-(0.5*Sections!$U$2*Sections!$T$2*Sections!GO373^2)/BikeData!$G$5</f>
        <v>9.7421655160168807</v>
      </c>
      <c r="GZ373" s="106">
        <f>Sections!$V$2*BikeData!$N$2*(Sections!$P$2/Sections!$M$2)/(1-Sections!$V$2*Sections!$N$2/Sections!$M$2)</f>
        <v>15.459349727578084</v>
      </c>
      <c r="HA373" s="106">
        <f t="shared" si="453"/>
        <v>9.7421655160168807</v>
      </c>
      <c r="HB373" s="106">
        <f t="shared" si="454"/>
        <v>36.211878759999991</v>
      </c>
      <c r="HC373" s="106">
        <f>MAX(0, (GO373^2 - DY$9^2)/(2*Sections!HA373))</f>
        <v>52.101349732313537</v>
      </c>
      <c r="HD373" s="106">
        <f t="shared" si="455"/>
        <v>1</v>
      </c>
      <c r="HE373" s="106">
        <f t="shared" si="419"/>
        <v>-9.7421655160168807</v>
      </c>
      <c r="HF373" s="639"/>
    </row>
    <row r="374" spans="2:214">
      <c r="B374" s="65"/>
      <c r="C374" s="65"/>
      <c r="D374" s="65"/>
      <c r="E374" s="111"/>
      <c r="F374" s="111"/>
      <c r="K374" s="674"/>
      <c r="L374" s="192">
        <f>INDEX($B$29:$B$34, MATCH($P374, $A$29:$A$34, 0))</f>
        <v>281.54523308547459</v>
      </c>
      <c r="M374" s="149">
        <f t="shared" si="436"/>
        <v>348</v>
      </c>
      <c r="N374" s="149">
        <f t="shared" si="440"/>
        <v>60.601300283168896</v>
      </c>
      <c r="O374" s="149">
        <f t="shared" si="437"/>
        <v>218.16468101940802</v>
      </c>
      <c r="P374" s="149">
        <f>IF(AC374=1,
IF(N374&lt;$E$29,1,
IF(N374&lt;$E$30,2,
IF(N374&lt;$E$31,3,
IF(N374&lt;$E$32,4,
IF(N374&lt;$E$33,5,
IF(N374&lt;$E$34,6)))))),
IF(N374&gt;$F$29,1,
IF(N374&gt;$F$30,2,
IF(N374&gt;$F$31,3,
IF(N374&gt;$F$32,4,
IF(N374&gt;$F$33,5,
IF(N374&gt;$F$34,6)))))))</f>
        <v>4</v>
      </c>
      <c r="Q374" s="149" cm="1">
        <f t="array" ref="Q374">INDEX(Sections!$A$37:$F$67, MATCH(N374, Acceleration!$H$6:$H$36, 1), Sections!P374)</f>
        <v>4.7104625432718503</v>
      </c>
      <c r="R374" s="149">
        <f>(BikeData!$G$5/L374)*BikeData!$N$2*(Sections!$O$2/Sections!$N$2)-Sections!W374/Sections!L374</f>
        <v>7.8974931851048868</v>
      </c>
      <c r="S374" s="149">
        <f>(Sections!$V$2*Sections!$L$2*BikeData!$N$2*((Sections!$P$2)/Sections!$M$2)/(1-Sections!$V$2*Sections!$N$2/Sections!$M$2))/Sections!L374-Sections!W374/Sections!L374</f>
        <v>12.148013032635227</v>
      </c>
      <c r="T374" s="149">
        <f t="shared" si="438"/>
        <v>4.7104625432718503</v>
      </c>
      <c r="U374" s="149">
        <f t="shared" si="432"/>
        <v>60.470297952815919</v>
      </c>
      <c r="V374" s="149">
        <f t="shared" si="434"/>
        <v>1.6519150892034054E-2</v>
      </c>
      <c r="W374" s="149">
        <f>0.5*Sections!$U$2*Sections!$T$2*Sections!N374^2</f>
        <v>661.05316728194521</v>
      </c>
      <c r="X374" s="149">
        <f>BikeData!$N$2*((Sections!$P$2)/Sections!$N$2)-(0.5*Sections!$U$2*Sections!$T$2*Sections!N374^2)/BikeData!$G$5</f>
        <v>7.9303307542368948</v>
      </c>
      <c r="Y374" s="149">
        <f>Sections!$V$2*BikeData!$N$2*(Sections!$P$2/Sections!$M$2)/(1-Sections!$V$2*Sections!$N$2/Sections!$M$2)</f>
        <v>15.459349727578084</v>
      </c>
      <c r="Z374" s="149">
        <f t="shared" si="464"/>
        <v>7.9303307542368948</v>
      </c>
      <c r="AA374" s="149">
        <f>$D$2-M374</f>
        <v>155.19999999999999</v>
      </c>
      <c r="AB374" s="149">
        <f>MAX(0, (N374^2 - M$17^2)/(2*Sections!Z374))</f>
        <v>175.0036976754887</v>
      </c>
      <c r="AC374" s="149">
        <f t="shared" si="441"/>
        <v>1</v>
      </c>
      <c r="AD374" s="149">
        <f t="shared" si="435"/>
        <v>-7.9303307542368948</v>
      </c>
      <c r="AE374" s="639"/>
      <c r="FQ374" s="637"/>
      <c r="FR374" s="160">
        <f>INDEX($B$29:$B$34, MATCH($FV374, $A$29:$A$34, 0))</f>
        <v>281.54523308547459</v>
      </c>
      <c r="FS374" s="129">
        <f t="shared" si="442"/>
        <v>348</v>
      </c>
      <c r="FT374" s="129">
        <f t="shared" si="443"/>
        <v>59.786804534306135</v>
      </c>
      <c r="FU374" s="129">
        <f t="shared" si="444"/>
        <v>215.23249632350209</v>
      </c>
      <c r="FV374" s="149">
        <f>IF(GI374=1,
IF(FT374&lt;$E$29,1,
IF(FT374&lt;$E$30,2,
IF(FT374&lt;$E$31,3,
IF(FT374&lt;$E$32,4,
IF(FT374&lt;$E$33,5,
IF(FT374&lt;$E$34,6)))))),
IF(FT374&gt;$F$29,1,
IF(FT374&gt;$F$30,2,
IF(FT374&gt;$F$31,3,
IF(FT374&gt;$F$32,4,
IF(FT374&gt;$F$33,5,
IF(FT374&gt;$F$34,6)))))))</f>
        <v>4</v>
      </c>
      <c r="FW374" s="149" cm="1">
        <f t="array" ref="FW374">INDEX(Sections!$A$37:$F$67, MATCH(FT374, Acceleration!$H$6:$H$36, 1), Sections!FV374)</f>
        <v>4.7104625432718503</v>
      </c>
      <c r="FX374" s="129">
        <f>(BikeData!$G$5/FR374)*BikeData!$N$2*(Sections!$O$2/Sections!$N$2)-Sections!GC374/Sections!FR374</f>
        <v>7.960182962276102</v>
      </c>
      <c r="FY374" s="129">
        <f>(Sections!$V$2*Sections!$L$2*BikeData!$N$2*((Sections!$P$2)/Sections!$M$2)/(1-Sections!$V$2*Sections!$N$2/Sections!$M$2))/Sections!FR374-Sections!GC374/Sections!FR374</f>
        <v>12.210702809806442</v>
      </c>
      <c r="FZ374" s="129">
        <f t="shared" si="445"/>
        <v>4.7104625432718503</v>
      </c>
      <c r="GA374" s="129">
        <f t="shared" si="463"/>
        <v>59.652892827872144</v>
      </c>
      <c r="GB374" s="129">
        <f t="shared" si="423"/>
        <v>1.674485153738544E-2</v>
      </c>
      <c r="GC374" s="149">
        <f>0.5*Sections!$U$2*Sections!$T$2*Sections!FT374^2</f>
        <v>643.40315935619913</v>
      </c>
      <c r="GD374" s="149">
        <f>BikeData!$N$2*((Sections!$P$2)/Sections!$N$2)-(0.5*Sections!$U$2*Sections!$T$2*Sections!FT374^2)/BikeData!$G$5</f>
        <v>7.9971868448647214</v>
      </c>
      <c r="GE374" s="149">
        <f>Sections!$V$2*BikeData!$N$2*(Sections!$P$2/Sections!$M$2)/(1-Sections!$V$2*Sections!$N$2/Sections!$M$2)</f>
        <v>15.459349727578084</v>
      </c>
      <c r="GF374" s="149">
        <f t="shared" si="446"/>
        <v>7.9971868448647214</v>
      </c>
      <c r="GG374" s="149">
        <f t="shared" si="447"/>
        <v>166.54111422000005</v>
      </c>
      <c r="GH374" s="149">
        <f>MAX(0, (FT374^2 - CX$6^2)/(2*Sections!GF374))</f>
        <v>223.48246113060483</v>
      </c>
      <c r="GI374" s="149">
        <f t="shared" si="448"/>
        <v>1</v>
      </c>
      <c r="GJ374" s="149">
        <f t="shared" si="424"/>
        <v>-7.9971868448647214</v>
      </c>
      <c r="GK374" s="639"/>
      <c r="GL374" s="670"/>
      <c r="GM374" s="229">
        <f>INDEX($B$29:$B$34, MATCH(GQ374, $A$29:$A$34, 0))</f>
        <v>327.25651568900486</v>
      </c>
      <c r="GN374" s="106">
        <f t="shared" si="449"/>
        <v>348</v>
      </c>
      <c r="GO374" s="106">
        <f t="shared" si="450"/>
        <v>31.554327981564221</v>
      </c>
      <c r="GP374" s="106">
        <f t="shared" si="451"/>
        <v>113.59558073363119</v>
      </c>
      <c r="GQ374" s="106">
        <f>IF(HD374=1,
IF(GO374&lt;$E$29,1,
IF(GO374&lt;$E$30,2,
IF(GO374&lt;$E$31,3,
IF(GO374&lt;$E$32,4,
IF(GO374&lt;$E$33,5,
IF(GO374&lt;$E$34,6)))))),
IF(GO374&gt;$F$29,1,
IF(GO374&gt;$F$30,2,
IF(GO374&gt;$F$31,3,
IF(GO374&gt;$F$32,4,
IF(GO374&gt;$F$33,5,
IF(GO374&gt;$F$34,6)))))))</f>
        <v>1</v>
      </c>
      <c r="GR374" s="106" cm="1">
        <f t="array" ref="GR374">INDEX(Sections!$A$37:$F$67, MATCH(GO374, Acceleration!$H$6:$H$36, 1), Sections!GQ374)</f>
        <v>12.819174815408889</v>
      </c>
      <c r="GS374" s="106">
        <f>(BikeData!$G$5/GM374)*BikeData!$N$2*(Sections!$O$2/Sections!$N$2)-Sections!GX374/Sections!GM374</f>
        <v>8.2667051276005488</v>
      </c>
      <c r="GT374" s="106">
        <f>(Sections!$V$2*Sections!$L$2*BikeData!$N$2*((Sections!$P$2)/Sections!$M$2)/(1-Sections!$V$2*Sections!$N$2/Sections!$M$2))/Sections!GM374-Sections!GX374/Sections!GM374</f>
        <v>11.923511161508866</v>
      </c>
      <c r="GU374" s="106">
        <f t="shared" si="452"/>
        <v>8.2667051276005488</v>
      </c>
      <c r="GV374" s="106">
        <f t="shared" si="462"/>
        <v>31.243634772442473</v>
      </c>
      <c r="GW374" s="106">
        <f t="shared" ref="GW374:GW410" si="465">-(GV374-GO374)/HA374</f>
        <v>3.1848166919593454E-2</v>
      </c>
      <c r="GX374" s="106">
        <f>0.5*Sections!$U$2*Sections!$T$2*Sections!GO374^2</f>
        <v>179.22161058626281</v>
      </c>
      <c r="GY374" s="106">
        <f>BikeData!$N$2*((Sections!$P$2)/Sections!$N$2)-(0.5*Sections!$U$2*Sections!$T$2*Sections!GO374^2)/BikeData!$G$5</f>
        <v>9.7554502871750852</v>
      </c>
      <c r="GZ374" s="106">
        <f>Sections!$V$2*BikeData!$N$2*(Sections!$P$2/Sections!$M$2)/(1-Sections!$V$2*Sections!$N$2/Sections!$M$2)</f>
        <v>15.459349727578084</v>
      </c>
      <c r="HA374" s="106">
        <f t="shared" si="453"/>
        <v>9.7554502871750852</v>
      </c>
      <c r="HB374" s="106">
        <f t="shared" si="454"/>
        <v>35.211878759999991</v>
      </c>
      <c r="HC374" s="106">
        <f>MAX(0, (GO374^2 - DY$9^2)/(2*Sections!HA374))</f>
        <v>51.031760967358046</v>
      </c>
      <c r="HD374" s="106">
        <f t="shared" si="455"/>
        <v>1</v>
      </c>
      <c r="HE374" s="106">
        <f t="shared" ref="HE374:HE410" si="466">-HA374</f>
        <v>-9.7554502871750852</v>
      </c>
      <c r="HF374" s="639"/>
    </row>
    <row r="375" spans="2:214">
      <c r="B375" s="65"/>
      <c r="C375" s="65"/>
      <c r="D375" s="65"/>
      <c r="E375" s="111"/>
      <c r="F375" s="111"/>
      <c r="K375" s="674"/>
      <c r="L375" s="192">
        <f>INDEX($B$29:$B$34, MATCH($P375, $A$29:$A$34, 0))</f>
        <v>281.54523308547459</v>
      </c>
      <c r="M375" s="149">
        <f t="shared" si="436"/>
        <v>349</v>
      </c>
      <c r="N375" s="149">
        <f t="shared" si="440"/>
        <v>60.470297952815919</v>
      </c>
      <c r="O375" s="149">
        <f t="shared" si="437"/>
        <v>217.69307263013732</v>
      </c>
      <c r="P375" s="149">
        <f>IF(AC375=1,
IF(N375&lt;$E$29,1,
IF(N375&lt;$E$30,2,
IF(N375&lt;$E$31,3,
IF(N375&lt;$E$32,4,
IF(N375&lt;$E$33,5,
IF(N375&lt;$E$34,6)))))),
IF(N375&gt;$F$29,1,
IF(N375&gt;$F$30,2,
IF(N375&gt;$F$31,3,
IF(N375&gt;$F$32,4,
IF(N375&gt;$F$33,5,
IF(N375&gt;$F$34,6)))))))</f>
        <v>4</v>
      </c>
      <c r="Q375" s="149" cm="1">
        <f t="array" ref="Q375">INDEX(Sections!$A$37:$F$67, MATCH(N375, Acceleration!$H$6:$H$36, 1), Sections!P375)</f>
        <v>4.7104625432718503</v>
      </c>
      <c r="R375" s="149">
        <f>(BikeData!$G$5/L375)*BikeData!$N$2*(Sections!$O$2/Sections!$N$2)-Sections!W375/Sections!L375</f>
        <v>7.9076333641455268</v>
      </c>
      <c r="S375" s="149">
        <f>(Sections!$V$2*Sections!$L$2*BikeData!$N$2*((Sections!$P$2)/Sections!$M$2)/(1-Sections!$V$2*Sections!$N$2/Sections!$M$2))/Sections!L375-Sections!W375/Sections!L375</f>
        <v>12.158153211675867</v>
      </c>
      <c r="T375" s="149">
        <f t="shared" si="438"/>
        <v>4.7104625432718503</v>
      </c>
      <c r="U375" s="149">
        <f t="shared" si="432"/>
        <v>60.338831980898298</v>
      </c>
      <c r="V375" s="149">
        <f t="shared" si="434"/>
        <v>1.6555040178646559E-2</v>
      </c>
      <c r="W375" s="149">
        <f>0.5*Sections!$U$2*Sections!$T$2*Sections!N375^2</f>
        <v>658.19824821041993</v>
      </c>
      <c r="X375" s="149">
        <f>BikeData!$N$2*((Sections!$P$2)/Sections!$N$2)-(0.5*Sections!$U$2*Sections!$T$2*Sections!N375^2)/BikeData!$G$5</f>
        <v>7.9411448416290362</v>
      </c>
      <c r="Y375" s="149">
        <f>Sections!$V$2*BikeData!$N$2*(Sections!$P$2/Sections!$M$2)/(1-Sections!$V$2*Sections!$N$2/Sections!$M$2)</f>
        <v>15.459349727578084</v>
      </c>
      <c r="Z375" s="149">
        <f t="shared" si="464"/>
        <v>7.9411448416290362</v>
      </c>
      <c r="AA375" s="149">
        <f>$D$2-M375</f>
        <v>154.19999999999999</v>
      </c>
      <c r="AB375" s="149">
        <f>MAX(0, (N375^2 - M$17^2)/(2*Sections!Z375))</f>
        <v>173.76674302590794</v>
      </c>
      <c r="AC375" s="149">
        <f t="shared" si="441"/>
        <v>1</v>
      </c>
      <c r="AD375" s="149">
        <f t="shared" si="435"/>
        <v>-7.9411448416290362</v>
      </c>
      <c r="AE375" s="639"/>
      <c r="FQ375" s="637"/>
      <c r="FR375" s="160">
        <f>INDEX($B$29:$B$34, MATCH($FV375, $A$29:$A$34, 0))</f>
        <v>281.54523308547459</v>
      </c>
      <c r="FS375" s="129">
        <f t="shared" si="442"/>
        <v>349</v>
      </c>
      <c r="FT375" s="129">
        <f t="shared" si="443"/>
        <v>59.652892827872144</v>
      </c>
      <c r="FU375" s="129">
        <f t="shared" si="444"/>
        <v>214.75041418033973</v>
      </c>
      <c r="FV375" s="149">
        <f>IF(GI375=1,
IF(FT375&lt;$E$29,1,
IF(FT375&lt;$E$30,2,
IF(FT375&lt;$E$31,3,
IF(FT375&lt;$E$32,4,
IF(FT375&lt;$E$33,5,
IF(FT375&lt;$E$34,6)))))),
IF(FT375&gt;$F$29,1,
IF(FT375&gt;$F$30,2,
IF(FT375&gt;$F$31,3,
IF(FT375&gt;$F$32,4,
IF(FT375&gt;$F$33,5,
IF(FT375&gt;$F$34,6)))))))</f>
        <v>4</v>
      </c>
      <c r="FW375" s="149" cm="1">
        <f t="array" ref="FW375">INDEX(Sections!$A$37:$F$67, MATCH(FT375, Acceleration!$H$6:$H$36, 1), Sections!FV375)</f>
        <v>4.7104625432718503</v>
      </c>
      <c r="FX375" s="129">
        <f>(BikeData!$G$5/FR375)*BikeData!$N$2*(Sections!$O$2/Sections!$N$2)-Sections!GC375/Sections!FR375</f>
        <v>7.9704086273765196</v>
      </c>
      <c r="FY375" s="129">
        <f>(Sections!$V$2*Sections!$L$2*BikeData!$N$2*((Sections!$P$2)/Sections!$M$2)/(1-Sections!$V$2*Sections!$N$2/Sections!$M$2))/Sections!FR375-Sections!GC375/Sections!FR375</f>
        <v>12.220928474906859</v>
      </c>
      <c r="FZ375" s="129">
        <f t="shared" si="445"/>
        <v>4.7104625432718503</v>
      </c>
      <c r="GA375" s="129">
        <f t="shared" si="463"/>
        <v>59.518496608485449</v>
      </c>
      <c r="GB375" s="129">
        <f t="shared" si="423"/>
        <v>1.6782551663275073E-2</v>
      </c>
      <c r="GC375" s="149">
        <f>0.5*Sections!$U$2*Sections!$T$2*Sections!FT375^2</f>
        <v>640.52417209204793</v>
      </c>
      <c r="GD375" s="149">
        <f>BikeData!$N$2*((Sections!$P$2)/Sections!$N$2)-(0.5*Sections!$U$2*Sections!$T$2*Sections!FT375^2)/BikeData!$G$5</f>
        <v>8.0080920996531724</v>
      </c>
      <c r="GE375" s="149">
        <f>Sections!$V$2*BikeData!$N$2*(Sections!$P$2/Sections!$M$2)/(1-Sections!$V$2*Sections!$N$2/Sections!$M$2)</f>
        <v>15.459349727578084</v>
      </c>
      <c r="GF375" s="149">
        <f t="shared" si="446"/>
        <v>8.0080920996531724</v>
      </c>
      <c r="GG375" s="149">
        <f t="shared" si="447"/>
        <v>165.54111422000005</v>
      </c>
      <c r="GH375" s="149">
        <f>MAX(0, (FT375^2 - CX$6^2)/(2*Sections!GF375))</f>
        <v>222.17948910001397</v>
      </c>
      <c r="GI375" s="149">
        <f t="shared" si="448"/>
        <v>1</v>
      </c>
      <c r="GJ375" s="149">
        <f t="shared" si="424"/>
        <v>-8.0080920996531724</v>
      </c>
      <c r="GK375" s="639"/>
      <c r="GL375" s="670"/>
      <c r="GM375" s="229">
        <f>INDEX($B$29:$B$34, MATCH(GQ375, $A$29:$A$34, 0))</f>
        <v>327.25651568900486</v>
      </c>
      <c r="GN375" s="106">
        <f t="shared" si="449"/>
        <v>349</v>
      </c>
      <c r="GO375" s="106">
        <f t="shared" si="450"/>
        <v>31.243634772442473</v>
      </c>
      <c r="GP375" s="106">
        <f t="shared" si="451"/>
        <v>112.4770851807929</v>
      </c>
      <c r="GQ375" s="106">
        <f>IF(HD375=1,
IF(GO375&lt;$E$29,1,
IF(GO375&lt;$E$30,2,
IF(GO375&lt;$E$31,3,
IF(GO375&lt;$E$32,4,
IF(GO375&lt;$E$33,5,
IF(GO375&lt;$E$34,6)))))),
IF(GO375&gt;$F$29,1,
IF(GO375&gt;$F$30,2,
IF(GO375&gt;$F$31,3,
IF(GO375&gt;$F$32,4,
IF(GO375&gt;$F$33,5,
IF(GO375&gt;$F$34,6)))))))</f>
        <v>1</v>
      </c>
      <c r="GR375" s="106" cm="1">
        <f t="array" ref="GR375">INDEX(Sections!$A$37:$F$67, MATCH(GO375, Acceleration!$H$6:$H$36, 1), Sections!GQ375)</f>
        <v>12.819174815408889</v>
      </c>
      <c r="GS375" s="106">
        <f>(BikeData!$G$5/GM375)*BikeData!$N$2*(Sections!$O$2/Sections!$N$2)-Sections!GX375/Sections!GM375</f>
        <v>8.2774366545068609</v>
      </c>
      <c r="GT375" s="106">
        <f>(Sections!$V$2*Sections!$L$2*BikeData!$N$2*((Sections!$P$2)/Sections!$M$2)/(1-Sections!$V$2*Sections!$N$2/Sections!$M$2))/Sections!GM375-Sections!GX375/Sections!GM375</f>
        <v>11.934242688415178</v>
      </c>
      <c r="GU375" s="106">
        <f t="shared" si="452"/>
        <v>8.2774366545068609</v>
      </c>
      <c r="GV375" s="106">
        <f t="shared" si="462"/>
        <v>30.929390673692808</v>
      </c>
      <c r="GW375" s="106">
        <f t="shared" si="465"/>
        <v>3.2168291403685149E-2</v>
      </c>
      <c r="GX375" s="106">
        <f>0.5*Sections!$U$2*Sections!$T$2*Sections!GO375^2</f>
        <v>175.70964848287974</v>
      </c>
      <c r="GY375" s="106">
        <f>BikeData!$N$2*((Sections!$P$2)/Sections!$N$2)-(0.5*Sections!$U$2*Sections!$T$2*Sections!GO375^2)/BikeData!$G$5</f>
        <v>9.7687531739303246</v>
      </c>
      <c r="GZ375" s="106">
        <f>Sections!$V$2*BikeData!$N$2*(Sections!$P$2/Sections!$M$2)/(1-Sections!$V$2*Sections!$N$2/Sections!$M$2)</f>
        <v>15.459349727578084</v>
      </c>
      <c r="HA375" s="106">
        <f t="shared" si="453"/>
        <v>9.7687531739303246</v>
      </c>
      <c r="HB375" s="106">
        <f t="shared" si="454"/>
        <v>34.211878759999991</v>
      </c>
      <c r="HC375" s="106">
        <f>MAX(0, (GO375^2 - DY$9^2)/(2*Sections!HA375))</f>
        <v>49.963628746340298</v>
      </c>
      <c r="HD375" s="106">
        <f t="shared" si="455"/>
        <v>1</v>
      </c>
      <c r="HE375" s="106">
        <f t="shared" si="466"/>
        <v>-9.7687531739303246</v>
      </c>
      <c r="HF375" s="639"/>
    </row>
    <row r="376" spans="2:214">
      <c r="B376" s="65"/>
      <c r="C376" s="65"/>
      <c r="D376" s="65"/>
      <c r="E376" s="111"/>
      <c r="F376" s="111"/>
      <c r="K376" s="674"/>
      <c r="L376" s="192">
        <f>INDEX($B$29:$B$34, MATCH($P376, $A$29:$A$34, 0))</f>
        <v>281.54523308547459</v>
      </c>
      <c r="M376" s="149">
        <f t="shared" si="436"/>
        <v>350</v>
      </c>
      <c r="N376" s="149">
        <f t="shared" si="440"/>
        <v>60.338831980898298</v>
      </c>
      <c r="O376" s="149">
        <f t="shared" si="437"/>
        <v>217.21979513123387</v>
      </c>
      <c r="P376" s="149">
        <f>IF(AC376=1,
IF(N376&lt;$E$29,1,
IF(N376&lt;$E$30,2,
IF(N376&lt;$E$31,3,
IF(N376&lt;$E$32,4,
IF(N376&lt;$E$33,5,
IF(N376&lt;$E$34,6)))))),
IF(N376&gt;$F$29,1,
IF(N376&gt;$F$30,2,
IF(N376&gt;$F$31,3,
IF(N376&gt;$F$32,4,
IF(N376&gt;$F$33,5,
IF(N376&gt;$F$34,6)))))))</f>
        <v>4</v>
      </c>
      <c r="Q376" s="149" cm="1">
        <f t="array" ref="Q376">INDEX(Sections!$A$37:$F$67, MATCH(N376, Acceleration!$H$6:$H$36, 1), Sections!P376)</f>
        <v>4.7104625432718503</v>
      </c>
      <c r="R376" s="149">
        <f>(BikeData!$G$5/L376)*BikeData!$N$2*(Sections!$O$2/Sections!$N$2)-Sections!W376/Sections!L376</f>
        <v>7.9177873707030404</v>
      </c>
      <c r="S376" s="149">
        <f>(Sections!$V$2*Sections!$L$2*BikeData!$N$2*((Sections!$P$2)/Sections!$M$2)/(1-Sections!$V$2*Sections!$N$2/Sections!$M$2))/Sections!L376-Sections!W376/Sections!L376</f>
        <v>12.16830721823338</v>
      </c>
      <c r="T376" s="149">
        <f t="shared" si="438"/>
        <v>4.7104625432718503</v>
      </c>
      <c r="U376" s="149">
        <f t="shared" si="432"/>
        <v>60.206899085304727</v>
      </c>
      <c r="V376" s="149">
        <f t="shared" si="434"/>
        <v>1.6591213826573685E-2</v>
      </c>
      <c r="W376" s="149">
        <f>0.5*Sections!$U$2*Sections!$T$2*Sections!N376^2</f>
        <v>655.33943606743344</v>
      </c>
      <c r="X376" s="149">
        <f>BikeData!$N$2*((Sections!$P$2)/Sections!$N$2)-(0.5*Sections!$U$2*Sections!$T$2*Sections!N376^2)/BikeData!$G$5</f>
        <v>7.9519736755039849</v>
      </c>
      <c r="Y376" s="149">
        <f>Sections!$V$2*BikeData!$N$2*(Sections!$P$2/Sections!$M$2)/(1-Sections!$V$2*Sections!$N$2/Sections!$M$2)</f>
        <v>15.459349727578084</v>
      </c>
      <c r="Z376" s="149">
        <f t="shared" si="464"/>
        <v>7.9519736755039849</v>
      </c>
      <c r="AA376" s="149">
        <f>$D$2-M376</f>
        <v>153.19999999999999</v>
      </c>
      <c r="AB376" s="149">
        <f>MAX(0, (N376^2 - M$17^2)/(2*Sections!Z376))</f>
        <v>172.53147283567748</v>
      </c>
      <c r="AC376" s="149">
        <f t="shared" si="441"/>
        <v>1</v>
      </c>
      <c r="AD376" s="149">
        <f t="shared" si="435"/>
        <v>-7.9519736755039849</v>
      </c>
      <c r="AE376" s="639"/>
      <c r="FQ376" s="637"/>
      <c r="FR376" s="160">
        <f>INDEX($B$29:$B$34, MATCH($FV376, $A$29:$A$34, 0))</f>
        <v>281.54523308547459</v>
      </c>
      <c r="FS376" s="129">
        <f t="shared" si="442"/>
        <v>350</v>
      </c>
      <c r="FT376" s="129">
        <f t="shared" si="443"/>
        <v>59.518496608485449</v>
      </c>
      <c r="FU376" s="129">
        <f t="shared" si="444"/>
        <v>214.26658779054762</v>
      </c>
      <c r="FV376" s="149">
        <f>IF(GI376=1,
IF(FT376&lt;$E$29,1,
IF(FT376&lt;$E$30,2,
IF(FT376&lt;$E$31,3,
IF(FT376&lt;$E$32,4,
IF(FT376&lt;$E$33,5,
IF(FT376&lt;$E$34,6)))))),
IF(FT376&gt;$F$29,1,
IF(FT376&gt;$F$30,2,
IF(FT376&gt;$F$31,3,
IF(FT376&gt;$F$32,4,
IF(FT376&gt;$F$33,5,
IF(FT376&gt;$F$34,6)))))))</f>
        <v>4</v>
      </c>
      <c r="FW376" s="149" cm="1">
        <f t="array" ref="FW376">INDEX(Sections!$A$37:$F$67, MATCH(FT376, Acceleration!$H$6:$H$36, 1), Sections!FV376)</f>
        <v>4.7104625432718503</v>
      </c>
      <c r="FX376" s="129">
        <f>(BikeData!$G$5/FR376)*BikeData!$N$2*(Sections!$O$2/Sections!$N$2)-Sections!GC376/Sections!FR376</f>
        <v>7.9806482365657114</v>
      </c>
      <c r="FY376" s="129">
        <f>(Sections!$V$2*Sections!$L$2*BikeData!$N$2*((Sections!$P$2)/Sections!$M$2)/(1-Sections!$V$2*Sections!$N$2/Sections!$M$2))/Sections!FR376-Sections!GC376/Sections!FR376</f>
        <v>12.231168084096051</v>
      </c>
      <c r="FZ376" s="129">
        <f t="shared" si="445"/>
        <v>4.7104625432718503</v>
      </c>
      <c r="GA376" s="129">
        <f t="shared" si="463"/>
        <v>59.383612336096618</v>
      </c>
      <c r="GB376" s="129">
        <f t="shared" si="423"/>
        <v>1.6820559515325271E-2</v>
      </c>
      <c r="GC376" s="149">
        <f>0.5*Sections!$U$2*Sections!$T$2*Sections!FT376^2</f>
        <v>637.6412589361729</v>
      </c>
      <c r="GD376" s="149">
        <f>BikeData!$N$2*((Sections!$P$2)/Sections!$N$2)-(0.5*Sections!$U$2*Sections!$T$2*Sections!FT376^2)/BikeData!$G$5</f>
        <v>8.0190122252436087</v>
      </c>
      <c r="GE376" s="149">
        <f>Sections!$V$2*BikeData!$N$2*(Sections!$P$2/Sections!$M$2)/(1-Sections!$V$2*Sections!$N$2/Sections!$M$2)</f>
        <v>15.459349727578084</v>
      </c>
      <c r="GF376" s="149">
        <f t="shared" si="446"/>
        <v>8.0190122252436087</v>
      </c>
      <c r="GG376" s="149">
        <f t="shared" si="447"/>
        <v>164.54111422000005</v>
      </c>
      <c r="GH376" s="149">
        <f>MAX(0, (FT376^2 - CX$6^2)/(2*Sections!GF376))</f>
        <v>220.87829142988232</v>
      </c>
      <c r="GI376" s="149">
        <f t="shared" si="448"/>
        <v>1</v>
      </c>
      <c r="GJ376" s="149">
        <f t="shared" si="424"/>
        <v>-8.0190122252436087</v>
      </c>
      <c r="GK376" s="639"/>
      <c r="GL376" s="670"/>
      <c r="GM376" s="229">
        <f>INDEX($B$29:$B$34, MATCH(GQ376, $A$29:$A$34, 0))</f>
        <v>327.25651568900486</v>
      </c>
      <c r="GN376" s="106">
        <f t="shared" si="449"/>
        <v>350</v>
      </c>
      <c r="GO376" s="106">
        <f t="shared" si="450"/>
        <v>30.929390673692808</v>
      </c>
      <c r="GP376" s="106">
        <f t="shared" si="451"/>
        <v>111.34580642529411</v>
      </c>
      <c r="GQ376" s="106">
        <f>IF(HD376=1,
IF(GO376&lt;$E$29,1,
IF(GO376&lt;$E$30,2,
IF(GO376&lt;$E$31,3,
IF(GO376&lt;$E$32,4,
IF(GO376&lt;$E$33,5,
IF(GO376&lt;$E$34,6)))))),
IF(GO376&gt;$F$29,1,
IF(GO376&gt;$F$30,2,
IF(GO376&gt;$F$31,3,
IF(GO376&gt;$F$32,4,
IF(GO376&gt;$F$33,5,
IF(GO376&gt;$F$34,6)))))))</f>
        <v>1</v>
      </c>
      <c r="GR376" s="106" cm="1">
        <f t="array" ref="GR376">INDEX(Sections!$A$37:$F$67, MATCH(GO376, Acceleration!$H$6:$H$36, 1), Sections!GQ376)</f>
        <v>13.061721243519598</v>
      </c>
      <c r="GS376" s="106">
        <f>(BikeData!$G$5/GM376)*BikeData!$N$2*(Sections!$O$2/Sections!$N$2)-Sections!GX376/Sections!GM376</f>
        <v>8.2881828153135029</v>
      </c>
      <c r="GT376" s="106">
        <f>(Sections!$V$2*Sections!$L$2*BikeData!$N$2*((Sections!$P$2)/Sections!$M$2)/(1-Sections!$V$2*Sections!$N$2/Sections!$M$2))/Sections!GM376-Sections!GX376/Sections!GM376</f>
        <v>11.94498884922182</v>
      </c>
      <c r="GU376" s="106">
        <f t="shared" si="452"/>
        <v>8.2881828153135029</v>
      </c>
      <c r="GV376" s="106">
        <f t="shared" si="462"/>
        <v>30.611485737284042</v>
      </c>
      <c r="GW376" s="106">
        <f t="shared" si="465"/>
        <v>3.2498724695497867E-2</v>
      </c>
      <c r="GX376" s="106">
        <f>0.5*Sections!$U$2*Sections!$T$2*Sections!GO376^2</f>
        <v>172.19289734026481</v>
      </c>
      <c r="GY376" s="106">
        <f>BikeData!$N$2*((Sections!$P$2)/Sections!$N$2)-(0.5*Sections!$U$2*Sections!$T$2*Sections!GO376^2)/BikeData!$G$5</f>
        <v>9.7820742009856847</v>
      </c>
      <c r="GZ376" s="106">
        <f>Sections!$V$2*BikeData!$N$2*(Sections!$P$2/Sections!$M$2)/(1-Sections!$V$2*Sections!$N$2/Sections!$M$2)</f>
        <v>15.459349727578084</v>
      </c>
      <c r="HA376" s="106">
        <f t="shared" si="453"/>
        <v>9.7820742009856847</v>
      </c>
      <c r="HB376" s="106">
        <f t="shared" si="454"/>
        <v>33.211878759999991</v>
      </c>
      <c r="HC376" s="106">
        <f>MAX(0, (GO376^2 - DY$9^2)/(2*Sections!HA376))</f>
        <v>48.896951085768791</v>
      </c>
      <c r="HD376" s="106">
        <f t="shared" si="455"/>
        <v>1</v>
      </c>
      <c r="HE376" s="106">
        <f t="shared" si="466"/>
        <v>-9.7820742009856847</v>
      </c>
      <c r="HF376" s="639"/>
    </row>
    <row r="377" spans="2:214">
      <c r="B377" s="65"/>
      <c r="C377" s="65"/>
      <c r="D377" s="65"/>
      <c r="E377" s="111"/>
      <c r="F377" s="111"/>
      <c r="K377" s="674"/>
      <c r="L377" s="192">
        <f>INDEX($B$29:$B$34, MATCH($P377, $A$29:$A$34, 0))</f>
        <v>281.54523308547459</v>
      </c>
      <c r="M377" s="149">
        <f t="shared" si="436"/>
        <v>351</v>
      </c>
      <c r="N377" s="149">
        <f t="shared" si="440"/>
        <v>60.206899085304727</v>
      </c>
      <c r="O377" s="149">
        <f t="shared" si="437"/>
        <v>216.74483670709702</v>
      </c>
      <c r="P377" s="149">
        <f>IF(AC377=1,
IF(N377&lt;$E$29,1,
IF(N377&lt;$E$30,2,
IF(N377&lt;$E$31,3,
IF(N377&lt;$E$32,4,
IF(N377&lt;$E$33,5,
IF(N377&lt;$E$34,6)))))),
IF(N377&gt;$F$29,1,
IF(N377&gt;$F$30,2,
IF(N377&gt;$F$31,3,
IF(N377&gt;$F$32,4,
IF(N377&gt;$F$33,5,
IF(N377&gt;$F$34,6)))))))</f>
        <v>4</v>
      </c>
      <c r="Q377" s="149" cm="1">
        <f t="array" ref="Q377">INDEX(Sections!$A$37:$F$67, MATCH(N377, Acceleration!$H$6:$H$36, 1), Sections!P377)</f>
        <v>4.7104625432718503</v>
      </c>
      <c r="R377" s="149">
        <f>(BikeData!$G$5/L377)*BikeData!$N$2*(Sections!$O$2/Sections!$N$2)-Sections!W377/Sections!L377</f>
        <v>7.9279552236331314</v>
      </c>
      <c r="S377" s="149">
        <f>(Sections!$V$2*Sections!$L$2*BikeData!$N$2*((Sections!$P$2)/Sections!$M$2)/(1-Sections!$V$2*Sections!$N$2/Sections!$M$2))/Sections!L377-Sections!W377/Sections!L377</f>
        <v>12.178475071163472</v>
      </c>
      <c r="T377" s="149">
        <f t="shared" si="438"/>
        <v>4.7104625432718503</v>
      </c>
      <c r="U377" s="149">
        <f t="shared" si="432"/>
        <v>60.074495943920546</v>
      </c>
      <c r="V377" s="149">
        <f t="shared" si="434"/>
        <v>1.6627675456491291E-2</v>
      </c>
      <c r="W377" s="149">
        <f>0.5*Sections!$U$2*Sections!$T$2*Sections!N377^2</f>
        <v>652.47672554425208</v>
      </c>
      <c r="X377" s="149">
        <f>BikeData!$N$2*((Sections!$P$2)/Sections!$N$2)-(0.5*Sections!$U$2*Sections!$T$2*Sections!N377^2)/BikeData!$G$5</f>
        <v>7.9628172759705809</v>
      </c>
      <c r="Y377" s="149">
        <f>Sections!$V$2*BikeData!$N$2*(Sections!$P$2/Sections!$M$2)/(1-Sections!$V$2*Sections!$N$2/Sections!$M$2)</f>
        <v>15.459349727578084</v>
      </c>
      <c r="Z377" s="149">
        <f t="shared" si="464"/>
        <v>7.9628172759705809</v>
      </c>
      <c r="AA377" s="149">
        <f>$D$2-M377</f>
        <v>152.19999999999999</v>
      </c>
      <c r="AB377" s="149">
        <f>MAX(0, (N377^2 - M$17^2)/(2*Sections!Z377))</f>
        <v>171.29788481093527</v>
      </c>
      <c r="AC377" s="149">
        <f t="shared" si="441"/>
        <v>1</v>
      </c>
      <c r="AD377" s="149">
        <f t="shared" si="435"/>
        <v>-7.9628172759705809</v>
      </c>
      <c r="AE377" s="639"/>
      <c r="FQ377" s="637"/>
      <c r="FR377" s="160">
        <f>INDEX($B$29:$B$34, MATCH($FV377, $A$29:$A$34, 0))</f>
        <v>281.54523308547459</v>
      </c>
      <c r="FS377" s="129">
        <f t="shared" si="442"/>
        <v>351</v>
      </c>
      <c r="FT377" s="129">
        <f t="shared" si="443"/>
        <v>59.383612336096618</v>
      </c>
      <c r="FU377" s="129">
        <f t="shared" si="444"/>
        <v>213.78100440994783</v>
      </c>
      <c r="FV377" s="149">
        <f>IF(GI377=1,
IF(FT377&lt;$E$29,1,
IF(FT377&lt;$E$30,2,
IF(FT377&lt;$E$31,3,
IF(FT377&lt;$E$32,4,
IF(FT377&lt;$E$33,5,
IF(FT377&lt;$E$34,6)))))),
IF(FT377&gt;$F$29,1,
IF(FT377&gt;$F$30,2,
IF(FT377&gt;$F$31,3,
IF(FT377&gt;$F$32,4,
IF(FT377&gt;$F$33,5,
IF(FT377&gt;$F$34,6)))))))</f>
        <v>4</v>
      </c>
      <c r="FW377" s="149" cm="1">
        <f t="array" ref="FW377">INDEX(Sections!$A$37:$F$67, MATCH(FT377, Acceleration!$H$6:$H$36, 1), Sections!FV377)</f>
        <v>4.7104625432718503</v>
      </c>
      <c r="FX377" s="129">
        <f>(BikeData!$G$5/FR377)*BikeData!$N$2*(Sections!$O$2/Sections!$N$2)-Sections!GC377/Sections!FR377</f>
        <v>7.990901808858343</v>
      </c>
      <c r="FY377" s="129">
        <f>(Sections!$V$2*Sections!$L$2*BikeData!$N$2*((Sections!$P$2)/Sections!$M$2)/(1-Sections!$V$2*Sections!$N$2/Sections!$M$2))/Sections!FR377-Sections!GC377/Sections!FR377</f>
        <v>12.241421656388683</v>
      </c>
      <c r="FZ377" s="129">
        <f t="shared" si="445"/>
        <v>4.7104625432718503</v>
      </c>
      <c r="GA377" s="129">
        <f t="shared" si="463"/>
        <v>59.248236426074129</v>
      </c>
      <c r="GB377" s="129">
        <f t="shared" si="423"/>
        <v>1.6858879136323515E-2</v>
      </c>
      <c r="GC377" s="149">
        <f>0.5*Sections!$U$2*Sections!$T$2*Sections!FT377^2</f>
        <v>634.75441453508517</v>
      </c>
      <c r="GD377" s="149">
        <f>BikeData!$N$2*((Sections!$P$2)/Sections!$N$2)-(0.5*Sections!$U$2*Sections!$T$2*Sections!FT377^2)/BikeData!$G$5</f>
        <v>8.029947241914396</v>
      </c>
      <c r="GE377" s="149">
        <f>Sections!$V$2*BikeData!$N$2*(Sections!$P$2/Sections!$M$2)/(1-Sections!$V$2*Sections!$N$2/Sections!$M$2)</f>
        <v>15.459349727578084</v>
      </c>
      <c r="GF377" s="149">
        <f t="shared" si="446"/>
        <v>8.029947241914396</v>
      </c>
      <c r="GG377" s="149">
        <f t="shared" si="447"/>
        <v>163.54111422000005</v>
      </c>
      <c r="GH377" s="149">
        <f>MAX(0, (FT377^2 - CX$6^2)/(2*Sections!GF377))</f>
        <v>219.57886570392239</v>
      </c>
      <c r="GI377" s="149">
        <f t="shared" si="448"/>
        <v>1</v>
      </c>
      <c r="GJ377" s="149">
        <f t="shared" si="424"/>
        <v>-8.029947241914396</v>
      </c>
      <c r="GK377" s="639"/>
      <c r="GL377" s="670"/>
      <c r="GM377" s="229">
        <f>INDEX($B$29:$B$34, MATCH(GQ377, $A$29:$A$34, 0))</f>
        <v>327.25651568900486</v>
      </c>
      <c r="GN377" s="106">
        <f t="shared" si="449"/>
        <v>351</v>
      </c>
      <c r="GO377" s="106">
        <f t="shared" si="450"/>
        <v>30.611485737284042</v>
      </c>
      <c r="GP377" s="106">
        <f t="shared" si="451"/>
        <v>110.20134865422256</v>
      </c>
      <c r="GQ377" s="106">
        <f>IF(HD377=1,
IF(GO377&lt;$E$29,1,
IF(GO377&lt;$E$30,2,
IF(GO377&lt;$E$31,3,
IF(GO377&lt;$E$32,4,
IF(GO377&lt;$E$33,5,
IF(GO377&lt;$E$34,6)))))),
IF(GO377&gt;$F$29,1,
IF(GO377&gt;$F$30,2,
IF(GO377&gt;$F$31,3,
IF(GO377&gt;$F$32,4,
IF(GO377&gt;$F$33,5,
IF(GO377&gt;$F$34,6)))))))</f>
        <v>1</v>
      </c>
      <c r="GR377" s="106" cm="1">
        <f t="array" ref="GR377">INDEX(Sections!$A$37:$F$67, MATCH(GO377, Acceleration!$H$6:$H$36, 1), Sections!GQ377)</f>
        <v>13.061721243519598</v>
      </c>
      <c r="GS377" s="106">
        <f>(BikeData!$G$5/GM377)*BikeData!$N$2*(Sections!$O$2/Sections!$N$2)-Sections!GX377/Sections!GM377</f>
        <v>8.2989436299757884</v>
      </c>
      <c r="GT377" s="106">
        <f>(Sections!$V$2*Sections!$L$2*BikeData!$N$2*((Sections!$P$2)/Sections!$M$2)/(1-Sections!$V$2*Sections!$N$2/Sections!$M$2))/Sections!GM377-Sections!GX377/Sections!GM377</f>
        <v>11.955749663884106</v>
      </c>
      <c r="GU377" s="106">
        <f t="shared" si="452"/>
        <v>8.2989436299757884</v>
      </c>
      <c r="GV377" s="106">
        <f t="shared" si="462"/>
        <v>30.289804097382149</v>
      </c>
      <c r="GW377" s="106">
        <f t="shared" si="465"/>
        <v>3.2840026958863608E-2</v>
      </c>
      <c r="GX377" s="106">
        <f>0.5*Sections!$U$2*Sections!$T$2*Sections!GO377^2</f>
        <v>168.67135062790999</v>
      </c>
      <c r="GY377" s="106">
        <f>BikeData!$N$2*((Sections!$P$2)/Sections!$N$2)-(0.5*Sections!$U$2*Sections!$T$2*Sections!GO377^2)/BikeData!$G$5</f>
        <v>9.7954133930779381</v>
      </c>
      <c r="GZ377" s="106">
        <f>Sections!$V$2*BikeData!$N$2*(Sections!$P$2/Sections!$M$2)/(1-Sections!$V$2*Sections!$N$2/Sections!$M$2)</f>
        <v>15.459349727578084</v>
      </c>
      <c r="HA377" s="106">
        <f t="shared" si="453"/>
        <v>9.7954133930779381</v>
      </c>
      <c r="HB377" s="106">
        <f t="shared" si="454"/>
        <v>32.211878759999991</v>
      </c>
      <c r="HC377" s="106">
        <f>MAX(0, (GO377^2 - DY$9^2)/(2*Sections!HA377))</f>
        <v>47.831726004853081</v>
      </c>
      <c r="HD377" s="106">
        <f t="shared" si="455"/>
        <v>1</v>
      </c>
      <c r="HE377" s="106">
        <f t="shared" si="466"/>
        <v>-9.7954133930779381</v>
      </c>
      <c r="HF377" s="639"/>
    </row>
    <row r="378" spans="2:214">
      <c r="B378" s="65"/>
      <c r="C378" s="65"/>
      <c r="D378" s="65"/>
      <c r="E378" s="111"/>
      <c r="F378" s="111"/>
      <c r="K378" s="674"/>
      <c r="L378" s="192">
        <f>INDEX($B$29:$B$34, MATCH($P378, $A$29:$A$34, 0))</f>
        <v>281.54523308547459</v>
      </c>
      <c r="M378" s="149">
        <f t="shared" si="436"/>
        <v>352</v>
      </c>
      <c r="N378" s="149">
        <f t="shared" si="440"/>
        <v>60.074495943920546</v>
      </c>
      <c r="O378" s="149">
        <f t="shared" si="437"/>
        <v>216.26818539811396</v>
      </c>
      <c r="P378" s="149">
        <f>IF(AC378=1,
IF(N378&lt;$E$29,1,
IF(N378&lt;$E$30,2,
IF(N378&lt;$E$31,3,
IF(N378&lt;$E$32,4,
IF(N378&lt;$E$33,5,
IF(N378&lt;$E$34,6)))))),
IF(N378&gt;$F$29,1,
IF(N378&gt;$F$30,2,
IF(N378&gt;$F$31,3,
IF(N378&gt;$F$32,4,
IF(N378&gt;$F$33,5,
IF(N378&gt;$F$34,6)))))))</f>
        <v>4</v>
      </c>
      <c r="Q378" s="149" cm="1">
        <f t="array" ref="Q378">INDEX(Sections!$A$37:$F$67, MATCH(N378, Acceleration!$H$6:$H$36, 1), Sections!P378)</f>
        <v>4.7104625432718503</v>
      </c>
      <c r="R378" s="149">
        <f>(BikeData!$G$5/L378)*BikeData!$N$2*(Sections!$O$2/Sections!$N$2)-Sections!W378/Sections!L378</f>
        <v>7.9381369418172181</v>
      </c>
      <c r="S378" s="149">
        <f>(Sections!$V$2*Sections!$L$2*BikeData!$N$2*((Sections!$P$2)/Sections!$M$2)/(1-Sections!$V$2*Sections!$N$2/Sections!$M$2))/Sections!L378-Sections!W378/Sections!L378</f>
        <v>12.188656789347558</v>
      </c>
      <c r="T378" s="149">
        <f t="shared" si="438"/>
        <v>4.7104625432718503</v>
      </c>
      <c r="U378" s="149">
        <f t="shared" si="432"/>
        <v>59.941619193927316</v>
      </c>
      <c r="V378" s="149">
        <f t="shared" si="434"/>
        <v>1.6664428753612657E-2</v>
      </c>
      <c r="W378" s="149">
        <f>0.5*Sections!$U$2*Sections!$T$2*Sections!N378^2</f>
        <v>649.61011132490262</v>
      </c>
      <c r="X378" s="149">
        <f>BikeData!$N$2*((Sections!$P$2)/Sections!$N$2)-(0.5*Sections!$U$2*Sections!$T$2*Sections!N378^2)/BikeData!$G$5</f>
        <v>7.9736756631650865</v>
      </c>
      <c r="Y378" s="149">
        <f>Sections!$V$2*BikeData!$N$2*(Sections!$P$2/Sections!$M$2)/(1-Sections!$V$2*Sections!$N$2/Sections!$M$2)</f>
        <v>15.459349727578084</v>
      </c>
      <c r="Z378" s="149">
        <f t="shared" si="464"/>
        <v>7.9736756631650865</v>
      </c>
      <c r="AA378" s="149">
        <f>$D$2-M378</f>
        <v>151.19999999999999</v>
      </c>
      <c r="AB378" s="149">
        <f>MAX(0, (N378^2 - M$17^2)/(2*Sections!Z378))</f>
        <v>170.06597666094308</v>
      </c>
      <c r="AC378" s="149">
        <f t="shared" si="441"/>
        <v>1</v>
      </c>
      <c r="AD378" s="149">
        <f t="shared" si="435"/>
        <v>-7.9736756631650865</v>
      </c>
      <c r="AE378" s="639"/>
      <c r="FQ378" s="637"/>
      <c r="FR378" s="160">
        <f>INDEX($B$29:$B$34, MATCH($FV378, $A$29:$A$34, 0))</f>
        <v>281.54523308547459</v>
      </c>
      <c r="FS378" s="129">
        <f t="shared" si="442"/>
        <v>352</v>
      </c>
      <c r="FT378" s="129">
        <f t="shared" si="443"/>
        <v>59.248236426074129</v>
      </c>
      <c r="FU378" s="129">
        <f t="shared" si="444"/>
        <v>213.29365113386686</v>
      </c>
      <c r="FV378" s="149">
        <f>IF(GI378=1,
IF(FT378&lt;$E$29,1,
IF(FT378&lt;$E$30,2,
IF(FT378&lt;$E$31,3,
IF(FT378&lt;$E$32,4,
IF(FT378&lt;$E$33,5,
IF(FT378&lt;$E$34,6)))))),
IF(FT378&gt;$F$29,1,
IF(FT378&gt;$F$30,2,
IF(FT378&gt;$F$31,3,
IF(FT378&gt;$F$32,4,
IF(FT378&gt;$F$33,5,
IF(FT378&gt;$F$34,6)))))))</f>
        <v>4</v>
      </c>
      <c r="FW378" s="149" cm="1">
        <f t="array" ref="FW378">INDEX(Sections!$A$37:$F$67, MATCH(FT378, Acceleration!$H$6:$H$36, 1), Sections!FV378)</f>
        <v>4.7104625432718503</v>
      </c>
      <c r="FX378" s="129">
        <f>(BikeData!$G$5/FR378)*BikeData!$N$2*(Sections!$O$2/Sections!$N$2)-Sections!GC378/Sections!FR378</f>
        <v>8.0011693632950092</v>
      </c>
      <c r="FY378" s="129">
        <f>(Sections!$V$2*Sections!$L$2*BikeData!$N$2*((Sections!$P$2)/Sections!$M$2)/(1-Sections!$V$2*Sections!$N$2/Sections!$M$2))/Sections!FR378-Sections!GC378/Sections!FR378</f>
        <v>12.251689210825351</v>
      </c>
      <c r="FZ378" s="129">
        <f t="shared" si="445"/>
        <v>4.7104625432718503</v>
      </c>
      <c r="GA378" s="129">
        <f t="shared" si="463"/>
        <v>59.112365248398199</v>
      </c>
      <c r="GB378" s="129">
        <f t="shared" si="423"/>
        <v>1.6897514643432685E-2</v>
      </c>
      <c r="GC378" s="149">
        <f>0.5*Sections!$U$2*Sections!$T$2*Sections!FT378^2</f>
        <v>631.86363352799594</v>
      </c>
      <c r="GD378" s="149">
        <f>BikeData!$N$2*((Sections!$P$2)/Sections!$N$2)-(0.5*Sections!$U$2*Sections!$T$2*Sections!FT378^2)/BikeData!$G$5</f>
        <v>8.0408971699715508</v>
      </c>
      <c r="GE378" s="149">
        <f>Sections!$V$2*BikeData!$N$2*(Sections!$P$2/Sections!$M$2)/(1-Sections!$V$2*Sections!$N$2/Sections!$M$2)</f>
        <v>15.459349727578084</v>
      </c>
      <c r="GF378" s="149">
        <f t="shared" si="446"/>
        <v>8.0408971699715508</v>
      </c>
      <c r="GG378" s="149">
        <f t="shared" si="447"/>
        <v>162.54111422000005</v>
      </c>
      <c r="GH378" s="149">
        <f>MAX(0, (FT378^2 - CX$6^2)/(2*Sections!GF378))</f>
        <v>218.28120950913723</v>
      </c>
      <c r="GI378" s="149">
        <f t="shared" si="448"/>
        <v>1</v>
      </c>
      <c r="GJ378" s="149">
        <f t="shared" si="424"/>
        <v>-8.0408971699715508</v>
      </c>
      <c r="GK378" s="639"/>
      <c r="GL378" s="670"/>
      <c r="GM378" s="229">
        <f>INDEX($B$29:$B$34, MATCH(GQ378, $A$29:$A$34, 0))</f>
        <v>327.25651568900486</v>
      </c>
      <c r="GN378" s="106">
        <f t="shared" si="449"/>
        <v>352</v>
      </c>
      <c r="GO378" s="106">
        <f t="shared" si="450"/>
        <v>30.289804097382149</v>
      </c>
      <c r="GP378" s="106">
        <f t="shared" si="451"/>
        <v>109.04329475057574</v>
      </c>
      <c r="GQ378" s="106">
        <f>IF(HD378=1,
IF(GO378&lt;$E$29,1,
IF(GO378&lt;$E$30,2,
IF(GO378&lt;$E$31,3,
IF(GO378&lt;$E$32,4,
IF(GO378&lt;$E$33,5,
IF(GO378&lt;$E$34,6)))))),
IF(GO378&gt;$F$29,1,
IF(GO378&gt;$F$30,2,
IF(GO378&gt;$F$31,3,
IF(GO378&gt;$F$32,4,
IF(GO378&gt;$F$33,5,
IF(GO378&gt;$F$34,6)))))))</f>
        <v>1</v>
      </c>
      <c r="GR378" s="106" cm="1">
        <f t="array" ref="GR378">INDEX(Sections!$A$37:$F$67, MATCH(GO378, Acceleration!$H$6:$H$36, 1), Sections!GQ378)</f>
        <v>13.182386700297018</v>
      </c>
      <c r="GS378" s="106">
        <f>(BikeData!$G$5/GM378)*BikeData!$N$2*(Sections!$O$2/Sections!$N$2)-Sections!GX378/Sections!GM378</f>
        <v>8.3097191184762504</v>
      </c>
      <c r="GT378" s="106">
        <f>(Sections!$V$2*Sections!$L$2*BikeData!$N$2*((Sections!$P$2)/Sections!$M$2)/(1-Sections!$V$2*Sections!$N$2/Sections!$M$2))/Sections!GM378-Sections!GX378/Sections!GM378</f>
        <v>11.966525152384568</v>
      </c>
      <c r="GU378" s="106">
        <f t="shared" si="452"/>
        <v>8.3097191184762504</v>
      </c>
      <c r="GV378" s="106">
        <f t="shared" si="462"/>
        <v>29.964223512512937</v>
      </c>
      <c r="GW378" s="106">
        <f t="shared" si="465"/>
        <v>3.3192801864610315E-2</v>
      </c>
      <c r="GX378" s="106">
        <f>0.5*Sections!$U$2*Sections!$T$2*Sections!GO378^2</f>
        <v>165.14500180640189</v>
      </c>
      <c r="GY378" s="106">
        <f>BikeData!$N$2*((Sections!$P$2)/Sections!$N$2)-(0.5*Sections!$U$2*Sections!$T$2*Sections!GO378^2)/BikeData!$G$5</f>
        <v>9.8087707749775888</v>
      </c>
      <c r="GZ378" s="106">
        <f>Sections!$V$2*BikeData!$N$2*(Sections!$P$2/Sections!$M$2)/(1-Sections!$V$2*Sections!$N$2/Sections!$M$2)</f>
        <v>15.459349727578084</v>
      </c>
      <c r="HA378" s="106">
        <f t="shared" si="453"/>
        <v>9.8087707749775888</v>
      </c>
      <c r="HB378" s="106">
        <f t="shared" si="454"/>
        <v>31.211878759999991</v>
      </c>
      <c r="HC378" s="106">
        <f>MAX(0, (GO378^2 - DY$9^2)/(2*Sections!HA378))</f>
        <v>46.767951525500131</v>
      </c>
      <c r="HD378" s="106">
        <f t="shared" si="455"/>
        <v>1</v>
      </c>
      <c r="HE378" s="106">
        <f t="shared" si="466"/>
        <v>-9.8087707749775888</v>
      </c>
      <c r="HF378" s="639"/>
    </row>
    <row r="379" spans="2:214">
      <c r="B379" s="65"/>
      <c r="C379" s="65"/>
      <c r="D379" s="65"/>
      <c r="E379" s="111"/>
      <c r="F379" s="111"/>
      <c r="K379" s="674"/>
      <c r="L379" s="192">
        <f>INDEX($B$29:$B$34, MATCH($P379, $A$29:$A$34, 0))</f>
        <v>281.54523308547459</v>
      </c>
      <c r="M379" s="149">
        <f t="shared" si="436"/>
        <v>353</v>
      </c>
      <c r="N379" s="149">
        <f t="shared" si="440"/>
        <v>59.941619193927316</v>
      </c>
      <c r="O379" s="149">
        <f t="shared" si="437"/>
        <v>215.78982909813834</v>
      </c>
      <c r="P379" s="149">
        <f>IF(AC379=1,
IF(N379&lt;$E$29,1,
IF(N379&lt;$E$30,2,
IF(N379&lt;$E$31,3,
IF(N379&lt;$E$32,4,
IF(N379&lt;$E$33,5,
IF(N379&lt;$E$34,6)))))),
IF(N379&gt;$F$29,1,
IF(N379&gt;$F$30,2,
IF(N379&gt;$F$31,3,
IF(N379&gt;$F$32,4,
IF(N379&gt;$F$33,5,
IF(N379&gt;$F$34,6)))))))</f>
        <v>4</v>
      </c>
      <c r="Q379" s="149" cm="1">
        <f t="array" ref="Q379">INDEX(Sections!$A$37:$F$67, MATCH(N379, Acceleration!$H$6:$H$36, 1), Sections!P379)</f>
        <v>4.7104625432718503</v>
      </c>
      <c r="R379" s="149">
        <f>(BikeData!$G$5/L379)*BikeData!$N$2*(Sections!$O$2/Sections!$N$2)-Sections!W379/Sections!L379</f>
        <v>7.9483325441624659</v>
      </c>
      <c r="S379" s="149">
        <f>(Sections!$V$2*Sections!$L$2*BikeData!$N$2*((Sections!$P$2)/Sections!$M$2)/(1-Sections!$V$2*Sections!$N$2/Sections!$M$2))/Sections!L379-Sections!W379/Sections!L379</f>
        <v>12.198852391692807</v>
      </c>
      <c r="T379" s="149">
        <f t="shared" si="438"/>
        <v>4.7104625432718503</v>
      </c>
      <c r="U379" s="149">
        <f t="shared" si="432"/>
        <v>59.808265431086475</v>
      </c>
      <c r="V379" s="149">
        <f t="shared" si="434"/>
        <v>1.6701477469166549E-2</v>
      </c>
      <c r="W379" s="149">
        <f>0.5*Sections!$U$2*Sections!$T$2*Sections!N379^2</f>
        <v>646.73958808616317</v>
      </c>
      <c r="X379" s="149">
        <f>BikeData!$N$2*((Sections!$P$2)/Sections!$N$2)-(0.5*Sections!$U$2*Sections!$T$2*Sections!N379^2)/BikeData!$G$5</f>
        <v>7.9845488572512213</v>
      </c>
      <c r="Y379" s="149">
        <f>Sections!$V$2*BikeData!$N$2*(Sections!$P$2/Sections!$M$2)/(1-Sections!$V$2*Sections!$N$2/Sections!$M$2)</f>
        <v>15.459349727578084</v>
      </c>
      <c r="Z379" s="149">
        <f t="shared" si="464"/>
        <v>7.9845488572512213</v>
      </c>
      <c r="AA379" s="149">
        <f>$D$2-M379</f>
        <v>150.19999999999999</v>
      </c>
      <c r="AB379" s="149">
        <f>MAX(0, (N379^2 - M$17^2)/(2*Sections!Z379))</f>
        <v>168.83574609808201</v>
      </c>
      <c r="AC379" s="149">
        <f t="shared" si="441"/>
        <v>1</v>
      </c>
      <c r="AD379" s="149">
        <f t="shared" si="435"/>
        <v>-7.9845488572512213</v>
      </c>
      <c r="AE379" s="639"/>
      <c r="FQ379" s="637"/>
      <c r="FR379" s="160">
        <f>INDEX($B$29:$B$34, MATCH($FV379, $A$29:$A$34, 0))</f>
        <v>281.54523308547459</v>
      </c>
      <c r="FS379" s="129">
        <f t="shared" si="442"/>
        <v>353</v>
      </c>
      <c r="FT379" s="129">
        <f t="shared" si="443"/>
        <v>59.112365248398199</v>
      </c>
      <c r="FU379" s="129">
        <f t="shared" si="444"/>
        <v>212.80451489423351</v>
      </c>
      <c r="FV379" s="149">
        <f>IF(GI379=1,
IF(FT379&lt;$E$29,1,
IF(FT379&lt;$E$30,2,
IF(FT379&lt;$E$31,3,
IF(FT379&lt;$E$32,4,
IF(FT379&lt;$E$33,5,
IF(FT379&lt;$E$34,6)))))),
IF(FT379&gt;$F$29,1,
IF(FT379&gt;$F$30,2,
IF(FT379&gt;$F$31,3,
IF(FT379&gt;$F$32,4,
IF(FT379&gt;$F$33,5,
IF(FT379&gt;$F$34,6)))))))</f>
        <v>4</v>
      </c>
      <c r="FW379" s="149" cm="1">
        <f t="array" ref="FW379">INDEX(Sections!$A$37:$F$67, MATCH(FT379, Acceleration!$H$6:$H$36, 1), Sections!FV379)</f>
        <v>4.7104625432718503</v>
      </c>
      <c r="FX379" s="129">
        <f>(BikeData!$G$5/FR379)*BikeData!$N$2*(Sections!$O$2/Sections!$N$2)-Sections!GC379/Sections!FR379</f>
        <v>8.0114509189422716</v>
      </c>
      <c r="FY379" s="129">
        <f>(Sections!$V$2*Sections!$L$2*BikeData!$N$2*((Sections!$P$2)/Sections!$M$2)/(1-Sections!$V$2*Sections!$N$2/Sections!$M$2))/Sections!FR379-Sections!GC379/Sections!FR379</f>
        <v>12.261970766472611</v>
      </c>
      <c r="FZ379" s="129">
        <f t="shared" si="445"/>
        <v>4.7104625432718503</v>
      </c>
      <c r="GA379" s="129">
        <f t="shared" si="463"/>
        <v>58.975995126835613</v>
      </c>
      <c r="GB379" s="129">
        <f t="shared" si="423"/>
        <v>1.6936470229959952E-2</v>
      </c>
      <c r="GC379" s="149">
        <f>0.5*Sections!$U$2*Sections!$T$2*Sections!FT379^2</f>
        <v>628.96891054680634</v>
      </c>
      <c r="GD379" s="149">
        <f>BikeData!$N$2*((Sections!$P$2)/Sections!$N$2)-(0.5*Sections!$U$2*Sections!$T$2*Sections!FT379^2)/BikeData!$G$5</f>
        <v>8.0518620297487846</v>
      </c>
      <c r="GE379" s="149">
        <f>Sections!$V$2*BikeData!$N$2*(Sections!$P$2/Sections!$M$2)/(1-Sections!$V$2*Sections!$N$2/Sections!$M$2)</f>
        <v>15.459349727578084</v>
      </c>
      <c r="GF379" s="149">
        <f t="shared" si="446"/>
        <v>8.0518620297487846</v>
      </c>
      <c r="GG379" s="149">
        <f t="shared" si="447"/>
        <v>161.54111422000005</v>
      </c>
      <c r="GH379" s="149">
        <f>MAX(0, (FT379^2 - CX$6^2)/(2*Sections!GF379))</f>
        <v>216.98532043581571</v>
      </c>
      <c r="GI379" s="149">
        <f t="shared" si="448"/>
        <v>1</v>
      </c>
      <c r="GJ379" s="149">
        <f t="shared" si="424"/>
        <v>-8.0518620297487846</v>
      </c>
      <c r="GK379" s="639"/>
      <c r="GL379" s="670"/>
      <c r="GM379" s="229">
        <f>INDEX($B$29:$B$34, MATCH(GQ379, $A$29:$A$34, 0))</f>
        <v>327.25651568900486</v>
      </c>
      <c r="GN379" s="106">
        <f t="shared" si="449"/>
        <v>353</v>
      </c>
      <c r="GO379" s="106">
        <f t="shared" si="450"/>
        <v>29.964223512512937</v>
      </c>
      <c r="GP379" s="106">
        <f t="shared" si="451"/>
        <v>107.87120464504657</v>
      </c>
      <c r="GQ379" s="106">
        <f>IF(HD379=1,
IF(GO379&lt;$E$29,1,
IF(GO379&lt;$E$30,2,
IF(GO379&lt;$E$31,3,
IF(GO379&lt;$E$32,4,
IF(GO379&lt;$E$33,5,
IF(GO379&lt;$E$34,6)))))),
IF(GO379&gt;$F$29,1,
IF(GO379&gt;$F$30,2,
IF(GO379&gt;$F$31,3,
IF(GO379&gt;$F$32,4,
IF(GO379&gt;$F$33,5,
IF(GO379&gt;$F$34,6)))))))</f>
        <v>1</v>
      </c>
      <c r="GR379" s="106" cm="1">
        <f t="array" ref="GR379">INDEX(Sections!$A$37:$F$67, MATCH(GO379, Acceleration!$H$6:$H$36, 1), Sections!GQ379)</f>
        <v>13.182386700297018</v>
      </c>
      <c r="GS379" s="106">
        <f>(BikeData!$G$5/GM379)*BikeData!$N$2*(Sections!$O$2/Sections!$N$2)-Sections!GX379/Sections!GM379</f>
        <v>8.3205093008246678</v>
      </c>
      <c r="GT379" s="106">
        <f>(Sections!$V$2*Sections!$L$2*BikeData!$N$2*((Sections!$P$2)/Sections!$M$2)/(1-Sections!$V$2*Sections!$N$2/Sections!$M$2))/Sections!GM379-Sections!GX379/Sections!GM379</f>
        <v>11.977315334732985</v>
      </c>
      <c r="GU379" s="106">
        <f t="shared" si="452"/>
        <v>8.3205093008246678</v>
      </c>
      <c r="GV379" s="106">
        <f t="shared" si="462"/>
        <v>29.634614861085257</v>
      </c>
      <c r="GW379" s="106">
        <f t="shared" si="465"/>
        <v>3.355770103207241E-2</v>
      </c>
      <c r="GX379" s="106">
        <f>0.5*Sections!$U$2*Sections!$T$2*Sections!GO379^2</f>
        <v>161.61384432740996</v>
      </c>
      <c r="GY379" s="106">
        <f>BikeData!$N$2*((Sections!$P$2)/Sections!$N$2)-(0.5*Sections!$U$2*Sections!$T$2*Sections!GO379^2)/BikeData!$G$5</f>
        <v>9.8221463714889232</v>
      </c>
      <c r="GZ379" s="106">
        <f>Sections!$V$2*BikeData!$N$2*(Sections!$P$2/Sections!$M$2)/(1-Sections!$V$2*Sections!$N$2/Sections!$M$2)</f>
        <v>15.459349727578084</v>
      </c>
      <c r="HA379" s="106">
        <f t="shared" si="453"/>
        <v>9.8221463714889232</v>
      </c>
      <c r="HB379" s="106">
        <f t="shared" si="454"/>
        <v>30.211878759999991</v>
      </c>
      <c r="HC379" s="106">
        <f>MAX(0, (GO379^2 - DY$9^2)/(2*Sections!HA379))</f>
        <v>45.705625672310603</v>
      </c>
      <c r="HD379" s="106">
        <f t="shared" si="455"/>
        <v>1</v>
      </c>
      <c r="HE379" s="106">
        <f t="shared" si="466"/>
        <v>-9.8221463714889232</v>
      </c>
      <c r="HF379" s="639"/>
    </row>
    <row r="380" spans="2:214">
      <c r="B380" s="65"/>
      <c r="C380" s="65"/>
      <c r="D380" s="65"/>
      <c r="E380" s="111"/>
      <c r="F380" s="111"/>
      <c r="K380" s="674"/>
      <c r="L380" s="192">
        <f>INDEX($B$29:$B$34, MATCH($P380, $A$29:$A$34, 0))</f>
        <v>281.54523308547459</v>
      </c>
      <c r="M380" s="149">
        <f t="shared" si="436"/>
        <v>354</v>
      </c>
      <c r="N380" s="149">
        <f t="shared" si="440"/>
        <v>59.808265431086475</v>
      </c>
      <c r="O380" s="149">
        <f t="shared" si="437"/>
        <v>215.30975555191131</v>
      </c>
      <c r="P380" s="149">
        <f>IF(AC380=1,
IF(N380&lt;$E$29,1,
IF(N380&lt;$E$30,2,
IF(N380&lt;$E$31,3,
IF(N380&lt;$E$32,4,
IF(N380&lt;$E$33,5,
IF(N380&lt;$E$34,6)))))),
IF(N380&gt;$F$29,1,
IF(N380&gt;$F$30,2,
IF(N380&gt;$F$31,3,
IF(N380&gt;$F$32,4,
IF(N380&gt;$F$33,5,
IF(N380&gt;$F$34,6)))))))</f>
        <v>4</v>
      </c>
      <c r="Q380" s="149" cm="1">
        <f t="array" ref="Q380">INDEX(Sections!$A$37:$F$67, MATCH(N380, Acceleration!$H$6:$H$36, 1), Sections!P380)</f>
        <v>4.7104625432718503</v>
      </c>
      <c r="R380" s="149">
        <f>(BikeData!$G$5/L380)*BikeData!$N$2*(Sections!$O$2/Sections!$N$2)-Sections!W380/Sections!L380</f>
        <v>7.95854204960182</v>
      </c>
      <c r="S380" s="149">
        <f>(Sections!$V$2*Sections!$L$2*BikeData!$N$2*((Sections!$P$2)/Sections!$M$2)/(1-Sections!$V$2*Sections!$N$2/Sections!$M$2))/Sections!L380-Sections!W380/Sections!L380</f>
        <v>12.209061897132159</v>
      </c>
      <c r="T380" s="149">
        <f t="shared" si="438"/>
        <v>4.7104625432718503</v>
      </c>
      <c r="U380" s="149">
        <f t="shared" si="432"/>
        <v>59.674431209006535</v>
      </c>
      <c r="V380" s="149">
        <f t="shared" si="434"/>
        <v>1.6738825421930472E-2</v>
      </c>
      <c r="W380" s="149">
        <f>0.5*Sections!$U$2*Sections!$T$2*Sections!N380^2</f>
        <v>643.8651504975528</v>
      </c>
      <c r="X380" s="149">
        <f>BikeData!$N$2*((Sections!$P$2)/Sections!$N$2)-(0.5*Sections!$U$2*Sections!$T$2*Sections!N380^2)/BikeData!$G$5</f>
        <v>7.9954368784201995</v>
      </c>
      <c r="Y380" s="149">
        <f>Sections!$V$2*BikeData!$N$2*(Sections!$P$2/Sections!$M$2)/(1-Sections!$V$2*Sections!$N$2/Sections!$M$2)</f>
        <v>15.459349727578084</v>
      </c>
      <c r="Z380" s="149">
        <f t="shared" si="464"/>
        <v>7.9954368784201995</v>
      </c>
      <c r="AA380" s="149">
        <f>$D$2-M380</f>
        <v>149.19999999999999</v>
      </c>
      <c r="AB380" s="149">
        <f>MAX(0, (N380^2 - M$17^2)/(2*Sections!Z380))</f>
        <v>167.60719083784863</v>
      </c>
      <c r="AC380" s="149">
        <f t="shared" si="441"/>
        <v>1</v>
      </c>
      <c r="AD380" s="149">
        <f t="shared" si="435"/>
        <v>-7.9954368784201995</v>
      </c>
      <c r="AE380" s="639"/>
      <c r="FQ380" s="637"/>
      <c r="FR380" s="160">
        <f>INDEX($B$29:$B$34, MATCH($FV380, $A$29:$A$34, 0))</f>
        <v>281.54523308547459</v>
      </c>
      <c r="FS380" s="129">
        <f t="shared" si="442"/>
        <v>354</v>
      </c>
      <c r="FT380" s="129">
        <f t="shared" si="443"/>
        <v>58.975995126835613</v>
      </c>
      <c r="FU380" s="129">
        <f t="shared" si="444"/>
        <v>212.3135824566082</v>
      </c>
      <c r="FV380" s="149">
        <f>IF(GI380=1,
IF(FT380&lt;$E$29,1,
IF(FT380&lt;$E$30,2,
IF(FT380&lt;$E$31,3,
IF(FT380&lt;$E$32,4,
IF(FT380&lt;$E$33,5,
IF(FT380&lt;$E$34,6)))))),
IF(FT380&gt;$F$29,1,
IF(FT380&gt;$F$30,2,
IF(FT380&gt;$F$31,3,
IF(FT380&gt;$F$32,4,
IF(FT380&gt;$F$33,5,
IF(FT380&gt;$F$34,6)))))))</f>
        <v>4</v>
      </c>
      <c r="FW380" s="149" cm="1">
        <f t="array" ref="FW380">INDEX(Sections!$A$37:$F$67, MATCH(FT380, Acceleration!$H$6:$H$36, 1), Sections!FV380)</f>
        <v>4.7104625432718503</v>
      </c>
      <c r="FX380" s="129">
        <f>(BikeData!$G$5/FR380)*BikeData!$N$2*(Sections!$O$2/Sections!$N$2)-Sections!GC380/Sections!FR380</f>
        <v>8.0217464948926889</v>
      </c>
      <c r="FY380" s="129">
        <f>(Sections!$V$2*Sections!$L$2*BikeData!$N$2*((Sections!$P$2)/Sections!$M$2)/(1-Sections!$V$2*Sections!$N$2/Sections!$M$2))/Sections!FR380-Sections!GC380/Sections!FR380</f>
        <v>12.272266342423029</v>
      </c>
      <c r="FZ380" s="129">
        <f t="shared" si="445"/>
        <v>4.7104625432718503</v>
      </c>
      <c r="GA380" s="129">
        <f t="shared" si="463"/>
        <v>58.839122338095109</v>
      </c>
      <c r="GB380" s="129">
        <f t="shared" si="423"/>
        <v>1.6975750167166279E-2</v>
      </c>
      <c r="GC380" s="149">
        <f>0.5*Sections!$U$2*Sections!$T$2*Sections!FT380^2</f>
        <v>626.07024021609686</v>
      </c>
      <c r="GD380" s="149">
        <f>BikeData!$N$2*((Sections!$P$2)/Sections!$N$2)-(0.5*Sections!$U$2*Sections!$T$2*Sections!FT380^2)/BikeData!$G$5</f>
        <v>8.0628418416075327</v>
      </c>
      <c r="GE380" s="149">
        <f>Sections!$V$2*BikeData!$N$2*(Sections!$P$2/Sections!$M$2)/(1-Sections!$V$2*Sections!$N$2/Sections!$M$2)</f>
        <v>15.459349727578084</v>
      </c>
      <c r="GF380" s="149">
        <f t="shared" si="446"/>
        <v>8.0628418416075327</v>
      </c>
      <c r="GG380" s="149">
        <f t="shared" si="447"/>
        <v>160.54111422000005</v>
      </c>
      <c r="GH380" s="149">
        <f>MAX(0, (FT380^2 - CX$6^2)/(2*Sections!GF380))</f>
        <v>215.69119607752822</v>
      </c>
      <c r="GI380" s="149">
        <f t="shared" si="448"/>
        <v>1</v>
      </c>
      <c r="GJ380" s="149">
        <f t="shared" si="424"/>
        <v>-8.0628418416075327</v>
      </c>
      <c r="GK380" s="639"/>
      <c r="GL380" s="670"/>
      <c r="GM380" s="229">
        <f>INDEX($B$29:$B$34, MATCH(GQ380, $A$29:$A$34, 0))</f>
        <v>327.25651568900486</v>
      </c>
      <c r="GN380" s="106">
        <f t="shared" si="449"/>
        <v>354</v>
      </c>
      <c r="GO380" s="106">
        <f t="shared" si="450"/>
        <v>29.634614861085257</v>
      </c>
      <c r="GP380" s="106">
        <f t="shared" si="451"/>
        <v>106.68461349990693</v>
      </c>
      <c r="GQ380" s="106">
        <f>IF(HD380=1,
IF(GO380&lt;$E$29,1,
IF(GO380&lt;$E$30,2,
IF(GO380&lt;$E$31,3,
IF(GO380&lt;$E$32,4,
IF(GO380&lt;$E$33,5,
IF(GO380&lt;$E$34,6)))))),
IF(GO380&gt;$F$29,1,
IF(GO380&gt;$F$30,2,
IF(GO380&gt;$F$31,3,
IF(GO380&gt;$F$32,4,
IF(GO380&gt;$F$33,5,
IF(GO380&gt;$F$34,6)))))))</f>
        <v>1</v>
      </c>
      <c r="GR380" s="106" cm="1">
        <f t="array" ref="GR380">INDEX(Sections!$A$37:$F$67, MATCH(GO380, Acceleration!$H$6:$H$36, 1), Sections!GQ380)</f>
        <v>13.182386700297018</v>
      </c>
      <c r="GS380" s="106">
        <f>(BikeData!$G$5/GM380)*BikeData!$N$2*(Sections!$O$2/Sections!$N$2)-Sections!GX380/Sections!GM380</f>
        <v>8.3313141970581039</v>
      </c>
      <c r="GT380" s="106">
        <f>(Sections!$V$2*Sections!$L$2*BikeData!$N$2*((Sections!$P$2)/Sections!$M$2)/(1-Sections!$V$2*Sections!$N$2/Sections!$M$2))/Sections!GM380-Sections!GX380/Sections!GM380</f>
        <v>11.988120230966421</v>
      </c>
      <c r="GU380" s="106">
        <f t="shared" si="452"/>
        <v>8.3313141970581039</v>
      </c>
      <c r="GV380" s="106">
        <f t="shared" si="462"/>
        <v>29.300841584329195</v>
      </c>
      <c r="GW380" s="106">
        <f t="shared" si="465"/>
        <v>3.3935429037567445E-2</v>
      </c>
      <c r="GX380" s="106">
        <f>0.5*Sections!$U$2*Sections!$T$2*Sections!GO380^2</f>
        <v>158.07787163367391</v>
      </c>
      <c r="GY380" s="106">
        <f>BikeData!$N$2*((Sections!$P$2)/Sections!$N$2)-(0.5*Sections!$U$2*Sections!$T$2*Sections!GO380^2)/BikeData!$G$5</f>
        <v>9.8355402074500446</v>
      </c>
      <c r="GZ380" s="106">
        <f>Sections!$V$2*BikeData!$N$2*(Sections!$P$2/Sections!$M$2)/(1-Sections!$V$2*Sections!$N$2/Sections!$M$2)</f>
        <v>15.459349727578084</v>
      </c>
      <c r="HA380" s="106">
        <f t="shared" si="453"/>
        <v>9.8355402074500446</v>
      </c>
      <c r="HB380" s="106">
        <f t="shared" si="454"/>
        <v>29.211878759999991</v>
      </c>
      <c r="HC380" s="106">
        <f>MAX(0, (GO380^2 - DY$9^2)/(2*Sections!HA380))</f>
        <v>44.644746472575264</v>
      </c>
      <c r="HD380" s="106">
        <f t="shared" si="455"/>
        <v>1</v>
      </c>
      <c r="HE380" s="106">
        <f t="shared" si="466"/>
        <v>-9.8355402074500446</v>
      </c>
      <c r="HF380" s="639"/>
    </row>
    <row r="381" spans="2:214">
      <c r="B381" s="65"/>
      <c r="C381" s="65"/>
      <c r="D381" s="65"/>
      <c r="E381" s="111"/>
      <c r="F381" s="111"/>
      <c r="K381" s="674"/>
      <c r="L381" s="192">
        <f>INDEX($B$29:$B$34, MATCH($P381, $A$29:$A$34, 0))</f>
        <v>281.54523308547459</v>
      </c>
      <c r="M381" s="149">
        <f t="shared" si="436"/>
        <v>355</v>
      </c>
      <c r="N381" s="149">
        <f t="shared" si="440"/>
        <v>59.674431209006535</v>
      </c>
      <c r="O381" s="149">
        <f t="shared" si="437"/>
        <v>214.82795235242352</v>
      </c>
      <c r="P381" s="149">
        <f>IF(AC381=1,
IF(N381&lt;$E$29,1,
IF(N381&lt;$E$30,2,
IF(N381&lt;$E$31,3,
IF(N381&lt;$E$32,4,
IF(N381&lt;$E$33,5,
IF(N381&lt;$E$34,6)))))),
IF(N381&gt;$F$29,1,
IF(N381&gt;$F$30,2,
IF(N381&gt;$F$31,3,
IF(N381&gt;$F$32,4,
IF(N381&gt;$F$33,5,
IF(N381&gt;$F$34,6)))))))</f>
        <v>4</v>
      </c>
      <c r="Q381" s="149" cm="1">
        <f t="array" ref="Q381">INDEX(Sections!$A$37:$F$67, MATCH(N381, Acceleration!$H$6:$H$36, 1), Sections!P381)</f>
        <v>4.7104625432718503</v>
      </c>
      <c r="R381" s="149">
        <f>(BikeData!$G$5/L381)*BikeData!$N$2*(Sections!$O$2/Sections!$N$2)-Sections!W381/Sections!L381</f>
        <v>7.9687654770940455</v>
      </c>
      <c r="S381" s="149">
        <f>(Sections!$V$2*Sections!$L$2*BikeData!$N$2*((Sections!$P$2)/Sections!$M$2)/(1-Sections!$V$2*Sections!$N$2/Sections!$M$2))/Sections!L381-Sections!W381/Sections!L381</f>
        <v>12.219285324624385</v>
      </c>
      <c r="T381" s="149">
        <f t="shared" si="438"/>
        <v>4.7104625432718503</v>
      </c>
      <c r="U381" s="149">
        <f t="shared" si="432"/>
        <v>59.540113038393464</v>
      </c>
      <c r="V381" s="149">
        <f t="shared" si="434"/>
        <v>1.6776476499792883E-2</v>
      </c>
      <c r="W381" s="149">
        <f>0.5*Sections!$U$2*Sections!$T$2*Sections!N381^2</f>
        <v>640.98679322132159</v>
      </c>
      <c r="X381" s="149">
        <f>BikeData!$N$2*((Sections!$P$2)/Sections!$N$2)-(0.5*Sections!$U$2*Sections!$T$2*Sections!N381^2)/BikeData!$G$5</f>
        <v>8.006339746890772</v>
      </c>
      <c r="Y381" s="149">
        <f>Sections!$V$2*BikeData!$N$2*(Sections!$P$2/Sections!$M$2)/(1-Sections!$V$2*Sections!$N$2/Sections!$M$2)</f>
        <v>15.459349727578084</v>
      </c>
      <c r="Z381" s="149">
        <f t="shared" si="464"/>
        <v>8.006339746890772</v>
      </c>
      <c r="AA381" s="149">
        <f>$D$2-M381</f>
        <v>148.19999999999999</v>
      </c>
      <c r="AB381" s="149">
        <f>MAX(0, (N381^2 - M$17^2)/(2*Sections!Z381))</f>
        <v>166.38030859885021</v>
      </c>
      <c r="AC381" s="149">
        <f t="shared" si="441"/>
        <v>1</v>
      </c>
      <c r="AD381" s="149">
        <f t="shared" si="435"/>
        <v>-8.006339746890772</v>
      </c>
      <c r="AE381" s="639"/>
      <c r="FQ381" s="637"/>
      <c r="FR381" s="160">
        <f>INDEX($B$29:$B$34, MATCH($FV381, $A$29:$A$34, 0))</f>
        <v>281.54523308547459</v>
      </c>
      <c r="FS381" s="129">
        <f t="shared" si="442"/>
        <v>355</v>
      </c>
      <c r="FT381" s="129">
        <f t="shared" si="443"/>
        <v>58.839122338095109</v>
      </c>
      <c r="FU381" s="129">
        <f t="shared" si="444"/>
        <v>211.82084041714239</v>
      </c>
      <c r="FV381" s="149">
        <f>IF(GI381=1,
IF(FT381&lt;$E$29,1,
IF(FT381&lt;$E$30,2,
IF(FT381&lt;$E$31,3,
IF(FT381&lt;$E$32,4,
IF(FT381&lt;$E$33,5,
IF(FT381&lt;$E$34,6)))))),
IF(FT381&gt;$F$29,1,
IF(FT381&gt;$F$30,2,
IF(FT381&gt;$F$31,3,
IF(FT381&gt;$F$32,4,
IF(FT381&gt;$F$33,5,
IF(FT381&gt;$F$34,6)))))))</f>
        <v>4</v>
      </c>
      <c r="FW381" s="149" cm="1">
        <f t="array" ref="FW381">INDEX(Sections!$A$37:$F$67, MATCH(FT381, Acceleration!$H$6:$H$36, 1), Sections!FV381)</f>
        <v>4.7104625432718503</v>
      </c>
      <c r="FX381" s="129">
        <f>(BikeData!$G$5/FR381)*BikeData!$N$2*(Sections!$O$2/Sections!$N$2)-Sections!GC381/Sections!FR381</f>
        <v>8.0320561102648576</v>
      </c>
      <c r="FY381" s="129">
        <f>(Sections!$V$2*Sections!$L$2*BikeData!$N$2*((Sections!$P$2)/Sections!$M$2)/(1-Sections!$V$2*Sections!$N$2/Sections!$M$2))/Sections!FR381-Sections!GC381/Sections!FR381</f>
        <v>12.282575957795197</v>
      </c>
      <c r="FZ381" s="129">
        <f t="shared" si="445"/>
        <v>4.7104625432718503</v>
      </c>
      <c r="GA381" s="129">
        <f t="shared" si="463"/>
        <v>58.701743110962632</v>
      </c>
      <c r="GB381" s="129">
        <f t="shared" si="423"/>
        <v>1.7015358806140576E-2</v>
      </c>
      <c r="GC381" s="149">
        <f>0.5*Sections!$U$2*Sections!$T$2*Sections!FT381^2</f>
        <v>623.16761715311804</v>
      </c>
      <c r="GD381" s="149">
        <f>BikeData!$N$2*((Sections!$P$2)/Sections!$N$2)-(0.5*Sections!$U$2*Sections!$T$2*Sections!FT381^2)/BikeData!$G$5</f>
        <v>8.0738366259369982</v>
      </c>
      <c r="GE381" s="149">
        <f>Sections!$V$2*BikeData!$N$2*(Sections!$P$2/Sections!$M$2)/(1-Sections!$V$2*Sections!$N$2/Sections!$M$2)</f>
        <v>15.459349727578084</v>
      </c>
      <c r="GF381" s="149">
        <f t="shared" si="446"/>
        <v>8.0738366259369982</v>
      </c>
      <c r="GG381" s="149">
        <f t="shared" si="447"/>
        <v>159.54111422000005</v>
      </c>
      <c r="GH381" s="149">
        <f>MAX(0, (FT381^2 - CX$6^2)/(2*Sections!GF381))</f>
        <v>214.39883403112211</v>
      </c>
      <c r="GI381" s="149">
        <f t="shared" si="448"/>
        <v>1</v>
      </c>
      <c r="GJ381" s="149">
        <f t="shared" si="424"/>
        <v>-8.0738366259369982</v>
      </c>
      <c r="GK381" s="639"/>
      <c r="GL381" s="670"/>
      <c r="GM381" s="229">
        <f>INDEX($B$29:$B$34, MATCH(GQ381, $A$29:$A$34, 0))</f>
        <v>327.25651568900486</v>
      </c>
      <c r="GN381" s="106">
        <f t="shared" si="449"/>
        <v>355</v>
      </c>
      <c r="GO381" s="106">
        <f t="shared" si="450"/>
        <v>29.300841584329195</v>
      </c>
      <c r="GP381" s="106">
        <f t="shared" si="451"/>
        <v>105.4830297035851</v>
      </c>
      <c r="GQ381" s="106">
        <f>IF(HD381=1,
IF(GO381&lt;$E$29,1,
IF(GO381&lt;$E$30,2,
IF(GO381&lt;$E$31,3,
IF(GO381&lt;$E$32,4,
IF(GO381&lt;$E$33,5,
IF(GO381&lt;$E$34,6)))))),
IF(GO381&gt;$F$29,1,
IF(GO381&gt;$F$30,2,
IF(GO381&gt;$F$31,3,
IF(GO381&gt;$F$32,4,
IF(GO381&gt;$F$33,5,
IF(GO381&gt;$F$34,6)))))))</f>
        <v>1</v>
      </c>
      <c r="GR381" s="106" cm="1">
        <f t="array" ref="GR381">INDEX(Sections!$A$37:$F$67, MATCH(GO381, Acceleration!$H$6:$H$36, 1), Sections!GQ381)</f>
        <v>13.149061643018527</v>
      </c>
      <c r="GS381" s="106">
        <f>(BikeData!$G$5/GM381)*BikeData!$N$2*(Sections!$O$2/Sections!$N$2)-Sections!GX381/Sections!GM381</f>
        <v>8.3421338272409518</v>
      </c>
      <c r="GT381" s="106">
        <f>(Sections!$V$2*Sections!$L$2*BikeData!$N$2*((Sections!$P$2)/Sections!$M$2)/(1-Sections!$V$2*Sections!$N$2/Sections!$M$2))/Sections!GM381-Sections!GX381/Sections!GM381</f>
        <v>11.998939861149269</v>
      </c>
      <c r="GU381" s="106">
        <f t="shared" si="452"/>
        <v>8.3421338272409518</v>
      </c>
      <c r="GV381" s="106">
        <f t="shared" si="462"/>
        <v>28.962759069786312</v>
      </c>
      <c r="GW381" s="106">
        <f t="shared" si="465"/>
        <v>3.4326749077405586E-2</v>
      </c>
      <c r="GX381" s="106">
        <f>0.5*Sections!$U$2*Sections!$T$2*Sections!GO381^2</f>
        <v>154.53707715899191</v>
      </c>
      <c r="GY381" s="106">
        <f>BikeData!$N$2*((Sections!$P$2)/Sections!$N$2)-(0.5*Sections!$U$2*Sections!$T$2*Sections!GO381^2)/BikeData!$G$5</f>
        <v>9.8489523077329295</v>
      </c>
      <c r="GZ381" s="106">
        <f>Sections!$V$2*BikeData!$N$2*(Sections!$P$2/Sections!$M$2)/(1-Sections!$V$2*Sections!$N$2/Sections!$M$2)</f>
        <v>15.459349727578084</v>
      </c>
      <c r="HA381" s="106">
        <f t="shared" si="453"/>
        <v>9.8489523077329295</v>
      </c>
      <c r="HB381" s="106">
        <f t="shared" si="454"/>
        <v>28.211878759999991</v>
      </c>
      <c r="HC381" s="106">
        <f>MAX(0, (GO381^2 - DY$9^2)/(2*Sections!HA381))</f>
        <v>43.585311956271269</v>
      </c>
      <c r="HD381" s="106">
        <f t="shared" si="455"/>
        <v>1</v>
      </c>
      <c r="HE381" s="106">
        <f t="shared" si="466"/>
        <v>-9.8489523077329295</v>
      </c>
      <c r="HF381" s="639"/>
    </row>
    <row r="382" spans="2:214">
      <c r="B382" s="65"/>
      <c r="C382" s="65"/>
      <c r="D382" s="65"/>
      <c r="E382" s="111"/>
      <c r="F382" s="111"/>
      <c r="K382" s="674"/>
      <c r="L382" s="192">
        <f>INDEX($B$29:$B$34, MATCH($P382, $A$29:$A$34, 0))</f>
        <v>281.54523308547459</v>
      </c>
      <c r="M382" s="149">
        <f t="shared" si="436"/>
        <v>356</v>
      </c>
      <c r="N382" s="149">
        <f t="shared" si="440"/>
        <v>59.540113038393464</v>
      </c>
      <c r="O382" s="149">
        <f t="shared" si="437"/>
        <v>214.34440693821648</v>
      </c>
      <c r="P382" s="149">
        <f>IF(AC382=1,
IF(N382&lt;$E$29,1,
IF(N382&lt;$E$30,2,
IF(N382&lt;$E$31,3,
IF(N382&lt;$E$32,4,
IF(N382&lt;$E$33,5,
IF(N382&lt;$E$34,6)))))),
IF(N382&gt;$F$29,1,
IF(N382&gt;$F$30,2,
IF(N382&gt;$F$31,3,
IF(N382&gt;$F$32,4,
IF(N382&gt;$F$33,5,
IF(N382&gt;$F$34,6)))))))</f>
        <v>4</v>
      </c>
      <c r="Q382" s="149" cm="1">
        <f t="array" ref="Q382">INDEX(Sections!$A$37:$F$67, MATCH(N382, Acceleration!$H$6:$H$36, 1), Sections!P382)</f>
        <v>4.7104625432718503</v>
      </c>
      <c r="R382" s="149">
        <f>(BikeData!$G$5/L382)*BikeData!$N$2*(Sections!$O$2/Sections!$N$2)-Sections!W382/Sections!L382</f>
        <v>7.9790028456237616</v>
      </c>
      <c r="S382" s="149">
        <f>(Sections!$V$2*Sections!$L$2*BikeData!$N$2*((Sections!$P$2)/Sections!$M$2)/(1-Sections!$V$2*Sections!$N$2/Sections!$M$2))/Sections!L382-Sections!W382/Sections!L382</f>
        <v>12.229522693154102</v>
      </c>
      <c r="T382" s="149">
        <f t="shared" si="438"/>
        <v>4.7104625432718503</v>
      </c>
      <c r="U382" s="149">
        <f t="shared" si="432"/>
        <v>59.405307386283702</v>
      </c>
      <c r="V382" s="149">
        <f t="shared" si="434"/>
        <v>1.6814434661370541E-2</v>
      </c>
      <c r="W382" s="149">
        <f>0.5*Sections!$U$2*Sections!$T$2*Sections!N382^2</f>
        <v>638.10451091244079</v>
      </c>
      <c r="X382" s="149">
        <f>BikeData!$N$2*((Sections!$P$2)/Sections!$N$2)-(0.5*Sections!$U$2*Sections!$T$2*Sections!N382^2)/BikeData!$G$5</f>
        <v>8.01725748290926</v>
      </c>
      <c r="Y382" s="149">
        <f>Sections!$V$2*BikeData!$N$2*(Sections!$P$2/Sections!$M$2)/(1-Sections!$V$2*Sections!$N$2/Sections!$M$2)</f>
        <v>15.459349727578084</v>
      </c>
      <c r="Z382" s="149">
        <f t="shared" si="464"/>
        <v>8.01725748290926</v>
      </c>
      <c r="AA382" s="149">
        <f>$D$2-M382</f>
        <v>147.19999999999999</v>
      </c>
      <c r="AB382" s="149">
        <f>MAX(0, (N382^2 - M$17^2)/(2*Sections!Z382))</f>
        <v>165.15509710280094</v>
      </c>
      <c r="AC382" s="149">
        <f t="shared" si="441"/>
        <v>1</v>
      </c>
      <c r="AD382" s="149">
        <f t="shared" si="435"/>
        <v>-8.01725748290926</v>
      </c>
      <c r="AE382" s="639"/>
      <c r="FQ382" s="637"/>
      <c r="FR382" s="160">
        <f>INDEX($B$29:$B$34, MATCH($FV382, $A$29:$A$34, 0))</f>
        <v>281.54523308547459</v>
      </c>
      <c r="FS382" s="129">
        <f t="shared" si="442"/>
        <v>356</v>
      </c>
      <c r="FT382" s="129">
        <f t="shared" si="443"/>
        <v>58.701743110962632</v>
      </c>
      <c r="FU382" s="129">
        <f t="shared" si="444"/>
        <v>211.32627519946547</v>
      </c>
      <c r="FV382" s="149">
        <f>IF(GI382=1,
IF(FT382&lt;$E$29,1,
IF(FT382&lt;$E$30,2,
IF(FT382&lt;$E$31,3,
IF(FT382&lt;$E$32,4,
IF(FT382&lt;$E$33,5,
IF(FT382&lt;$E$34,6)))))),
IF(FT382&gt;$F$29,1,
IF(FT382&gt;$F$30,2,
IF(FT382&gt;$F$31,3,
IF(FT382&gt;$F$32,4,
IF(FT382&gt;$F$33,5,
IF(FT382&gt;$F$34,6)))))))</f>
        <v>4</v>
      </c>
      <c r="FW382" s="149" cm="1">
        <f t="array" ref="FW382">INDEX(Sections!$A$37:$F$67, MATCH(FT382, Acceleration!$H$6:$H$36, 1), Sections!FV382)</f>
        <v>4.7104625432718503</v>
      </c>
      <c r="FX382" s="129">
        <f>(BikeData!$G$5/FR382)*BikeData!$N$2*(Sections!$O$2/Sections!$N$2)-Sections!GC382/Sections!FR382</f>
        <v>8.0423797842034421</v>
      </c>
      <c r="FY382" s="129">
        <f>(Sections!$V$2*Sections!$L$2*BikeData!$N$2*((Sections!$P$2)/Sections!$M$2)/(1-Sections!$V$2*Sections!$N$2/Sections!$M$2))/Sections!FR382-Sections!GC382/Sections!FR382</f>
        <v>12.292899631733782</v>
      </c>
      <c r="FZ382" s="129">
        <f t="shared" si="445"/>
        <v>4.7104625432718503</v>
      </c>
      <c r="GA382" s="129">
        <f t="shared" si="463"/>
        <v>58.563853625415909</v>
      </c>
      <c r="GB382" s="129">
        <f t="shared" si="423"/>
        <v>1.7055300579727373E-2</v>
      </c>
      <c r="GC382" s="149">
        <f>0.5*Sections!$U$2*Sections!$T$2*Sections!FT382^2</f>
        <v>620.2610359677808</v>
      </c>
      <c r="GD382" s="149">
        <f>BikeData!$N$2*((Sections!$P$2)/Sections!$N$2)-(0.5*Sections!$U$2*Sections!$T$2*Sections!FT382^2)/BikeData!$G$5</f>
        <v>8.0848464031541845</v>
      </c>
      <c r="GE382" s="149">
        <f>Sections!$V$2*BikeData!$N$2*(Sections!$P$2/Sections!$M$2)/(1-Sections!$V$2*Sections!$N$2/Sections!$M$2)</f>
        <v>15.459349727578084</v>
      </c>
      <c r="GF382" s="149">
        <f t="shared" si="446"/>
        <v>8.0848464031541845</v>
      </c>
      <c r="GG382" s="149">
        <f t="shared" si="447"/>
        <v>158.54111422000005</v>
      </c>
      <c r="GH382" s="149">
        <f>MAX(0, (FT382^2 - CX$6^2)/(2*Sections!GF382))</f>
        <v>213.10823189671751</v>
      </c>
      <c r="GI382" s="149">
        <f t="shared" si="448"/>
        <v>1</v>
      </c>
      <c r="GJ382" s="149">
        <f t="shared" si="424"/>
        <v>-8.0848464031541845</v>
      </c>
      <c r="GK382" s="639"/>
      <c r="GL382" s="670"/>
      <c r="GM382" s="229">
        <f>INDEX($B$29:$B$34, MATCH(GQ382, $A$29:$A$34, 0))</f>
        <v>327.25651568900486</v>
      </c>
      <c r="GN382" s="106">
        <f t="shared" si="449"/>
        <v>356</v>
      </c>
      <c r="GO382" s="106">
        <f t="shared" si="450"/>
        <v>28.962759069786312</v>
      </c>
      <c r="GP382" s="106">
        <f t="shared" si="451"/>
        <v>104.26593265123073</v>
      </c>
      <c r="GQ382" s="106">
        <f>IF(HD382=1,
IF(GO382&lt;$E$29,1,
IF(GO382&lt;$E$30,2,
IF(GO382&lt;$E$31,3,
IF(GO382&lt;$E$32,4,
IF(GO382&lt;$E$33,5,
IF(GO382&lt;$E$34,6)))))),
IF(GO382&gt;$F$29,1,
IF(GO382&gt;$F$30,2,
IF(GO382&gt;$F$31,3,
IF(GO382&gt;$F$32,4,
IF(GO382&gt;$F$33,5,
IF(GO382&gt;$F$34,6)))))))</f>
        <v>1</v>
      </c>
      <c r="GR382" s="106" cm="1">
        <f t="array" ref="GR382">INDEX(Sections!$A$37:$F$67, MATCH(GO382, Acceleration!$H$6:$H$36, 1), Sections!GQ382)</f>
        <v>13.149061643018527</v>
      </c>
      <c r="GS382" s="106">
        <f>(BikeData!$G$5/GM382)*BikeData!$N$2*(Sections!$O$2/Sections!$N$2)-Sections!GX382/Sections!GM382</f>
        <v>8.3529682114649564</v>
      </c>
      <c r="GT382" s="106">
        <f>(Sections!$V$2*Sections!$L$2*BikeData!$N$2*((Sections!$P$2)/Sections!$M$2)/(1-Sections!$V$2*Sections!$N$2/Sections!$M$2))/Sections!GM382-Sections!GX382/Sections!GM382</f>
        <v>12.009774245373274</v>
      </c>
      <c r="GU382" s="106">
        <f t="shared" si="452"/>
        <v>8.3529682114649564</v>
      </c>
      <c r="GV382" s="106">
        <f t="shared" si="462"/>
        <v>28.620213967404268</v>
      </c>
      <c r="GW382" s="106">
        <f t="shared" si="465"/>
        <v>3.4732489388977432E-2</v>
      </c>
      <c r="GX382" s="106">
        <f>0.5*Sections!$U$2*Sections!$T$2*Sections!GO382^2</f>
        <v>150.99145432820808</v>
      </c>
      <c r="GY382" s="106">
        <f>BikeData!$N$2*((Sections!$P$2)/Sections!$N$2)-(0.5*Sections!$U$2*Sections!$T$2*Sections!GO382^2)/BikeData!$G$5</f>
        <v>9.8623826972434756</v>
      </c>
      <c r="GZ382" s="106">
        <f>Sections!$V$2*BikeData!$N$2*(Sections!$P$2/Sections!$M$2)/(1-Sections!$V$2*Sections!$N$2/Sections!$M$2)</f>
        <v>15.459349727578084</v>
      </c>
      <c r="HA382" s="106">
        <f t="shared" si="453"/>
        <v>9.8623826972434756</v>
      </c>
      <c r="HB382" s="106">
        <f t="shared" si="454"/>
        <v>27.211878759999991</v>
      </c>
      <c r="HC382" s="106">
        <f>MAX(0, (GO382^2 - DY$9^2)/(2*Sections!HA382))</f>
        <v>42.527320156058458</v>
      </c>
      <c r="HD382" s="106">
        <f t="shared" si="455"/>
        <v>1</v>
      </c>
      <c r="HE382" s="106">
        <f t="shared" si="466"/>
        <v>-9.8623826972434756</v>
      </c>
      <c r="HF382" s="639"/>
    </row>
    <row r="383" spans="2:214">
      <c r="B383" s="65"/>
      <c r="C383" s="65"/>
      <c r="D383" s="65"/>
      <c r="E383" s="111"/>
      <c r="F383" s="111"/>
      <c r="K383" s="674"/>
      <c r="L383" s="192">
        <f>INDEX($B$29:$B$34, MATCH($P383, $A$29:$A$34, 0))</f>
        <v>281.54523308547459</v>
      </c>
      <c r="M383" s="149">
        <f t="shared" si="436"/>
        <v>357</v>
      </c>
      <c r="N383" s="149">
        <f t="shared" si="440"/>
        <v>59.405307386283702</v>
      </c>
      <c r="O383" s="149">
        <f t="shared" si="437"/>
        <v>213.85910659062134</v>
      </c>
      <c r="P383" s="149">
        <f>IF(AC383=1,
IF(N383&lt;$E$29,1,
IF(N383&lt;$E$30,2,
IF(N383&lt;$E$31,3,
IF(N383&lt;$E$32,4,
IF(N383&lt;$E$33,5,
IF(N383&lt;$E$34,6)))))),
IF(N383&gt;$F$29,1,
IF(N383&gt;$F$30,2,
IF(N383&gt;$F$31,3,
IF(N383&gt;$F$32,4,
IF(N383&gt;$F$33,5,
IF(N383&gt;$F$34,6)))))))</f>
        <v>4</v>
      </c>
      <c r="Q383" s="149" cm="1">
        <f t="array" ref="Q383">INDEX(Sections!$A$37:$F$67, MATCH(N383, Acceleration!$H$6:$H$36, 1), Sections!P383)</f>
        <v>4.7104625432718503</v>
      </c>
      <c r="R383" s="149">
        <f>(BikeData!$G$5/L383)*BikeData!$N$2*(Sections!$O$2/Sections!$N$2)-Sections!W383/Sections!L383</f>
        <v>7.9892541742014718</v>
      </c>
      <c r="S383" s="149">
        <f>(Sections!$V$2*Sections!$L$2*BikeData!$N$2*((Sections!$P$2)/Sections!$M$2)/(1-Sections!$V$2*Sections!$N$2/Sections!$M$2))/Sections!L383-Sections!W383/Sections!L383</f>
        <v>12.239774021731812</v>
      </c>
      <c r="T383" s="149">
        <f t="shared" si="438"/>
        <v>4.7104625432718503</v>
      </c>
      <c r="U383" s="149">
        <f t="shared" si="432"/>
        <v>59.270010675259321</v>
      </c>
      <c r="V383" s="149">
        <f t="shared" si="434"/>
        <v>1.6852703937669855E-2</v>
      </c>
      <c r="W383" s="149">
        <f>0.5*Sections!$U$2*Sections!$T$2*Sections!N383^2</f>
        <v>635.21829821859353</v>
      </c>
      <c r="X383" s="149">
        <f>BikeData!$N$2*((Sections!$P$2)/Sections!$N$2)-(0.5*Sections!$U$2*Sections!$T$2*Sections!N383^2)/BikeData!$G$5</f>
        <v>8.0281901067495909</v>
      </c>
      <c r="Y383" s="149">
        <f>Sections!$V$2*BikeData!$N$2*(Sections!$P$2/Sections!$M$2)/(1-Sections!$V$2*Sections!$N$2/Sections!$M$2)</f>
        <v>15.459349727578084</v>
      </c>
      <c r="Z383" s="149">
        <f t="shared" si="464"/>
        <v>8.0281901067495909</v>
      </c>
      <c r="AA383" s="149">
        <f>$D$2-M383</f>
        <v>146.19999999999999</v>
      </c>
      <c r="AB383" s="149">
        <f>MAX(0, (N383^2 - M$17^2)/(2*Sections!Z383))</f>
        <v>163.93155407451749</v>
      </c>
      <c r="AC383" s="149">
        <f t="shared" si="441"/>
        <v>1</v>
      </c>
      <c r="AD383" s="149">
        <f t="shared" si="435"/>
        <v>-8.0281901067495909</v>
      </c>
      <c r="AE383" s="639"/>
      <c r="FQ383" s="637"/>
      <c r="FR383" s="160">
        <f>INDEX($B$29:$B$34, MATCH($FV383, $A$29:$A$34, 0))</f>
        <v>281.54523308547459</v>
      </c>
      <c r="FS383" s="129">
        <f t="shared" si="442"/>
        <v>357</v>
      </c>
      <c r="FT383" s="129">
        <f t="shared" si="443"/>
        <v>58.563853625415909</v>
      </c>
      <c r="FU383" s="129">
        <f t="shared" si="444"/>
        <v>210.82987305149729</v>
      </c>
      <c r="FV383" s="149">
        <f>IF(GI383=1,
IF(FT383&lt;$E$29,1,
IF(FT383&lt;$E$30,2,
IF(FT383&lt;$E$31,3,
IF(FT383&lt;$E$32,4,
IF(FT383&lt;$E$33,5,
IF(FT383&lt;$E$34,6)))))),
IF(FT383&gt;$F$29,1,
IF(FT383&gt;$F$30,2,
IF(FT383&gt;$F$31,3,
IF(FT383&gt;$F$32,4,
IF(FT383&gt;$F$33,5,
IF(FT383&gt;$F$34,6)))))))</f>
        <v>4</v>
      </c>
      <c r="FW383" s="149" cm="1">
        <f t="array" ref="FW383">INDEX(Sections!$A$37:$F$67, MATCH(FT383, Acceleration!$H$6:$H$36, 1), Sections!FV383)</f>
        <v>4.7104625432718503</v>
      </c>
      <c r="FX383" s="129">
        <f>(BikeData!$G$5/FR383)*BikeData!$N$2*(Sections!$O$2/Sections!$N$2)-Sections!GC383/Sections!FR383</f>
        <v>8.052717535879216</v>
      </c>
      <c r="FY383" s="129">
        <f>(Sections!$V$2*Sections!$L$2*BikeData!$N$2*((Sections!$P$2)/Sections!$M$2)/(1-Sections!$V$2*Sections!$N$2/Sections!$M$2))/Sections!FR383-Sections!GC383/Sections!FR383</f>
        <v>12.303237383409556</v>
      </c>
      <c r="FZ383" s="129">
        <f t="shared" si="445"/>
        <v>4.7104625432718503</v>
      </c>
      <c r="GA383" s="129">
        <f t="shared" ref="GA383:GA409" si="467">SQRT(FT383^2 + 2*-GF383*1)</f>
        <v>58.425450011717771</v>
      </c>
      <c r="GB383" s="129">
        <f t="shared" si="423"/>
        <v>1.7095580004505593E-2</v>
      </c>
      <c r="GC383" s="149">
        <f>0.5*Sections!$U$2*Sections!$T$2*Sections!FT383^2</f>
        <v>617.35049126264528</v>
      </c>
      <c r="GD383" s="149">
        <f>BikeData!$N$2*((Sections!$P$2)/Sections!$N$2)-(0.5*Sections!$U$2*Sections!$T$2*Sections!FT383^2)/BikeData!$G$5</f>
        <v>8.0958711937039407</v>
      </c>
      <c r="GE383" s="149">
        <f>Sections!$V$2*BikeData!$N$2*(Sections!$P$2/Sections!$M$2)/(1-Sections!$V$2*Sections!$N$2/Sections!$M$2)</f>
        <v>15.459349727578084</v>
      </c>
      <c r="GF383" s="149">
        <f t="shared" si="446"/>
        <v>8.0958711937039407</v>
      </c>
      <c r="GG383" s="149">
        <f t="shared" si="447"/>
        <v>157.54111422000005</v>
      </c>
      <c r="GH383" s="149">
        <f>MAX(0, (FT383^2 - CX$6^2)/(2*Sections!GF383))</f>
        <v>211.81938727770245</v>
      </c>
      <c r="GI383" s="149">
        <f t="shared" si="448"/>
        <v>1</v>
      </c>
      <c r="GJ383" s="149">
        <f t="shared" si="424"/>
        <v>-8.0958711937039407</v>
      </c>
      <c r="GK383" s="639"/>
      <c r="GL383" s="670"/>
      <c r="GM383" s="229">
        <f>INDEX($B$29:$B$34, MATCH(GQ383, $A$29:$A$34, 0))</f>
        <v>327.25651568900486</v>
      </c>
      <c r="GN383" s="106">
        <f t="shared" si="449"/>
        <v>357</v>
      </c>
      <c r="GO383" s="106">
        <f t="shared" si="450"/>
        <v>28.620213967404268</v>
      </c>
      <c r="GP383" s="106">
        <f t="shared" si="451"/>
        <v>103.03277028265536</v>
      </c>
      <c r="GQ383" s="106">
        <f>IF(HD383=1,
IF(GO383&lt;$E$29,1,
IF(GO383&lt;$E$30,2,
IF(GO383&lt;$E$31,3,
IF(GO383&lt;$E$32,4,
IF(GO383&lt;$E$33,5,
IF(GO383&lt;$E$34,6)))))),
IF(GO383&gt;$F$29,1,
IF(GO383&gt;$F$30,2,
IF(GO383&gt;$F$31,3,
IF(GO383&gt;$F$32,4,
IF(GO383&gt;$F$33,5,
IF(GO383&gt;$F$34,6)))))))</f>
        <v>1</v>
      </c>
      <c r="GR383" s="106" cm="1">
        <f t="array" ref="GR383">INDEX(Sections!$A$37:$F$67, MATCH(GO383, Acceleration!$H$6:$H$36, 1), Sections!GQ383)</f>
        <v>13.199049284502818</v>
      </c>
      <c r="GS383" s="106">
        <f>(BikeData!$G$5/GM383)*BikeData!$N$2*(Sections!$O$2/Sections!$N$2)-Sections!GX383/Sections!GM383</f>
        <v>8.3638173698492668</v>
      </c>
      <c r="GT383" s="106">
        <f>(Sections!$V$2*Sections!$L$2*BikeData!$N$2*((Sections!$P$2)/Sections!$M$2)/(1-Sections!$V$2*Sections!$N$2/Sections!$M$2))/Sections!GM383-Sections!GX383/Sections!GM383</f>
        <v>12.020623403757584</v>
      </c>
      <c r="GU383" s="106">
        <f t="shared" si="452"/>
        <v>8.3638173698492668</v>
      </c>
      <c r="GV383" s="106">
        <f t="shared" si="462"/>
        <v>28.273043429000694</v>
      </c>
      <c r="GW383" s="106">
        <f t="shared" si="465"/>
        <v>3.5153550552835394E-2</v>
      </c>
      <c r="GX383" s="106">
        <f>0.5*Sections!$U$2*Sections!$T$2*Sections!GO383^2</f>
        <v>147.44099655720044</v>
      </c>
      <c r="GY383" s="106">
        <f>BikeData!$N$2*((Sections!$P$2)/Sections!$N$2)-(0.5*Sections!$U$2*Sections!$T$2*Sections!GO383^2)/BikeData!$G$5</f>
        <v>9.875831400921534</v>
      </c>
      <c r="GZ383" s="106">
        <f>Sections!$V$2*BikeData!$N$2*(Sections!$P$2/Sections!$M$2)/(1-Sections!$V$2*Sections!$N$2/Sections!$M$2)</f>
        <v>15.459349727578084</v>
      </c>
      <c r="HA383" s="106">
        <f t="shared" si="453"/>
        <v>9.875831400921534</v>
      </c>
      <c r="HB383" s="106">
        <f t="shared" si="454"/>
        <v>26.211878759999991</v>
      </c>
      <c r="HC383" s="106">
        <f>MAX(0, (GO383^2 - DY$9^2)/(2*Sections!HA383))</f>
        <v>41.470769107275821</v>
      </c>
      <c r="HD383" s="106">
        <f t="shared" si="455"/>
        <v>1</v>
      </c>
      <c r="HE383" s="106">
        <f t="shared" si="466"/>
        <v>-9.875831400921534</v>
      </c>
      <c r="HF383" s="639"/>
    </row>
    <row r="384" spans="2:214">
      <c r="B384" s="65"/>
      <c r="C384" s="65"/>
      <c r="D384" s="65"/>
      <c r="E384" s="111"/>
      <c r="F384" s="111"/>
      <c r="K384" s="674"/>
      <c r="L384" s="192">
        <f>INDEX($B$29:$B$34, MATCH($P384, $A$29:$A$34, 0))</f>
        <v>281.54523308547459</v>
      </c>
      <c r="M384" s="149">
        <f t="shared" si="436"/>
        <v>358</v>
      </c>
      <c r="N384" s="149">
        <f t="shared" si="440"/>
        <v>59.270010675259321</v>
      </c>
      <c r="O384" s="149">
        <f t="shared" si="437"/>
        <v>213.37203843093357</v>
      </c>
      <c r="P384" s="149">
        <f>IF(AC384=1,
IF(N384&lt;$E$29,1,
IF(N384&lt;$E$30,2,
IF(N384&lt;$E$31,3,
IF(N384&lt;$E$32,4,
IF(N384&lt;$E$33,5,
IF(N384&lt;$E$34,6)))))),
IF(N384&gt;$F$29,1,
IF(N384&gt;$F$30,2,
IF(N384&gt;$F$31,3,
IF(N384&gt;$F$32,4,
IF(N384&gt;$F$33,5,
IF(N384&gt;$F$34,6)))))))</f>
        <v>4</v>
      </c>
      <c r="Q384" s="149" cm="1">
        <f t="array" ref="Q384">INDEX(Sections!$A$37:$F$67, MATCH(N384, Acceleration!$H$6:$H$36, 1), Sections!P384)</f>
        <v>4.7104625432718503</v>
      </c>
      <c r="R384" s="149">
        <f>(BikeData!$G$5/L384)*BikeData!$N$2*(Sections!$O$2/Sections!$N$2)-Sections!W384/Sections!L384</f>
        <v>7.9995194818636071</v>
      </c>
      <c r="S384" s="149">
        <f>(Sections!$V$2*Sections!$L$2*BikeData!$N$2*((Sections!$P$2)/Sections!$M$2)/(1-Sections!$V$2*Sections!$N$2/Sections!$M$2))/Sections!L384-Sections!W384/Sections!L384</f>
        <v>12.250039329393946</v>
      </c>
      <c r="T384" s="149">
        <f t="shared" si="438"/>
        <v>4.7104625432718503</v>
      </c>
      <c r="U384" s="149">
        <f t="shared" si="432"/>
        <v>59.134219282644857</v>
      </c>
      <c r="V384" s="149">
        <f t="shared" si="434"/>
        <v>1.6891288433792513E-2</v>
      </c>
      <c r="W384" s="149">
        <f>0.5*Sections!$U$2*Sections!$T$2*Sections!N384^2</f>
        <v>632.3281497801637</v>
      </c>
      <c r="X384" s="149">
        <f>BikeData!$N$2*((Sections!$P$2)/Sections!$N$2)-(0.5*Sections!$U$2*Sections!$T$2*Sections!N384^2)/BikeData!$G$5</f>
        <v>8.0391376387133402</v>
      </c>
      <c r="Y384" s="149">
        <f>Sections!$V$2*BikeData!$N$2*(Sections!$P$2/Sections!$M$2)/(1-Sections!$V$2*Sections!$N$2/Sections!$M$2)</f>
        <v>15.459349727578084</v>
      </c>
      <c r="Z384" s="149">
        <f t="shared" si="464"/>
        <v>8.0391376387133402</v>
      </c>
      <c r="AA384" s="149">
        <f>$D$2-M384</f>
        <v>145.19999999999999</v>
      </c>
      <c r="AB384" s="149">
        <f>MAX(0, (N384^2 - M$17^2)/(2*Sections!Z384))</f>
        <v>162.70967724191487</v>
      </c>
      <c r="AC384" s="149">
        <f t="shared" si="441"/>
        <v>1</v>
      </c>
      <c r="AD384" s="149">
        <f t="shared" si="435"/>
        <v>-8.0391376387133402</v>
      </c>
      <c r="AE384" s="639"/>
      <c r="FQ384" s="637"/>
      <c r="FR384" s="160">
        <f>INDEX($B$29:$B$34, MATCH($FV384, $A$29:$A$34, 0))</f>
        <v>281.54523308547459</v>
      </c>
      <c r="FS384" s="129">
        <f t="shared" si="442"/>
        <v>358</v>
      </c>
      <c r="FT384" s="129">
        <f t="shared" si="443"/>
        <v>58.425450011717771</v>
      </c>
      <c r="FU384" s="129">
        <f t="shared" si="444"/>
        <v>210.33162004218397</v>
      </c>
      <c r="FV384" s="149">
        <f>IF(GI384=1,
IF(FT384&lt;$E$29,1,
IF(FT384&lt;$E$30,2,
IF(FT384&lt;$E$31,3,
IF(FT384&lt;$E$32,4,
IF(FT384&lt;$E$33,5,
IF(FT384&lt;$E$34,6)))))),
IF(FT384&gt;$F$29,1,
IF(FT384&gt;$F$30,2,
IF(FT384&gt;$F$31,3,
IF(FT384&gt;$F$32,4,
IF(FT384&gt;$F$33,5,
IF(FT384&gt;$F$34,6)))))))</f>
        <v>4</v>
      </c>
      <c r="FW384" s="149" cm="1">
        <f t="array" ref="FW384">INDEX(Sections!$A$37:$F$67, MATCH(FT384, Acceleration!$H$6:$H$36, 1), Sections!FV384)</f>
        <v>4.7104625432718503</v>
      </c>
      <c r="FX384" s="129">
        <f>(BikeData!$G$5/FR384)*BikeData!$N$2*(Sections!$O$2/Sections!$N$2)-Sections!GC384/Sections!FR384</f>
        <v>8.0630693844890935</v>
      </c>
      <c r="FY384" s="129">
        <f>(Sections!$V$2*Sections!$L$2*BikeData!$N$2*((Sections!$P$2)/Sections!$M$2)/(1-Sections!$V$2*Sections!$N$2/Sections!$M$2))/Sections!FR384-Sections!GC384/Sections!FR384</f>
        <v>12.313589232019433</v>
      </c>
      <c r="FZ384" s="129">
        <f t="shared" si="445"/>
        <v>4.7104625432718503</v>
      </c>
      <c r="GA384" s="129">
        <f t="shared" si="467"/>
        <v>58.286528349487533</v>
      </c>
      <c r="GB384" s="129">
        <f t="shared" si="423"/>
        <v>1.7136201682832832E-2</v>
      </c>
      <c r="GC384" s="149">
        <f>0.5*Sections!$U$2*Sections!$T$2*Sections!FT384^2</f>
        <v>614.43597763291177</v>
      </c>
      <c r="GD384" s="149">
        <f>BikeData!$N$2*((Sections!$P$2)/Sections!$N$2)-(0.5*Sections!$U$2*Sections!$T$2*Sections!FT384^2)/BikeData!$G$5</f>
        <v>8.1069110180589909</v>
      </c>
      <c r="GE384" s="149">
        <f>Sections!$V$2*BikeData!$N$2*(Sections!$P$2/Sections!$M$2)/(1-Sections!$V$2*Sections!$N$2/Sections!$M$2)</f>
        <v>15.459349727578084</v>
      </c>
      <c r="GF384" s="149">
        <f t="shared" si="446"/>
        <v>8.1069110180589909</v>
      </c>
      <c r="GG384" s="149">
        <f t="shared" si="447"/>
        <v>156.54111422000005</v>
      </c>
      <c r="GH384" s="149">
        <f>MAX(0, (FT384^2 - CX$6^2)/(2*Sections!GF384))</f>
        <v>210.5322977807287</v>
      </c>
      <c r="GI384" s="149">
        <f t="shared" si="448"/>
        <v>1</v>
      </c>
      <c r="GJ384" s="149">
        <f t="shared" si="424"/>
        <v>-8.1069110180589909</v>
      </c>
      <c r="GK384" s="639"/>
      <c r="GL384" s="670"/>
      <c r="GM384" s="229">
        <f>INDEX($B$29:$B$34, MATCH(GQ384, $A$29:$A$34, 0))</f>
        <v>327.25651568900486</v>
      </c>
      <c r="GN384" s="106">
        <f t="shared" si="449"/>
        <v>358</v>
      </c>
      <c r="GO384" s="106">
        <f t="shared" si="450"/>
        <v>28.273043429000694</v>
      </c>
      <c r="GP384" s="106">
        <f t="shared" si="451"/>
        <v>101.78295634440251</v>
      </c>
      <c r="GQ384" s="106">
        <f>IF(HD384=1,
IF(GO384&lt;$E$29,1,
IF(GO384&lt;$E$30,2,
IF(GO384&lt;$E$31,3,
IF(GO384&lt;$E$32,4,
IF(GO384&lt;$E$33,5,
IF(GO384&lt;$E$34,6)))))),
IF(GO384&gt;$F$29,1,
IF(GO384&gt;$F$30,2,
IF(GO384&gt;$F$31,3,
IF(GO384&gt;$F$32,4,
IF(GO384&gt;$F$33,5,
IF(GO384&gt;$F$34,6)))))))</f>
        <v>1</v>
      </c>
      <c r="GR384" s="106" cm="1">
        <f t="array" ref="GR384">INDEX(Sections!$A$37:$F$67, MATCH(GO384, Acceleration!$H$6:$H$36, 1), Sections!GQ384)</f>
        <v>13.199049284502818</v>
      </c>
      <c r="GS384" s="106">
        <f>(BikeData!$G$5/GM384)*BikeData!$N$2*(Sections!$O$2/Sections!$N$2)-Sections!GX384/Sections!GM384</f>
        <v>8.3746813225404662</v>
      </c>
      <c r="GT384" s="106">
        <f>(Sections!$V$2*Sections!$L$2*BikeData!$N$2*((Sections!$P$2)/Sections!$M$2)/(1-Sections!$V$2*Sections!$N$2/Sections!$M$2))/Sections!GM384-Sections!GX384/Sections!GM384</f>
        <v>12.031487356448784</v>
      </c>
      <c r="GU384" s="106">
        <f t="shared" si="452"/>
        <v>8.3746813225404662</v>
      </c>
      <c r="GV384" s="106">
        <f t="shared" si="462"/>
        <v>27.921074260326687</v>
      </c>
      <c r="GW384" s="106">
        <f t="shared" si="465"/>
        <v>3.5590913822281418E-2</v>
      </c>
      <c r="GX384" s="106">
        <f>0.5*Sections!$U$2*Sections!$T$2*Sections!GO384^2</f>
        <v>143.88569725286868</v>
      </c>
      <c r="GY384" s="106">
        <f>BikeData!$N$2*((Sections!$P$2)/Sections!$N$2)-(0.5*Sections!$U$2*Sections!$T$2*Sections!GO384^2)/BikeData!$G$5</f>
        <v>9.889298443740973</v>
      </c>
      <c r="GZ384" s="106">
        <f>Sections!$V$2*BikeData!$N$2*(Sections!$P$2/Sections!$M$2)/(1-Sections!$V$2*Sections!$N$2/Sections!$M$2)</f>
        <v>15.459349727578084</v>
      </c>
      <c r="HA384" s="106">
        <f t="shared" si="453"/>
        <v>9.889298443740973</v>
      </c>
      <c r="HB384" s="106">
        <f t="shared" si="454"/>
        <v>25.211878759999991</v>
      </c>
      <c r="HC384" s="106">
        <f>MAX(0, (GO384^2 - DY$9^2)/(2*Sections!HA384))</f>
        <v>40.415656847937719</v>
      </c>
      <c r="HD384" s="106">
        <f t="shared" si="455"/>
        <v>1</v>
      </c>
      <c r="HE384" s="106">
        <f t="shared" si="466"/>
        <v>-9.889298443740973</v>
      </c>
      <c r="HF384" s="639"/>
    </row>
    <row r="385" spans="2:214">
      <c r="B385" s="65"/>
      <c r="C385" s="65"/>
      <c r="D385" s="65"/>
      <c r="E385" s="111"/>
      <c r="F385" s="111"/>
      <c r="K385" s="674"/>
      <c r="L385" s="192">
        <f>INDEX($B$29:$B$34, MATCH($P385, $A$29:$A$34, 0))</f>
        <v>281.54523308547459</v>
      </c>
      <c r="M385" s="149">
        <f t="shared" si="436"/>
        <v>359</v>
      </c>
      <c r="N385" s="149">
        <f t="shared" si="440"/>
        <v>59.134219282644857</v>
      </c>
      <c r="O385" s="149">
        <f t="shared" si="437"/>
        <v>212.88318941752149</v>
      </c>
      <c r="P385" s="149">
        <f>IF(AC385=1,
IF(N385&lt;$E$29,1,
IF(N385&lt;$E$30,2,
IF(N385&lt;$E$31,3,
IF(N385&lt;$E$32,4,
IF(N385&lt;$E$33,5,
IF(N385&lt;$E$34,6)))))),
IF(N385&gt;$F$29,1,
IF(N385&gt;$F$30,2,
IF(N385&gt;$F$31,3,
IF(N385&gt;$F$32,4,
IF(N385&gt;$F$33,5,
IF(N385&gt;$F$34,6)))))))</f>
        <v>4</v>
      </c>
      <c r="Q385" s="149" cm="1">
        <f t="array" ref="Q385">INDEX(Sections!$A$37:$F$67, MATCH(N385, Acceleration!$H$6:$H$36, 1), Sections!P385)</f>
        <v>4.7104625432718503</v>
      </c>
      <c r="R385" s="149">
        <f>(BikeData!$G$5/L385)*BikeData!$N$2*(Sections!$O$2/Sections!$N$2)-Sections!W385/Sections!L385</f>
        <v>8.0097987876725547</v>
      </c>
      <c r="S385" s="149">
        <f>(Sections!$V$2*Sections!$L$2*BikeData!$N$2*((Sections!$P$2)/Sections!$M$2)/(1-Sections!$V$2*Sections!$N$2/Sections!$M$2))/Sections!L385-Sections!W385/Sections!L385</f>
        <v>12.260318635202895</v>
      </c>
      <c r="T385" s="149">
        <f t="shared" si="438"/>
        <v>4.7104625432718503</v>
      </c>
      <c r="U385" s="149">
        <f t="shared" si="432"/>
        <v>58.997929539685266</v>
      </c>
      <c r="V385" s="149">
        <f t="shared" si="434"/>
        <v>1.6930192330692085E-2</v>
      </c>
      <c r="W385" s="149">
        <f>0.5*Sections!$U$2*Sections!$T$2*Sections!N385^2</f>
        <v>629.43406023022681</v>
      </c>
      <c r="X385" s="149">
        <f>BikeData!$N$2*((Sections!$P$2)/Sections!$N$2)-(0.5*Sections!$U$2*Sections!$T$2*Sections!N385^2)/BikeData!$G$5</f>
        <v>8.050100099129768</v>
      </c>
      <c r="Y385" s="149">
        <f>Sections!$V$2*BikeData!$N$2*(Sections!$P$2/Sections!$M$2)/(1-Sections!$V$2*Sections!$N$2/Sections!$M$2)</f>
        <v>15.459349727578084</v>
      </c>
      <c r="Z385" s="149">
        <f t="shared" si="464"/>
        <v>8.050100099129768</v>
      </c>
      <c r="AA385" s="149">
        <f>$D$2-M385</f>
        <v>144.19999999999999</v>
      </c>
      <c r="AB385" s="149">
        <f>MAX(0, (N385^2 - M$17^2)/(2*Sections!Z385))</f>
        <v>161.48946433600213</v>
      </c>
      <c r="AC385" s="149">
        <f t="shared" si="441"/>
        <v>1</v>
      </c>
      <c r="AD385" s="149">
        <f t="shared" si="435"/>
        <v>-8.050100099129768</v>
      </c>
      <c r="AE385" s="639"/>
      <c r="FQ385" s="637"/>
      <c r="FR385" s="160">
        <f>INDEX($B$29:$B$34, MATCH($FV385, $A$29:$A$34, 0))</f>
        <v>281.54523308547459</v>
      </c>
      <c r="FS385" s="129">
        <f t="shared" si="442"/>
        <v>359</v>
      </c>
      <c r="FT385" s="129">
        <f t="shared" si="443"/>
        <v>58.286528349487533</v>
      </c>
      <c r="FU385" s="129">
        <f t="shared" si="444"/>
        <v>209.83150205815511</v>
      </c>
      <c r="FV385" s="149">
        <f>IF(GI385=1,
IF(FT385&lt;$E$29,1,
IF(FT385&lt;$E$30,2,
IF(FT385&lt;$E$31,3,
IF(FT385&lt;$E$32,4,
IF(FT385&lt;$E$33,5,
IF(FT385&lt;$E$34,6)))))),
IF(FT385&gt;$F$29,1,
IF(FT385&gt;$F$30,2,
IF(FT385&gt;$F$31,3,
IF(FT385&gt;$F$32,4,
IF(FT385&gt;$F$33,5,
IF(FT385&gt;$F$34,6)))))))</f>
        <v>4</v>
      </c>
      <c r="FW385" s="149" cm="1">
        <f t="array" ref="FW385">INDEX(Sections!$A$37:$F$67, MATCH(FT385, Acceleration!$H$6:$H$36, 1), Sections!FV385)</f>
        <v>4.7104625432718503</v>
      </c>
      <c r="FX385" s="129">
        <f>(BikeData!$G$5/FR385)*BikeData!$N$2*(Sections!$O$2/Sections!$N$2)-Sections!GC385/Sections!FR385</f>
        <v>8.073435349256167</v>
      </c>
      <c r="FY385" s="129">
        <f>(Sections!$V$2*Sections!$L$2*BikeData!$N$2*((Sections!$P$2)/Sections!$M$2)/(1-Sections!$V$2*Sections!$N$2/Sections!$M$2))/Sections!FR385-Sections!GC385/Sections!FR385</f>
        <v>12.323955196786507</v>
      </c>
      <c r="FZ385" s="129">
        <f t="shared" si="445"/>
        <v>4.7104625432718503</v>
      </c>
      <c r="GA385" s="129">
        <f t="shared" si="467"/>
        <v>58.147084666749834</v>
      </c>
      <c r="GB385" s="129">
        <f t="shared" si="423"/>
        <v>1.7177170304945567E-2</v>
      </c>
      <c r="GC385" s="149">
        <f>0.5*Sections!$U$2*Sections!$T$2*Sections!FT385^2</f>
        <v>611.51748966641048</v>
      </c>
      <c r="GD385" s="149">
        <f>BikeData!$N$2*((Sections!$P$2)/Sections!$N$2)-(0.5*Sections!$U$2*Sections!$T$2*Sections!FT385^2)/BikeData!$G$5</f>
        <v>8.1179658967199799</v>
      </c>
      <c r="GE385" s="149">
        <f>Sections!$V$2*BikeData!$N$2*(Sections!$P$2/Sections!$M$2)/(1-Sections!$V$2*Sections!$N$2/Sections!$M$2)</f>
        <v>15.459349727578084</v>
      </c>
      <c r="GF385" s="149">
        <f t="shared" si="446"/>
        <v>8.1179658967199799</v>
      </c>
      <c r="GG385" s="149">
        <f t="shared" si="447"/>
        <v>155.54111422000005</v>
      </c>
      <c r="GH385" s="149">
        <f>MAX(0, (FT385^2 - CX$6^2)/(2*Sections!GF385))</f>
        <v>209.24696101570731</v>
      </c>
      <c r="GI385" s="149">
        <f t="shared" si="448"/>
        <v>1</v>
      </c>
      <c r="GJ385" s="149">
        <f t="shared" si="424"/>
        <v>-8.1179658967199799</v>
      </c>
      <c r="GK385" s="639"/>
      <c r="GL385" s="670"/>
      <c r="GM385" s="229">
        <f>INDEX($B$29:$B$34, MATCH(GQ385, $A$29:$A$34, 0))</f>
        <v>327.25651568900486</v>
      </c>
      <c r="GN385" s="106">
        <f t="shared" si="449"/>
        <v>359</v>
      </c>
      <c r="GO385" s="106">
        <f t="shared" si="450"/>
        <v>27.921074260326687</v>
      </c>
      <c r="GP385" s="106">
        <f t="shared" si="451"/>
        <v>100.51586733717608</v>
      </c>
      <c r="GQ385" s="106">
        <f>IF(HD385=1,
IF(GO385&lt;$E$29,1,
IF(GO385&lt;$E$30,2,
IF(GO385&lt;$E$31,3,
IF(GO385&lt;$E$32,4,
IF(GO385&lt;$E$33,5,
IF(GO385&lt;$E$34,6)))))),
IF(GO385&gt;$F$29,1,
IF(GO385&gt;$F$30,2,
IF(GO385&gt;$F$31,3,
IF(GO385&gt;$F$32,4,
IF(GO385&gt;$F$33,5,
IF(GO385&gt;$F$34,6)))))))</f>
        <v>1</v>
      </c>
      <c r="GR385" s="106" cm="1">
        <f t="array" ref="GR385">INDEX(Sections!$A$37:$F$67, MATCH(GO385, Acceleration!$H$6:$H$36, 1), Sections!GQ385)</f>
        <v>13.27423730883895</v>
      </c>
      <c r="GS385" s="106">
        <f>(BikeData!$G$5/GM385)*BikeData!$N$2*(Sections!$O$2/Sections!$N$2)-Sections!GX385/Sections!GM385</f>
        <v>8.385560089712607</v>
      </c>
      <c r="GT385" s="106">
        <f>(Sections!$V$2*Sections!$L$2*BikeData!$N$2*((Sections!$P$2)/Sections!$M$2)/(1-Sections!$V$2*Sections!$N$2/Sections!$M$2))/Sections!GM385-Sections!GX385/Sections!GM385</f>
        <v>12.042366123620925</v>
      </c>
      <c r="GU385" s="106">
        <f t="shared" si="452"/>
        <v>8.385560089712607</v>
      </c>
      <c r="GV385" s="106">
        <f t="shared" si="462"/>
        <v>27.564121973124013</v>
      </c>
      <c r="GW385" s="106">
        <f t="shared" si="465"/>
        <v>3.6045650655809461E-2</v>
      </c>
      <c r="GX385" s="106">
        <f>0.5*Sections!$U$2*Sections!$T$2*Sections!GO385^2</f>
        <v>140.32554981312194</v>
      </c>
      <c r="GY385" s="106">
        <f>BikeData!$N$2*((Sections!$P$2)/Sections!$N$2)-(0.5*Sections!$U$2*Sections!$T$2*Sections!GO385^2)/BikeData!$G$5</f>
        <v>9.9027838507097101</v>
      </c>
      <c r="GZ385" s="106">
        <f>Sections!$V$2*BikeData!$N$2*(Sections!$P$2/Sections!$M$2)/(1-Sections!$V$2*Sections!$N$2/Sections!$M$2)</f>
        <v>15.459349727578084</v>
      </c>
      <c r="HA385" s="106">
        <f t="shared" si="453"/>
        <v>9.9027838507097101</v>
      </c>
      <c r="HB385" s="106">
        <f t="shared" si="454"/>
        <v>24.211878759999991</v>
      </c>
      <c r="HC385" s="106">
        <f>MAX(0, (GO385^2 - DY$9^2)/(2*Sections!HA385))</f>
        <v>39.361981418730366</v>
      </c>
      <c r="HD385" s="106">
        <f t="shared" si="455"/>
        <v>1</v>
      </c>
      <c r="HE385" s="106">
        <f t="shared" si="466"/>
        <v>-9.9027838507097101</v>
      </c>
      <c r="HF385" s="639"/>
    </row>
    <row r="386" spans="2:214">
      <c r="B386" s="65"/>
      <c r="C386" s="65"/>
      <c r="D386" s="65"/>
      <c r="E386" s="111"/>
      <c r="F386" s="111"/>
      <c r="K386" s="674"/>
      <c r="L386" s="192">
        <f>INDEX($B$29:$B$34, MATCH($P386, $A$29:$A$34, 0))</f>
        <v>281.54523308547459</v>
      </c>
      <c r="M386" s="149">
        <f t="shared" si="436"/>
        <v>360</v>
      </c>
      <c r="N386" s="149">
        <f t="shared" si="440"/>
        <v>58.997929539685266</v>
      </c>
      <c r="O386" s="149">
        <f t="shared" si="437"/>
        <v>212.39254634286695</v>
      </c>
      <c r="P386" s="149">
        <f>IF(AC386=1,
IF(N386&lt;$E$29,1,
IF(N386&lt;$E$30,2,
IF(N386&lt;$E$31,3,
IF(N386&lt;$E$32,4,
IF(N386&lt;$E$33,5,
IF(N386&lt;$E$34,6)))))),
IF(N386&gt;$F$29,1,
IF(N386&gt;$F$30,2,
IF(N386&gt;$F$31,3,
IF(N386&gt;$F$32,4,
IF(N386&gt;$F$33,5,
IF(N386&gt;$F$34,6)))))))</f>
        <v>4</v>
      </c>
      <c r="Q386" s="149" cm="1">
        <f t="array" ref="Q386">INDEX(Sections!$A$37:$F$67, MATCH(N386, Acceleration!$H$6:$H$36, 1), Sections!P386)</f>
        <v>4.7104625432718503</v>
      </c>
      <c r="R386" s="149">
        <f>(BikeData!$G$5/L386)*BikeData!$N$2*(Sections!$O$2/Sections!$N$2)-Sections!W386/Sections!L386</f>
        <v>8.0200921107166945</v>
      </c>
      <c r="S386" s="149">
        <f>(Sections!$V$2*Sections!$L$2*BikeData!$N$2*((Sections!$P$2)/Sections!$M$2)/(1-Sections!$V$2*Sections!$N$2/Sections!$M$2))/Sections!L386-Sections!W386/Sections!L386</f>
        <v>12.270611958247034</v>
      </c>
      <c r="T386" s="149">
        <f t="shared" si="438"/>
        <v>4.7104625432718503</v>
      </c>
      <c r="U386" s="149">
        <f t="shared" si="432"/>
        <v>58.861137730704421</v>
      </c>
      <c r="V386" s="149">
        <f t="shared" si="434"/>
        <v>1.6969419886988003E-2</v>
      </c>
      <c r="W386" s="149">
        <f>0.5*Sections!$U$2*Sections!$T$2*Sections!N386^2</f>
        <v>626.53602419454012</v>
      </c>
      <c r="X386" s="149">
        <f>BikeData!$N$2*((Sections!$P$2)/Sections!$N$2)-(0.5*Sections!$U$2*Sections!$T$2*Sections!N386^2)/BikeData!$G$5</f>
        <v>8.0610775083558543</v>
      </c>
      <c r="Y386" s="149">
        <f>Sections!$V$2*BikeData!$N$2*(Sections!$P$2/Sections!$M$2)/(1-Sections!$V$2*Sections!$N$2/Sections!$M$2)</f>
        <v>15.459349727578084</v>
      </c>
      <c r="Z386" s="149">
        <f t="shared" si="464"/>
        <v>8.0610775083558543</v>
      </c>
      <c r="AA386" s="149">
        <f>$D$2-M386</f>
        <v>143.19999999999999</v>
      </c>
      <c r="AB386" s="149">
        <f>MAX(0, (N386^2 - M$17^2)/(2*Sections!Z386))</f>
        <v>160.27091309087817</v>
      </c>
      <c r="AC386" s="149">
        <f t="shared" si="441"/>
        <v>1</v>
      </c>
      <c r="AD386" s="149">
        <f t="shared" si="435"/>
        <v>-8.0610775083558543</v>
      </c>
      <c r="AE386" s="639"/>
      <c r="FQ386" s="637"/>
      <c r="FR386" s="160">
        <f>INDEX($B$29:$B$34, MATCH($FV386, $A$29:$A$34, 0))</f>
        <v>281.54523308547459</v>
      </c>
      <c r="FS386" s="129">
        <f t="shared" si="442"/>
        <v>360</v>
      </c>
      <c r="FT386" s="129">
        <f t="shared" si="443"/>
        <v>58.147084666749834</v>
      </c>
      <c r="FU386" s="129">
        <f t="shared" si="444"/>
        <v>209.32950480029942</v>
      </c>
      <c r="FV386" s="149">
        <f>IF(GI386=1,
IF(FT386&lt;$E$29,1,
IF(FT386&lt;$E$30,2,
IF(FT386&lt;$E$31,3,
IF(FT386&lt;$E$32,4,
IF(FT386&lt;$E$33,5,
IF(FT386&lt;$E$34,6)))))),
IF(FT386&gt;$F$29,1,
IF(FT386&gt;$F$30,2,
IF(FT386&gt;$F$31,3,
IF(FT386&gt;$F$32,4,
IF(FT386&gt;$F$33,5,
IF(FT386&gt;$F$34,6)))))))</f>
        <v>4</v>
      </c>
      <c r="FW386" s="149" cm="1">
        <f t="array" ref="FW386">INDEX(Sections!$A$37:$F$67, MATCH(FT386, Acceleration!$H$6:$H$36, 1), Sections!FV386)</f>
        <v>4.7104625432718503</v>
      </c>
      <c r="FX386" s="129">
        <f>(BikeData!$G$5/FR386)*BikeData!$N$2*(Sections!$O$2/Sections!$N$2)-Sections!GC386/Sections!FR386</f>
        <v>8.0838154494297392</v>
      </c>
      <c r="FY386" s="129">
        <f>(Sections!$V$2*Sections!$L$2*BikeData!$N$2*((Sections!$P$2)/Sections!$M$2)/(1-Sections!$V$2*Sections!$N$2/Sections!$M$2))/Sections!FR386-Sections!GC386/Sections!FR386</f>
        <v>12.334335296960081</v>
      </c>
      <c r="FZ386" s="129">
        <f t="shared" si="445"/>
        <v>4.7104625432718503</v>
      </c>
      <c r="GA386" s="129">
        <f t="shared" si="467"/>
        <v>58.007114938960221</v>
      </c>
      <c r="GB386" s="129">
        <f t="shared" si="423"/>
        <v>1.7218490651127051E-2</v>
      </c>
      <c r="GC386" s="149">
        <f>0.5*Sections!$U$2*Sections!$T$2*Sections!FT386^2</f>
        <v>608.59502194359118</v>
      </c>
      <c r="GD386" s="149">
        <f>BikeData!$N$2*((Sections!$P$2)/Sections!$N$2)-(0.5*Sections!$U$2*Sections!$T$2*Sections!FT386^2)/BikeData!$G$5</f>
        <v>8.1290358502155087</v>
      </c>
      <c r="GE386" s="149">
        <f>Sections!$V$2*BikeData!$N$2*(Sections!$P$2/Sections!$M$2)/(1-Sections!$V$2*Sections!$N$2/Sections!$M$2)</f>
        <v>15.459349727578084</v>
      </c>
      <c r="GF386" s="149">
        <f t="shared" si="446"/>
        <v>8.1290358502155087</v>
      </c>
      <c r="GG386" s="149">
        <f t="shared" si="447"/>
        <v>154.54111422000005</v>
      </c>
      <c r="GH386" s="149">
        <f>MAX(0, (FT386^2 - CX$6^2)/(2*Sections!GF386))</f>
        <v>207.96337459580386</v>
      </c>
      <c r="GI386" s="149">
        <f t="shared" si="448"/>
        <v>1</v>
      </c>
      <c r="GJ386" s="149">
        <f t="shared" si="424"/>
        <v>-8.1290358502155087</v>
      </c>
      <c r="GK386" s="639"/>
      <c r="GL386" s="670"/>
      <c r="GM386" s="229">
        <f>INDEX($B$29:$B$34, MATCH(GQ386, $A$29:$A$34, 0))</f>
        <v>327.25651568900486</v>
      </c>
      <c r="GN386" s="106">
        <f t="shared" si="449"/>
        <v>360</v>
      </c>
      <c r="GO386" s="106">
        <f t="shared" si="450"/>
        <v>27.564121973124013</v>
      </c>
      <c r="GP386" s="106">
        <f t="shared" si="451"/>
        <v>99.230839103246453</v>
      </c>
      <c r="GQ386" s="106">
        <f>IF(HD386=1,
IF(GO386&lt;$E$29,1,
IF(GO386&lt;$E$30,2,
IF(GO386&lt;$E$31,3,
IF(GO386&lt;$E$32,4,
IF(GO386&lt;$E$33,5,
IF(GO386&lt;$E$34,6)))))),
IF(GO386&gt;$F$29,1,
IF(GO386&gt;$F$30,2,
IF(GO386&gt;$F$31,3,
IF(GO386&gt;$F$32,4,
IF(GO386&gt;$F$33,5,
IF(GO386&gt;$F$34,6)))))))</f>
        <v>1</v>
      </c>
      <c r="GR386" s="106" cm="1">
        <f t="array" ref="GR386">INDEX(Sections!$A$37:$F$67, MATCH(GO386, Acceleration!$H$6:$H$36, 1), Sections!GQ386)</f>
        <v>13.27423730883895</v>
      </c>
      <c r="GS386" s="106">
        <f>(BikeData!$G$5/GM386)*BikeData!$N$2*(Sections!$O$2/Sections!$N$2)-Sections!GX386/Sections!GM386</f>
        <v>8.3964536915672543</v>
      </c>
      <c r="GT386" s="106">
        <f>(Sections!$V$2*Sections!$L$2*BikeData!$N$2*((Sections!$P$2)/Sections!$M$2)/(1-Sections!$V$2*Sections!$N$2/Sections!$M$2))/Sections!GM386-Sections!GX386/Sections!GM386</f>
        <v>12.053259725475572</v>
      </c>
      <c r="GU386" s="106">
        <f t="shared" si="452"/>
        <v>8.3964536915672543</v>
      </c>
      <c r="GV386" s="106">
        <f t="shared" si="462"/>
        <v>27.201989722362562</v>
      </c>
      <c r="GW386" s="106">
        <f t="shared" si="465"/>
        <v>3.6518933663220648E-2</v>
      </c>
      <c r="GX386" s="106">
        <f>0.5*Sections!$U$2*Sections!$T$2*Sections!GO386^2</f>
        <v>136.76054762686644</v>
      </c>
      <c r="GY386" s="106">
        <f>BikeData!$N$2*((Sections!$P$2)/Sections!$N$2)-(0.5*Sections!$U$2*Sections!$T$2*Sections!GO386^2)/BikeData!$G$5</f>
        <v>9.9162876468697689</v>
      </c>
      <c r="GZ386" s="106">
        <f>Sections!$V$2*BikeData!$N$2*(Sections!$P$2/Sections!$M$2)/(1-Sections!$V$2*Sections!$N$2/Sections!$M$2)</f>
        <v>15.459349727578084</v>
      </c>
      <c r="HA386" s="106">
        <f t="shared" si="453"/>
        <v>9.9162876468697689</v>
      </c>
      <c r="HB386" s="106">
        <f t="shared" si="454"/>
        <v>23.211878759999991</v>
      </c>
      <c r="HC386" s="106">
        <f>MAX(0, (GO386^2 - DY$9^2)/(2*Sections!HA386))</f>
        <v>38.309740863008081</v>
      </c>
      <c r="HD386" s="106">
        <f t="shared" si="455"/>
        <v>1</v>
      </c>
      <c r="HE386" s="106">
        <f t="shared" si="466"/>
        <v>-9.9162876468697689</v>
      </c>
      <c r="HF386" s="639"/>
    </row>
    <row r="387" spans="2:214">
      <c r="B387" s="65"/>
      <c r="C387" s="65"/>
      <c r="D387" s="65"/>
      <c r="E387" s="111"/>
      <c r="F387" s="111"/>
      <c r="K387" s="674"/>
      <c r="L387" s="192">
        <f>INDEX($B$29:$B$34, MATCH($P387, $A$29:$A$34, 0))</f>
        <v>281.54523308547459</v>
      </c>
      <c r="M387" s="149">
        <f t="shared" si="436"/>
        <v>361</v>
      </c>
      <c r="N387" s="149">
        <f t="shared" si="440"/>
        <v>58.861137730704421</v>
      </c>
      <c r="O387" s="149">
        <f t="shared" si="437"/>
        <v>211.90009583053592</v>
      </c>
      <c r="P387" s="149">
        <f>IF(AC387=1,
IF(N387&lt;$E$29,1,
IF(N387&lt;$E$30,2,
IF(N387&lt;$E$31,3,
IF(N387&lt;$E$32,4,
IF(N387&lt;$E$33,5,
IF(N387&lt;$E$34,6)))))),
IF(N387&gt;$F$29,1,
IF(N387&gt;$F$30,2,
IF(N387&gt;$F$31,3,
IF(N387&gt;$F$32,4,
IF(N387&gt;$F$33,5,
IF(N387&gt;$F$34,6)))))))</f>
        <v>4</v>
      </c>
      <c r="Q387" s="149" cm="1">
        <f t="array" ref="Q387">INDEX(Sections!$A$37:$F$67, MATCH(N387, Acceleration!$H$6:$H$36, 1), Sections!P387)</f>
        <v>4.7104625432718503</v>
      </c>
      <c r="R387" s="149">
        <f>(BikeData!$G$5/L387)*BikeData!$N$2*(Sections!$O$2/Sections!$N$2)-Sections!W387/Sections!L387</f>
        <v>8.0303994701104422</v>
      </c>
      <c r="S387" s="149">
        <f>(Sections!$V$2*Sections!$L$2*BikeData!$N$2*((Sections!$P$2)/Sections!$M$2)/(1-Sections!$V$2*Sections!$N$2/Sections!$M$2))/Sections!L387-Sections!W387/Sections!L387</f>
        <v>12.28091931764078</v>
      </c>
      <c r="T387" s="149">
        <f t="shared" si="438"/>
        <v>4.7104625432718503</v>
      </c>
      <c r="U387" s="149">
        <f t="shared" si="432"/>
        <v>58.723840092243648</v>
      </c>
      <c r="V387" s="149">
        <f t="shared" si="434"/>
        <v>1.7008975440821368E-2</v>
      </c>
      <c r="W387" s="149">
        <f>0.5*Sections!$U$2*Sections!$T$2*Sections!N387^2</f>
        <v>623.63403629153197</v>
      </c>
      <c r="X387" s="149">
        <f>BikeData!$N$2*((Sections!$P$2)/Sections!$N$2)-(0.5*Sections!$U$2*Sections!$T$2*Sections!N387^2)/BikeData!$G$5</f>
        <v>8.0720698867763385</v>
      </c>
      <c r="Y387" s="149">
        <f>Sections!$V$2*BikeData!$N$2*(Sections!$P$2/Sections!$M$2)/(1-Sections!$V$2*Sections!$N$2/Sections!$M$2)</f>
        <v>15.459349727578084</v>
      </c>
      <c r="Z387" s="149">
        <f t="shared" si="464"/>
        <v>8.0720698867763385</v>
      </c>
      <c r="AA387" s="149">
        <f>$D$2-M387</f>
        <v>142.19999999999999</v>
      </c>
      <c r="AB387" s="149">
        <f>MAX(0, (N387^2 - M$17^2)/(2*Sections!Z387))</f>
        <v>159.05402124372765</v>
      </c>
      <c r="AC387" s="149">
        <f t="shared" si="441"/>
        <v>1</v>
      </c>
      <c r="AD387" s="149">
        <f t="shared" si="435"/>
        <v>-8.0720698867763385</v>
      </c>
      <c r="AE387" s="639"/>
      <c r="FQ387" s="637"/>
      <c r="FR387" s="160">
        <f>INDEX($B$29:$B$34, MATCH($FV387, $A$29:$A$34, 0))</f>
        <v>281.54523308547459</v>
      </c>
      <c r="FS387" s="129">
        <f t="shared" si="442"/>
        <v>361</v>
      </c>
      <c r="FT387" s="129">
        <f t="shared" si="443"/>
        <v>58.007114938960221</v>
      </c>
      <c r="FU387" s="129">
        <f t="shared" si="444"/>
        <v>208.82561378025679</v>
      </c>
      <c r="FV387" s="149">
        <f>IF(GI387=1,
IF(FT387&lt;$E$29,1,
IF(FT387&lt;$E$30,2,
IF(FT387&lt;$E$31,3,
IF(FT387&lt;$E$32,4,
IF(FT387&lt;$E$33,5,
IF(FT387&lt;$E$34,6)))))),
IF(FT387&gt;$F$29,1,
IF(FT387&gt;$F$30,2,
IF(FT387&gt;$F$31,3,
IF(FT387&gt;$F$32,4,
IF(FT387&gt;$F$33,5,
IF(FT387&gt;$F$34,6)))))))</f>
        <v>4</v>
      </c>
      <c r="FW387" s="149" cm="1">
        <f t="array" ref="FW387">INDEX(Sections!$A$37:$F$67, MATCH(FT387, Acceleration!$H$6:$H$36, 1), Sections!FV387)</f>
        <v>4.7104625432718503</v>
      </c>
      <c r="FX387" s="129">
        <f>(BikeData!$G$5/FR387)*BikeData!$N$2*(Sections!$O$2/Sections!$N$2)-Sections!GC387/Sections!FR387</f>
        <v>8.0942097042853689</v>
      </c>
      <c r="FY387" s="129">
        <f>(Sections!$V$2*Sections!$L$2*BikeData!$N$2*((Sections!$P$2)/Sections!$M$2)/(1-Sections!$V$2*Sections!$N$2/Sections!$M$2))/Sections!FR387-Sections!GC387/Sections!FR387</f>
        <v>12.344729551815707</v>
      </c>
      <c r="FZ387" s="129">
        <f t="shared" si="445"/>
        <v>4.7104625432718503</v>
      </c>
      <c r="GA387" s="129">
        <f t="shared" si="467"/>
        <v>57.866615088006817</v>
      </c>
      <c r="GB387" s="129">
        <f t="shared" si="423"/>
        <v>1.7260167593935938E-2</v>
      </c>
      <c r="GC387" s="149">
        <f>0.5*Sections!$U$2*Sections!$T$2*Sections!FT387^2</f>
        <v>605.66856903751352</v>
      </c>
      <c r="GD387" s="149">
        <f>BikeData!$N$2*((Sections!$P$2)/Sections!$N$2)-(0.5*Sections!$U$2*Sections!$T$2*Sections!FT387^2)/BikeData!$G$5</f>
        <v>8.1401208991021665</v>
      </c>
      <c r="GE387" s="149">
        <f>Sections!$V$2*BikeData!$N$2*(Sections!$P$2/Sections!$M$2)/(1-Sections!$V$2*Sections!$N$2/Sections!$M$2)</f>
        <v>15.459349727578084</v>
      </c>
      <c r="GF387" s="149">
        <f t="shared" si="446"/>
        <v>8.1401208991021665</v>
      </c>
      <c r="GG387" s="149">
        <f t="shared" si="447"/>
        <v>153.54111422000005</v>
      </c>
      <c r="GH387" s="149">
        <f>MAX(0, (FT387^2 - CX$6^2)/(2*Sections!GF387))</f>
        <v>206.68153613743462</v>
      </c>
      <c r="GI387" s="149">
        <f t="shared" si="448"/>
        <v>1</v>
      </c>
      <c r="GJ387" s="149">
        <f t="shared" si="424"/>
        <v>-8.1401208991021665</v>
      </c>
      <c r="GK387" s="639"/>
      <c r="GL387" s="670"/>
      <c r="GM387" s="229">
        <f>INDEX($B$29:$B$34, MATCH(GQ387, $A$29:$A$34, 0))</f>
        <v>327.25651568900486</v>
      </c>
      <c r="GN387" s="106">
        <f t="shared" si="449"/>
        <v>361</v>
      </c>
      <c r="GO387" s="106">
        <f t="shared" si="450"/>
        <v>27.201989722362562</v>
      </c>
      <c r="GP387" s="106">
        <f t="shared" si="451"/>
        <v>97.927163000505232</v>
      </c>
      <c r="GQ387" s="106">
        <f>IF(HD387=1,
IF(GO387&lt;$E$29,1,
IF(GO387&lt;$E$30,2,
IF(GO387&lt;$E$31,3,
IF(GO387&lt;$E$32,4,
IF(GO387&lt;$E$33,5,
IF(GO387&lt;$E$34,6)))))),
IF(GO387&gt;$F$29,1,
IF(GO387&gt;$F$30,2,
IF(GO387&gt;$F$31,3,
IF(GO387&gt;$F$32,4,
IF(GO387&gt;$F$33,5,
IF(GO387&gt;$F$34,6)))))))</f>
        <v>1</v>
      </c>
      <c r="GR387" s="106" cm="1">
        <f t="array" ref="GR387">INDEX(Sections!$A$37:$F$67, MATCH(GO387, Acceleration!$H$6:$H$36, 1), Sections!GQ387)</f>
        <v>13.362416096299849</v>
      </c>
      <c r="GS387" s="106">
        <f>(BikeData!$G$5/GM387)*BikeData!$N$2*(Sections!$O$2/Sections!$N$2)-Sections!GX387/Sections!GM387</f>
        <v>8.4073621483335224</v>
      </c>
      <c r="GT387" s="106">
        <f>(Sections!$V$2*Sections!$L$2*BikeData!$N$2*((Sections!$P$2)/Sections!$M$2)/(1-Sections!$V$2*Sections!$N$2/Sections!$M$2))/Sections!GM387-Sections!GX387/Sections!GM387</f>
        <v>12.06416818224184</v>
      </c>
      <c r="GU387" s="106">
        <f t="shared" si="452"/>
        <v>8.4073621483335224</v>
      </c>
      <c r="GV387" s="106">
        <f t="shared" si="462"/>
        <v>26.834467111178558</v>
      </c>
      <c r="GW387" s="106">
        <f t="shared" si="465"/>
        <v>3.7012049220047784E-2</v>
      </c>
      <c r="GX387" s="106">
        <f>0.5*Sections!$U$2*Sections!$T$2*Sections!GO387^2</f>
        <v>133.19068407399331</v>
      </c>
      <c r="GY387" s="106">
        <f>BikeData!$N$2*((Sections!$P$2)/Sections!$N$2)-(0.5*Sections!$U$2*Sections!$T$2*Sections!GO387^2)/BikeData!$G$5</f>
        <v>9.9298098572973181</v>
      </c>
      <c r="GZ387" s="106">
        <f>Sections!$V$2*BikeData!$N$2*(Sections!$P$2/Sections!$M$2)/(1-Sections!$V$2*Sections!$N$2/Sections!$M$2)</f>
        <v>15.459349727578084</v>
      </c>
      <c r="HA387" s="106">
        <f t="shared" si="453"/>
        <v>9.9298098572973181</v>
      </c>
      <c r="HB387" s="106">
        <f t="shared" si="454"/>
        <v>22.211878759999991</v>
      </c>
      <c r="HC387" s="106">
        <f>MAX(0, (GO387^2 - DY$9^2)/(2*Sections!HA387))</f>
        <v>37.258933226789729</v>
      </c>
      <c r="HD387" s="106">
        <f t="shared" si="455"/>
        <v>1</v>
      </c>
      <c r="HE387" s="106">
        <f t="shared" si="466"/>
        <v>-9.9298098572973181</v>
      </c>
      <c r="HF387" s="639"/>
    </row>
    <row r="388" spans="2:214">
      <c r="B388" s="65"/>
      <c r="C388" s="65"/>
      <c r="D388" s="65"/>
      <c r="E388" s="111"/>
      <c r="F388" s="111"/>
      <c r="K388" s="674"/>
      <c r="L388" s="192">
        <f>INDEX($B$29:$B$34, MATCH($P388, $A$29:$A$34, 0))</f>
        <v>281.54523308547459</v>
      </c>
      <c r="M388" s="149">
        <f t="shared" si="436"/>
        <v>362</v>
      </c>
      <c r="N388" s="149">
        <f t="shared" si="440"/>
        <v>58.723840092243648</v>
      </c>
      <c r="O388" s="149">
        <f t="shared" si="437"/>
        <v>211.40582433207715</v>
      </c>
      <c r="P388" s="149">
        <f>IF(AC388=1,
IF(N388&lt;$E$29,1,
IF(N388&lt;$E$30,2,
IF(N388&lt;$E$31,3,
IF(N388&lt;$E$32,4,
IF(N388&lt;$E$33,5,
IF(N388&lt;$E$34,6)))))),
IF(N388&gt;$F$29,1,
IF(N388&gt;$F$30,2,
IF(N388&gt;$F$31,3,
IF(N388&gt;$F$32,4,
IF(N388&gt;$F$33,5,
IF(N388&gt;$F$34,6)))))))</f>
        <v>4</v>
      </c>
      <c r="Q388" s="149" cm="1">
        <f t="array" ref="Q388">INDEX(Sections!$A$37:$F$67, MATCH(N388, Acceleration!$H$6:$H$36, 1), Sections!P388)</f>
        <v>4.7104625432718503</v>
      </c>
      <c r="R388" s="149">
        <f>(BikeData!$G$5/L388)*BikeData!$N$2*(Sections!$O$2/Sections!$N$2)-Sections!W388/Sections!L388</f>
        <v>8.0407208849942702</v>
      </c>
      <c r="S388" s="149">
        <f>(Sections!$V$2*Sections!$L$2*BikeData!$N$2*((Sections!$P$2)/Sections!$M$2)/(1-Sections!$V$2*Sections!$N$2/Sections!$M$2))/Sections!L388-Sections!W388/Sections!L388</f>
        <v>12.29124073252461</v>
      </c>
      <c r="T388" s="149">
        <f t="shared" si="438"/>
        <v>4.7104625432718503</v>
      </c>
      <c r="U388" s="149">
        <f t="shared" si="432"/>
        <v>58.586032812179688</v>
      </c>
      <c r="V388" s="149">
        <f t="shared" si="434"/>
        <v>1.7048863411773203E-2</v>
      </c>
      <c r="W388" s="149">
        <f>0.5*Sections!$U$2*Sections!$T$2*Sections!N388^2</f>
        <v>620.72809113229243</v>
      </c>
      <c r="X388" s="149">
        <f>BikeData!$N$2*((Sections!$P$2)/Sections!$N$2)-(0.5*Sections!$U$2*Sections!$T$2*Sections!N388^2)/BikeData!$G$5</f>
        <v>8.0830772548037615</v>
      </c>
      <c r="Y388" s="149">
        <f>Sections!$V$2*BikeData!$N$2*(Sections!$P$2/Sections!$M$2)/(1-Sections!$V$2*Sections!$N$2/Sections!$M$2)</f>
        <v>15.459349727578084</v>
      </c>
      <c r="Z388" s="149">
        <f t="shared" si="464"/>
        <v>8.0830772548037615</v>
      </c>
      <c r="AA388" s="149">
        <f>$D$2-M388</f>
        <v>141.19999999999999</v>
      </c>
      <c r="AB388" s="149">
        <f>MAX(0, (N388^2 - M$17^2)/(2*Sections!Z388))</f>
        <v>157.83878653481653</v>
      </c>
      <c r="AC388" s="149">
        <f t="shared" si="441"/>
        <v>1</v>
      </c>
      <c r="AD388" s="149">
        <f t="shared" si="435"/>
        <v>-8.0830772548037615</v>
      </c>
      <c r="AE388" s="639"/>
      <c r="FQ388" s="637"/>
      <c r="FR388" s="160">
        <f>INDEX($B$29:$B$34, MATCH($FV388, $A$29:$A$34, 0))</f>
        <v>281.54523308547459</v>
      </c>
      <c r="FS388" s="129">
        <f t="shared" si="442"/>
        <v>362</v>
      </c>
      <c r="FT388" s="129">
        <f t="shared" si="443"/>
        <v>57.866615088006817</v>
      </c>
      <c r="FU388" s="129">
        <f t="shared" si="444"/>
        <v>208.31981431682453</v>
      </c>
      <c r="FV388" s="149">
        <f>IF(GI388=1,
IF(FT388&lt;$E$29,1,
IF(FT388&lt;$E$30,2,
IF(FT388&lt;$E$31,3,
IF(FT388&lt;$E$32,4,
IF(FT388&lt;$E$33,5,
IF(FT388&lt;$E$34,6)))))),
IF(FT388&gt;$F$29,1,
IF(FT388&gt;$F$30,2,
IF(FT388&gt;$F$31,3,
IF(FT388&gt;$F$32,4,
IF(FT388&gt;$F$33,5,
IF(FT388&gt;$F$34,6)))))))</f>
        <v>4</v>
      </c>
      <c r="FW388" s="149" cm="1">
        <f t="array" ref="FW388">INDEX(Sections!$A$37:$F$67, MATCH(FT388, Acceleration!$H$6:$H$36, 1), Sections!FV388)</f>
        <v>4.7104625432718503</v>
      </c>
      <c r="FX388" s="129">
        <f>(BikeData!$G$5/FR388)*BikeData!$N$2*(Sections!$O$2/Sections!$N$2)-Sections!GC388/Sections!FR388</f>
        <v>8.1046181331248892</v>
      </c>
      <c r="FY388" s="129">
        <f>(Sections!$V$2*Sections!$L$2*BikeData!$N$2*((Sections!$P$2)/Sections!$M$2)/(1-Sections!$V$2*Sections!$N$2/Sections!$M$2))/Sections!FR388-Sections!GC388/Sections!FR388</f>
        <v>12.355137980655229</v>
      </c>
      <c r="FZ388" s="129">
        <f t="shared" si="445"/>
        <v>4.7104625432718503</v>
      </c>
      <c r="GA388" s="129">
        <f t="shared" si="467"/>
        <v>57.725580981187264</v>
      </c>
      <c r="GB388" s="129">
        <f t="shared" si="423"/>
        <v>1.7302206100512453E-2</v>
      </c>
      <c r="GC388" s="149">
        <f>0.5*Sections!$U$2*Sections!$T$2*Sections!FT388^2</f>
        <v>602.73812551383685</v>
      </c>
      <c r="GD388" s="149">
        <f>BikeData!$N$2*((Sections!$P$2)/Sections!$N$2)-(0.5*Sections!$U$2*Sections!$T$2*Sections!FT388^2)/BikeData!$G$5</f>
        <v>8.1512210639645772</v>
      </c>
      <c r="GE388" s="149">
        <f>Sections!$V$2*BikeData!$N$2*(Sections!$P$2/Sections!$M$2)/(1-Sections!$V$2*Sections!$N$2/Sections!$M$2)</f>
        <v>15.459349727578084</v>
      </c>
      <c r="GF388" s="149">
        <f t="shared" si="446"/>
        <v>8.1512210639645772</v>
      </c>
      <c r="GG388" s="149">
        <f t="shared" si="447"/>
        <v>152.54111422000005</v>
      </c>
      <c r="GH388" s="149">
        <f>MAX(0, (FT388^2 - CX$6^2)/(2*Sections!GF388))</f>
        <v>205.40144326026157</v>
      </c>
      <c r="GI388" s="149">
        <f t="shared" si="448"/>
        <v>1</v>
      </c>
      <c r="GJ388" s="149">
        <f t="shared" si="424"/>
        <v>-8.1512210639645772</v>
      </c>
      <c r="GK388" s="639"/>
      <c r="GL388" s="670"/>
      <c r="GM388" s="229">
        <f>INDEX($B$29:$B$34, MATCH(GQ388, $A$29:$A$34, 0))</f>
        <v>327.25651568900486</v>
      </c>
      <c r="GN388" s="106">
        <f t="shared" si="449"/>
        <v>362</v>
      </c>
      <c r="GO388" s="106">
        <f t="shared" si="450"/>
        <v>26.834467111178558</v>
      </c>
      <c r="GP388" s="106">
        <f t="shared" si="451"/>
        <v>96.604081600242807</v>
      </c>
      <c r="GQ388" s="106">
        <f>IF(HD388=1,
IF(GO388&lt;$E$29,1,
IF(GO388&lt;$E$30,2,
IF(GO388&lt;$E$31,3,
IF(GO388&lt;$E$32,4,
IF(GO388&lt;$E$33,5,
IF(GO388&lt;$E$34,6)))))),
IF(GO388&gt;$F$29,1,
IF(GO388&gt;$F$30,2,
IF(GO388&gt;$F$31,3,
IF(GO388&gt;$F$32,4,
IF(GO388&gt;$F$33,5,
IF(GO388&gt;$F$34,6)))))))</f>
        <v>1</v>
      </c>
      <c r="GR388" s="106" cm="1">
        <f t="array" ref="GR388">INDEX(Sections!$A$37:$F$67, MATCH(GO388, Acceleration!$H$6:$H$36, 1), Sections!GQ388)</f>
        <v>13.362416096299849</v>
      </c>
      <c r="GS388" s="106">
        <f>(BikeData!$G$5/GM388)*BikeData!$N$2*(Sections!$O$2/Sections!$N$2)-Sections!GX388/Sections!GM388</f>
        <v>8.4182854802681089</v>
      </c>
      <c r="GT388" s="106">
        <f>(Sections!$V$2*Sections!$L$2*BikeData!$N$2*((Sections!$P$2)/Sections!$M$2)/(1-Sections!$V$2*Sections!$N$2/Sections!$M$2))/Sections!GM388-Sections!GX388/Sections!GM388</f>
        <v>12.075091514176426</v>
      </c>
      <c r="GU388" s="106">
        <f t="shared" si="452"/>
        <v>8.4182854802681089</v>
      </c>
      <c r="GV388" s="106">
        <f t="shared" si="462"/>
        <v>26.461328842798473</v>
      </c>
      <c r="GW388" s="106">
        <f t="shared" si="465"/>
        <v>3.7526412059350159E-2</v>
      </c>
      <c r="GX388" s="106">
        <f>0.5*Sections!$U$2*Sections!$T$2*Sections!GO388^2</f>
        <v>129.61595252536625</v>
      </c>
      <c r="GY388" s="106">
        <f>BikeData!$N$2*((Sections!$P$2)/Sections!$N$2)-(0.5*Sections!$U$2*Sections!$T$2*Sections!GO388^2)/BikeData!$G$5</f>
        <v>9.9433505071027248</v>
      </c>
      <c r="GZ388" s="106">
        <f>Sections!$V$2*BikeData!$N$2*(Sections!$P$2/Sections!$M$2)/(1-Sections!$V$2*Sections!$N$2/Sections!$M$2)</f>
        <v>15.459349727578084</v>
      </c>
      <c r="HA388" s="106">
        <f t="shared" si="453"/>
        <v>9.9433505071027248</v>
      </c>
      <c r="HB388" s="106">
        <f t="shared" si="454"/>
        <v>21.211878759999991</v>
      </c>
      <c r="HC388" s="106">
        <f>MAX(0, (GO388^2 - DY$9^2)/(2*Sections!HA388))</f>
        <v>36.209556558755054</v>
      </c>
      <c r="HD388" s="106">
        <f t="shared" si="455"/>
        <v>1</v>
      </c>
      <c r="HE388" s="106">
        <f t="shared" si="466"/>
        <v>-9.9433505071027248</v>
      </c>
      <c r="HF388" s="639"/>
    </row>
    <row r="389" spans="2:214">
      <c r="B389" s="65"/>
      <c r="C389" s="65"/>
      <c r="D389" s="65"/>
      <c r="E389" s="111"/>
      <c r="F389" s="111"/>
      <c r="K389" s="674"/>
      <c r="L389" s="192">
        <f>INDEX($B$29:$B$34, MATCH($P389, $A$29:$A$34, 0))</f>
        <v>281.54523308547459</v>
      </c>
      <c r="M389" s="149">
        <f t="shared" si="436"/>
        <v>363</v>
      </c>
      <c r="N389" s="149">
        <f t="shared" si="440"/>
        <v>58.586032812179688</v>
      </c>
      <c r="O389" s="149">
        <f t="shared" si="437"/>
        <v>210.90971812384689</v>
      </c>
      <c r="P389" s="149">
        <f>IF(AC389=1,
IF(N389&lt;$E$29,1,
IF(N389&lt;$E$30,2,
IF(N389&lt;$E$31,3,
IF(N389&lt;$E$32,4,
IF(N389&lt;$E$33,5,
IF(N389&lt;$E$34,6)))))),
IF(N389&gt;$F$29,1,
IF(N389&gt;$F$30,2,
IF(N389&gt;$F$31,3,
IF(N389&gt;$F$32,4,
IF(N389&gt;$F$33,5,
IF(N389&gt;$F$34,6)))))))</f>
        <v>4</v>
      </c>
      <c r="Q389" s="149" cm="1">
        <f t="array" ref="Q389">INDEX(Sections!$A$37:$F$67, MATCH(N389, Acceleration!$H$6:$H$36, 1), Sections!P389)</f>
        <v>4.7104625432718503</v>
      </c>
      <c r="R389" s="149">
        <f>(BikeData!$G$5/L389)*BikeData!$N$2*(Sections!$O$2/Sections!$N$2)-Sections!W389/Sections!L389</f>
        <v>8.0510563745347596</v>
      </c>
      <c r="S389" s="149">
        <f>(Sections!$V$2*Sections!$L$2*BikeData!$N$2*((Sections!$P$2)/Sections!$M$2)/(1-Sections!$V$2*Sections!$N$2/Sections!$M$2))/Sections!L389-Sections!W389/Sections!L389</f>
        <v>12.301576222065099</v>
      </c>
      <c r="T389" s="149">
        <f t="shared" si="438"/>
        <v>4.7104625432718503</v>
      </c>
      <c r="U389" s="149">
        <f t="shared" si="432"/>
        <v>58.447712028821442</v>
      </c>
      <c r="V389" s="149">
        <f t="shared" si="434"/>
        <v>1.7089088302840078E-2</v>
      </c>
      <c r="W389" s="149">
        <f>0.5*Sections!$U$2*Sections!$T$2*Sections!N389^2</f>
        <v>617.81818332056309</v>
      </c>
      <c r="X389" s="149">
        <f>BikeData!$N$2*((Sections!$P$2)/Sections!$N$2)-(0.5*Sections!$U$2*Sections!$T$2*Sections!N389^2)/BikeData!$G$5</f>
        <v>8.0940996328784944</v>
      </c>
      <c r="Y389" s="149">
        <f>Sections!$V$2*BikeData!$N$2*(Sections!$P$2/Sections!$M$2)/(1-Sections!$V$2*Sections!$N$2/Sections!$M$2)</f>
        <v>15.459349727578084</v>
      </c>
      <c r="Z389" s="149">
        <f t="shared" si="464"/>
        <v>8.0940996328784944</v>
      </c>
      <c r="AA389" s="149">
        <f>$D$2-M389</f>
        <v>140.19999999999999</v>
      </c>
      <c r="AB389" s="149">
        <f>MAX(0, (N389^2 - M$17^2)/(2*Sections!Z389))</f>
        <v>156.62520670748813</v>
      </c>
      <c r="AC389" s="149">
        <f t="shared" si="441"/>
        <v>1</v>
      </c>
      <c r="AD389" s="149">
        <f t="shared" si="435"/>
        <v>-8.0940996328784944</v>
      </c>
      <c r="AE389" s="639"/>
      <c r="FQ389" s="637"/>
      <c r="FR389" s="160">
        <f>INDEX($B$29:$B$34, MATCH($FV389, $A$29:$A$34, 0))</f>
        <v>281.54523308547459</v>
      </c>
      <c r="FS389" s="129">
        <f t="shared" si="442"/>
        <v>363</v>
      </c>
      <c r="FT389" s="129">
        <f t="shared" si="443"/>
        <v>57.725580981187264</v>
      </c>
      <c r="FU389" s="129">
        <f t="shared" si="444"/>
        <v>207.81209153227417</v>
      </c>
      <c r="FV389" s="149">
        <f>IF(GI389=1,
IF(FT389&lt;$E$29,1,
IF(FT389&lt;$E$30,2,
IF(FT389&lt;$E$31,3,
IF(FT389&lt;$E$32,4,
IF(FT389&lt;$E$33,5,
IF(FT389&lt;$E$34,6)))))),
IF(FT389&gt;$F$29,1,
IF(FT389&gt;$F$30,2,
IF(FT389&gt;$F$31,3,
IF(FT389&gt;$F$32,4,
IF(FT389&gt;$F$33,5,
IF(FT389&gt;$F$34,6)))))))</f>
        <v>4</v>
      </c>
      <c r="FW389" s="149" cm="1">
        <f t="array" ref="FW389">INDEX(Sections!$A$37:$F$67, MATCH(FT389, Acceleration!$H$6:$H$36, 1), Sections!FV389)</f>
        <v>4.7104625432718503</v>
      </c>
      <c r="FX389" s="129">
        <f>(BikeData!$G$5/FR389)*BikeData!$N$2*(Sections!$O$2/Sections!$N$2)-Sections!GC389/Sections!FR389</f>
        <v>8.1150407552764658</v>
      </c>
      <c r="FY389" s="129">
        <f>(Sections!$V$2*Sections!$L$2*BikeData!$N$2*((Sections!$P$2)/Sections!$M$2)/(1-Sections!$V$2*Sections!$N$2/Sections!$M$2))/Sections!FR389-Sections!GC389/Sections!FR389</f>
        <v>12.365560602806806</v>
      </c>
      <c r="FZ389" s="129">
        <f t="shared" si="445"/>
        <v>4.7104625432718503</v>
      </c>
      <c r="GA389" s="129">
        <f t="shared" si="467"/>
        <v>57.584008430160345</v>
      </c>
      <c r="GB389" s="129">
        <f t="shared" si="423"/>
        <v>1.7344611234936864E-2</v>
      </c>
      <c r="GC389" s="149">
        <f>0.5*Sections!$U$2*Sections!$T$2*Sections!FT389^2</f>
        <v>599.80368593080959</v>
      </c>
      <c r="GD389" s="149">
        <f>BikeData!$N$2*((Sections!$P$2)/Sections!$N$2)-(0.5*Sections!$U$2*Sections!$T$2*Sections!FT389^2)/BikeData!$G$5</f>
        <v>8.1623363654154382</v>
      </c>
      <c r="GE389" s="149">
        <f>Sections!$V$2*BikeData!$N$2*(Sections!$P$2/Sections!$M$2)/(1-Sections!$V$2*Sections!$N$2/Sections!$M$2)</f>
        <v>15.459349727578084</v>
      </c>
      <c r="GF389" s="149">
        <f t="shared" si="446"/>
        <v>8.1623363654154382</v>
      </c>
      <c r="GG389" s="149">
        <f t="shared" si="447"/>
        <v>151.54111422000005</v>
      </c>
      <c r="GH389" s="149">
        <f>MAX(0, (FT389^2 - CX$6^2)/(2*Sections!GF389))</f>
        <v>204.12309358718812</v>
      </c>
      <c r="GI389" s="149">
        <f t="shared" si="448"/>
        <v>1</v>
      </c>
      <c r="GJ389" s="149">
        <f t="shared" si="424"/>
        <v>-8.1623363654154382</v>
      </c>
      <c r="GK389" s="639"/>
      <c r="GL389" s="670"/>
      <c r="GM389" s="229">
        <f>INDEX($B$29:$B$34, MATCH(GQ389, $A$29:$A$34, 0))</f>
        <v>327.25651568900486</v>
      </c>
      <c r="GN389" s="106">
        <f t="shared" si="449"/>
        <v>363</v>
      </c>
      <c r="GO389" s="106">
        <f t="shared" si="450"/>
        <v>26.461328842798473</v>
      </c>
      <c r="GP389" s="106">
        <f t="shared" si="451"/>
        <v>95.260783834074502</v>
      </c>
      <c r="GQ389" s="106">
        <f>IF(HD389=1,
IF(GO389&lt;$E$29,1,
IF(GO389&lt;$E$30,2,
IF(GO389&lt;$E$31,3,
IF(GO389&lt;$E$32,4,
IF(GO389&lt;$E$33,5,
IF(GO389&lt;$E$34,6)))))),
IF(GO389&gt;$F$29,1,
IF(GO389&gt;$F$30,2,
IF(GO389&gt;$F$31,3,
IF(GO389&gt;$F$32,4,
IF(GO389&gt;$F$33,5,
IF(GO389&gt;$F$34,6)))))))</f>
        <v>1</v>
      </c>
      <c r="GR389" s="106" cm="1">
        <f t="array" ref="GR389">INDEX(Sections!$A$37:$F$67, MATCH(GO389, Acceleration!$H$6:$H$36, 1), Sections!GQ389)</f>
        <v>13.389133083743124</v>
      </c>
      <c r="GS389" s="106">
        <f>(BikeData!$G$5/GM389)*BikeData!$N$2*(Sections!$O$2/Sections!$N$2)-Sections!GX389/Sections!GM389</f>
        <v>8.429223707655332</v>
      </c>
      <c r="GT389" s="106">
        <f>(Sections!$V$2*Sections!$L$2*BikeData!$N$2*((Sections!$P$2)/Sections!$M$2)/(1-Sections!$V$2*Sections!$N$2/Sections!$M$2))/Sections!GM389-Sections!GX389/Sections!GM389</f>
        <v>12.08602974156365</v>
      </c>
      <c r="GU389" s="106">
        <f t="shared" si="452"/>
        <v>8.429223707655332</v>
      </c>
      <c r="GV389" s="106">
        <f t="shared" si="462"/>
        <v>26.082333194786411</v>
      </c>
      <c r="GW389" s="106">
        <f t="shared" si="465"/>
        <v>3.8063582217954098E-2</v>
      </c>
      <c r="GX389" s="106">
        <f>0.5*Sections!$U$2*Sections!$T$2*Sections!GO389^2</f>
        <v>126.03634634280931</v>
      </c>
      <c r="GY389" s="106">
        <f>BikeData!$N$2*((Sections!$P$2)/Sections!$N$2)-(0.5*Sections!$U$2*Sections!$T$2*Sections!GO389^2)/BikeData!$G$5</f>
        <v>9.9569096214305919</v>
      </c>
      <c r="GZ389" s="106">
        <f>Sections!$V$2*BikeData!$N$2*(Sections!$P$2/Sections!$M$2)/(1-Sections!$V$2*Sections!$N$2/Sections!$M$2)</f>
        <v>15.459349727578084</v>
      </c>
      <c r="HA389" s="106">
        <f t="shared" si="453"/>
        <v>9.9569096214305919</v>
      </c>
      <c r="HB389" s="106">
        <f t="shared" si="454"/>
        <v>20.211878759999991</v>
      </c>
      <c r="HC389" s="106">
        <f>MAX(0, (GO389^2 - DY$9^2)/(2*Sections!HA389))</f>
        <v>35.161608910241092</v>
      </c>
      <c r="HD389" s="106">
        <f t="shared" si="455"/>
        <v>1</v>
      </c>
      <c r="HE389" s="106">
        <f t="shared" si="466"/>
        <v>-9.9569096214305919</v>
      </c>
      <c r="HF389" s="639"/>
    </row>
    <row r="390" spans="2:214">
      <c r="B390" s="65"/>
      <c r="C390" s="65"/>
      <c r="D390" s="65"/>
      <c r="E390" s="111"/>
      <c r="F390" s="111"/>
      <c r="K390" s="674"/>
      <c r="L390" s="192">
        <f>INDEX($B$29:$B$34, MATCH($P390, $A$29:$A$34, 0))</f>
        <v>281.54523308547459</v>
      </c>
      <c r="M390" s="149">
        <f t="shared" si="436"/>
        <v>364</v>
      </c>
      <c r="N390" s="149">
        <f t="shared" si="440"/>
        <v>58.447712028821442</v>
      </c>
      <c r="O390" s="149">
        <f t="shared" si="437"/>
        <v>210.4117633037572</v>
      </c>
      <c r="P390" s="149">
        <f>IF(AC390=1,
IF(N390&lt;$E$29,1,
IF(N390&lt;$E$30,2,
IF(N390&lt;$E$31,3,
IF(N390&lt;$E$32,4,
IF(N390&lt;$E$33,5,
IF(N390&lt;$E$34,6)))))),
IF(N390&gt;$F$29,1,
IF(N390&gt;$F$30,2,
IF(N390&gt;$F$31,3,
IF(N390&gt;$F$32,4,
IF(N390&gt;$F$33,5,
IF(N390&gt;$F$34,6)))))))</f>
        <v>4</v>
      </c>
      <c r="Q390" s="149" cm="1">
        <f t="array" ref="Q390">INDEX(Sections!$A$37:$F$67, MATCH(N390, Acceleration!$H$6:$H$36, 1), Sections!P390)</f>
        <v>4.7104625432718503</v>
      </c>
      <c r="R390" s="149">
        <f>(BikeData!$G$5/L390)*BikeData!$N$2*(Sections!$O$2/Sections!$N$2)-Sections!W390/Sections!L390</f>
        <v>8.0614059579246202</v>
      </c>
      <c r="S390" s="149">
        <f>(Sections!$V$2*Sections!$L$2*BikeData!$N$2*((Sections!$P$2)/Sections!$M$2)/(1-Sections!$V$2*Sections!$N$2/Sections!$M$2))/Sections!L390-Sections!W390/Sections!L390</f>
        <v>12.31192580545496</v>
      </c>
      <c r="T390" s="149">
        <f t="shared" si="438"/>
        <v>4.7104625432718503</v>
      </c>
      <c r="U390" s="149">
        <f t="shared" si="432"/>
        <v>58.308873829984925</v>
      </c>
      <c r="V390" s="149">
        <f t="shared" si="434"/>
        <v>1.7129654702464737E-2</v>
      </c>
      <c r="W390" s="149">
        <f>0.5*Sections!$U$2*Sections!$T$2*Sections!N390^2</f>
        <v>614.90430745272704</v>
      </c>
      <c r="X390" s="149">
        <f>BikeData!$N$2*((Sections!$P$2)/Sections!$N$2)-(0.5*Sections!$U$2*Sections!$T$2*Sections!N390^2)/BikeData!$G$5</f>
        <v>8.1051370414687813</v>
      </c>
      <c r="Y390" s="149">
        <f>Sections!$V$2*BikeData!$N$2*(Sections!$P$2/Sections!$M$2)/(1-Sections!$V$2*Sections!$N$2/Sections!$M$2)</f>
        <v>15.459349727578084</v>
      </c>
      <c r="Z390" s="149">
        <f t="shared" si="464"/>
        <v>8.1051370414687813</v>
      </c>
      <c r="AA390" s="149">
        <f>$D$2-M390</f>
        <v>139.19999999999999</v>
      </c>
      <c r="AB390" s="149">
        <f>MAX(0, (N390^2 - M$17^2)/(2*Sections!Z390))</f>
        <v>155.41327950815889</v>
      </c>
      <c r="AC390" s="149">
        <f t="shared" si="441"/>
        <v>1</v>
      </c>
      <c r="AD390" s="149">
        <f t="shared" si="435"/>
        <v>-8.1051370414687813</v>
      </c>
      <c r="AE390" s="639"/>
      <c r="FQ390" s="637"/>
      <c r="FR390" s="160">
        <f>INDEX($B$29:$B$34, MATCH($FV390, $A$29:$A$34, 0))</f>
        <v>281.54523308547459</v>
      </c>
      <c r="FS390" s="129">
        <f t="shared" si="442"/>
        <v>364</v>
      </c>
      <c r="FT390" s="129">
        <f t="shared" si="443"/>
        <v>57.584008430160345</v>
      </c>
      <c r="FU390" s="129">
        <f t="shared" si="444"/>
        <v>207.30243034857725</v>
      </c>
      <c r="FV390" s="149">
        <f>IF(GI390=1,
IF(FT390&lt;$E$29,1,
IF(FT390&lt;$E$30,2,
IF(FT390&lt;$E$31,3,
IF(FT390&lt;$E$32,4,
IF(FT390&lt;$E$33,5,
IF(FT390&lt;$E$34,6)))))),
IF(FT390&gt;$F$29,1,
IF(FT390&gt;$F$30,2,
IF(FT390&gt;$F$31,3,
IF(FT390&gt;$F$32,4,
IF(FT390&gt;$F$33,5,
IF(FT390&gt;$F$34,6)))))))</f>
        <v>4</v>
      </c>
      <c r="FW390" s="149" cm="1">
        <f t="array" ref="FW390">INDEX(Sections!$A$37:$F$67, MATCH(FT390, Acceleration!$H$6:$H$36, 1), Sections!FV390)</f>
        <v>4.7104625432718503</v>
      </c>
      <c r="FX390" s="129">
        <f>(BikeData!$G$5/FR390)*BikeData!$N$2*(Sections!$O$2/Sections!$N$2)-Sections!GC390/Sections!FR390</f>
        <v>8.1254775900946115</v>
      </c>
      <c r="FY390" s="129">
        <f>(Sections!$V$2*Sections!$L$2*BikeData!$N$2*((Sections!$P$2)/Sections!$M$2)/(1-Sections!$V$2*Sections!$N$2/Sections!$M$2))/Sections!FR390-Sections!GC390/Sections!FR390</f>
        <v>12.375997437624951</v>
      </c>
      <c r="FZ390" s="129">
        <f t="shared" si="445"/>
        <v>4.7104625432718503</v>
      </c>
      <c r="GA390" s="129">
        <f t="shared" si="467"/>
        <v>57.44189318987133</v>
      </c>
      <c r="GB390" s="129">
        <f t="shared" si="423"/>
        <v>1.7387388160683186E-2</v>
      </c>
      <c r="GC390" s="149">
        <f>0.5*Sections!$U$2*Sections!$T$2*Sections!FT390^2</f>
        <v>596.86524483925996</v>
      </c>
      <c r="GD390" s="149">
        <f>BikeData!$N$2*((Sections!$P$2)/Sections!$N$2)-(0.5*Sections!$U$2*Sections!$T$2*Sections!FT390^2)/BikeData!$G$5</f>
        <v>8.1734668240955521</v>
      </c>
      <c r="GE390" s="149">
        <f>Sections!$V$2*BikeData!$N$2*(Sections!$P$2/Sections!$M$2)/(1-Sections!$V$2*Sections!$N$2/Sections!$M$2)</f>
        <v>15.459349727578084</v>
      </c>
      <c r="GF390" s="149">
        <f t="shared" si="446"/>
        <v>8.1734668240955521</v>
      </c>
      <c r="GG390" s="149">
        <f t="shared" si="447"/>
        <v>150.54111422000005</v>
      </c>
      <c r="GH390" s="149">
        <f>MAX(0, (FT390^2 - CX$6^2)/(2*Sections!GF390))</f>
        <v>202.84648474435485</v>
      </c>
      <c r="GI390" s="149">
        <f t="shared" si="448"/>
        <v>1</v>
      </c>
      <c r="GJ390" s="149">
        <f t="shared" si="424"/>
        <v>-8.1734668240955521</v>
      </c>
      <c r="GK390" s="639"/>
      <c r="GL390" s="670"/>
      <c r="GM390" s="229">
        <f>INDEX($B$29:$B$34, MATCH(GQ390, $A$29:$A$34, 0))</f>
        <v>327.25651568900486</v>
      </c>
      <c r="GN390" s="106">
        <f t="shared" si="449"/>
        <v>364</v>
      </c>
      <c r="GO390" s="106">
        <f t="shared" si="450"/>
        <v>26.082333194786411</v>
      </c>
      <c r="GP390" s="106">
        <f t="shared" si="451"/>
        <v>93.896399501231087</v>
      </c>
      <c r="GQ390" s="106">
        <f>IF(HD390=1,
IF(GO390&lt;$E$29,1,
IF(GO390&lt;$E$30,2,
IF(GO390&lt;$E$31,3,
IF(GO390&lt;$E$32,4,
IF(GO390&lt;$E$33,5,
IF(GO390&lt;$E$34,6)))))),
IF(GO390&gt;$F$29,1,
IF(GO390&gt;$F$30,2,
IF(GO390&gt;$F$31,3,
IF(GO390&gt;$F$32,4,
IF(GO390&gt;$F$33,5,
IF(GO390&gt;$F$34,6)))))))</f>
        <v>1</v>
      </c>
      <c r="GR390" s="106" cm="1">
        <f t="array" ref="GR390">INDEX(Sections!$A$37:$F$67, MATCH(GO390, Acceleration!$H$6:$H$36, 1), Sections!GQ390)</f>
        <v>13.389133083743124</v>
      </c>
      <c r="GS390" s="106">
        <f>(BikeData!$G$5/GM390)*BikeData!$N$2*(Sections!$O$2/Sections!$N$2)-Sections!GX390/Sections!GM390</f>
        <v>8.4401768508071751</v>
      </c>
      <c r="GT390" s="106">
        <f>(Sections!$V$2*Sections!$L$2*BikeData!$N$2*((Sections!$P$2)/Sections!$M$2)/(1-Sections!$V$2*Sections!$N$2/Sections!$M$2))/Sections!GM390-Sections!GX390/Sections!GM390</f>
        <v>12.096982884715493</v>
      </c>
      <c r="GU390" s="106">
        <f t="shared" si="452"/>
        <v>8.4401768508071751</v>
      </c>
      <c r="GV390" s="106">
        <f t="shared" si="462"/>
        <v>25.697220286111445</v>
      </c>
      <c r="GW390" s="106">
        <f t="shared" si="465"/>
        <v>3.8625284799680928E-2</v>
      </c>
      <c r="GX390" s="106">
        <f>0.5*Sections!$U$2*Sections!$T$2*Sections!GO390^2</f>
        <v>122.45185887909429</v>
      </c>
      <c r="GY390" s="106">
        <f>BikeData!$N$2*((Sections!$P$2)/Sections!$N$2)-(0.5*Sections!$U$2*Sections!$T$2*Sections!GO390^2)/BikeData!$G$5</f>
        <v>9.9704872254598147</v>
      </c>
      <c r="GZ390" s="106">
        <f>Sections!$V$2*BikeData!$N$2*(Sections!$P$2/Sections!$M$2)/(1-Sections!$V$2*Sections!$N$2/Sections!$M$2)</f>
        <v>15.459349727578084</v>
      </c>
      <c r="HA390" s="106">
        <f t="shared" si="453"/>
        <v>9.9704872254598147</v>
      </c>
      <c r="HB390" s="106">
        <f t="shared" si="454"/>
        <v>19.211878759999991</v>
      </c>
      <c r="HC390" s="106">
        <f>MAX(0, (GO390^2 - DY$9^2)/(2*Sections!HA390))</f>
        <v>34.115088335238497</v>
      </c>
      <c r="HD390" s="106">
        <f t="shared" si="455"/>
        <v>1</v>
      </c>
      <c r="HE390" s="106">
        <f t="shared" si="466"/>
        <v>-9.9704872254598147</v>
      </c>
      <c r="HF390" s="639"/>
    </row>
    <row r="391" spans="2:214">
      <c r="B391" s="65"/>
      <c r="C391" s="65"/>
      <c r="D391" s="65"/>
      <c r="E391" s="111"/>
      <c r="F391" s="111"/>
      <c r="K391" s="674"/>
      <c r="L391" s="192">
        <f>INDEX($B$29:$B$34, MATCH($P391, $A$29:$A$34, 0))</f>
        <v>281.54523308547459</v>
      </c>
      <c r="M391" s="149">
        <f t="shared" si="436"/>
        <v>365</v>
      </c>
      <c r="N391" s="149">
        <f t="shared" si="440"/>
        <v>58.308873829984925</v>
      </c>
      <c r="O391" s="149">
        <f t="shared" si="437"/>
        <v>209.91194578794574</v>
      </c>
      <c r="P391" s="149">
        <f>IF(AC391=1,
IF(N391&lt;$E$29,1,
IF(N391&lt;$E$30,2,
IF(N391&lt;$E$31,3,
IF(N391&lt;$E$32,4,
IF(N391&lt;$E$33,5,
IF(N391&lt;$E$34,6)))))),
IF(N391&gt;$F$29,1,
IF(N391&gt;$F$30,2,
IF(N391&gt;$F$31,3,
IF(N391&gt;$F$32,4,
IF(N391&gt;$F$33,5,
IF(N391&gt;$F$34,6)))))))</f>
        <v>4</v>
      </c>
      <c r="Q391" s="149" cm="1">
        <f t="array" ref="Q391">INDEX(Sections!$A$37:$F$67, MATCH(N391, Acceleration!$H$6:$H$36, 1), Sections!P391)</f>
        <v>4.7104625432718503</v>
      </c>
      <c r="R391" s="149">
        <f>(BikeData!$G$5/L391)*BikeData!$N$2*(Sections!$O$2/Sections!$N$2)-Sections!W391/Sections!L391</f>
        <v>8.0717696543827415</v>
      </c>
      <c r="S391" s="149">
        <f>(Sections!$V$2*Sections!$L$2*BikeData!$N$2*((Sections!$P$2)/Sections!$M$2)/(1-Sections!$V$2*Sections!$N$2/Sections!$M$2))/Sections!L391-Sections!W391/Sections!L391</f>
        <v>12.322289501913081</v>
      </c>
      <c r="T391" s="149">
        <f t="shared" si="438"/>
        <v>4.7104625432718503</v>
      </c>
      <c r="U391" s="149">
        <f t="shared" si="432"/>
        <v>58.169514252045801</v>
      </c>
      <c r="V391" s="149">
        <f t="shared" si="434"/>
        <v>1.7170567286623705E-2</v>
      </c>
      <c r="W391" s="149">
        <f>0.5*Sections!$U$2*Sections!$T$2*Sections!N391^2</f>
        <v>611.98645811779807</v>
      </c>
      <c r="X391" s="149">
        <f>BikeData!$N$2*((Sections!$P$2)/Sections!$N$2)-(0.5*Sections!$U$2*Sections!$T$2*Sections!N391^2)/BikeData!$G$5</f>
        <v>8.1161895010707852</v>
      </c>
      <c r="Y391" s="149">
        <f>Sections!$V$2*BikeData!$N$2*(Sections!$P$2/Sections!$M$2)/(1-Sections!$V$2*Sections!$N$2/Sections!$M$2)</f>
        <v>15.459349727578084</v>
      </c>
      <c r="Z391" s="149">
        <f t="shared" si="464"/>
        <v>8.1161895010707852</v>
      </c>
      <c r="AA391" s="149">
        <f>$D$2-M391</f>
        <v>138.19999999999999</v>
      </c>
      <c r="AB391" s="149">
        <f>MAX(0, (N391^2 - M$17^2)/(2*Sections!Z391))</f>
        <v>154.20300268631388</v>
      </c>
      <c r="AC391" s="149">
        <f t="shared" si="441"/>
        <v>1</v>
      </c>
      <c r="AD391" s="149">
        <f t="shared" si="435"/>
        <v>-8.1161895010707852</v>
      </c>
      <c r="AE391" s="639"/>
      <c r="FQ391" s="637"/>
      <c r="FR391" s="160">
        <f>INDEX($B$29:$B$34, MATCH($FV391, $A$29:$A$34, 0))</f>
        <v>281.54523308547459</v>
      </c>
      <c r="FS391" s="129">
        <f t="shared" si="442"/>
        <v>365</v>
      </c>
      <c r="FT391" s="129">
        <f t="shared" si="443"/>
        <v>57.44189318987133</v>
      </c>
      <c r="FU391" s="129">
        <f t="shared" si="444"/>
        <v>206.79081548353679</v>
      </c>
      <c r="FV391" s="149">
        <f>IF(GI391=1,
IF(FT391&lt;$E$29,1,
IF(FT391&lt;$E$30,2,
IF(FT391&lt;$E$31,3,
IF(FT391&lt;$E$32,4,
IF(FT391&lt;$E$33,5,
IF(FT391&lt;$E$34,6)))))),
IF(FT391&gt;$F$29,1,
IF(FT391&gt;$F$30,2,
IF(FT391&gt;$F$31,3,
IF(FT391&gt;$F$32,4,
IF(FT391&gt;$F$33,5,
IF(FT391&gt;$F$34,6)))))))</f>
        <v>4</v>
      </c>
      <c r="FW391" s="149" cm="1">
        <f t="array" ref="FW391">INDEX(Sections!$A$37:$F$67, MATCH(FT391, Acceleration!$H$6:$H$36, 1), Sections!FV391)</f>
        <v>4.7104625432718503</v>
      </c>
      <c r="FX391" s="129">
        <f>(BikeData!$G$5/FR391)*BikeData!$N$2*(Sections!$O$2/Sections!$N$2)-Sections!GC391/Sections!FR391</f>
        <v>8.1359286569602371</v>
      </c>
      <c r="FY391" s="129">
        <f>(Sections!$V$2*Sections!$L$2*BikeData!$N$2*((Sections!$P$2)/Sections!$M$2)/(1-Sections!$V$2*Sections!$N$2/Sections!$M$2))/Sections!FR391-Sections!GC391/Sections!FR391</f>
        <v>12.386448504490577</v>
      </c>
      <c r="FZ391" s="129">
        <f t="shared" si="445"/>
        <v>4.7104625432718503</v>
      </c>
      <c r="GA391" s="129">
        <f t="shared" si="467"/>
        <v>57.299230957450369</v>
      </c>
      <c r="GB391" s="129">
        <f t="shared" si="423"/>
        <v>1.743054214312971E-2</v>
      </c>
      <c r="GC391" s="149">
        <f>0.5*Sections!$U$2*Sections!$T$2*Sections!FT391^2</f>
        <v>593.92279678258558</v>
      </c>
      <c r="GD391" s="149">
        <f>BikeData!$N$2*((Sections!$P$2)/Sections!$N$2)-(0.5*Sections!$U$2*Sections!$T$2*Sections!FT391^2)/BikeData!$G$5</f>
        <v>8.1846124606738631</v>
      </c>
      <c r="GE391" s="149">
        <f>Sections!$V$2*BikeData!$N$2*(Sections!$P$2/Sections!$M$2)/(1-Sections!$V$2*Sections!$N$2/Sections!$M$2)</f>
        <v>15.459349727578084</v>
      </c>
      <c r="GF391" s="149">
        <f t="shared" si="446"/>
        <v>8.1846124606738631</v>
      </c>
      <c r="GG391" s="149">
        <f t="shared" si="447"/>
        <v>149.54111422000005</v>
      </c>
      <c r="GH391" s="149">
        <f>MAX(0, (FT391^2 - CX$6^2)/(2*Sections!GF391))</f>
        <v>201.57161436113512</v>
      </c>
      <c r="GI391" s="149">
        <f t="shared" si="448"/>
        <v>1</v>
      </c>
      <c r="GJ391" s="149">
        <f t="shared" si="424"/>
        <v>-8.1846124606738631</v>
      </c>
      <c r="GK391" s="639"/>
      <c r="GL391" s="670"/>
      <c r="GM391" s="229">
        <f>INDEX($B$29:$B$34, MATCH(GQ391, $A$29:$A$34, 0))</f>
        <v>327.25651568900486</v>
      </c>
      <c r="GN391" s="106">
        <f t="shared" si="449"/>
        <v>365</v>
      </c>
      <c r="GO391" s="106">
        <f t="shared" si="450"/>
        <v>25.697220286111445</v>
      </c>
      <c r="GP391" s="106">
        <f t="shared" si="451"/>
        <v>92.509993030001212</v>
      </c>
      <c r="GQ391" s="106">
        <f>IF(HD391=1,
IF(GO391&lt;$E$29,1,
IF(GO391&lt;$E$30,2,
IF(GO391&lt;$E$31,3,
IF(GO391&lt;$E$32,4,
IF(GO391&lt;$E$33,5,
IF(GO391&lt;$E$34,6)))))),
IF(GO391&gt;$F$29,1,
IF(GO391&gt;$F$30,2,
IF(GO391&gt;$F$31,3,
IF(GO391&gt;$F$32,4,
IF(GO391&gt;$F$33,5,
IF(GO391&gt;$F$34,6)))))))</f>
        <v>1</v>
      </c>
      <c r="GR391" s="106" cm="1">
        <f t="array" ref="GR391">INDEX(Sections!$A$37:$F$67, MATCH(GO391, Acceleration!$H$6:$H$36, 1), Sections!GQ391)</f>
        <v>13.292219147067074</v>
      </c>
      <c r="GS391" s="106">
        <f>(BikeData!$G$5/GM391)*BikeData!$N$2*(Sections!$O$2/Sections!$N$2)-Sections!GX391/Sections!GM391</f>
        <v>8.4511449300633164</v>
      </c>
      <c r="GT391" s="106">
        <f>(Sections!$V$2*Sections!$L$2*BikeData!$N$2*((Sections!$P$2)/Sections!$M$2)/(1-Sections!$V$2*Sections!$N$2/Sections!$M$2))/Sections!GM391-Sections!GX391/Sections!GM391</f>
        <v>12.107950963971634</v>
      </c>
      <c r="GU391" s="106">
        <f t="shared" si="452"/>
        <v>8.4511449300633164</v>
      </c>
      <c r="GV391" s="106">
        <f t="shared" si="462"/>
        <v>25.305710101558706</v>
      </c>
      <c r="GW391" s="106">
        <f t="shared" si="465"/>
        <v>3.9213433126256171E-2</v>
      </c>
      <c r="GX391" s="106">
        <f>0.5*Sections!$U$2*Sections!$T$2*Sections!GO391^2</f>
        <v>118.86248347792875</v>
      </c>
      <c r="GY391" s="106">
        <f>BikeData!$N$2*((Sections!$P$2)/Sections!$N$2)-(0.5*Sections!$U$2*Sections!$T$2*Sections!GO391^2)/BikeData!$G$5</f>
        <v>9.9840833444036239</v>
      </c>
      <c r="GZ391" s="106">
        <f>Sections!$V$2*BikeData!$N$2*(Sections!$P$2/Sections!$M$2)/(1-Sections!$V$2*Sections!$N$2/Sections!$M$2)</f>
        <v>15.459349727578084</v>
      </c>
      <c r="HA391" s="106">
        <f t="shared" si="453"/>
        <v>9.9840833444036239</v>
      </c>
      <c r="HB391" s="106">
        <f t="shared" si="454"/>
        <v>18.211878759999991</v>
      </c>
      <c r="HC391" s="106">
        <f>MAX(0, (GO391^2 - DY$9^2)/(2*Sections!HA391))</f>
        <v>33.069992890387965</v>
      </c>
      <c r="HD391" s="106">
        <f t="shared" si="455"/>
        <v>1</v>
      </c>
      <c r="HE391" s="106">
        <f t="shared" si="466"/>
        <v>-9.9840833444036239</v>
      </c>
      <c r="HF391" s="639"/>
    </row>
    <row r="392" spans="2:214">
      <c r="B392" s="65"/>
      <c r="C392" s="65"/>
      <c r="D392" s="65"/>
      <c r="E392" s="111"/>
      <c r="F392" s="111"/>
      <c r="K392" s="674"/>
      <c r="L392" s="192">
        <f>INDEX($B$29:$B$34, MATCH($P392, $A$29:$A$34, 0))</f>
        <v>281.54523308547459</v>
      </c>
      <c r="M392" s="149">
        <f t="shared" si="436"/>
        <v>366</v>
      </c>
      <c r="N392" s="149">
        <f t="shared" si="440"/>
        <v>58.169514252045801</v>
      </c>
      <c r="O392" s="149">
        <f t="shared" si="437"/>
        <v>209.41025130736489</v>
      </c>
      <c r="P392" s="149">
        <f>IF(AC392=1,
IF(N392&lt;$E$29,1,
IF(N392&lt;$E$30,2,
IF(N392&lt;$E$31,3,
IF(N392&lt;$E$32,4,
IF(N392&lt;$E$33,5,
IF(N392&lt;$E$34,6)))))),
IF(N392&gt;$F$29,1,
IF(N392&gt;$F$30,2,
IF(N392&gt;$F$31,3,
IF(N392&gt;$F$32,4,
IF(N392&gt;$F$33,5,
IF(N392&gt;$F$34,6)))))))</f>
        <v>4</v>
      </c>
      <c r="Q392" s="149" cm="1">
        <f t="array" ref="Q392">INDEX(Sections!$A$37:$F$67, MATCH(N392, Acceleration!$H$6:$H$36, 1), Sections!P392)</f>
        <v>4.7104625432718503</v>
      </c>
      <c r="R392" s="149">
        <f>(BikeData!$G$5/L392)*BikeData!$N$2*(Sections!$O$2/Sections!$N$2)-Sections!W392/Sections!L392</f>
        <v>8.0821474831542144</v>
      </c>
      <c r="S392" s="149">
        <f>(Sections!$V$2*Sections!$L$2*BikeData!$N$2*((Sections!$P$2)/Sections!$M$2)/(1-Sections!$V$2*Sections!$N$2/Sections!$M$2))/Sections!L392-Sections!W392/Sections!L392</f>
        <v>12.332667330684554</v>
      </c>
      <c r="T392" s="149">
        <f t="shared" si="438"/>
        <v>4.7104625432718503</v>
      </c>
      <c r="U392" s="149">
        <f t="shared" si="432"/>
        <v>58.029629278968706</v>
      </c>
      <c r="V392" s="149">
        <f t="shared" si="434"/>
        <v>1.7211830820992331E-2</v>
      </c>
      <c r="W392" s="149">
        <f>0.5*Sections!$U$2*Sections!$T$2*Sections!N392^2</f>
        <v>609.06462989741271</v>
      </c>
      <c r="X392" s="149">
        <f>BikeData!$N$2*((Sections!$P$2)/Sections!$N$2)-(0.5*Sections!$U$2*Sections!$T$2*Sections!N392^2)/BikeData!$G$5</f>
        <v>8.1272570322086093</v>
      </c>
      <c r="Y392" s="149">
        <f>Sections!$V$2*BikeData!$N$2*(Sections!$P$2/Sections!$M$2)/(1-Sections!$V$2*Sections!$N$2/Sections!$M$2)</f>
        <v>15.459349727578084</v>
      </c>
      <c r="Z392" s="149">
        <f t="shared" si="464"/>
        <v>8.1272570322086093</v>
      </c>
      <c r="AA392" s="149">
        <f>$D$2-M392</f>
        <v>137.19999999999999</v>
      </c>
      <c r="AB392" s="149">
        <f>MAX(0, (N392^2 - M$17^2)/(2*Sections!Z392))</f>
        <v>152.99437399450323</v>
      </c>
      <c r="AC392" s="149">
        <f t="shared" si="441"/>
        <v>1</v>
      </c>
      <c r="AD392" s="149">
        <f t="shared" si="435"/>
        <v>-8.1272570322086093</v>
      </c>
      <c r="AE392" s="639"/>
      <c r="FQ392" s="637"/>
      <c r="FR392" s="160">
        <f>INDEX($B$29:$B$34, MATCH($FV392, $A$29:$A$34, 0))</f>
        <v>281.54523308547459</v>
      </c>
      <c r="FS392" s="129">
        <f t="shared" si="442"/>
        <v>366</v>
      </c>
      <c r="FT392" s="129">
        <f t="shared" si="443"/>
        <v>57.299230957450369</v>
      </c>
      <c r="FU392" s="129">
        <f t="shared" si="444"/>
        <v>206.27723144682133</v>
      </c>
      <c r="FV392" s="149">
        <f>IF(GI392=1,
IF(FT392&lt;$E$29,1,
IF(FT392&lt;$E$30,2,
IF(FT392&lt;$E$31,3,
IF(FT392&lt;$E$32,4,
IF(FT392&lt;$E$33,5,
IF(FT392&lt;$E$34,6)))))),
IF(FT392&gt;$F$29,1,
IF(FT392&gt;$F$30,2,
IF(FT392&gt;$F$31,3,
IF(FT392&gt;$F$32,4,
IF(FT392&gt;$F$33,5,
IF(FT392&gt;$F$34,6)))))))</f>
        <v>4</v>
      </c>
      <c r="FW392" s="149" cm="1">
        <f t="array" ref="FW392">INDEX(Sections!$A$37:$F$67, MATCH(FT392, Acceleration!$H$6:$H$36, 1), Sections!FV392)</f>
        <v>4.7104625432718503</v>
      </c>
      <c r="FX392" s="129">
        <f>(BikeData!$G$5/FR392)*BikeData!$N$2*(Sections!$O$2/Sections!$N$2)-Sections!GC392/Sections!FR392</f>
        <v>8.1463939752806791</v>
      </c>
      <c r="FY392" s="129">
        <f>(Sections!$V$2*Sections!$L$2*BikeData!$N$2*((Sections!$P$2)/Sections!$M$2)/(1-Sections!$V$2*Sections!$N$2/Sections!$M$2))/Sections!FR392-Sections!GC392/Sections!FR392</f>
        <v>12.396913822811019</v>
      </c>
      <c r="FZ392" s="129">
        <f t="shared" si="445"/>
        <v>4.7104625432718503</v>
      </c>
      <c r="GA392" s="129">
        <f t="shared" si="467"/>
        <v>57.156017371083017</v>
      </c>
      <c r="GB392" s="129">
        <f t="shared" ref="GB392:GB455" si="468">-(GA392-FT392)/GF392</f>
        <v>1.747407855216215E-2</v>
      </c>
      <c r="GC392" s="149">
        <f>0.5*Sections!$U$2*Sections!$T$2*Sections!FT392^2</f>
        <v>590.97633629674294</v>
      </c>
      <c r="GD392" s="149">
        <f>BikeData!$N$2*((Sections!$P$2)/Sections!$N$2)-(0.5*Sections!$U$2*Sections!$T$2*Sections!FT392^2)/BikeData!$G$5</f>
        <v>8.1957732958475091</v>
      </c>
      <c r="GE392" s="149">
        <f>Sections!$V$2*BikeData!$N$2*(Sections!$P$2/Sections!$M$2)/(1-Sections!$V$2*Sections!$N$2/Sections!$M$2)</f>
        <v>15.459349727578084</v>
      </c>
      <c r="GF392" s="149">
        <f t="shared" si="446"/>
        <v>8.1957732958475091</v>
      </c>
      <c r="GG392" s="149">
        <f t="shared" si="447"/>
        <v>148.54111422000005</v>
      </c>
      <c r="GH392" s="149">
        <f>MAX(0, (FT392^2 - CX$6^2)/(2*Sections!GF392))</f>
        <v>200.29848007013041</v>
      </c>
      <c r="GI392" s="149">
        <f t="shared" si="448"/>
        <v>1</v>
      </c>
      <c r="GJ392" s="149">
        <f t="shared" ref="GJ392:GJ455" si="469">-GF392</f>
        <v>-8.1957732958475091</v>
      </c>
      <c r="GK392" s="639"/>
      <c r="GL392" s="670"/>
      <c r="GM392" s="229">
        <f>INDEX($B$29:$B$34, MATCH(GQ392, $A$29:$A$34, 0))</f>
        <v>327.25651568900486</v>
      </c>
      <c r="GN392" s="106">
        <f t="shared" si="449"/>
        <v>366</v>
      </c>
      <c r="GO392" s="106">
        <f t="shared" si="450"/>
        <v>25.305710101558706</v>
      </c>
      <c r="GP392" s="106">
        <f t="shared" si="451"/>
        <v>91.10055636561134</v>
      </c>
      <c r="GQ392" s="106">
        <f>IF(HD392=1,
IF(GO392&lt;$E$29,1,
IF(GO392&lt;$E$30,2,
IF(GO392&lt;$E$31,3,
IF(GO392&lt;$E$32,4,
IF(GO392&lt;$E$33,5,
IF(GO392&lt;$E$34,6)))))),
IF(GO392&gt;$F$29,1,
IF(GO392&gt;$F$30,2,
IF(GO392&gt;$F$31,3,
IF(GO392&gt;$F$32,4,
IF(GO392&gt;$F$33,5,
IF(GO392&gt;$F$34,6)))))))</f>
        <v>1</v>
      </c>
      <c r="GR392" s="106" cm="1">
        <f t="array" ref="GR392">INDEX(Sections!$A$37:$F$67, MATCH(GO392, Acceleration!$H$6:$H$36, 1), Sections!GQ392)</f>
        <v>13.292219147067074</v>
      </c>
      <c r="GS392" s="106">
        <f>(BikeData!$G$5/GM392)*BikeData!$N$2*(Sections!$O$2/Sections!$N$2)-Sections!GX392/Sections!GM392</f>
        <v>8.4621279657911703</v>
      </c>
      <c r="GT392" s="106">
        <f>(Sections!$V$2*Sections!$L$2*BikeData!$N$2*((Sections!$P$2)/Sections!$M$2)/(1-Sections!$V$2*Sections!$N$2/Sections!$M$2))/Sections!GM392-Sections!GX392/Sections!GM392</f>
        <v>12.118933999699488</v>
      </c>
      <c r="GU392" s="106">
        <f t="shared" si="452"/>
        <v>8.4621279657911703</v>
      </c>
      <c r="GV392" s="106">
        <f t="shared" si="462"/>
        <v>24.907500230595424</v>
      </c>
      <c r="GW392" s="106">
        <f t="shared" si="465"/>
        <v>3.9830155984256821E-2</v>
      </c>
      <c r="GX392" s="106">
        <f>0.5*Sections!$U$2*Sections!$T$2*Sections!GO392^2</f>
        <v>115.26821347394346</v>
      </c>
      <c r="GY392" s="106">
        <f>BikeData!$N$2*((Sections!$P$2)/Sections!$N$2)-(0.5*Sections!$U$2*Sections!$T$2*Sections!GO392^2)/BikeData!$G$5</f>
        <v>9.9976980035096297</v>
      </c>
      <c r="GZ392" s="106">
        <f>Sections!$V$2*BikeData!$N$2*(Sections!$P$2/Sections!$M$2)/(1-Sections!$V$2*Sections!$N$2/Sections!$M$2)</f>
        <v>15.459349727578084</v>
      </c>
      <c r="HA392" s="106">
        <f t="shared" si="453"/>
        <v>9.9976980035096297</v>
      </c>
      <c r="HB392" s="106">
        <f t="shared" si="454"/>
        <v>17.211878759999991</v>
      </c>
      <c r="HC392" s="106">
        <f>MAX(0, (GO392^2 - DY$9^2)/(2*Sections!HA392))</f>
        <v>32.026320634976635</v>
      </c>
      <c r="HD392" s="106">
        <f t="shared" si="455"/>
        <v>1</v>
      </c>
      <c r="HE392" s="106">
        <f t="shared" si="466"/>
        <v>-9.9976980035096297</v>
      </c>
      <c r="HF392" s="639"/>
    </row>
    <row r="393" spans="2:214">
      <c r="B393" s="65"/>
      <c r="C393" s="65"/>
      <c r="D393" s="65"/>
      <c r="E393" s="111"/>
      <c r="F393" s="111"/>
      <c r="K393" s="674"/>
      <c r="L393" s="192">
        <f>INDEX($B$29:$B$34, MATCH($P393, $A$29:$A$34, 0))</f>
        <v>281.54523308547459</v>
      </c>
      <c r="M393" s="149">
        <f t="shared" si="436"/>
        <v>367</v>
      </c>
      <c r="N393" s="149">
        <f t="shared" si="440"/>
        <v>58.029629278968706</v>
      </c>
      <c r="O393" s="149">
        <f t="shared" si="437"/>
        <v>208.90666540428734</v>
      </c>
      <c r="P393" s="149">
        <f>IF(AC393=1,
IF(N393&lt;$E$29,1,
IF(N393&lt;$E$30,2,
IF(N393&lt;$E$31,3,
IF(N393&lt;$E$32,4,
IF(N393&lt;$E$33,5,
IF(N393&lt;$E$34,6)))))),
IF(N393&gt;$F$29,1,
IF(N393&gt;$F$30,2,
IF(N393&gt;$F$31,3,
IF(N393&gt;$F$32,4,
IF(N393&gt;$F$33,5,
IF(N393&gt;$F$34,6)))))))</f>
        <v>4</v>
      </c>
      <c r="Q393" s="149" cm="1">
        <f t="array" ref="Q393">INDEX(Sections!$A$37:$F$67, MATCH(N393, Acceleration!$H$6:$H$36, 1), Sections!P393)</f>
        <v>4.7104625432718503</v>
      </c>
      <c r="R393" s="149">
        <f>(BikeData!$G$5/L393)*BikeData!$N$2*(Sections!$O$2/Sections!$N$2)-Sections!W393/Sections!L393</f>
        <v>8.0925394635103753</v>
      </c>
      <c r="S393" s="149">
        <f>(Sections!$V$2*Sections!$L$2*BikeData!$N$2*((Sections!$P$2)/Sections!$M$2)/(1-Sections!$V$2*Sections!$N$2/Sections!$M$2))/Sections!L393-Sections!W393/Sections!L393</f>
        <v>12.343059311040715</v>
      </c>
      <c r="T393" s="149">
        <f t="shared" si="438"/>
        <v>4.7104625432718503</v>
      </c>
      <c r="U393" s="149">
        <f t="shared" si="432"/>
        <v>57.889214841312828</v>
      </c>
      <c r="V393" s="149">
        <f t="shared" si="434"/>
        <v>1.7253450163156599E-2</v>
      </c>
      <c r="W393" s="149">
        <f>0.5*Sections!$U$2*Sections!$T$2*Sections!N393^2</f>
        <v>606.13881736581754</v>
      </c>
      <c r="X393" s="149">
        <f>BikeData!$N$2*((Sections!$P$2)/Sections!$N$2)-(0.5*Sections!$U$2*Sections!$T$2*Sections!N393^2)/BikeData!$G$5</f>
        <v>8.1383396554343488</v>
      </c>
      <c r="Y393" s="149">
        <f>Sections!$V$2*BikeData!$N$2*(Sections!$P$2/Sections!$M$2)/(1-Sections!$V$2*Sections!$N$2/Sections!$M$2)</f>
        <v>15.459349727578084</v>
      </c>
      <c r="Z393" s="149">
        <f t="shared" si="464"/>
        <v>8.1383396554343488</v>
      </c>
      <c r="AA393" s="149">
        <f>$D$2-M393</f>
        <v>136.19999999999999</v>
      </c>
      <c r="AB393" s="149">
        <f>MAX(0, (N393^2 - M$17^2)/(2*Sections!Z393))</f>
        <v>151.78739118833727</v>
      </c>
      <c r="AC393" s="149">
        <f t="shared" si="441"/>
        <v>1</v>
      </c>
      <c r="AD393" s="149">
        <f t="shared" si="435"/>
        <v>-8.1383396554343488</v>
      </c>
      <c r="AE393" s="639"/>
      <c r="FQ393" s="637"/>
      <c r="FR393" s="160">
        <f>INDEX($B$29:$B$34, MATCH($FV393, $A$29:$A$34, 0))</f>
        <v>281.54523308547459</v>
      </c>
      <c r="FS393" s="129">
        <f t="shared" si="442"/>
        <v>367</v>
      </c>
      <c r="FT393" s="129">
        <f t="shared" si="443"/>
        <v>57.156017371083017</v>
      </c>
      <c r="FU393" s="129">
        <f t="shared" si="444"/>
        <v>205.76166253589886</v>
      </c>
      <c r="FV393" s="149">
        <f>IF(GI393=1,
IF(FT393&lt;$E$29,1,
IF(FT393&lt;$E$30,2,
IF(FT393&lt;$E$31,3,
IF(FT393&lt;$E$32,4,
IF(FT393&lt;$E$33,5,
IF(FT393&lt;$E$34,6)))))),
IF(FT393&gt;$F$29,1,
IF(FT393&gt;$F$30,2,
IF(FT393&gt;$F$31,3,
IF(FT393&gt;$F$32,4,
IF(FT393&gt;$F$33,5,
IF(FT393&gt;$F$34,6)))))))</f>
        <v>4</v>
      </c>
      <c r="FW393" s="149" cm="1">
        <f t="array" ref="FW393">INDEX(Sections!$A$37:$F$67, MATCH(FT393, Acceleration!$H$6:$H$36, 1), Sections!FV393)</f>
        <v>4.7104625432718503</v>
      </c>
      <c r="FX393" s="129">
        <f>(BikeData!$G$5/FR393)*BikeData!$N$2*(Sections!$O$2/Sections!$N$2)-Sections!GC393/Sections!FR393</f>
        <v>8.1568735644897412</v>
      </c>
      <c r="FY393" s="129">
        <f>(Sections!$V$2*Sections!$L$2*BikeData!$N$2*((Sections!$P$2)/Sections!$M$2)/(1-Sections!$V$2*Sections!$N$2/Sections!$M$2))/Sections!FR393-Sections!GC393/Sections!FR393</f>
        <v>12.407393412020081</v>
      </c>
      <c r="FZ393" s="129">
        <f t="shared" si="445"/>
        <v>4.7104625432718503</v>
      </c>
      <c r="GA393" s="129">
        <f t="shared" si="467"/>
        <v>57.012248008852097</v>
      </c>
      <c r="GB393" s="129">
        <f t="shared" si="468"/>
        <v>1.7518002864844201E-2</v>
      </c>
      <c r="GC393" s="149">
        <f>0.5*Sections!$U$2*Sections!$T$2*Sections!FT393^2</f>
        <v>588.02585791023785</v>
      </c>
      <c r="GD393" s="149">
        <f>BikeData!$N$2*((Sections!$P$2)/Sections!$N$2)-(0.5*Sections!$U$2*Sections!$T$2*Sections!FT393^2)/BikeData!$G$5</f>
        <v>8.2069493503418478</v>
      </c>
      <c r="GE393" s="149">
        <f>Sections!$V$2*BikeData!$N$2*(Sections!$P$2/Sections!$M$2)/(1-Sections!$V$2*Sections!$N$2/Sections!$M$2)</f>
        <v>15.459349727578084</v>
      </c>
      <c r="GF393" s="149">
        <f t="shared" si="446"/>
        <v>8.2069493503418478</v>
      </c>
      <c r="GG393" s="149">
        <f t="shared" si="447"/>
        <v>147.54111422000005</v>
      </c>
      <c r="GH393" s="149">
        <f>MAX(0, (FT393^2 - CX$6^2)/(2*Sections!GF393))</f>
        <v>199.02707950716606</v>
      </c>
      <c r="GI393" s="149">
        <f t="shared" si="448"/>
        <v>1</v>
      </c>
      <c r="GJ393" s="149">
        <f t="shared" si="469"/>
        <v>-8.2069493503418478</v>
      </c>
      <c r="GK393" s="639"/>
      <c r="GL393" s="670"/>
      <c r="GM393" s="229">
        <f>INDEX($B$29:$B$34, MATCH(GQ393, $A$29:$A$34, 0))</f>
        <v>327.25651568900486</v>
      </c>
      <c r="GN393" s="106">
        <f t="shared" si="449"/>
        <v>367</v>
      </c>
      <c r="GO393" s="106">
        <f t="shared" si="450"/>
        <v>24.907500230595424</v>
      </c>
      <c r="GP393" s="106">
        <f t="shared" si="451"/>
        <v>89.667000830143536</v>
      </c>
      <c r="GQ393" s="106">
        <f>IF(HD393=1,
IF(GO393&lt;$E$29,1,
IF(GO393&lt;$E$30,2,
IF(GO393&lt;$E$31,3,
IF(GO393&lt;$E$32,4,
IF(GO393&lt;$E$33,5,
IF(GO393&lt;$E$34,6)))))),
IF(GO393&gt;$F$29,1,
IF(GO393&gt;$F$30,2,
IF(GO393&gt;$F$31,3,
IF(GO393&gt;$F$32,4,
IF(GO393&gt;$F$33,5,
IF(GO393&gt;$F$34,6)))))))</f>
        <v>1</v>
      </c>
      <c r="GR393" s="106" cm="1">
        <f t="array" ref="GR393">INDEX(Sections!$A$37:$F$67, MATCH(GO393, Acceleration!$H$6:$H$36, 1), Sections!GQ393)</f>
        <v>12.969993991685547</v>
      </c>
      <c r="GS393" s="106">
        <f>(BikeData!$G$5/GM393)*BikeData!$N$2*(Sections!$O$2/Sections!$N$2)-Sections!GX393/Sections!GM393</f>
        <v>8.4731259783859265</v>
      </c>
      <c r="GT393" s="106">
        <f>(Sections!$V$2*Sections!$L$2*BikeData!$N$2*((Sections!$P$2)/Sections!$M$2)/(1-Sections!$V$2*Sections!$N$2/Sections!$M$2))/Sections!GM393-Sections!GX393/Sections!GM393</f>
        <v>12.129932012294244</v>
      </c>
      <c r="GU393" s="106">
        <f t="shared" si="452"/>
        <v>8.4731259783859265</v>
      </c>
      <c r="GV393" s="106">
        <f t="shared" si="462"/>
        <v>24.502263268542997</v>
      </c>
      <c r="GW393" s="106">
        <f t="shared" si="465"/>
        <v>4.0477829853099334E-2</v>
      </c>
      <c r="GX393" s="106">
        <f>0.5*Sections!$U$2*Sections!$T$2*Sections!GO393^2</f>
        <v>111.66904219268</v>
      </c>
      <c r="GY393" s="106">
        <f>BikeData!$N$2*((Sections!$P$2)/Sections!$N$2)-(0.5*Sections!$U$2*Sections!$T$2*Sections!GO393^2)/BikeData!$G$5</f>
        <v>10.01133122805987</v>
      </c>
      <c r="GZ393" s="106">
        <f>Sections!$V$2*BikeData!$N$2*(Sections!$P$2/Sections!$M$2)/(1-Sections!$V$2*Sections!$N$2/Sections!$M$2)</f>
        <v>15.459349727578084</v>
      </c>
      <c r="HA393" s="106">
        <f t="shared" si="453"/>
        <v>10.01133122805987</v>
      </c>
      <c r="HB393" s="106">
        <f t="shared" si="454"/>
        <v>16.211878759999991</v>
      </c>
      <c r="HC393" s="106">
        <f>MAX(0, (GO393^2 - DY$9^2)/(2*Sections!HA393))</f>
        <v>30.984069630934453</v>
      </c>
      <c r="HD393" s="106">
        <f t="shared" si="455"/>
        <v>1</v>
      </c>
      <c r="HE393" s="106">
        <f t="shared" si="466"/>
        <v>-10.01133122805987</v>
      </c>
      <c r="HF393" s="639"/>
    </row>
    <row r="394" spans="2:214">
      <c r="B394" s="65"/>
      <c r="C394" s="65"/>
      <c r="D394" s="65"/>
      <c r="E394" s="111"/>
      <c r="F394" s="111"/>
      <c r="K394" s="674"/>
      <c r="L394" s="192">
        <f>INDEX($B$29:$B$34, MATCH($P394, $A$29:$A$34, 0))</f>
        <v>281.54523308547459</v>
      </c>
      <c r="M394" s="149">
        <f t="shared" si="436"/>
        <v>368</v>
      </c>
      <c r="N394" s="149">
        <f t="shared" si="440"/>
        <v>57.889214841312828</v>
      </c>
      <c r="O394" s="149">
        <f t="shared" si="437"/>
        <v>208.4011734287262</v>
      </c>
      <c r="P394" s="149">
        <f>IF(AC394=1,
IF(N394&lt;$E$29,1,
IF(N394&lt;$E$30,2,
IF(N394&lt;$E$31,3,
IF(N394&lt;$E$32,4,
IF(N394&lt;$E$33,5,
IF(N394&lt;$E$34,6)))))),
IF(N394&gt;$F$29,1,
IF(N394&gt;$F$30,2,
IF(N394&gt;$F$31,3,
IF(N394&gt;$F$32,4,
IF(N394&gt;$F$33,5,
IF(N394&gt;$F$34,6)))))))</f>
        <v>4</v>
      </c>
      <c r="Q394" s="149" cm="1">
        <f t="array" ref="Q394">INDEX(Sections!$A$37:$F$67, MATCH(N394, Acceleration!$H$6:$H$36, 1), Sections!P394)</f>
        <v>4.7104625432718503</v>
      </c>
      <c r="R394" s="149">
        <f>(BikeData!$G$5/L394)*BikeData!$N$2*(Sections!$O$2/Sections!$N$2)-Sections!W394/Sections!L394</f>
        <v>8.1029456147488403</v>
      </c>
      <c r="S394" s="149">
        <f>(Sections!$V$2*Sections!$L$2*BikeData!$N$2*((Sections!$P$2)/Sections!$M$2)/(1-Sections!$V$2*Sections!$N$2/Sections!$M$2))/Sections!L394-Sections!W394/Sections!L394</f>
        <v>12.353465462279182</v>
      </c>
      <c r="T394" s="149">
        <f t="shared" si="438"/>
        <v>4.7104625432718503</v>
      </c>
      <c r="U394" s="149">
        <f t="shared" si="432"/>
        <v>57.74826681521288</v>
      </c>
      <c r="V394" s="149">
        <f t="shared" si="434"/>
        <v>1.7295430264907926E-2</v>
      </c>
      <c r="W394" s="149">
        <f>0.5*Sections!$U$2*Sections!$T$2*Sections!N394^2</f>
        <v>603.20901508986117</v>
      </c>
      <c r="X394" s="149">
        <f>BikeData!$N$2*((Sections!$P$2)/Sections!$N$2)-(0.5*Sections!$U$2*Sections!$T$2*Sections!N394^2)/BikeData!$G$5</f>
        <v>8.1494373913281226</v>
      </c>
      <c r="Y394" s="149">
        <f>Sections!$V$2*BikeData!$N$2*(Sections!$P$2/Sections!$M$2)/(1-Sections!$V$2*Sections!$N$2/Sections!$M$2)</f>
        <v>15.459349727578084</v>
      </c>
      <c r="Z394" s="149">
        <f t="shared" si="464"/>
        <v>8.1494373913281226</v>
      </c>
      <c r="AA394" s="149">
        <f>$D$2-M394</f>
        <v>135.19999999999999</v>
      </c>
      <c r="AB394" s="149">
        <f>MAX(0, (N394^2 - M$17^2)/(2*Sections!Z394))</f>
        <v>150.58205202648298</v>
      </c>
      <c r="AC394" s="149">
        <f t="shared" si="441"/>
        <v>1</v>
      </c>
      <c r="AD394" s="149">
        <f t="shared" si="435"/>
        <v>-8.1494373913281226</v>
      </c>
      <c r="AE394" s="639"/>
      <c r="FQ394" s="637"/>
      <c r="FR394" s="160">
        <f>INDEX($B$29:$B$34, MATCH($FV394, $A$29:$A$34, 0))</f>
        <v>281.54523308547459</v>
      </c>
      <c r="FS394" s="129">
        <f t="shared" si="442"/>
        <v>368</v>
      </c>
      <c r="FT394" s="129">
        <f t="shared" si="443"/>
        <v>57.012248008852097</v>
      </c>
      <c r="FU394" s="129">
        <f t="shared" si="444"/>
        <v>205.24409283186756</v>
      </c>
      <c r="FV394" s="149">
        <f>IF(GI394=1,
IF(FT394&lt;$E$29,1,
IF(FT394&lt;$E$30,2,
IF(FT394&lt;$E$31,3,
IF(FT394&lt;$E$32,4,
IF(FT394&lt;$E$33,5,
IF(FT394&lt;$E$34,6)))))),
IF(FT394&gt;$F$29,1,
IF(FT394&gt;$F$30,2,
IF(FT394&gt;$F$31,3,
IF(FT394&gt;$F$32,4,
IF(FT394&gt;$F$33,5,
IF(FT394&gt;$F$34,6)))))))</f>
        <v>4</v>
      </c>
      <c r="FW394" s="149" cm="1">
        <f t="array" ref="FW394">INDEX(Sections!$A$37:$F$67, MATCH(FT394, Acceleration!$H$6:$H$36, 1), Sections!FV394)</f>
        <v>4.7104625432718503</v>
      </c>
      <c r="FX394" s="129">
        <f>(BikeData!$G$5/FR394)*BikeData!$N$2*(Sections!$O$2/Sections!$N$2)-Sections!GC394/Sections!FR394</f>
        <v>8.1673674440477235</v>
      </c>
      <c r="FY394" s="129">
        <f>(Sections!$V$2*Sections!$L$2*BikeData!$N$2*((Sections!$P$2)/Sections!$M$2)/(1-Sections!$V$2*Sections!$N$2/Sections!$M$2))/Sections!FR394-Sections!GC394/Sections!FR394</f>
        <v>12.417887291578063</v>
      </c>
      <c r="FZ394" s="129">
        <f t="shared" si="445"/>
        <v>4.7104625432718503</v>
      </c>
      <c r="GA394" s="129">
        <f t="shared" si="467"/>
        <v>56.867918387549921</v>
      </c>
      <c r="GB394" s="129">
        <f t="shared" si="468"/>
        <v>1.75623206681867E-2</v>
      </c>
      <c r="GC394" s="149">
        <f>0.5*Sections!$U$2*Sections!$T$2*Sections!FT394^2</f>
        <v>585.0713561441147</v>
      </c>
      <c r="GD394" s="149">
        <f>BikeData!$N$2*((Sections!$P$2)/Sections!$N$2)-(0.5*Sections!$U$2*Sections!$T$2*Sections!FT394^2)/BikeData!$G$5</f>
        <v>8.2181406449104948</v>
      </c>
      <c r="GE394" s="149">
        <f>Sections!$V$2*BikeData!$N$2*(Sections!$P$2/Sections!$M$2)/(1-Sections!$V$2*Sections!$N$2/Sections!$M$2)</f>
        <v>15.459349727578084</v>
      </c>
      <c r="GF394" s="149">
        <f t="shared" si="446"/>
        <v>8.2181406449104948</v>
      </c>
      <c r="GG394" s="149">
        <f t="shared" si="447"/>
        <v>146.54111422000005</v>
      </c>
      <c r="GH394" s="149">
        <f>MAX(0, (FT394^2 - CX$6^2)/(2*Sections!GF394))</f>
        <v>197.75741031128706</v>
      </c>
      <c r="GI394" s="149">
        <f t="shared" si="448"/>
        <v>1</v>
      </c>
      <c r="GJ394" s="149">
        <f t="shared" si="469"/>
        <v>-8.2181406449104948</v>
      </c>
      <c r="GK394" s="639"/>
      <c r="GL394" s="670"/>
      <c r="GM394" s="229">
        <f>INDEX($B$29:$B$34, MATCH(GQ394, $A$29:$A$34, 0))</f>
        <v>327.25651568900486</v>
      </c>
      <c r="GN394" s="106">
        <f t="shared" si="449"/>
        <v>368</v>
      </c>
      <c r="GO394" s="106">
        <f t="shared" si="450"/>
        <v>24.502263268542997</v>
      </c>
      <c r="GP394" s="106">
        <f t="shared" si="451"/>
        <v>88.208147766754792</v>
      </c>
      <c r="GQ394" s="106">
        <f>IF(HD394=1,
IF(GO394&lt;$E$29,1,
IF(GO394&lt;$E$30,2,
IF(GO394&lt;$E$31,3,
IF(GO394&lt;$E$32,4,
IF(GO394&lt;$E$33,5,
IF(GO394&lt;$E$34,6)))))),
IF(GO394&gt;$F$29,1,
IF(GO394&gt;$F$30,2,
IF(GO394&gt;$F$31,3,
IF(GO394&gt;$F$32,4,
IF(GO394&gt;$F$33,5,
IF(GO394&gt;$F$34,6)))))))</f>
        <v>1</v>
      </c>
      <c r="GR394" s="106" cm="1">
        <f t="array" ref="GR394">INDEX(Sections!$A$37:$F$67, MATCH(GO394, Acceleration!$H$6:$H$36, 1), Sections!GQ394)</f>
        <v>12.969993991685547</v>
      </c>
      <c r="GS394" s="106">
        <f>(BikeData!$G$5/GM394)*BikeData!$N$2*(Sections!$O$2/Sections!$N$2)-Sections!GX394/Sections!GM394</f>
        <v>8.4841389882705833</v>
      </c>
      <c r="GT394" s="106">
        <f>(Sections!$V$2*Sections!$L$2*BikeData!$N$2*((Sections!$P$2)/Sections!$M$2)/(1-Sections!$V$2*Sections!$N$2/Sections!$M$2))/Sections!GM394-Sections!GX394/Sections!GM394</f>
        <v>12.140945022178901</v>
      </c>
      <c r="GU394" s="106">
        <f t="shared" si="452"/>
        <v>8.4841389882705833</v>
      </c>
      <c r="GV394" s="106">
        <f t="shared" si="462"/>
        <v>24.0896438162595</v>
      </c>
      <c r="GW394" s="106">
        <f t="shared" si="465"/>
        <v>4.1159117227270198E-2</v>
      </c>
      <c r="GX394" s="106">
        <f>0.5*Sections!$U$2*Sections!$T$2*Sections!GO394^2</f>
        <v>108.06496295057843</v>
      </c>
      <c r="GY394" s="106">
        <f>BikeData!$N$2*((Sections!$P$2)/Sections!$N$2)-(0.5*Sections!$U$2*Sections!$T$2*Sections!GO394^2)/BikeData!$G$5</f>
        <v>10.02498304337086</v>
      </c>
      <c r="GZ394" s="106">
        <f>Sections!$V$2*BikeData!$N$2*(Sections!$P$2/Sections!$M$2)/(1-Sections!$V$2*Sections!$N$2/Sections!$M$2)</f>
        <v>15.459349727578084</v>
      </c>
      <c r="HA394" s="106">
        <f t="shared" si="453"/>
        <v>10.02498304337086</v>
      </c>
      <c r="HB394" s="106">
        <f t="shared" si="454"/>
        <v>15.211878759999991</v>
      </c>
      <c r="HC394" s="106">
        <f>MAX(0, (GO394^2 - DY$9^2)/(2*Sections!HA394))</f>
        <v>29.943237942830596</v>
      </c>
      <c r="HD394" s="106">
        <f t="shared" si="455"/>
        <v>1</v>
      </c>
      <c r="HE394" s="106">
        <f t="shared" si="466"/>
        <v>-10.02498304337086</v>
      </c>
      <c r="HF394" s="639"/>
    </row>
    <row r="395" spans="2:214">
      <c r="B395" s="65"/>
      <c r="C395" s="65"/>
      <c r="D395" s="65"/>
      <c r="E395" s="111"/>
      <c r="F395" s="111"/>
      <c r="K395" s="674"/>
      <c r="L395" s="192">
        <f>INDEX($B$29:$B$34, MATCH($P395, $A$29:$A$34, 0))</f>
        <v>281.54523308547459</v>
      </c>
      <c r="M395" s="149">
        <f t="shared" si="436"/>
        <v>369</v>
      </c>
      <c r="N395" s="149">
        <f t="shared" si="440"/>
        <v>57.74826681521288</v>
      </c>
      <c r="O395" s="149">
        <f t="shared" si="437"/>
        <v>207.89376053476636</v>
      </c>
      <c r="P395" s="149">
        <f>IF(AC395=1,
IF(N395&lt;$E$29,1,
IF(N395&lt;$E$30,2,
IF(N395&lt;$E$31,3,
IF(N395&lt;$E$32,4,
IF(N395&lt;$E$33,5,
IF(N395&lt;$E$34,6)))))),
IF(N395&gt;$F$29,1,
IF(N395&gt;$F$30,2,
IF(N395&gt;$F$31,3,
IF(N395&gt;$F$32,4,
IF(N395&gt;$F$33,5,
IF(N395&gt;$F$34,6)))))))</f>
        <v>4</v>
      </c>
      <c r="Q395" s="149" cm="1">
        <f t="array" ref="Q395">INDEX(Sections!$A$37:$F$67, MATCH(N395, Acceleration!$H$6:$H$36, 1), Sections!P395)</f>
        <v>4.7104625432718503</v>
      </c>
      <c r="R395" s="149">
        <f>(BikeData!$G$5/L395)*BikeData!$N$2*(Sections!$O$2/Sections!$N$2)-Sections!W395/Sections!L395</f>
        <v>8.1133659561935403</v>
      </c>
      <c r="S395" s="149">
        <f>(Sections!$V$2*Sections!$L$2*BikeData!$N$2*((Sections!$P$2)/Sections!$M$2)/(1-Sections!$V$2*Sections!$N$2/Sections!$M$2))/Sections!L395-Sections!W395/Sections!L395</f>
        <v>12.36388580372388</v>
      </c>
      <c r="T395" s="149">
        <f t="shared" si="438"/>
        <v>4.7104625432718503</v>
      </c>
      <c r="U395" s="149">
        <f t="shared" si="432"/>
        <v>57.606781021334811</v>
      </c>
      <c r="V395" s="149">
        <f t="shared" si="434"/>
        <v>1.733777617459736E-2</v>
      </c>
      <c r="W395" s="149">
        <f>0.5*Sections!$U$2*Sections!$T$2*Sections!N395^2</f>
        <v>600.27521762898311</v>
      </c>
      <c r="X395" s="149">
        <f>BikeData!$N$2*((Sections!$P$2)/Sections!$N$2)-(0.5*Sections!$U$2*Sections!$T$2*Sections!N395^2)/BikeData!$G$5</f>
        <v>8.1605502604981144</v>
      </c>
      <c r="Y395" s="149">
        <f>Sections!$V$2*BikeData!$N$2*(Sections!$P$2/Sections!$M$2)/(1-Sections!$V$2*Sections!$N$2/Sections!$M$2)</f>
        <v>15.459349727578084</v>
      </c>
      <c r="Z395" s="149">
        <f t="shared" si="464"/>
        <v>8.1605502604981144</v>
      </c>
      <c r="AA395" s="149">
        <f>$D$2-M395</f>
        <v>134.19999999999999</v>
      </c>
      <c r="AB395" s="149">
        <f>MAX(0, (N395^2 - M$17^2)/(2*Sections!Z395))</f>
        <v>149.37835427065934</v>
      </c>
      <c r="AC395" s="149">
        <f t="shared" si="441"/>
        <v>1</v>
      </c>
      <c r="AD395" s="149">
        <f t="shared" si="435"/>
        <v>-8.1605502604981144</v>
      </c>
      <c r="AE395" s="639"/>
      <c r="FQ395" s="637"/>
      <c r="FR395" s="160">
        <f>INDEX($B$29:$B$34, MATCH($FV395, $A$29:$A$34, 0))</f>
        <v>281.54523308547459</v>
      </c>
      <c r="FS395" s="129">
        <f t="shared" si="442"/>
        <v>369</v>
      </c>
      <c r="FT395" s="129">
        <f t="shared" si="443"/>
        <v>56.867918387549921</v>
      </c>
      <c r="FU395" s="129">
        <f t="shared" si="444"/>
        <v>204.72450619517971</v>
      </c>
      <c r="FV395" s="149">
        <f>IF(GI395=1,
IF(FT395&lt;$E$29,1,
IF(FT395&lt;$E$30,2,
IF(FT395&lt;$E$31,3,
IF(FT395&lt;$E$32,4,
IF(FT395&lt;$E$33,5,
IF(FT395&lt;$E$34,6)))))),
IF(FT395&gt;$F$29,1,
IF(FT395&gt;$F$30,2,
IF(FT395&gt;$F$31,3,
IF(FT395&gt;$F$32,4,
IF(FT395&gt;$F$33,5,
IF(FT395&gt;$F$34,6)))))))</f>
        <v>4</v>
      </c>
      <c r="FW395" s="149" cm="1">
        <f t="array" ref="FW395">INDEX(Sections!$A$37:$F$67, MATCH(FT395, Acceleration!$H$6:$H$36, 1), Sections!FV395)</f>
        <v>4.7104625432718503</v>
      </c>
      <c r="FX395" s="129">
        <f>(BikeData!$G$5/FR395)*BikeData!$N$2*(Sections!$O$2/Sections!$N$2)-Sections!GC395/Sections!FR395</f>
        <v>8.1778756334414666</v>
      </c>
      <c r="FY395" s="129">
        <f>(Sections!$V$2*Sections!$L$2*BikeData!$N$2*((Sections!$P$2)/Sections!$M$2)/(1-Sections!$V$2*Sections!$N$2/Sections!$M$2))/Sections!FR395-Sections!GC395/Sections!FR395</f>
        <v>12.428395480971806</v>
      </c>
      <c r="FZ395" s="129">
        <f t="shared" si="445"/>
        <v>4.7104625432718503</v>
      </c>
      <c r="GA395" s="129">
        <f t="shared" si="467"/>
        <v>56.723023961460022</v>
      </c>
      <c r="GB395" s="129">
        <f t="shared" si="468"/>
        <v>1.7607037661990173E-2</v>
      </c>
      <c r="GC395" s="149">
        <f>0.5*Sections!$U$2*Sections!$T$2*Sections!FT395^2</f>
        <v>582.11282551194688</v>
      </c>
      <c r="GD395" s="149">
        <f>BikeData!$N$2*((Sections!$P$2)/Sections!$N$2)-(0.5*Sections!$U$2*Sections!$T$2*Sections!FT395^2)/BikeData!$G$5</f>
        <v>8.2293472003353738</v>
      </c>
      <c r="GE395" s="149">
        <f>Sections!$V$2*BikeData!$N$2*(Sections!$P$2/Sections!$M$2)/(1-Sections!$V$2*Sections!$N$2/Sections!$M$2)</f>
        <v>15.459349727578084</v>
      </c>
      <c r="GF395" s="149">
        <f t="shared" si="446"/>
        <v>8.2293472003353738</v>
      </c>
      <c r="GG395" s="149">
        <f t="shared" si="447"/>
        <v>145.54111422000005</v>
      </c>
      <c r="GH395" s="149">
        <f>MAX(0, (FT395^2 - CX$6^2)/(2*Sections!GF395))</f>
        <v>196.48947012475324</v>
      </c>
      <c r="GI395" s="149">
        <f t="shared" si="448"/>
        <v>1</v>
      </c>
      <c r="GJ395" s="149">
        <f t="shared" si="469"/>
        <v>-8.2293472003353738</v>
      </c>
      <c r="GK395" s="639"/>
      <c r="GL395" s="670"/>
      <c r="GM395" s="229">
        <f>INDEX($B$29:$B$34, MATCH(GQ395, $A$29:$A$34, 0))</f>
        <v>327.25651568900486</v>
      </c>
      <c r="GN395" s="106">
        <f t="shared" si="449"/>
        <v>369</v>
      </c>
      <c r="GO395" s="106">
        <f t="shared" si="450"/>
        <v>24.0896438162595</v>
      </c>
      <c r="GP395" s="106">
        <f t="shared" si="451"/>
        <v>86.7227177385342</v>
      </c>
      <c r="GQ395" s="106">
        <f>IF(HD395=1,
IF(GO395&lt;$E$29,1,
IF(GO395&lt;$E$30,2,
IF(GO395&lt;$E$31,3,
IF(GO395&lt;$E$32,4,
IF(GO395&lt;$E$33,5,
IF(GO395&lt;$E$34,6)))))),
IF(GO395&gt;$F$29,1,
IF(GO395&gt;$F$30,2,
IF(GO395&gt;$F$31,3,
IF(GO395&gt;$F$32,4,
IF(GO395&gt;$F$33,5,
IF(GO395&gt;$F$34,6)))))))</f>
        <v>1</v>
      </c>
      <c r="GR395" s="106" cm="1">
        <f t="array" ref="GR395">INDEX(Sections!$A$37:$F$67, MATCH(GO395, Acceleration!$H$6:$H$36, 1), Sections!GQ395)</f>
        <v>12.358257157176107</v>
      </c>
      <c r="GS395" s="106">
        <f>(BikeData!$G$5/GM395)*BikeData!$N$2*(Sections!$O$2/Sections!$N$2)-Sections!GX395/Sections!GM395</f>
        <v>8.4951670158959924</v>
      </c>
      <c r="GT395" s="106">
        <f>(Sections!$V$2*Sections!$L$2*BikeData!$N$2*((Sections!$P$2)/Sections!$M$2)/(1-Sections!$V$2*Sections!$N$2/Sections!$M$2))/Sections!GM395-Sections!GX395/Sections!GM395</f>
        <v>12.15197304980431</v>
      </c>
      <c r="GU395" s="106">
        <f t="shared" si="452"/>
        <v>8.4951670158959924</v>
      </c>
      <c r="GV395" s="106">
        <f t="shared" si="462"/>
        <v>23.669254999781092</v>
      </c>
      <c r="GW395" s="106">
        <f t="shared" si="465"/>
        <v>4.1877012443349564E-2</v>
      </c>
      <c r="GX395" s="106">
        <f>0.5*Sections!$U$2*Sections!$T$2*Sections!GO395^2</f>
        <v>104.45596905496491</v>
      </c>
      <c r="GY395" s="106">
        <f>BikeData!$N$2*((Sections!$P$2)/Sections!$N$2)-(0.5*Sections!$U$2*Sections!$T$2*Sections!GO395^2)/BikeData!$G$5</f>
        <v>10.038653474793639</v>
      </c>
      <c r="GZ395" s="106">
        <f>Sections!$V$2*BikeData!$N$2*(Sections!$P$2/Sections!$M$2)/(1-Sections!$V$2*Sections!$N$2/Sections!$M$2)</f>
        <v>15.459349727578084</v>
      </c>
      <c r="HA395" s="106">
        <f t="shared" si="453"/>
        <v>10.038653474793639</v>
      </c>
      <c r="HB395" s="106">
        <f t="shared" si="454"/>
        <v>14.211878759999991</v>
      </c>
      <c r="HC395" s="106">
        <f>MAX(0, (GO395^2 - DY$9^2)/(2*Sections!HA395))</f>
        <v>28.903823637869856</v>
      </c>
      <c r="HD395" s="106">
        <f t="shared" si="455"/>
        <v>1</v>
      </c>
      <c r="HE395" s="106">
        <f t="shared" si="466"/>
        <v>-10.038653474793639</v>
      </c>
      <c r="HF395" s="639"/>
    </row>
    <row r="396" spans="2:214">
      <c r="B396" s="65"/>
      <c r="C396" s="65"/>
      <c r="D396" s="65"/>
      <c r="E396" s="111"/>
      <c r="F396" s="111"/>
      <c r="K396" s="674"/>
      <c r="L396" s="192">
        <f>INDEX($B$29:$B$34, MATCH($P396, $A$29:$A$34, 0))</f>
        <v>281.54523308547459</v>
      </c>
      <c r="M396" s="149">
        <f t="shared" si="436"/>
        <v>370</v>
      </c>
      <c r="N396" s="149">
        <f t="shared" si="440"/>
        <v>57.606781021334811</v>
      </c>
      <c r="O396" s="149">
        <f t="shared" si="437"/>
        <v>207.38441167680531</v>
      </c>
      <c r="P396" s="149">
        <f>IF(AC396=1,
IF(N396&lt;$E$29,1,
IF(N396&lt;$E$30,2,
IF(N396&lt;$E$31,3,
IF(N396&lt;$E$32,4,
IF(N396&lt;$E$33,5,
IF(N396&lt;$E$34,6)))))),
IF(N396&gt;$F$29,1,
IF(N396&gt;$F$30,2,
IF(N396&gt;$F$31,3,
IF(N396&gt;$F$32,4,
IF(N396&gt;$F$33,5,
IF(N396&gt;$F$34,6)))))))</f>
        <v>4</v>
      </c>
      <c r="Q396" s="149" cm="1">
        <f t="array" ref="Q396">INDEX(Sections!$A$37:$F$67, MATCH(N396, Acceleration!$H$6:$H$36, 1), Sections!P396)</f>
        <v>4.7104625432718503</v>
      </c>
      <c r="R396" s="149">
        <f>(BikeData!$G$5/L396)*BikeData!$N$2*(Sections!$O$2/Sections!$N$2)-Sections!W396/Sections!L396</f>
        <v>8.1238005071947548</v>
      </c>
      <c r="S396" s="149">
        <f>(Sections!$V$2*Sections!$L$2*BikeData!$N$2*((Sections!$P$2)/Sections!$M$2)/(1-Sections!$V$2*Sections!$N$2/Sections!$M$2))/Sections!L396-Sections!W396/Sections!L396</f>
        <v>12.374320354725096</v>
      </c>
      <c r="T396" s="149">
        <f t="shared" si="438"/>
        <v>4.7104625432718503</v>
      </c>
      <c r="U396" s="149">
        <f t="shared" si="432"/>
        <v>57.464753223805452</v>
      </c>
      <c r="V396" s="149">
        <f t="shared" si="434"/>
        <v>1.7380493039567613E-2</v>
      </c>
      <c r="W396" s="149">
        <f>0.5*Sections!$U$2*Sections!$T$2*Sections!N396^2</f>
        <v>597.33741953520371</v>
      </c>
      <c r="X396" s="149">
        <f>BikeData!$N$2*((Sections!$P$2)/Sections!$N$2)-(0.5*Sections!$U$2*Sections!$T$2*Sections!N396^2)/BikeData!$G$5</f>
        <v>8.1716782835806132</v>
      </c>
      <c r="Y396" s="149">
        <f>Sections!$V$2*BikeData!$N$2*(Sections!$P$2/Sections!$M$2)/(1-Sections!$V$2*Sections!$N$2/Sections!$M$2)</f>
        <v>15.459349727578084</v>
      </c>
      <c r="Z396" s="149">
        <f t="shared" ref="Z396:Z427" si="470">MIN(X396,Y396)</f>
        <v>8.1716782835806132</v>
      </c>
      <c r="AA396" s="149">
        <f>$D$2-M396</f>
        <v>133.19999999999999</v>
      </c>
      <c r="AB396" s="149">
        <f>MAX(0, (N396^2 - M$17^2)/(2*Sections!Z396))</f>
        <v>148.17629568563348</v>
      </c>
      <c r="AC396" s="149">
        <f t="shared" si="441"/>
        <v>1</v>
      </c>
      <c r="AD396" s="149">
        <f t="shared" si="435"/>
        <v>-8.1716782835806132</v>
      </c>
      <c r="AE396" s="639"/>
      <c r="FQ396" s="637"/>
      <c r="FR396" s="160">
        <f>INDEX($B$29:$B$34, MATCH($FV396, $A$29:$A$34, 0))</f>
        <v>281.54523308547459</v>
      </c>
      <c r="FS396" s="129">
        <f t="shared" si="442"/>
        <v>370</v>
      </c>
      <c r="FT396" s="129">
        <f t="shared" si="443"/>
        <v>56.723023961460022</v>
      </c>
      <c r="FU396" s="129">
        <f t="shared" si="444"/>
        <v>204.20288626125608</v>
      </c>
      <c r="FV396" s="149">
        <f>IF(GI396=1,
IF(FT396&lt;$E$29,1,
IF(FT396&lt;$E$30,2,
IF(FT396&lt;$E$31,3,
IF(FT396&lt;$E$32,4,
IF(FT396&lt;$E$33,5,
IF(FT396&lt;$E$34,6)))))),
IF(FT396&gt;$F$29,1,
IF(FT396&gt;$F$30,2,
IF(FT396&gt;$F$31,3,
IF(FT396&gt;$F$32,4,
IF(FT396&gt;$F$33,5,
IF(FT396&gt;$F$34,6)))))))</f>
        <v>4</v>
      </c>
      <c r="FW396" s="149" cm="1">
        <f t="array" ref="FW396">INDEX(Sections!$A$37:$F$67, MATCH(FT396, Acceleration!$H$6:$H$36, 1), Sections!FV396)</f>
        <v>4.7104625432718503</v>
      </c>
      <c r="FX396" s="129">
        <f>(BikeData!$G$5/FR396)*BikeData!$N$2*(Sections!$O$2/Sections!$N$2)-Sections!GC396/Sections!FR396</f>
        <v>8.1883981521843836</v>
      </c>
      <c r="FY396" s="129">
        <f>(Sections!$V$2*Sections!$L$2*BikeData!$N$2*((Sections!$P$2)/Sections!$M$2)/(1-Sections!$V$2*Sections!$N$2/Sections!$M$2))/Sections!FR396-Sections!GC396/Sections!FR396</f>
        <v>12.438917999714723</v>
      </c>
      <c r="FZ396" s="129">
        <f t="shared" si="445"/>
        <v>4.7104625432718503</v>
      </c>
      <c r="GA396" s="129">
        <f t="shared" si="467"/>
        <v>56.577560121107332</v>
      </c>
      <c r="GB396" s="129">
        <f t="shared" si="468"/>
        <v>1.7652159661793648E-2</v>
      </c>
      <c r="GC396" s="149">
        <f>0.5*Sections!$U$2*Sections!$T$2*Sections!FT396^2</f>
        <v>579.15026051982613</v>
      </c>
      <c r="GD396" s="149">
        <f>BikeData!$N$2*((Sections!$P$2)/Sections!$N$2)-(0.5*Sections!$U$2*Sections!$T$2*Sections!FT396^2)/BikeData!$G$5</f>
        <v>8.2405690374267397</v>
      </c>
      <c r="GE396" s="149">
        <f>Sections!$V$2*BikeData!$N$2*(Sections!$P$2/Sections!$M$2)/(1-Sections!$V$2*Sections!$N$2/Sections!$M$2)</f>
        <v>15.459349727578084</v>
      </c>
      <c r="GF396" s="149">
        <f t="shared" si="446"/>
        <v>8.2405690374267397</v>
      </c>
      <c r="GG396" s="149">
        <f t="shared" si="447"/>
        <v>144.54111422000005</v>
      </c>
      <c r="GH396" s="149">
        <f>MAX(0, (FT396^2 - CX$6^2)/(2*Sections!GF396))</f>
        <v>195.22325659303547</v>
      </c>
      <c r="GI396" s="149">
        <f t="shared" si="448"/>
        <v>1</v>
      </c>
      <c r="GJ396" s="149">
        <f t="shared" si="469"/>
        <v>-8.2405690374267397</v>
      </c>
      <c r="GK396" s="639"/>
      <c r="GL396" s="670"/>
      <c r="GM396" s="229">
        <f>INDEX($B$29:$B$34, MATCH(GQ396, $A$29:$A$34, 0))</f>
        <v>327.25651568900486</v>
      </c>
      <c r="GN396" s="106">
        <f t="shared" si="449"/>
        <v>370</v>
      </c>
      <c r="GO396" s="106">
        <f t="shared" si="450"/>
        <v>23.669254999781092</v>
      </c>
      <c r="GP396" s="106">
        <f t="shared" si="451"/>
        <v>85.209317999211933</v>
      </c>
      <c r="GQ396" s="106">
        <f>IF(HD396=1,
IF(GO396&lt;$E$29,1,
IF(GO396&lt;$E$30,2,
IF(GO396&lt;$E$31,3,
IF(GO396&lt;$E$32,4,
IF(GO396&lt;$E$33,5,
IF(GO396&lt;$E$34,6)))))),
IF(GO396&gt;$F$29,1,
IF(GO396&gt;$F$30,2,
IF(GO396&gt;$F$31,3,
IF(GO396&gt;$F$32,4,
IF(GO396&gt;$F$33,5,
IF(GO396&gt;$F$34,6)))))))</f>
        <v>1</v>
      </c>
      <c r="GR396" s="106" cm="1">
        <f t="array" ref="GR396">INDEX(Sections!$A$37:$F$67, MATCH(GO396, Acceleration!$H$6:$H$36, 1), Sections!GQ396)</f>
        <v>12.358257157176107</v>
      </c>
      <c r="GS396" s="106">
        <f>(BikeData!$G$5/GM396)*BikeData!$N$2*(Sections!$O$2/Sections!$N$2)-Sections!GX396/Sections!GM396</f>
        <v>8.5062100817408908</v>
      </c>
      <c r="GT396" s="106">
        <f>(Sections!$V$2*Sections!$L$2*BikeData!$N$2*((Sections!$P$2)/Sections!$M$2)/(1-Sections!$V$2*Sections!$N$2/Sections!$M$2))/Sections!GM396-Sections!GX396/Sections!GM396</f>
        <v>12.163016115649208</v>
      </c>
      <c r="GU396" s="106">
        <f t="shared" si="452"/>
        <v>8.5062100817408908</v>
      </c>
      <c r="GV396" s="106">
        <f t="shared" si="462"/>
        <v>23.240674412530172</v>
      </c>
      <c r="GW396" s="106">
        <f t="shared" si="465"/>
        <v>4.2634896813021107E-2</v>
      </c>
      <c r="GX396" s="106">
        <f>0.5*Sections!$U$2*Sections!$T$2*Sections!GO396^2</f>
        <v>100.8420538040392</v>
      </c>
      <c r="GY396" s="106">
        <f>BikeData!$N$2*((Sections!$P$2)/Sections!$N$2)-(0.5*Sections!$U$2*Sections!$T$2*Sections!GO396^2)/BikeData!$G$5</f>
        <v>10.052342547713812</v>
      </c>
      <c r="GZ396" s="106">
        <f>Sections!$V$2*BikeData!$N$2*(Sections!$P$2/Sections!$M$2)/(1-Sections!$V$2*Sections!$N$2/Sections!$M$2)</f>
        <v>15.459349727578084</v>
      </c>
      <c r="HA396" s="106">
        <f t="shared" si="453"/>
        <v>10.052342547713812</v>
      </c>
      <c r="HB396" s="106">
        <f t="shared" si="454"/>
        <v>13.211878759999991</v>
      </c>
      <c r="HC396" s="106">
        <f>MAX(0, (GO396^2 - DY$9^2)/(2*Sections!HA396))</f>
        <v>27.8658247858891</v>
      </c>
      <c r="HD396" s="106">
        <f t="shared" si="455"/>
        <v>1</v>
      </c>
      <c r="HE396" s="106">
        <f t="shared" si="466"/>
        <v>-10.052342547713812</v>
      </c>
      <c r="HF396" s="639"/>
    </row>
    <row r="397" spans="2:214">
      <c r="B397" s="65"/>
      <c r="C397" s="65"/>
      <c r="D397" s="65"/>
      <c r="E397" s="111"/>
      <c r="F397" s="111"/>
      <c r="K397" s="674"/>
      <c r="L397" s="192">
        <f>INDEX($B$29:$B$34, MATCH($P397, $A$29:$A$34, 0))</f>
        <v>281.54523308547459</v>
      </c>
      <c r="M397" s="149">
        <f t="shared" si="436"/>
        <v>371</v>
      </c>
      <c r="N397" s="149">
        <f t="shared" si="440"/>
        <v>57.464753223805452</v>
      </c>
      <c r="O397" s="149">
        <f t="shared" si="437"/>
        <v>206.87311160569962</v>
      </c>
      <c r="P397" s="149">
        <f>IF(AC397=1,
IF(N397&lt;$E$29,1,
IF(N397&lt;$E$30,2,
IF(N397&lt;$E$31,3,
IF(N397&lt;$E$32,4,
IF(N397&lt;$E$33,5,
IF(N397&lt;$E$34,6)))))),
IF(N397&gt;$F$29,1,
IF(N397&gt;$F$30,2,
IF(N397&gt;$F$31,3,
IF(N397&gt;$F$32,4,
IF(N397&gt;$F$33,5,
IF(N397&gt;$F$34,6)))))))</f>
        <v>4</v>
      </c>
      <c r="Q397" s="149" cm="1">
        <f t="array" ref="Q397">INDEX(Sections!$A$37:$F$67, MATCH(N397, Acceleration!$H$6:$H$36, 1), Sections!P397)</f>
        <v>4.7104625432718503</v>
      </c>
      <c r="R397" s="149">
        <f>(BikeData!$G$5/L397)*BikeData!$N$2*(Sections!$O$2/Sections!$N$2)-Sections!W397/Sections!L397</f>
        <v>8.1342492871291547</v>
      </c>
      <c r="S397" s="149">
        <f>(Sections!$V$2*Sections!$L$2*BikeData!$N$2*((Sections!$P$2)/Sections!$M$2)/(1-Sections!$V$2*Sections!$N$2/Sections!$M$2))/Sections!L397-Sections!W397/Sections!L397</f>
        <v>12.384769134659493</v>
      </c>
      <c r="T397" s="149">
        <f t="shared" si="438"/>
        <v>4.7104625432718503</v>
      </c>
      <c r="U397" s="149">
        <f t="shared" si="432"/>
        <v>57.322179129115277</v>
      </c>
      <c r="V397" s="149">
        <f t="shared" si="434"/>
        <v>1.7423586108659614E-2</v>
      </c>
      <c r="W397" s="149">
        <f>0.5*Sections!$U$2*Sections!$T$2*Sections!N397^2</f>
        <v>594.39561535311464</v>
      </c>
      <c r="X397" s="149">
        <f>BikeData!$N$2*((Sections!$P$2)/Sections!$N$2)-(0.5*Sections!$U$2*Sections!$T$2*Sections!N397^2)/BikeData!$G$5</f>
        <v>8.1828214812400404</v>
      </c>
      <c r="Y397" s="149">
        <f>Sections!$V$2*BikeData!$N$2*(Sections!$P$2/Sections!$M$2)/(1-Sections!$V$2*Sections!$N$2/Sections!$M$2)</f>
        <v>15.459349727578084</v>
      </c>
      <c r="Z397" s="149">
        <f t="shared" si="470"/>
        <v>8.1828214812400404</v>
      </c>
      <c r="AA397" s="149">
        <f>$D$2-M397</f>
        <v>132.19999999999999</v>
      </c>
      <c r="AB397" s="149">
        <f>MAX(0, (N397^2 - M$17^2)/(2*Sections!Z397))</f>
        <v>146.97587403921634</v>
      </c>
      <c r="AC397" s="149">
        <f t="shared" si="441"/>
        <v>1</v>
      </c>
      <c r="AD397" s="149">
        <f t="shared" si="435"/>
        <v>-8.1828214812400404</v>
      </c>
      <c r="AE397" s="639"/>
      <c r="FQ397" s="637"/>
      <c r="FR397" s="160">
        <f>INDEX($B$29:$B$34, MATCH($FV397, $A$29:$A$34, 0))</f>
        <v>281.54523308547459</v>
      </c>
      <c r="FS397" s="129">
        <f t="shared" si="442"/>
        <v>371</v>
      </c>
      <c r="FT397" s="129">
        <f t="shared" si="443"/>
        <v>56.577560121107332</v>
      </c>
      <c r="FU397" s="129">
        <f t="shared" si="444"/>
        <v>203.6792164359864</v>
      </c>
      <c r="FV397" s="149">
        <f>IF(GI397=1,
IF(FT397&lt;$E$29,1,
IF(FT397&lt;$E$30,2,
IF(FT397&lt;$E$31,3,
IF(FT397&lt;$E$32,4,
IF(FT397&lt;$E$33,5,
IF(FT397&lt;$E$34,6)))))),
IF(FT397&gt;$F$29,1,
IF(FT397&gt;$F$30,2,
IF(FT397&gt;$F$31,3,
IF(FT397&gt;$F$32,4,
IF(FT397&gt;$F$33,5,
IF(FT397&gt;$F$34,6)))))))</f>
        <v>4</v>
      </c>
      <c r="FW397" s="149" cm="1">
        <f t="array" ref="FW397">INDEX(Sections!$A$37:$F$67, MATCH(FT397, Acceleration!$H$6:$H$36, 1), Sections!FV397)</f>
        <v>4.7104625432718503</v>
      </c>
      <c r="FX397" s="129">
        <f>(BikeData!$G$5/FR397)*BikeData!$N$2*(Sections!$O$2/Sections!$N$2)-Sections!GC397/Sections!FR397</f>
        <v>8.1989350198164956</v>
      </c>
      <c r="FY397" s="129">
        <f>(Sections!$V$2*Sections!$L$2*BikeData!$N$2*((Sections!$P$2)/Sections!$M$2)/(1-Sections!$V$2*Sections!$N$2/Sections!$M$2))/Sections!FR397-Sections!GC397/Sections!FR397</f>
        <v>12.449454867346834</v>
      </c>
      <c r="FZ397" s="129">
        <f t="shared" si="445"/>
        <v>4.7104625432718503</v>
      </c>
      <c r="GA397" s="129">
        <f t="shared" si="467"/>
        <v>56.431522191975901</v>
      </c>
      <c r="GB397" s="129">
        <f t="shared" si="468"/>
        <v>1.7697692601901741E-2</v>
      </c>
      <c r="GC397" s="149">
        <f>0.5*Sections!$U$2*Sections!$T$2*Sections!FT397^2</f>
        <v>576.18365566635259</v>
      </c>
      <c r="GD397" s="149">
        <f>BikeData!$N$2*((Sections!$P$2)/Sections!$N$2)-(0.5*Sections!$U$2*Sections!$T$2*Sections!FT397^2)/BikeData!$G$5</f>
        <v>8.25180617702323</v>
      </c>
      <c r="GE397" s="149">
        <f>Sections!$V$2*BikeData!$N$2*(Sections!$P$2/Sections!$M$2)/(1-Sections!$V$2*Sections!$N$2/Sections!$M$2)</f>
        <v>15.459349727578084</v>
      </c>
      <c r="GF397" s="149">
        <f t="shared" si="446"/>
        <v>8.25180617702323</v>
      </c>
      <c r="GG397" s="149">
        <f t="shared" si="447"/>
        <v>143.54111422000005</v>
      </c>
      <c r="GH397" s="149">
        <f>MAX(0, (FT397^2 - CX$6^2)/(2*Sections!GF397))</f>
        <v>193.9587673648108</v>
      </c>
      <c r="GI397" s="149">
        <f t="shared" si="448"/>
        <v>1</v>
      </c>
      <c r="GJ397" s="149">
        <f t="shared" si="469"/>
        <v>-8.25180617702323</v>
      </c>
      <c r="GK397" s="639"/>
      <c r="GL397" s="670"/>
      <c r="GM397" s="229">
        <f>INDEX($B$29:$B$34, MATCH(GQ397, $A$29:$A$34, 0))</f>
        <v>327.25651568900486</v>
      </c>
      <c r="GN397" s="106">
        <f t="shared" si="449"/>
        <v>371</v>
      </c>
      <c r="GO397" s="106">
        <f t="shared" si="450"/>
        <v>23.240674412530172</v>
      </c>
      <c r="GP397" s="106">
        <f t="shared" si="451"/>
        <v>83.666427885108618</v>
      </c>
      <c r="GQ397" s="106">
        <f>IF(HD397=1,
IF(GO397&lt;$E$29,1,
IF(GO397&lt;$E$30,2,
IF(GO397&lt;$E$31,3,
IF(GO397&lt;$E$32,4,
IF(GO397&lt;$E$33,5,
IF(GO397&lt;$E$34,6)))))),
IF(GO397&gt;$F$29,1,
IF(GO397&gt;$F$30,2,
IF(GO397&gt;$F$31,3,
IF(GO397&gt;$F$32,4,
IF(GO397&gt;$F$33,5,
IF(GO397&gt;$F$34,6)))))))</f>
        <v>1</v>
      </c>
      <c r="GR397" s="106" cm="1">
        <f t="array" ref="GR397">INDEX(Sections!$A$37:$F$67, MATCH(GO397, Acceleration!$H$6:$H$36, 1), Sections!GQ397)</f>
        <v>11.702074125987963</v>
      </c>
      <c r="GS397" s="106">
        <f>(BikeData!$G$5/GM397)*BikeData!$N$2*(Sections!$O$2/Sections!$N$2)-Sections!GX397/Sections!GM397</f>
        <v>8.5172682063119414</v>
      </c>
      <c r="GT397" s="106">
        <f>(Sections!$V$2*Sections!$L$2*BikeData!$N$2*((Sections!$P$2)/Sections!$M$2)/(1-Sections!$V$2*Sections!$N$2/Sections!$M$2))/Sections!GM397-Sections!GX397/Sections!GM397</f>
        <v>12.174074240220259</v>
      </c>
      <c r="GU397" s="106">
        <f t="shared" si="452"/>
        <v>8.5172682063119414</v>
      </c>
      <c r="GV397" s="106">
        <f t="shared" si="462"/>
        <v>22.803439358441775</v>
      </c>
      <c r="GW397" s="106">
        <f t="shared" si="465"/>
        <v>4.343660538126988E-2</v>
      </c>
      <c r="GX397" s="106">
        <f>0.5*Sections!$U$2*Sections!$T$2*Sections!GO397^2</f>
        <v>97.223210486862243</v>
      </c>
      <c r="GY397" s="106">
        <f>BikeData!$N$2*((Sections!$P$2)/Sections!$N$2)-(0.5*Sections!$U$2*Sections!$T$2*Sections!GO397^2)/BikeData!$G$5</f>
        <v>10.066050287551603</v>
      </c>
      <c r="GZ397" s="106">
        <f>Sections!$V$2*BikeData!$N$2*(Sections!$P$2/Sections!$M$2)/(1-Sections!$V$2*Sections!$N$2/Sections!$M$2)</f>
        <v>15.459349727578084</v>
      </c>
      <c r="HA397" s="106">
        <f t="shared" si="453"/>
        <v>10.066050287551603</v>
      </c>
      <c r="HB397" s="106">
        <f t="shared" si="454"/>
        <v>12.211878759999991</v>
      </c>
      <c r="HC397" s="106">
        <f>MAX(0, (GO397^2 - DY$9^2)/(2*Sections!HA397))</f>
        <v>26.829239459353623</v>
      </c>
      <c r="HD397" s="106">
        <f t="shared" si="455"/>
        <v>1</v>
      </c>
      <c r="HE397" s="106">
        <f t="shared" si="466"/>
        <v>-10.066050287551603</v>
      </c>
      <c r="HF397" s="639"/>
    </row>
    <row r="398" spans="2:214">
      <c r="B398" s="65"/>
      <c r="C398" s="65"/>
      <c r="D398" s="65"/>
      <c r="E398" s="111"/>
      <c r="F398" s="111"/>
      <c r="K398" s="674"/>
      <c r="L398" s="192">
        <f>INDEX($B$29:$B$34, MATCH($P398, $A$29:$A$34, 0))</f>
        <v>281.54523308547459</v>
      </c>
      <c r="M398" s="149">
        <f t="shared" si="436"/>
        <v>372</v>
      </c>
      <c r="N398" s="149">
        <f t="shared" si="440"/>
        <v>57.322179129115277</v>
      </c>
      <c r="O398" s="149">
        <f t="shared" si="437"/>
        <v>206.35984486481499</v>
      </c>
      <c r="P398" s="149">
        <f>IF(AC398=1,
IF(N398&lt;$E$29,1,
IF(N398&lt;$E$30,2,
IF(N398&lt;$E$31,3,
IF(N398&lt;$E$32,4,
IF(N398&lt;$E$33,5,
IF(N398&lt;$E$34,6)))))),
IF(N398&gt;$F$29,1,
IF(N398&gt;$F$30,2,
IF(N398&gt;$F$31,3,
IF(N398&gt;$F$32,4,
IF(N398&gt;$F$33,5,
IF(N398&gt;$F$34,6)))))))</f>
        <v>4</v>
      </c>
      <c r="Q398" s="149" cm="1">
        <f t="array" ref="Q398">INDEX(Sections!$A$37:$F$67, MATCH(N398, Acceleration!$H$6:$H$36, 1), Sections!P398)</f>
        <v>4.7104625432718503</v>
      </c>
      <c r="R398" s="149">
        <f>(BikeData!$G$5/L398)*BikeData!$N$2*(Sections!$O$2/Sections!$N$2)-Sections!W398/Sections!L398</f>
        <v>8.1447123153998255</v>
      </c>
      <c r="S398" s="149">
        <f>(Sections!$V$2*Sections!$L$2*BikeData!$N$2*((Sections!$P$2)/Sections!$M$2)/(1-Sections!$V$2*Sections!$N$2/Sections!$M$2))/Sections!L398-Sections!W398/Sections!L398</f>
        <v>12.395232162930167</v>
      </c>
      <c r="T398" s="149">
        <f t="shared" si="438"/>
        <v>4.7104625432718503</v>
      </c>
      <c r="U398" s="149">
        <f t="shared" si="432"/>
        <v>57.179054384993471</v>
      </c>
      <c r="V398" s="149">
        <f t="shared" si="434"/>
        <v>1.7467060734796015E-2</v>
      </c>
      <c r="W398" s="149">
        <f>0.5*Sections!$U$2*Sections!$T$2*Sections!N398^2</f>
        <v>591.44979961986826</v>
      </c>
      <c r="X398" s="149">
        <f>BikeData!$N$2*((Sections!$P$2)/Sections!$N$2)-(0.5*Sections!$U$2*Sections!$T$2*Sections!N398^2)/BikeData!$G$5</f>
        <v>8.1939798741690044</v>
      </c>
      <c r="Y398" s="149">
        <f>Sections!$V$2*BikeData!$N$2*(Sections!$P$2/Sections!$M$2)/(1-Sections!$V$2*Sections!$N$2/Sections!$M$2)</f>
        <v>15.459349727578084</v>
      </c>
      <c r="Z398" s="149">
        <f t="shared" si="470"/>
        <v>8.1939798741690044</v>
      </c>
      <c r="AA398" s="149">
        <f>$D$2-M398</f>
        <v>131.19999999999999</v>
      </c>
      <c r="AB398" s="149">
        <f>MAX(0, (N398^2 - M$17^2)/(2*Sections!Z398))</f>
        <v>145.77708710225872</v>
      </c>
      <c r="AC398" s="149">
        <f t="shared" si="441"/>
        <v>1</v>
      </c>
      <c r="AD398" s="149">
        <f t="shared" si="435"/>
        <v>-8.1939798741690044</v>
      </c>
      <c r="AE398" s="639"/>
      <c r="FQ398" s="637"/>
      <c r="FR398" s="160">
        <f>INDEX($B$29:$B$34, MATCH($FV398, $A$29:$A$34, 0))</f>
        <v>281.54523308547459</v>
      </c>
      <c r="FS398" s="129">
        <f t="shared" si="442"/>
        <v>372</v>
      </c>
      <c r="FT398" s="129">
        <f t="shared" si="443"/>
        <v>56.431522191975901</v>
      </c>
      <c r="FU398" s="129">
        <f t="shared" si="444"/>
        <v>203.15347989111325</v>
      </c>
      <c r="FV398" s="149">
        <f>IF(GI398=1,
IF(FT398&lt;$E$29,1,
IF(FT398&lt;$E$30,2,
IF(FT398&lt;$E$31,3,
IF(FT398&lt;$E$32,4,
IF(FT398&lt;$E$33,5,
IF(FT398&lt;$E$34,6)))))),
IF(FT398&gt;$F$29,1,
IF(FT398&gt;$F$30,2,
IF(FT398&gt;$F$31,3,
IF(FT398&gt;$F$32,4,
IF(FT398&gt;$F$33,5,
IF(FT398&gt;$F$34,6)))))))</f>
        <v>4</v>
      </c>
      <c r="FW398" s="149" cm="1">
        <f t="array" ref="FW398">INDEX(Sections!$A$37:$F$67, MATCH(FT398, Acceleration!$H$6:$H$36, 1), Sections!FV398)</f>
        <v>4.7104625432718503</v>
      </c>
      <c r="FX398" s="129">
        <f>(BikeData!$G$5/FR398)*BikeData!$N$2*(Sections!$O$2/Sections!$N$2)-Sections!GC398/Sections!FR398</f>
        <v>8.2094862559044675</v>
      </c>
      <c r="FY398" s="129">
        <f>(Sections!$V$2*Sections!$L$2*BikeData!$N$2*((Sections!$P$2)/Sections!$M$2)/(1-Sections!$V$2*Sections!$N$2/Sections!$M$2))/Sections!FR398-Sections!GC398/Sections!FR398</f>
        <v>12.460006103434807</v>
      </c>
      <c r="FZ398" s="129">
        <f t="shared" si="445"/>
        <v>4.7104625432718503</v>
      </c>
      <c r="GA398" s="129">
        <f t="shared" si="467"/>
        <v>56.284905433193053</v>
      </c>
      <c r="GB398" s="129">
        <f t="shared" si="468"/>
        <v>1.7743642538520302E-2</v>
      </c>
      <c r="GC398" s="149">
        <f>0.5*Sections!$U$2*Sections!$T$2*Sections!FT398^2</f>
        <v>573.21300544262431</v>
      </c>
      <c r="GD398" s="149">
        <f>BikeData!$N$2*((Sections!$P$2)/Sections!$N$2)-(0.5*Sections!$U$2*Sections!$T$2*Sections!FT398^2)/BikeData!$G$5</f>
        <v>8.2630586399918986</v>
      </c>
      <c r="GE398" s="149">
        <f>Sections!$V$2*BikeData!$N$2*(Sections!$P$2/Sections!$M$2)/(1-Sections!$V$2*Sections!$N$2/Sections!$M$2)</f>
        <v>15.459349727578084</v>
      </c>
      <c r="GF398" s="149">
        <f t="shared" si="446"/>
        <v>8.2630586399918986</v>
      </c>
      <c r="GG398" s="149">
        <f t="shared" si="447"/>
        <v>142.54111422000005</v>
      </c>
      <c r="GH398" s="149">
        <f>MAX(0, (FT398^2 - CX$6^2)/(2*Sections!GF398))</f>
        <v>192.69600009195813</v>
      </c>
      <c r="GI398" s="149">
        <f t="shared" si="448"/>
        <v>1</v>
      </c>
      <c r="GJ398" s="149">
        <f t="shared" si="469"/>
        <v>-8.2630586399918986</v>
      </c>
      <c r="GK398" s="639"/>
      <c r="GL398" s="670"/>
      <c r="GM398" s="229">
        <f>INDEX($B$29:$B$34, MATCH(GQ398, $A$29:$A$34, 0))</f>
        <v>327.25651568900486</v>
      </c>
      <c r="GN398" s="106">
        <f t="shared" si="449"/>
        <v>372</v>
      </c>
      <c r="GO398" s="106">
        <f t="shared" si="450"/>
        <v>22.803439358441775</v>
      </c>
      <c r="GP398" s="106">
        <f t="shared" si="451"/>
        <v>82.092381690390397</v>
      </c>
      <c r="GQ398" s="106">
        <f>IF(HD398=1,
IF(GO398&lt;$E$29,1,
IF(GO398&lt;$E$30,2,
IF(GO398&lt;$E$31,3,
IF(GO398&lt;$E$32,4,
IF(GO398&lt;$E$33,5,
IF(GO398&lt;$E$34,6)))))),
IF(GO398&gt;$F$29,1,
IF(GO398&gt;$F$30,2,
IF(GO398&gt;$F$31,3,
IF(GO398&gt;$F$32,4,
IF(GO398&gt;$F$33,5,
IF(GO398&gt;$F$34,6)))))))</f>
        <v>1</v>
      </c>
      <c r="GR398" s="106" cm="1">
        <f t="array" ref="GR398">INDEX(Sections!$A$37:$F$67, MATCH(GO398, Acceleration!$H$6:$H$36, 1), Sections!GQ398)</f>
        <v>11.702074125987963</v>
      </c>
      <c r="GS398" s="106">
        <f>(BikeData!$G$5/GM398)*BikeData!$N$2*(Sections!$O$2/Sections!$N$2)-Sections!GX398/Sections!GM398</f>
        <v>8.5283414101437707</v>
      </c>
      <c r="GT398" s="106">
        <f>(Sections!$V$2*Sections!$L$2*BikeData!$N$2*((Sections!$P$2)/Sections!$M$2)/(1-Sections!$V$2*Sections!$N$2/Sections!$M$2))/Sections!GM398-Sections!GX398/Sections!GM398</f>
        <v>12.185147444052088</v>
      </c>
      <c r="GU398" s="106">
        <f t="shared" si="452"/>
        <v>8.5283414101437707</v>
      </c>
      <c r="GV398" s="106">
        <f t="shared" si="462"/>
        <v>22.3570412428525</v>
      </c>
      <c r="GW398" s="106">
        <f t="shared" si="465"/>
        <v>4.4286508322559343E-2</v>
      </c>
      <c r="GX398" s="106">
        <f>0.5*Sections!$U$2*Sections!$T$2*Sections!GO398^2</f>
        <v>93.59943238334364</v>
      </c>
      <c r="GY398" s="106">
        <f>BikeData!$N$2*((Sections!$P$2)/Sections!$N$2)-(0.5*Sections!$U$2*Sections!$T$2*Sections!GO398^2)/BikeData!$G$5</f>
        <v>10.079776719761901</v>
      </c>
      <c r="GZ398" s="106">
        <f>Sections!$V$2*BikeData!$N$2*(Sections!$P$2/Sections!$M$2)/(1-Sections!$V$2*Sections!$N$2/Sections!$M$2)</f>
        <v>15.459349727578084</v>
      </c>
      <c r="HA398" s="106">
        <f t="shared" si="453"/>
        <v>10.079776719761901</v>
      </c>
      <c r="HB398" s="106">
        <f t="shared" si="454"/>
        <v>11.211878759999991</v>
      </c>
      <c r="HC398" s="106">
        <f>MAX(0, (GO398^2 - DY$9^2)/(2*Sections!HA398))</f>
        <v>25.794065733353591</v>
      </c>
      <c r="HD398" s="106">
        <f t="shared" si="455"/>
        <v>1</v>
      </c>
      <c r="HE398" s="106">
        <f t="shared" si="466"/>
        <v>-10.079776719761901</v>
      </c>
      <c r="HF398" s="639"/>
    </row>
    <row r="399" spans="2:214">
      <c r="B399" s="65"/>
      <c r="C399" s="65"/>
      <c r="D399" s="65"/>
      <c r="E399" s="111"/>
      <c r="F399" s="111"/>
      <c r="K399" s="674"/>
      <c r="L399" s="192">
        <f>INDEX($B$29:$B$34, MATCH($P399, $A$29:$A$34, 0))</f>
        <v>281.54523308547459</v>
      </c>
      <c r="M399" s="149">
        <f t="shared" si="436"/>
        <v>373</v>
      </c>
      <c r="N399" s="149">
        <f t="shared" si="440"/>
        <v>57.179054384993471</v>
      </c>
      <c r="O399" s="149">
        <f t="shared" si="437"/>
        <v>205.84459578597651</v>
      </c>
      <c r="P399" s="149">
        <f>IF(AC399=1,
IF(N399&lt;$E$29,1,
IF(N399&lt;$E$30,2,
IF(N399&lt;$E$31,3,
IF(N399&lt;$E$32,4,
IF(N399&lt;$E$33,5,
IF(N399&lt;$E$34,6)))))),
IF(N399&gt;$F$29,1,
IF(N399&gt;$F$30,2,
IF(N399&gt;$F$31,3,
IF(N399&gt;$F$32,4,
IF(N399&gt;$F$33,5,
IF(N399&gt;$F$34,6)))))))</f>
        <v>4</v>
      </c>
      <c r="Q399" s="149" cm="1">
        <f t="array" ref="Q399">INDEX(Sections!$A$37:$F$67, MATCH(N399, Acceleration!$H$6:$H$36, 1), Sections!P399)</f>
        <v>4.7104625432718503</v>
      </c>
      <c r="R399" s="149">
        <f>(BikeData!$G$5/L399)*BikeData!$N$2*(Sections!$O$2/Sections!$N$2)-Sections!W399/Sections!L399</f>
        <v>8.1551896114363238</v>
      </c>
      <c r="S399" s="149">
        <f>(Sections!$V$2*Sections!$L$2*BikeData!$N$2*((Sections!$P$2)/Sections!$M$2)/(1-Sections!$V$2*Sections!$N$2/Sections!$M$2))/Sections!L399-Sections!W399/Sections!L399</f>
        <v>12.405709458966662</v>
      </c>
      <c r="T399" s="149">
        <f t="shared" si="438"/>
        <v>4.7104625432718503</v>
      </c>
      <c r="U399" s="149">
        <f t="shared" si="432"/>
        <v>57.035374579254452</v>
      </c>
      <c r="V399" s="149">
        <f t="shared" si="434"/>
        <v>1.7510922377644511E-2</v>
      </c>
      <c r="W399" s="149">
        <f>0.5*Sections!$U$2*Sections!$T$2*Sections!N399^2</f>
        <v>588.49996686516738</v>
      </c>
      <c r="X399" s="149">
        <f>BikeData!$N$2*((Sections!$P$2)/Sections!$N$2)-(0.5*Sections!$U$2*Sections!$T$2*Sections!N399^2)/BikeData!$G$5</f>
        <v>8.2051534830883259</v>
      </c>
      <c r="Y399" s="149">
        <f>Sections!$V$2*BikeData!$N$2*(Sections!$P$2/Sections!$M$2)/(1-Sections!$V$2*Sections!$N$2/Sections!$M$2)</f>
        <v>15.459349727578084</v>
      </c>
      <c r="Z399" s="149">
        <f t="shared" si="470"/>
        <v>8.2051534830883259</v>
      </c>
      <c r="AA399" s="149">
        <f>$D$2-M399</f>
        <v>130.19999999999999</v>
      </c>
      <c r="AB399" s="149">
        <f>MAX(0, (N399^2 - M$17^2)/(2*Sections!Z399))</f>
        <v>144.57993264864692</v>
      </c>
      <c r="AC399" s="149">
        <f t="shared" si="441"/>
        <v>1</v>
      </c>
      <c r="AD399" s="149">
        <f t="shared" si="435"/>
        <v>-8.2051534830883259</v>
      </c>
      <c r="AE399" s="639"/>
      <c r="FQ399" s="637"/>
      <c r="FR399" s="160">
        <f>INDEX($B$29:$B$34, MATCH($FV399, $A$29:$A$34, 0))</f>
        <v>281.54523308547459</v>
      </c>
      <c r="FS399" s="129">
        <f t="shared" si="442"/>
        <v>373</v>
      </c>
      <c r="FT399" s="129">
        <f t="shared" si="443"/>
        <v>56.284905433193053</v>
      </c>
      <c r="FU399" s="129">
        <f t="shared" si="444"/>
        <v>202.62565955949501</v>
      </c>
      <c r="FV399" s="149">
        <f>IF(GI399=1,
IF(FT399&lt;$E$29,1,
IF(FT399&lt;$E$30,2,
IF(FT399&lt;$E$31,3,
IF(FT399&lt;$E$32,4,
IF(FT399&lt;$E$33,5,
IF(FT399&lt;$E$34,6)))))),
IF(FT399&gt;$F$29,1,
IF(FT399&gt;$F$30,2,
IF(FT399&gt;$F$31,3,
IF(FT399&gt;$F$32,4,
IF(FT399&gt;$F$33,5,
IF(FT399&gt;$F$34,6)))))))</f>
        <v>4</v>
      </c>
      <c r="FW399" s="149" cm="1">
        <f t="array" ref="FW399">INDEX(Sections!$A$37:$F$67, MATCH(FT399, Acceleration!$H$6:$H$36, 1), Sections!FV399)</f>
        <v>4.7104625432718503</v>
      </c>
      <c r="FX399" s="129">
        <f>(BikeData!$G$5/FR399)*BikeData!$N$2*(Sections!$O$2/Sections!$N$2)-Sections!GC399/Sections!FR399</f>
        <v>8.2200518800416518</v>
      </c>
      <c r="FY399" s="129">
        <f>(Sections!$V$2*Sections!$L$2*BikeData!$N$2*((Sections!$P$2)/Sections!$M$2)/(1-Sections!$V$2*Sections!$N$2/Sections!$M$2))/Sections!FR399-Sections!GC399/Sections!FR399</f>
        <v>12.470571727571992</v>
      </c>
      <c r="FZ399" s="129">
        <f t="shared" si="445"/>
        <v>4.7104625432718503</v>
      </c>
      <c r="GA399" s="129">
        <f t="shared" si="467"/>
        <v>56.137705036178922</v>
      </c>
      <c r="GB399" s="129">
        <f t="shared" si="468"/>
        <v>1.7790015652989013E-2</v>
      </c>
      <c r="GC399" s="149">
        <f>0.5*Sections!$U$2*Sections!$T$2*Sections!FT399^2</f>
        <v>570.23830433222724</v>
      </c>
      <c r="GD399" s="149">
        <f>BikeData!$N$2*((Sections!$P$2)/Sections!$N$2)-(0.5*Sections!$U$2*Sections!$T$2*Sections!FT399^2)/BikeData!$G$5</f>
        <v>8.2743264472282512</v>
      </c>
      <c r="GE399" s="149">
        <f>Sections!$V$2*BikeData!$N$2*(Sections!$P$2/Sections!$M$2)/(1-Sections!$V$2*Sections!$N$2/Sections!$M$2)</f>
        <v>15.459349727578084</v>
      </c>
      <c r="GF399" s="149">
        <f t="shared" si="446"/>
        <v>8.2743264472282512</v>
      </c>
      <c r="GG399" s="149">
        <f t="shared" si="447"/>
        <v>141.54111422000005</v>
      </c>
      <c r="GH399" s="149">
        <f>MAX(0, (FT399^2 - CX$6^2)/(2*Sections!GF399))</f>
        <v>191.43495242955419</v>
      </c>
      <c r="GI399" s="149">
        <f t="shared" si="448"/>
        <v>1</v>
      </c>
      <c r="GJ399" s="149">
        <f t="shared" si="469"/>
        <v>-8.2743264472282512</v>
      </c>
      <c r="GK399" s="639"/>
      <c r="GL399" s="670"/>
      <c r="GM399" s="229">
        <f>INDEX($B$29:$B$34, MATCH(GQ399, $A$29:$A$34, 0))</f>
        <v>327.25651568900486</v>
      </c>
      <c r="GN399" s="106">
        <f t="shared" si="449"/>
        <v>373</v>
      </c>
      <c r="GO399" s="106">
        <f t="shared" si="450"/>
        <v>22.3570412428525</v>
      </c>
      <c r="GP399" s="106">
        <f t="shared" si="451"/>
        <v>80.485348474269003</v>
      </c>
      <c r="GQ399" s="106">
        <f>IF(HD399=1,
IF(GO399&lt;$E$29,1,
IF(GO399&lt;$E$30,2,
IF(GO399&lt;$E$31,3,
IF(GO399&lt;$E$32,4,
IF(GO399&lt;$E$33,5,
IF(GO399&lt;$E$34,6)))))),
IF(GO399&gt;$F$29,1,
IF(GO399&gt;$F$30,2,
IF(GO399&gt;$F$31,3,
IF(GO399&gt;$F$32,4,
IF(GO399&gt;$F$33,5,
IF(GO399&gt;$F$34,6)))))))</f>
        <v>1</v>
      </c>
      <c r="GR399" s="106" cm="1">
        <f t="array" ref="GR399">INDEX(Sections!$A$37:$F$67, MATCH(GO399, Acceleration!$H$6:$H$36, 1), Sections!GQ399)</f>
        <v>11.167263349953945</v>
      </c>
      <c r="GS399" s="106">
        <f>(BikeData!$G$5/GM399)*BikeData!$N$2*(Sections!$O$2/Sections!$N$2)-Sections!GX399/Sections!GM399</f>
        <v>8.5394297137990076</v>
      </c>
      <c r="GT399" s="106">
        <f>(Sections!$V$2*Sections!$L$2*BikeData!$N$2*((Sections!$P$2)/Sections!$M$2)/(1-Sections!$V$2*Sections!$N$2/Sections!$M$2))/Sections!GM399-Sections!GX399/Sections!GM399</f>
        <v>12.196235747707325</v>
      </c>
      <c r="GU399" s="106">
        <f t="shared" si="452"/>
        <v>8.5394297137990076</v>
      </c>
      <c r="GV399" s="106">
        <f t="shared" si="462"/>
        <v>21.900918916678794</v>
      </c>
      <c r="GW399" s="106">
        <f t="shared" si="465"/>
        <v>4.5189610926279516E-2</v>
      </c>
      <c r="GX399" s="106">
        <f>0.5*Sections!$U$2*Sections!$T$2*Sections!GO399^2</f>
        <v>89.970712764229376</v>
      </c>
      <c r="GY399" s="106">
        <f>BikeData!$N$2*((Sections!$P$2)/Sections!$N$2)-(0.5*Sections!$U$2*Sections!$T$2*Sections!GO399^2)/BikeData!$G$5</f>
        <v>10.093521869834303</v>
      </c>
      <c r="GZ399" s="106">
        <f>Sections!$V$2*BikeData!$N$2*(Sections!$P$2/Sections!$M$2)/(1-Sections!$V$2*Sections!$N$2/Sections!$M$2)</f>
        <v>15.459349727578084</v>
      </c>
      <c r="HA399" s="106">
        <f t="shared" si="453"/>
        <v>10.093521869834303</v>
      </c>
      <c r="HB399" s="106">
        <f t="shared" si="454"/>
        <v>10.211878759999991</v>
      </c>
      <c r="HC399" s="106">
        <f>MAX(0, (GO399^2 - DY$9^2)/(2*Sections!HA399))</f>
        <v>24.760301685600503</v>
      </c>
      <c r="HD399" s="106">
        <f t="shared" si="455"/>
        <v>1</v>
      </c>
      <c r="HE399" s="106">
        <f t="shared" si="466"/>
        <v>-10.093521869834303</v>
      </c>
      <c r="HF399" s="639"/>
    </row>
    <row r="400" spans="2:214">
      <c r="B400" s="65"/>
      <c r="C400" s="65"/>
      <c r="D400" s="65"/>
      <c r="E400" s="111"/>
      <c r="F400" s="111"/>
      <c r="K400" s="674"/>
      <c r="L400" s="192">
        <f>INDEX($B$29:$B$34, MATCH($P400, $A$29:$A$34, 0))</f>
        <v>281.54523308547459</v>
      </c>
      <c r="M400" s="149">
        <f t="shared" si="436"/>
        <v>374</v>
      </c>
      <c r="N400" s="149">
        <f t="shared" si="440"/>
        <v>57.035374579254452</v>
      </c>
      <c r="O400" s="149">
        <f t="shared" si="437"/>
        <v>205.32734848531604</v>
      </c>
      <c r="P400" s="149">
        <f>IF(AC400=1,
IF(N400&lt;$E$29,1,
IF(N400&lt;$E$30,2,
IF(N400&lt;$E$31,3,
IF(N400&lt;$E$32,4,
IF(N400&lt;$E$33,5,
IF(N400&lt;$E$34,6)))))),
IF(N400&gt;$F$29,1,
IF(N400&gt;$F$30,2,
IF(N400&gt;$F$31,3,
IF(N400&gt;$F$32,4,
IF(N400&gt;$F$33,5,
IF(N400&gt;$F$34,6)))))))</f>
        <v>4</v>
      </c>
      <c r="Q400" s="149" cm="1">
        <f t="array" ref="Q400">INDEX(Sections!$A$37:$F$67, MATCH(N400, Acceleration!$H$6:$H$36, 1), Sections!P400)</f>
        <v>4.7104625432718503</v>
      </c>
      <c r="R400" s="149">
        <f>(BikeData!$G$5/L400)*BikeData!$N$2*(Sections!$O$2/Sections!$N$2)-Sections!W400/Sections!L400</f>
        <v>8.1656811946946863</v>
      </c>
      <c r="S400" s="149">
        <f>(Sections!$V$2*Sections!$L$2*BikeData!$N$2*((Sections!$P$2)/Sections!$M$2)/(1-Sections!$V$2*Sections!$N$2/Sections!$M$2))/Sections!L400-Sections!W400/Sections!L400</f>
        <v>12.416201042225026</v>
      </c>
      <c r="T400" s="149">
        <f t="shared" si="438"/>
        <v>4.7104625432718503</v>
      </c>
      <c r="U400" s="149">
        <f t="shared" si="432"/>
        <v>56.891135238614908</v>
      </c>
      <c r="V400" s="149">
        <f t="shared" si="434"/>
        <v>1.7555176606369457E-2</v>
      </c>
      <c r="W400" s="149">
        <f>0.5*Sections!$U$2*Sections!$T$2*Sections!N400^2</f>
        <v>585.5461116112557</v>
      </c>
      <c r="X400" s="149">
        <f>BikeData!$N$2*((Sections!$P$2)/Sections!$N$2)-(0.5*Sections!$U$2*Sections!$T$2*Sections!N400^2)/BikeData!$G$5</f>
        <v>8.216342328747082</v>
      </c>
      <c r="Y400" s="149">
        <f>Sections!$V$2*BikeData!$N$2*(Sections!$P$2/Sections!$M$2)/(1-Sections!$V$2*Sections!$N$2/Sections!$M$2)</f>
        <v>15.459349727578084</v>
      </c>
      <c r="Z400" s="149">
        <f t="shared" si="470"/>
        <v>8.216342328747082</v>
      </c>
      <c r="AA400" s="149">
        <f>$D$2-M400</f>
        <v>129.19999999999999</v>
      </c>
      <c r="AB400" s="149">
        <f>MAX(0, (N400^2 - M$17^2)/(2*Sections!Z400))</f>
        <v>143.38440845529882</v>
      </c>
      <c r="AC400" s="149">
        <f t="shared" si="441"/>
        <v>1</v>
      </c>
      <c r="AD400" s="149">
        <f t="shared" si="435"/>
        <v>-8.216342328747082</v>
      </c>
      <c r="AE400" s="639"/>
      <c r="FQ400" s="637"/>
      <c r="FR400" s="160">
        <f>INDEX($B$29:$B$34, MATCH($FV400, $A$29:$A$34, 0))</f>
        <v>281.54523308547459</v>
      </c>
      <c r="FS400" s="129">
        <f t="shared" si="442"/>
        <v>374</v>
      </c>
      <c r="FT400" s="129">
        <f t="shared" si="443"/>
        <v>56.137705036178922</v>
      </c>
      <c r="FU400" s="129">
        <f t="shared" si="444"/>
        <v>202.09573813024411</v>
      </c>
      <c r="FV400" s="149">
        <f>IF(GI400=1,
IF(FT400&lt;$E$29,1,
IF(FT400&lt;$E$30,2,
IF(FT400&lt;$E$31,3,
IF(FT400&lt;$E$32,4,
IF(FT400&lt;$E$33,5,
IF(FT400&lt;$E$34,6)))))),
IF(FT400&gt;$F$29,1,
IF(FT400&gt;$F$30,2,
IF(FT400&gt;$F$31,3,
IF(FT400&gt;$F$32,4,
IF(FT400&gt;$F$33,5,
IF(FT400&gt;$F$34,6)))))))</f>
        <v>4</v>
      </c>
      <c r="FW400" s="149" cm="1">
        <f t="array" ref="FW400">INDEX(Sections!$A$37:$F$67, MATCH(FT400, Acceleration!$H$6:$H$36, 1), Sections!FV400)</f>
        <v>4.7104625432718503</v>
      </c>
      <c r="FX400" s="129">
        <f>(BikeData!$G$5/FR400)*BikeData!$N$2*(Sections!$O$2/Sections!$N$2)-Sections!GC400/Sections!FR400</f>
        <v>8.2306319118481142</v>
      </c>
      <c r="FY400" s="129">
        <f>(Sections!$V$2*Sections!$L$2*BikeData!$N$2*((Sections!$P$2)/Sections!$M$2)/(1-Sections!$V$2*Sections!$N$2/Sections!$M$2))/Sections!FR400-Sections!GC400/Sections!FR400</f>
        <v>12.481151759378454</v>
      </c>
      <c r="FZ400" s="129">
        <f t="shared" si="445"/>
        <v>4.7104625432718503</v>
      </c>
      <c r="GA400" s="129">
        <f t="shared" si="467"/>
        <v>55.98991612326023</v>
      </c>
      <c r="GB400" s="129">
        <f t="shared" si="468"/>
        <v>1.7836818255121064E-2</v>
      </c>
      <c r="GC400" s="149">
        <f>0.5*Sections!$U$2*Sections!$T$2*Sections!FT400^2</f>
        <v>567.25954681122505</v>
      </c>
      <c r="GD400" s="149">
        <f>BikeData!$N$2*((Sections!$P$2)/Sections!$N$2)-(0.5*Sections!$U$2*Sections!$T$2*Sections!FT400^2)/BikeData!$G$5</f>
        <v>8.2856096196562898</v>
      </c>
      <c r="GE400" s="149">
        <f>Sections!$V$2*BikeData!$N$2*(Sections!$P$2/Sections!$M$2)/(1-Sections!$V$2*Sections!$N$2/Sections!$M$2)</f>
        <v>15.459349727578084</v>
      </c>
      <c r="GF400" s="149">
        <f t="shared" si="446"/>
        <v>8.2856096196562898</v>
      </c>
      <c r="GG400" s="149">
        <f t="shared" si="447"/>
        <v>140.54111422000005</v>
      </c>
      <c r="GH400" s="149">
        <f>MAX(0, (FT400^2 - CX$6^2)/(2*Sections!GF400))</f>
        <v>190.17562203586891</v>
      </c>
      <c r="GI400" s="149">
        <f t="shared" si="448"/>
        <v>1</v>
      </c>
      <c r="GJ400" s="149">
        <f t="shared" si="469"/>
        <v>-8.2856096196562898</v>
      </c>
      <c r="GK400" s="639"/>
      <c r="GL400" s="670"/>
      <c r="GM400" s="229">
        <f>INDEX($B$29:$B$34, MATCH(GQ400, $A$29:$A$34, 0))</f>
        <v>327.25651568900486</v>
      </c>
      <c r="GN400" s="106">
        <f t="shared" si="449"/>
        <v>374</v>
      </c>
      <c r="GO400" s="106">
        <f t="shared" si="450"/>
        <v>21.900918916678794</v>
      </c>
      <c r="GP400" s="106">
        <f t="shared" si="451"/>
        <v>78.843308100043657</v>
      </c>
      <c r="GQ400" s="106">
        <f>IF(HD400=1,
IF(GO400&lt;$E$29,1,
IF(GO400&lt;$E$30,2,
IF(GO400&lt;$E$31,3,
IF(GO400&lt;$E$32,4,
IF(GO400&lt;$E$33,5,
IF(GO400&lt;$E$34,6)))))),
IF(GO400&gt;$F$29,1,
IF(GO400&gt;$F$30,2,
IF(GO400&gt;$F$31,3,
IF(GO400&gt;$F$32,4,
IF(GO400&gt;$F$33,5,
IF(GO400&gt;$F$34,6)))))))</f>
        <v>1</v>
      </c>
      <c r="GR400" s="106" cm="1">
        <f t="array" ref="GR400">INDEX(Sections!$A$37:$F$67, MATCH(GO400, Acceleration!$H$6:$H$36, 1), Sections!GQ400)</f>
        <v>10.888276228377508</v>
      </c>
      <c r="GS400" s="106">
        <f>(BikeData!$G$5/GM400)*BikeData!$N$2*(Sections!$O$2/Sections!$N$2)-Sections!GX400/Sections!GM400</f>
        <v>8.5505331378683191</v>
      </c>
      <c r="GT400" s="106">
        <f>(Sections!$V$2*Sections!$L$2*BikeData!$N$2*((Sections!$P$2)/Sections!$M$2)/(1-Sections!$V$2*Sections!$N$2/Sections!$M$2))/Sections!GM400-Sections!GX400/Sections!GM400</f>
        <v>12.207339171776637</v>
      </c>
      <c r="GU400" s="106">
        <f t="shared" si="452"/>
        <v>8.5505331378683191</v>
      </c>
      <c r="GV400" s="106">
        <f t="shared" si="462"/>
        <v>21.434450724671084</v>
      </c>
      <c r="GW400" s="106">
        <f t="shared" si="465"/>
        <v>4.6151677406984171E-2</v>
      </c>
      <c r="GX400" s="106">
        <f>0.5*Sections!$U$2*Sections!$T$2*Sections!GO400^2</f>
        <v>86.337044891089022</v>
      </c>
      <c r="GY400" s="106">
        <f>BikeData!$N$2*((Sections!$P$2)/Sections!$N$2)-(0.5*Sections!$U$2*Sections!$T$2*Sections!GO400^2)/BikeData!$G$5</f>
        <v>10.107285763293168</v>
      </c>
      <c r="GZ400" s="106">
        <f>Sections!$V$2*BikeData!$N$2*(Sections!$P$2/Sections!$M$2)/(1-Sections!$V$2*Sections!$N$2/Sections!$M$2)</f>
        <v>15.459349727578084</v>
      </c>
      <c r="HA400" s="106">
        <f t="shared" si="453"/>
        <v>10.107285763293168</v>
      </c>
      <c r="HB400" s="106">
        <f t="shared" si="454"/>
        <v>9.2118787599999905</v>
      </c>
      <c r="HC400" s="106">
        <f>MAX(0, (GO400^2 - DY$9^2)/(2*Sections!HA400))</f>
        <v>23.727945396423561</v>
      </c>
      <c r="HD400" s="106">
        <f t="shared" si="455"/>
        <v>1</v>
      </c>
      <c r="HE400" s="106">
        <f t="shared" si="466"/>
        <v>-10.107285763293168</v>
      </c>
      <c r="HF400" s="639"/>
    </row>
    <row r="401" spans="2:214">
      <c r="B401" s="65"/>
      <c r="C401" s="65"/>
      <c r="D401" s="65"/>
      <c r="E401" s="111"/>
      <c r="F401" s="111"/>
      <c r="K401" s="674"/>
      <c r="L401" s="192">
        <f>INDEX($B$29:$B$34, MATCH($P401, $A$29:$A$34, 0))</f>
        <v>281.54523308547459</v>
      </c>
      <c r="M401" s="149">
        <f t="shared" si="436"/>
        <v>375</v>
      </c>
      <c r="N401" s="149">
        <f t="shared" si="440"/>
        <v>56.891135238614908</v>
      </c>
      <c r="O401" s="149">
        <f t="shared" si="437"/>
        <v>204.80808685901368</v>
      </c>
      <c r="P401" s="149">
        <f>IF(AC401=1,
IF(N401&lt;$E$29,1,
IF(N401&lt;$E$30,2,
IF(N401&lt;$E$31,3,
IF(N401&lt;$E$32,4,
IF(N401&lt;$E$33,5,
IF(N401&lt;$E$34,6)))))),
IF(N401&gt;$F$29,1,
IF(N401&gt;$F$30,2,
IF(N401&gt;$F$31,3,
IF(N401&gt;$F$32,4,
IF(N401&gt;$F$33,5,
IF(N401&gt;$F$34,6)))))))</f>
        <v>4</v>
      </c>
      <c r="Q401" s="149" cm="1">
        <f t="array" ref="Q401">INDEX(Sections!$A$37:$F$67, MATCH(N401, Acceleration!$H$6:$H$36, 1), Sections!P401)</f>
        <v>4.7104625432718503</v>
      </c>
      <c r="R401" s="149">
        <f>(BikeData!$G$5/L401)*BikeData!$N$2*(Sections!$O$2/Sections!$N$2)-Sections!W401/Sections!L401</f>
        <v>8.176187084657494</v>
      </c>
      <c r="S401" s="149">
        <f>(Sections!$V$2*Sections!$L$2*BikeData!$N$2*((Sections!$P$2)/Sections!$M$2)/(1-Sections!$V$2*Sections!$N$2/Sections!$M$2))/Sections!L401-Sections!W401/Sections!L401</f>
        <v>12.426706932187834</v>
      </c>
      <c r="T401" s="149">
        <f t="shared" si="438"/>
        <v>4.7104625432718503</v>
      </c>
      <c r="U401" s="149">
        <f t="shared" si="432"/>
        <v>56.746331827480489</v>
      </c>
      <c r="V401" s="149">
        <f t="shared" si="434"/>
        <v>1.7599829102463084E-2</v>
      </c>
      <c r="W401" s="149">
        <f>0.5*Sections!$U$2*Sections!$T$2*Sections!N401^2</f>
        <v>582.58822837290677</v>
      </c>
      <c r="X401" s="149">
        <f>BikeData!$N$2*((Sections!$P$2)/Sections!$N$2)-(0.5*Sections!$U$2*Sections!$T$2*Sections!N401^2)/BikeData!$G$5</f>
        <v>8.2275464319226472</v>
      </c>
      <c r="Y401" s="149">
        <f>Sections!$V$2*BikeData!$N$2*(Sections!$P$2/Sections!$M$2)/(1-Sections!$V$2*Sections!$N$2/Sections!$M$2)</f>
        <v>15.459349727578084</v>
      </c>
      <c r="Z401" s="149">
        <f t="shared" si="470"/>
        <v>8.2275464319226472</v>
      </c>
      <c r="AA401" s="149">
        <f>$D$2-M401</f>
        <v>128.19999999999999</v>
      </c>
      <c r="AB401" s="149">
        <f>MAX(0, (N401^2 - M$17^2)/(2*Sections!Z401))</f>
        <v>142.1905123021595</v>
      </c>
      <c r="AC401" s="149">
        <f t="shared" si="441"/>
        <v>1</v>
      </c>
      <c r="AD401" s="149">
        <f t="shared" si="435"/>
        <v>-8.2275464319226472</v>
      </c>
      <c r="AE401" s="639"/>
      <c r="FQ401" s="637"/>
      <c r="FR401" s="160">
        <f>INDEX($B$29:$B$34, MATCH($FV401, $A$29:$A$34, 0))</f>
        <v>281.54523308547459</v>
      </c>
      <c r="FS401" s="129">
        <f t="shared" si="442"/>
        <v>375</v>
      </c>
      <c r="FT401" s="129">
        <f t="shared" si="443"/>
        <v>55.98991612326023</v>
      </c>
      <c r="FU401" s="129">
        <f t="shared" si="444"/>
        <v>201.56369804373682</v>
      </c>
      <c r="FV401" s="149">
        <f>IF(GI401=1,
IF(FT401&lt;$E$29,1,
IF(FT401&lt;$E$30,2,
IF(FT401&lt;$E$31,3,
IF(FT401&lt;$E$32,4,
IF(FT401&lt;$E$33,5,
IF(FT401&lt;$E$34,6)))))),
IF(FT401&gt;$F$29,1,
IF(FT401&gt;$F$30,2,
IF(FT401&gt;$F$31,3,
IF(FT401&gt;$F$32,4,
IF(FT401&gt;$F$33,5,
IF(FT401&gt;$F$34,6)))))))</f>
        <v>4</v>
      </c>
      <c r="FW401" s="149" cm="1">
        <f t="array" ref="FW401">INDEX(Sections!$A$37:$F$67, MATCH(FT401, Acceleration!$H$6:$H$36, 1), Sections!FV401)</f>
        <v>4.7104625432718503</v>
      </c>
      <c r="FX401" s="129">
        <f>(BikeData!$G$5/FR401)*BikeData!$N$2*(Sections!$O$2/Sections!$N$2)-Sections!GC401/Sections!FR401</f>
        <v>8.2412263709706757</v>
      </c>
      <c r="FY401" s="129">
        <f>(Sections!$V$2*Sections!$L$2*BikeData!$N$2*((Sections!$P$2)/Sections!$M$2)/(1-Sections!$V$2*Sections!$N$2/Sections!$M$2))/Sections!FR401-Sections!GC401/Sections!FR401</f>
        <v>12.491746218501017</v>
      </c>
      <c r="FZ401" s="129">
        <f t="shared" si="445"/>
        <v>4.7104625432718503</v>
      </c>
      <c r="GA401" s="129">
        <f t="shared" si="467"/>
        <v>55.841533746247144</v>
      </c>
      <c r="GB401" s="129">
        <f t="shared" si="468"/>
        <v>1.7884056786653047E-2</v>
      </c>
      <c r="GC401" s="149">
        <f>0.5*Sections!$U$2*Sections!$T$2*Sections!FT401^2</f>
        <v>564.27672734814882</v>
      </c>
      <c r="GD401" s="149">
        <f>BikeData!$N$2*((Sections!$P$2)/Sections!$N$2)-(0.5*Sections!$U$2*Sections!$T$2*Sections!FT401^2)/BikeData!$G$5</f>
        <v>8.2969081782285485</v>
      </c>
      <c r="GE401" s="149">
        <f>Sections!$V$2*BikeData!$N$2*(Sections!$P$2/Sections!$M$2)/(1-Sections!$V$2*Sections!$N$2/Sections!$M$2)</f>
        <v>15.459349727578084</v>
      </c>
      <c r="GF401" s="149">
        <f t="shared" si="446"/>
        <v>8.2969081782285485</v>
      </c>
      <c r="GG401" s="149">
        <f t="shared" si="447"/>
        <v>139.54111422000005</v>
      </c>
      <c r="GH401" s="149">
        <f>MAX(0, (FT401^2 - CX$6^2)/(2*Sections!GF401))</f>
        <v>188.91800657236115</v>
      </c>
      <c r="GI401" s="149">
        <f t="shared" si="448"/>
        <v>1</v>
      </c>
      <c r="GJ401" s="149">
        <f t="shared" si="469"/>
        <v>-8.2969081782285485</v>
      </c>
      <c r="GK401" s="639"/>
      <c r="GL401" s="670"/>
      <c r="GM401" s="229">
        <f>INDEX($B$29:$B$34, MATCH(GQ401, $A$29:$A$34, 0))</f>
        <v>327.25651568900486</v>
      </c>
      <c r="GN401" s="106">
        <f t="shared" si="449"/>
        <v>375</v>
      </c>
      <c r="GO401" s="106">
        <f t="shared" si="450"/>
        <v>21.434450724671084</v>
      </c>
      <c r="GP401" s="106">
        <f t="shared" si="451"/>
        <v>77.164022608815898</v>
      </c>
      <c r="GQ401" s="106">
        <f>IF(HD401=1,
IF(GO401&lt;$E$29,1,
IF(GO401&lt;$E$30,2,
IF(GO401&lt;$E$31,3,
IF(GO401&lt;$E$32,4,
IF(GO401&lt;$E$33,5,
IF(GO401&lt;$E$34,6)))))),
IF(GO401&gt;$F$29,1,
IF(GO401&gt;$F$30,2,
IF(GO401&gt;$F$31,3,
IF(GO401&gt;$F$32,4,
IF(GO401&gt;$F$33,5,
IF(GO401&gt;$F$34,6)))))))</f>
        <v>1</v>
      </c>
      <c r="GR401" s="106" cm="1">
        <f t="array" ref="GR401">INDEX(Sections!$A$37:$F$67, MATCH(GO401, Acceleration!$H$6:$H$36, 1), Sections!GQ401)</f>
        <v>10.888276228377508</v>
      </c>
      <c r="GS401" s="106">
        <f>(BikeData!$G$5/GM401)*BikeData!$N$2*(Sections!$O$2/Sections!$N$2)-Sections!GX401/Sections!GM401</f>
        <v>8.5616517029704529</v>
      </c>
      <c r="GT401" s="106">
        <f>(Sections!$V$2*Sections!$L$2*BikeData!$N$2*((Sections!$P$2)/Sections!$M$2)/(1-Sections!$V$2*Sections!$N$2/Sections!$M$2))/Sections!GM401-Sections!GX401/Sections!GM401</f>
        <v>12.21845773687877</v>
      </c>
      <c r="GU401" s="106">
        <f t="shared" si="452"/>
        <v>8.5616517029704529</v>
      </c>
      <c r="GV401" s="106">
        <f t="shared" si="462"/>
        <v>20.956944935198866</v>
      </c>
      <c r="GW401" s="106">
        <f t="shared" si="465"/>
        <v>4.7179385553783863E-2</v>
      </c>
      <c r="GX401" s="106">
        <f>0.5*Sections!$U$2*Sections!$T$2*Sections!GO401^2</f>
        <v>82.698422016303496</v>
      </c>
      <c r="GY401" s="106">
        <f>BikeData!$N$2*((Sections!$P$2)/Sections!$N$2)-(0.5*Sections!$U$2*Sections!$T$2*Sections!GO401^2)/BikeData!$G$5</f>
        <v>10.12106842569766</v>
      </c>
      <c r="GZ401" s="106">
        <f>Sections!$V$2*BikeData!$N$2*(Sections!$P$2/Sections!$M$2)/(1-Sections!$V$2*Sections!$N$2/Sections!$M$2)</f>
        <v>15.459349727578084</v>
      </c>
      <c r="HA401" s="106">
        <f t="shared" si="453"/>
        <v>10.12106842569766</v>
      </c>
      <c r="HB401" s="106">
        <f t="shared" si="454"/>
        <v>8.2118787599999905</v>
      </c>
      <c r="HC401" s="106">
        <f>MAX(0, (GO401^2 - DY$9^2)/(2*Sections!HA401))</f>
        <v>22.696994948766154</v>
      </c>
      <c r="HD401" s="106">
        <f t="shared" si="455"/>
        <v>1</v>
      </c>
      <c r="HE401" s="106">
        <f t="shared" si="466"/>
        <v>-10.12106842569766</v>
      </c>
      <c r="HF401" s="639"/>
    </row>
    <row r="402" spans="2:214">
      <c r="B402" s="65"/>
      <c r="C402" s="65"/>
      <c r="D402" s="65"/>
      <c r="E402" s="111"/>
      <c r="F402" s="111"/>
      <c r="K402" s="674"/>
      <c r="L402" s="192">
        <f>INDEX($B$29:$B$34, MATCH($P402, $A$29:$A$34, 0))</f>
        <v>281.54523308547459</v>
      </c>
      <c r="M402" s="149">
        <f t="shared" si="436"/>
        <v>376</v>
      </c>
      <c r="N402" s="149">
        <f t="shared" si="440"/>
        <v>56.746331827480489</v>
      </c>
      <c r="O402" s="149">
        <f t="shared" si="437"/>
        <v>204.28679457892977</v>
      </c>
      <c r="P402" s="149">
        <f>IF(AC402=1,
IF(N402&lt;$E$29,1,
IF(N402&lt;$E$30,2,
IF(N402&lt;$E$31,3,
IF(N402&lt;$E$32,4,
IF(N402&lt;$E$33,5,
IF(N402&lt;$E$34,6)))))),
IF(N402&gt;$F$29,1,
IF(N402&gt;$F$30,2,
IF(N402&gt;$F$31,3,
IF(N402&gt;$F$32,4,
IF(N402&gt;$F$33,5,
IF(N402&gt;$F$34,6)))))))</f>
        <v>4</v>
      </c>
      <c r="Q402" s="149" cm="1">
        <f t="array" ref="Q402">INDEX(Sections!$A$37:$F$67, MATCH(N402, Acceleration!$H$6:$H$36, 1), Sections!P402)</f>
        <v>4.7104625432718503</v>
      </c>
      <c r="R402" s="149">
        <f>(BikeData!$G$5/L402)*BikeData!$N$2*(Sections!$O$2/Sections!$N$2)-Sections!W402/Sections!L402</f>
        <v>8.1867073008338878</v>
      </c>
      <c r="S402" s="149">
        <f>(Sections!$V$2*Sections!$L$2*BikeData!$N$2*((Sections!$P$2)/Sections!$M$2)/(1-Sections!$V$2*Sections!$N$2/Sections!$M$2))/Sections!L402-Sections!W402/Sections!L402</f>
        <v>12.437227148364228</v>
      </c>
      <c r="T402" s="149">
        <f t="shared" si="438"/>
        <v>4.7104625432718503</v>
      </c>
      <c r="U402" s="149">
        <f t="shared" si="432"/>
        <v>56.600959746701143</v>
      </c>
      <c r="V402" s="149">
        <f t="shared" si="434"/>
        <v>1.7644885662672777E-2</v>
      </c>
      <c r="W402" s="149">
        <f>0.5*Sections!$U$2*Sections!$T$2*Sections!N402^2</f>
        <v>579.62631165741448</v>
      </c>
      <c r="X402" s="149">
        <f>BikeData!$N$2*((Sections!$P$2)/Sections!$N$2)-(0.5*Sections!$U$2*Sections!$T$2*Sections!N402^2)/BikeData!$G$5</f>
        <v>8.2387658134207236</v>
      </c>
      <c r="Y402" s="149">
        <f>Sections!$V$2*BikeData!$N$2*(Sections!$P$2/Sections!$M$2)/(1-Sections!$V$2*Sections!$N$2/Sections!$M$2)</f>
        <v>15.459349727578084</v>
      </c>
      <c r="Z402" s="149">
        <f t="shared" si="470"/>
        <v>8.2387658134207236</v>
      </c>
      <c r="AA402" s="149">
        <f>$D$2-M402</f>
        <v>127.19999999999999</v>
      </c>
      <c r="AB402" s="149">
        <f>MAX(0, (N402^2 - M$17^2)/(2*Sections!Z402))</f>
        <v>140.99824197219741</v>
      </c>
      <c r="AC402" s="149">
        <f t="shared" si="441"/>
        <v>1</v>
      </c>
      <c r="AD402" s="149">
        <f t="shared" si="435"/>
        <v>-8.2387658134207236</v>
      </c>
      <c r="AE402" s="639"/>
      <c r="FQ402" s="637"/>
      <c r="FR402" s="160">
        <f>INDEX($B$29:$B$34, MATCH($FV402, $A$29:$A$34, 0))</f>
        <v>281.54523308547459</v>
      </c>
      <c r="FS402" s="129">
        <f t="shared" si="442"/>
        <v>376</v>
      </c>
      <c r="FT402" s="129">
        <f t="shared" si="443"/>
        <v>55.841533746247144</v>
      </c>
      <c r="FU402" s="129">
        <f t="shared" si="444"/>
        <v>201.02952148648973</v>
      </c>
      <c r="FV402" s="149">
        <f>IF(GI402=1,
IF(FT402&lt;$E$29,1,
IF(FT402&lt;$E$30,2,
IF(FT402&lt;$E$31,3,
IF(FT402&lt;$E$32,4,
IF(FT402&lt;$E$33,5,
IF(FT402&lt;$E$34,6)))))),
IF(FT402&gt;$F$29,1,
IF(FT402&gt;$F$30,2,
IF(FT402&gt;$F$31,3,
IF(FT402&gt;$F$32,4,
IF(FT402&gt;$F$33,5,
IF(FT402&gt;$F$34,6)))))))</f>
        <v>4</v>
      </c>
      <c r="FW402" s="149" cm="1">
        <f t="array" ref="FW402">INDEX(Sections!$A$37:$F$67, MATCH(FT402, Acceleration!$H$6:$H$36, 1), Sections!FV402)</f>
        <v>4.7104625432718503</v>
      </c>
      <c r="FX402" s="129">
        <f>(BikeData!$G$5/FR402)*BikeData!$N$2*(Sections!$O$2/Sections!$N$2)-Sections!GC402/Sections!FR402</f>
        <v>8.2518352770829519</v>
      </c>
      <c r="FY402" s="129">
        <f>(Sections!$V$2*Sections!$L$2*BikeData!$N$2*((Sections!$P$2)/Sections!$M$2)/(1-Sections!$V$2*Sections!$N$2/Sections!$M$2))/Sections!FR402-Sections!GC402/Sections!FR402</f>
        <v>12.502355124613292</v>
      </c>
      <c r="FZ402" s="129">
        <f t="shared" si="445"/>
        <v>4.7104625432718503</v>
      </c>
      <c r="GA402" s="129">
        <f t="shared" si="467"/>
        <v>55.692552884972031</v>
      </c>
      <c r="GB402" s="129">
        <f t="shared" si="468"/>
        <v>1.7931737824803871E-2</v>
      </c>
      <c r="GC402" s="149">
        <f>0.5*Sections!$U$2*Sections!$T$2*Sections!FT402^2</f>
        <v>561.28984040398655</v>
      </c>
      <c r="GD402" s="149">
        <f>BikeData!$N$2*((Sections!$P$2)/Sections!$N$2)-(0.5*Sections!$U$2*Sections!$T$2*Sections!FT402^2)/BikeData!$G$5</f>
        <v>8.3082221439261321</v>
      </c>
      <c r="GE402" s="149">
        <f>Sections!$V$2*BikeData!$N$2*(Sections!$P$2/Sections!$M$2)/(1-Sections!$V$2*Sections!$N$2/Sections!$M$2)</f>
        <v>15.459349727578084</v>
      </c>
      <c r="GF402" s="149">
        <f t="shared" si="446"/>
        <v>8.3082221439261321</v>
      </c>
      <c r="GG402" s="149">
        <f t="shared" si="447"/>
        <v>138.54111422000005</v>
      </c>
      <c r="GH402" s="149">
        <f>MAX(0, (FT402^2 - CX$6^2)/(2*Sections!GF402))</f>
        <v>187.66210370367435</v>
      </c>
      <c r="GI402" s="149">
        <f t="shared" si="448"/>
        <v>1</v>
      </c>
      <c r="GJ402" s="149">
        <f t="shared" si="469"/>
        <v>-8.3082221439261321</v>
      </c>
      <c r="GK402" s="639"/>
      <c r="GL402" s="670"/>
      <c r="GM402" s="229">
        <f>INDEX($B$29:$B$34, MATCH(GQ402, $A$29:$A$34, 0))</f>
        <v>327.25651568900486</v>
      </c>
      <c r="GN402" s="106">
        <f t="shared" si="449"/>
        <v>376</v>
      </c>
      <c r="GO402" s="106">
        <f t="shared" si="450"/>
        <v>20.956944935198866</v>
      </c>
      <c r="GP402" s="106">
        <f t="shared" si="451"/>
        <v>75.445001766715919</v>
      </c>
      <c r="GQ402" s="106">
        <f>IF(HD402=1,
IF(GO402&lt;$E$29,1,
IF(GO402&lt;$E$30,2,
IF(GO402&lt;$E$31,3,
IF(GO402&lt;$E$32,4,
IF(GO402&lt;$E$33,5,
IF(GO402&lt;$E$34,6)))))),
IF(GO402&gt;$F$29,1,
IF(GO402&gt;$F$30,2,
IF(GO402&gt;$F$31,3,
IF(GO402&gt;$F$32,4,
IF(GO402&gt;$F$33,5,
IF(GO402&gt;$F$34,6)))))))</f>
        <v>1</v>
      </c>
      <c r="GR402" s="106" cm="1">
        <f t="array" ref="GR402">INDEX(Sections!$A$37:$F$67, MATCH(GO402, Acceleration!$H$6:$H$36, 1), Sections!GQ402)</f>
        <v>10.679475727713331</v>
      </c>
      <c r="GS402" s="106">
        <f>(BikeData!$G$5/GM402)*BikeData!$N$2*(Sections!$O$2/Sections!$N$2)-Sections!GX402/Sections!GM402</f>
        <v>8.5727854297522708</v>
      </c>
      <c r="GT402" s="106">
        <f>(Sections!$V$2*Sections!$L$2*BikeData!$N$2*((Sections!$P$2)/Sections!$M$2)/(1-Sections!$V$2*Sections!$N$2/Sections!$M$2))/Sections!GM402-Sections!GX402/Sections!GM402</f>
        <v>12.229591463660588</v>
      </c>
      <c r="GU402" s="106">
        <f t="shared" si="452"/>
        <v>8.5727854297522708</v>
      </c>
      <c r="GV402" s="106">
        <f t="shared" si="462"/>
        <v>20.46762812960197</v>
      </c>
      <c r="GW402" s="106">
        <f t="shared" si="465"/>
        <v>4.8280521729732288E-2</v>
      </c>
      <c r="GX402" s="106">
        <f>0.5*Sections!$U$2*Sections!$T$2*Sections!GO402^2</f>
        <v>79.05483738305233</v>
      </c>
      <c r="GY402" s="106">
        <f>BikeData!$N$2*((Sections!$P$2)/Sections!$N$2)-(0.5*Sections!$U$2*Sections!$T$2*Sections!GO402^2)/BikeData!$G$5</f>
        <v>10.134869882641793</v>
      </c>
      <c r="GZ402" s="106">
        <f>Sections!$V$2*BikeData!$N$2*(Sections!$P$2/Sections!$M$2)/(1-Sections!$V$2*Sections!$N$2/Sections!$M$2)</f>
        <v>15.459349727578084</v>
      </c>
      <c r="HA402" s="106">
        <f t="shared" si="453"/>
        <v>10.134869882641793</v>
      </c>
      <c r="HB402" s="106">
        <f t="shared" si="454"/>
        <v>7.2118787599999905</v>
      </c>
      <c r="HC402" s="106">
        <f>MAX(0, (GO402^2 - DY$9^2)/(2*Sections!HA402))</f>
        <v>21.667448428182265</v>
      </c>
      <c r="HD402" s="106">
        <f t="shared" si="455"/>
        <v>1</v>
      </c>
      <c r="HE402" s="106">
        <f t="shared" si="466"/>
        <v>-10.134869882641793</v>
      </c>
      <c r="HF402" s="639"/>
    </row>
    <row r="403" spans="2:214">
      <c r="B403" s="65"/>
      <c r="C403" s="65"/>
      <c r="D403" s="65"/>
      <c r="E403" s="111"/>
      <c r="F403" s="111"/>
      <c r="K403" s="674"/>
      <c r="L403" s="192">
        <f>INDEX($B$29:$B$34, MATCH($P403, $A$29:$A$34, 0))</f>
        <v>281.54523308547459</v>
      </c>
      <c r="M403" s="149">
        <f t="shared" si="436"/>
        <v>377</v>
      </c>
      <c r="N403" s="149">
        <f t="shared" si="440"/>
        <v>56.600959746701143</v>
      </c>
      <c r="O403" s="149">
        <f t="shared" si="437"/>
        <v>203.76345508812412</v>
      </c>
      <c r="P403" s="149">
        <f>IF(AC403=1,
IF(N403&lt;$E$29,1,
IF(N403&lt;$E$30,2,
IF(N403&lt;$E$31,3,
IF(N403&lt;$E$32,4,
IF(N403&lt;$E$33,5,
IF(N403&lt;$E$34,6)))))),
IF(N403&gt;$F$29,1,
IF(N403&gt;$F$30,2,
IF(N403&gt;$F$31,3,
IF(N403&gt;$F$32,4,
IF(N403&gt;$F$33,5,
IF(N403&gt;$F$34,6)))))))</f>
        <v>4</v>
      </c>
      <c r="Q403" s="149" cm="1">
        <f t="array" ref="Q403">INDEX(Sections!$A$37:$F$67, MATCH(N403, Acceleration!$H$6:$H$36, 1), Sections!P403)</f>
        <v>4.7104625432718503</v>
      </c>
      <c r="R403" s="149">
        <f>(BikeData!$G$5/L403)*BikeData!$N$2*(Sections!$O$2/Sections!$N$2)-Sections!W403/Sections!L403</f>
        <v>8.1972418627596113</v>
      </c>
      <c r="S403" s="149">
        <f>(Sections!$V$2*Sections!$L$2*BikeData!$N$2*((Sections!$P$2)/Sections!$M$2)/(1-Sections!$V$2*Sections!$N$2/Sections!$M$2))/Sections!L403-Sections!W403/Sections!L403</f>
        <v>12.447761710289953</v>
      </c>
      <c r="T403" s="149">
        <f t="shared" si="438"/>
        <v>4.7104625432718503</v>
      </c>
      <c r="U403" s="149">
        <f t="shared" ref="U403:U466" si="471">SQRT(N403^2 + 2*-Z403*1)</f>
        <v>56.455014332294098</v>
      </c>
      <c r="V403" s="149">
        <f t="shared" si="434"/>
        <v>1.7690352202021486E-2</v>
      </c>
      <c r="W403" s="149">
        <f>0.5*Sections!$U$2*Sections!$T$2*Sections!N403^2</f>
        <v>576.66035596458289</v>
      </c>
      <c r="X403" s="149">
        <f>BikeData!$N$2*((Sections!$P$2)/Sections!$N$2)-(0.5*Sections!$U$2*Sections!$T$2*Sections!N403^2)/BikeData!$G$5</f>
        <v>8.2500004940753886</v>
      </c>
      <c r="Y403" s="149">
        <f>Sections!$V$2*BikeData!$N$2*(Sections!$P$2/Sections!$M$2)/(1-Sections!$V$2*Sections!$N$2/Sections!$M$2)</f>
        <v>15.459349727578084</v>
      </c>
      <c r="Z403" s="149">
        <f t="shared" si="470"/>
        <v>8.2500004940753886</v>
      </c>
      <c r="AA403" s="149">
        <f>$D$2-M403</f>
        <v>126.19999999999999</v>
      </c>
      <c r="AB403" s="149">
        <f>MAX(0, (N403^2 - M$17^2)/(2*Sections!Z403))</f>
        <v>139.80759525139999</v>
      </c>
      <c r="AC403" s="149">
        <f t="shared" si="441"/>
        <v>1</v>
      </c>
      <c r="AD403" s="149">
        <f t="shared" si="435"/>
        <v>-8.2500004940753886</v>
      </c>
      <c r="AE403" s="639"/>
      <c r="FQ403" s="637"/>
      <c r="FR403" s="160">
        <f>INDEX($B$29:$B$34, MATCH($FV403, $A$29:$A$34, 0))</f>
        <v>281.54523308547459</v>
      </c>
      <c r="FS403" s="129">
        <f t="shared" si="442"/>
        <v>377</v>
      </c>
      <c r="FT403" s="129">
        <f t="shared" si="443"/>
        <v>55.692552884972031</v>
      </c>
      <c r="FU403" s="129">
        <f t="shared" si="444"/>
        <v>200.49319038589931</v>
      </c>
      <c r="FV403" s="149">
        <f>IF(GI403=1,
IF(FT403&lt;$E$29,1,
IF(FT403&lt;$E$30,2,
IF(FT403&lt;$E$31,3,
IF(FT403&lt;$E$32,4,
IF(FT403&lt;$E$33,5,
IF(FT403&lt;$E$34,6)))))),
IF(FT403&gt;$F$29,1,
IF(FT403&gt;$F$30,2,
IF(FT403&gt;$F$31,3,
IF(FT403&gt;$F$32,4,
IF(FT403&gt;$F$33,5,
IF(FT403&gt;$F$34,6)))))))</f>
        <v>4</v>
      </c>
      <c r="FW403" s="149" cm="1">
        <f t="array" ref="FW403">INDEX(Sections!$A$37:$F$67, MATCH(FT403, Acceleration!$H$6:$H$36, 1), Sections!FV403)</f>
        <v>4.7104625432718503</v>
      </c>
      <c r="FX403" s="129">
        <f>(BikeData!$G$5/FR403)*BikeData!$N$2*(Sections!$O$2/Sections!$N$2)-Sections!GC403/Sections!FR403</f>
        <v>8.262458649885378</v>
      </c>
      <c r="FY403" s="129">
        <f>(Sections!$V$2*Sections!$L$2*BikeData!$N$2*((Sections!$P$2)/Sections!$M$2)/(1-Sections!$V$2*Sections!$N$2/Sections!$M$2))/Sections!FR403-Sections!GC403/Sections!FR403</f>
        <v>12.512978497415718</v>
      </c>
      <c r="FZ403" s="129">
        <f t="shared" si="445"/>
        <v>4.7104625432718503</v>
      </c>
      <c r="GA403" s="129">
        <f t="shared" si="467"/>
        <v>55.542968445788787</v>
      </c>
      <c r="GB403" s="129">
        <f t="shared" si="468"/>
        <v>1.797986808595944E-2</v>
      </c>
      <c r="GC403" s="149">
        <f>0.5*Sections!$U$2*Sections!$T$2*Sections!FT403^2</f>
        <v>558.29888043217318</v>
      </c>
      <c r="GD403" s="149">
        <f>BikeData!$N$2*((Sections!$P$2)/Sections!$N$2)-(0.5*Sections!$U$2*Sections!$T$2*Sections!FT403^2)/BikeData!$G$5</f>
        <v>8.319551537758759</v>
      </c>
      <c r="GE403" s="149">
        <f>Sections!$V$2*BikeData!$N$2*(Sections!$P$2/Sections!$M$2)/(1-Sections!$V$2*Sections!$N$2/Sections!$M$2)</f>
        <v>15.459349727578084</v>
      </c>
      <c r="GF403" s="149">
        <f t="shared" si="446"/>
        <v>8.319551537758759</v>
      </c>
      <c r="GG403" s="149">
        <f t="shared" si="447"/>
        <v>137.54111422000005</v>
      </c>
      <c r="GH403" s="149">
        <f>MAX(0, (FT403^2 - CX$6^2)/(2*Sections!GF403))</f>
        <v>186.40791109763211</v>
      </c>
      <c r="GI403" s="149">
        <f t="shared" si="448"/>
        <v>1</v>
      </c>
      <c r="GJ403" s="149">
        <f t="shared" si="469"/>
        <v>-8.319551537758759</v>
      </c>
      <c r="GK403" s="639"/>
      <c r="GL403" s="670"/>
      <c r="GM403" s="229">
        <f>INDEX($B$29:$B$34, MATCH(GQ403, $A$29:$A$34, 0))</f>
        <v>327.25651568900486</v>
      </c>
      <c r="GN403" s="106">
        <f t="shared" si="449"/>
        <v>377</v>
      </c>
      <c r="GO403" s="106">
        <f t="shared" si="450"/>
        <v>20.46762812960197</v>
      </c>
      <c r="GP403" s="106">
        <f t="shared" si="451"/>
        <v>73.683461266567093</v>
      </c>
      <c r="GQ403" s="106">
        <f>IF(HD403=1,
IF(GO403&lt;$E$29,1,
IF(GO403&lt;$E$30,2,
IF(GO403&lt;$E$31,3,
IF(GO403&lt;$E$32,4,
IF(GO403&lt;$E$33,5,
IF(GO403&lt;$E$34,6)))))),
IF(GO403&gt;$F$29,1,
IF(GO403&gt;$F$30,2,
IF(GO403&gt;$F$31,3,
IF(GO403&gt;$F$32,4,
IF(GO403&gt;$F$33,5,
IF(GO403&gt;$F$34,6)))))))</f>
        <v>1</v>
      </c>
      <c r="GR403" s="106" cm="1">
        <f t="array" ref="GR403">INDEX(Sections!$A$37:$F$67, MATCH(GO403, Acceleration!$H$6:$H$36, 1), Sections!GQ403)</f>
        <v>10.466858830577817</v>
      </c>
      <c r="GS403" s="106">
        <f>(BikeData!$G$5/GM403)*BikeData!$N$2*(Sections!$O$2/Sections!$N$2)-Sections!GX403/Sections!GM403</f>
        <v>8.5839343388887901</v>
      </c>
      <c r="GT403" s="106">
        <f>(Sections!$V$2*Sections!$L$2*BikeData!$N$2*((Sections!$P$2)/Sections!$M$2)/(1-Sections!$V$2*Sections!$N$2/Sections!$M$2))/Sections!GM403-Sections!GX403/Sections!GM403</f>
        <v>12.240740372797108</v>
      </c>
      <c r="GU403" s="106">
        <f t="shared" si="452"/>
        <v>8.5839343388887901</v>
      </c>
      <c r="GV403" s="106">
        <f t="shared" si="462"/>
        <v>19.965630992587357</v>
      </c>
      <c r="GW403" s="106">
        <f t="shared" si="465"/>
        <v>4.9464229285994532E-2</v>
      </c>
      <c r="GX403" s="106">
        <f>0.5*Sections!$U$2*Sections!$T$2*Sections!GO403^2</f>
        <v>75.406284225301278</v>
      </c>
      <c r="GY403" s="106">
        <f>BikeData!$N$2*((Sections!$P$2)/Sections!$N$2)-(0.5*Sections!$U$2*Sections!$T$2*Sections!GO403^2)/BikeData!$G$5</f>
        <v>10.148690159754485</v>
      </c>
      <c r="GZ403" s="106">
        <f>Sections!$V$2*BikeData!$N$2*(Sections!$P$2/Sections!$M$2)/(1-Sections!$V$2*Sections!$N$2/Sections!$M$2)</f>
        <v>15.459349727578084</v>
      </c>
      <c r="HA403" s="106">
        <f t="shared" si="453"/>
        <v>10.148690159754485</v>
      </c>
      <c r="HB403" s="106">
        <f t="shared" si="454"/>
        <v>6.2118787599999905</v>
      </c>
      <c r="HC403" s="106">
        <f>MAX(0, (GO403^2 - DY$9^2)/(2*Sections!HA403))</f>
        <v>20.639303922832948</v>
      </c>
      <c r="HD403" s="106">
        <f t="shared" si="455"/>
        <v>1</v>
      </c>
      <c r="HE403" s="106">
        <f t="shared" si="466"/>
        <v>-10.148690159754485</v>
      </c>
      <c r="HF403" s="639"/>
    </row>
    <row r="404" spans="2:214">
      <c r="B404" s="65"/>
      <c r="C404" s="65"/>
      <c r="D404" s="65"/>
      <c r="E404" s="111"/>
      <c r="F404" s="111"/>
      <c r="K404" s="674"/>
      <c r="L404" s="192">
        <f>INDEX($B$29:$B$34, MATCH($P404, $A$29:$A$34, 0))</f>
        <v>281.54523308547459</v>
      </c>
      <c r="M404" s="149">
        <f t="shared" si="436"/>
        <v>378</v>
      </c>
      <c r="N404" s="149">
        <f t="shared" si="440"/>
        <v>56.455014332294098</v>
      </c>
      <c r="O404" s="149">
        <f t="shared" si="437"/>
        <v>203.23805159625877</v>
      </c>
      <c r="P404" s="149">
        <f>IF(AC404=1,
IF(N404&lt;$E$29,1,
IF(N404&lt;$E$30,2,
IF(N404&lt;$E$31,3,
IF(N404&lt;$E$32,4,
IF(N404&lt;$E$33,5,
IF(N404&lt;$E$34,6)))))),
IF(N404&gt;$F$29,1,
IF(N404&gt;$F$30,2,
IF(N404&gt;$F$31,3,
IF(N404&gt;$F$32,4,
IF(N404&gt;$F$33,5,
IF(N404&gt;$F$34,6)))))))</f>
        <v>4</v>
      </c>
      <c r="Q404" s="149" cm="1">
        <f t="array" ref="Q404">INDEX(Sections!$A$37:$F$67, MATCH(N404, Acceleration!$H$6:$H$36, 1), Sections!P404)</f>
        <v>4.7104625432718503</v>
      </c>
      <c r="R404" s="149">
        <f>(BikeData!$G$5/L404)*BikeData!$N$2*(Sections!$O$2/Sections!$N$2)-Sections!W404/Sections!L404</f>
        <v>8.2077907899970537</v>
      </c>
      <c r="S404" s="149">
        <f>(Sections!$V$2*Sections!$L$2*BikeData!$N$2*((Sections!$P$2)/Sections!$M$2)/(1-Sections!$V$2*Sections!$N$2/Sections!$M$2))/Sections!L404-Sections!W404/Sections!L404</f>
        <v>12.458310637527394</v>
      </c>
      <c r="T404" s="149">
        <f t="shared" si="438"/>
        <v>4.7104625432718503</v>
      </c>
      <c r="U404" s="149">
        <f t="shared" si="471"/>
        <v>56.308490854133481</v>
      </c>
      <c r="V404" s="149">
        <f t="shared" si="434"/>
        <v>1.7736234756923031E-2</v>
      </c>
      <c r="W404" s="149">
        <f>0.5*Sections!$U$2*Sections!$T$2*Sections!N404^2</f>
        <v>573.69035578671571</v>
      </c>
      <c r="X404" s="149">
        <f>BikeData!$N$2*((Sections!$P$2)/Sections!$N$2)-(0.5*Sections!$U$2*Sections!$T$2*Sections!N404^2)/BikeData!$G$5</f>
        <v>8.2612504947491274</v>
      </c>
      <c r="Y404" s="149">
        <f>Sections!$V$2*BikeData!$N$2*(Sections!$P$2/Sections!$M$2)/(1-Sections!$V$2*Sections!$N$2/Sections!$M$2)</f>
        <v>15.459349727578084</v>
      </c>
      <c r="Z404" s="149">
        <f t="shared" si="470"/>
        <v>8.2612504947491274</v>
      </c>
      <c r="AA404" s="149">
        <f>$D$2-M404</f>
        <v>125.19999999999999</v>
      </c>
      <c r="AB404" s="149">
        <f>MAX(0, (N404^2 - M$17^2)/(2*Sections!Z404))</f>
        <v>138.61856992876986</v>
      </c>
      <c r="AC404" s="149">
        <f t="shared" si="441"/>
        <v>1</v>
      </c>
      <c r="AD404" s="149">
        <f t="shared" si="435"/>
        <v>-8.2612504947491274</v>
      </c>
      <c r="AE404" s="639"/>
      <c r="FQ404" s="637"/>
      <c r="FR404" s="160">
        <f>INDEX($B$29:$B$34, MATCH($FV404, $A$29:$A$34, 0))</f>
        <v>281.54523308547459</v>
      </c>
      <c r="FS404" s="129">
        <f t="shared" si="442"/>
        <v>378</v>
      </c>
      <c r="FT404" s="129">
        <f t="shared" si="443"/>
        <v>55.542968445788787</v>
      </c>
      <c r="FU404" s="129">
        <f t="shared" si="444"/>
        <v>199.95468640483963</v>
      </c>
      <c r="FV404" s="149">
        <f>IF(GI404=1,
IF(FT404&lt;$E$29,1,
IF(FT404&lt;$E$30,2,
IF(FT404&lt;$E$31,3,
IF(FT404&lt;$E$32,4,
IF(FT404&lt;$E$33,5,
IF(FT404&lt;$E$34,6)))))),
IF(FT404&gt;$F$29,1,
IF(FT404&gt;$F$30,2,
IF(FT404&gt;$F$31,3,
IF(FT404&gt;$F$32,4,
IF(FT404&gt;$F$33,5,
IF(FT404&gt;$F$34,6)))))))</f>
        <v>4</v>
      </c>
      <c r="FW404" s="149" cm="1">
        <f t="array" ref="FW404">INDEX(Sections!$A$37:$F$67, MATCH(FT404, Acceleration!$H$6:$H$36, 1), Sections!FV404)</f>
        <v>4.7104625432718503</v>
      </c>
      <c r="FX404" s="129">
        <f>(BikeData!$G$5/FR404)*BikeData!$N$2*(Sections!$O$2/Sections!$N$2)-Sections!GC404/Sections!FR404</f>
        <v>8.2730965091052653</v>
      </c>
      <c r="FY404" s="129">
        <f>(Sections!$V$2*Sections!$L$2*BikeData!$N$2*((Sections!$P$2)/Sections!$M$2)/(1-Sections!$V$2*Sections!$N$2/Sections!$M$2))/Sections!FR404-Sections!GC404/Sections!FR404</f>
        <v>12.523616356635603</v>
      </c>
      <c r="FZ404" s="129">
        <f t="shared" si="445"/>
        <v>4.7104625432718503</v>
      </c>
      <c r="GA404" s="129">
        <f t="shared" si="467"/>
        <v>55.392775260031513</v>
      </c>
      <c r="GB404" s="129">
        <f t="shared" si="468"/>
        <v>1.8028454429472356E-2</v>
      </c>
      <c r="GC404" s="149">
        <f>0.5*Sections!$U$2*Sections!$T$2*Sections!FT404^2</f>
        <v>555.30384187857999</v>
      </c>
      <c r="GD404" s="149">
        <f>BikeData!$N$2*((Sections!$P$2)/Sections!$N$2)-(0.5*Sections!$U$2*Sections!$T$2*Sections!FT404^2)/BikeData!$G$5</f>
        <v>8.3308963807647931</v>
      </c>
      <c r="GE404" s="149">
        <f>Sections!$V$2*BikeData!$N$2*(Sections!$P$2/Sections!$M$2)/(1-Sections!$V$2*Sections!$N$2/Sections!$M$2)</f>
        <v>15.459349727578084</v>
      </c>
      <c r="GF404" s="149">
        <f t="shared" si="446"/>
        <v>8.3308963807647931</v>
      </c>
      <c r="GG404" s="149">
        <f t="shared" si="447"/>
        <v>136.54111422000005</v>
      </c>
      <c r="GH404" s="149">
        <f>MAX(0, (FT404^2 - CX$6^2)/(2*Sections!GF404))</f>
        <v>185.15542642523408</v>
      </c>
      <c r="GI404" s="149">
        <f t="shared" si="448"/>
        <v>1</v>
      </c>
      <c r="GJ404" s="149">
        <f t="shared" si="469"/>
        <v>-8.3308963807647931</v>
      </c>
      <c r="GK404" s="639"/>
      <c r="GL404" s="670"/>
      <c r="GM404" s="229">
        <f>INDEX($B$29:$B$34, MATCH(GQ404, $A$29:$A$34, 0))</f>
        <v>327.25651568900486</v>
      </c>
      <c r="GN404" s="106">
        <f t="shared" si="449"/>
        <v>378</v>
      </c>
      <c r="GO404" s="106">
        <f t="shared" si="450"/>
        <v>19.965630992587357</v>
      </c>
      <c r="GP404" s="106">
        <f t="shared" si="451"/>
        <v>71.876271573314483</v>
      </c>
      <c r="GQ404" s="106">
        <f>IF(HD404=1,
IF(GO404&lt;$E$29,1,
IF(GO404&lt;$E$30,2,
IF(GO404&lt;$E$31,3,
IF(GO404&lt;$E$32,4,
IF(GO404&lt;$E$33,5,
IF(GO404&lt;$E$34,6)))))),
IF(GO404&gt;$F$29,1,
IF(GO404&gt;$F$30,2,
IF(GO404&gt;$F$31,3,
IF(GO404&gt;$F$32,4,
IF(GO404&gt;$F$33,5,
IF(GO404&gt;$F$34,6)))))))</f>
        <v>1</v>
      </c>
      <c r="GR404" s="106" cm="1">
        <f t="array" ref="GR404">INDEX(Sections!$A$37:$F$67, MATCH(GO404, Acceleration!$H$6:$H$36, 1), Sections!GQ404)</f>
        <v>10.466858830577817</v>
      </c>
      <c r="GS404" s="106">
        <f>(BikeData!$G$5/GM404)*BikeData!$N$2*(Sections!$O$2/Sections!$N$2)-Sections!GX404/Sections!GM404</f>
        <v>8.5950984510832242</v>
      </c>
      <c r="GT404" s="106">
        <f>(Sections!$V$2*Sections!$L$2*BikeData!$N$2*((Sections!$P$2)/Sections!$M$2)/(1-Sections!$V$2*Sections!$N$2/Sections!$M$2))/Sections!GM404-Sections!GX404/Sections!GM404</f>
        <v>12.251904484991542</v>
      </c>
      <c r="GU404" s="106">
        <f t="shared" si="452"/>
        <v>8.5950984510832242</v>
      </c>
      <c r="GV404" s="106">
        <f t="shared" si="462"/>
        <v>19.449970754907721</v>
      </c>
      <c r="GW404" s="106">
        <f t="shared" si="465"/>
        <v>5.0741328594002821E-2</v>
      </c>
      <c r="GX404" s="106">
        <f>0.5*Sections!$U$2*Sections!$T$2*Sections!GO404^2</f>
        <v>71.752755767789665</v>
      </c>
      <c r="GY404" s="106">
        <f>BikeData!$N$2*((Sections!$P$2)/Sections!$N$2)-(0.5*Sections!$U$2*Sections!$T$2*Sections!GO404^2)/BikeData!$G$5</f>
        <v>10.162529282699605</v>
      </c>
      <c r="GZ404" s="106">
        <f>Sections!$V$2*BikeData!$N$2*(Sections!$P$2/Sections!$M$2)/(1-Sections!$V$2*Sections!$N$2/Sections!$M$2)</f>
        <v>15.459349727578084</v>
      </c>
      <c r="HA404" s="106">
        <f t="shared" si="453"/>
        <v>10.162529282699605</v>
      </c>
      <c r="HB404" s="106">
        <f t="shared" si="454"/>
        <v>5.2118787599999905</v>
      </c>
      <c r="HC404" s="106">
        <f>MAX(0, (GO404^2 - DY$9^2)/(2*Sections!HA404))</f>
        <v>19.612559523482744</v>
      </c>
      <c r="HD404" s="106">
        <f t="shared" si="455"/>
        <v>1</v>
      </c>
      <c r="HE404" s="106">
        <f t="shared" si="466"/>
        <v>-10.162529282699605</v>
      </c>
      <c r="HF404" s="639"/>
    </row>
    <row r="405" spans="2:214">
      <c r="B405" s="65"/>
      <c r="C405" s="65"/>
      <c r="D405" s="65"/>
      <c r="E405" s="111"/>
      <c r="F405" s="111"/>
      <c r="K405" s="674"/>
      <c r="L405" s="192">
        <f>INDEX($B$29:$B$34, MATCH($P405, $A$29:$A$34, 0))</f>
        <v>281.54523308547459</v>
      </c>
      <c r="M405" s="149">
        <f t="shared" si="436"/>
        <v>379</v>
      </c>
      <c r="N405" s="149">
        <f t="shared" si="440"/>
        <v>56.308490854133481</v>
      </c>
      <c r="O405" s="149">
        <f t="shared" si="437"/>
        <v>202.71056707488054</v>
      </c>
      <c r="P405" s="149">
        <f>IF(AC405=1,
IF(N405&lt;$E$29,1,
IF(N405&lt;$E$30,2,
IF(N405&lt;$E$31,3,
IF(N405&lt;$E$32,4,
IF(N405&lt;$E$33,5,
IF(N405&lt;$E$34,6)))))),
IF(N405&gt;$F$29,1,
IF(N405&gt;$F$30,2,
IF(N405&gt;$F$31,3,
IF(N405&gt;$F$32,4,
IF(N405&gt;$F$33,5,
IF(N405&gt;$F$34,6)))))))</f>
        <v>4</v>
      </c>
      <c r="Q405" s="149" cm="1">
        <f t="array" ref="Q405">INDEX(Sections!$A$37:$F$67, MATCH(N405, Acceleration!$H$6:$H$36, 1), Sections!P405)</f>
        <v>4.7104625432718503</v>
      </c>
      <c r="R405" s="149">
        <f>(BikeData!$G$5/L405)*BikeData!$N$2*(Sections!$O$2/Sections!$N$2)-Sections!W405/Sections!L405</f>
        <v>8.2183541021352724</v>
      </c>
      <c r="S405" s="149">
        <f>(Sections!$V$2*Sections!$L$2*BikeData!$N$2*((Sections!$P$2)/Sections!$M$2)/(1-Sections!$V$2*Sections!$N$2/Sections!$M$2))/Sections!L405-Sections!W405/Sections!L405</f>
        <v>12.468873949665612</v>
      </c>
      <c r="T405" s="149">
        <f t="shared" si="438"/>
        <v>4.7104625432718503</v>
      </c>
      <c r="U405" s="149">
        <f t="shared" si="471"/>
        <v>56.16138451460548</v>
      </c>
      <c r="V405" s="149">
        <f t="shared" si="434"/>
        <v>1.7782539488399699E-2</v>
      </c>
      <c r="W405" s="149">
        <f>0.5*Sections!$U$2*Sections!$T$2*Sections!N405^2</f>
        <v>570.71630560860615</v>
      </c>
      <c r="X405" s="149">
        <f>BikeData!$N$2*((Sections!$P$2)/Sections!$N$2)-(0.5*Sections!$U$2*Sections!$T$2*Sections!N405^2)/BikeData!$G$5</f>
        <v>8.2725158363328752</v>
      </c>
      <c r="Y405" s="149">
        <f>Sections!$V$2*BikeData!$N$2*(Sections!$P$2/Sections!$M$2)/(1-Sections!$V$2*Sections!$N$2/Sections!$M$2)</f>
        <v>15.459349727578084</v>
      </c>
      <c r="Z405" s="149">
        <f t="shared" si="470"/>
        <v>8.2725158363328752</v>
      </c>
      <c r="AA405" s="149">
        <f>$D$2-M405</f>
        <v>124.19999999999999</v>
      </c>
      <c r="AB405" s="149">
        <f>MAX(0, (N405^2 - M$17^2)/(2*Sections!Z405))</f>
        <v>137.43116379632033</v>
      </c>
      <c r="AC405" s="149">
        <f t="shared" si="441"/>
        <v>1</v>
      </c>
      <c r="AD405" s="149">
        <f t="shared" si="435"/>
        <v>-8.2725158363328752</v>
      </c>
      <c r="AE405" s="639"/>
      <c r="FQ405" s="637"/>
      <c r="FR405" s="160">
        <f>INDEX($B$29:$B$34, MATCH($FV405, $A$29:$A$34, 0))</f>
        <v>281.54523308547459</v>
      </c>
      <c r="FS405" s="129">
        <f t="shared" si="442"/>
        <v>379</v>
      </c>
      <c r="FT405" s="129">
        <f t="shared" si="443"/>
        <v>55.392775260031513</v>
      </c>
      <c r="FU405" s="129">
        <f t="shared" si="444"/>
        <v>199.41399093611346</v>
      </c>
      <c r="FV405" s="149">
        <f>IF(GI405=1,
IF(FT405&lt;$E$29,1,
IF(FT405&lt;$E$30,2,
IF(FT405&lt;$E$31,3,
IF(FT405&lt;$E$32,4,
IF(FT405&lt;$E$33,5,
IF(FT405&lt;$E$34,6)))))),
IF(FT405&gt;$F$29,1,
IF(FT405&gt;$F$30,2,
IF(FT405&gt;$F$31,3,
IF(FT405&gt;$F$32,4,
IF(FT405&gt;$F$33,5,
IF(FT405&gt;$F$34,6)))))))</f>
        <v>4</v>
      </c>
      <c r="FW405" s="149" cm="1">
        <f t="array" ref="FW405">INDEX(Sections!$A$37:$F$67, MATCH(FT405, Acceleration!$H$6:$H$36, 1), Sections!FV405)</f>
        <v>4.7104625432718503</v>
      </c>
      <c r="FX405" s="129">
        <f>(BikeData!$G$5/FR405)*BikeData!$N$2*(Sections!$O$2/Sections!$N$2)-Sections!GC405/Sections!FR405</f>
        <v>8.2837488744968137</v>
      </c>
      <c r="FY405" s="129">
        <f>(Sections!$V$2*Sections!$L$2*BikeData!$N$2*((Sections!$P$2)/Sections!$M$2)/(1-Sections!$V$2*Sections!$N$2/Sections!$M$2))/Sections!FR405-Sections!GC405/Sections!FR405</f>
        <v>12.534268722027154</v>
      </c>
      <c r="FZ405" s="129">
        <f t="shared" si="445"/>
        <v>4.7104625432718503</v>
      </c>
      <c r="GA405" s="129">
        <f t="shared" si="467"/>
        <v>55.2419680824311</v>
      </c>
      <c r="GB405" s="129">
        <f t="shared" si="468"/>
        <v>1.8077503861595852E-2</v>
      </c>
      <c r="GC405" s="149">
        <f>0.5*Sections!$U$2*Sections!$T$2*Sections!FT405^2</f>
        <v>552.30471918150465</v>
      </c>
      <c r="GD405" s="149">
        <f>BikeData!$N$2*((Sections!$P$2)/Sections!$N$2)-(0.5*Sections!$U$2*Sections!$T$2*Sections!FT405^2)/BikeData!$G$5</f>
        <v>8.3422566940112901</v>
      </c>
      <c r="GE405" s="149">
        <f>Sections!$V$2*BikeData!$N$2*(Sections!$P$2/Sections!$M$2)/(1-Sections!$V$2*Sections!$N$2/Sections!$M$2)</f>
        <v>15.459349727578084</v>
      </c>
      <c r="GF405" s="149">
        <f t="shared" si="446"/>
        <v>8.3422566940112901</v>
      </c>
      <c r="GG405" s="149">
        <f t="shared" si="447"/>
        <v>135.54111422000005</v>
      </c>
      <c r="GH405" s="149">
        <f>MAX(0, (FT405^2 - CX$6^2)/(2*Sections!GF405))</f>
        <v>183.90464736065135</v>
      </c>
      <c r="GI405" s="149">
        <f t="shared" si="448"/>
        <v>1</v>
      </c>
      <c r="GJ405" s="149">
        <f t="shared" si="469"/>
        <v>-8.3422566940112901</v>
      </c>
      <c r="GK405" s="639"/>
      <c r="GL405" s="670"/>
      <c r="GM405" s="229">
        <f>INDEX($B$29:$B$34, MATCH(GQ405, $A$29:$A$34, 0))</f>
        <v>327.25651568900486</v>
      </c>
      <c r="GN405" s="106">
        <f t="shared" si="449"/>
        <v>379</v>
      </c>
      <c r="GO405" s="106">
        <f t="shared" si="450"/>
        <v>19.449970754907721</v>
      </c>
      <c r="GP405" s="106">
        <f t="shared" si="451"/>
        <v>70.019894717667796</v>
      </c>
      <c r="GQ405" s="106">
        <f>IF(HD405=1,
IF(GO405&lt;$E$29,1,
IF(GO405&lt;$E$30,2,
IF(GO405&lt;$E$31,3,
IF(GO405&lt;$E$32,4,
IF(GO405&lt;$E$33,5,
IF(GO405&lt;$E$34,6)))))),
IF(GO405&gt;$F$29,1,
IF(GO405&gt;$F$30,2,
IF(GO405&gt;$F$31,3,
IF(GO405&gt;$F$32,4,
IF(GO405&gt;$F$33,5,
IF(GO405&gt;$F$34,6)))))))</f>
        <v>1</v>
      </c>
      <c r="GR405" s="106" cm="1">
        <f t="array" ref="GR405">INDEX(Sections!$A$37:$F$67, MATCH(GO405, Acceleration!$H$6:$H$36, 1), Sections!GQ405)</f>
        <v>10.349447991254371</v>
      </c>
      <c r="GS405" s="106">
        <f>(BikeData!$G$5/GM405)*BikeData!$N$2*(Sections!$O$2/Sections!$N$2)-Sections!GX405/Sections!GM405</f>
        <v>8.6062777870670146</v>
      </c>
      <c r="GT405" s="106">
        <f>(Sections!$V$2*Sections!$L$2*BikeData!$N$2*((Sections!$P$2)/Sections!$M$2)/(1-Sections!$V$2*Sections!$N$2/Sections!$M$2))/Sections!GM405-Sections!GX405/Sections!GM405</f>
        <v>12.263083820975332</v>
      </c>
      <c r="GU405" s="106">
        <f t="shared" si="452"/>
        <v>8.6062777870670146</v>
      </c>
      <c r="GV405" s="106">
        <f t="shared" si="462"/>
        <v>18.919529270370695</v>
      </c>
      <c r="GW405" s="106">
        <f t="shared" si="465"/>
        <v>5.2124734455293337E-2</v>
      </c>
      <c r="GX405" s="106">
        <f>0.5*Sections!$U$2*Sections!$T$2*Sections!GO405^2</f>
        <v>68.094245226017804</v>
      </c>
      <c r="GY405" s="106">
        <f>BikeData!$N$2*((Sections!$P$2)/Sections!$N$2)-(0.5*Sections!$U$2*Sections!$T$2*Sections!GO405^2)/BikeData!$G$5</f>
        <v>10.176387277176014</v>
      </c>
      <c r="GZ405" s="106">
        <f>Sections!$V$2*BikeData!$N$2*(Sections!$P$2/Sections!$M$2)/(1-Sections!$V$2*Sections!$N$2/Sections!$M$2)</f>
        <v>15.459349727578084</v>
      </c>
      <c r="HA405" s="106">
        <f t="shared" si="453"/>
        <v>10.176387277176014</v>
      </c>
      <c r="HB405" s="106">
        <f t="shared" si="454"/>
        <v>4.2118787599999905</v>
      </c>
      <c r="HC405" s="106">
        <f>MAX(0, (GO405^2 - DY$9^2)/(2*Sections!HA405))</f>
        <v>18.587213323496158</v>
      </c>
      <c r="HD405" s="106">
        <f t="shared" si="455"/>
        <v>1</v>
      </c>
      <c r="HE405" s="106">
        <f t="shared" si="466"/>
        <v>-10.176387277176014</v>
      </c>
      <c r="HF405" s="639"/>
    </row>
    <row r="406" spans="2:214">
      <c r="B406" s="65"/>
      <c r="C406" s="65"/>
      <c r="D406" s="65"/>
      <c r="E406" s="111"/>
      <c r="F406" s="111"/>
      <c r="K406" s="674"/>
      <c r="L406" s="192">
        <f>INDEX($B$29:$B$34, MATCH($P406, $A$29:$A$34, 0))</f>
        <v>281.54523308547459</v>
      </c>
      <c r="M406" s="149">
        <f t="shared" si="436"/>
        <v>380</v>
      </c>
      <c r="N406" s="149">
        <f t="shared" si="440"/>
        <v>56.16138451460548</v>
      </c>
      <c r="O406" s="149">
        <f t="shared" si="437"/>
        <v>202.18098425257972</v>
      </c>
      <c r="P406" s="149">
        <f>IF(AC406=1,
IF(N406&lt;$E$29,1,
IF(N406&lt;$E$30,2,
IF(N406&lt;$E$31,3,
IF(N406&lt;$E$32,4,
IF(N406&lt;$E$33,5,
IF(N406&lt;$E$34,6)))))),
IF(N406&gt;$F$29,1,
IF(N406&gt;$F$30,2,
IF(N406&gt;$F$31,3,
IF(N406&gt;$F$32,4,
IF(N406&gt;$F$33,5,
IF(N406&gt;$F$34,6)))))))</f>
        <v>4</v>
      </c>
      <c r="Q406" s="149" cm="1">
        <f t="array" ref="Q406">INDEX(Sections!$A$37:$F$67, MATCH(N406, Acceleration!$H$6:$H$36, 1), Sections!P406)</f>
        <v>4.7104625432718503</v>
      </c>
      <c r="R406" s="149">
        <f>(BikeData!$G$5/L406)*BikeData!$N$2*(Sections!$O$2/Sections!$N$2)-Sections!W406/Sections!L406</f>
        <v>8.2289318187900449</v>
      </c>
      <c r="S406" s="149">
        <f>(Sections!$V$2*Sections!$L$2*BikeData!$N$2*((Sections!$P$2)/Sections!$M$2)/(1-Sections!$V$2*Sections!$N$2/Sections!$M$2))/Sections!L406-Sections!W406/Sections!L406</f>
        <v>12.479451666320385</v>
      </c>
      <c r="T406" s="149">
        <f t="shared" si="438"/>
        <v>4.7104625432718503</v>
      </c>
      <c r="U406" s="149">
        <f t="shared" si="471"/>
        <v>56.013690447227951</v>
      </c>
      <c r="V406" s="149">
        <f t="shared" si="434"/>
        <v>1.7829272685402832E-2</v>
      </c>
      <c r="W406" s="149">
        <f>0.5*Sections!$U$2*Sections!$T$2*Sections!N406^2</f>
        <v>567.73819990752622</v>
      </c>
      <c r="X406" s="149">
        <f>BikeData!$N$2*((Sections!$P$2)/Sections!$N$2)-(0.5*Sections!$U$2*Sections!$T$2*Sections!N406^2)/BikeData!$G$5</f>
        <v>8.2837965397460582</v>
      </c>
      <c r="Y406" s="149">
        <f>Sections!$V$2*BikeData!$N$2*(Sections!$P$2/Sections!$M$2)/(1-Sections!$V$2*Sections!$N$2/Sections!$M$2)</f>
        <v>15.459349727578084</v>
      </c>
      <c r="Z406" s="149">
        <f t="shared" si="470"/>
        <v>8.2837965397460582</v>
      </c>
      <c r="AA406" s="149">
        <f>$D$2-M406</f>
        <v>123.19999999999999</v>
      </c>
      <c r="AB406" s="149">
        <f>MAX(0, (N406^2 - M$17^2)/(2*Sections!Z406))</f>
        <v>136.24537464907158</v>
      </c>
      <c r="AC406" s="149">
        <f t="shared" si="441"/>
        <v>1</v>
      </c>
      <c r="AD406" s="149">
        <f t="shared" si="435"/>
        <v>-8.2837965397460582</v>
      </c>
      <c r="AE406" s="639"/>
      <c r="FQ406" s="637"/>
      <c r="FR406" s="160">
        <f>INDEX($B$29:$B$34, MATCH($FV406, $A$29:$A$34, 0))</f>
        <v>281.54523308547459</v>
      </c>
      <c r="FS406" s="129">
        <f t="shared" si="442"/>
        <v>380</v>
      </c>
      <c r="FT406" s="129">
        <f t="shared" si="443"/>
        <v>55.2419680824311</v>
      </c>
      <c r="FU406" s="129">
        <f t="shared" si="444"/>
        <v>198.87108509675195</v>
      </c>
      <c r="FV406" s="149">
        <f>IF(GI406=1,
IF(FT406&lt;$E$29,1,
IF(FT406&lt;$E$30,2,
IF(FT406&lt;$E$31,3,
IF(FT406&lt;$E$32,4,
IF(FT406&lt;$E$33,5,
IF(FT406&lt;$E$34,6)))))),
IF(FT406&gt;$F$29,1,
IF(FT406&gt;$F$30,2,
IF(FT406&gt;$F$31,3,
IF(FT406&gt;$F$32,4,
IF(FT406&gt;$F$33,5,
IF(FT406&gt;$F$34,6)))))))</f>
        <v>4</v>
      </c>
      <c r="FW406" s="149" cm="1">
        <f t="array" ref="FW406">INDEX(Sections!$A$37:$F$67, MATCH(FT406, Acceleration!$H$6:$H$36, 1), Sections!FV406)</f>
        <v>4.7104625432718503</v>
      </c>
      <c r="FX406" s="129">
        <f>(BikeData!$G$5/FR406)*BikeData!$N$2*(Sections!$O$2/Sections!$N$2)-Sections!GC406/Sections!FR406</f>
        <v>8.294415765841169</v>
      </c>
      <c r="FY406" s="129">
        <f>(Sections!$V$2*Sections!$L$2*BikeData!$N$2*((Sections!$P$2)/Sections!$M$2)/(1-Sections!$V$2*Sections!$N$2/Sections!$M$2))/Sections!FR406-Sections!GC406/Sections!FR406</f>
        <v>12.544935613371509</v>
      </c>
      <c r="FZ406" s="129">
        <f t="shared" si="445"/>
        <v>4.7104625432718503</v>
      </c>
      <c r="GA406" s="129">
        <f t="shared" si="467"/>
        <v>55.090541589488375</v>
      </c>
      <c r="GB406" s="129">
        <f t="shared" si="468"/>
        <v>1.8127023539545407E-2</v>
      </c>
      <c r="GC406" s="149">
        <f>0.5*Sections!$U$2*Sections!$T$2*Sections!FT406^2</f>
        <v>549.30150677166057</v>
      </c>
      <c r="GD406" s="149">
        <f>BikeData!$N$2*((Sections!$P$2)/Sections!$N$2)-(0.5*Sections!$U$2*Sections!$T$2*Sections!FT406^2)/BikeData!$G$5</f>
        <v>8.3536324985940347</v>
      </c>
      <c r="GE406" s="149">
        <f>Sections!$V$2*BikeData!$N$2*(Sections!$P$2/Sections!$M$2)/(1-Sections!$V$2*Sections!$N$2/Sections!$M$2)</f>
        <v>15.459349727578084</v>
      </c>
      <c r="GF406" s="149">
        <f t="shared" si="446"/>
        <v>8.3536324985940347</v>
      </c>
      <c r="GG406" s="149">
        <f t="shared" si="447"/>
        <v>134.54111422000005</v>
      </c>
      <c r="GH406" s="149">
        <f>MAX(0, (FT406^2 - CX$6^2)/(2*Sections!GF406))</f>
        <v>182.65557158122238</v>
      </c>
      <c r="GI406" s="149">
        <f t="shared" si="448"/>
        <v>1</v>
      </c>
      <c r="GJ406" s="149">
        <f t="shared" si="469"/>
        <v>-8.3536324985940347</v>
      </c>
      <c r="GK406" s="639"/>
      <c r="GL406" s="670"/>
      <c r="GM406" s="229">
        <f>INDEX($B$29:$B$34, MATCH(GQ406, $A$29:$A$34, 0))</f>
        <v>327.25651568900486</v>
      </c>
      <c r="GN406" s="106">
        <f t="shared" si="449"/>
        <v>380</v>
      </c>
      <c r="GO406" s="106">
        <f t="shared" si="450"/>
        <v>18.919529270370695</v>
      </c>
      <c r="GP406" s="106">
        <f t="shared" si="451"/>
        <v>68.110305373334512</v>
      </c>
      <c r="GQ406" s="106">
        <f>IF(HD406=1,
IF(GO406&lt;$E$29,1,
IF(GO406&lt;$E$30,2,
IF(GO406&lt;$E$31,3,
IF(GO406&lt;$E$32,4,
IF(GO406&lt;$E$33,5,
IF(GO406&lt;$E$34,6)))))),
IF(GO406&gt;$F$29,1,
IF(GO406&gt;$F$30,2,
IF(GO406&gt;$F$31,3,
IF(GO406&gt;$F$32,4,
IF(GO406&gt;$F$33,5,
IF(GO406&gt;$F$34,6)))))))</f>
        <v>1</v>
      </c>
      <c r="GR406" s="106" cm="1">
        <f t="array" ref="GR406">INDEX(Sections!$A$37:$F$67, MATCH(GO406, Acceleration!$H$6:$H$36, 1), Sections!GQ406)</f>
        <v>10.33233663940473</v>
      </c>
      <c r="GS406" s="106">
        <f>(BikeData!$G$5/GM406)*BikeData!$N$2*(Sections!$O$2/Sections!$N$2)-Sections!GX406/Sections!GM406</f>
        <v>8.6174723675998735</v>
      </c>
      <c r="GT406" s="106">
        <f>(Sections!$V$2*Sections!$L$2*BikeData!$N$2*((Sections!$P$2)/Sections!$M$2)/(1-Sections!$V$2*Sections!$N$2/Sections!$M$2))/Sections!GM406-Sections!GX406/Sections!GM406</f>
        <v>12.274278401508191</v>
      </c>
      <c r="GU406" s="106">
        <f t="shared" si="452"/>
        <v>8.6174723675998735</v>
      </c>
      <c r="GV406" s="106">
        <f t="shared" si="462"/>
        <v>18.373025321774808</v>
      </c>
      <c r="GW406" s="106">
        <f t="shared" si="465"/>
        <v>5.3630007970042234E-2</v>
      </c>
      <c r="GX406" s="106">
        <f>0.5*Sections!$U$2*Sections!$T$2*Sections!GO406^2</f>
        <v>64.430745806234427</v>
      </c>
      <c r="GY406" s="106">
        <f>BikeData!$N$2*((Sections!$P$2)/Sections!$N$2)-(0.5*Sections!$U$2*Sections!$T$2*Sections!GO406^2)/BikeData!$G$5</f>
        <v>10.190264168917617</v>
      </c>
      <c r="GZ406" s="106">
        <f>Sections!$V$2*BikeData!$N$2*(Sections!$P$2/Sections!$M$2)/(1-Sections!$V$2*Sections!$N$2/Sections!$M$2)</f>
        <v>15.459349727578084</v>
      </c>
      <c r="HA406" s="106">
        <f t="shared" si="453"/>
        <v>10.190264168917617</v>
      </c>
      <c r="HB406" s="106">
        <f t="shared" si="454"/>
        <v>3.2118787599999905</v>
      </c>
      <c r="HC406" s="106">
        <f>MAX(0, (GO406^2 - DY$9^2)/(2*Sections!HA406))</f>
        <v>17.563263418834111</v>
      </c>
      <c r="HD406" s="106">
        <f t="shared" si="455"/>
        <v>1</v>
      </c>
      <c r="HE406" s="106">
        <f t="shared" si="466"/>
        <v>-10.190264168917617</v>
      </c>
      <c r="HF406" s="639"/>
    </row>
    <row r="407" spans="2:214">
      <c r="B407" s="65"/>
      <c r="C407" s="65"/>
      <c r="D407" s="65"/>
      <c r="E407" s="111"/>
      <c r="F407" s="111"/>
      <c r="K407" s="674"/>
      <c r="L407" s="192">
        <f>INDEX($B$29:$B$34, MATCH($P407, $A$29:$A$34, 0))</f>
        <v>281.54523308547459</v>
      </c>
      <c r="M407" s="149">
        <f t="shared" si="436"/>
        <v>381</v>
      </c>
      <c r="N407" s="149">
        <f t="shared" si="440"/>
        <v>56.013690447227951</v>
      </c>
      <c r="O407" s="149">
        <f t="shared" si="437"/>
        <v>201.64928561002063</v>
      </c>
      <c r="P407" s="149">
        <f>IF(AC407=1,
IF(N407&lt;$E$29,1,
IF(N407&lt;$E$30,2,
IF(N407&lt;$E$31,3,
IF(N407&lt;$E$32,4,
IF(N407&lt;$E$33,5,
IF(N407&lt;$E$34,6)))))),
IF(N407&gt;$F$29,1,
IF(N407&gt;$F$30,2,
IF(N407&gt;$F$31,3,
IF(N407&gt;$F$32,4,
IF(N407&gt;$F$33,5,
IF(N407&gt;$F$34,6)))))))</f>
        <v>4</v>
      </c>
      <c r="Q407" s="149" cm="1">
        <f t="array" ref="Q407">INDEX(Sections!$A$37:$F$67, MATCH(N407, Acceleration!$H$6:$H$36, 1), Sections!P407)</f>
        <v>4.7104625432718503</v>
      </c>
      <c r="R407" s="149">
        <f>(BikeData!$G$5/L407)*BikeData!$N$2*(Sections!$O$2/Sections!$N$2)-Sections!W407/Sections!L407</f>
        <v>8.2395239596038916</v>
      </c>
      <c r="S407" s="149">
        <f>(Sections!$V$2*Sections!$L$2*BikeData!$N$2*((Sections!$P$2)/Sections!$M$2)/(1-Sections!$V$2*Sections!$N$2/Sections!$M$2))/Sections!L407-Sections!W407/Sections!L407</f>
        <v>12.490043807134231</v>
      </c>
      <c r="T407" s="149">
        <f t="shared" si="438"/>
        <v>4.7104625432718503</v>
      </c>
      <c r="U407" s="149">
        <f t="shared" si="471"/>
        <v>55.865403715233299</v>
      </c>
      <c r="V407" s="149">
        <f t="shared" si="434"/>
        <v>1.7876440768243827E-2</v>
      </c>
      <c r="W407" s="149">
        <f>0.5*Sections!$U$2*Sections!$T$2*Sections!N407^2</f>
        <v>564.75603315321757</v>
      </c>
      <c r="X407" s="149">
        <f>BikeData!$N$2*((Sections!$P$2)/Sections!$N$2)-(0.5*Sections!$U$2*Sections!$T$2*Sections!N407^2)/BikeData!$G$5</f>
        <v>8.2950926259366202</v>
      </c>
      <c r="Y407" s="149">
        <f>Sections!$V$2*BikeData!$N$2*(Sections!$P$2/Sections!$M$2)/(1-Sections!$V$2*Sections!$N$2/Sections!$M$2)</f>
        <v>15.459349727578084</v>
      </c>
      <c r="Z407" s="149">
        <f t="shared" si="470"/>
        <v>8.2950926259366202</v>
      </c>
      <c r="AA407" s="149">
        <f>$D$2-M407</f>
        <v>122.19999999999999</v>
      </c>
      <c r="AB407" s="149">
        <f>MAX(0, (N407^2 - M$17^2)/(2*Sections!Z407))</f>
        <v>135.06120028504651</v>
      </c>
      <c r="AC407" s="149">
        <f t="shared" si="441"/>
        <v>1</v>
      </c>
      <c r="AD407" s="149">
        <f t="shared" si="435"/>
        <v>-8.2950926259366202</v>
      </c>
      <c r="AE407" s="639"/>
      <c r="FQ407" s="637"/>
      <c r="FR407" s="160">
        <f>INDEX($B$29:$B$34, MATCH($FV407, $A$29:$A$34, 0))</f>
        <v>281.54523308547459</v>
      </c>
      <c r="FS407" s="129">
        <f t="shared" si="442"/>
        <v>381</v>
      </c>
      <c r="FT407" s="129">
        <f t="shared" si="443"/>
        <v>55.090541589488375</v>
      </c>
      <c r="FU407" s="129">
        <f t="shared" si="444"/>
        <v>198.32594972215816</v>
      </c>
      <c r="FV407" s="149">
        <f>IF(GI407=1,
IF(FT407&lt;$E$29,1,
IF(FT407&lt;$E$30,2,
IF(FT407&lt;$E$31,3,
IF(FT407&lt;$E$32,4,
IF(FT407&lt;$E$33,5,
IF(FT407&lt;$E$34,6)))))),
IF(FT407&gt;$F$29,1,
IF(FT407&gt;$F$30,2,
IF(FT407&gt;$F$31,3,
IF(FT407&gt;$F$32,4,
IF(FT407&gt;$F$33,5,
IF(FT407&gt;$F$34,6)))))))</f>
        <v>4</v>
      </c>
      <c r="FW407" s="149" cm="1">
        <f t="array" ref="FW407">INDEX(Sections!$A$37:$F$67, MATCH(FT407, Acceleration!$H$6:$H$36, 1), Sections!FV407)</f>
        <v>4.7104625432718503</v>
      </c>
      <c r="FX407" s="129">
        <f>(BikeData!$G$5/FR407)*BikeData!$N$2*(Sections!$O$2/Sections!$N$2)-Sections!GC407/Sections!FR407</f>
        <v>8.3050972029464489</v>
      </c>
      <c r="FY407" s="129">
        <f>(Sections!$V$2*Sections!$L$2*BikeData!$N$2*((Sections!$P$2)/Sections!$M$2)/(1-Sections!$V$2*Sections!$N$2/Sections!$M$2))/Sections!FR407-Sections!GC407/Sections!FR407</f>
        <v>12.555617050476789</v>
      </c>
      <c r="FZ407" s="129">
        <f t="shared" si="445"/>
        <v>4.7104625432718503</v>
      </c>
      <c r="GA407" s="129">
        <f t="shared" si="467"/>
        <v>54.938490377802275</v>
      </c>
      <c r="GB407" s="129">
        <f t="shared" si="468"/>
        <v>1.8177020775703646E-2</v>
      </c>
      <c r="GC407" s="149">
        <f>0.5*Sections!$U$2*Sections!$T$2*Sections!FT407^2</f>
        <v>546.29419907216675</v>
      </c>
      <c r="GD407" s="149">
        <f>BikeData!$N$2*((Sections!$P$2)/Sections!$N$2)-(0.5*Sections!$U$2*Sections!$T$2*Sections!FT407^2)/BikeData!$G$5</f>
        <v>8.3650238156375707</v>
      </c>
      <c r="GE407" s="149">
        <f>Sections!$V$2*BikeData!$N$2*(Sections!$P$2/Sections!$M$2)/(1-Sections!$V$2*Sections!$N$2/Sections!$M$2)</f>
        <v>15.459349727578084</v>
      </c>
      <c r="GF407" s="149">
        <f t="shared" si="446"/>
        <v>8.3650238156375707</v>
      </c>
      <c r="GG407" s="149">
        <f t="shared" si="447"/>
        <v>133.54111422000005</v>
      </c>
      <c r="GH407" s="149">
        <f>MAX(0, (FT407^2 - CX$6^2)/(2*Sections!GF407))</f>
        <v>181.4081967674486</v>
      </c>
      <c r="GI407" s="149">
        <f t="shared" si="448"/>
        <v>1</v>
      </c>
      <c r="GJ407" s="149">
        <f t="shared" si="469"/>
        <v>-8.3650238156375707</v>
      </c>
      <c r="GK407" s="639"/>
      <c r="GL407" s="670"/>
      <c r="GM407" s="229">
        <f>INDEX($B$29:$B$34, MATCH(GQ407, $A$29:$A$34, 0))</f>
        <v>327.25651568900486</v>
      </c>
      <c r="GN407" s="106">
        <f t="shared" si="449"/>
        <v>381</v>
      </c>
      <c r="GO407" s="106">
        <f t="shared" si="450"/>
        <v>18.373025321774808</v>
      </c>
      <c r="GP407" s="106">
        <f t="shared" si="451"/>
        <v>66.142891158389304</v>
      </c>
      <c r="GQ407" s="106">
        <f>IF(HD407=1,
IF(GO407&lt;$E$29,1,
IF(GO407&lt;$E$30,2,
IF(GO407&lt;$E$31,3,
IF(GO407&lt;$E$32,4,
IF(GO407&lt;$E$33,5,
IF(GO407&lt;$E$34,6)))))),
IF(GO407&gt;$F$29,1,
IF(GO407&gt;$F$30,2,
IF(GO407&gt;$F$31,3,
IF(GO407&gt;$F$32,4,
IF(GO407&gt;$F$33,5,
IF(GO407&gt;$F$34,6)))))))</f>
        <v>1</v>
      </c>
      <c r="GR407" s="106" cm="1">
        <f t="array" ref="GR407">INDEX(Sections!$A$37:$F$67, MATCH(GO407, Acceleration!$H$6:$H$36, 1), Sections!GQ407)</f>
        <v>10.33233663940473</v>
      </c>
      <c r="GS407" s="106">
        <f>(BikeData!$G$5/GM407)*BikeData!$N$2*(Sections!$O$2/Sections!$N$2)-Sections!GX407/Sections!GM407</f>
        <v>8.6286822134698227</v>
      </c>
      <c r="GT407" s="106">
        <f>(Sections!$V$2*Sections!$L$2*BikeData!$N$2*((Sections!$P$2)/Sections!$M$2)/(1-Sections!$V$2*Sections!$N$2/Sections!$M$2))/Sections!GM407-Sections!GX407/Sections!GM407</f>
        <v>12.28548824737814</v>
      </c>
      <c r="GU407" s="106">
        <f t="shared" si="452"/>
        <v>8.6286822134698227</v>
      </c>
      <c r="GV407" s="106">
        <f t="shared" si="462"/>
        <v>17.808979182064071</v>
      </c>
      <c r="GW407" s="106">
        <f t="shared" si="465"/>
        <v>5.5276097259558947E-2</v>
      </c>
      <c r="GX407" s="106">
        <f>0.5*Sections!$U$2*Sections!$T$2*Sections!GO407^2</f>
        <v>60.762250705424087</v>
      </c>
      <c r="GY407" s="106">
        <f>BikeData!$N$2*((Sections!$P$2)/Sections!$N$2)-(0.5*Sections!$U$2*Sections!$T$2*Sections!GO407^2)/BikeData!$G$5</f>
        <v>10.204159983693414</v>
      </c>
      <c r="GZ407" s="106">
        <f>Sections!$V$2*BikeData!$N$2*(Sections!$P$2/Sections!$M$2)/(1-Sections!$V$2*Sections!$N$2/Sections!$M$2)</f>
        <v>15.459349727578084</v>
      </c>
      <c r="HA407" s="106">
        <f t="shared" si="453"/>
        <v>10.204159983693414</v>
      </c>
      <c r="HB407" s="106">
        <f t="shared" si="454"/>
        <v>2.2118787599999905</v>
      </c>
      <c r="HC407" s="106">
        <f>MAX(0, (GO407^2 - DY$9^2)/(2*Sections!HA407))</f>
        <v>16.540707908050404</v>
      </c>
      <c r="HD407" s="106">
        <f t="shared" si="455"/>
        <v>1</v>
      </c>
      <c r="HE407" s="106">
        <f t="shared" si="466"/>
        <v>-10.204159983693414</v>
      </c>
      <c r="HF407" s="639"/>
    </row>
    <row r="408" spans="2:214">
      <c r="B408" s="65"/>
      <c r="C408" s="65"/>
      <c r="D408" s="65"/>
      <c r="E408" s="111"/>
      <c r="F408" s="111"/>
      <c r="K408" s="674"/>
      <c r="L408" s="192">
        <f>INDEX($B$29:$B$34, MATCH($P408, $A$29:$A$34, 0))</f>
        <v>281.54523308547459</v>
      </c>
      <c r="M408" s="149">
        <f t="shared" si="436"/>
        <v>382</v>
      </c>
      <c r="N408" s="149">
        <f t="shared" si="440"/>
        <v>55.865403715233299</v>
      </c>
      <c r="O408" s="149">
        <f t="shared" si="437"/>
        <v>201.11545337483989</v>
      </c>
      <c r="P408" s="149">
        <f>IF(AC408=1,
IF(N408&lt;$E$29,1,
IF(N408&lt;$E$30,2,
IF(N408&lt;$E$31,3,
IF(N408&lt;$E$32,4,
IF(N408&lt;$E$33,5,
IF(N408&lt;$E$34,6)))))),
IF(N408&gt;$F$29,1,
IF(N408&gt;$F$30,2,
IF(N408&gt;$F$31,3,
IF(N408&gt;$F$32,4,
IF(N408&gt;$F$33,5,
IF(N408&gt;$F$34,6)))))))</f>
        <v>4</v>
      </c>
      <c r="Q408" s="149" cm="1">
        <f t="array" ref="Q408">INDEX(Sections!$A$37:$F$67, MATCH(N408, Acceleration!$H$6:$H$36, 1), Sections!P408)</f>
        <v>4.7104625432718503</v>
      </c>
      <c r="R408" s="149">
        <f>(BikeData!$G$5/L408)*BikeData!$N$2*(Sections!$O$2/Sections!$N$2)-Sections!W408/Sections!L408</f>
        <v>8.2501305442461206</v>
      </c>
      <c r="S408" s="149">
        <f>(Sections!$V$2*Sections!$L$2*BikeData!$N$2*((Sections!$P$2)/Sections!$M$2)/(1-Sections!$V$2*Sections!$N$2/Sections!$M$2))/Sections!L408-Sections!W408/Sections!L408</f>
        <v>12.50065039177646</v>
      </c>
      <c r="T408" s="149">
        <f t="shared" si="438"/>
        <v>4.7104625432718503</v>
      </c>
      <c r="U408" s="149">
        <f t="shared" si="471"/>
        <v>55.716519310113405</v>
      </c>
      <c r="V408" s="149">
        <f t="shared" si="434"/>
        <v>1.7924050292140326E-2</v>
      </c>
      <c r="W408" s="149">
        <f>0.5*Sections!$U$2*Sections!$T$2*Sections!N408^2</f>
        <v>561.76979980788042</v>
      </c>
      <c r="X408" s="149">
        <f>BikeData!$N$2*((Sections!$P$2)/Sections!$N$2)-(0.5*Sections!$U$2*Sections!$T$2*Sections!N408^2)/BikeData!$G$5</f>
        <v>8.3064041158810795</v>
      </c>
      <c r="Y408" s="149">
        <f>Sections!$V$2*BikeData!$N$2*(Sections!$P$2/Sections!$M$2)/(1-Sections!$V$2*Sections!$N$2/Sections!$M$2)</f>
        <v>15.459349727578084</v>
      </c>
      <c r="Z408" s="149">
        <f t="shared" si="470"/>
        <v>8.3064041158810795</v>
      </c>
      <c r="AA408" s="149">
        <f>$D$2-M408</f>
        <v>121.19999999999999</v>
      </c>
      <c r="AB408" s="149">
        <f>MAX(0, (N408^2 - M$17^2)/(2*Sections!Z408))</f>
        <v>133.87863850526659</v>
      </c>
      <c r="AC408" s="149">
        <f t="shared" si="441"/>
        <v>1</v>
      </c>
      <c r="AD408" s="149">
        <f t="shared" si="435"/>
        <v>-8.3064041158810795</v>
      </c>
      <c r="AE408" s="639"/>
      <c r="FQ408" s="637"/>
      <c r="FR408" s="160">
        <f>INDEX($B$29:$B$34, MATCH($FV408, $A$29:$A$34, 0))</f>
        <v>281.54523308547459</v>
      </c>
      <c r="FS408" s="129">
        <f t="shared" si="442"/>
        <v>382</v>
      </c>
      <c r="FT408" s="129">
        <f t="shared" si="443"/>
        <v>54.938490377802275</v>
      </c>
      <c r="FU408" s="129">
        <f t="shared" si="444"/>
        <v>197.77856536008818</v>
      </c>
      <c r="FV408" s="149">
        <f>IF(GI408=1,
IF(FT408&lt;$E$29,1,
IF(FT408&lt;$E$30,2,
IF(FT408&lt;$E$31,3,
IF(FT408&lt;$E$32,4,
IF(FT408&lt;$E$33,5,
IF(FT408&lt;$E$34,6)))))),
IF(FT408&gt;$F$29,1,
IF(FT408&gt;$F$30,2,
IF(FT408&gt;$F$31,3,
IF(FT408&gt;$F$32,4,
IF(FT408&gt;$F$33,5,
IF(FT408&gt;$F$34,6)))))))</f>
        <v>4</v>
      </c>
      <c r="FW408" s="149" cm="1">
        <f t="array" ref="FW408">INDEX(Sections!$A$37:$F$67, MATCH(FT408, Acceleration!$H$6:$H$36, 1), Sections!FV408)</f>
        <v>4.7104625432718503</v>
      </c>
      <c r="FX408" s="129">
        <f>(BikeData!$G$5/FR408)*BikeData!$N$2*(Sections!$O$2/Sections!$N$2)-Sections!GC408/Sections!FR408</f>
        <v>8.3157932056477826</v>
      </c>
      <c r="FY408" s="129">
        <f>(Sections!$V$2*Sections!$L$2*BikeData!$N$2*((Sections!$P$2)/Sections!$M$2)/(1-Sections!$V$2*Sections!$N$2/Sections!$M$2))/Sections!FR408-Sections!GC408/Sections!FR408</f>
        <v>12.566313053178122</v>
      </c>
      <c r="FZ408" s="129">
        <f t="shared" si="445"/>
        <v>4.7104625432718503</v>
      </c>
      <c r="GA408" s="129">
        <f t="shared" si="467"/>
        <v>54.785808962351581</v>
      </c>
      <c r="GB408" s="129">
        <f t="shared" si="468"/>
        <v>1.822750304196356E-2</v>
      </c>
      <c r="GC408" s="149">
        <f>0.5*Sections!$U$2*Sections!$T$2*Sections!FT408^2</f>
        <v>543.28279049853711</v>
      </c>
      <c r="GD408" s="149">
        <f>BikeData!$N$2*((Sections!$P$2)/Sections!$N$2)-(0.5*Sections!$U$2*Sections!$T$2*Sections!FT408^2)/BikeData!$G$5</f>
        <v>8.3764306662952599</v>
      </c>
      <c r="GE408" s="149">
        <f>Sections!$V$2*BikeData!$N$2*(Sections!$P$2/Sections!$M$2)/(1-Sections!$V$2*Sections!$N$2/Sections!$M$2)</f>
        <v>15.459349727578084</v>
      </c>
      <c r="GF408" s="149">
        <f t="shared" si="446"/>
        <v>8.3764306662952599</v>
      </c>
      <c r="GG408" s="149">
        <f t="shared" si="447"/>
        <v>132.54111422000005</v>
      </c>
      <c r="GH408" s="149">
        <f>MAX(0, (FT408^2 - CX$6^2)/(2*Sections!GF408))</f>
        <v>180.16252060298996</v>
      </c>
      <c r="GI408" s="149">
        <f t="shared" si="448"/>
        <v>1</v>
      </c>
      <c r="GJ408" s="149">
        <f t="shared" si="469"/>
        <v>-8.3764306662952599</v>
      </c>
      <c r="GK408" s="639"/>
      <c r="GL408" s="670"/>
      <c r="GM408" s="229">
        <f>INDEX($B$29:$B$34, MATCH(GQ408, $A$29:$A$34, 0))</f>
        <v>327.25651568900486</v>
      </c>
      <c r="GN408" s="106">
        <f t="shared" si="449"/>
        <v>382</v>
      </c>
      <c r="GO408" s="106">
        <f t="shared" si="450"/>
        <v>17.808979182064071</v>
      </c>
      <c r="GP408" s="106">
        <f t="shared" si="451"/>
        <v>64.112325055430659</v>
      </c>
      <c r="GQ408" s="106">
        <f>IF(HD408=1,
IF(GO408&lt;$E$29,1,
IF(GO408&lt;$E$30,2,
IF(GO408&lt;$E$31,3,
IF(GO408&lt;$E$32,4,
IF(GO408&lt;$E$33,5,
IF(GO408&lt;$E$34,6)))))),
IF(GO408&gt;$F$29,1,
IF(GO408&gt;$F$30,2,
IF(GO408&gt;$F$31,3,
IF(GO408&gt;$F$32,4,
IF(GO408&gt;$F$33,5,
IF(GO408&gt;$F$34,6)))))))</f>
        <v>1</v>
      </c>
      <c r="GR408" s="106" cm="1">
        <f t="array" ref="GR408">INDEX(Sections!$A$37:$F$67, MATCH(GO408, Acceleration!$H$6:$H$36, 1), Sections!GQ408)</f>
        <v>10.312149122382916</v>
      </c>
      <c r="GS408" s="106">
        <f>(BikeData!$G$5/GM408)*BikeData!$N$2*(Sections!$O$2/Sections!$N$2)-Sections!GX408/Sections!GM408</f>
        <v>8.6399073454932314</v>
      </c>
      <c r="GT408" s="106">
        <f>(Sections!$V$2*Sections!$L$2*BikeData!$N$2*((Sections!$P$2)/Sections!$M$2)/(1-Sections!$V$2*Sections!$N$2/Sections!$M$2))/Sections!GM408-Sections!GX408/Sections!GM408</f>
        <v>12.296713379401549</v>
      </c>
      <c r="GU408" s="106">
        <f t="shared" si="452"/>
        <v>8.6399073454932314</v>
      </c>
      <c r="GV408" s="106">
        <f t="shared" si="462"/>
        <v>17.225666605753648</v>
      </c>
      <c r="GW408" s="106">
        <f t="shared" si="465"/>
        <v>5.7086348528045894E-2</v>
      </c>
      <c r="GX408" s="106">
        <f>0.5*Sections!$U$2*Sections!$T$2*Sections!GO408^2</f>
        <v>57.088753111294466</v>
      </c>
      <c r="GY408" s="106">
        <f>BikeData!$N$2*((Sections!$P$2)/Sections!$N$2)-(0.5*Sections!$U$2*Sections!$T$2*Sections!GO408^2)/BikeData!$G$5</f>
        <v>10.218074747307542</v>
      </c>
      <c r="GZ408" s="106">
        <f>Sections!$V$2*BikeData!$N$2*(Sections!$P$2/Sections!$M$2)/(1-Sections!$V$2*Sections!$N$2/Sections!$M$2)</f>
        <v>15.459349727578084</v>
      </c>
      <c r="HA408" s="106">
        <f t="shared" si="453"/>
        <v>10.218074747307542</v>
      </c>
      <c r="HB408" s="106">
        <f t="shared" si="454"/>
        <v>1.2118787599999905</v>
      </c>
      <c r="HC408" s="106">
        <f>MAX(0, (GO408^2 - DY$9^2)/(2*Sections!HA408))</f>
        <v>15.519544892288195</v>
      </c>
      <c r="HD408" s="106">
        <f t="shared" si="455"/>
        <v>1</v>
      </c>
      <c r="HE408" s="106">
        <f t="shared" si="466"/>
        <v>-10.218074747307542</v>
      </c>
      <c r="HF408" s="639"/>
    </row>
    <row r="409" spans="2:214">
      <c r="B409" s="65"/>
      <c r="C409" s="65"/>
      <c r="D409" s="65"/>
      <c r="E409" s="111"/>
      <c r="F409" s="111"/>
      <c r="K409" s="674"/>
      <c r="L409" s="192">
        <f>INDEX($B$29:$B$34, MATCH($P409, $A$29:$A$34, 0))</f>
        <v>281.54523308547459</v>
      </c>
      <c r="M409" s="149">
        <f t="shared" si="436"/>
        <v>383</v>
      </c>
      <c r="N409" s="149">
        <f t="shared" si="440"/>
        <v>55.716519310113405</v>
      </c>
      <c r="O409" s="149">
        <f t="shared" si="437"/>
        <v>200.57946951640827</v>
      </c>
      <c r="P409" s="149">
        <f>IF(AC409=1,
IF(N409&lt;$E$29,1,
IF(N409&lt;$E$30,2,
IF(N409&lt;$E$31,3,
IF(N409&lt;$E$32,4,
IF(N409&lt;$E$33,5,
IF(N409&lt;$E$34,6)))))),
IF(N409&gt;$F$29,1,
IF(N409&gt;$F$30,2,
IF(N409&gt;$F$31,3,
IF(N409&gt;$F$32,4,
IF(N409&gt;$F$33,5,
IF(N409&gt;$F$34,6)))))))</f>
        <v>4</v>
      </c>
      <c r="Q409" s="149" cm="1">
        <f t="array" ref="Q409">INDEX(Sections!$A$37:$F$67, MATCH(N409, Acceleration!$H$6:$H$36, 1), Sections!P409)</f>
        <v>4.7104625432718503</v>
      </c>
      <c r="R409" s="149">
        <f>(BikeData!$G$5/L409)*BikeData!$N$2*(Sections!$O$2/Sections!$N$2)-Sections!W409/Sections!L409</f>
        <v>8.2607515924128627</v>
      </c>
      <c r="S409" s="149">
        <f>(Sections!$V$2*Sections!$L$2*BikeData!$N$2*((Sections!$P$2)/Sections!$M$2)/(1-Sections!$V$2*Sections!$N$2/Sections!$M$2))/Sections!L409-Sections!W409/Sections!L409</f>
        <v>12.511271439943203</v>
      </c>
      <c r="T409" s="149">
        <f t="shared" si="438"/>
        <v>4.7104625432718503</v>
      </c>
      <c r="U409" s="149">
        <f t="shared" si="471"/>
        <v>55.567032150125414</v>
      </c>
      <c r="V409" s="149">
        <f t="shared" ref="V409:V472" si="472">-(U409-N409)/Z409</f>
        <v>1.7972107950872965E-2</v>
      </c>
      <c r="W409" s="149">
        <f>0.5*Sections!$U$2*Sections!$T$2*Sections!N409^2</f>
        <v>558.77949432616322</v>
      </c>
      <c r="X409" s="149">
        <f>BikeData!$N$2*((Sections!$P$2)/Sections!$N$2)-(0.5*Sections!$U$2*Sections!$T$2*Sections!N409^2)/BikeData!$G$5</f>
        <v>8.3177310305845538</v>
      </c>
      <c r="Y409" s="149">
        <f>Sections!$V$2*BikeData!$N$2*(Sections!$P$2/Sections!$M$2)/(1-Sections!$V$2*Sections!$N$2/Sections!$M$2)</f>
        <v>15.459349727578084</v>
      </c>
      <c r="Z409" s="149">
        <f t="shared" si="470"/>
        <v>8.3177310305845538</v>
      </c>
      <c r="AA409" s="149">
        <f>$D$2-M409</f>
        <v>120.19999999999999</v>
      </c>
      <c r="AB409" s="149">
        <f>MAX(0, (N409^2 - M$17^2)/(2*Sections!Z409))</f>
        <v>132.69768711374786</v>
      </c>
      <c r="AC409" s="149">
        <f t="shared" si="441"/>
        <v>1</v>
      </c>
      <c r="AD409" s="149">
        <f t="shared" si="435"/>
        <v>-8.3177310305845538</v>
      </c>
      <c r="AE409" s="639"/>
      <c r="FQ409" s="637"/>
      <c r="FR409" s="160">
        <f>INDEX($B$29:$B$34, MATCH($FV409, $A$29:$A$34, 0))</f>
        <v>281.54523308547459</v>
      </c>
      <c r="FS409" s="129">
        <f t="shared" si="442"/>
        <v>383</v>
      </c>
      <c r="FT409" s="129">
        <f t="shared" si="443"/>
        <v>54.785808962351581</v>
      </c>
      <c r="FU409" s="129">
        <f t="shared" si="444"/>
        <v>197.22891226446569</v>
      </c>
      <c r="FV409" s="149">
        <f>IF(GI409=1,
IF(FT409&lt;$E$29,1,
IF(FT409&lt;$E$30,2,
IF(FT409&lt;$E$31,3,
IF(FT409&lt;$E$32,4,
IF(FT409&lt;$E$33,5,
IF(FT409&lt;$E$34,6)))))),
IF(FT409&gt;$F$29,1,
IF(FT409&gt;$F$30,2,
IF(FT409&gt;$F$31,3,
IF(FT409&gt;$F$32,4,
IF(FT409&gt;$F$33,5,
IF(FT409&gt;$F$34,6)))))))</f>
        <v>4</v>
      </c>
      <c r="FW409" s="149" cm="1">
        <f t="array" ref="FW409">INDEX(Sections!$A$37:$F$67, MATCH(FT409, Acceleration!$H$6:$H$36, 1), Sections!FV409)</f>
        <v>4.7104625432718503</v>
      </c>
      <c r="FX409" s="129">
        <f>(BikeData!$G$5/FR409)*BikeData!$N$2*(Sections!$O$2/Sections!$N$2)-Sections!GC409/Sections!FR409</f>
        <v>8.3265037938073441</v>
      </c>
      <c r="FY409" s="129">
        <f>(Sections!$V$2*Sections!$L$2*BikeData!$N$2*((Sections!$P$2)/Sections!$M$2)/(1-Sections!$V$2*Sections!$N$2/Sections!$M$2))/Sections!FR409-Sections!GC409/Sections!FR409</f>
        <v>12.577023641337684</v>
      </c>
      <c r="FZ409" s="129">
        <f t="shared" si="445"/>
        <v>4.7104625432718503</v>
      </c>
      <c r="GA409" s="129">
        <f t="shared" si="467"/>
        <v>54.632491774728564</v>
      </c>
      <c r="GB409" s="129">
        <f t="shared" si="468"/>
        <v>1.827847797422643E-2</v>
      </c>
      <c r="GC409" s="149">
        <f>0.5*Sections!$U$2*Sections!$T$2*Sections!FT409^2</f>
        <v>540.26727545867084</v>
      </c>
      <c r="GD409" s="149">
        <f>BikeData!$N$2*((Sections!$P$2)/Sections!$N$2)-(0.5*Sections!$U$2*Sections!$T$2*Sections!FT409^2)/BikeData!$G$5</f>
        <v>8.3878530717492978</v>
      </c>
      <c r="GE409" s="149">
        <f>Sections!$V$2*BikeData!$N$2*(Sections!$P$2/Sections!$M$2)/(1-Sections!$V$2*Sections!$N$2/Sections!$M$2)</f>
        <v>15.459349727578084</v>
      </c>
      <c r="GF409" s="149">
        <f t="shared" si="446"/>
        <v>8.3878530717492978</v>
      </c>
      <c r="GG409" s="149">
        <f t="shared" si="447"/>
        <v>131.54111422000005</v>
      </c>
      <c r="GH409" s="149">
        <f>MAX(0, (FT409^2 - CX$6^2)/(2*Sections!GF409))</f>
        <v>178.9185407746609</v>
      </c>
      <c r="GI409" s="149">
        <f t="shared" si="448"/>
        <v>1</v>
      </c>
      <c r="GJ409" s="149">
        <f t="shared" si="469"/>
        <v>-8.3878530717492978</v>
      </c>
      <c r="GK409" s="639"/>
      <c r="GL409" s="670"/>
      <c r="GM409" s="229">
        <f>INDEX($B$29:$B$34, MATCH(GQ409, $A$29:$A$34, 0))</f>
        <v>327.25651568900486</v>
      </c>
      <c r="GN409" s="106">
        <f t="shared" si="449"/>
        <v>383</v>
      </c>
      <c r="GO409" s="106">
        <f t="shared" si="450"/>
        <v>17.225666605753648</v>
      </c>
      <c r="GP409" s="106">
        <f t="shared" si="451"/>
        <v>62.012399780713139</v>
      </c>
      <c r="GQ409" s="106">
        <f>IF(HD409=1,
IF(GO409&lt;$E$29,1,
IF(GO409&lt;$E$30,2,
IF(GO409&lt;$E$31,3,
IF(GO409&lt;$E$32,4,
IF(GO409&lt;$E$33,5,
IF(GO409&lt;$E$34,6)))))),
IF(GO409&gt;$F$29,1,
IF(GO409&gt;$F$30,2,
IF(GO409&gt;$F$31,3,
IF(GO409&gt;$F$32,4,
IF(GO409&gt;$F$33,5,
IF(GO409&gt;$F$34,6)))))))</f>
        <v>1</v>
      </c>
      <c r="GR409" s="106" cm="1">
        <f t="array" ref="GR409">INDEX(Sections!$A$37:$F$67, MATCH(GO409, Acceleration!$H$6:$H$36, 1), Sections!GQ409)</f>
        <v>10.122322564024469</v>
      </c>
      <c r="GS409" s="106">
        <f>(BikeData!$G$5/GM409)*BikeData!$N$2*(Sections!$O$2/Sections!$N$2)-Sections!GX409/Sections!GM409</f>
        <v>8.651147784514853</v>
      </c>
      <c r="GT409" s="106">
        <f>(Sections!$V$2*Sections!$L$2*BikeData!$N$2*((Sections!$P$2)/Sections!$M$2)/(1-Sections!$V$2*Sections!$N$2/Sections!$M$2))/Sections!GM409-Sections!GX409/Sections!GM409</f>
        <v>12.30795381842317</v>
      </c>
      <c r="GU409" s="106">
        <f t="shared" si="452"/>
        <v>8.651147784514853</v>
      </c>
      <c r="GV409" s="106">
        <f t="shared" si="462"/>
        <v>16.621058120389861</v>
      </c>
      <c r="GW409" s="106">
        <f t="shared" si="465"/>
        <v>5.9089912426746112E-2</v>
      </c>
      <c r="GX409" s="106">
        <f>0.5*Sections!$U$2*Sections!$T$2*Sections!GO409^2</f>
        <v>53.410246202263757</v>
      </c>
      <c r="GY409" s="106">
        <f>BikeData!$N$2*((Sections!$P$2)/Sections!$N$2)-(0.5*Sections!$U$2*Sections!$T$2*Sections!GO409^2)/BikeData!$G$5</f>
        <v>10.232008485599325</v>
      </c>
      <c r="GZ409" s="106">
        <f>Sections!$V$2*BikeData!$N$2*(Sections!$P$2/Sections!$M$2)/(1-Sections!$V$2*Sections!$N$2/Sections!$M$2)</f>
        <v>15.459349727578084</v>
      </c>
      <c r="HA409" s="106">
        <f t="shared" si="453"/>
        <v>10.232008485599325</v>
      </c>
      <c r="HB409" s="106">
        <f t="shared" si="454"/>
        <v>0.21187875999999051</v>
      </c>
      <c r="HC409" s="106">
        <f>MAX(0, (GO409^2 - DY$9^2)/(2*Sections!HA409))</f>
        <v>14.499772475276455</v>
      </c>
      <c r="HD409" s="106">
        <f t="shared" si="455"/>
        <v>1</v>
      </c>
      <c r="HE409" s="106">
        <f t="shared" si="466"/>
        <v>-10.232008485599325</v>
      </c>
      <c r="HF409" s="639"/>
    </row>
    <row r="410" spans="2:214" ht="14.65" thickBot="1">
      <c r="B410" s="65"/>
      <c r="C410" s="65"/>
      <c r="D410" s="65"/>
      <c r="E410" s="111"/>
      <c r="F410" s="111"/>
      <c r="K410" s="674"/>
      <c r="L410" s="192">
        <f>INDEX($B$29:$B$34, MATCH($P410, $A$29:$A$34, 0))</f>
        <v>281.54523308547459</v>
      </c>
      <c r="M410" s="149">
        <f t="shared" si="436"/>
        <v>384</v>
      </c>
      <c r="N410" s="149">
        <f t="shared" si="440"/>
        <v>55.567032150125414</v>
      </c>
      <c r="O410" s="149">
        <f t="shared" si="437"/>
        <v>200.04131574045149</v>
      </c>
      <c r="P410" s="149">
        <f>IF(AC410=1,
IF(N410&lt;$E$29,1,
IF(N410&lt;$E$30,2,
IF(N410&lt;$E$31,3,
IF(N410&lt;$E$32,4,
IF(N410&lt;$E$33,5,
IF(N410&lt;$E$34,6)))))),
IF(N410&gt;$F$29,1,
IF(N410&gt;$F$30,2,
IF(N410&gt;$F$31,3,
IF(N410&gt;$F$32,4,
IF(N410&gt;$F$33,5,
IF(N410&gt;$F$34,6)))))))</f>
        <v>4</v>
      </c>
      <c r="Q410" s="149" cm="1">
        <f t="array" ref="Q410">INDEX(Sections!$A$37:$F$67, MATCH(N410, Acceleration!$H$6:$H$36, 1), Sections!P410)</f>
        <v>4.7104625432718503</v>
      </c>
      <c r="R410" s="149">
        <f>(BikeData!$G$5/L410)*BikeData!$N$2*(Sections!$O$2/Sections!$N$2)-Sections!W410/Sections!L410</f>
        <v>8.2713871238271022</v>
      </c>
      <c r="S410" s="149">
        <f>(Sections!$V$2*Sections!$L$2*BikeData!$N$2*((Sections!$P$2)/Sections!$M$2)/(1-Sections!$V$2*Sections!$N$2/Sections!$M$2))/Sections!L410-Sections!W410/Sections!L410</f>
        <v>12.521906971357442</v>
      </c>
      <c r="T410" s="149">
        <f t="shared" ref="T410:T473" si="473">MIN(Q410,R$26,S$26)</f>
        <v>4.7104625432718503</v>
      </c>
      <c r="U410" s="149">
        <f t="shared" si="471"/>
        <v>55.41693707875698</v>
      </c>
      <c r="V410" s="149">
        <f t="shared" si="472"/>
        <v>1.8020620580575349E-2</v>
      </c>
      <c r="W410" s="149">
        <f>0.5*Sections!$U$2*Sections!$T$2*Sections!N410^2</f>
        <v>555.78511115515289</v>
      </c>
      <c r="X410" s="149">
        <f>BikeData!$N$2*((Sections!$P$2)/Sections!$N$2)-(0.5*Sections!$U$2*Sections!$T$2*Sections!N410^2)/BikeData!$G$5</f>
        <v>8.3290733910808044</v>
      </c>
      <c r="Y410" s="149">
        <f>Sections!$V$2*BikeData!$N$2*(Sections!$P$2/Sections!$M$2)/(1-Sections!$V$2*Sections!$N$2/Sections!$M$2)</f>
        <v>15.459349727578084</v>
      </c>
      <c r="Z410" s="149">
        <f t="shared" si="470"/>
        <v>8.3290733910808044</v>
      </c>
      <c r="AA410" s="149">
        <f>$D$2-M410</f>
        <v>119.19999999999999</v>
      </c>
      <c r="AB410" s="149">
        <f>MAX(0, (N410^2 - M$17^2)/(2*Sections!Z410))</f>
        <v>131.51834391749674</v>
      </c>
      <c r="AC410" s="149">
        <f t="shared" si="441"/>
        <v>1</v>
      </c>
      <c r="AD410" s="149">
        <f t="shared" ref="AD410:AD473" si="474">-Z410</f>
        <v>-8.3290733910808044</v>
      </c>
      <c r="AE410" s="639"/>
      <c r="FQ410" s="637"/>
      <c r="FR410" s="160">
        <f>INDEX($B$29:$B$34, MATCH($FV410, $A$29:$A$34, 0))</f>
        <v>281.54523308547459</v>
      </c>
      <c r="FS410" s="129">
        <f t="shared" si="442"/>
        <v>384</v>
      </c>
      <c r="FT410" s="129">
        <f t="shared" si="443"/>
        <v>54.632491774728564</v>
      </c>
      <c r="FU410" s="129">
        <f t="shared" si="444"/>
        <v>196.67697038902284</v>
      </c>
      <c r="FV410" s="149">
        <f>IF(GI410=1,
IF(FT410&lt;$E$29,1,
IF(FT410&lt;$E$30,2,
IF(FT410&lt;$E$31,3,
IF(FT410&lt;$E$32,4,
IF(FT410&lt;$E$33,5,
IF(FT410&lt;$E$34,6)))))),
IF(FT410&gt;$F$29,1,
IF(FT410&gt;$F$30,2,
IF(FT410&gt;$F$31,3,
IF(FT410&gt;$F$32,4,
IF(FT410&gt;$F$33,5,
IF(FT410&gt;$F$34,6)))))))</f>
        <v>4</v>
      </c>
      <c r="FW410" s="149" cm="1">
        <f t="array" ref="FW410">INDEX(Sections!$A$37:$F$67, MATCH(FT410, Acceleration!$H$6:$H$36, 1), Sections!FV410)</f>
        <v>4.7104625432718503</v>
      </c>
      <c r="FX410" s="129">
        <f>(BikeData!$G$5/FR410)*BikeData!$N$2*(Sections!$O$2/Sections!$N$2)-Sections!GC410/Sections!FR410</f>
        <v>8.3372289873143952</v>
      </c>
      <c r="FY410" s="129">
        <f>(Sections!$V$2*Sections!$L$2*BikeData!$N$2*((Sections!$P$2)/Sections!$M$2)/(1-Sections!$V$2*Sections!$N$2/Sections!$M$2))/Sections!FR410-Sections!GC410/Sections!FR410</f>
        <v>12.587748834844735</v>
      </c>
      <c r="FZ410" s="129">
        <f t="shared" si="445"/>
        <v>4.7104625432718503</v>
      </c>
      <c r="GA410" s="129">
        <f>SQRT(FT410^2 + 2*-GF410*1)</f>
        <v>54.478533161322936</v>
      </c>
      <c r="GB410" s="129">
        <f t="shared" si="468"/>
        <v>1.8329953377050144E-2</v>
      </c>
      <c r="GC410" s="149">
        <f>0.5*Sections!$U$2*Sections!$T$2*Sections!FT410^2</f>
        <v>537.24764835284111</v>
      </c>
      <c r="GD410" s="149">
        <f>BikeData!$N$2*((Sections!$P$2)/Sections!$N$2)-(0.5*Sections!$U$2*Sections!$T$2*Sections!FT410^2)/BikeData!$G$5</f>
        <v>8.3992910532107743</v>
      </c>
      <c r="GE410" s="149">
        <f>Sections!$V$2*BikeData!$N$2*(Sections!$P$2/Sections!$M$2)/(1-Sections!$V$2*Sections!$N$2/Sections!$M$2)</f>
        <v>15.459349727578084</v>
      </c>
      <c r="GF410" s="149">
        <f t="shared" si="446"/>
        <v>8.3992910532107743</v>
      </c>
      <c r="GG410" s="149">
        <f t="shared" si="447"/>
        <v>130.54111422000005</v>
      </c>
      <c r="GH410" s="149">
        <f>MAX(0, (FT410^2 - CX$6^2)/(2*Sections!GF410))</f>
        <v>177.67625497242577</v>
      </c>
      <c r="GI410" s="149">
        <f t="shared" si="448"/>
        <v>1</v>
      </c>
      <c r="GJ410" s="149">
        <f t="shared" si="469"/>
        <v>-8.3992910532107743</v>
      </c>
      <c r="GK410" s="639"/>
      <c r="GL410" s="671"/>
      <c r="GM410" s="231">
        <f>INDEX($B$29:$B$34, MATCH(GQ410, $A$29:$A$34, 0))</f>
        <v>327.25651568900486</v>
      </c>
      <c r="GN410" s="108">
        <f>GN14</f>
        <v>383.21187875999999</v>
      </c>
      <c r="GO410" s="108">
        <f t="shared" si="450"/>
        <v>16.621058120389861</v>
      </c>
      <c r="GP410" s="108">
        <f t="shared" si="451"/>
        <v>59.835809233403502</v>
      </c>
      <c r="GQ410" s="108">
        <f>IF(HD410=1,
IF(GO410&lt;$E$29,1,
IF(GO410&lt;$E$30,2,
IF(GO410&lt;$E$31,3,
IF(GO410&lt;$E$32,4,
IF(GO410&lt;$E$33,5,
IF(GO410&lt;$E$34,6)))))),
IF(GO410&gt;$F$29,1,
IF(GO410&gt;$F$30,2,
IF(GO410&gt;$F$31,3,
IF(GO410&gt;$F$32,4,
IF(GO410&gt;$F$33,5,
IF(GO410&gt;$F$34,6)))))))</f>
        <v>1</v>
      </c>
      <c r="GR410" s="108" cm="1">
        <f t="array" ref="GR410">INDEX(Sections!$A$37:$F$67, MATCH(GO410, Acceleration!$H$6:$H$36, 1), Sections!GQ410)</f>
        <v>9.8215645860461898</v>
      </c>
      <c r="GS410" s="108">
        <f>(BikeData!$G$5/GM410)*BikeData!$N$2*(Sections!$O$2/Sections!$N$2)-Sections!GX410/Sections!GM410</f>
        <v>8.6624035514078681</v>
      </c>
      <c r="GT410" s="108">
        <f>(Sections!$V$2*Sections!$L$2*BikeData!$N$2*((Sections!$P$2)/Sections!$M$2)/(1-Sections!$V$2*Sections!$N$2/Sections!$M$2))/Sections!GM410-Sections!GX410/Sections!GM410</f>
        <v>12.319209585316186</v>
      </c>
      <c r="GU410" s="108">
        <f t="shared" si="452"/>
        <v>8.6624035514078681</v>
      </c>
      <c r="GV410" s="108">
        <f t="shared" si="462"/>
        <v>15.992737432737746</v>
      </c>
      <c r="GW410" s="108">
        <f t="shared" si="465"/>
        <v>6.132374248627441E-2</v>
      </c>
      <c r="GX410" s="108">
        <f>0.5*Sections!$U$2*Sections!$T$2*Sections!GO410^2</f>
        <v>49.726723147447991</v>
      </c>
      <c r="GY410" s="108">
        <f>BikeData!$N$2*((Sections!$P$2)/Sections!$N$2)-(0.5*Sections!$U$2*Sections!$T$2*Sections!GO410^2)/BikeData!$G$5</f>
        <v>10.245961224443324</v>
      </c>
      <c r="GZ410" s="108">
        <f>Sections!$V$2*BikeData!$N$2*(Sections!$P$2/Sections!$M$2)/(1-Sections!$V$2*Sections!$N$2/Sections!$M$2)</f>
        <v>15.459349727578084</v>
      </c>
      <c r="HA410" s="108">
        <f t="shared" si="453"/>
        <v>10.245961224443324</v>
      </c>
      <c r="HB410" s="108">
        <f t="shared" si="454"/>
        <v>0</v>
      </c>
      <c r="HC410" s="108">
        <f>MAX(0, (GO410^2 - DY$9^2)/(2*Sections!HA410))</f>
        <v>13.481388763326462</v>
      </c>
      <c r="HD410" s="108">
        <f t="shared" si="455"/>
        <v>1</v>
      </c>
      <c r="HE410" s="108">
        <f t="shared" si="466"/>
        <v>-10.245961224443324</v>
      </c>
      <c r="HF410" s="640"/>
    </row>
    <row r="411" spans="2:214">
      <c r="B411" s="65"/>
      <c r="C411" s="65"/>
      <c r="D411" s="65"/>
      <c r="E411" s="111"/>
      <c r="F411" s="111"/>
      <c r="K411" s="674"/>
      <c r="L411" s="192">
        <f>INDEX($B$29:$B$34, MATCH($P411, $A$29:$A$34, 0))</f>
        <v>281.54523308547459</v>
      </c>
      <c r="M411" s="149">
        <f t="shared" ref="M411:M474" si="475">M410+M$15</f>
        <v>385</v>
      </c>
      <c r="N411" s="149">
        <f t="shared" si="440"/>
        <v>55.41693707875698</v>
      </c>
      <c r="O411" s="149">
        <f t="shared" ref="O411:O474" si="476">N411*3.6</f>
        <v>199.50097348352514</v>
      </c>
      <c r="P411" s="149">
        <f>IF(AC411=1,
IF(N411&lt;$E$29,1,
IF(N411&lt;$E$30,2,
IF(N411&lt;$E$31,3,
IF(N411&lt;$E$32,4,
IF(N411&lt;$E$33,5,
IF(N411&lt;$E$34,6)))))),
IF(N411&gt;$F$29,1,
IF(N411&gt;$F$30,2,
IF(N411&gt;$F$31,3,
IF(N411&gt;$F$32,4,
IF(N411&gt;$F$33,5,
IF(N411&gt;$F$34,6)))))))</f>
        <v>4</v>
      </c>
      <c r="Q411" s="149" cm="1">
        <f t="array" ref="Q411">INDEX(Sections!$A$37:$F$67, MATCH(N411, Acceleration!$H$6:$H$36, 1), Sections!P411)</f>
        <v>4.7104625432718503</v>
      </c>
      <c r="R411" s="149">
        <f>(BikeData!$G$5/L411)*BikeData!$N$2*(Sections!$O$2/Sections!$N$2)-Sections!W411/Sections!L411</f>
        <v>8.2820371582387278</v>
      </c>
      <c r="S411" s="149">
        <f>(Sections!$V$2*Sections!$L$2*BikeData!$N$2*((Sections!$P$2)/Sections!$M$2)/(1-Sections!$V$2*Sections!$N$2/Sections!$M$2))/Sections!L411-Sections!W411/Sections!L411</f>
        <v>12.532557005769068</v>
      </c>
      <c r="T411" s="149">
        <f t="shared" si="473"/>
        <v>4.7104625432718503</v>
      </c>
      <c r="U411" s="149">
        <f t="shared" si="471"/>
        <v>55.266228863149742</v>
      </c>
      <c r="V411" s="149">
        <f t="shared" si="472"/>
        <v>1.8069595163637913E-2</v>
      </c>
      <c r="W411" s="149">
        <f>0.5*Sections!$U$2*Sections!$T$2*Sections!N411^2</f>
        <v>552.78664473436379</v>
      </c>
      <c r="X411" s="149">
        <f>BikeData!$N$2*((Sections!$P$2)/Sections!$N$2)-(0.5*Sections!$U$2*Sections!$T$2*Sections!N411^2)/BikeData!$G$5</f>
        <v>8.3404312184322791</v>
      </c>
      <c r="Y411" s="149">
        <f>Sections!$V$2*BikeData!$N$2*(Sections!$P$2/Sections!$M$2)/(1-Sections!$V$2*Sections!$N$2/Sections!$M$2)</f>
        <v>15.459349727578084</v>
      </c>
      <c r="Z411" s="149">
        <f t="shared" si="470"/>
        <v>8.3404312184322791</v>
      </c>
      <c r="AA411" s="149">
        <f>$D$2-M411</f>
        <v>118.19999999999999</v>
      </c>
      <c r="AB411" s="149">
        <f>MAX(0, (N411^2 - M$17^2)/(2*Sections!Z411))</f>
        <v>130.34060672650608</v>
      </c>
      <c r="AC411" s="149">
        <f t="shared" si="441"/>
        <v>1</v>
      </c>
      <c r="AD411" s="149">
        <f t="shared" si="474"/>
        <v>-8.3404312184322791</v>
      </c>
      <c r="AE411" s="639"/>
      <c r="FQ411" s="637"/>
      <c r="FR411" s="160">
        <f>INDEX($B$29:$B$34, MATCH($FV411, $A$29:$A$34, 0))</f>
        <v>281.54523308547459</v>
      </c>
      <c r="FS411" s="129">
        <f t="shared" si="442"/>
        <v>385</v>
      </c>
      <c r="FT411" s="129">
        <f t="shared" si="443"/>
        <v>54.478533161322936</v>
      </c>
      <c r="FU411" s="129">
        <f t="shared" si="444"/>
        <v>196.12271938076256</v>
      </c>
      <c r="FV411" s="149">
        <f>IF(GI411=1,
IF(FT411&lt;$E$29,1,
IF(FT411&lt;$E$30,2,
IF(FT411&lt;$E$31,3,
IF(FT411&lt;$E$32,4,
IF(FT411&lt;$E$33,5,
IF(FT411&lt;$E$34,6)))))),
IF(FT411&gt;$F$29,1,
IF(FT411&gt;$F$30,2,
IF(FT411&gt;$F$31,3,
IF(FT411&gt;$F$32,4,
IF(FT411&gt;$F$33,5,
IF(FT411&gt;$F$34,6)))))))</f>
        <v>4</v>
      </c>
      <c r="FW411" s="149" cm="1">
        <f t="array" ref="FW411">INDEX(Sections!$A$37:$F$67, MATCH(FT411, Acceleration!$H$6:$H$36, 1), Sections!FV411)</f>
        <v>4.7104625432718503</v>
      </c>
      <c r="FX411" s="129">
        <f>(BikeData!$G$5/FR411)*BikeData!$N$2*(Sections!$O$2/Sections!$N$2)-Sections!GC411/Sections!FR411</f>
        <v>8.3479688060853192</v>
      </c>
      <c r="FY411" s="129">
        <f>(Sections!$V$2*Sections!$L$2*BikeData!$N$2*((Sections!$P$2)/Sections!$M$2)/(1-Sections!$V$2*Sections!$N$2/Sections!$M$2))/Sections!FR411-Sections!GC411/Sections!FR411</f>
        <v>12.598488653615661</v>
      </c>
      <c r="FZ411" s="129">
        <f t="shared" si="445"/>
        <v>4.7104625432718503</v>
      </c>
      <c r="GA411" s="129">
        <f t="shared" ref="GA411:GA474" si="477">SQRT(FT411^2 + 2*-GF411*1)</f>
        <v>54.323927381454332</v>
      </c>
      <c r="GB411" s="129">
        <f t="shared" si="468"/>
        <v>1.8381937228465799E-2</v>
      </c>
      <c r="GC411" s="149">
        <f>0.5*Sections!$U$2*Sections!$T$2*Sections!FT411^2</f>
        <v>534.22390357368533</v>
      </c>
      <c r="GD411" s="149">
        <f>BikeData!$N$2*((Sections!$P$2)/Sections!$N$2)-(0.5*Sections!$U$2*Sections!$T$2*Sections!FT411^2)/BikeData!$G$5</f>
        <v>8.4107446319196981</v>
      </c>
      <c r="GE411" s="149">
        <f>Sections!$V$2*BikeData!$N$2*(Sections!$P$2/Sections!$M$2)/(1-Sections!$V$2*Sections!$N$2/Sections!$M$2)</f>
        <v>15.459349727578084</v>
      </c>
      <c r="GF411" s="149">
        <f t="shared" si="446"/>
        <v>8.4107446319196981</v>
      </c>
      <c r="GG411" s="149">
        <f t="shared" si="447"/>
        <v>129.54111422000005</v>
      </c>
      <c r="GH411" s="149">
        <f>MAX(0, (FT411^2 - CX$6^2)/(2*Sections!GF411))</f>
        <v>176.4356608893948</v>
      </c>
      <c r="GI411" s="149">
        <f t="shared" si="448"/>
        <v>1</v>
      </c>
      <c r="GJ411" s="149">
        <f t="shared" si="469"/>
        <v>-8.4107446319196981</v>
      </c>
      <c r="GK411" s="639"/>
    </row>
    <row r="412" spans="2:214">
      <c r="B412" s="65"/>
      <c r="C412" s="65"/>
      <c r="D412" s="65"/>
      <c r="E412" s="111"/>
      <c r="F412" s="111"/>
      <c r="K412" s="674"/>
      <c r="L412" s="192">
        <f>INDEX($B$29:$B$34, MATCH($P412, $A$29:$A$34, 0))</f>
        <v>281.54523308547459</v>
      </c>
      <c r="M412" s="149">
        <f t="shared" si="475"/>
        <v>386</v>
      </c>
      <c r="N412" s="149">
        <f t="shared" ref="N412:N475" si="478">U411</f>
        <v>55.266228863149742</v>
      </c>
      <c r="O412" s="149">
        <f t="shared" si="476"/>
        <v>198.95842390733907</v>
      </c>
      <c r="P412" s="149">
        <f>IF(AC412=1,
IF(N412&lt;$E$29,1,
IF(N412&lt;$E$30,2,
IF(N412&lt;$E$31,3,
IF(N412&lt;$E$32,4,
IF(N412&lt;$E$33,5,
IF(N412&lt;$E$34,6)))))),
IF(N412&gt;$F$29,1,
IF(N412&gt;$F$30,2,
IF(N412&gt;$F$31,3,
IF(N412&gt;$F$32,4,
IF(N412&gt;$F$33,5,
IF(N412&gt;$F$34,6)))))))</f>
        <v>4</v>
      </c>
      <c r="Q412" s="149" cm="1">
        <f t="array" ref="Q412">INDEX(Sections!$A$37:$F$67, MATCH(N412, Acceleration!$H$6:$H$36, 1), Sections!P412)</f>
        <v>4.7104625432718503</v>
      </c>
      <c r="R412" s="149">
        <f>(BikeData!$G$5/L412)*BikeData!$N$2*(Sections!$O$2/Sections!$N$2)-Sections!W412/Sections!L412</f>
        <v>8.292701715424549</v>
      </c>
      <c r="S412" s="149">
        <f>(Sections!$V$2*Sections!$L$2*BikeData!$N$2*((Sections!$P$2)/Sections!$M$2)/(1-Sections!$V$2*Sections!$N$2/Sections!$M$2))/Sections!L412-Sections!W412/Sections!L412</f>
        <v>12.543221562954889</v>
      </c>
      <c r="T412" s="149">
        <f t="shared" si="473"/>
        <v>4.7104625432718503</v>
      </c>
      <c r="U412" s="149">
        <f t="shared" si="471"/>
        <v>55.114902192479541</v>
      </c>
      <c r="V412" s="149">
        <f t="shared" si="472"/>
        <v>1.8119038832750876E-2</v>
      </c>
      <c r="W412" s="149">
        <f>0.5*Sections!$U$2*Sections!$T$2*Sections!N412^2</f>
        <v>549.78408949572827</v>
      </c>
      <c r="X412" s="149">
        <f>BikeData!$N$2*((Sections!$P$2)/Sections!$N$2)-(0.5*Sections!$U$2*Sections!$T$2*Sections!N412^2)/BikeData!$G$5</f>
        <v>8.3518045337301405</v>
      </c>
      <c r="Y412" s="149">
        <f>Sections!$V$2*BikeData!$N$2*(Sections!$P$2/Sections!$M$2)/(1-Sections!$V$2*Sections!$N$2/Sections!$M$2)</f>
        <v>15.459349727578084</v>
      </c>
      <c r="Z412" s="149">
        <f t="shared" si="470"/>
        <v>8.3518045337301405</v>
      </c>
      <c r="AA412" s="149">
        <f>$D$2-M412</f>
        <v>117.19999999999999</v>
      </c>
      <c r="AB412" s="149">
        <f>MAX(0, (N412^2 - M$17^2)/(2*Sections!Z412))</f>
        <v>129.16447335375096</v>
      </c>
      <c r="AC412" s="149">
        <f t="shared" ref="AC412:AC475" si="479">IF(OR(AB412 &gt;= AA412, AC411 = 1), 1, 0)</f>
        <v>1</v>
      </c>
      <c r="AD412" s="149">
        <f t="shared" si="474"/>
        <v>-8.3518045337301405</v>
      </c>
      <c r="AE412" s="639"/>
      <c r="FQ412" s="637"/>
      <c r="FR412" s="160">
        <f>INDEX($B$29:$B$34, MATCH($FV412, $A$29:$A$34, 0))</f>
        <v>281.54523308547459</v>
      </c>
      <c r="FS412" s="129">
        <f t="shared" ref="FS412:FS475" si="480">FS411+FS$15</f>
        <v>386</v>
      </c>
      <c r="FT412" s="129">
        <f t="shared" ref="FT412:FT475" si="481">GA411</f>
        <v>54.323927381454332</v>
      </c>
      <c r="FU412" s="129">
        <f t="shared" ref="FU412:FU475" si="482">FT412*3.6</f>
        <v>195.56613857323561</v>
      </c>
      <c r="FV412" s="149">
        <f>IF(GI412=1,
IF(FT412&lt;$E$29,1,
IF(FT412&lt;$E$30,2,
IF(FT412&lt;$E$31,3,
IF(FT412&lt;$E$32,4,
IF(FT412&lt;$E$33,5,
IF(FT412&lt;$E$34,6)))))),
IF(FT412&gt;$F$29,1,
IF(FT412&gt;$F$30,2,
IF(FT412&gt;$F$31,3,
IF(FT412&gt;$F$32,4,
IF(FT412&gt;$F$33,5,
IF(FT412&gt;$F$34,6)))))))</f>
        <v>4</v>
      </c>
      <c r="FW412" s="149" cm="1">
        <f t="array" ref="FW412">INDEX(Sections!$A$37:$F$67, MATCH(FT412, Acceleration!$H$6:$H$36, 1), Sections!FV412)</f>
        <v>4.7104625432718503</v>
      </c>
      <c r="FX412" s="129">
        <f>(BikeData!$G$5/FR412)*BikeData!$N$2*(Sections!$O$2/Sections!$N$2)-Sections!GC412/Sections!FR412</f>
        <v>8.3587232700636598</v>
      </c>
      <c r="FY412" s="129">
        <f>(Sections!$V$2*Sections!$L$2*BikeData!$N$2*((Sections!$P$2)/Sections!$M$2)/(1-Sections!$V$2*Sections!$N$2/Sections!$M$2))/Sections!FR412-Sections!GC412/Sections!FR412</f>
        <v>12.609243117594</v>
      </c>
      <c r="FZ412" s="129">
        <f t="shared" ref="FZ412:FZ475" si="483">MIN(FW412,FX412,FY412)</f>
        <v>4.7104625432718503</v>
      </c>
      <c r="GA412" s="129">
        <f t="shared" si="477"/>
        <v>54.168668605451565</v>
      </c>
      <c r="GB412" s="129">
        <f t="shared" si="468"/>
        <v>1.8434437684958227E-2</v>
      </c>
      <c r="GC412" s="149">
        <f>0.5*Sections!$U$2*Sections!$T$2*Sections!FT412^2</f>
        <v>531.19603550619422</v>
      </c>
      <c r="GD412" s="149">
        <f>BikeData!$N$2*((Sections!$P$2)/Sections!$N$2)-(0.5*Sections!$U$2*Sections!$T$2*Sections!FT412^2)/BikeData!$G$5</f>
        <v>8.4222138291450435</v>
      </c>
      <c r="GE412" s="149">
        <f>Sections!$V$2*BikeData!$N$2*(Sections!$P$2/Sections!$M$2)/(1-Sections!$V$2*Sections!$N$2/Sections!$M$2)</f>
        <v>15.459349727578084</v>
      </c>
      <c r="GF412" s="149">
        <f t="shared" ref="GF412:GF475" si="484">MIN(GD412,GE412)</f>
        <v>8.4222138291450435</v>
      </c>
      <c r="GG412" s="149">
        <f t="shared" ref="GG412:GG475" si="485">FS$14-FS412</f>
        <v>128.54111422000005</v>
      </c>
      <c r="GH412" s="149">
        <f>MAX(0, (FT412^2 - CX$6^2)/(2*Sections!GF412))</f>
        <v>175.19675622181958</v>
      </c>
      <c r="GI412" s="149">
        <f t="shared" ref="GI412:GI475" si="486">IF(OR(GH412 &gt;= GG412, GI411 = 1), 1, 0)</f>
        <v>1</v>
      </c>
      <c r="GJ412" s="149">
        <f t="shared" si="469"/>
        <v>-8.4222138291450435</v>
      </c>
      <c r="GK412" s="639"/>
    </row>
    <row r="413" spans="2:214">
      <c r="B413" s="65"/>
      <c r="C413" s="65"/>
      <c r="D413" s="65"/>
      <c r="E413" s="111"/>
      <c r="F413" s="111"/>
      <c r="K413" s="674"/>
      <c r="L413" s="192">
        <f>INDEX($B$29:$B$34, MATCH($P413, $A$29:$A$34, 0))</f>
        <v>281.54523308547459</v>
      </c>
      <c r="M413" s="149">
        <f t="shared" si="475"/>
        <v>387</v>
      </c>
      <c r="N413" s="149">
        <f t="shared" si="478"/>
        <v>55.114902192479541</v>
      </c>
      <c r="O413" s="149">
        <f t="shared" si="476"/>
        <v>198.41364789292635</v>
      </c>
      <c r="P413" s="149">
        <f>IF(AC413=1,
IF(N413&lt;$E$29,1,
IF(N413&lt;$E$30,2,
IF(N413&lt;$E$31,3,
IF(N413&lt;$E$32,4,
IF(N413&lt;$E$33,5,
IF(N413&lt;$E$34,6)))))),
IF(N413&gt;$F$29,1,
IF(N413&gt;$F$30,2,
IF(N413&gt;$F$31,3,
IF(N413&gt;$F$32,4,
IF(N413&gt;$F$33,5,
IF(N413&gt;$F$34,6)))))))</f>
        <v>4</v>
      </c>
      <c r="Q413" s="149" cm="1">
        <f t="array" ref="Q413">INDEX(Sections!$A$37:$F$67, MATCH(N413, Acceleration!$H$6:$H$36, 1), Sections!P413)</f>
        <v>4.7104625432718503</v>
      </c>
      <c r="R413" s="149">
        <f>(BikeData!$G$5/L413)*BikeData!$N$2*(Sections!$O$2/Sections!$N$2)-Sections!W413/Sections!L413</f>
        <v>8.3033808151883512</v>
      </c>
      <c r="S413" s="149">
        <f>(Sections!$V$2*Sections!$L$2*BikeData!$N$2*((Sections!$P$2)/Sections!$M$2)/(1-Sections!$V$2*Sections!$N$2/Sections!$M$2))/Sections!L413-Sections!W413/Sections!L413</f>
        <v>12.553900662718691</v>
      </c>
      <c r="T413" s="149">
        <f t="shared" si="473"/>
        <v>4.7104625432718503</v>
      </c>
      <c r="U413" s="149">
        <f t="shared" si="471"/>
        <v>54.962951676291887</v>
      </c>
      <c r="V413" s="149">
        <f t="shared" si="472"/>
        <v>1.8168958875091467E-2</v>
      </c>
      <c r="W413" s="149">
        <f>0.5*Sections!$U$2*Sections!$T$2*Sections!N413^2</f>
        <v>546.77743986358553</v>
      </c>
      <c r="X413" s="149">
        <f>BikeData!$N$2*((Sections!$P$2)/Sections!$N$2)-(0.5*Sections!$U$2*Sections!$T$2*Sections!N413^2)/BikeData!$G$5</f>
        <v>8.3631933580943176</v>
      </c>
      <c r="Y413" s="149">
        <f>Sections!$V$2*BikeData!$N$2*(Sections!$P$2/Sections!$M$2)/(1-Sections!$V$2*Sections!$N$2/Sections!$M$2)</f>
        <v>15.459349727578084</v>
      </c>
      <c r="Z413" s="149">
        <f t="shared" si="470"/>
        <v>8.3631933580943176</v>
      </c>
      <c r="AA413" s="149">
        <f>$D$2-M413</f>
        <v>116.19999999999999</v>
      </c>
      <c r="AB413" s="149">
        <f>MAX(0, (N413^2 - M$17^2)/(2*Sections!Z413))</f>
        <v>127.98994161518486</v>
      </c>
      <c r="AC413" s="149">
        <f t="shared" si="479"/>
        <v>1</v>
      </c>
      <c r="AD413" s="149">
        <f t="shared" si="474"/>
        <v>-8.3631933580943176</v>
      </c>
      <c r="AE413" s="639"/>
      <c r="FQ413" s="637"/>
      <c r="FR413" s="160">
        <f>INDEX($B$29:$B$34, MATCH($FV413, $A$29:$A$34, 0))</f>
        <v>281.54523308547459</v>
      </c>
      <c r="FS413" s="129">
        <f t="shared" si="480"/>
        <v>387</v>
      </c>
      <c r="FT413" s="129">
        <f t="shared" si="481"/>
        <v>54.168668605451565</v>
      </c>
      <c r="FU413" s="129">
        <f t="shared" si="482"/>
        <v>195.00720697962564</v>
      </c>
      <c r="FV413" s="149">
        <f>IF(GI413=1,
IF(FT413&lt;$E$29,1,
IF(FT413&lt;$E$30,2,
IF(FT413&lt;$E$31,3,
IF(FT413&lt;$E$32,4,
IF(FT413&lt;$E$33,5,
IF(FT413&lt;$E$34,6)))))),
IF(FT413&gt;$F$29,1,
IF(FT413&gt;$F$30,2,
IF(FT413&gt;$F$31,3,
IF(FT413&gt;$F$32,4,
IF(FT413&gt;$F$33,5,
IF(FT413&gt;$F$34,6)))))))</f>
        <v>4</v>
      </c>
      <c r="FW413" s="149" cm="1">
        <f t="array" ref="FW413">INDEX(Sections!$A$37:$F$67, MATCH(FT413, Acceleration!$H$6:$H$36, 1), Sections!FV413)</f>
        <v>4.7104625432718503</v>
      </c>
      <c r="FX413" s="129">
        <f>(BikeData!$G$5/FR413)*BikeData!$N$2*(Sections!$O$2/Sections!$N$2)-Sections!GC413/Sections!FR413</f>
        <v>8.3694923992201531</v>
      </c>
      <c r="FY413" s="129">
        <f>(Sections!$V$2*Sections!$L$2*BikeData!$N$2*((Sections!$P$2)/Sections!$M$2)/(1-Sections!$V$2*Sections!$N$2/Sections!$M$2))/Sections!FR413-Sections!GC413/Sections!FR413</f>
        <v>12.620012246750491</v>
      </c>
      <c r="FZ413" s="129">
        <f t="shared" si="483"/>
        <v>4.7104625432718503</v>
      </c>
      <c r="GA413" s="129">
        <f t="shared" si="477"/>
        <v>54.012750912676765</v>
      </c>
      <c r="GB413" s="129">
        <f t="shared" si="468"/>
        <v>1.8487463086623829E-2</v>
      </c>
      <c r="GC413" s="149">
        <f>0.5*Sections!$U$2*Sections!$T$2*Sections!FT413^2</f>
        <v>528.16403852770213</v>
      </c>
      <c r="GD413" s="149">
        <f>BikeData!$N$2*((Sections!$P$2)/Sections!$N$2)-(0.5*Sections!$U$2*Sections!$T$2*Sections!FT413^2)/BikeData!$G$5</f>
        <v>8.4336986661847853</v>
      </c>
      <c r="GE413" s="149">
        <f>Sections!$V$2*BikeData!$N$2*(Sections!$P$2/Sections!$M$2)/(1-Sections!$V$2*Sections!$N$2/Sections!$M$2)</f>
        <v>15.459349727578084</v>
      </c>
      <c r="GF413" s="149">
        <f t="shared" si="484"/>
        <v>8.4336986661847853</v>
      </c>
      <c r="GG413" s="149">
        <f t="shared" si="485"/>
        <v>127.54111422000005</v>
      </c>
      <c r="GH413" s="149">
        <f>MAX(0, (FT413^2 - CX$6^2)/(2*Sections!GF413))</f>
        <v>173.95953866908906</v>
      </c>
      <c r="GI413" s="149">
        <f t="shared" si="486"/>
        <v>1</v>
      </c>
      <c r="GJ413" s="149">
        <f t="shared" si="469"/>
        <v>-8.4336986661847853</v>
      </c>
      <c r="GK413" s="639"/>
    </row>
    <row r="414" spans="2:214">
      <c r="B414" s="65"/>
      <c r="C414" s="65"/>
      <c r="D414" s="65"/>
      <c r="E414" s="111"/>
      <c r="F414" s="111"/>
      <c r="K414" s="674"/>
      <c r="L414" s="192">
        <f>INDEX($B$29:$B$34, MATCH($P414, $A$29:$A$34, 0))</f>
        <v>281.54523308547459</v>
      </c>
      <c r="M414" s="149">
        <f t="shared" si="475"/>
        <v>388</v>
      </c>
      <c r="N414" s="149">
        <f t="shared" si="478"/>
        <v>54.962951676291887</v>
      </c>
      <c r="O414" s="149">
        <f t="shared" si="476"/>
        <v>197.86662603465081</v>
      </c>
      <c r="P414" s="149">
        <f>IF(AC414=1,
IF(N414&lt;$E$29,1,
IF(N414&lt;$E$30,2,
IF(N414&lt;$E$31,3,
IF(N414&lt;$E$32,4,
IF(N414&lt;$E$33,5,
IF(N414&lt;$E$34,6)))))),
IF(N414&gt;$F$29,1,
IF(N414&gt;$F$30,2,
IF(N414&gt;$F$31,3,
IF(N414&gt;$F$32,4,
IF(N414&gt;$F$33,5,
IF(N414&gt;$F$34,6)))))))</f>
        <v>4</v>
      </c>
      <c r="Q414" s="149" cm="1">
        <f t="array" ref="Q414">INDEX(Sections!$A$37:$F$67, MATCH(N414, Acceleration!$H$6:$H$36, 1), Sections!P414)</f>
        <v>4.7104625432718503</v>
      </c>
      <c r="R414" s="149">
        <f>(BikeData!$G$5/L414)*BikeData!$N$2*(Sections!$O$2/Sections!$N$2)-Sections!W414/Sections!L414</f>
        <v>8.3140744773609239</v>
      </c>
      <c r="S414" s="149">
        <f>(Sections!$V$2*Sections!$L$2*BikeData!$N$2*((Sections!$P$2)/Sections!$M$2)/(1-Sections!$V$2*Sections!$N$2/Sections!$M$2))/Sections!L414-Sections!W414/Sections!L414</f>
        <v>12.564594324891264</v>
      </c>
      <c r="T414" s="149">
        <f t="shared" si="473"/>
        <v>4.7104625432718503</v>
      </c>
      <c r="U414" s="149">
        <f t="shared" si="471"/>
        <v>54.810371842791305</v>
      </c>
      <c r="V414" s="149">
        <f t="shared" si="472"/>
        <v>1.8219362736633653E-2</v>
      </c>
      <c r="W414" s="149">
        <f>0.5*Sections!$U$2*Sections!$T$2*Sections!N414^2</f>
        <v>543.7666902546714</v>
      </c>
      <c r="X414" s="149">
        <f>BikeData!$N$2*((Sections!$P$2)/Sections!$N$2)-(0.5*Sections!$U$2*Sections!$T$2*Sections!N414^2)/BikeData!$G$5</f>
        <v>8.3745977126735376</v>
      </c>
      <c r="Y414" s="149">
        <f>Sections!$V$2*BikeData!$N$2*(Sections!$P$2/Sections!$M$2)/(1-Sections!$V$2*Sections!$N$2/Sections!$M$2)</f>
        <v>15.459349727578084</v>
      </c>
      <c r="Z414" s="149">
        <f t="shared" si="470"/>
        <v>8.3745977126735376</v>
      </c>
      <c r="AA414" s="149">
        <f>$D$2-M414</f>
        <v>115.19999999999999</v>
      </c>
      <c r="AB414" s="149">
        <f>MAX(0, (N414^2 - M$17^2)/(2*Sections!Z414))</f>
        <v>126.81700932973519</v>
      </c>
      <c r="AC414" s="149">
        <f t="shared" si="479"/>
        <v>1</v>
      </c>
      <c r="AD414" s="149">
        <f t="shared" si="474"/>
        <v>-8.3745977126735376</v>
      </c>
      <c r="AE414" s="639"/>
      <c r="FQ414" s="637"/>
      <c r="FR414" s="160">
        <f>INDEX($B$29:$B$34, MATCH($FV414, $A$29:$A$34, 0))</f>
        <v>281.54523308547459</v>
      </c>
      <c r="FS414" s="129">
        <f t="shared" si="480"/>
        <v>388</v>
      </c>
      <c r="FT414" s="129">
        <f t="shared" si="481"/>
        <v>54.012750912676765</v>
      </c>
      <c r="FU414" s="129">
        <f t="shared" si="482"/>
        <v>194.44590328563635</v>
      </c>
      <c r="FV414" s="149">
        <f>IF(GI414=1,
IF(FT414&lt;$E$29,1,
IF(FT414&lt;$E$30,2,
IF(FT414&lt;$E$31,3,
IF(FT414&lt;$E$32,4,
IF(FT414&lt;$E$33,5,
IF(FT414&lt;$E$34,6)))))),
IF(FT414&gt;$F$29,1,
IF(FT414&gt;$F$30,2,
IF(FT414&gt;$F$31,3,
IF(FT414&gt;$F$32,4,
IF(FT414&gt;$F$33,5,
IF(FT414&gt;$F$34,6)))))))</f>
        <v>4</v>
      </c>
      <c r="FW414" s="149" cm="1">
        <f t="array" ref="FW414">INDEX(Sections!$A$37:$F$67, MATCH(FT414, Acceleration!$H$6:$H$36, 1), Sections!FV414)</f>
        <v>4.7104625432718503</v>
      </c>
      <c r="FX414" s="129">
        <f>(BikeData!$G$5/FR414)*BikeData!$N$2*(Sections!$O$2/Sections!$N$2)-Sections!GC414/Sections!FR414</f>
        <v>8.3802762135527669</v>
      </c>
      <c r="FY414" s="129">
        <f>(Sections!$V$2*Sections!$L$2*BikeData!$N$2*((Sections!$P$2)/Sections!$M$2)/(1-Sections!$V$2*Sections!$N$2/Sections!$M$2))/Sections!FR414-Sections!GC414/Sections!FR414</f>
        <v>12.630796061083107</v>
      </c>
      <c r="FZ414" s="129">
        <f t="shared" si="483"/>
        <v>4.7104625432718503</v>
      </c>
      <c r="GA414" s="129">
        <f t="shared" si="477"/>
        <v>53.856168289492459</v>
      </c>
      <c r="GB414" s="129">
        <f t="shared" si="468"/>
        <v>1.8541021962513081E-2</v>
      </c>
      <c r="GC414" s="149">
        <f>0.5*Sections!$U$2*Sections!$T$2*Sections!FT414^2</f>
        <v>525.12790700787559</v>
      </c>
      <c r="GD414" s="149">
        <f>BikeData!$N$2*((Sections!$P$2)/Sections!$N$2)-(0.5*Sections!$U$2*Sections!$T$2*Sections!FT414^2)/BikeData!$G$5</f>
        <v>8.4451991643659472</v>
      </c>
      <c r="GE414" s="149">
        <f>Sections!$V$2*BikeData!$N$2*(Sections!$P$2/Sections!$M$2)/(1-Sections!$V$2*Sections!$N$2/Sections!$M$2)</f>
        <v>15.459349727578084</v>
      </c>
      <c r="GF414" s="149">
        <f t="shared" si="484"/>
        <v>8.4451991643659472</v>
      </c>
      <c r="GG414" s="149">
        <f t="shared" si="485"/>
        <v>126.54111422000005</v>
      </c>
      <c r="GH414" s="149">
        <f>MAX(0, (FT414^2 - CX$6^2)/(2*Sections!GF414))</f>
        <v>172.7240059337249</v>
      </c>
      <c r="GI414" s="149">
        <f t="shared" si="486"/>
        <v>1</v>
      </c>
      <c r="GJ414" s="149">
        <f t="shared" si="469"/>
        <v>-8.4451991643659472</v>
      </c>
      <c r="GK414" s="639"/>
    </row>
    <row r="415" spans="2:214">
      <c r="B415" s="65"/>
      <c r="C415" s="65"/>
      <c r="D415" s="65"/>
      <c r="E415" s="111"/>
      <c r="F415" s="111"/>
      <c r="K415" s="674"/>
      <c r="L415" s="192">
        <f>INDEX($B$29:$B$34, MATCH($P415, $A$29:$A$34, 0))</f>
        <v>281.54523308547459</v>
      </c>
      <c r="M415" s="149">
        <f t="shared" si="475"/>
        <v>389</v>
      </c>
      <c r="N415" s="149">
        <f t="shared" si="478"/>
        <v>54.810371842791305</v>
      </c>
      <c r="O415" s="149">
        <f t="shared" si="476"/>
        <v>197.3173386340487</v>
      </c>
      <c r="P415" s="149">
        <f>IF(AC415=1,
IF(N415&lt;$E$29,1,
IF(N415&lt;$E$30,2,
IF(N415&lt;$E$31,3,
IF(N415&lt;$E$32,4,
IF(N415&lt;$E$33,5,
IF(N415&lt;$E$34,6)))))),
IF(N415&gt;$F$29,1,
IF(N415&gt;$F$30,2,
IF(N415&gt;$F$31,3,
IF(N415&gt;$F$32,4,
IF(N415&gt;$F$33,5,
IF(N415&gt;$F$34,6)))))))</f>
        <v>4</v>
      </c>
      <c r="Q415" s="149" cm="1">
        <f t="array" ref="Q415">INDEX(Sections!$A$37:$F$67, MATCH(N415, Acceleration!$H$6:$H$36, 1), Sections!P415)</f>
        <v>4.7104625432718503</v>
      </c>
      <c r="R415" s="149">
        <f>(BikeData!$G$5/L415)*BikeData!$N$2*(Sections!$O$2/Sections!$N$2)-Sections!W415/Sections!L415</f>
        <v>8.3247827218000925</v>
      </c>
      <c r="S415" s="149">
        <f>(Sections!$V$2*Sections!$L$2*BikeData!$N$2*((Sections!$P$2)/Sections!$M$2)/(1-Sections!$V$2*Sections!$N$2/Sections!$M$2))/Sections!L415-Sections!W415/Sections!L415</f>
        <v>12.575302569330432</v>
      </c>
      <c r="T415" s="149">
        <f t="shared" si="473"/>
        <v>4.7104625432718503</v>
      </c>
      <c r="U415" s="149">
        <f t="shared" si="471"/>
        <v>54.657157137082784</v>
      </c>
      <c r="V415" s="149">
        <f t="shared" si="472"/>
        <v>1.8270258026630605E-2</v>
      </c>
      <c r="W415" s="149">
        <f>0.5*Sections!$U$2*Sections!$T$2*Sections!N415^2</f>
        <v>540.75183507810902</v>
      </c>
      <c r="X415" s="149">
        <f>BikeData!$N$2*((Sections!$P$2)/Sections!$N$2)-(0.5*Sections!$U$2*Sections!$T$2*Sections!N415^2)/BikeData!$G$5</f>
        <v>8.386017618645365</v>
      </c>
      <c r="Y415" s="149">
        <f>Sections!$V$2*BikeData!$N$2*(Sections!$P$2/Sections!$M$2)/(1-Sections!$V$2*Sections!$N$2/Sections!$M$2)</f>
        <v>15.459349727578084</v>
      </c>
      <c r="Z415" s="149">
        <f t="shared" si="470"/>
        <v>8.386017618645365</v>
      </c>
      <c r="AA415" s="149">
        <f>$D$2-M415</f>
        <v>114.19999999999999</v>
      </c>
      <c r="AB415" s="149">
        <f>MAX(0, (N415^2 - M$17^2)/(2*Sections!Z415))</f>
        <v>125.64567431929977</v>
      </c>
      <c r="AC415" s="149">
        <f t="shared" si="479"/>
        <v>1</v>
      </c>
      <c r="AD415" s="149">
        <f t="shared" si="474"/>
        <v>-8.386017618645365</v>
      </c>
      <c r="AE415" s="639"/>
      <c r="FQ415" s="637"/>
      <c r="FR415" s="160">
        <f>INDEX($B$29:$B$34, MATCH($FV415, $A$29:$A$34, 0))</f>
        <v>281.54523308547459</v>
      </c>
      <c r="FS415" s="129">
        <f t="shared" si="480"/>
        <v>389</v>
      </c>
      <c r="FT415" s="129">
        <f t="shared" si="481"/>
        <v>53.856168289492459</v>
      </c>
      <c r="FU415" s="129">
        <f t="shared" si="482"/>
        <v>193.88220584217285</v>
      </c>
      <c r="FV415" s="149">
        <f>IF(GI415=1,
IF(FT415&lt;$E$29,1,
IF(FT415&lt;$E$30,2,
IF(FT415&lt;$E$31,3,
IF(FT415&lt;$E$32,4,
IF(FT415&lt;$E$33,5,
IF(FT415&lt;$E$34,6)))))),
IF(FT415&gt;$F$29,1,
IF(FT415&gt;$F$30,2,
IF(FT415&gt;$F$31,3,
IF(FT415&gt;$F$32,4,
IF(FT415&gt;$F$33,5,
IF(FT415&gt;$F$34,6)))))))</f>
        <v>4</v>
      </c>
      <c r="FW415" s="149" cm="1">
        <f t="array" ref="FW415">INDEX(Sections!$A$37:$F$67, MATCH(FT415, Acceleration!$H$6:$H$36, 1), Sections!FV415)</f>
        <v>4.7104625432718503</v>
      </c>
      <c r="FX415" s="129">
        <f>(BikeData!$G$5/FR415)*BikeData!$N$2*(Sections!$O$2/Sections!$N$2)-Sections!GC415/Sections!FR415</f>
        <v>8.3910747330867448</v>
      </c>
      <c r="FY415" s="129">
        <f>(Sections!$V$2*Sections!$L$2*BikeData!$N$2*((Sections!$P$2)/Sections!$M$2)/(1-Sections!$V$2*Sections!$N$2/Sections!$M$2))/Sections!FR415-Sections!GC415/Sections!FR415</f>
        <v>12.641594580617085</v>
      </c>
      <c r="FZ415" s="129">
        <f t="shared" si="483"/>
        <v>4.7104625432718503</v>
      </c>
      <c r="GA415" s="129">
        <f t="shared" si="477"/>
        <v>53.69891462716955</v>
      </c>
      <c r="GB415" s="129">
        <f t="shared" si="468"/>
        <v>1.8595123036162516E-2</v>
      </c>
      <c r="GC415" s="149">
        <f>0.5*Sections!$U$2*Sections!$T$2*Sections!FT415^2</f>
        <v>522.08763530870385</v>
      </c>
      <c r="GD415" s="149">
        <f>BikeData!$N$2*((Sections!$P$2)/Sections!$N$2)-(0.5*Sections!$U$2*Sections!$T$2*Sections!FT415^2)/BikeData!$G$5</f>
        <v>8.4567153450446266</v>
      </c>
      <c r="GE415" s="149">
        <f>Sections!$V$2*BikeData!$N$2*(Sections!$P$2/Sections!$M$2)/(1-Sections!$V$2*Sections!$N$2/Sections!$M$2)</f>
        <v>15.459349727578084</v>
      </c>
      <c r="GF415" s="149">
        <f t="shared" si="484"/>
        <v>8.4567153450446266</v>
      </c>
      <c r="GG415" s="149">
        <f t="shared" si="485"/>
        <v>125.54111422000005</v>
      </c>
      <c r="GH415" s="149">
        <f>MAX(0, (FT415^2 - CX$6^2)/(2*Sections!GF415))</f>
        <v>171.49015572137759</v>
      </c>
      <c r="GI415" s="149">
        <f t="shared" si="486"/>
        <v>1</v>
      </c>
      <c r="GJ415" s="149">
        <f t="shared" si="469"/>
        <v>-8.4567153450446266</v>
      </c>
      <c r="GK415" s="639"/>
    </row>
    <row r="416" spans="2:214">
      <c r="B416" s="65"/>
      <c r="C416" s="65"/>
      <c r="D416" s="65"/>
      <c r="E416" s="111"/>
      <c r="F416" s="111"/>
      <c r="K416" s="674"/>
      <c r="L416" s="192">
        <f>INDEX($B$29:$B$34, MATCH($P416, $A$29:$A$34, 0))</f>
        <v>281.54523308547459</v>
      </c>
      <c r="M416" s="149">
        <f t="shared" si="475"/>
        <v>390</v>
      </c>
      <c r="N416" s="149">
        <f t="shared" si="478"/>
        <v>54.657157137082784</v>
      </c>
      <c r="O416" s="149">
        <f t="shared" si="476"/>
        <v>196.76576569349803</v>
      </c>
      <c r="P416" s="149">
        <f>IF(AC416=1,
IF(N416&lt;$E$29,1,
IF(N416&lt;$E$30,2,
IF(N416&lt;$E$31,3,
IF(N416&lt;$E$32,4,
IF(N416&lt;$E$33,5,
IF(N416&lt;$E$34,6)))))),
IF(N416&gt;$F$29,1,
IF(N416&gt;$F$30,2,
IF(N416&gt;$F$31,3,
IF(N416&gt;$F$32,4,
IF(N416&gt;$F$33,5,
IF(N416&gt;$F$34,6)))))))</f>
        <v>4</v>
      </c>
      <c r="Q416" s="149" cm="1">
        <f t="array" ref="Q416">INDEX(Sections!$A$37:$F$67, MATCH(N416, Acceleration!$H$6:$H$36, 1), Sections!P416)</f>
        <v>4.7104625432718503</v>
      </c>
      <c r="R416" s="149">
        <f>(BikeData!$G$5/L416)*BikeData!$N$2*(Sections!$O$2/Sections!$N$2)-Sections!W416/Sections!L416</f>
        <v>8.3355055683907722</v>
      </c>
      <c r="S416" s="149">
        <f>(Sections!$V$2*Sections!$L$2*BikeData!$N$2*((Sections!$P$2)/Sections!$M$2)/(1-Sections!$V$2*Sections!$N$2/Sections!$M$2))/Sections!L416-Sections!W416/Sections!L416</f>
        <v>12.586025415921112</v>
      </c>
      <c r="T416" s="149">
        <f t="shared" si="473"/>
        <v>4.7104625432718503</v>
      </c>
      <c r="U416" s="149">
        <f t="shared" si="471"/>
        <v>54.503301919363814</v>
      </c>
      <c r="V416" s="149">
        <f t="shared" si="472"/>
        <v>1.8321652522235939E-2</v>
      </c>
      <c r="W416" s="149">
        <f>0.5*Sections!$U$2*Sections!$T$2*Sections!N416^2</f>
        <v>537.73286873539666</v>
      </c>
      <c r="X416" s="149">
        <f>BikeData!$N$2*((Sections!$P$2)/Sections!$N$2)-(0.5*Sections!$U$2*Sections!$T$2*Sections!N416^2)/BikeData!$G$5</f>
        <v>8.3974530972162462</v>
      </c>
      <c r="Y416" s="149">
        <f>Sections!$V$2*BikeData!$N$2*(Sections!$P$2/Sections!$M$2)/(1-Sections!$V$2*Sections!$N$2/Sections!$M$2)</f>
        <v>15.459349727578084</v>
      </c>
      <c r="Z416" s="149">
        <f t="shared" si="470"/>
        <v>8.3974530972162462</v>
      </c>
      <c r="AA416" s="149">
        <f>$D$2-M416</f>
        <v>113.19999999999999</v>
      </c>
      <c r="AB416" s="149">
        <f>MAX(0, (N416^2 - M$17^2)/(2*Sections!Z416))</f>
        <v>124.47593440874238</v>
      </c>
      <c r="AC416" s="149">
        <f t="shared" si="479"/>
        <v>1</v>
      </c>
      <c r="AD416" s="149">
        <f t="shared" si="474"/>
        <v>-8.3974530972162462</v>
      </c>
      <c r="AE416" s="639"/>
      <c r="FQ416" s="637"/>
      <c r="FR416" s="160">
        <f>INDEX($B$29:$B$34, MATCH($FV416, $A$29:$A$34, 0))</f>
        <v>281.54523308547459</v>
      </c>
      <c r="FS416" s="129">
        <f t="shared" si="480"/>
        <v>390</v>
      </c>
      <c r="FT416" s="129">
        <f t="shared" si="481"/>
        <v>53.69891462716955</v>
      </c>
      <c r="FU416" s="129">
        <f t="shared" si="482"/>
        <v>193.31609265781037</v>
      </c>
      <c r="FV416" s="149">
        <f>IF(GI416=1,
IF(FT416&lt;$E$29,1,
IF(FT416&lt;$E$30,2,
IF(FT416&lt;$E$31,3,
IF(FT416&lt;$E$32,4,
IF(FT416&lt;$E$33,5,
IF(FT416&lt;$E$34,6)))))),
IF(FT416&gt;$F$29,1,
IF(FT416&gt;$F$30,2,
IF(FT416&gt;$F$31,3,
IF(FT416&gt;$F$32,4,
IF(FT416&gt;$F$33,5,
IF(FT416&gt;$F$34,6)))))))</f>
        <v>4</v>
      </c>
      <c r="FW416" s="149" cm="1">
        <f t="array" ref="FW416">INDEX(Sections!$A$37:$F$67, MATCH(FT416, Acceleration!$H$6:$H$36, 1), Sections!FV416)</f>
        <v>4.7104625432718503</v>
      </c>
      <c r="FX416" s="129">
        <f>(BikeData!$G$5/FR416)*BikeData!$N$2*(Sections!$O$2/Sections!$N$2)-Sections!GC416/Sections!FR416</f>
        <v>8.4018879778746314</v>
      </c>
      <c r="FY416" s="129">
        <f>(Sections!$V$2*Sections!$L$2*BikeData!$N$2*((Sections!$P$2)/Sections!$M$2)/(1-Sections!$V$2*Sections!$N$2/Sections!$M$2))/Sections!FR416-Sections!GC416/Sections!FR416</f>
        <v>12.652407825404971</v>
      </c>
      <c r="FZ416" s="129">
        <f t="shared" si="483"/>
        <v>4.7104625432718503</v>
      </c>
      <c r="GA416" s="129">
        <f t="shared" si="477"/>
        <v>53.540983719734101</v>
      </c>
      <c r="GB416" s="129">
        <f t="shared" si="468"/>
        <v>1.8649775231325744E-2</v>
      </c>
      <c r="GC416" s="149">
        <f>0.5*Sections!$U$2*Sections!$T$2*Sections!FT416^2</f>
        <v>519.04321778448787</v>
      </c>
      <c r="GD416" s="149">
        <f>BikeData!$N$2*((Sections!$P$2)/Sections!$N$2)-(0.5*Sections!$U$2*Sections!$T$2*Sections!FT416^2)/BikeData!$G$5</f>
        <v>8.4682472296060514</v>
      </c>
      <c r="GE416" s="149">
        <f>Sections!$V$2*BikeData!$N$2*(Sections!$P$2/Sections!$M$2)/(1-Sections!$V$2*Sections!$N$2/Sections!$M$2)</f>
        <v>15.459349727578084</v>
      </c>
      <c r="GF416" s="149">
        <f t="shared" si="484"/>
        <v>8.4682472296060514</v>
      </c>
      <c r="GG416" s="149">
        <f t="shared" si="485"/>
        <v>124.54111422000005</v>
      </c>
      <c r="GH416" s="149">
        <f>MAX(0, (FT416^2 - CX$6^2)/(2*Sections!GF416))</f>
        <v>170.25798574082194</v>
      </c>
      <c r="GI416" s="149">
        <f t="shared" si="486"/>
        <v>1</v>
      </c>
      <c r="GJ416" s="149">
        <f t="shared" si="469"/>
        <v>-8.4682472296060514</v>
      </c>
      <c r="GK416" s="639"/>
    </row>
    <row r="417" spans="2:193">
      <c r="B417" s="65"/>
      <c r="C417" s="65"/>
      <c r="D417" s="65"/>
      <c r="E417" s="111"/>
      <c r="F417" s="111"/>
      <c r="K417" s="674"/>
      <c r="L417" s="192">
        <f>INDEX($B$29:$B$34, MATCH($P417, $A$29:$A$34, 0))</f>
        <v>281.54523308547459</v>
      </c>
      <c r="M417" s="149">
        <f t="shared" si="475"/>
        <v>391</v>
      </c>
      <c r="N417" s="149">
        <f t="shared" si="478"/>
        <v>54.503301919363814</v>
      </c>
      <c r="O417" s="149">
        <f t="shared" si="476"/>
        <v>196.21188690970973</v>
      </c>
      <c r="P417" s="149">
        <f>IF(AC417=1,
IF(N417&lt;$E$29,1,
IF(N417&lt;$E$30,2,
IF(N417&lt;$E$31,3,
IF(N417&lt;$E$32,4,
IF(N417&lt;$E$33,5,
IF(N417&lt;$E$34,6)))))),
IF(N417&gt;$F$29,1,
IF(N417&gt;$F$30,2,
IF(N417&gt;$F$31,3,
IF(N417&gt;$F$32,4,
IF(N417&gt;$F$33,5,
IF(N417&gt;$F$34,6)))))))</f>
        <v>4</v>
      </c>
      <c r="Q417" s="149" cm="1">
        <f t="array" ref="Q417">INDEX(Sections!$A$37:$F$67, MATCH(N417, Acceleration!$H$6:$H$36, 1), Sections!P417)</f>
        <v>4.7104625432718503</v>
      </c>
      <c r="R417" s="149">
        <f>(BikeData!$G$5/L417)*BikeData!$N$2*(Sections!$O$2/Sections!$N$2)-Sections!W417/Sections!L417</f>
        <v>8.3462430370449834</v>
      </c>
      <c r="S417" s="149">
        <f>(Sections!$V$2*Sections!$L$2*BikeData!$N$2*((Sections!$P$2)/Sections!$M$2)/(1-Sections!$V$2*Sections!$N$2/Sections!$M$2))/Sections!L417-Sections!W417/Sections!L417</f>
        <v>12.596762884575323</v>
      </c>
      <c r="T417" s="149">
        <f t="shared" si="473"/>
        <v>4.7104625432718503</v>
      </c>
      <c r="U417" s="149">
        <f t="shared" si="471"/>
        <v>54.348800463065274</v>
      </c>
      <c r="V417" s="149">
        <f t="shared" si="472"/>
        <v>1.8373554173289352E-2</v>
      </c>
      <c r="W417" s="149">
        <f>0.5*Sections!$U$2*Sections!$T$2*Sections!N417^2</f>
        <v>534.70978562039886</v>
      </c>
      <c r="X417" s="149">
        <f>BikeData!$N$2*((Sections!$P$2)/Sections!$N$2)-(0.5*Sections!$U$2*Sections!$T$2*Sections!N417^2)/BikeData!$G$5</f>
        <v>8.4089041696215396</v>
      </c>
      <c r="Y417" s="149">
        <f>Sections!$V$2*BikeData!$N$2*(Sections!$P$2/Sections!$M$2)/(1-Sections!$V$2*Sections!$N$2/Sections!$M$2)</f>
        <v>15.459349727578084</v>
      </c>
      <c r="Z417" s="149">
        <f t="shared" si="470"/>
        <v>8.4089041696215396</v>
      </c>
      <c r="AA417" s="149">
        <f>$D$2-M417</f>
        <v>112.19999999999999</v>
      </c>
      <c r="AB417" s="149">
        <f>MAX(0, (N417^2 - M$17^2)/(2*Sections!Z417))</f>
        <v>123.30778742588895</v>
      </c>
      <c r="AC417" s="149">
        <f t="shared" si="479"/>
        <v>1</v>
      </c>
      <c r="AD417" s="149">
        <f t="shared" si="474"/>
        <v>-8.4089041696215396</v>
      </c>
      <c r="AE417" s="639"/>
      <c r="FQ417" s="637"/>
      <c r="FR417" s="160">
        <f>INDEX($B$29:$B$34, MATCH($FV417, $A$29:$A$34, 0))</f>
        <v>288.49501037177833</v>
      </c>
      <c r="FS417" s="129">
        <f t="shared" si="480"/>
        <v>391</v>
      </c>
      <c r="FT417" s="129">
        <f t="shared" si="481"/>
        <v>53.540983719734101</v>
      </c>
      <c r="FU417" s="129">
        <f t="shared" si="482"/>
        <v>192.74754139104277</v>
      </c>
      <c r="FV417" s="149">
        <f>IF(GI417=1,
IF(FT417&lt;$E$29,1,
IF(FT417&lt;$E$30,2,
IF(FT417&lt;$E$31,3,
IF(FT417&lt;$E$32,4,
IF(FT417&lt;$E$33,5,
IF(FT417&lt;$E$34,6)))))),
IF(FT417&gt;$F$29,1,
IF(FT417&gt;$F$30,2,
IF(FT417&gt;$F$31,3,
IF(FT417&gt;$F$32,4,
IF(FT417&gt;$F$33,5,
IF(FT417&gt;$F$34,6)))))))</f>
        <v>3</v>
      </c>
      <c r="FW417" s="149" cm="1">
        <f t="array" ref="FW417">INDEX(Sections!$A$37:$F$67, MATCH(FT417, Acceleration!$H$6:$H$36, 1), Sections!FV417)</f>
        <v>6.8582415088433493</v>
      </c>
      <c r="FX417" s="129">
        <f>(BikeData!$G$5/FR417)*BikeData!$N$2*(Sections!$O$2/Sections!$N$2)-Sections!GC417/Sections!FR417</f>
        <v>8.2100556090696255</v>
      </c>
      <c r="FY417" s="129">
        <f>(Sections!$V$2*Sections!$L$2*BikeData!$N$2*((Sections!$P$2)/Sections!$M$2)/(1-Sections!$V$2*Sections!$N$2/Sections!$M$2))/Sections!FR417-Sections!GC417/Sections!FR417</f>
        <v>12.358181428178877</v>
      </c>
      <c r="FZ417" s="129">
        <f t="shared" si="483"/>
        <v>6.8582415088433493</v>
      </c>
      <c r="GA417" s="129">
        <f t="shared" si="477"/>
        <v>53.382369261750668</v>
      </c>
      <c r="GB417" s="129">
        <f t="shared" si="468"/>
        <v>1.8704987677914991E-2</v>
      </c>
      <c r="GC417" s="149">
        <f>0.5*Sections!$U$2*Sections!$T$2*Sections!FT417^2</f>
        <v>515.99464878182971</v>
      </c>
      <c r="GD417" s="149">
        <f>BikeData!$N$2*((Sections!$P$2)/Sections!$N$2)-(0.5*Sections!$U$2*Sections!$T$2*Sections!FT417^2)/BikeData!$G$5</f>
        <v>8.4797948394646046</v>
      </c>
      <c r="GE417" s="149">
        <f>Sections!$V$2*BikeData!$N$2*(Sections!$P$2/Sections!$M$2)/(1-Sections!$V$2*Sections!$N$2/Sections!$M$2)</f>
        <v>15.459349727578084</v>
      </c>
      <c r="GF417" s="149">
        <f t="shared" si="484"/>
        <v>8.4797948394646046</v>
      </c>
      <c r="GG417" s="149">
        <f t="shared" si="485"/>
        <v>123.54111422000005</v>
      </c>
      <c r="GH417" s="149">
        <f>MAX(0, (FT417^2 - CX$6^2)/(2*Sections!GF417))</f>
        <v>169.02749370395293</v>
      </c>
      <c r="GI417" s="149">
        <f t="shared" si="486"/>
        <v>1</v>
      </c>
      <c r="GJ417" s="149">
        <f t="shared" si="469"/>
        <v>-8.4797948394646046</v>
      </c>
      <c r="GK417" s="639"/>
    </row>
    <row r="418" spans="2:193">
      <c r="B418" s="65"/>
      <c r="C418" s="65"/>
      <c r="D418" s="65"/>
      <c r="E418" s="111"/>
      <c r="F418" s="111"/>
      <c r="K418" s="674"/>
      <c r="L418" s="192">
        <f>INDEX($B$29:$B$34, MATCH($P418, $A$29:$A$34, 0))</f>
        <v>281.54523308547459</v>
      </c>
      <c r="M418" s="149">
        <f t="shared" si="475"/>
        <v>392</v>
      </c>
      <c r="N418" s="149">
        <f t="shared" si="478"/>
        <v>54.348800463065274</v>
      </c>
      <c r="O418" s="149">
        <f t="shared" si="476"/>
        <v>195.655681667035</v>
      </c>
      <c r="P418" s="149">
        <f>IF(AC418=1,
IF(N418&lt;$E$29,1,
IF(N418&lt;$E$30,2,
IF(N418&lt;$E$31,3,
IF(N418&lt;$E$32,4,
IF(N418&lt;$E$33,5,
IF(N418&lt;$E$34,6)))))),
IF(N418&gt;$F$29,1,
IF(N418&gt;$F$30,2,
IF(N418&gt;$F$31,3,
IF(N418&gt;$F$32,4,
IF(N418&gt;$F$33,5,
IF(N418&gt;$F$34,6)))))))</f>
        <v>4</v>
      </c>
      <c r="Q418" s="149" cm="1">
        <f t="array" ref="Q418">INDEX(Sections!$A$37:$F$67, MATCH(N418, Acceleration!$H$6:$H$36, 1), Sections!P418)</f>
        <v>4.7104625432718503</v>
      </c>
      <c r="R418" s="149">
        <f>(BikeData!$G$5/L418)*BikeData!$N$2*(Sections!$O$2/Sections!$N$2)-Sections!W418/Sections!L418</f>
        <v>8.3569951477019035</v>
      </c>
      <c r="S418" s="149">
        <f>(Sections!$V$2*Sections!$L$2*BikeData!$N$2*((Sections!$P$2)/Sections!$M$2)/(1-Sections!$V$2*Sections!$N$2/Sections!$M$2))/Sections!L418-Sections!W418/Sections!L418</f>
        <v>12.607514995232243</v>
      </c>
      <c r="T418" s="149">
        <f t="shared" si="473"/>
        <v>4.7104625432718503</v>
      </c>
      <c r="U418" s="149">
        <f t="shared" si="471"/>
        <v>54.193646952939353</v>
      </c>
      <c r="V418" s="149">
        <f t="shared" si="472"/>
        <v>1.8425971107273138E-2</v>
      </c>
      <c r="W418" s="149">
        <f>0.5*Sections!$U$2*Sections!$T$2*Sections!N418^2</f>
        <v>531.68258011933517</v>
      </c>
      <c r="X418" s="149">
        <f>BikeData!$N$2*((Sections!$P$2)/Sections!$N$2)-(0.5*Sections!$U$2*Sections!$T$2*Sections!N418^2)/BikeData!$G$5</f>
        <v>8.4203708571255689</v>
      </c>
      <c r="Y418" s="149">
        <f>Sections!$V$2*BikeData!$N$2*(Sections!$P$2/Sections!$M$2)/(1-Sections!$V$2*Sections!$N$2/Sections!$M$2)</f>
        <v>15.459349727578084</v>
      </c>
      <c r="Z418" s="149">
        <f t="shared" si="470"/>
        <v>8.4203708571255689</v>
      </c>
      <c r="AA418" s="149">
        <f>$D$2-M418</f>
        <v>111.19999999999999</v>
      </c>
      <c r="AB418" s="149">
        <f>MAX(0, (N418^2 - M$17^2)/(2*Sections!Z418))</f>
        <v>122.14123120152323</v>
      </c>
      <c r="AC418" s="149">
        <f t="shared" si="479"/>
        <v>1</v>
      </c>
      <c r="AD418" s="149">
        <f t="shared" si="474"/>
        <v>-8.4203708571255689</v>
      </c>
      <c r="AE418" s="639"/>
      <c r="FQ418" s="637"/>
      <c r="FR418" s="160">
        <f>INDEX($B$29:$B$34, MATCH($FV418, $A$29:$A$34, 0))</f>
        <v>288.49501037177833</v>
      </c>
      <c r="FS418" s="129">
        <f t="shared" si="480"/>
        <v>392</v>
      </c>
      <c r="FT418" s="129">
        <f t="shared" si="481"/>
        <v>53.382369261750668</v>
      </c>
      <c r="FU418" s="129">
        <f t="shared" si="482"/>
        <v>192.17652934230242</v>
      </c>
      <c r="FV418" s="149">
        <f>IF(GI418=1,
IF(FT418&lt;$E$29,1,
IF(FT418&lt;$E$30,2,
IF(FT418&lt;$E$31,3,
IF(FT418&lt;$E$32,4,
IF(FT418&lt;$E$33,5,
IF(FT418&lt;$E$34,6)))))),
IF(FT418&gt;$F$29,1,
IF(FT418&gt;$F$30,2,
IF(FT418&gt;$F$31,3,
IF(FT418&gt;$F$32,4,
IF(FT418&gt;$F$33,5,
IF(FT418&gt;$F$34,6)))))))</f>
        <v>3</v>
      </c>
      <c r="FW418" s="149" cm="1">
        <f t="array" ref="FW418">INDEX(Sections!$A$37:$F$67, MATCH(FT418, Acceleration!$H$6:$H$36, 1), Sections!FV418)</f>
        <v>6.8582415088433493</v>
      </c>
      <c r="FX418" s="129">
        <f>(BikeData!$G$5/FR418)*BikeData!$N$2*(Sections!$O$2/Sections!$N$2)-Sections!GC418/Sections!FR418</f>
        <v>8.2206371651883021</v>
      </c>
      <c r="FY418" s="129">
        <f>(Sections!$V$2*Sections!$L$2*BikeData!$N$2*((Sections!$P$2)/Sections!$M$2)/(1-Sections!$V$2*Sections!$N$2/Sections!$M$2))/Sections!FR418-Sections!GC418/Sections!FR418</f>
        <v>12.368762984297554</v>
      </c>
      <c r="FZ418" s="129">
        <f t="shared" si="483"/>
        <v>6.8582415088433493</v>
      </c>
      <c r="GA418" s="129">
        <f t="shared" si="477"/>
        <v>53.223064846039961</v>
      </c>
      <c r="GB418" s="129">
        <f t="shared" si="468"/>
        <v>1.8760769718153221E-2</v>
      </c>
      <c r="GC418" s="149">
        <f>0.5*Sections!$U$2*Sections!$T$2*Sections!FT418^2</f>
        <v>512.94192263962236</v>
      </c>
      <c r="GD418" s="149">
        <f>BikeData!$N$2*((Sections!$P$2)/Sections!$N$2)-(0.5*Sections!$U$2*Sections!$T$2*Sections!FT418^2)/BikeData!$G$5</f>
        <v>8.4913581960638744</v>
      </c>
      <c r="GE418" s="149">
        <f>Sections!$V$2*BikeData!$N$2*(Sections!$P$2/Sections!$M$2)/(1-Sections!$V$2*Sections!$N$2/Sections!$M$2)</f>
        <v>15.459349727578084</v>
      </c>
      <c r="GF418" s="149">
        <f t="shared" si="484"/>
        <v>8.4913581960638744</v>
      </c>
      <c r="GG418" s="149">
        <f t="shared" si="485"/>
        <v>122.54111422000005</v>
      </c>
      <c r="GH418" s="149">
        <f>MAX(0, (FT418^2 - CX$6^2)/(2*Sections!GF418))</f>
        <v>167.7986773257814</v>
      </c>
      <c r="GI418" s="149">
        <f t="shared" si="486"/>
        <v>1</v>
      </c>
      <c r="GJ418" s="149">
        <f t="shared" si="469"/>
        <v>-8.4913581960638744</v>
      </c>
      <c r="GK418" s="639"/>
    </row>
    <row r="419" spans="2:193">
      <c r="B419" s="65"/>
      <c r="C419" s="65"/>
      <c r="D419" s="65"/>
      <c r="E419" s="111"/>
      <c r="F419" s="111"/>
      <c r="K419" s="674"/>
      <c r="L419" s="192">
        <f>INDEX($B$29:$B$34, MATCH($P419, $A$29:$A$34, 0))</f>
        <v>281.54523308547459</v>
      </c>
      <c r="M419" s="149">
        <f t="shared" si="475"/>
        <v>393</v>
      </c>
      <c r="N419" s="149">
        <f t="shared" si="478"/>
        <v>54.193646952939353</v>
      </c>
      <c r="O419" s="149">
        <f t="shared" si="476"/>
        <v>195.09712903058167</v>
      </c>
      <c r="P419" s="149">
        <f>IF(AC419=1,
IF(N419&lt;$E$29,1,
IF(N419&lt;$E$30,2,
IF(N419&lt;$E$31,3,
IF(N419&lt;$E$32,4,
IF(N419&lt;$E$33,5,
IF(N419&lt;$E$34,6)))))),
IF(N419&gt;$F$29,1,
IF(N419&gt;$F$30,2,
IF(N419&gt;$F$31,3,
IF(N419&gt;$F$32,4,
IF(N419&gt;$F$33,5,
IF(N419&gt;$F$34,6)))))))</f>
        <v>4</v>
      </c>
      <c r="Q419" s="149" cm="1">
        <f t="array" ref="Q419">INDEX(Sections!$A$37:$F$67, MATCH(N419, Acceleration!$H$6:$H$36, 1), Sections!P419)</f>
        <v>4.7104625432718503</v>
      </c>
      <c r="R419" s="149">
        <f>(BikeData!$G$5/L419)*BikeData!$N$2*(Sections!$O$2/Sections!$N$2)-Sections!W419/Sections!L419</f>
        <v>8.3677619203279043</v>
      </c>
      <c r="S419" s="149">
        <f>(Sections!$V$2*Sections!$L$2*BikeData!$N$2*((Sections!$P$2)/Sections!$M$2)/(1-Sections!$V$2*Sections!$N$2/Sections!$M$2))/Sections!L419-Sections!W419/Sections!L419</f>
        <v>12.618281767858242</v>
      </c>
      <c r="T419" s="149">
        <f t="shared" si="473"/>
        <v>4.7104625432718503</v>
      </c>
      <c r="U419" s="149">
        <f t="shared" si="471"/>
        <v>54.037835483092671</v>
      </c>
      <c r="V419" s="149">
        <f t="shared" si="472"/>
        <v>1.8478911634441361E-2</v>
      </c>
      <c r="W419" s="149">
        <f>0.5*Sections!$U$2*Sections!$T$2*Sections!N419^2</f>
        <v>528.65124661076982</v>
      </c>
      <c r="X419" s="149">
        <f>BikeData!$N$2*((Sections!$P$2)/Sections!$N$2)-(0.5*Sections!$U$2*Sections!$T$2*Sections!N419^2)/BikeData!$G$5</f>
        <v>8.4318531810216495</v>
      </c>
      <c r="Y419" s="149">
        <f>Sections!$V$2*BikeData!$N$2*(Sections!$P$2/Sections!$M$2)/(1-Sections!$V$2*Sections!$N$2/Sections!$M$2)</f>
        <v>15.459349727578084</v>
      </c>
      <c r="Z419" s="149">
        <f t="shared" si="470"/>
        <v>8.4318531810216495</v>
      </c>
      <c r="AA419" s="149">
        <f>$D$2-M419</f>
        <v>110.19999999999999</v>
      </c>
      <c r="AB419" s="149">
        <f>MAX(0, (N419^2 - M$17^2)/(2*Sections!Z419))</f>
        <v>120.97626356938314</v>
      </c>
      <c r="AC419" s="149">
        <f t="shared" si="479"/>
        <v>1</v>
      </c>
      <c r="AD419" s="149">
        <f t="shared" si="474"/>
        <v>-8.4318531810216495</v>
      </c>
      <c r="AE419" s="639"/>
      <c r="FQ419" s="637"/>
      <c r="FR419" s="160">
        <f>INDEX($B$29:$B$34, MATCH($FV419, $A$29:$A$34, 0))</f>
        <v>288.49501037177833</v>
      </c>
      <c r="FS419" s="129">
        <f t="shared" si="480"/>
        <v>393</v>
      </c>
      <c r="FT419" s="129">
        <f t="shared" si="481"/>
        <v>53.223064846039961</v>
      </c>
      <c r="FU419" s="129">
        <f t="shared" si="482"/>
        <v>191.60303344574388</v>
      </c>
      <c r="FV419" s="149">
        <f>IF(GI419=1,
IF(FT419&lt;$E$29,1,
IF(FT419&lt;$E$30,2,
IF(FT419&lt;$E$31,3,
IF(FT419&lt;$E$32,4,
IF(FT419&lt;$E$33,5,
IF(FT419&lt;$E$34,6)))))),
IF(FT419&gt;$F$29,1,
IF(FT419&gt;$F$30,2,
IF(FT419&gt;$F$31,3,
IF(FT419&gt;$F$32,4,
IF(FT419&gt;$F$33,5,
IF(FT419&gt;$F$34,6)))))))</f>
        <v>3</v>
      </c>
      <c r="FW419" s="149" cm="1">
        <f t="array" ref="FW419">INDEX(Sections!$A$37:$F$67, MATCH(FT419, Acceleration!$H$6:$H$36, 1), Sections!FV419)</f>
        <v>6.8582415088433493</v>
      </c>
      <c r="FX419" s="129">
        <f>(BikeData!$G$5/FR419)*BikeData!$N$2*(Sections!$O$2/Sections!$N$2)-Sections!GC419/Sections!FR419</f>
        <v>8.2312331507016872</v>
      </c>
      <c r="FY419" s="129">
        <f>(Sections!$V$2*Sections!$L$2*BikeData!$N$2*((Sections!$P$2)/Sections!$M$2)/(1-Sections!$V$2*Sections!$N$2/Sections!$M$2))/Sections!FR419-Sections!GC419/Sections!FR419</f>
        <v>12.379358969810939</v>
      </c>
      <c r="FZ419" s="129">
        <f t="shared" si="483"/>
        <v>6.8582415088433493</v>
      </c>
      <c r="GA419" s="129">
        <f t="shared" si="477"/>
        <v>53.063063961328325</v>
      </c>
      <c r="GB419" s="129">
        <f t="shared" si="468"/>
        <v>1.881713091296066E-2</v>
      </c>
      <c r="GC419" s="149">
        <f>0.5*Sections!$U$2*Sections!$T$2*Sections!FT419^2</f>
        <v>509.8850336890394</v>
      </c>
      <c r="GD419" s="149">
        <f>BikeData!$N$2*((Sections!$P$2)/Sections!$N$2)-(0.5*Sections!$U$2*Sections!$T$2*Sections!FT419^2)/BikeData!$G$5</f>
        <v>8.5029373208766899</v>
      </c>
      <c r="GE419" s="149">
        <f>Sections!$V$2*BikeData!$N$2*(Sections!$P$2/Sections!$M$2)/(1-Sections!$V$2*Sections!$N$2/Sections!$M$2)</f>
        <v>15.459349727578084</v>
      </c>
      <c r="GF419" s="149">
        <f t="shared" si="484"/>
        <v>8.5029373208766899</v>
      </c>
      <c r="GG419" s="149">
        <f t="shared" si="485"/>
        <v>121.54111422000005</v>
      </c>
      <c r="GH419" s="149">
        <f>MAX(0, (FT419^2 - CX$6^2)/(2*Sections!GF419))</f>
        <v>166.57153432442988</v>
      </c>
      <c r="GI419" s="149">
        <f t="shared" si="486"/>
        <v>1</v>
      </c>
      <c r="GJ419" s="149">
        <f t="shared" si="469"/>
        <v>-8.5029373208766899</v>
      </c>
      <c r="GK419" s="639"/>
    </row>
    <row r="420" spans="2:193">
      <c r="B420" s="65"/>
      <c r="C420" s="65"/>
      <c r="D420" s="65"/>
      <c r="E420" s="111"/>
      <c r="F420" s="111"/>
      <c r="K420" s="674"/>
      <c r="L420" s="192">
        <f>INDEX($B$29:$B$34, MATCH($P420, $A$29:$A$34, 0))</f>
        <v>281.54523308547459</v>
      </c>
      <c r="M420" s="149">
        <f t="shared" si="475"/>
        <v>394</v>
      </c>
      <c r="N420" s="149">
        <f t="shared" si="478"/>
        <v>54.037835483092671</v>
      </c>
      <c r="O420" s="149">
        <f t="shared" si="476"/>
        <v>194.53620773913363</v>
      </c>
      <c r="P420" s="149">
        <f>IF(AC420=1,
IF(N420&lt;$E$29,1,
IF(N420&lt;$E$30,2,
IF(N420&lt;$E$31,3,
IF(N420&lt;$E$32,4,
IF(N420&lt;$E$33,5,
IF(N420&lt;$E$34,6)))))),
IF(N420&gt;$F$29,1,
IF(N420&gt;$F$30,2,
IF(N420&gt;$F$31,3,
IF(N420&gt;$F$32,4,
IF(N420&gt;$F$33,5,
IF(N420&gt;$F$34,6)))))))</f>
        <v>4</v>
      </c>
      <c r="Q420" s="149" cm="1">
        <f t="array" ref="Q420">INDEX(Sections!$A$37:$F$67, MATCH(N420, Acceleration!$H$6:$H$36, 1), Sections!P420)</f>
        <v>4.7104625432718503</v>
      </c>
      <c r="R420" s="149">
        <f>(BikeData!$G$5/L420)*BikeData!$N$2*(Sections!$O$2/Sections!$N$2)-Sections!W420/Sections!L420</f>
        <v>8.3785433749165747</v>
      </c>
      <c r="S420" s="149">
        <f>(Sections!$V$2*Sections!$L$2*BikeData!$N$2*((Sections!$P$2)/Sections!$M$2)/(1-Sections!$V$2*Sections!$N$2/Sections!$M$2))/Sections!L420-Sections!W420/Sections!L420</f>
        <v>12.629063222446915</v>
      </c>
      <c r="T420" s="149">
        <f t="shared" si="473"/>
        <v>4.7104625432718503</v>
      </c>
      <c r="U420" s="149">
        <f t="shared" si="471"/>
        <v>53.881360054962656</v>
      </c>
      <c r="V420" s="149">
        <f t="shared" si="472"/>
        <v>1.8532384253130561E-2</v>
      </c>
      <c r="W420" s="149">
        <f>0.5*Sections!$U$2*Sections!$T$2*Sections!N420^2</f>
        <v>525.61577946560203</v>
      </c>
      <c r="X420" s="149">
        <f>BikeData!$N$2*((Sections!$P$2)/Sections!$N$2)-(0.5*Sections!$U$2*Sections!$T$2*Sections!N420^2)/BikeData!$G$5</f>
        <v>8.4433511626321334</v>
      </c>
      <c r="Y420" s="149">
        <f>Sections!$V$2*BikeData!$N$2*(Sections!$P$2/Sections!$M$2)/(1-Sections!$V$2*Sections!$N$2/Sections!$M$2)</f>
        <v>15.459349727578084</v>
      </c>
      <c r="Z420" s="149">
        <f t="shared" si="470"/>
        <v>8.4433511626321334</v>
      </c>
      <c r="AA420" s="149">
        <f>$D$2-M420</f>
        <v>109.19999999999999</v>
      </c>
      <c r="AB420" s="149">
        <f>MAX(0, (N420^2 - M$17^2)/(2*Sections!Z420))</f>
        <v>119.81288236615656</v>
      </c>
      <c r="AC420" s="149">
        <f t="shared" si="479"/>
        <v>1</v>
      </c>
      <c r="AD420" s="149">
        <f t="shared" si="474"/>
        <v>-8.4433511626321334</v>
      </c>
      <c r="AE420" s="639"/>
      <c r="FQ420" s="637"/>
      <c r="FR420" s="160">
        <f>INDEX($B$29:$B$34, MATCH($FV420, $A$29:$A$34, 0))</f>
        <v>288.49501037177833</v>
      </c>
      <c r="FS420" s="129">
        <f t="shared" si="480"/>
        <v>394</v>
      </c>
      <c r="FT420" s="129">
        <f t="shared" si="481"/>
        <v>53.063063961328325</v>
      </c>
      <c r="FU420" s="129">
        <f t="shared" si="482"/>
        <v>191.02703026078197</v>
      </c>
      <c r="FV420" s="149">
        <f>IF(GI420=1,
IF(FT420&lt;$E$29,1,
IF(FT420&lt;$E$30,2,
IF(FT420&lt;$E$31,3,
IF(FT420&lt;$E$32,4,
IF(FT420&lt;$E$33,5,
IF(FT420&lt;$E$34,6)))))),
IF(FT420&gt;$F$29,1,
IF(FT420&gt;$F$30,2,
IF(FT420&gt;$F$31,3,
IF(FT420&gt;$F$32,4,
IF(FT420&gt;$F$33,5,
IF(FT420&gt;$F$34,6)))))))</f>
        <v>3</v>
      </c>
      <c r="FW420" s="149" cm="1">
        <f t="array" ref="FW420">INDEX(Sections!$A$37:$F$67, MATCH(FT420, Acceleration!$H$6:$H$36, 1), Sections!FV420)</f>
        <v>6.8582415088433493</v>
      </c>
      <c r="FX420" s="129">
        <f>(BikeData!$G$5/FR420)*BikeData!$N$2*(Sections!$O$2/Sections!$N$2)-Sections!GC420/Sections!FR420</f>
        <v>8.241843585286226</v>
      </c>
      <c r="FY420" s="129">
        <f>(Sections!$V$2*Sections!$L$2*BikeData!$N$2*((Sections!$P$2)/Sections!$M$2)/(1-Sections!$V$2*Sections!$N$2/Sections!$M$2))/Sections!FR420-Sections!GC420/Sections!FR420</f>
        <v>12.389969404395478</v>
      </c>
      <c r="FZ420" s="129">
        <f t="shared" si="483"/>
        <v>6.8582415088433493</v>
      </c>
      <c r="GA420" s="129">
        <f t="shared" si="477"/>
        <v>52.902359989826643</v>
      </c>
      <c r="GB420" s="129">
        <f t="shared" si="468"/>
        <v>1.8874081048568078E-2</v>
      </c>
      <c r="GC420" s="149">
        <f>0.5*Sections!$U$2*Sections!$T$2*Sections!FT420^2</f>
        <v>506.82397625352371</v>
      </c>
      <c r="GD420" s="149">
        <f>BikeData!$N$2*((Sections!$P$2)/Sections!$N$2)-(0.5*Sections!$U$2*Sections!$T$2*Sections!FT420^2)/BikeData!$G$5</f>
        <v>8.5145322354051576</v>
      </c>
      <c r="GE420" s="149">
        <f>Sections!$V$2*BikeData!$N$2*(Sections!$P$2/Sections!$M$2)/(1-Sections!$V$2*Sections!$N$2/Sections!$M$2)</f>
        <v>15.459349727578084</v>
      </c>
      <c r="GF420" s="149">
        <f t="shared" si="484"/>
        <v>8.5145322354051576</v>
      </c>
      <c r="GG420" s="149">
        <f t="shared" si="485"/>
        <v>120.54111422000005</v>
      </c>
      <c r="GH420" s="149">
        <f>MAX(0, (FT420^2 - CX$6^2)/(2*Sections!GF420))</f>
        <v>165.34606242112832</v>
      </c>
      <c r="GI420" s="149">
        <f t="shared" si="486"/>
        <v>1</v>
      </c>
      <c r="GJ420" s="149">
        <f t="shared" si="469"/>
        <v>-8.5145322354051576</v>
      </c>
      <c r="GK420" s="639"/>
    </row>
    <row r="421" spans="2:193">
      <c r="B421" s="65"/>
      <c r="C421" s="65"/>
      <c r="D421" s="65"/>
      <c r="E421" s="111"/>
      <c r="F421" s="111"/>
      <c r="K421" s="674"/>
      <c r="L421" s="192">
        <f>INDEX($B$29:$B$34, MATCH($P421, $A$29:$A$34, 0))</f>
        <v>281.54523308547459</v>
      </c>
      <c r="M421" s="149">
        <f t="shared" si="475"/>
        <v>395</v>
      </c>
      <c r="N421" s="149">
        <f t="shared" si="478"/>
        <v>53.881360054962656</v>
      </c>
      <c r="O421" s="149">
        <f t="shared" si="476"/>
        <v>193.97289619786557</v>
      </c>
      <c r="P421" s="149">
        <f>IF(AC421=1,
IF(N421&lt;$E$29,1,
IF(N421&lt;$E$30,2,
IF(N421&lt;$E$31,3,
IF(N421&lt;$E$32,4,
IF(N421&lt;$E$33,5,
IF(N421&lt;$E$34,6)))))),
IF(N421&gt;$F$29,1,
IF(N421&gt;$F$30,2,
IF(N421&gt;$F$31,3,
IF(N421&gt;$F$32,4,
IF(N421&gt;$F$33,5,
IF(N421&gt;$F$34,6)))))))</f>
        <v>4</v>
      </c>
      <c r="Q421" s="149" cm="1">
        <f t="array" ref="Q421">INDEX(Sections!$A$37:$F$67, MATCH(N421, Acceleration!$H$6:$H$36, 1), Sections!P421)</f>
        <v>4.7104625432718503</v>
      </c>
      <c r="R421" s="149">
        <f>(BikeData!$G$5/L421)*BikeData!$N$2*(Sections!$O$2/Sections!$N$2)-Sections!W421/Sections!L421</f>
        <v>8.3893395314887744</v>
      </c>
      <c r="S421" s="149">
        <f>(Sections!$V$2*Sections!$L$2*BikeData!$N$2*((Sections!$P$2)/Sections!$M$2)/(1-Sections!$V$2*Sections!$N$2/Sections!$M$2))/Sections!L421-Sections!W421/Sections!L421</f>
        <v>12.639859379019114</v>
      </c>
      <c r="T421" s="149">
        <f t="shared" si="473"/>
        <v>4.7104625432718503</v>
      </c>
      <c r="U421" s="149">
        <f t="shared" si="471"/>
        <v>53.724214575235145</v>
      </c>
      <c r="V421" s="149">
        <f t="shared" si="472"/>
        <v>1.8586397655263608E-2</v>
      </c>
      <c r="W421" s="149">
        <f>0.5*Sections!$U$2*Sections!$T$2*Sections!N421^2</f>
        <v>522.57617304705457</v>
      </c>
      <c r="X421" s="149">
        <f>BikeData!$N$2*((Sections!$P$2)/Sections!$N$2)-(0.5*Sections!$U$2*Sections!$T$2*Sections!N421^2)/BikeData!$G$5</f>
        <v>8.4548648233084496</v>
      </c>
      <c r="Y421" s="149">
        <f>Sections!$V$2*BikeData!$N$2*(Sections!$P$2/Sections!$M$2)/(1-Sections!$V$2*Sections!$N$2/Sections!$M$2)</f>
        <v>15.459349727578084</v>
      </c>
      <c r="Z421" s="149">
        <f t="shared" si="470"/>
        <v>8.4548648233084496</v>
      </c>
      <c r="AA421" s="149">
        <f>$D$2-M421</f>
        <v>108.19999999999999</v>
      </c>
      <c r="AB421" s="149">
        <f>MAX(0, (N421^2 - M$17^2)/(2*Sections!Z421))</f>
        <v>118.6510854314773</v>
      </c>
      <c r="AC421" s="149">
        <f t="shared" si="479"/>
        <v>1</v>
      </c>
      <c r="AD421" s="149">
        <f t="shared" si="474"/>
        <v>-8.4548648233084496</v>
      </c>
      <c r="AE421" s="639"/>
      <c r="FQ421" s="637"/>
      <c r="FR421" s="160">
        <f>INDEX($B$29:$B$34, MATCH($FV421, $A$29:$A$34, 0))</f>
        <v>288.49501037177833</v>
      </c>
      <c r="FS421" s="129">
        <f t="shared" si="480"/>
        <v>395</v>
      </c>
      <c r="FT421" s="129">
        <f t="shared" si="481"/>
        <v>52.902359989826643</v>
      </c>
      <c r="FU421" s="129">
        <f t="shared" si="482"/>
        <v>190.4484959633759</v>
      </c>
      <c r="FV421" s="149">
        <f>IF(GI421=1,
IF(FT421&lt;$E$29,1,
IF(FT421&lt;$E$30,2,
IF(FT421&lt;$E$31,3,
IF(FT421&lt;$E$32,4,
IF(FT421&lt;$E$33,5,
IF(FT421&lt;$E$34,6)))))),
IF(FT421&gt;$F$29,1,
IF(FT421&gt;$F$30,2,
IF(FT421&gt;$F$31,3,
IF(FT421&gt;$F$32,4,
IF(FT421&gt;$F$33,5,
IF(FT421&gt;$F$34,6)))))))</f>
        <v>3</v>
      </c>
      <c r="FW421" s="149" cm="1">
        <f t="array" ref="FW421">INDEX(Sections!$A$37:$F$67, MATCH(FT421, Acceleration!$H$6:$H$36, 1), Sections!FV421)</f>
        <v>6.8582415088433493</v>
      </c>
      <c r="FX421" s="129">
        <f>(BikeData!$G$5/FR421)*BikeData!$N$2*(Sections!$O$2/Sections!$N$2)-Sections!GC421/Sections!FR421</f>
        <v>8.2524684886451976</v>
      </c>
      <c r="FY421" s="129">
        <f>(Sections!$V$2*Sections!$L$2*BikeData!$N$2*((Sections!$P$2)/Sections!$M$2)/(1-Sections!$V$2*Sections!$N$2/Sections!$M$2))/Sections!FR421-Sections!GC421/Sections!FR421</f>
        <v>12.400594307754449</v>
      </c>
      <c r="FZ421" s="129">
        <f t="shared" si="483"/>
        <v>6.8582415088433493</v>
      </c>
      <c r="GA421" s="129">
        <f t="shared" si="477"/>
        <v>52.740946204735934</v>
      </c>
      <c r="GB421" s="129">
        <f t="shared" si="468"/>
        <v>1.8931630143386162E-2</v>
      </c>
      <c r="GC421" s="149">
        <f>0.5*Sections!$U$2*Sections!$T$2*Sections!FT421^2</f>
        <v>503.75874464877796</v>
      </c>
      <c r="GD421" s="149">
        <f>BikeData!$N$2*((Sections!$P$2)/Sections!$N$2)-(0.5*Sections!$U$2*Sections!$T$2*Sections!FT421^2)/BikeData!$G$5</f>
        <v>8.5261429611807102</v>
      </c>
      <c r="GE421" s="149">
        <f>Sections!$V$2*BikeData!$N$2*(Sections!$P$2/Sections!$M$2)/(1-Sections!$V$2*Sections!$N$2/Sections!$M$2)</f>
        <v>15.459349727578084</v>
      </c>
      <c r="GF421" s="149">
        <f t="shared" si="484"/>
        <v>8.5261429611807102</v>
      </c>
      <c r="GG421" s="149">
        <f t="shared" si="485"/>
        <v>119.54111422000005</v>
      </c>
      <c r="GH421" s="149">
        <f>MAX(0, (FT421^2 - CX$6^2)/(2*Sections!GF421))</f>
        <v>164.12225934020987</v>
      </c>
      <c r="GI421" s="149">
        <f t="shared" si="486"/>
        <v>1</v>
      </c>
      <c r="GJ421" s="149">
        <f t="shared" si="469"/>
        <v>-8.5261429611807102</v>
      </c>
      <c r="GK421" s="639"/>
    </row>
    <row r="422" spans="2:193">
      <c r="B422" s="65"/>
      <c r="C422" s="65"/>
      <c r="D422" s="65"/>
      <c r="E422" s="111"/>
      <c r="F422" s="111"/>
      <c r="K422" s="674"/>
      <c r="L422" s="192">
        <f>INDEX($B$29:$B$34, MATCH($P422, $A$29:$A$34, 0))</f>
        <v>281.54523308547459</v>
      </c>
      <c r="M422" s="149">
        <f t="shared" si="475"/>
        <v>396</v>
      </c>
      <c r="N422" s="149">
        <f t="shared" si="478"/>
        <v>53.724214575235145</v>
      </c>
      <c r="O422" s="149">
        <f t="shared" si="476"/>
        <v>193.40717247084652</v>
      </c>
      <c r="P422" s="149">
        <f>IF(AC422=1,
IF(N422&lt;$E$29,1,
IF(N422&lt;$E$30,2,
IF(N422&lt;$E$31,3,
IF(N422&lt;$E$32,4,
IF(N422&lt;$E$33,5,
IF(N422&lt;$E$34,6)))))),
IF(N422&gt;$F$29,1,
IF(N422&gt;$F$30,2,
IF(N422&gt;$F$31,3,
IF(N422&gt;$F$32,4,
IF(N422&gt;$F$33,5,
IF(N422&gt;$F$34,6)))))))</f>
        <v>4</v>
      </c>
      <c r="Q422" s="149" cm="1">
        <f t="array" ref="Q422">INDEX(Sections!$A$37:$F$67, MATCH(N422, Acceleration!$H$6:$H$36, 1), Sections!P422)</f>
        <v>4.7104625432718503</v>
      </c>
      <c r="R422" s="149">
        <f>(BikeData!$G$5/L422)*BikeData!$N$2*(Sections!$O$2/Sections!$N$2)-Sections!W422/Sections!L422</f>
        <v>8.4001504100926656</v>
      </c>
      <c r="S422" s="149">
        <f>(Sections!$V$2*Sections!$L$2*BikeData!$N$2*((Sections!$P$2)/Sections!$M$2)/(1-Sections!$V$2*Sections!$N$2/Sections!$M$2))/Sections!L422-Sections!W422/Sections!L422</f>
        <v>12.650670257623005</v>
      </c>
      <c r="T422" s="149">
        <f t="shared" si="473"/>
        <v>4.7104625432718503</v>
      </c>
      <c r="U422" s="149">
        <f t="shared" si="471"/>
        <v>53.566392853701153</v>
      </c>
      <c r="V422" s="149">
        <f t="shared" si="472"/>
        <v>1.8640960732044621E-2</v>
      </c>
      <c r="W422" s="149">
        <f>0.5*Sections!$U$2*Sections!$T$2*Sections!N422^2</f>
        <v>519.53242171066347</v>
      </c>
      <c r="X422" s="149">
        <f>BikeData!$N$2*((Sections!$P$2)/Sections!$N$2)-(0.5*Sections!$U$2*Sections!$T$2*Sections!N422^2)/BikeData!$G$5</f>
        <v>8.4663941844311434</v>
      </c>
      <c r="Y422" s="149">
        <f>Sections!$V$2*BikeData!$N$2*(Sections!$P$2/Sections!$M$2)/(1-Sections!$V$2*Sections!$N$2/Sections!$M$2)</f>
        <v>15.459349727578084</v>
      </c>
      <c r="Z422" s="149">
        <f t="shared" si="470"/>
        <v>8.4663941844311434</v>
      </c>
      <c r="AA422" s="149">
        <f>$D$2-M422</f>
        <v>107.19999999999999</v>
      </c>
      <c r="AB422" s="149">
        <f>MAX(0, (N422^2 - M$17^2)/(2*Sections!Z422))</f>
        <v>117.49087060792102</v>
      </c>
      <c r="AC422" s="149">
        <f t="shared" si="479"/>
        <v>1</v>
      </c>
      <c r="AD422" s="149">
        <f t="shared" si="474"/>
        <v>-8.4663941844311434</v>
      </c>
      <c r="AE422" s="639"/>
      <c r="FQ422" s="637"/>
      <c r="FR422" s="160">
        <f>INDEX($B$29:$B$34, MATCH($FV422, $A$29:$A$34, 0))</f>
        <v>288.49501037177833</v>
      </c>
      <c r="FS422" s="129">
        <f t="shared" si="480"/>
        <v>396</v>
      </c>
      <c r="FT422" s="129">
        <f t="shared" si="481"/>
        <v>52.740946204735934</v>
      </c>
      <c r="FU422" s="129">
        <f t="shared" si="482"/>
        <v>189.86740633704937</v>
      </c>
      <c r="FV422" s="149">
        <f>IF(GI422=1,
IF(FT422&lt;$E$29,1,
IF(FT422&lt;$E$30,2,
IF(FT422&lt;$E$31,3,
IF(FT422&lt;$E$32,4,
IF(FT422&lt;$E$33,5,
IF(FT422&lt;$E$34,6)))))),
IF(FT422&gt;$F$29,1,
IF(FT422&gt;$F$30,2,
IF(FT422&gt;$F$31,3,
IF(FT422&gt;$F$32,4,
IF(FT422&gt;$F$33,5,
IF(FT422&gt;$F$34,6)))))))</f>
        <v>3</v>
      </c>
      <c r="FW422" s="149" cm="1">
        <f t="array" ref="FW422">INDEX(Sections!$A$37:$F$67, MATCH(FT422, Acceleration!$H$6:$H$36, 1), Sections!FV422)</f>
        <v>6.8582415088433493</v>
      </c>
      <c r="FX422" s="129">
        <f>(BikeData!$G$5/FR422)*BikeData!$N$2*(Sections!$O$2/Sections!$N$2)-Sections!GC422/Sections!FR422</f>
        <v>8.2631078805087501</v>
      </c>
      <c r="FY422" s="129">
        <f>(Sections!$V$2*Sections!$L$2*BikeData!$N$2*((Sections!$P$2)/Sections!$M$2)/(1-Sections!$V$2*Sections!$N$2/Sections!$M$2))/Sections!FR422-Sections!GC422/Sections!FR422</f>
        <v>12.411233699618002</v>
      </c>
      <c r="FZ422" s="129">
        <f t="shared" si="483"/>
        <v>6.8582415088433493</v>
      </c>
      <c r="GA422" s="129">
        <f t="shared" si="477"/>
        <v>52.578815767677021</v>
      </c>
      <c r="GB422" s="129">
        <f t="shared" si="468"/>
        <v>1.8989788455122399E-2</v>
      </c>
      <c r="GC422" s="149">
        <f>0.5*Sections!$U$2*Sections!$T$2*Sections!FT422^2</f>
        <v>500.68933318275299</v>
      </c>
      <c r="GD422" s="149">
        <f>BikeData!$N$2*((Sections!$P$2)/Sections!$N$2)-(0.5*Sections!$U$2*Sections!$T$2*Sections!FT422^2)/BikeData!$G$5</f>
        <v>8.5377695197641383</v>
      </c>
      <c r="GE422" s="149">
        <f>Sections!$V$2*BikeData!$N$2*(Sections!$P$2/Sections!$M$2)/(1-Sections!$V$2*Sections!$N$2/Sections!$M$2)</f>
        <v>15.459349727578084</v>
      </c>
      <c r="GF422" s="149">
        <f t="shared" si="484"/>
        <v>8.5377695197641383</v>
      </c>
      <c r="GG422" s="149">
        <f t="shared" si="485"/>
        <v>118.54111422000005</v>
      </c>
      <c r="GH422" s="149">
        <f>MAX(0, (FT422^2 - CX$6^2)/(2*Sections!GF422))</f>
        <v>162.90012280910656</v>
      </c>
      <c r="GI422" s="149">
        <f t="shared" si="486"/>
        <v>1</v>
      </c>
      <c r="GJ422" s="149">
        <f t="shared" si="469"/>
        <v>-8.5377695197641383</v>
      </c>
      <c r="GK422" s="639"/>
    </row>
    <row r="423" spans="2:193">
      <c r="B423" s="65"/>
      <c r="C423" s="65"/>
      <c r="D423" s="65"/>
      <c r="E423" s="111"/>
      <c r="F423" s="111"/>
      <c r="K423" s="674"/>
      <c r="L423" s="192">
        <f>INDEX($B$29:$B$34, MATCH($P423, $A$29:$A$34, 0))</f>
        <v>288.49501037177833</v>
      </c>
      <c r="M423" s="149">
        <f t="shared" si="475"/>
        <v>397</v>
      </c>
      <c r="N423" s="149">
        <f t="shared" si="478"/>
        <v>53.566392853701153</v>
      </c>
      <c r="O423" s="149">
        <f t="shared" si="476"/>
        <v>192.83901427332415</v>
      </c>
      <c r="P423" s="149">
        <f>IF(AC423=1,
IF(N423&lt;$E$29,1,
IF(N423&lt;$E$30,2,
IF(N423&lt;$E$31,3,
IF(N423&lt;$E$32,4,
IF(N423&lt;$E$33,5,
IF(N423&lt;$E$34,6)))))),
IF(N423&gt;$F$29,1,
IF(N423&gt;$F$30,2,
IF(N423&gt;$F$31,3,
IF(N423&gt;$F$32,4,
IF(N423&gt;$F$33,5,
IF(N423&gt;$F$34,6)))))))</f>
        <v>3</v>
      </c>
      <c r="Q423" s="149" cm="1">
        <f t="array" ref="Q423">INDEX(Sections!$A$37:$F$67, MATCH(N423, Acceleration!$H$6:$H$36, 1), Sections!P423)</f>
        <v>6.8582415088433493</v>
      </c>
      <c r="R423" s="149">
        <f>(BikeData!$G$5/L423)*BikeData!$N$2*(Sections!$O$2/Sections!$N$2)-Sections!W423/Sections!L423</f>
        <v>8.2083575865568363</v>
      </c>
      <c r="S423" s="149">
        <f>(Sections!$V$2*Sections!$L$2*BikeData!$N$2*((Sections!$P$2)/Sections!$M$2)/(1-Sections!$V$2*Sections!$N$2/Sections!$M$2))/Sections!L423-Sections!W423/Sections!L423</f>
        <v>12.356483405666088</v>
      </c>
      <c r="T423" s="149">
        <f t="shared" si="473"/>
        <v>6.8582415088433493</v>
      </c>
      <c r="U423" s="149">
        <f t="shared" si="471"/>
        <v>53.407888601050558</v>
      </c>
      <c r="V423" s="149">
        <f t="shared" si="472"/>
        <v>1.8696082579867181E-2</v>
      </c>
      <c r="W423" s="149">
        <f>0.5*Sections!$U$2*Sections!$T$2*Sections!N423^2</f>
        <v>516.48451980426819</v>
      </c>
      <c r="X423" s="149">
        <f>BikeData!$N$2*((Sections!$P$2)/Sections!$N$2)-(0.5*Sections!$U$2*Sections!$T$2*Sections!N423^2)/BikeData!$G$5</f>
        <v>8.4779392674099139</v>
      </c>
      <c r="Y423" s="149">
        <f>Sections!$V$2*BikeData!$N$2*(Sections!$P$2/Sections!$M$2)/(1-Sections!$V$2*Sections!$N$2/Sections!$M$2)</f>
        <v>15.459349727578084</v>
      </c>
      <c r="Z423" s="149">
        <f t="shared" si="470"/>
        <v>8.4779392674099139</v>
      </c>
      <c r="AA423" s="149">
        <f>$D$2-M423</f>
        <v>106.19999999999999</v>
      </c>
      <c r="AB423" s="149">
        <f>MAX(0, (N423^2 - M$17^2)/(2*Sections!Z423))</f>
        <v>116.33223574100145</v>
      </c>
      <c r="AC423" s="149">
        <f t="shared" si="479"/>
        <v>1</v>
      </c>
      <c r="AD423" s="149">
        <f t="shared" si="474"/>
        <v>-8.4779392674099139</v>
      </c>
      <c r="AE423" s="639"/>
      <c r="FQ423" s="637"/>
      <c r="FR423" s="160">
        <f>INDEX($B$29:$B$34, MATCH($FV423, $A$29:$A$34, 0))</f>
        <v>288.49501037177833</v>
      </c>
      <c r="FS423" s="129">
        <f t="shared" si="480"/>
        <v>397</v>
      </c>
      <c r="FT423" s="129">
        <f t="shared" si="481"/>
        <v>52.578815767677021</v>
      </c>
      <c r="FU423" s="129">
        <f t="shared" si="482"/>
        <v>189.28373676363728</v>
      </c>
      <c r="FV423" s="149">
        <f>IF(GI423=1,
IF(FT423&lt;$E$29,1,
IF(FT423&lt;$E$30,2,
IF(FT423&lt;$E$31,3,
IF(FT423&lt;$E$32,4,
IF(FT423&lt;$E$33,5,
IF(FT423&lt;$E$34,6)))))),
IF(FT423&gt;$F$29,1,
IF(FT423&gt;$F$30,2,
IF(FT423&gt;$F$31,3,
IF(FT423&gt;$F$32,4,
IF(FT423&gt;$F$33,5,
IF(FT423&gt;$F$34,6)))))))</f>
        <v>3</v>
      </c>
      <c r="FW423" s="149" cm="1">
        <f t="array" ref="FW423">INDEX(Sections!$A$37:$F$67, MATCH(FT423, Acceleration!$H$6:$H$36, 1), Sections!FV423)</f>
        <v>6.8582415088433493</v>
      </c>
      <c r="FX423" s="129">
        <f>(BikeData!$G$5/FR423)*BikeData!$N$2*(Sections!$O$2/Sections!$N$2)-Sections!GC423/Sections!FR423</f>
        <v>8.2737617806339347</v>
      </c>
      <c r="FY423" s="129">
        <f>(Sections!$V$2*Sections!$L$2*BikeData!$N$2*((Sections!$P$2)/Sections!$M$2)/(1-Sections!$V$2*Sections!$N$2/Sections!$M$2))/Sections!FR423-Sections!GC423/Sections!FR423</f>
        <v>12.421887599743187</v>
      </c>
      <c r="FZ423" s="129">
        <f t="shared" si="483"/>
        <v>6.8582415088433493</v>
      </c>
      <c r="GA423" s="129">
        <f t="shared" si="477"/>
        <v>52.415961726041338</v>
      </c>
      <c r="GB423" s="129">
        <f t="shared" si="468"/>
        <v>1.9048566488172752E-2</v>
      </c>
      <c r="GC423" s="149">
        <f>0.5*Sections!$U$2*Sections!$T$2*Sections!FT423^2</f>
        <v>497.61573615563793</v>
      </c>
      <c r="GD423" s="149">
        <f>BikeData!$N$2*((Sections!$P$2)/Sections!$N$2)-(0.5*Sections!$U$2*Sections!$T$2*Sections!FT423^2)/BikeData!$G$5</f>
        <v>8.5494119327456346</v>
      </c>
      <c r="GE423" s="149">
        <f>Sections!$V$2*BikeData!$N$2*(Sections!$P$2/Sections!$M$2)/(1-Sections!$V$2*Sections!$N$2/Sections!$M$2)</f>
        <v>15.459349727578084</v>
      </c>
      <c r="GF423" s="149">
        <f t="shared" si="484"/>
        <v>8.5494119327456346</v>
      </c>
      <c r="GG423" s="149">
        <f t="shared" si="485"/>
        <v>117.54111422000005</v>
      </c>
      <c r="GH423" s="149">
        <f>MAX(0, (FT423^2 - CX$6^2)/(2*Sections!GF423))</f>
        <v>161.6796505583452</v>
      </c>
      <c r="GI423" s="149">
        <f t="shared" si="486"/>
        <v>1</v>
      </c>
      <c r="GJ423" s="149">
        <f t="shared" si="469"/>
        <v>-8.5494119327456346</v>
      </c>
      <c r="GK423" s="639"/>
    </row>
    <row r="424" spans="2:193">
      <c r="B424" s="65"/>
      <c r="C424" s="65"/>
      <c r="D424" s="65"/>
      <c r="E424" s="111"/>
      <c r="F424" s="111"/>
      <c r="K424" s="674"/>
      <c r="L424" s="192">
        <f>INDEX($B$29:$B$34, MATCH($P424, $A$29:$A$34, 0))</f>
        <v>288.49501037177833</v>
      </c>
      <c r="M424" s="149">
        <f t="shared" si="475"/>
        <v>398</v>
      </c>
      <c r="N424" s="149">
        <f t="shared" si="478"/>
        <v>53.407888601050558</v>
      </c>
      <c r="O424" s="149">
        <f t="shared" si="476"/>
        <v>192.268398963782</v>
      </c>
      <c r="P424" s="149">
        <f>IF(AC424=1,
IF(N424&lt;$E$29,1,
IF(N424&lt;$E$30,2,
IF(N424&lt;$E$31,3,
IF(N424&lt;$E$32,4,
IF(N424&lt;$E$33,5,
IF(N424&lt;$E$34,6)))))),
IF(N424&gt;$F$29,1,
IF(N424&gt;$F$30,2,
IF(N424&gt;$F$31,3,
IF(N424&gt;$F$32,4,
IF(N424&gt;$F$33,5,
IF(N424&gt;$F$34,6)))))))</f>
        <v>3</v>
      </c>
      <c r="Q424" s="149" cm="1">
        <f t="array" ref="Q424">INDEX(Sections!$A$37:$F$67, MATCH(N424, Acceleration!$H$6:$H$36, 1), Sections!P424)</f>
        <v>6.8582415088433493</v>
      </c>
      <c r="R424" s="149">
        <f>(BikeData!$G$5/L424)*BikeData!$N$2*(Sections!$O$2/Sections!$N$2)-Sections!W424/Sections!L424</f>
        <v>8.2189368271902676</v>
      </c>
      <c r="S424" s="149">
        <f>(Sections!$V$2*Sections!$L$2*BikeData!$N$2*((Sections!$P$2)/Sections!$M$2)/(1-Sections!$V$2*Sections!$N$2/Sections!$M$2))/Sections!L424-Sections!W424/Sections!L424</f>
        <v>12.367062646299519</v>
      </c>
      <c r="T424" s="149">
        <f t="shared" si="473"/>
        <v>6.8582415088433493</v>
      </c>
      <c r="U424" s="149">
        <f t="shared" si="471"/>
        <v>53.248695426600449</v>
      </c>
      <c r="V424" s="149">
        <f t="shared" si="472"/>
        <v>1.8751772506434422E-2</v>
      </c>
      <c r="W424" s="149">
        <f>0.5*Sections!$U$2*Sections!$T$2*Sections!N424^2</f>
        <v>513.43246166800077</v>
      </c>
      <c r="X424" s="149">
        <f>BikeData!$N$2*((Sections!$P$2)/Sections!$N$2)-(0.5*Sections!$U$2*Sections!$T$2*Sections!N424^2)/BikeData!$G$5</f>
        <v>8.4895000936836542</v>
      </c>
      <c r="Y424" s="149">
        <f>Sections!$V$2*BikeData!$N$2*(Sections!$P$2/Sections!$M$2)/(1-Sections!$V$2*Sections!$N$2/Sections!$M$2)</f>
        <v>15.459349727578084</v>
      </c>
      <c r="Z424" s="149">
        <f t="shared" si="470"/>
        <v>8.4895000936836542</v>
      </c>
      <c r="AA424" s="149">
        <f>$D$2-M424</f>
        <v>105.19999999999999</v>
      </c>
      <c r="AB424" s="149">
        <f>MAX(0, (N424^2 - M$17^2)/(2*Sections!Z424))</f>
        <v>115.17517867916627</v>
      </c>
      <c r="AC424" s="149">
        <f t="shared" si="479"/>
        <v>1</v>
      </c>
      <c r="AD424" s="149">
        <f t="shared" si="474"/>
        <v>-8.4895000936836542</v>
      </c>
      <c r="AE424" s="639"/>
      <c r="FQ424" s="637"/>
      <c r="FR424" s="160">
        <f>INDEX($B$29:$B$34, MATCH($FV424, $A$29:$A$34, 0))</f>
        <v>288.49501037177833</v>
      </c>
      <c r="FS424" s="129">
        <f t="shared" si="480"/>
        <v>398</v>
      </c>
      <c r="FT424" s="129">
        <f t="shared" si="481"/>
        <v>52.415961726041338</v>
      </c>
      <c r="FU424" s="129">
        <f t="shared" si="482"/>
        <v>188.69746221374882</v>
      </c>
      <c r="FV424" s="149">
        <f>IF(GI424=1,
IF(FT424&lt;$E$29,1,
IF(FT424&lt;$E$30,2,
IF(FT424&lt;$E$31,3,
IF(FT424&lt;$E$32,4,
IF(FT424&lt;$E$33,5,
IF(FT424&lt;$E$34,6)))))),
IF(FT424&gt;$F$29,1,
IF(FT424&gt;$F$30,2,
IF(FT424&gt;$F$31,3,
IF(FT424&gt;$F$32,4,
IF(FT424&gt;$F$33,5,
IF(FT424&gt;$F$34,6)))))))</f>
        <v>3</v>
      </c>
      <c r="FW424" s="149" cm="1">
        <f t="array" ref="FW424">INDEX(Sections!$A$37:$F$67, MATCH(FT424, Acceleration!$H$6:$H$36, 1), Sections!FV424)</f>
        <v>6.8582415088433493</v>
      </c>
      <c r="FX424" s="129">
        <f>(BikeData!$G$5/FR424)*BikeData!$N$2*(Sections!$O$2/Sections!$N$2)-Sections!GC424/Sections!FR424</f>
        <v>8.2844302088047446</v>
      </c>
      <c r="FY424" s="129">
        <f>(Sections!$V$2*Sections!$L$2*BikeData!$N$2*((Sections!$P$2)/Sections!$M$2)/(1-Sections!$V$2*Sections!$N$2/Sections!$M$2))/Sections!FR424-Sections!GC424/Sections!FR424</f>
        <v>12.432556027913996</v>
      </c>
      <c r="FZ424" s="129">
        <f t="shared" si="483"/>
        <v>6.8582415088433493</v>
      </c>
      <c r="GA424" s="129">
        <f t="shared" si="477"/>
        <v>52.252377010259934</v>
      </c>
      <c r="GB424" s="129">
        <f t="shared" si="468"/>
        <v>1.910797500129182E-2</v>
      </c>
      <c r="GC424" s="149">
        <f>0.5*Sections!$U$2*Sections!$T$2*Sections!FT424^2</f>
        <v>494.53794785984951</v>
      </c>
      <c r="GD424" s="149">
        <f>BikeData!$N$2*((Sections!$P$2)/Sections!$N$2)-(0.5*Sections!$U$2*Sections!$T$2*Sections!FT424^2)/BikeData!$G$5</f>
        <v>8.5610702217448331</v>
      </c>
      <c r="GE424" s="149">
        <f>Sections!$V$2*BikeData!$N$2*(Sections!$P$2/Sections!$M$2)/(1-Sections!$V$2*Sections!$N$2/Sections!$M$2)</f>
        <v>15.459349727578084</v>
      </c>
      <c r="GF424" s="149">
        <f t="shared" si="484"/>
        <v>8.5610702217448331</v>
      </c>
      <c r="GG424" s="149">
        <f t="shared" si="485"/>
        <v>116.54111422000005</v>
      </c>
      <c r="GH424" s="149">
        <f>MAX(0, (FT424^2 - CX$6^2)/(2*Sections!GF424))</f>
        <v>160.46084032154312</v>
      </c>
      <c r="GI424" s="149">
        <f t="shared" si="486"/>
        <v>1</v>
      </c>
      <c r="GJ424" s="149">
        <f t="shared" si="469"/>
        <v>-8.5610702217448331</v>
      </c>
      <c r="GK424" s="639"/>
    </row>
    <row r="425" spans="2:193">
      <c r="B425" s="65"/>
      <c r="C425" s="65"/>
      <c r="D425" s="65"/>
      <c r="E425" s="111"/>
      <c r="F425" s="111"/>
      <c r="K425" s="674"/>
      <c r="L425" s="192">
        <f>INDEX($B$29:$B$34, MATCH($P425, $A$29:$A$34, 0))</f>
        <v>288.49501037177833</v>
      </c>
      <c r="M425" s="149">
        <f t="shared" si="475"/>
        <v>399</v>
      </c>
      <c r="N425" s="149">
        <f t="shared" si="478"/>
        <v>53.248695426600449</v>
      </c>
      <c r="O425" s="149">
        <f t="shared" si="476"/>
        <v>191.69530353576161</v>
      </c>
      <c r="P425" s="149">
        <f>IF(AC425=1,
IF(N425&lt;$E$29,1,
IF(N425&lt;$E$30,2,
IF(N425&lt;$E$31,3,
IF(N425&lt;$E$32,4,
IF(N425&lt;$E$33,5,
IF(N425&lt;$E$34,6)))))),
IF(N425&gt;$F$29,1,
IF(N425&gt;$F$30,2,
IF(N425&gt;$F$31,3,
IF(N425&gt;$F$32,4,
IF(N425&gt;$F$33,5,
IF(N425&gt;$F$34,6)))))))</f>
        <v>3</v>
      </c>
      <c r="Q425" s="149" cm="1">
        <f t="array" ref="Q425">INDEX(Sections!$A$37:$F$67, MATCH(N425, Acceleration!$H$6:$H$36, 1), Sections!P425)</f>
        <v>6.8582415088433493</v>
      </c>
      <c r="R425" s="149">
        <f>(BikeData!$G$5/L425)*BikeData!$N$2*(Sections!$O$2/Sections!$N$2)-Sections!W425/Sections!L425</f>
        <v>8.2295304940609277</v>
      </c>
      <c r="S425" s="149">
        <f>(Sections!$V$2*Sections!$L$2*BikeData!$N$2*((Sections!$P$2)/Sections!$M$2)/(1-Sections!$V$2*Sections!$N$2/Sections!$M$2))/Sections!L425-Sections!W425/Sections!L425</f>
        <v>12.37765631317018</v>
      </c>
      <c r="T425" s="149">
        <f t="shared" si="473"/>
        <v>6.8582415088433493</v>
      </c>
      <c r="U425" s="149">
        <f t="shared" si="471"/>
        <v>53.088806835955715</v>
      </c>
      <c r="V425" s="149">
        <f t="shared" si="472"/>
        <v>1.8808040037106257E-2</v>
      </c>
      <c r="W425" s="149">
        <f>0.5*Sections!$U$2*Sections!$T$2*Sections!N425^2</f>
        <v>510.37624163427472</v>
      </c>
      <c r="X425" s="149">
        <f>BikeData!$N$2*((Sections!$P$2)/Sections!$N$2)-(0.5*Sections!$U$2*Sections!$T$2*Sections!N425^2)/BikeData!$G$5</f>
        <v>8.5010766847204948</v>
      </c>
      <c r="Y425" s="149">
        <f>Sections!$V$2*BikeData!$N$2*(Sections!$P$2/Sections!$M$2)/(1-Sections!$V$2*Sections!$N$2/Sections!$M$2)</f>
        <v>15.459349727578084</v>
      </c>
      <c r="Z425" s="149">
        <f t="shared" si="470"/>
        <v>8.5010766847204948</v>
      </c>
      <c r="AA425" s="149">
        <f>$D$2-M425</f>
        <v>104.19999999999999</v>
      </c>
      <c r="AB425" s="149">
        <f>MAX(0, (N425^2 - M$17^2)/(2*Sections!Z425))</f>
        <v>114.01969727379296</v>
      </c>
      <c r="AC425" s="149">
        <f t="shared" si="479"/>
        <v>1</v>
      </c>
      <c r="AD425" s="149">
        <f t="shared" si="474"/>
        <v>-8.5010766847204948</v>
      </c>
      <c r="AE425" s="639"/>
      <c r="FQ425" s="637"/>
      <c r="FR425" s="160">
        <f>INDEX($B$29:$B$34, MATCH($FV425, $A$29:$A$34, 0))</f>
        <v>288.49501037177833</v>
      </c>
      <c r="FS425" s="129">
        <f t="shared" si="480"/>
        <v>399</v>
      </c>
      <c r="FT425" s="129">
        <f t="shared" si="481"/>
        <v>52.252377010259934</v>
      </c>
      <c r="FU425" s="129">
        <f t="shared" si="482"/>
        <v>188.10855723693578</v>
      </c>
      <c r="FV425" s="149">
        <f>IF(GI425=1,
IF(FT425&lt;$E$29,1,
IF(FT425&lt;$E$30,2,
IF(FT425&lt;$E$31,3,
IF(FT425&lt;$E$32,4,
IF(FT425&lt;$E$33,5,
IF(FT425&lt;$E$34,6)))))),
IF(FT425&gt;$F$29,1,
IF(FT425&gt;$F$30,2,
IF(FT425&gt;$F$31,3,
IF(FT425&gt;$F$32,4,
IF(FT425&gt;$F$33,5,
IF(FT425&gt;$F$34,6)))))))</f>
        <v>3</v>
      </c>
      <c r="FW425" s="149" cm="1">
        <f t="array" ref="FW425">INDEX(Sections!$A$37:$F$67, MATCH(FT425, Acceleration!$H$6:$H$36, 1), Sections!FV425)</f>
        <v>6.8582415088433493</v>
      </c>
      <c r="FX425" s="129">
        <f>(BikeData!$G$5/FR425)*BikeData!$N$2*(Sections!$O$2/Sections!$N$2)-Sections!GC425/Sections!FR425</f>
        <v>8.295113184832152</v>
      </c>
      <c r="FY425" s="129">
        <f>(Sections!$V$2*Sections!$L$2*BikeData!$N$2*((Sections!$P$2)/Sections!$M$2)/(1-Sections!$V$2*Sections!$N$2/Sections!$M$2))/Sections!FR425-Sections!GC425/Sections!FR425</f>
        <v>12.443239003941404</v>
      </c>
      <c r="FZ425" s="129">
        <f t="shared" si="483"/>
        <v>6.8582415088433493</v>
      </c>
      <c r="GA425" s="129">
        <f t="shared" si="477"/>
        <v>52.088054430987526</v>
      </c>
      <c r="GB425" s="129">
        <f t="shared" si="468"/>
        <v>1.9168025015558469E-2</v>
      </c>
      <c r="GC425" s="149">
        <f>0.5*Sections!$U$2*Sections!$T$2*Sections!FT425^2</f>
        <v>491.45596258002138</v>
      </c>
      <c r="GD425" s="149">
        <f>BikeData!$N$2*((Sections!$P$2)/Sections!$N$2)-(0.5*Sections!$U$2*Sections!$T$2*Sections!FT425^2)/BikeData!$G$5</f>
        <v>8.5727444084108484</v>
      </c>
      <c r="GE425" s="149">
        <f>Sections!$V$2*BikeData!$N$2*(Sections!$P$2/Sections!$M$2)/(1-Sections!$V$2*Sections!$N$2/Sections!$M$2)</f>
        <v>15.459349727578084</v>
      </c>
      <c r="GF425" s="149">
        <f t="shared" si="484"/>
        <v>8.5727444084108484</v>
      </c>
      <c r="GG425" s="149">
        <f t="shared" si="485"/>
        <v>115.54111422000005</v>
      </c>
      <c r="GH425" s="149">
        <f>MAX(0, (FT425^2 - CX$6^2)/(2*Sections!GF425))</f>
        <v>159.24368983540393</v>
      </c>
      <c r="GI425" s="149">
        <f t="shared" si="486"/>
        <v>1</v>
      </c>
      <c r="GJ425" s="149">
        <f t="shared" si="469"/>
        <v>-8.5727444084108484</v>
      </c>
      <c r="GK425" s="639"/>
    </row>
    <row r="426" spans="2:193">
      <c r="B426" s="65"/>
      <c r="C426" s="65"/>
      <c r="D426" s="65"/>
      <c r="E426" s="111"/>
      <c r="F426" s="111"/>
      <c r="K426" s="674"/>
      <c r="L426" s="192">
        <f>INDEX($B$29:$B$34, MATCH($P426, $A$29:$A$34, 0))</f>
        <v>288.49501037177833</v>
      </c>
      <c r="M426" s="149">
        <f t="shared" si="475"/>
        <v>400</v>
      </c>
      <c r="N426" s="149">
        <f t="shared" si="478"/>
        <v>53.088806835955715</v>
      </c>
      <c r="O426" s="149">
        <f t="shared" si="476"/>
        <v>191.11970460944059</v>
      </c>
      <c r="P426" s="149">
        <f>IF(AC426=1,
IF(N426&lt;$E$29,1,
IF(N426&lt;$E$30,2,
IF(N426&lt;$E$31,3,
IF(N426&lt;$E$32,4,
IF(N426&lt;$E$33,5,
IF(N426&lt;$E$34,6)))))),
IF(N426&gt;$F$29,1,
IF(N426&gt;$F$30,2,
IF(N426&gt;$F$31,3,
IF(N426&gt;$F$32,4,
IF(N426&gt;$F$33,5,
IF(N426&gt;$F$34,6)))))))</f>
        <v>3</v>
      </c>
      <c r="Q426" s="149" cm="1">
        <f t="array" ref="Q426">INDEX(Sections!$A$37:$F$67, MATCH(N426, Acceleration!$H$6:$H$36, 1), Sections!P426)</f>
        <v>6.8582415088433493</v>
      </c>
      <c r="R426" s="149">
        <f>(BikeData!$G$5/L426)*BikeData!$N$2*(Sections!$O$2/Sections!$N$2)-Sections!W426/Sections!L426</f>
        <v>8.2401386068409561</v>
      </c>
      <c r="S426" s="149">
        <f>(Sections!$V$2*Sections!$L$2*BikeData!$N$2*((Sections!$P$2)/Sections!$M$2)/(1-Sections!$V$2*Sections!$N$2/Sections!$M$2))/Sections!L426-Sections!W426/Sections!L426</f>
        <v>12.388264425950208</v>
      </c>
      <c r="T426" s="149">
        <f t="shared" si="473"/>
        <v>6.8582415088433493</v>
      </c>
      <c r="U426" s="149">
        <f t="shared" si="471"/>
        <v>52.928216228599489</v>
      </c>
      <c r="V426" s="149">
        <f t="shared" si="472"/>
        <v>1.8864894921471347E-2</v>
      </c>
      <c r="W426" s="149">
        <f>0.5*Sections!$U$2*Sections!$T$2*Sections!N426^2</f>
        <v>507.31585402777523</v>
      </c>
      <c r="X426" s="149">
        <f>BikeData!$N$2*((Sections!$P$2)/Sections!$N$2)-(0.5*Sections!$U$2*Sections!$T$2*Sections!N426^2)/BikeData!$G$5</f>
        <v>8.5126690620178422</v>
      </c>
      <c r="Y426" s="149">
        <f>Sections!$V$2*BikeData!$N$2*(Sections!$P$2/Sections!$M$2)/(1-Sections!$V$2*Sections!$N$2/Sections!$M$2)</f>
        <v>15.459349727578084</v>
      </c>
      <c r="Z426" s="149">
        <f t="shared" si="470"/>
        <v>8.5126690620178422</v>
      </c>
      <c r="AA426" s="149">
        <f>$D$2-M426</f>
        <v>103.19999999999999</v>
      </c>
      <c r="AB426" s="149">
        <f>MAX(0, (N426^2 - M$17^2)/(2*Sections!Z426))</f>
        <v>112.86578937918492</v>
      </c>
      <c r="AC426" s="149">
        <f t="shared" si="479"/>
        <v>1</v>
      </c>
      <c r="AD426" s="149">
        <f t="shared" si="474"/>
        <v>-8.5126690620178422</v>
      </c>
      <c r="AE426" s="639"/>
      <c r="FQ426" s="637"/>
      <c r="FR426" s="160">
        <f>INDEX($B$29:$B$34, MATCH($FV426, $A$29:$A$34, 0))</f>
        <v>288.49501037177833</v>
      </c>
      <c r="FS426" s="129">
        <f t="shared" si="480"/>
        <v>400</v>
      </c>
      <c r="FT426" s="129">
        <f t="shared" si="481"/>
        <v>52.088054430987526</v>
      </c>
      <c r="FU426" s="129">
        <f t="shared" si="482"/>
        <v>187.51699595155509</v>
      </c>
      <c r="FV426" s="149">
        <f>IF(GI426=1,
IF(FT426&lt;$E$29,1,
IF(FT426&lt;$E$30,2,
IF(FT426&lt;$E$31,3,
IF(FT426&lt;$E$32,4,
IF(FT426&lt;$E$33,5,
IF(FT426&lt;$E$34,6)))))),
IF(FT426&gt;$F$29,1,
IF(FT426&gt;$F$30,2,
IF(FT426&gt;$F$31,3,
IF(FT426&gt;$F$32,4,
IF(FT426&gt;$F$33,5,
IF(FT426&gt;$F$34,6)))))))</f>
        <v>3</v>
      </c>
      <c r="FW426" s="149" cm="1">
        <f t="array" ref="FW426">INDEX(Sections!$A$37:$F$67, MATCH(FT426, Acceleration!$H$6:$H$36, 1), Sections!FV426)</f>
        <v>6.8582415088433493</v>
      </c>
      <c r="FX426" s="129">
        <f>(BikeData!$G$5/FR426)*BikeData!$N$2*(Sections!$O$2/Sections!$N$2)-Sections!GC426/Sections!FR426</f>
        <v>8.3058107285541407</v>
      </c>
      <c r="FY426" s="129">
        <f>(Sections!$V$2*Sections!$L$2*BikeData!$N$2*((Sections!$P$2)/Sections!$M$2)/(1-Sections!$V$2*Sections!$N$2/Sections!$M$2))/Sections!FR426-Sections!GC426/Sections!FR426</f>
        <v>12.453936547663393</v>
      </c>
      <c r="FZ426" s="129">
        <f t="shared" si="483"/>
        <v>6.8582415088433493</v>
      </c>
      <c r="GA426" s="129">
        <f t="shared" si="477"/>
        <v>51.922986676198377</v>
      </c>
      <c r="GB426" s="129">
        <f t="shared" si="468"/>
        <v>1.92287278226453E-2</v>
      </c>
      <c r="GC426" s="149">
        <f>0.5*Sections!$U$2*Sections!$T$2*Sections!FT426^2</f>
        <v>488.36977459299345</v>
      </c>
      <c r="GD426" s="149">
        <f>BikeData!$N$2*((Sections!$P$2)/Sections!$N$2)-(0.5*Sections!$U$2*Sections!$T$2*Sections!FT426^2)/BikeData!$G$5</f>
        <v>8.584434514422318</v>
      </c>
      <c r="GE426" s="149">
        <f>Sections!$V$2*BikeData!$N$2*(Sections!$P$2/Sections!$M$2)/(1-Sections!$V$2*Sections!$N$2/Sections!$M$2)</f>
        <v>15.459349727578084</v>
      </c>
      <c r="GF426" s="149">
        <f t="shared" si="484"/>
        <v>8.584434514422318</v>
      </c>
      <c r="GG426" s="149">
        <f t="shared" si="485"/>
        <v>114.54111422000005</v>
      </c>
      <c r="GH426" s="149">
        <f>MAX(0, (FT426^2 - CX$6^2)/(2*Sections!GF426))</f>
        <v>158.02819683971339</v>
      </c>
      <c r="GI426" s="149">
        <f t="shared" si="486"/>
        <v>1</v>
      </c>
      <c r="GJ426" s="149">
        <f t="shared" si="469"/>
        <v>-8.584434514422318</v>
      </c>
      <c r="GK426" s="639"/>
    </row>
    <row r="427" spans="2:193">
      <c r="B427" s="65"/>
      <c r="C427" s="65"/>
      <c r="D427" s="65"/>
      <c r="E427" s="111"/>
      <c r="F427" s="111"/>
      <c r="K427" s="674"/>
      <c r="L427" s="192">
        <f>INDEX($B$29:$B$34, MATCH($P427, $A$29:$A$34, 0))</f>
        <v>288.49501037177833</v>
      </c>
      <c r="M427" s="149">
        <f t="shared" si="475"/>
        <v>401</v>
      </c>
      <c r="N427" s="149">
        <f t="shared" si="478"/>
        <v>52.928216228599489</v>
      </c>
      <c r="O427" s="149">
        <f t="shared" si="476"/>
        <v>190.54157842295817</v>
      </c>
      <c r="P427" s="149">
        <f>IF(AC427=1,
IF(N427&lt;$E$29,1,
IF(N427&lt;$E$30,2,
IF(N427&lt;$E$31,3,
IF(N427&lt;$E$32,4,
IF(N427&lt;$E$33,5,
IF(N427&lt;$E$34,6)))))),
IF(N427&gt;$F$29,1,
IF(N427&gt;$F$30,2,
IF(N427&gt;$F$31,3,
IF(N427&gt;$F$32,4,
IF(N427&gt;$F$33,5,
IF(N427&gt;$F$34,6)))))))</f>
        <v>3</v>
      </c>
      <c r="Q427" s="149" cm="1">
        <f t="array" ref="Q427">INDEX(Sections!$A$37:$F$67, MATCH(N427, Acceleration!$H$6:$H$36, 1), Sections!P427)</f>
        <v>6.8582415088433493</v>
      </c>
      <c r="R427" s="149">
        <f>(BikeData!$G$5/L427)*BikeData!$N$2*(Sections!$O$2/Sections!$N$2)-Sections!W427/Sections!L427</f>
        <v>8.2507611852293223</v>
      </c>
      <c r="S427" s="149">
        <f>(Sections!$V$2*Sections!$L$2*BikeData!$N$2*((Sections!$P$2)/Sections!$M$2)/(1-Sections!$V$2*Sections!$N$2/Sections!$M$2))/Sections!L427-Sections!W427/Sections!L427</f>
        <v>12.398887004338574</v>
      </c>
      <c r="T427" s="149">
        <f t="shared" si="473"/>
        <v>6.8582415088433493</v>
      </c>
      <c r="U427" s="149">
        <f t="shared" si="471"/>
        <v>52.766916895410681</v>
      </c>
      <c r="V427" s="149">
        <f t="shared" si="472"/>
        <v>1.8922347140179763E-2</v>
      </c>
      <c r="W427" s="149">
        <f>0.5*Sections!$U$2*Sections!$T$2*Sections!N427^2</f>
        <v>504.25129316544877</v>
      </c>
      <c r="X427" s="149">
        <f>BikeData!$N$2*((Sections!$P$2)/Sections!$N$2)-(0.5*Sections!$U$2*Sections!$T$2*Sections!N427^2)/BikeData!$G$5</f>
        <v>8.5242772471024111</v>
      </c>
      <c r="Y427" s="149">
        <f>Sections!$V$2*BikeData!$N$2*(Sections!$P$2/Sections!$M$2)/(1-Sections!$V$2*Sections!$N$2/Sections!$M$2)</f>
        <v>15.459349727578084</v>
      </c>
      <c r="Z427" s="149">
        <f t="shared" si="470"/>
        <v>8.5242772471024111</v>
      </c>
      <c r="AA427" s="149">
        <f>$D$2-M427</f>
        <v>102.19999999999999</v>
      </c>
      <c r="AB427" s="149">
        <f>MAX(0, (N427^2 - M$17^2)/(2*Sections!Z427))</f>
        <v>111.71345285256778</v>
      </c>
      <c r="AC427" s="149">
        <f t="shared" si="479"/>
        <v>1</v>
      </c>
      <c r="AD427" s="149">
        <f t="shared" si="474"/>
        <v>-8.5242772471024111</v>
      </c>
      <c r="AE427" s="639"/>
      <c r="FQ427" s="637"/>
      <c r="FR427" s="160">
        <f>INDEX($B$29:$B$34, MATCH($FV427, $A$29:$A$34, 0))</f>
        <v>288.49501037177833</v>
      </c>
      <c r="FS427" s="129">
        <f t="shared" si="480"/>
        <v>401</v>
      </c>
      <c r="FT427" s="129">
        <f t="shared" si="481"/>
        <v>51.922986676198377</v>
      </c>
      <c r="FU427" s="129">
        <f t="shared" si="482"/>
        <v>186.92275203431416</v>
      </c>
      <c r="FV427" s="149">
        <f>IF(GI427=1,
IF(FT427&lt;$E$29,1,
IF(FT427&lt;$E$30,2,
IF(FT427&lt;$E$31,3,
IF(FT427&lt;$E$32,4,
IF(FT427&lt;$E$33,5,
IF(FT427&lt;$E$34,6)))))),
IF(FT427&gt;$F$29,1,
IF(FT427&gt;$F$30,2,
IF(FT427&gt;$F$31,3,
IF(FT427&gt;$F$32,4,
IF(FT427&gt;$F$33,5,
IF(FT427&gt;$F$34,6)))))))</f>
        <v>3</v>
      </c>
      <c r="FW427" s="149" cm="1">
        <f t="array" ref="FW427">INDEX(Sections!$A$37:$F$67, MATCH(FT427, Acceleration!$H$6:$H$36, 1), Sections!FV427)</f>
        <v>6.8582415088433493</v>
      </c>
      <c r="FX427" s="129">
        <f>(BikeData!$G$5/FR427)*BikeData!$N$2*(Sections!$O$2/Sections!$N$2)-Sections!GC427/Sections!FR427</f>
        <v>8.3165228598357519</v>
      </c>
      <c r="FY427" s="129">
        <f>(Sections!$V$2*Sections!$L$2*BikeData!$N$2*((Sections!$P$2)/Sections!$M$2)/(1-Sections!$V$2*Sections!$N$2/Sections!$M$2))/Sections!FR427-Sections!GC427/Sections!FR427</f>
        <v>12.464648678945004</v>
      </c>
      <c r="FZ427" s="129">
        <f t="shared" si="483"/>
        <v>6.8582415088433493</v>
      </c>
      <c r="GA427" s="129">
        <f t="shared" si="477"/>
        <v>51.757166308190591</v>
      </c>
      <c r="GB427" s="129">
        <f t="shared" si="468"/>
        <v>1.9290094993408675E-2</v>
      </c>
      <c r="GC427" s="149">
        <f>0.5*Sections!$U$2*Sections!$T$2*Sections!FT427^2</f>
        <v>485.27937816780133</v>
      </c>
      <c r="GD427" s="149">
        <f>BikeData!$N$2*((Sections!$P$2)/Sections!$N$2)-(0.5*Sections!$U$2*Sections!$T$2*Sections!FT427^2)/BikeData!$G$5</f>
        <v>8.5961405614874398</v>
      </c>
      <c r="GE427" s="149">
        <f>Sections!$V$2*BikeData!$N$2*(Sections!$P$2/Sections!$M$2)/(1-Sections!$V$2*Sections!$N$2/Sections!$M$2)</f>
        <v>15.459349727578084</v>
      </c>
      <c r="GF427" s="149">
        <f t="shared" si="484"/>
        <v>8.5961405614874398</v>
      </c>
      <c r="GG427" s="149">
        <f t="shared" si="485"/>
        <v>113.54111422000005</v>
      </c>
      <c r="GH427" s="149">
        <f>MAX(0, (FT427^2 - CX$6^2)/(2*Sections!GF427))</f>
        <v>156.81435907733518</v>
      </c>
      <c r="GI427" s="149">
        <f t="shared" si="486"/>
        <v>1</v>
      </c>
      <c r="GJ427" s="149">
        <f t="shared" si="469"/>
        <v>-8.5961405614874398</v>
      </c>
      <c r="GK427" s="639"/>
    </row>
    <row r="428" spans="2:193">
      <c r="B428" s="65"/>
      <c r="C428" s="65"/>
      <c r="D428" s="65"/>
      <c r="E428" s="111"/>
      <c r="F428" s="111"/>
      <c r="K428" s="674"/>
      <c r="L428" s="192">
        <f>INDEX($B$29:$B$34, MATCH($P428, $A$29:$A$34, 0))</f>
        <v>288.49501037177833</v>
      </c>
      <c r="M428" s="149">
        <f t="shared" si="475"/>
        <v>402</v>
      </c>
      <c r="N428" s="149">
        <f t="shared" si="478"/>
        <v>52.766916895410681</v>
      </c>
      <c r="O428" s="149">
        <f t="shared" si="476"/>
        <v>189.96090082347845</v>
      </c>
      <c r="P428" s="149">
        <f>IF(AC428=1,
IF(N428&lt;$E$29,1,
IF(N428&lt;$E$30,2,
IF(N428&lt;$E$31,3,
IF(N428&lt;$E$32,4,
IF(N428&lt;$E$33,5,
IF(N428&lt;$E$34,6)))))),
IF(N428&gt;$F$29,1,
IF(N428&gt;$F$30,2,
IF(N428&gt;$F$31,3,
IF(N428&gt;$F$32,4,
IF(N428&gt;$F$33,5,
IF(N428&gt;$F$34,6)))))))</f>
        <v>3</v>
      </c>
      <c r="Q428" s="149" cm="1">
        <f t="array" ref="Q428">INDEX(Sections!$A$37:$F$67, MATCH(N428, Acceleration!$H$6:$H$36, 1), Sections!P428)</f>
        <v>6.8582415088433493</v>
      </c>
      <c r="R428" s="149">
        <f>(BikeData!$G$5/L428)*BikeData!$N$2*(Sections!$O$2/Sections!$N$2)-Sections!W428/Sections!L428</f>
        <v>8.2613982489518527</v>
      </c>
      <c r="S428" s="149">
        <f>(Sections!$V$2*Sections!$L$2*BikeData!$N$2*((Sections!$P$2)/Sections!$M$2)/(1-Sections!$V$2*Sections!$N$2/Sections!$M$2))/Sections!L428-Sections!W428/Sections!L428</f>
        <v>12.409524068061105</v>
      </c>
      <c r="T428" s="149">
        <f t="shared" si="473"/>
        <v>6.8582415088433493</v>
      </c>
      <c r="U428" s="149">
        <f t="shared" si="471"/>
        <v>52.604902016106038</v>
      </c>
      <c r="V428" s="149">
        <f t="shared" si="472"/>
        <v>1.8980406912016835E-2</v>
      </c>
      <c r="W428" s="149">
        <f>0.5*Sections!$U$2*Sections!$T$2*Sections!N428^2</f>
        <v>501.18255335649189</v>
      </c>
      <c r="X428" s="149">
        <f>BikeData!$N$2*((Sections!$P$2)/Sections!$N$2)-(0.5*Sections!$U$2*Sections!$T$2*Sections!N428^2)/BikeData!$G$5</f>
        <v>8.5359012615302792</v>
      </c>
      <c r="Y428" s="149">
        <f>Sections!$V$2*BikeData!$N$2*(Sections!$P$2/Sections!$M$2)/(1-Sections!$V$2*Sections!$N$2/Sections!$M$2)</f>
        <v>15.459349727578084</v>
      </c>
      <c r="Z428" s="149">
        <f t="shared" ref="Z428:Z459" si="487">MIN(X428,Y428)</f>
        <v>8.5359012615302792</v>
      </c>
      <c r="AA428" s="149">
        <f>$D$2-M428</f>
        <v>101.19999999999999</v>
      </c>
      <c r="AB428" s="149">
        <f>MAX(0, (N428^2 - M$17^2)/(2*Sections!Z428))</f>
        <v>110.56268555408492</v>
      </c>
      <c r="AC428" s="149">
        <f t="shared" si="479"/>
        <v>1</v>
      </c>
      <c r="AD428" s="149">
        <f t="shared" si="474"/>
        <v>-8.5359012615302792</v>
      </c>
      <c r="AE428" s="639"/>
      <c r="FQ428" s="637"/>
      <c r="FR428" s="160">
        <f>INDEX($B$29:$B$34, MATCH($FV428, $A$29:$A$34, 0))</f>
        <v>288.49501037177833</v>
      </c>
      <c r="FS428" s="129">
        <f t="shared" si="480"/>
        <v>402</v>
      </c>
      <c r="FT428" s="129">
        <f t="shared" si="481"/>
        <v>51.757166308190591</v>
      </c>
      <c r="FU428" s="129">
        <f t="shared" si="482"/>
        <v>186.32579870948612</v>
      </c>
      <c r="FV428" s="149">
        <f>IF(GI428=1,
IF(FT428&lt;$E$29,1,
IF(FT428&lt;$E$30,2,
IF(FT428&lt;$E$31,3,
IF(FT428&lt;$E$32,4,
IF(FT428&lt;$E$33,5,
IF(FT428&lt;$E$34,6)))))),
IF(FT428&gt;$F$29,1,
IF(FT428&gt;$F$30,2,
IF(FT428&gt;$F$31,3,
IF(FT428&gt;$F$32,4,
IF(FT428&gt;$F$33,5,
IF(FT428&gt;$F$34,6)))))))</f>
        <v>3</v>
      </c>
      <c r="FW428" s="149" cm="1">
        <f t="array" ref="FW428">INDEX(Sections!$A$37:$F$67, MATCH(FT428, Acceleration!$H$6:$H$36, 1), Sections!FV428)</f>
        <v>6.8582415088433493</v>
      </c>
      <c r="FX428" s="129">
        <f>(BikeData!$G$5/FR428)*BikeData!$N$2*(Sections!$O$2/Sections!$N$2)-Sections!GC428/Sections!FR428</f>
        <v>8.3272495985691091</v>
      </c>
      <c r="FY428" s="129">
        <f>(Sections!$V$2*Sections!$L$2*BikeData!$N$2*((Sections!$P$2)/Sections!$M$2)/(1-Sections!$V$2*Sections!$N$2/Sections!$M$2))/Sections!FR428-Sections!GC428/Sections!FR428</f>
        <v>12.475375417678361</v>
      </c>
      <c r="FZ428" s="129">
        <f t="shared" si="483"/>
        <v>6.8582415088433493</v>
      </c>
      <c r="GA428" s="129">
        <f t="shared" si="477"/>
        <v>51.590585760495216</v>
      </c>
      <c r="GB428" s="129">
        <f t="shared" si="468"/>
        <v>1.9352138386819699E-2</v>
      </c>
      <c r="GC428" s="149">
        <f>0.5*Sections!$U$2*Sections!$T$2*Sections!FT428^2</f>
        <v>482.18476756566588</v>
      </c>
      <c r="GD428" s="149">
        <f>BikeData!$N$2*((Sections!$P$2)/Sections!$N$2)-(0.5*Sections!$U$2*Sections!$T$2*Sections!FT428^2)/BikeData!$G$5</f>
        <v>8.6078625713440129</v>
      </c>
      <c r="GE428" s="149">
        <f>Sections!$V$2*BikeData!$N$2*(Sections!$P$2/Sections!$M$2)/(1-Sections!$V$2*Sections!$N$2/Sections!$M$2)</f>
        <v>15.459349727578084</v>
      </c>
      <c r="GF428" s="149">
        <f t="shared" si="484"/>
        <v>8.6078625713440129</v>
      </c>
      <c r="GG428" s="149">
        <f t="shared" si="485"/>
        <v>112.54111422000005</v>
      </c>
      <c r="GH428" s="149">
        <f>MAX(0, (FT428^2 - CX$6^2)/(2*Sections!GF428))</f>
        <v>155.60217429420675</v>
      </c>
      <c r="GI428" s="149">
        <f t="shared" si="486"/>
        <v>1</v>
      </c>
      <c r="GJ428" s="149">
        <f t="shared" si="469"/>
        <v>-8.6078625713440129</v>
      </c>
      <c r="GK428" s="639"/>
    </row>
    <row r="429" spans="2:193">
      <c r="B429" s="65"/>
      <c r="C429" s="65"/>
      <c r="D429" s="65"/>
      <c r="E429" s="111"/>
      <c r="F429" s="111"/>
      <c r="K429" s="674"/>
      <c r="L429" s="192">
        <f>INDEX($B$29:$B$34, MATCH($P429, $A$29:$A$34, 0))</f>
        <v>288.49501037177833</v>
      </c>
      <c r="M429" s="149">
        <f t="shared" si="475"/>
        <v>403</v>
      </c>
      <c r="N429" s="149">
        <f t="shared" si="478"/>
        <v>52.604902016106038</v>
      </c>
      <c r="O429" s="149">
        <f t="shared" si="476"/>
        <v>189.37764725798175</v>
      </c>
      <c r="P429" s="149">
        <f>IF(AC429=1,
IF(N429&lt;$E$29,1,
IF(N429&lt;$E$30,2,
IF(N429&lt;$E$31,3,
IF(N429&lt;$E$32,4,
IF(N429&lt;$E$33,5,
IF(N429&lt;$E$34,6)))))),
IF(N429&gt;$F$29,1,
IF(N429&gt;$F$30,2,
IF(N429&gt;$F$31,3,
IF(N429&gt;$F$32,4,
IF(N429&gt;$F$33,5,
IF(N429&gt;$F$34,6)))))))</f>
        <v>3</v>
      </c>
      <c r="Q429" s="149" cm="1">
        <f t="array" ref="Q429">INDEX(Sections!$A$37:$F$67, MATCH(N429, Acceleration!$H$6:$H$36, 1), Sections!P429)</f>
        <v>6.8582415088433493</v>
      </c>
      <c r="R429" s="149">
        <f>(BikeData!$G$5/L429)*BikeData!$N$2*(Sections!$O$2/Sections!$N$2)-Sections!W429/Sections!L429</f>
        <v>8.2720498177612782</v>
      </c>
      <c r="S429" s="149">
        <f>(Sections!$V$2*Sections!$L$2*BikeData!$N$2*((Sections!$P$2)/Sections!$M$2)/(1-Sections!$V$2*Sections!$N$2/Sections!$M$2))/Sections!L429-Sections!W429/Sections!L429</f>
        <v>12.42017563687053</v>
      </c>
      <c r="T429" s="149">
        <f t="shared" si="473"/>
        <v>6.8582415088433493</v>
      </c>
      <c r="U429" s="149">
        <f t="shared" si="471"/>
        <v>52.442164656603786</v>
      </c>
      <c r="V429" s="149">
        <f t="shared" si="472"/>
        <v>1.903908470125399E-2</v>
      </c>
      <c r="W429" s="149">
        <f>0.5*Sections!$U$2*Sections!$T$2*Sections!N429^2</f>
        <v>498.10962890234106</v>
      </c>
      <c r="X429" s="149">
        <f>BikeData!$N$2*((Sections!$P$2)/Sections!$N$2)-(0.5*Sections!$U$2*Sections!$T$2*Sections!N429^2)/BikeData!$G$5</f>
        <v>8.5475411268869106</v>
      </c>
      <c r="Y429" s="149">
        <f>Sections!$V$2*BikeData!$N$2*(Sections!$P$2/Sections!$M$2)/(1-Sections!$V$2*Sections!$N$2/Sections!$M$2)</f>
        <v>15.459349727578084</v>
      </c>
      <c r="Z429" s="149">
        <f t="shared" si="487"/>
        <v>8.5475411268869106</v>
      </c>
      <c r="AA429" s="149">
        <f>$D$2-M429</f>
        <v>100.19999999999999</v>
      </c>
      <c r="AB429" s="149">
        <f>MAX(0, (N429^2 - M$17^2)/(2*Sections!Z429))</f>
        <v>109.41348534679386</v>
      </c>
      <c r="AC429" s="149">
        <f t="shared" si="479"/>
        <v>1</v>
      </c>
      <c r="AD429" s="149">
        <f t="shared" si="474"/>
        <v>-8.5475411268869106</v>
      </c>
      <c r="AE429" s="639"/>
      <c r="FQ429" s="637"/>
      <c r="FR429" s="160">
        <f>INDEX($B$29:$B$34, MATCH($FV429, $A$29:$A$34, 0))</f>
        <v>288.49501037177833</v>
      </c>
      <c r="FS429" s="129">
        <f t="shared" si="480"/>
        <v>403</v>
      </c>
      <c r="FT429" s="129">
        <f t="shared" si="481"/>
        <v>51.590585760495216</v>
      </c>
      <c r="FU429" s="129">
        <f t="shared" si="482"/>
        <v>185.72610873778279</v>
      </c>
      <c r="FV429" s="149">
        <f>IF(GI429=1,
IF(FT429&lt;$E$29,1,
IF(FT429&lt;$E$30,2,
IF(FT429&lt;$E$31,3,
IF(FT429&lt;$E$32,4,
IF(FT429&lt;$E$33,5,
IF(FT429&lt;$E$34,6)))))),
IF(FT429&gt;$F$29,1,
IF(FT429&gt;$F$30,2,
IF(FT429&gt;$F$31,3,
IF(FT429&gt;$F$32,4,
IF(FT429&gt;$F$33,5,
IF(FT429&gt;$F$34,6)))))))</f>
        <v>3</v>
      </c>
      <c r="FW429" s="149" cm="1">
        <f t="array" ref="FW429">INDEX(Sections!$A$37:$F$67, MATCH(FT429, Acceleration!$H$6:$H$36, 1), Sections!FV429)</f>
        <v>6.8582415088433493</v>
      </c>
      <c r="FX429" s="129">
        <f>(BikeData!$G$5/FR429)*BikeData!$N$2*(Sections!$O$2/Sections!$N$2)-Sections!GC429/Sections!FR429</f>
        <v>8.3379909646734678</v>
      </c>
      <c r="FY429" s="129">
        <f>(Sections!$V$2*Sections!$L$2*BikeData!$N$2*((Sections!$P$2)/Sections!$M$2)/(1-Sections!$V$2*Sections!$N$2/Sections!$M$2))/Sections!FR429-Sections!GC429/Sections!FR429</f>
        <v>12.48611678378272</v>
      </c>
      <c r="FZ429" s="129">
        <f t="shared" si="483"/>
        <v>6.8582415088433493</v>
      </c>
      <c r="GA429" s="129">
        <f t="shared" si="477"/>
        <v>51.423237334686469</v>
      </c>
      <c r="GB429" s="129">
        <f t="shared" si="468"/>
        <v>1.9414870159241739E-2</v>
      </c>
      <c r="GC429" s="149">
        <f>0.5*Sections!$U$2*Sections!$T$2*Sections!FT429^2</f>
        <v>479.08593703998213</v>
      </c>
      <c r="GD429" s="149">
        <f>BikeData!$N$2*((Sections!$P$2)/Sections!$N$2)-(0.5*Sections!$U$2*Sections!$T$2*Sections!FT429^2)/BikeData!$G$5</f>
        <v>8.6196005657594821</v>
      </c>
      <c r="GE429" s="149">
        <f>Sections!$V$2*BikeData!$N$2*(Sections!$P$2/Sections!$M$2)/(1-Sections!$V$2*Sections!$N$2/Sections!$M$2)</f>
        <v>15.459349727578084</v>
      </c>
      <c r="GF429" s="149">
        <f t="shared" si="484"/>
        <v>8.6196005657594821</v>
      </c>
      <c r="GG429" s="149">
        <f t="shared" si="485"/>
        <v>111.54111422000005</v>
      </c>
      <c r="GH429" s="149">
        <f>MAX(0, (FT429^2 - CX$6^2)/(2*Sections!GF429))</f>
        <v>154.39164023933495</v>
      </c>
      <c r="GI429" s="149">
        <f t="shared" si="486"/>
        <v>1</v>
      </c>
      <c r="GJ429" s="149">
        <f t="shared" si="469"/>
        <v>-8.6196005657594821</v>
      </c>
      <c r="GK429" s="639"/>
    </row>
    <row r="430" spans="2:193">
      <c r="B430" s="65"/>
      <c r="C430" s="65"/>
      <c r="D430" s="65"/>
      <c r="E430" s="111"/>
      <c r="F430" s="111"/>
      <c r="K430" s="674"/>
      <c r="L430" s="192">
        <f>INDEX($B$29:$B$34, MATCH($P430, $A$29:$A$34, 0))</f>
        <v>288.49501037177833</v>
      </c>
      <c r="M430" s="149">
        <f t="shared" si="475"/>
        <v>404</v>
      </c>
      <c r="N430" s="149">
        <f t="shared" si="478"/>
        <v>52.442164656603786</v>
      </c>
      <c r="O430" s="149">
        <f t="shared" si="476"/>
        <v>188.79179276377363</v>
      </c>
      <c r="P430" s="149">
        <f>IF(AC430=1,
IF(N430&lt;$E$29,1,
IF(N430&lt;$E$30,2,
IF(N430&lt;$E$31,3,
IF(N430&lt;$E$32,4,
IF(N430&lt;$E$33,5,
IF(N430&lt;$E$34,6)))))),
IF(N430&gt;$F$29,1,
IF(N430&gt;$F$30,2,
IF(N430&gt;$F$31,3,
IF(N430&gt;$F$32,4,
IF(N430&gt;$F$33,5,
IF(N430&gt;$F$34,6)))))))</f>
        <v>3</v>
      </c>
      <c r="Q430" s="149" cm="1">
        <f t="array" ref="Q430">INDEX(Sections!$A$37:$F$67, MATCH(N430, Acceleration!$H$6:$H$36, 1), Sections!P430)</f>
        <v>6.8582415088433493</v>
      </c>
      <c r="R430" s="149">
        <f>(BikeData!$G$5/L430)*BikeData!$N$2*(Sections!$O$2/Sections!$N$2)-Sections!W430/Sections!L430</f>
        <v>8.2827159114372613</v>
      </c>
      <c r="S430" s="149">
        <f>(Sections!$V$2*Sections!$L$2*BikeData!$N$2*((Sections!$P$2)/Sections!$M$2)/(1-Sections!$V$2*Sections!$N$2/Sections!$M$2))/Sections!L430-Sections!W430/Sections!L430</f>
        <v>12.430841730546513</v>
      </c>
      <c r="T430" s="149">
        <f t="shared" si="473"/>
        <v>6.8582415088433493</v>
      </c>
      <c r="U430" s="149">
        <f t="shared" si="471"/>
        <v>52.278697766306003</v>
      </c>
      <c r="V430" s="149">
        <f t="shared" si="472"/>
        <v>1.909839122526685E-2</v>
      </c>
      <c r="W430" s="149">
        <f>0.5*Sections!$U$2*Sections!$T$2*Sections!N430^2</f>
        <v>495.03251409666177</v>
      </c>
      <c r="X430" s="149">
        <f>BikeData!$N$2*((Sections!$P$2)/Sections!$N$2)-(0.5*Sections!$U$2*Sections!$T$2*Sections!N430^2)/BikeData!$G$5</f>
        <v>8.5591968647872108</v>
      </c>
      <c r="Y430" s="149">
        <f>Sections!$V$2*BikeData!$N$2*(Sections!$P$2/Sections!$M$2)/(1-Sections!$V$2*Sections!$N$2/Sections!$M$2)</f>
        <v>15.459349727578084</v>
      </c>
      <c r="Z430" s="149">
        <f t="shared" si="487"/>
        <v>8.5591968647872108</v>
      </c>
      <c r="AA430" s="149">
        <f>$D$2-M430</f>
        <v>99.199999999999989</v>
      </c>
      <c r="AB430" s="149">
        <f>MAX(0, (N430^2 - M$17^2)/(2*Sections!Z430))</f>
        <v>108.26585009666205</v>
      </c>
      <c r="AC430" s="149">
        <f t="shared" si="479"/>
        <v>1</v>
      </c>
      <c r="AD430" s="149">
        <f t="shared" si="474"/>
        <v>-8.5591968647872108</v>
      </c>
      <c r="AE430" s="639"/>
      <c r="FQ430" s="637"/>
      <c r="FR430" s="160">
        <f>INDEX($B$29:$B$34, MATCH($FV430, $A$29:$A$34, 0))</f>
        <v>288.49501037177833</v>
      </c>
      <c r="FS430" s="129">
        <f t="shared" si="480"/>
        <v>404</v>
      </c>
      <c r="FT430" s="129">
        <f t="shared" si="481"/>
        <v>51.423237334686469</v>
      </c>
      <c r="FU430" s="129">
        <f t="shared" si="482"/>
        <v>185.1236544048713</v>
      </c>
      <c r="FV430" s="149">
        <f>IF(GI430=1,
IF(FT430&lt;$E$29,1,
IF(FT430&lt;$E$30,2,
IF(FT430&lt;$E$31,3,
IF(FT430&lt;$E$32,4,
IF(FT430&lt;$E$33,5,
IF(FT430&lt;$E$34,6)))))),
IF(FT430&gt;$F$29,1,
IF(FT430&gt;$F$30,2,
IF(FT430&gt;$F$31,3,
IF(FT430&gt;$F$32,4,
IF(FT430&gt;$F$33,5,
IF(FT430&gt;$F$34,6)))))))</f>
        <v>3</v>
      </c>
      <c r="FW430" s="149" cm="1">
        <f t="array" ref="FW430">INDEX(Sections!$A$37:$F$67, MATCH(FT430, Acceleration!$H$6:$H$36, 1), Sections!FV430)</f>
        <v>6.8582415088433493</v>
      </c>
      <c r="FX430" s="129">
        <f>(BikeData!$G$5/FR430)*BikeData!$N$2*(Sections!$O$2/Sections!$N$2)-Sections!GC430/Sections!FR430</f>
        <v>8.3487469780952406</v>
      </c>
      <c r="FY430" s="129">
        <f>(Sections!$V$2*Sections!$L$2*BikeData!$N$2*((Sections!$P$2)/Sections!$M$2)/(1-Sections!$V$2*Sections!$N$2/Sections!$M$2))/Sections!FR430-Sections!GC430/Sections!FR430</f>
        <v>12.496872797204492</v>
      </c>
      <c r="FZ430" s="129">
        <f t="shared" si="483"/>
        <v>6.8582415088433493</v>
      </c>
      <c r="GA430" s="129">
        <f t="shared" si="477"/>
        <v>51.25511319708923</v>
      </c>
      <c r="GB430" s="129">
        <f t="shared" si="468"/>
        <v>1.9478302774069662E-2</v>
      </c>
      <c r="GC430" s="149">
        <f>0.5*Sections!$U$2*Sections!$T$2*Sections!FT430^2</f>
        <v>475.9828808363086</v>
      </c>
      <c r="GD430" s="149">
        <f>BikeData!$N$2*((Sections!$P$2)/Sections!$N$2)-(0.5*Sections!$U$2*Sections!$T$2*Sections!FT430^2)/BikeData!$G$5</f>
        <v>8.6313545665309732</v>
      </c>
      <c r="GE430" s="149">
        <f>Sections!$V$2*BikeData!$N$2*(Sections!$P$2/Sections!$M$2)/(1-Sections!$V$2*Sections!$N$2/Sections!$M$2)</f>
        <v>15.459349727578084</v>
      </c>
      <c r="GF430" s="149">
        <f t="shared" si="484"/>
        <v>8.6313545665309732</v>
      </c>
      <c r="GG430" s="149">
        <f t="shared" si="485"/>
        <v>110.54111422000005</v>
      </c>
      <c r="GH430" s="149">
        <f>MAX(0, (FT430^2 - CX$6^2)/(2*Sections!GF430))</f>
        <v>153.18275466479199</v>
      </c>
      <c r="GI430" s="149">
        <f t="shared" si="486"/>
        <v>1</v>
      </c>
      <c r="GJ430" s="149">
        <f t="shared" si="469"/>
        <v>-8.6313545665309732</v>
      </c>
      <c r="GK430" s="639"/>
    </row>
    <row r="431" spans="2:193">
      <c r="B431" s="65"/>
      <c r="C431" s="65"/>
      <c r="D431" s="65"/>
      <c r="E431" s="111"/>
      <c r="F431" s="111"/>
      <c r="K431" s="674"/>
      <c r="L431" s="192">
        <f>INDEX($B$29:$B$34, MATCH($P431, $A$29:$A$34, 0))</f>
        <v>288.49501037177833</v>
      </c>
      <c r="M431" s="149">
        <f t="shared" si="475"/>
        <v>405</v>
      </c>
      <c r="N431" s="149">
        <f t="shared" si="478"/>
        <v>52.278697766306003</v>
      </c>
      <c r="O431" s="149">
        <f t="shared" si="476"/>
        <v>188.20331195870162</v>
      </c>
      <c r="P431" s="149">
        <f>IF(AC431=1,
IF(N431&lt;$E$29,1,
IF(N431&lt;$E$30,2,
IF(N431&lt;$E$31,3,
IF(N431&lt;$E$32,4,
IF(N431&lt;$E$33,5,
IF(N431&lt;$E$34,6)))))),
IF(N431&gt;$F$29,1,
IF(N431&gt;$F$30,2,
IF(N431&gt;$F$31,3,
IF(N431&gt;$F$32,4,
IF(N431&gt;$F$33,5,
IF(N431&gt;$F$34,6)))))))</f>
        <v>3</v>
      </c>
      <c r="Q431" s="149" cm="1">
        <f t="array" ref="Q431">INDEX(Sections!$A$37:$F$67, MATCH(N431, Acceleration!$H$6:$H$36, 1), Sections!P431)</f>
        <v>6.8582415088433493</v>
      </c>
      <c r="R431" s="149">
        <f>(BikeData!$G$5/L431)*BikeData!$N$2*(Sections!$O$2/Sections!$N$2)-Sections!W431/Sections!L431</f>
        <v>8.2933965497864399</v>
      </c>
      <c r="S431" s="149">
        <f>(Sections!$V$2*Sections!$L$2*BikeData!$N$2*((Sections!$P$2)/Sections!$M$2)/(1-Sections!$V$2*Sections!$N$2/Sections!$M$2))/Sections!L431-Sections!W431/Sections!L431</f>
        <v>12.441522368895692</v>
      </c>
      <c r="T431" s="149">
        <f t="shared" si="473"/>
        <v>6.8582415088433493</v>
      </c>
      <c r="U431" s="149">
        <f t="shared" si="471"/>
        <v>52.114494175296542</v>
      </c>
      <c r="V431" s="149">
        <f t="shared" si="472"/>
        <v>1.9158337462454322E-2</v>
      </c>
      <c r="W431" s="149">
        <f>0.5*Sections!$U$2*Sections!$T$2*Sections!N431^2</f>
        <v>491.95120322533825</v>
      </c>
      <c r="X431" s="149">
        <f>BikeData!$N$2*((Sections!$P$2)/Sections!$N$2)-(0.5*Sections!$U$2*Sections!$T$2*Sections!N431^2)/BikeData!$G$5</f>
        <v>8.5708684968755584</v>
      </c>
      <c r="Y431" s="149">
        <f>Sections!$V$2*BikeData!$N$2*(Sections!$P$2/Sections!$M$2)/(1-Sections!$V$2*Sections!$N$2/Sections!$M$2)</f>
        <v>15.459349727578084</v>
      </c>
      <c r="Z431" s="149">
        <f t="shared" si="487"/>
        <v>8.5708684968755584</v>
      </c>
      <c r="AA431" s="149">
        <f>$D$2-M431</f>
        <v>98.199999999999989</v>
      </c>
      <c r="AB431" s="149">
        <f>MAX(0, (N431^2 - M$17^2)/(2*Sections!Z431))</f>
        <v>107.11977767256305</v>
      </c>
      <c r="AC431" s="149">
        <f t="shared" si="479"/>
        <v>1</v>
      </c>
      <c r="AD431" s="149">
        <f t="shared" si="474"/>
        <v>-8.5708684968755584</v>
      </c>
      <c r="AE431" s="639"/>
      <c r="FQ431" s="637"/>
      <c r="FR431" s="160">
        <f>INDEX($B$29:$B$34, MATCH($FV431, $A$29:$A$34, 0))</f>
        <v>288.49501037177833</v>
      </c>
      <c r="FS431" s="129">
        <f t="shared" si="480"/>
        <v>405</v>
      </c>
      <c r="FT431" s="129">
        <f t="shared" si="481"/>
        <v>51.25511319708923</v>
      </c>
      <c r="FU431" s="129">
        <f t="shared" si="482"/>
        <v>184.51840750952124</v>
      </c>
      <c r="FV431" s="149">
        <f>IF(GI431=1,
IF(FT431&lt;$E$29,1,
IF(FT431&lt;$E$30,2,
IF(FT431&lt;$E$31,3,
IF(FT431&lt;$E$32,4,
IF(FT431&lt;$E$33,5,
IF(FT431&lt;$E$34,6)))))),
IF(FT431&gt;$F$29,1,
IF(FT431&gt;$F$30,2,
IF(FT431&gt;$F$31,3,
IF(FT431&gt;$F$32,4,
IF(FT431&gt;$F$33,5,
IF(FT431&gt;$F$34,6)))))))</f>
        <v>3</v>
      </c>
      <c r="FW431" s="149" cm="1">
        <f t="array" ref="FW431">INDEX(Sections!$A$37:$F$67, MATCH(FT431, Acceleration!$H$6:$H$36, 1), Sections!FV431)</f>
        <v>6.8582415088433493</v>
      </c>
      <c r="FX431" s="129">
        <f>(BikeData!$G$5/FR431)*BikeData!$N$2*(Sections!$O$2/Sections!$N$2)-Sections!GC431/Sections!FR431</f>
        <v>8.3595176588080431</v>
      </c>
      <c r="FY431" s="129">
        <f>(Sections!$V$2*Sections!$L$2*BikeData!$N$2*((Sections!$P$2)/Sections!$M$2)/(1-Sections!$V$2*Sections!$N$2/Sections!$M$2))/Sections!FR431-Sections!GC431/Sections!FR431</f>
        <v>12.507643477917295</v>
      </c>
      <c r="FZ431" s="129">
        <f t="shared" si="483"/>
        <v>6.8582415088433493</v>
      </c>
      <c r="GA431" s="129">
        <f t="shared" si="477"/>
        <v>51.086205375379564</v>
      </c>
      <c r="GB431" s="129">
        <f t="shared" si="468"/>
        <v>1.9542449011772212E-2</v>
      </c>
      <c r="GC431" s="149">
        <f>0.5*Sections!$U$2*Sections!$T$2*Sections!FT431^2</f>
        <v>472.87559319235743</v>
      </c>
      <c r="GD431" s="149">
        <f>BikeData!$N$2*((Sections!$P$2)/Sections!$N$2)-(0.5*Sections!$U$2*Sections!$T$2*Sections!FT431^2)/BikeData!$G$5</f>
        <v>8.6431245954853342</v>
      </c>
      <c r="GE431" s="149">
        <f>Sections!$V$2*BikeData!$N$2*(Sections!$P$2/Sections!$M$2)/(1-Sections!$V$2*Sections!$N$2/Sections!$M$2)</f>
        <v>15.459349727578084</v>
      </c>
      <c r="GF431" s="149">
        <f t="shared" si="484"/>
        <v>8.6431245954853342</v>
      </c>
      <c r="GG431" s="149">
        <f t="shared" si="485"/>
        <v>109.54111422000005</v>
      </c>
      <c r="GH431" s="149">
        <f>MAX(0, (FT431^2 - CX$6^2)/(2*Sections!GF431))</f>
        <v>151.97551532571148</v>
      </c>
      <c r="GI431" s="149">
        <f t="shared" si="486"/>
        <v>1</v>
      </c>
      <c r="GJ431" s="149">
        <f t="shared" si="469"/>
        <v>-8.6431245954853342</v>
      </c>
      <c r="GK431" s="639"/>
    </row>
    <row r="432" spans="2:193">
      <c r="B432" s="65"/>
      <c r="C432" s="65"/>
      <c r="D432" s="65"/>
      <c r="E432" s="111"/>
      <c r="F432" s="111"/>
      <c r="K432" s="674"/>
      <c r="L432" s="192">
        <f>INDEX($B$29:$B$34, MATCH($P432, $A$29:$A$34, 0))</f>
        <v>288.49501037177833</v>
      </c>
      <c r="M432" s="149">
        <f t="shared" si="475"/>
        <v>406</v>
      </c>
      <c r="N432" s="149">
        <f t="shared" si="478"/>
        <v>52.114494175296542</v>
      </c>
      <c r="O432" s="149">
        <f t="shared" si="476"/>
        <v>187.61217903106757</v>
      </c>
      <c r="P432" s="149">
        <f>IF(AC432=1,
IF(N432&lt;$E$29,1,
IF(N432&lt;$E$30,2,
IF(N432&lt;$E$31,3,
IF(N432&lt;$E$32,4,
IF(N432&lt;$E$33,5,
IF(N432&lt;$E$34,6)))))),
IF(N432&gt;$F$29,1,
IF(N432&gt;$F$30,2,
IF(N432&gt;$F$31,3,
IF(N432&gt;$F$32,4,
IF(N432&gt;$F$33,5,
IF(N432&gt;$F$34,6)))))))</f>
        <v>3</v>
      </c>
      <c r="Q432" s="149" cm="1">
        <f t="array" ref="Q432">INDEX(Sections!$A$37:$F$67, MATCH(N432, Acceleration!$H$6:$H$36, 1), Sections!P432)</f>
        <v>6.8582415088433493</v>
      </c>
      <c r="R432" s="149">
        <f>(BikeData!$G$5/L432)*BikeData!$N$2*(Sections!$O$2/Sections!$N$2)-Sections!W432/Sections!L432</f>
        <v>8.3040917526424582</v>
      </c>
      <c r="S432" s="149">
        <f>(Sections!$V$2*Sections!$L$2*BikeData!$N$2*((Sections!$P$2)/Sections!$M$2)/(1-Sections!$V$2*Sections!$N$2/Sections!$M$2))/Sections!L432-Sections!W432/Sections!L432</f>
        <v>12.45221757175171</v>
      </c>
      <c r="T432" s="149">
        <f t="shared" si="473"/>
        <v>6.8582415088433493</v>
      </c>
      <c r="U432" s="149">
        <f t="shared" si="471"/>
        <v>51.949546591451266</v>
      </c>
      <c r="V432" s="149">
        <f t="shared" si="472"/>
        <v>1.9218934660463725E-2</v>
      </c>
      <c r="W432" s="149">
        <f>0.5*Sections!$U$2*Sections!$T$2*Sections!N432^2</f>
        <v>488.86569056646312</v>
      </c>
      <c r="X432" s="149">
        <f>BikeData!$N$2*((Sections!$P$2)/Sections!$N$2)-(0.5*Sections!$U$2*Sections!$T$2*Sections!N432^2)/BikeData!$G$5</f>
        <v>8.5825560448258429</v>
      </c>
      <c r="Y432" s="149">
        <f>Sections!$V$2*BikeData!$N$2*(Sections!$P$2/Sections!$M$2)/(1-Sections!$V$2*Sections!$N$2/Sections!$M$2)</f>
        <v>15.459349727578084</v>
      </c>
      <c r="Z432" s="149">
        <f t="shared" si="487"/>
        <v>8.5825560448258429</v>
      </c>
      <c r="AA432" s="149">
        <f>$D$2-M432</f>
        <v>97.199999999999989</v>
      </c>
      <c r="AB432" s="149">
        <f>MAX(0, (N432^2 - M$17^2)/(2*Sections!Z432))</f>
        <v>105.9752659462727</v>
      </c>
      <c r="AC432" s="149">
        <f t="shared" si="479"/>
        <v>1</v>
      </c>
      <c r="AD432" s="149">
        <f t="shared" si="474"/>
        <v>-8.5825560448258429</v>
      </c>
      <c r="AE432" s="639"/>
      <c r="FQ432" s="637"/>
      <c r="FR432" s="160">
        <f>INDEX($B$29:$B$34, MATCH($FV432, $A$29:$A$34, 0))</f>
        <v>288.49501037177833</v>
      </c>
      <c r="FS432" s="129">
        <f t="shared" si="480"/>
        <v>406</v>
      </c>
      <c r="FT432" s="129">
        <f t="shared" si="481"/>
        <v>51.086205375379564</v>
      </c>
      <c r="FU432" s="129">
        <f t="shared" si="482"/>
        <v>183.91033935136645</v>
      </c>
      <c r="FV432" s="149">
        <f>IF(GI432=1,
IF(FT432&lt;$E$29,1,
IF(FT432&lt;$E$30,2,
IF(FT432&lt;$E$31,3,
IF(FT432&lt;$E$32,4,
IF(FT432&lt;$E$33,5,
IF(FT432&lt;$E$34,6)))))),
IF(FT432&gt;$F$29,1,
IF(FT432&gt;$F$30,2,
IF(FT432&gt;$F$31,3,
IF(FT432&gt;$F$32,4,
IF(FT432&gt;$F$33,5,
IF(FT432&gt;$F$34,6)))))))</f>
        <v>3</v>
      </c>
      <c r="FW432" s="149" cm="1">
        <f t="array" ref="FW432">INDEX(Sections!$A$37:$F$67, MATCH(FT432, Acceleration!$H$6:$H$36, 1), Sections!FV432)</f>
        <v>6.8582415088433493</v>
      </c>
      <c r="FX432" s="129">
        <f>(BikeData!$G$5/FR432)*BikeData!$N$2*(Sections!$O$2/Sections!$N$2)-Sections!GC432/Sections!FR432</f>
        <v>8.3703030268127279</v>
      </c>
      <c r="FY432" s="129">
        <f>(Sections!$V$2*Sections!$L$2*BikeData!$N$2*((Sections!$P$2)/Sections!$M$2)/(1-Sections!$V$2*Sections!$N$2/Sections!$M$2))/Sections!FR432-Sections!GC432/Sections!FR432</f>
        <v>12.51842884592198</v>
      </c>
      <c r="FZ432" s="129">
        <f t="shared" si="483"/>
        <v>6.8582415088433493</v>
      </c>
      <c r="GA432" s="129">
        <f t="shared" si="477"/>
        <v>50.916505755074176</v>
      </c>
      <c r="GB432" s="129">
        <f t="shared" si="468"/>
        <v>1.9607321980315992E-2</v>
      </c>
      <c r="GC432" s="149">
        <f>0.5*Sections!$U$2*Sections!$T$2*Sections!FT432^2</f>
        <v>469.76406833798274</v>
      </c>
      <c r="GD432" s="149">
        <f>BikeData!$N$2*((Sections!$P$2)/Sections!$N$2)-(0.5*Sections!$U$2*Sections!$T$2*Sections!FT432^2)/BikeData!$G$5</f>
        <v>8.6549106744791775</v>
      </c>
      <c r="GE432" s="149">
        <f>Sections!$V$2*BikeData!$N$2*(Sections!$P$2/Sections!$M$2)/(1-Sections!$V$2*Sections!$N$2/Sections!$M$2)</f>
        <v>15.459349727578084</v>
      </c>
      <c r="GF432" s="149">
        <f t="shared" si="484"/>
        <v>8.6549106744791775</v>
      </c>
      <c r="GG432" s="149">
        <f t="shared" si="485"/>
        <v>108.54111422000005</v>
      </c>
      <c r="GH432" s="149">
        <f>MAX(0, (FT432^2 - CX$6^2)/(2*Sections!GF432))</f>
        <v>150.76991998028382</v>
      </c>
      <c r="GI432" s="149">
        <f t="shared" si="486"/>
        <v>1</v>
      </c>
      <c r="GJ432" s="149">
        <f t="shared" si="469"/>
        <v>-8.6549106744791775</v>
      </c>
      <c r="GK432" s="639"/>
    </row>
    <row r="433" spans="2:193">
      <c r="B433" s="65"/>
      <c r="C433" s="65"/>
      <c r="D433" s="65"/>
      <c r="E433" s="111"/>
      <c r="F433" s="111"/>
      <c r="K433" s="674"/>
      <c r="L433" s="192">
        <f>INDEX($B$29:$B$34, MATCH($P433, $A$29:$A$34, 0))</f>
        <v>288.49501037177833</v>
      </c>
      <c r="M433" s="149">
        <f t="shared" si="475"/>
        <v>407</v>
      </c>
      <c r="N433" s="149">
        <f t="shared" si="478"/>
        <v>51.949546591451266</v>
      </c>
      <c r="O433" s="149">
        <f t="shared" si="476"/>
        <v>187.01836772922456</v>
      </c>
      <c r="P433" s="149">
        <f>IF(AC433=1,
IF(N433&lt;$E$29,1,
IF(N433&lt;$E$30,2,
IF(N433&lt;$E$31,3,
IF(N433&lt;$E$32,4,
IF(N433&lt;$E$33,5,
IF(N433&lt;$E$34,6)))))),
IF(N433&gt;$F$29,1,
IF(N433&gt;$F$30,2,
IF(N433&gt;$F$31,3,
IF(N433&gt;$F$32,4,
IF(N433&gt;$F$33,5,
IF(N433&gt;$F$34,6)))))))</f>
        <v>3</v>
      </c>
      <c r="Q433" s="149" cm="1">
        <f t="array" ref="Q433">INDEX(Sections!$A$37:$F$67, MATCH(N433, Acceleration!$H$6:$H$36, 1), Sections!P433)</f>
        <v>6.8582415088433493</v>
      </c>
      <c r="R433" s="149">
        <f>(BikeData!$G$5/L433)*BikeData!$N$2*(Sections!$O$2/Sections!$N$2)-Sections!W433/Sections!L433</f>
        <v>8.3148015398660071</v>
      </c>
      <c r="S433" s="149">
        <f>(Sections!$V$2*Sections!$L$2*BikeData!$N$2*((Sections!$P$2)/Sections!$M$2)/(1-Sections!$V$2*Sections!$N$2/Sections!$M$2))/Sections!L433-Sections!W433/Sections!L433</f>
        <v>12.462927358975259</v>
      </c>
      <c r="T433" s="149">
        <f t="shared" si="473"/>
        <v>6.8582415088433493</v>
      </c>
      <c r="U433" s="149">
        <f t="shared" si="471"/>
        <v>51.783847597457289</v>
      </c>
      <c r="V433" s="149">
        <f>-(U433-N433)/Z433</f>
        <v>1.9280194344723639E-2</v>
      </c>
      <c r="W433" s="149">
        <f>0.5*Sections!$U$2*Sections!$T$2*Sections!N433^2</f>
        <v>485.77597039032588</v>
      </c>
      <c r="X433" s="149">
        <f>BikeData!$N$2*((Sections!$P$2)/Sections!$N$2)-(0.5*Sections!$U$2*Sections!$T$2*Sections!N433^2)/BikeData!$G$5</f>
        <v>8.5942595303415139</v>
      </c>
      <c r="Y433" s="149">
        <f>Sections!$V$2*BikeData!$N$2*(Sections!$P$2/Sections!$M$2)/(1-Sections!$V$2*Sections!$N$2/Sections!$M$2)</f>
        <v>15.459349727578084</v>
      </c>
      <c r="Z433" s="149">
        <f t="shared" si="487"/>
        <v>8.5942595303415139</v>
      </c>
      <c r="AA433" s="149">
        <f>$D$2-M433</f>
        <v>96.199999999999989</v>
      </c>
      <c r="AB433" s="149">
        <f>MAX(0, (N433^2 - M$17^2)/(2*Sections!Z433))</f>
        <v>104.83231279246482</v>
      </c>
      <c r="AC433" s="149">
        <f t="shared" si="479"/>
        <v>1</v>
      </c>
      <c r="AD433" s="149">
        <f t="shared" si="474"/>
        <v>-8.5942595303415139</v>
      </c>
      <c r="AE433" s="639"/>
      <c r="FQ433" s="637"/>
      <c r="FR433" s="160">
        <f>INDEX($B$29:$B$34, MATCH($FV433, $A$29:$A$34, 0))</f>
        <v>288.49501037177833</v>
      </c>
      <c r="FS433" s="129">
        <f t="shared" si="480"/>
        <v>407</v>
      </c>
      <c r="FT433" s="129">
        <f t="shared" si="481"/>
        <v>50.916505755074176</v>
      </c>
      <c r="FU433" s="129">
        <f t="shared" si="482"/>
        <v>183.29942071826704</v>
      </c>
      <c r="FV433" s="149">
        <f>IF(GI433=1,
IF(FT433&lt;$E$29,1,
IF(FT433&lt;$E$30,2,
IF(FT433&lt;$E$31,3,
IF(FT433&lt;$E$32,4,
IF(FT433&lt;$E$33,5,
IF(FT433&lt;$E$34,6)))))),
IF(FT433&gt;$F$29,1,
IF(FT433&gt;$F$30,2,
IF(FT433&gt;$F$31,3,
IF(FT433&gt;$F$32,4,
IF(FT433&gt;$F$33,5,
IF(FT433&gt;$F$34,6)))))))</f>
        <v>3</v>
      </c>
      <c r="FW433" s="149" cm="1">
        <f t="array" ref="FW433">INDEX(Sections!$A$37:$F$67, MATCH(FT433, Acceleration!$H$6:$H$36, 1), Sections!FV433)</f>
        <v>6.8582415088433493</v>
      </c>
      <c r="FX433" s="129">
        <f>(BikeData!$G$5/FR433)*BikeData!$N$2*(Sections!$O$2/Sections!$N$2)-Sections!GC433/Sections!FR433</f>
        <v>8.3811031021374163</v>
      </c>
      <c r="FY433" s="129">
        <f>(Sections!$V$2*Sections!$L$2*BikeData!$N$2*((Sections!$P$2)/Sections!$M$2)/(1-Sections!$V$2*Sections!$N$2/Sections!$M$2))/Sections!FR433-Sections!GC433/Sections!FR433</f>
        <v>12.52922892124667</v>
      </c>
      <c r="FZ433" s="129">
        <f t="shared" si="483"/>
        <v>6.8582415088433493</v>
      </c>
      <c r="GA433" s="129">
        <f t="shared" si="477"/>
        <v>50.746006075904184</v>
      </c>
      <c r="GB433" s="129">
        <f t="shared" si="468"/>
        <v>1.9672935126028558E-2</v>
      </c>
      <c r="GC433" s="149">
        <f>0.5*Sections!$U$2*Sections!$T$2*Sections!FT433^2</f>
        <v>466.64830049517036</v>
      </c>
      <c r="GD433" s="149">
        <f>BikeData!$N$2*((Sections!$P$2)/Sections!$N$2)-(0.5*Sections!$U$2*Sections!$T$2*Sections!FT433^2)/BikeData!$G$5</f>
        <v>8.6667128253989212</v>
      </c>
      <c r="GE433" s="149">
        <f>Sections!$V$2*BikeData!$N$2*(Sections!$P$2/Sections!$M$2)/(1-Sections!$V$2*Sections!$N$2/Sections!$M$2)</f>
        <v>15.459349727578084</v>
      </c>
      <c r="GF433" s="149">
        <f t="shared" si="484"/>
        <v>8.6667128253989212</v>
      </c>
      <c r="GG433" s="149">
        <f t="shared" si="485"/>
        <v>107.54111422000005</v>
      </c>
      <c r="GH433" s="149">
        <f>MAX(0, (FT433^2 - CX$6^2)/(2*Sections!GF433))</f>
        <v>149.56596638975239</v>
      </c>
      <c r="GI433" s="149">
        <f t="shared" si="486"/>
        <v>1</v>
      </c>
      <c r="GJ433" s="149">
        <f t="shared" si="469"/>
        <v>-8.6667128253989212</v>
      </c>
      <c r="GK433" s="639"/>
    </row>
    <row r="434" spans="2:193">
      <c r="B434" s="65"/>
      <c r="C434" s="65"/>
      <c r="D434" s="65"/>
      <c r="E434" s="111"/>
      <c r="F434" s="111"/>
      <c r="K434" s="674"/>
      <c r="L434" s="192">
        <f>INDEX($B$29:$B$34, MATCH($P434, $A$29:$A$34, 0))</f>
        <v>288.49501037177833</v>
      </c>
      <c r="M434" s="149">
        <f t="shared" si="475"/>
        <v>408</v>
      </c>
      <c r="N434" s="149">
        <f t="shared" si="478"/>
        <v>51.783847597457289</v>
      </c>
      <c r="O434" s="149">
        <f t="shared" si="476"/>
        <v>186.42185135084625</v>
      </c>
      <c r="P434" s="149">
        <f>IF(AC434=1,
IF(N434&lt;$E$29,1,
IF(N434&lt;$E$30,2,
IF(N434&lt;$E$31,3,
IF(N434&lt;$E$32,4,
IF(N434&lt;$E$33,5,
IF(N434&lt;$E$34,6)))))),
IF(N434&gt;$F$29,1,
IF(N434&gt;$F$30,2,
IF(N434&gt;$F$31,3,
IF(N434&gt;$F$32,4,
IF(N434&gt;$F$33,5,
IF(N434&gt;$F$34,6)))))))</f>
        <v>3</v>
      </c>
      <c r="Q434" s="149" cm="1">
        <f t="array" ref="Q434">INDEX(Sections!$A$37:$F$67, MATCH(N434, Acceleration!$H$6:$H$36, 1), Sections!P434)</f>
        <v>6.8582415088433493</v>
      </c>
      <c r="R434" s="149">
        <f>(BikeData!$G$5/L434)*BikeData!$N$2*(Sections!$O$2/Sections!$N$2)-Sections!W434/Sections!L434</f>
        <v>8.3255259313448615</v>
      </c>
      <c r="S434" s="149">
        <f>(Sections!$V$2*Sections!$L$2*BikeData!$N$2*((Sections!$P$2)/Sections!$M$2)/(1-Sections!$V$2*Sections!$N$2/Sections!$M$2))/Sections!L434-Sections!W434/Sections!L434</f>
        <v>12.473651750454113</v>
      </c>
      <c r="T434" s="149">
        <f t="shared" si="473"/>
        <v>6.8582415088433493</v>
      </c>
      <c r="U434" s="149">
        <f t="shared" si="471"/>
        <v>51.617389647737625</v>
      </c>
      <c r="V434" s="149">
        <f t="shared" si="472"/>
        <v>1.9342128327318412E-2</v>
      </c>
      <c r="W434" s="149">
        <f>0.5*Sections!$U$2*Sections!$T$2*Sections!N434^2</f>
        <v>482.68203695940292</v>
      </c>
      <c r="X434" s="149">
        <f>BikeData!$N$2*((Sections!$P$2)/Sections!$N$2)-(0.5*Sections!$U$2*Sections!$T$2*Sections!N434^2)/BikeData!$G$5</f>
        <v>8.6059789751556153</v>
      </c>
      <c r="Y434" s="149">
        <f>Sections!$V$2*BikeData!$N$2*(Sections!$P$2/Sections!$M$2)/(1-Sections!$V$2*Sections!$N$2/Sections!$M$2)</f>
        <v>15.459349727578084</v>
      </c>
      <c r="Z434" s="149">
        <f t="shared" si="487"/>
        <v>8.6059789751556153</v>
      </c>
      <c r="AA434" s="149">
        <f>$D$2-M434</f>
        <v>95.199999999999989</v>
      </c>
      <c r="AB434" s="149">
        <f>MAX(0, (N434^2 - M$17^2)/(2*Sections!Z434))</f>
        <v>103.6909160887075</v>
      </c>
      <c r="AC434" s="149">
        <f t="shared" si="479"/>
        <v>1</v>
      </c>
      <c r="AD434" s="149">
        <f t="shared" si="474"/>
        <v>-8.6059789751556153</v>
      </c>
      <c r="AE434" s="639"/>
      <c r="FQ434" s="637"/>
      <c r="FR434" s="160">
        <f>INDEX($B$29:$B$34, MATCH($FV434, $A$29:$A$34, 0))</f>
        <v>288.49501037177833</v>
      </c>
      <c r="FS434" s="129">
        <f t="shared" si="480"/>
        <v>408</v>
      </c>
      <c r="FT434" s="129">
        <f t="shared" si="481"/>
        <v>50.746006075904184</v>
      </c>
      <c r="FU434" s="129">
        <f t="shared" si="482"/>
        <v>182.68562187325506</v>
      </c>
      <c r="FV434" s="149">
        <f>IF(GI434=1,
IF(FT434&lt;$E$29,1,
IF(FT434&lt;$E$30,2,
IF(FT434&lt;$E$31,3,
IF(FT434&lt;$E$32,4,
IF(FT434&lt;$E$33,5,
IF(FT434&lt;$E$34,6)))))),
IF(FT434&gt;$F$29,1,
IF(FT434&gt;$F$30,2,
IF(FT434&gt;$F$31,3,
IF(FT434&gt;$F$32,4,
IF(FT434&gt;$F$33,5,
IF(FT434&gt;$F$34,6)))))))</f>
        <v>3</v>
      </c>
      <c r="FW434" s="149" cm="1">
        <f t="array" ref="FW434">INDEX(Sections!$A$37:$F$67, MATCH(FT434, Acceleration!$H$6:$H$36, 1), Sections!FV434)</f>
        <v>6.8582415088433493</v>
      </c>
      <c r="FX434" s="129">
        <f>(BikeData!$G$5/FR434)*BikeData!$N$2*(Sections!$O$2/Sections!$N$2)-Sections!GC434/Sections!FR434</f>
        <v>8.3919179048375501</v>
      </c>
      <c r="FY434" s="129">
        <f>(Sections!$V$2*Sections!$L$2*BikeData!$N$2*((Sections!$P$2)/Sections!$M$2)/(1-Sections!$V$2*Sections!$N$2/Sections!$M$2))/Sections!FR434-Sections!GC434/Sections!FR434</f>
        <v>12.540043723946802</v>
      </c>
      <c r="FZ434" s="129">
        <f t="shared" si="483"/>
        <v>6.8582415088433493</v>
      </c>
      <c r="GA434" s="129">
        <f t="shared" si="477"/>
        <v>50.574697928068566</v>
      </c>
      <c r="GB434" s="129">
        <f t="shared" si="468"/>
        <v>1.973930224489508E-2</v>
      </c>
      <c r="GC434" s="149">
        <f>0.5*Sections!$U$2*Sections!$T$2*Sections!FT434^2</f>
        <v>463.52828387802674</v>
      </c>
      <c r="GD434" s="149">
        <f>BikeData!$N$2*((Sections!$P$2)/Sections!$N$2)-(0.5*Sections!$U$2*Sections!$T$2*Sections!FT434^2)/BikeData!$G$5</f>
        <v>8.6785310701608278</v>
      </c>
      <c r="GE434" s="149">
        <f>Sections!$V$2*BikeData!$N$2*(Sections!$P$2/Sections!$M$2)/(1-Sections!$V$2*Sections!$N$2/Sections!$M$2)</f>
        <v>15.459349727578084</v>
      </c>
      <c r="GF434" s="149">
        <f t="shared" si="484"/>
        <v>8.6785310701608278</v>
      </c>
      <c r="GG434" s="149">
        <f t="shared" si="485"/>
        <v>106.54111422000005</v>
      </c>
      <c r="GH434" s="149">
        <f>MAX(0, (FT434^2 - CX$6^2)/(2*Sections!GF434))</f>
        <v>148.36365231840912</v>
      </c>
      <c r="GI434" s="149">
        <f t="shared" si="486"/>
        <v>1</v>
      </c>
      <c r="GJ434" s="149">
        <f t="shared" si="469"/>
        <v>-8.6785310701608278</v>
      </c>
      <c r="GK434" s="639"/>
    </row>
    <row r="435" spans="2:193">
      <c r="B435" s="65"/>
      <c r="C435" s="65"/>
      <c r="D435" s="65"/>
      <c r="E435" s="111"/>
      <c r="F435" s="111"/>
      <c r="K435" s="674"/>
      <c r="L435" s="192">
        <f>INDEX($B$29:$B$34, MATCH($P435, $A$29:$A$34, 0))</f>
        <v>288.49501037177833</v>
      </c>
      <c r="M435" s="149">
        <f t="shared" si="475"/>
        <v>409</v>
      </c>
      <c r="N435" s="149">
        <f t="shared" si="478"/>
        <v>51.617389647737625</v>
      </c>
      <c r="O435" s="149">
        <f t="shared" si="476"/>
        <v>185.82260273185545</v>
      </c>
      <c r="P435" s="149">
        <f>IF(AC435=1,
IF(N435&lt;$E$29,1,
IF(N435&lt;$E$30,2,
IF(N435&lt;$E$31,3,
IF(N435&lt;$E$32,4,
IF(N435&lt;$E$33,5,
IF(N435&lt;$E$34,6)))))),
IF(N435&gt;$F$29,1,
IF(N435&gt;$F$30,2,
IF(N435&gt;$F$31,3,
IF(N435&gt;$F$32,4,
IF(N435&gt;$F$33,5,
IF(N435&gt;$F$34,6)))))))</f>
        <v>3</v>
      </c>
      <c r="Q435" s="149" cm="1">
        <f t="array" ref="Q435">INDEX(Sections!$A$37:$F$67, MATCH(N435, Acceleration!$H$6:$H$36, 1), Sections!P435)</f>
        <v>6.8582415088433493</v>
      </c>
      <c r="R435" s="149">
        <f>(BikeData!$G$5/L435)*BikeData!$N$2*(Sections!$O$2/Sections!$N$2)-Sections!W435/Sections!L435</f>
        <v>8.3362649469939143</v>
      </c>
      <c r="S435" s="149">
        <f>(Sections!$V$2*Sections!$L$2*BikeData!$N$2*((Sections!$P$2)/Sections!$M$2)/(1-Sections!$V$2*Sections!$N$2/Sections!$M$2))/Sections!L435-Sections!W435/Sections!L435</f>
        <v>12.484390766103164</v>
      </c>
      <c r="T435" s="149">
        <f t="shared" si="473"/>
        <v>6.8582415088433493</v>
      </c>
      <c r="U435" s="149">
        <f t="shared" si="471"/>
        <v>51.450165065277588</v>
      </c>
      <c r="V435" s="149">
        <f t="shared" si="472"/>
        <v>1.9404748716206437E-2</v>
      </c>
      <c r="W435" s="149">
        <f>0.5*Sections!$U$2*Sections!$T$2*Sections!N435^2</f>
        <v>479.58388452834686</v>
      </c>
      <c r="X435" s="149">
        <f>BikeData!$N$2*((Sections!$P$2)/Sections!$N$2)-(0.5*Sections!$U$2*Sections!$T$2*Sections!N435^2)/BikeData!$G$5</f>
        <v>8.6177144010308275</v>
      </c>
      <c r="Y435" s="149">
        <f>Sections!$V$2*BikeData!$N$2*(Sections!$P$2/Sections!$M$2)/(1-Sections!$V$2*Sections!$N$2/Sections!$M$2)</f>
        <v>15.459349727578084</v>
      </c>
      <c r="Z435" s="149">
        <f t="shared" si="487"/>
        <v>8.6177144010308275</v>
      </c>
      <c r="AA435" s="149">
        <f>$D$2-M435</f>
        <v>94.199999999999989</v>
      </c>
      <c r="AB435" s="149">
        <f>MAX(0, (N435^2 - M$17^2)/(2*Sections!Z435))</f>
        <v>102.55107371545913</v>
      </c>
      <c r="AC435" s="149">
        <f t="shared" si="479"/>
        <v>1</v>
      </c>
      <c r="AD435" s="149">
        <f t="shared" si="474"/>
        <v>-8.6177144010308275</v>
      </c>
      <c r="AE435" s="639"/>
      <c r="FQ435" s="637"/>
      <c r="FR435" s="160">
        <f>INDEX($B$29:$B$34, MATCH($FV435, $A$29:$A$34, 0))</f>
        <v>288.49501037177833</v>
      </c>
      <c r="FS435" s="129">
        <f t="shared" si="480"/>
        <v>409</v>
      </c>
      <c r="FT435" s="129">
        <f t="shared" si="481"/>
        <v>50.574697928068566</v>
      </c>
      <c r="FU435" s="129">
        <f t="shared" si="482"/>
        <v>182.06891254104684</v>
      </c>
      <c r="FV435" s="149">
        <f>IF(GI435=1,
IF(FT435&lt;$E$29,1,
IF(FT435&lt;$E$30,2,
IF(FT435&lt;$E$31,3,
IF(FT435&lt;$E$32,4,
IF(FT435&lt;$E$33,5,
IF(FT435&lt;$E$34,6)))))),
IF(FT435&gt;$F$29,1,
IF(FT435&gt;$F$30,2,
IF(FT435&gt;$F$31,3,
IF(FT435&gt;$F$32,4,
IF(FT435&gt;$F$33,5,
IF(FT435&gt;$F$34,6)))))))</f>
        <v>3</v>
      </c>
      <c r="FW435" s="149" cm="1">
        <f t="array" ref="FW435">INDEX(Sections!$A$37:$F$67, MATCH(FT435, Acceleration!$H$6:$H$36, 1), Sections!FV435)</f>
        <v>6.8582415088433493</v>
      </c>
      <c r="FX435" s="129">
        <f>(BikeData!$G$5/FR435)*BikeData!$N$2*(Sections!$O$2/Sections!$N$2)-Sections!GC435/Sections!FR435</f>
        <v>8.4027474549959109</v>
      </c>
      <c r="FY435" s="129">
        <f>(Sections!$V$2*Sections!$L$2*BikeData!$N$2*((Sections!$P$2)/Sections!$M$2)/(1-Sections!$V$2*Sections!$N$2/Sections!$M$2))/Sections!FR435-Sections!GC435/Sections!FR435</f>
        <v>12.550873274105163</v>
      </c>
      <c r="FZ435" s="129">
        <f t="shared" si="483"/>
        <v>6.8582415088433493</v>
      </c>
      <c r="GA435" s="129">
        <f t="shared" si="477"/>
        <v>50.402572748362367</v>
      </c>
      <c r="GB435" s="129">
        <f t="shared" si="468"/>
        <v>1.980643749432252E-2</v>
      </c>
      <c r="GC435" s="149">
        <f>0.5*Sections!$U$2*Sections!$T$2*Sections!FT435^2</f>
        <v>460.40401269276896</v>
      </c>
      <c r="GD435" s="149">
        <f>BikeData!$N$2*((Sections!$P$2)/Sections!$N$2)-(0.5*Sections!$U$2*Sections!$T$2*Sections!FT435^2)/BikeData!$G$5</f>
        <v>8.6903654307110472</v>
      </c>
      <c r="GE435" s="149">
        <f>Sections!$V$2*BikeData!$N$2*(Sections!$P$2/Sections!$M$2)/(1-Sections!$V$2*Sections!$N$2/Sections!$M$2)</f>
        <v>15.459349727578084</v>
      </c>
      <c r="GF435" s="149">
        <f t="shared" si="484"/>
        <v>8.6903654307110472</v>
      </c>
      <c r="GG435" s="149">
        <f t="shared" si="485"/>
        <v>105.54111422000005</v>
      </c>
      <c r="GH435" s="149">
        <f>MAX(0, (FT435^2 - CX$6^2)/(2*Sections!GF435))</f>
        <v>147.16297553359061</v>
      </c>
      <c r="GI435" s="149">
        <f t="shared" si="486"/>
        <v>1</v>
      </c>
      <c r="GJ435" s="149">
        <f t="shared" si="469"/>
        <v>-8.6903654307110472</v>
      </c>
      <c r="GK435" s="639"/>
    </row>
    <row r="436" spans="2:193">
      <c r="B436" s="65"/>
      <c r="C436" s="65"/>
      <c r="D436" s="65"/>
      <c r="E436" s="111"/>
      <c r="F436" s="111"/>
      <c r="K436" s="674"/>
      <c r="L436" s="192">
        <f>INDEX($B$29:$B$34, MATCH($P436, $A$29:$A$34, 0))</f>
        <v>288.49501037177833</v>
      </c>
      <c r="M436" s="149">
        <f t="shared" si="475"/>
        <v>410</v>
      </c>
      <c r="N436" s="149">
        <f t="shared" si="478"/>
        <v>51.450165065277588</v>
      </c>
      <c r="O436" s="149">
        <f t="shared" si="476"/>
        <v>185.22059423499931</v>
      </c>
      <c r="P436" s="149">
        <f>IF(AC436=1,
IF(N436&lt;$E$29,1,
IF(N436&lt;$E$30,2,
IF(N436&lt;$E$31,3,
IF(N436&lt;$E$32,4,
IF(N436&lt;$E$33,5,
IF(N436&lt;$E$34,6)))))),
IF(N436&gt;$F$29,1,
IF(N436&gt;$F$30,2,
IF(N436&gt;$F$31,3,
IF(N436&gt;$F$32,4,
IF(N436&gt;$F$33,5,
IF(N436&gt;$F$34,6)))))))</f>
        <v>3</v>
      </c>
      <c r="Q436" s="149" cm="1">
        <f t="array" ref="Q436">INDEX(Sections!$A$37:$F$67, MATCH(N436, Acceleration!$H$6:$H$36, 1), Sections!P436)</f>
        <v>6.8582415088433493</v>
      </c>
      <c r="R436" s="149">
        <f>(BikeData!$G$5/L436)*BikeData!$N$2*(Sections!$O$2/Sections!$N$2)-Sections!W436/Sections!L436</f>
        <v>8.3470186067552135</v>
      </c>
      <c r="S436" s="149">
        <f>(Sections!$V$2*Sections!$L$2*BikeData!$N$2*((Sections!$P$2)/Sections!$M$2)/(1-Sections!$V$2*Sections!$N$2/Sections!$M$2))/Sections!L436-Sections!W436/Sections!L436</f>
        <v>12.495144425864465</v>
      </c>
      <c r="T436" s="149">
        <f t="shared" si="473"/>
        <v>6.8582415088433493</v>
      </c>
      <c r="U436" s="149">
        <f t="shared" si="471"/>
        <v>51.282166038348961</v>
      </c>
      <c r="V436" s="149">
        <f t="shared" si="472"/>
        <v>1.946806792481481E-2</v>
      </c>
      <c r="W436" s="149">
        <f>0.5*Sections!$U$2*Sections!$T$2*Sections!N436^2</f>
        <v>476.48150734397586</v>
      </c>
      <c r="X436" s="149">
        <f>BikeData!$N$2*((Sections!$P$2)/Sections!$N$2)-(0.5*Sections!$U$2*Sections!$T$2*Sections!N436^2)/BikeData!$G$5</f>
        <v>8.6294658297595053</v>
      </c>
      <c r="Y436" s="149">
        <f>Sections!$V$2*BikeData!$N$2*(Sections!$P$2/Sections!$M$2)/(1-Sections!$V$2*Sections!$N$2/Sections!$M$2)</f>
        <v>15.459349727578084</v>
      </c>
      <c r="Z436" s="149">
        <f t="shared" si="487"/>
        <v>8.6294658297595053</v>
      </c>
      <c r="AA436" s="149">
        <f>$D$2-M436</f>
        <v>93.199999999999989</v>
      </c>
      <c r="AB436" s="149">
        <f>MAX(0, (N436^2 - M$17^2)/(2*Sections!Z436))</f>
        <v>101.41278355606454</v>
      </c>
      <c r="AC436" s="149">
        <f t="shared" si="479"/>
        <v>1</v>
      </c>
      <c r="AD436" s="149">
        <f t="shared" si="474"/>
        <v>-8.6294658297595053</v>
      </c>
      <c r="AE436" s="639"/>
      <c r="FQ436" s="637"/>
      <c r="FR436" s="160">
        <f>INDEX($B$29:$B$34, MATCH($FV436, $A$29:$A$34, 0))</f>
        <v>288.49501037177833</v>
      </c>
      <c r="FS436" s="129">
        <f t="shared" si="480"/>
        <v>410</v>
      </c>
      <c r="FT436" s="129">
        <f t="shared" si="481"/>
        <v>50.402572748362367</v>
      </c>
      <c r="FU436" s="129">
        <f t="shared" si="482"/>
        <v>181.44926189410452</v>
      </c>
      <c r="FV436" s="149">
        <f>IF(GI436=1,
IF(FT436&lt;$E$29,1,
IF(FT436&lt;$E$30,2,
IF(FT436&lt;$E$31,3,
IF(FT436&lt;$E$32,4,
IF(FT436&lt;$E$33,5,
IF(FT436&lt;$E$34,6)))))),
IF(FT436&gt;$F$29,1,
IF(FT436&gt;$F$30,2,
IF(FT436&gt;$F$31,3,
IF(FT436&gt;$F$32,4,
IF(FT436&gt;$F$33,5,
IF(FT436&gt;$F$34,6)))))))</f>
        <v>3</v>
      </c>
      <c r="FW436" s="149" cm="1">
        <f t="array" ref="FW436">INDEX(Sections!$A$37:$F$67, MATCH(FT436, Acceleration!$H$6:$H$36, 1), Sections!FV436)</f>
        <v>6.8582415088433493</v>
      </c>
      <c r="FX436" s="129">
        <f>(BikeData!$G$5/FR436)*BikeData!$N$2*(Sections!$O$2/Sections!$N$2)-Sections!GC436/Sections!FR436</f>
        <v>8.4135917727226683</v>
      </c>
      <c r="FY436" s="129">
        <f>(Sections!$V$2*Sections!$L$2*BikeData!$N$2*((Sections!$P$2)/Sections!$M$2)/(1-Sections!$V$2*Sections!$N$2/Sections!$M$2))/Sections!FR436-Sections!GC436/Sections!FR436</f>
        <v>12.56171759183192</v>
      </c>
      <c r="FZ436" s="129">
        <f t="shared" si="483"/>
        <v>6.8582415088433493</v>
      </c>
      <c r="GA436" s="129">
        <f t="shared" si="477"/>
        <v>50.229621816174465</v>
      </c>
      <c r="GB436" s="129">
        <f t="shared" si="468"/>
        <v>1.987435540539002E-2</v>
      </c>
      <c r="GC436" s="149">
        <f>0.5*Sections!$U$2*Sections!$T$2*Sections!FT436^2</f>
        <v>457.27548113771292</v>
      </c>
      <c r="GD436" s="149">
        <f>BikeData!$N$2*((Sections!$P$2)/Sections!$N$2)-(0.5*Sections!$U$2*Sections!$T$2*Sections!FT436^2)/BikeData!$G$5</f>
        <v>8.7022159290256536</v>
      </c>
      <c r="GE436" s="149">
        <f>Sections!$V$2*BikeData!$N$2*(Sections!$P$2/Sections!$M$2)/(1-Sections!$V$2*Sections!$N$2/Sections!$M$2)</f>
        <v>15.459349727578084</v>
      </c>
      <c r="GF436" s="149">
        <f t="shared" si="484"/>
        <v>8.7022159290256536</v>
      </c>
      <c r="GG436" s="149">
        <f t="shared" si="485"/>
        <v>104.54111422000005</v>
      </c>
      <c r="GH436" s="149">
        <f>MAX(0, (FT436^2 - CX$6^2)/(2*Sections!GF436))</f>
        <v>145.96393380567378</v>
      </c>
      <c r="GI436" s="149">
        <f t="shared" si="486"/>
        <v>1</v>
      </c>
      <c r="GJ436" s="149">
        <f t="shared" si="469"/>
        <v>-8.7022159290256536</v>
      </c>
      <c r="GK436" s="639"/>
    </row>
    <row r="437" spans="2:193">
      <c r="B437" s="65"/>
      <c r="C437" s="65"/>
      <c r="D437" s="65"/>
      <c r="E437" s="111"/>
      <c r="F437" s="111"/>
      <c r="K437" s="674"/>
      <c r="L437" s="192">
        <f>INDEX($B$29:$B$34, MATCH($P437, $A$29:$A$34, 0))</f>
        <v>288.49501037177833</v>
      </c>
      <c r="M437" s="149">
        <f t="shared" si="475"/>
        <v>411</v>
      </c>
      <c r="N437" s="149">
        <f t="shared" si="478"/>
        <v>51.282166038348961</v>
      </c>
      <c r="O437" s="149">
        <f t="shared" si="476"/>
        <v>184.61579773805627</v>
      </c>
      <c r="P437" s="149">
        <f>IF(AC437=1,
IF(N437&lt;$E$29,1,
IF(N437&lt;$E$30,2,
IF(N437&lt;$E$31,3,
IF(N437&lt;$E$32,4,
IF(N437&lt;$E$33,5,
IF(N437&lt;$E$34,6)))))),
IF(N437&gt;$F$29,1,
IF(N437&gt;$F$30,2,
IF(N437&gt;$F$31,3,
IF(N437&gt;$F$32,4,
IF(N437&gt;$F$33,5,
IF(N437&gt;$F$34,6)))))))</f>
        <v>3</v>
      </c>
      <c r="Q437" s="149" cm="1">
        <f t="array" ref="Q437">INDEX(Sections!$A$37:$F$67, MATCH(N437, Acceleration!$H$6:$H$36, 1), Sections!P437)</f>
        <v>6.8582415088433493</v>
      </c>
      <c r="R437" s="149">
        <f>(BikeData!$G$5/L437)*BikeData!$N$2*(Sections!$O$2/Sections!$N$2)-Sections!W437/Sections!L437</f>
        <v>8.3577869305980084</v>
      </c>
      <c r="S437" s="149">
        <f>(Sections!$V$2*Sections!$L$2*BikeData!$N$2*((Sections!$P$2)/Sections!$M$2)/(1-Sections!$V$2*Sections!$N$2/Sections!$M$2))/Sections!L437-Sections!W437/Sections!L437</f>
        <v>12.50591274970726</v>
      </c>
      <c r="T437" s="149">
        <f t="shared" si="473"/>
        <v>6.8582415088433493</v>
      </c>
      <c r="U437" s="149">
        <f t="shared" si="471"/>
        <v>51.113384617128062</v>
      </c>
      <c r="V437" s="149">
        <f t="shared" si="472"/>
        <v>1.9532098681995652E-2</v>
      </c>
      <c r="W437" s="149">
        <f>0.5*Sections!$U$2*Sections!$T$2*Sections!N437^2</f>
        <v>473.37489964526242</v>
      </c>
      <c r="X437" s="149">
        <f>BikeData!$N$2*((Sections!$P$2)/Sections!$N$2)-(0.5*Sections!$U$2*Sections!$T$2*Sections!N437^2)/BikeData!$G$5</f>
        <v>8.6412332831637233</v>
      </c>
      <c r="Y437" s="149">
        <f>Sections!$V$2*BikeData!$N$2*(Sections!$P$2/Sections!$M$2)/(1-Sections!$V$2*Sections!$N$2/Sections!$M$2)</f>
        <v>15.459349727578084</v>
      </c>
      <c r="Z437" s="149">
        <f t="shared" si="487"/>
        <v>8.6412332831637233</v>
      </c>
      <c r="AA437" s="149">
        <f>$D$2-M437</f>
        <v>92.199999999999989</v>
      </c>
      <c r="AB437" s="149">
        <f>MAX(0, (N437^2 - M$17^2)/(2*Sections!Z437))</f>
        <v>100.27604349675079</v>
      </c>
      <c r="AC437" s="149">
        <f t="shared" si="479"/>
        <v>1</v>
      </c>
      <c r="AD437" s="149">
        <f t="shared" si="474"/>
        <v>-8.6412332831637233</v>
      </c>
      <c r="AE437" s="639"/>
      <c r="FQ437" s="637"/>
      <c r="FR437" s="160">
        <f>INDEX($B$29:$B$34, MATCH($FV437, $A$29:$A$34, 0))</f>
        <v>288.49501037177833</v>
      </c>
      <c r="FS437" s="129">
        <f t="shared" si="480"/>
        <v>411</v>
      </c>
      <c r="FT437" s="129">
        <f t="shared" si="481"/>
        <v>50.229621816174465</v>
      </c>
      <c r="FU437" s="129">
        <f t="shared" si="482"/>
        <v>180.82663853822808</v>
      </c>
      <c r="FV437" s="149">
        <f>IF(GI437=1,
IF(FT437&lt;$E$29,1,
IF(FT437&lt;$E$30,2,
IF(FT437&lt;$E$31,3,
IF(FT437&lt;$E$32,4,
IF(FT437&lt;$E$33,5,
IF(FT437&lt;$E$34,6)))))),
IF(FT437&gt;$F$29,1,
IF(FT437&gt;$F$30,2,
IF(FT437&gt;$F$31,3,
IF(FT437&gt;$F$32,4,
IF(FT437&gt;$F$33,5,
IF(FT437&gt;$F$34,6)))))))</f>
        <v>3</v>
      </c>
      <c r="FW437" s="149" cm="1">
        <f t="array" ref="FW437">INDEX(Sections!$A$37:$F$67, MATCH(FT437, Acceleration!$H$6:$H$36, 1), Sections!FV437)</f>
        <v>6.8582415088433493</v>
      </c>
      <c r="FX437" s="129">
        <f>(BikeData!$G$5/FR437)*BikeData!$N$2*(Sections!$O$2/Sections!$N$2)-Sections!GC437/Sections!FR437</f>
        <v>8.424450878155417</v>
      </c>
      <c r="FY437" s="129">
        <f>(Sections!$V$2*Sections!$L$2*BikeData!$N$2*((Sections!$P$2)/Sections!$M$2)/(1-Sections!$V$2*Sections!$N$2/Sections!$M$2))/Sections!FR437-Sections!GC437/Sections!FR437</f>
        <v>12.572576697264669</v>
      </c>
      <c r="FZ437" s="129">
        <f t="shared" si="483"/>
        <v>6.8582415088433493</v>
      </c>
      <c r="GA437" s="129">
        <f t="shared" si="477"/>
        <v>50.055836249349476</v>
      </c>
      <c r="GB437" s="129">
        <f t="shared" si="468"/>
        <v>1.994307089561461E-2</v>
      </c>
      <c r="GC437" s="149">
        <f>0.5*Sections!$U$2*Sections!$T$2*Sections!FT437^2</f>
        <v>454.14268340326379</v>
      </c>
      <c r="GD437" s="149">
        <f>BikeData!$N$2*((Sections!$P$2)/Sections!$N$2)-(0.5*Sections!$U$2*Sections!$T$2*Sections!FT437^2)/BikeData!$G$5</f>
        <v>8.7140825871106884</v>
      </c>
      <c r="GE437" s="149">
        <f>Sections!$V$2*BikeData!$N$2*(Sections!$P$2/Sections!$M$2)/(1-Sections!$V$2*Sections!$N$2/Sections!$M$2)</f>
        <v>15.459349727578084</v>
      </c>
      <c r="GF437" s="149">
        <f t="shared" si="484"/>
        <v>8.7140825871106884</v>
      </c>
      <c r="GG437" s="149">
        <f t="shared" si="485"/>
        <v>103.54111422000005</v>
      </c>
      <c r="GH437" s="149">
        <f>MAX(0, (FT437^2 - CX$6^2)/(2*Sections!GF437))</f>
        <v>144.76652490807189</v>
      </c>
      <c r="GI437" s="149">
        <f t="shared" si="486"/>
        <v>1</v>
      </c>
      <c r="GJ437" s="149">
        <f t="shared" si="469"/>
        <v>-8.7140825871106884</v>
      </c>
      <c r="GK437" s="639"/>
    </row>
    <row r="438" spans="2:193">
      <c r="B438" s="65"/>
      <c r="C438" s="65"/>
      <c r="D438" s="65"/>
      <c r="E438" s="111"/>
      <c r="F438" s="111"/>
      <c r="K438" s="674"/>
      <c r="L438" s="192">
        <f>INDEX($B$29:$B$34, MATCH($P438, $A$29:$A$34, 0))</f>
        <v>288.49501037177833</v>
      </c>
      <c r="M438" s="149">
        <f t="shared" si="475"/>
        <v>412</v>
      </c>
      <c r="N438" s="149">
        <f t="shared" si="478"/>
        <v>51.113384617128062</v>
      </c>
      <c r="O438" s="149">
        <f t="shared" si="476"/>
        <v>184.00818462166103</v>
      </c>
      <c r="P438" s="149">
        <f>IF(AC438=1,
IF(N438&lt;$E$29,1,
IF(N438&lt;$E$30,2,
IF(N438&lt;$E$31,3,
IF(N438&lt;$E$32,4,
IF(N438&lt;$E$33,5,
IF(N438&lt;$E$34,6)))))),
IF(N438&gt;$F$29,1,
IF(N438&gt;$F$30,2,
IF(N438&gt;$F$31,3,
IF(N438&gt;$F$32,4,
IF(N438&gt;$F$33,5,
IF(N438&gt;$F$34,6)))))))</f>
        <v>3</v>
      </c>
      <c r="Q438" s="149" cm="1">
        <f t="array" ref="Q438">INDEX(Sections!$A$37:$F$67, MATCH(N438, Acceleration!$H$6:$H$36, 1), Sections!P438)</f>
        <v>6.8582415088433493</v>
      </c>
      <c r="R438" s="149">
        <f>(BikeData!$G$5/L438)*BikeData!$N$2*(Sections!$O$2/Sections!$N$2)-Sections!W438/Sections!L438</f>
        <v>8.3685699385187693</v>
      </c>
      <c r="S438" s="149">
        <f>(Sections!$V$2*Sections!$L$2*BikeData!$N$2*((Sections!$P$2)/Sections!$M$2)/(1-Sections!$V$2*Sections!$N$2/Sections!$M$2))/Sections!L438-Sections!W438/Sections!L438</f>
        <v>12.516695757628021</v>
      </c>
      <c r="T438" s="149">
        <f t="shared" si="473"/>
        <v>6.8582415088433493</v>
      </c>
      <c r="U438" s="149">
        <f t="shared" si="471"/>
        <v>50.943812710203318</v>
      </c>
      <c r="V438" s="149">
        <f t="shared" si="472"/>
        <v>1.9596854042398634E-2</v>
      </c>
      <c r="W438" s="149">
        <f>0.5*Sections!$U$2*Sections!$T$2*Sections!N438^2</f>
        <v>470.2640556633234</v>
      </c>
      <c r="X438" s="149">
        <f>BikeData!$N$2*((Sections!$P$2)/Sections!$N$2)-(0.5*Sections!$U$2*Sections!$T$2*Sections!N438^2)/BikeData!$G$5</f>
        <v>8.6530167830953104</v>
      </c>
      <c r="Y438" s="149">
        <f>Sections!$V$2*BikeData!$N$2*(Sections!$P$2/Sections!$M$2)/(1-Sections!$V$2*Sections!$N$2/Sections!$M$2)</f>
        <v>15.459349727578084</v>
      </c>
      <c r="Z438" s="149">
        <f t="shared" si="487"/>
        <v>8.6530167830953104</v>
      </c>
      <c r="AA438" s="149">
        <f>$D$2-M438</f>
        <v>91.199999999999989</v>
      </c>
      <c r="AB438" s="149">
        <f>MAX(0, (N438^2 - M$17^2)/(2*Sections!Z438))</f>
        <v>99.140851426623541</v>
      </c>
      <c r="AC438" s="149">
        <f t="shared" si="479"/>
        <v>1</v>
      </c>
      <c r="AD438" s="149">
        <f t="shared" si="474"/>
        <v>-8.6530167830953104</v>
      </c>
      <c r="AE438" s="639"/>
      <c r="FQ438" s="637"/>
      <c r="FR438" s="160">
        <f>INDEX($B$29:$B$34, MATCH($FV438, $A$29:$A$34, 0))</f>
        <v>288.49501037177833</v>
      </c>
      <c r="FS438" s="129">
        <f t="shared" si="480"/>
        <v>412</v>
      </c>
      <c r="FT438" s="129">
        <f t="shared" si="481"/>
        <v>50.055836249349476</v>
      </c>
      <c r="FU438" s="129">
        <f t="shared" si="482"/>
        <v>180.2010104976581</v>
      </c>
      <c r="FV438" s="149">
        <f>IF(GI438=1,
IF(FT438&lt;$E$29,1,
IF(FT438&lt;$E$30,2,
IF(FT438&lt;$E$31,3,
IF(FT438&lt;$E$32,4,
IF(FT438&lt;$E$33,5,
IF(FT438&lt;$E$34,6)))))),
IF(FT438&gt;$F$29,1,
IF(FT438&gt;$F$30,2,
IF(FT438&gt;$F$31,3,
IF(FT438&gt;$F$32,4,
IF(FT438&gt;$F$33,5,
IF(FT438&gt;$F$34,6)))))))</f>
        <v>3</v>
      </c>
      <c r="FW438" s="149" cm="1">
        <f t="array" ref="FW438">INDEX(Sections!$A$37:$F$67, MATCH(FT438, Acceleration!$H$6:$H$36, 1), Sections!FV438)</f>
        <v>6.8582415088433493</v>
      </c>
      <c r="FX438" s="129">
        <f>(BikeData!$G$5/FR438)*BikeData!$N$2*(Sections!$O$2/Sections!$N$2)-Sections!GC438/Sections!FR438</f>
        <v>8.4353247914592107</v>
      </c>
      <c r="FY438" s="129">
        <f>(Sections!$V$2*Sections!$L$2*BikeData!$N$2*((Sections!$P$2)/Sections!$M$2)/(1-Sections!$V$2*Sections!$N$2/Sections!$M$2))/Sections!FR438-Sections!GC438/Sections!FR438</f>
        <v>12.583450610568462</v>
      </c>
      <c r="FZ438" s="129">
        <f t="shared" si="483"/>
        <v>6.8582415088433493</v>
      </c>
      <c r="GA438" s="129">
        <f t="shared" si="477"/>
        <v>49.881206999908137</v>
      </c>
      <c r="GB438" s="129">
        <f t="shared" si="468"/>
        <v>2.00125992822472E-2</v>
      </c>
      <c r="GC438" s="149">
        <f>0.5*Sections!$U$2*Sections!$T$2*Sections!FT438^2</f>
        <v>451.00561367190403</v>
      </c>
      <c r="GD438" s="149">
        <f>BikeData!$N$2*((Sections!$P$2)/Sections!$N$2)-(0.5*Sections!$U$2*Sections!$T$2*Sections!FT438^2)/BikeData!$G$5</f>
        <v>8.7259654270022029</v>
      </c>
      <c r="GE438" s="149">
        <f>Sections!$V$2*BikeData!$N$2*(Sections!$P$2/Sections!$M$2)/(1-Sections!$V$2*Sections!$N$2/Sections!$M$2)</f>
        <v>15.459349727578084</v>
      </c>
      <c r="GF438" s="149">
        <f t="shared" si="484"/>
        <v>8.7259654270022029</v>
      </c>
      <c r="GG438" s="149">
        <f t="shared" si="485"/>
        <v>102.54111422000005</v>
      </c>
      <c r="GH438" s="149">
        <f>MAX(0, (FT438^2 - CX$6^2)/(2*Sections!GF438))</f>
        <v>143.57074661723024</v>
      </c>
      <c r="GI438" s="149">
        <f t="shared" si="486"/>
        <v>1</v>
      </c>
      <c r="GJ438" s="149">
        <f t="shared" si="469"/>
        <v>-8.7259654270022029</v>
      </c>
      <c r="GK438" s="639"/>
    </row>
    <row r="439" spans="2:193">
      <c r="B439" s="65"/>
      <c r="C439" s="65"/>
      <c r="D439" s="65"/>
      <c r="E439" s="111"/>
      <c r="F439" s="111"/>
      <c r="K439" s="674"/>
      <c r="L439" s="192">
        <f>INDEX($B$29:$B$34, MATCH($P439, $A$29:$A$34, 0))</f>
        <v>288.49501037177833</v>
      </c>
      <c r="M439" s="149">
        <f t="shared" si="475"/>
        <v>413</v>
      </c>
      <c r="N439" s="149">
        <f t="shared" si="478"/>
        <v>50.943812710203318</v>
      </c>
      <c r="O439" s="149">
        <f t="shared" si="476"/>
        <v>183.39772575673194</v>
      </c>
      <c r="P439" s="149">
        <f>IF(AC439=1,
IF(N439&lt;$E$29,1,
IF(N439&lt;$E$30,2,
IF(N439&lt;$E$31,3,
IF(N439&lt;$E$32,4,
IF(N439&lt;$E$33,5,
IF(N439&lt;$E$34,6)))))),
IF(N439&gt;$F$29,1,
IF(N439&gt;$F$30,2,
IF(N439&gt;$F$31,3,
IF(N439&gt;$F$32,4,
IF(N439&gt;$F$33,5,
IF(N439&gt;$F$34,6)))))))</f>
        <v>3</v>
      </c>
      <c r="Q439" s="149" cm="1">
        <f t="array" ref="Q439">INDEX(Sections!$A$37:$F$67, MATCH(N439, Acceleration!$H$6:$H$36, 1), Sections!P439)</f>
        <v>6.8582415088433493</v>
      </c>
      <c r="R439" s="149">
        <f>(BikeData!$G$5/L439)*BikeData!$N$2*(Sections!$O$2/Sections!$N$2)-Sections!W439/Sections!L439</f>
        <v>8.3793676505412407</v>
      </c>
      <c r="S439" s="149">
        <f>(Sections!$V$2*Sections!$L$2*BikeData!$N$2*((Sections!$P$2)/Sections!$M$2)/(1-Sections!$V$2*Sections!$N$2/Sections!$M$2))/Sections!L439-Sections!W439/Sections!L439</f>
        <v>12.527493469650492</v>
      </c>
      <c r="T439" s="149">
        <f t="shared" si="473"/>
        <v>6.8582415088433493</v>
      </c>
      <c r="U439" s="149">
        <f t="shared" si="471"/>
        <v>50.773442080967889</v>
      </c>
      <c r="V439" s="149">
        <f t="shared" si="472"/>
        <v>1.9662347397264256E-2</v>
      </c>
      <c r="W439" s="149">
        <f>0.5*Sections!$U$2*Sections!$T$2*Sections!N439^2</f>
        <v>467.14896962140915</v>
      </c>
      <c r="X439" s="149">
        <f>BikeData!$N$2*((Sections!$P$2)/Sections!$N$2)-(0.5*Sections!$U$2*Sections!$T$2*Sections!N439^2)/BikeData!$G$5</f>
        <v>8.6648163514358956</v>
      </c>
      <c r="Y439" s="149">
        <f>Sections!$V$2*BikeData!$N$2*(Sections!$P$2/Sections!$M$2)/(1-Sections!$V$2*Sections!$N$2/Sections!$M$2)</f>
        <v>15.459349727578084</v>
      </c>
      <c r="Z439" s="149">
        <f t="shared" si="487"/>
        <v>8.6648163514358956</v>
      </c>
      <c r="AA439" s="149">
        <f>$D$2-M439</f>
        <v>90.199999999999989</v>
      </c>
      <c r="AB439" s="149">
        <f>MAX(0, (N439^2 - M$17^2)/(2*Sections!Z439))</f>
        <v>98.007205237663101</v>
      </c>
      <c r="AC439" s="149">
        <f t="shared" si="479"/>
        <v>1</v>
      </c>
      <c r="AD439" s="149">
        <f t="shared" si="474"/>
        <v>-8.6648163514358956</v>
      </c>
      <c r="AE439" s="639"/>
      <c r="FQ439" s="637"/>
      <c r="FR439" s="160">
        <f>INDEX($B$29:$B$34, MATCH($FV439, $A$29:$A$34, 0))</f>
        <v>288.49501037177833</v>
      </c>
      <c r="FS439" s="129">
        <f t="shared" si="480"/>
        <v>413</v>
      </c>
      <c r="FT439" s="129">
        <f t="shared" si="481"/>
        <v>49.881206999908137</v>
      </c>
      <c r="FU439" s="129">
        <f t="shared" si="482"/>
        <v>179.57234519966929</v>
      </c>
      <c r="FV439" s="149">
        <f>IF(GI439=1,
IF(FT439&lt;$E$29,1,
IF(FT439&lt;$E$30,2,
IF(FT439&lt;$E$31,3,
IF(FT439&lt;$E$32,4,
IF(FT439&lt;$E$33,5,
IF(FT439&lt;$E$34,6)))))),
IF(FT439&gt;$F$29,1,
IF(FT439&gt;$F$30,2,
IF(FT439&gt;$F$31,3,
IF(FT439&gt;$F$32,4,
IF(FT439&gt;$F$33,5,
IF(FT439&gt;$F$34,6)))))))</f>
        <v>3</v>
      </c>
      <c r="FW439" s="149" cm="1">
        <f t="array" ref="FW439">INDEX(Sections!$A$37:$F$67, MATCH(FT439, Acceleration!$H$6:$H$36, 1), Sections!FV439)</f>
        <v>6.8582415088433493</v>
      </c>
      <c r="FX439" s="129">
        <f>(BikeData!$G$5/FR439)*BikeData!$N$2*(Sections!$O$2/Sections!$N$2)-Sections!GC439/Sections!FR439</f>
        <v>8.4462135328266008</v>
      </c>
      <c r="FY439" s="129">
        <f>(Sections!$V$2*Sections!$L$2*BikeData!$N$2*((Sections!$P$2)/Sections!$M$2)/(1-Sections!$V$2*Sections!$N$2/Sections!$M$2))/Sections!FR439-Sections!GC439/Sections!FR439</f>
        <v>12.594339351935853</v>
      </c>
      <c r="FZ439" s="129">
        <f t="shared" si="483"/>
        <v>6.8582415088433493</v>
      </c>
      <c r="GA439" s="129">
        <f t="shared" si="477"/>
        <v>49.705724849620211</v>
      </c>
      <c r="GB439" s="129">
        <f t="shared" si="468"/>
        <v>2.0082956296132295E-2</v>
      </c>
      <c r="GC439" s="149">
        <f>0.5*Sections!$U$2*Sections!$T$2*Sections!FT439^2</f>
        <v>447.8642661181832</v>
      </c>
      <c r="GD439" s="149">
        <f>BikeData!$N$2*((Sections!$P$2)/Sections!$N$2)-(0.5*Sections!$U$2*Sections!$T$2*Sections!FT439^2)/BikeData!$G$5</f>
        <v>8.7378644707662971</v>
      </c>
      <c r="GE439" s="149">
        <f>Sections!$V$2*BikeData!$N$2*(Sections!$P$2/Sections!$M$2)/(1-Sections!$V$2*Sections!$N$2/Sections!$M$2)</f>
        <v>15.459349727578084</v>
      </c>
      <c r="GF439" s="149">
        <f t="shared" si="484"/>
        <v>8.7378644707662971</v>
      </c>
      <c r="GG439" s="149">
        <f t="shared" si="485"/>
        <v>101.54111422000005</v>
      </c>
      <c r="GH439" s="149">
        <f>MAX(0, (FT439^2 - CX$6^2)/(2*Sections!GF439))</f>
        <v>142.3765967126221</v>
      </c>
      <c r="GI439" s="149">
        <f t="shared" si="486"/>
        <v>1</v>
      </c>
      <c r="GJ439" s="149">
        <f t="shared" si="469"/>
        <v>-8.7378644707662971</v>
      </c>
      <c r="GK439" s="639"/>
    </row>
    <row r="440" spans="2:193">
      <c r="B440" s="65"/>
      <c r="C440" s="65"/>
      <c r="D440" s="65"/>
      <c r="E440" s="111"/>
      <c r="F440" s="111"/>
      <c r="K440" s="674"/>
      <c r="L440" s="192">
        <f>INDEX($B$29:$B$34, MATCH($P440, $A$29:$A$34, 0))</f>
        <v>288.49501037177833</v>
      </c>
      <c r="M440" s="149">
        <f t="shared" si="475"/>
        <v>414</v>
      </c>
      <c r="N440" s="149">
        <f t="shared" si="478"/>
        <v>50.773442080967889</v>
      </c>
      <c r="O440" s="149">
        <f t="shared" si="476"/>
        <v>182.7843914914844</v>
      </c>
      <c r="P440" s="149">
        <f>IF(AC440=1,
IF(N440&lt;$E$29,1,
IF(N440&lt;$E$30,2,
IF(N440&lt;$E$31,3,
IF(N440&lt;$E$32,4,
IF(N440&lt;$E$33,5,
IF(N440&lt;$E$34,6)))))),
IF(N440&gt;$F$29,1,
IF(N440&gt;$F$30,2,
IF(N440&gt;$F$31,3,
IF(N440&gt;$F$32,4,
IF(N440&gt;$F$33,5,
IF(N440&gt;$F$34,6)))))))</f>
        <v>3</v>
      </c>
      <c r="Q440" s="149" cm="1">
        <f t="array" ref="Q440">INDEX(Sections!$A$37:$F$67, MATCH(N440, Acceleration!$H$6:$H$36, 1), Sections!P440)</f>
        <v>6.8582415088433493</v>
      </c>
      <c r="R440" s="149">
        <f>(BikeData!$G$5/L440)*BikeData!$N$2*(Sections!$O$2/Sections!$N$2)-Sections!W440/Sections!L440</f>
        <v>8.3901800867164695</v>
      </c>
      <c r="S440" s="149">
        <f>(Sections!$V$2*Sections!$L$2*BikeData!$N$2*((Sections!$P$2)/Sections!$M$2)/(1-Sections!$V$2*Sections!$N$2/Sections!$M$2))/Sections!L440-Sections!W440/Sections!L440</f>
        <v>12.538305905825721</v>
      </c>
      <c r="T440" s="149">
        <f t="shared" si="473"/>
        <v>6.8582415088433493</v>
      </c>
      <c r="U440" s="149">
        <f t="shared" si="471"/>
        <v>50.60226434389282</v>
      </c>
      <c r="V440" s="149">
        <f t="shared" si="472"/>
        <v>1.9728592485640861E-2</v>
      </c>
      <c r="W440" s="149">
        <f>0.5*Sections!$U$2*Sections!$T$2*Sections!N440^2</f>
        <v>464.02963573489211</v>
      </c>
      <c r="X440" s="149">
        <f>BikeData!$N$2*((Sections!$P$2)/Sections!$N$2)-(0.5*Sections!$U$2*Sections!$T$2*Sections!N440^2)/BikeData!$G$5</f>
        <v>8.6766320100969452</v>
      </c>
      <c r="Y440" s="149">
        <f>Sections!$V$2*BikeData!$N$2*(Sections!$P$2/Sections!$M$2)/(1-Sections!$V$2*Sections!$N$2/Sections!$M$2)</f>
        <v>15.459349727578084</v>
      </c>
      <c r="Z440" s="149">
        <f t="shared" si="487"/>
        <v>8.6766320100969452</v>
      </c>
      <c r="AA440" s="149">
        <f>$D$2-M440</f>
        <v>89.199999999999989</v>
      </c>
      <c r="AB440" s="149">
        <f>MAX(0, (N440^2 - M$17^2)/(2*Sections!Z440))</f>
        <v>96.875102824720258</v>
      </c>
      <c r="AC440" s="149">
        <f t="shared" si="479"/>
        <v>1</v>
      </c>
      <c r="AD440" s="149">
        <f t="shared" si="474"/>
        <v>-8.6766320100969452</v>
      </c>
      <c r="AE440" s="639"/>
      <c r="FQ440" s="637"/>
      <c r="FR440" s="160">
        <f>INDEX($B$29:$B$34, MATCH($FV440, $A$29:$A$34, 0))</f>
        <v>288.49501037177833</v>
      </c>
      <c r="FS440" s="129">
        <f t="shared" si="480"/>
        <v>414</v>
      </c>
      <c r="FT440" s="129">
        <f t="shared" si="481"/>
        <v>49.705724849620211</v>
      </c>
      <c r="FU440" s="129">
        <f t="shared" si="482"/>
        <v>178.94060945863276</v>
      </c>
      <c r="FV440" s="149">
        <f>IF(GI440=1,
IF(FT440&lt;$E$29,1,
IF(FT440&lt;$E$30,2,
IF(FT440&lt;$E$31,3,
IF(FT440&lt;$E$32,4,
IF(FT440&lt;$E$33,5,
IF(FT440&lt;$E$34,6)))))),
IF(FT440&gt;$F$29,1,
IF(FT440&gt;$F$30,2,
IF(FT440&gt;$F$31,3,
IF(FT440&gt;$F$32,4,
IF(FT440&gt;$F$33,5,
IF(FT440&gt;$F$34,6)))))))</f>
        <v>3</v>
      </c>
      <c r="FW440" s="149" cm="1">
        <f t="array" ref="FW440">INDEX(Sections!$A$37:$F$67, MATCH(FT440, Acceleration!$H$6:$H$36, 1), Sections!FV440)</f>
        <v>6.8582415088433493</v>
      </c>
      <c r="FX440" s="129">
        <f>(BikeData!$G$5/FR440)*BikeData!$N$2*(Sections!$O$2/Sections!$N$2)-Sections!GC440/Sections!FR440</f>
        <v>8.4571171224776744</v>
      </c>
      <c r="FY440" s="129">
        <f>(Sections!$V$2*Sections!$L$2*BikeData!$N$2*((Sections!$P$2)/Sections!$M$2)/(1-Sections!$V$2*Sections!$N$2/Sections!$M$2))/Sections!FR440-Sections!GC440/Sections!FR440</f>
        <v>12.605242941586926</v>
      </c>
      <c r="FZ440" s="129">
        <f t="shared" si="483"/>
        <v>6.8582415088433493</v>
      </c>
      <c r="GA440" s="129">
        <f t="shared" si="477"/>
        <v>49.529380405423545</v>
      </c>
      <c r="GB440" s="129">
        <f t="shared" si="468"/>
        <v>2.0154158096167728E-2</v>
      </c>
      <c r="GC440" s="149">
        <f>0.5*Sections!$U$2*Sections!$T$2*Sections!FT440^2</f>
        <v>444.71863490870732</v>
      </c>
      <c r="GD440" s="149">
        <f>BikeData!$N$2*((Sections!$P$2)/Sections!$N$2)-(0.5*Sections!$U$2*Sections!$T$2*Sections!FT440^2)/BikeData!$G$5</f>
        <v>8.7497797404991591</v>
      </c>
      <c r="GE440" s="149">
        <f>Sections!$V$2*BikeData!$N$2*(Sections!$P$2/Sections!$M$2)/(1-Sections!$V$2*Sections!$N$2/Sections!$M$2)</f>
        <v>15.459349727578084</v>
      </c>
      <c r="GF440" s="149">
        <f t="shared" si="484"/>
        <v>8.7497797404991591</v>
      </c>
      <c r="GG440" s="149">
        <f t="shared" si="485"/>
        <v>100.54111422000005</v>
      </c>
      <c r="GH440" s="149">
        <f>MAX(0, (FT440^2 - CX$6^2)/(2*Sections!GF440))</f>
        <v>141.18407297674474</v>
      </c>
      <c r="GI440" s="149">
        <f t="shared" si="486"/>
        <v>1</v>
      </c>
      <c r="GJ440" s="149">
        <f t="shared" si="469"/>
        <v>-8.7497797404991591</v>
      </c>
      <c r="GK440" s="639"/>
    </row>
    <row r="441" spans="2:193">
      <c r="B441" s="65"/>
      <c r="C441" s="65"/>
      <c r="D441" s="65"/>
      <c r="E441" s="111"/>
      <c r="F441" s="111"/>
      <c r="K441" s="674"/>
      <c r="L441" s="192">
        <f>INDEX($B$29:$B$34, MATCH($P441, $A$29:$A$34, 0))</f>
        <v>288.49501037177833</v>
      </c>
      <c r="M441" s="149">
        <f t="shared" si="475"/>
        <v>415</v>
      </c>
      <c r="N441" s="149">
        <f t="shared" si="478"/>
        <v>50.60226434389282</v>
      </c>
      <c r="O441" s="149">
        <f t="shared" si="476"/>
        <v>182.16815163801417</v>
      </c>
      <c r="P441" s="149">
        <f>IF(AC441=1,
IF(N441&lt;$E$29,1,
IF(N441&lt;$E$30,2,
IF(N441&lt;$E$31,3,
IF(N441&lt;$E$32,4,
IF(N441&lt;$E$33,5,
IF(N441&lt;$E$34,6)))))),
IF(N441&gt;$F$29,1,
IF(N441&gt;$F$30,2,
IF(N441&gt;$F$31,3,
IF(N441&gt;$F$32,4,
IF(N441&gt;$F$33,5,
IF(N441&gt;$F$34,6)))))))</f>
        <v>3</v>
      </c>
      <c r="Q441" s="149" cm="1">
        <f t="array" ref="Q441">INDEX(Sections!$A$37:$F$67, MATCH(N441, Acceleration!$H$6:$H$36, 1), Sections!P441)</f>
        <v>6.8582415088433493</v>
      </c>
      <c r="R441" s="149">
        <f>(BikeData!$G$5/L441)*BikeData!$N$2*(Sections!$O$2/Sections!$N$2)-Sections!W441/Sections!L441</f>
        <v>8.4010072671228464</v>
      </c>
      <c r="S441" s="149">
        <f>(Sections!$V$2*Sections!$L$2*BikeData!$N$2*((Sections!$P$2)/Sections!$M$2)/(1-Sections!$V$2*Sections!$N$2/Sections!$M$2))/Sections!L441-Sections!W441/Sections!L441</f>
        <v>12.549133086232098</v>
      </c>
      <c r="T441" s="149">
        <f t="shared" si="473"/>
        <v>6.8582415088433493</v>
      </c>
      <c r="U441" s="149">
        <f t="shared" si="471"/>
        <v>50.430270960675657</v>
      </c>
      <c r="V441" s="149">
        <f t="shared" si="472"/>
        <v>1.9795603406080581E-2</v>
      </c>
      <c r="W441" s="149">
        <f>0.5*Sections!$U$2*Sections!$T$2*Sections!N441^2</f>
        <v>460.90604821125714</v>
      </c>
      <c r="X441" s="149">
        <f>BikeData!$N$2*((Sections!$P$2)/Sections!$N$2)-(0.5*Sections!$U$2*Sections!$T$2*Sections!N441^2)/BikeData!$G$5</f>
        <v>8.688463781019804</v>
      </c>
      <c r="Y441" s="149">
        <f>Sections!$V$2*BikeData!$N$2*(Sections!$P$2/Sections!$M$2)/(1-Sections!$V$2*Sections!$N$2/Sections!$M$2)</f>
        <v>15.459349727578084</v>
      </c>
      <c r="Z441" s="149">
        <f t="shared" si="487"/>
        <v>8.688463781019804</v>
      </c>
      <c r="AA441" s="149">
        <f>$D$2-M441</f>
        <v>88.199999999999989</v>
      </c>
      <c r="AB441" s="149">
        <f>MAX(0, (N441^2 - M$17^2)/(2*Sections!Z441))</f>
        <v>95.74454208551272</v>
      </c>
      <c r="AC441" s="149">
        <f t="shared" si="479"/>
        <v>1</v>
      </c>
      <c r="AD441" s="149">
        <f t="shared" si="474"/>
        <v>-8.688463781019804</v>
      </c>
      <c r="AE441" s="639"/>
      <c r="FQ441" s="637"/>
      <c r="FR441" s="160">
        <f>INDEX($B$29:$B$34, MATCH($FV441, $A$29:$A$34, 0))</f>
        <v>288.49501037177833</v>
      </c>
      <c r="FS441" s="129">
        <f t="shared" si="480"/>
        <v>415</v>
      </c>
      <c r="FT441" s="129">
        <f t="shared" si="481"/>
        <v>49.529380405423545</v>
      </c>
      <c r="FU441" s="129">
        <f t="shared" si="482"/>
        <v>178.30576945952475</v>
      </c>
      <c r="FV441" s="149">
        <f>IF(GI441=1,
IF(FT441&lt;$E$29,1,
IF(FT441&lt;$E$30,2,
IF(FT441&lt;$E$31,3,
IF(FT441&lt;$E$32,4,
IF(FT441&lt;$E$33,5,
IF(FT441&lt;$E$34,6)))))),
IF(FT441&gt;$F$29,1,
IF(FT441&gt;$F$30,2,
IF(FT441&gt;$F$31,3,
IF(FT441&gt;$F$32,4,
IF(FT441&gt;$F$33,5,
IF(FT441&gt;$F$34,6)))))))</f>
        <v>3</v>
      </c>
      <c r="FW441" s="149" cm="1">
        <f t="array" ref="FW441">INDEX(Sections!$A$37:$F$67, MATCH(FT441, Acceleration!$H$6:$H$36, 1), Sections!FV441)</f>
        <v>6.8582415088433493</v>
      </c>
      <c r="FX441" s="129">
        <f>(BikeData!$G$5/FR441)*BikeData!$N$2*(Sections!$O$2/Sections!$N$2)-Sections!GC441/Sections!FR441</f>
        <v>8.4680355806600893</v>
      </c>
      <c r="FY441" s="129">
        <f>(Sections!$V$2*Sections!$L$2*BikeData!$N$2*((Sections!$P$2)/Sections!$M$2)/(1-Sections!$V$2*Sections!$N$2/Sections!$M$2))/Sections!FR441-Sections!GC441/Sections!FR441</f>
        <v>12.616161399769341</v>
      </c>
      <c r="FZ441" s="129">
        <f t="shared" si="483"/>
        <v>6.8582415088433493</v>
      </c>
      <c r="GA441" s="129">
        <f t="shared" si="477"/>
        <v>49.35216409468282</v>
      </c>
      <c r="GB441" s="129">
        <f t="shared" si="468"/>
        <v>2.0226221284375148E-2</v>
      </c>
      <c r="GC441" s="149">
        <f>0.5*Sections!$U$2*Sections!$T$2*Sections!FT441^2</f>
        <v>441.56871420212769</v>
      </c>
      <c r="GD441" s="149">
        <f>BikeData!$N$2*((Sections!$P$2)/Sections!$N$2)-(0.5*Sections!$U$2*Sections!$T$2*Sections!FT441^2)/BikeData!$G$5</f>
        <v>8.7617112583271126</v>
      </c>
      <c r="GE441" s="149">
        <f>Sections!$V$2*BikeData!$N$2*(Sections!$P$2/Sections!$M$2)/(1-Sections!$V$2*Sections!$N$2/Sections!$M$2)</f>
        <v>15.459349727578084</v>
      </c>
      <c r="GF441" s="149">
        <f t="shared" si="484"/>
        <v>8.7617112583271126</v>
      </c>
      <c r="GG441" s="149">
        <f t="shared" si="485"/>
        <v>99.541114220000054</v>
      </c>
      <c r="GH441" s="149">
        <f>MAX(0, (FT441^2 - CX$6^2)/(2*Sections!GF441))</f>
        <v>139.99317319511505</v>
      </c>
      <c r="GI441" s="149">
        <f t="shared" si="486"/>
        <v>1</v>
      </c>
      <c r="GJ441" s="149">
        <f t="shared" si="469"/>
        <v>-8.7617112583271126</v>
      </c>
      <c r="GK441" s="639"/>
    </row>
    <row r="442" spans="2:193">
      <c r="B442" s="65"/>
      <c r="C442" s="65"/>
      <c r="D442" s="65"/>
      <c r="E442" s="111"/>
      <c r="F442" s="111"/>
      <c r="K442" s="674"/>
      <c r="L442" s="192">
        <f>INDEX($B$29:$B$34, MATCH($P442, $A$29:$A$34, 0))</f>
        <v>288.49501037177833</v>
      </c>
      <c r="M442" s="149">
        <f t="shared" si="475"/>
        <v>416</v>
      </c>
      <c r="N442" s="149">
        <f t="shared" si="478"/>
        <v>50.430270960675657</v>
      </c>
      <c r="O442" s="149">
        <f t="shared" si="476"/>
        <v>181.54897545843238</v>
      </c>
      <c r="P442" s="149">
        <f>IF(AC442=1,
IF(N442&lt;$E$29,1,
IF(N442&lt;$E$30,2,
IF(N442&lt;$E$31,3,
IF(N442&lt;$E$32,4,
IF(N442&lt;$E$33,5,
IF(N442&lt;$E$34,6)))))),
IF(N442&gt;$F$29,1,
IF(N442&gt;$F$30,2,
IF(N442&gt;$F$31,3,
IF(N442&gt;$F$32,4,
IF(N442&gt;$F$33,5,
IF(N442&gt;$F$34,6)))))))</f>
        <v>3</v>
      </c>
      <c r="Q442" s="149" cm="1">
        <f t="array" ref="Q442">INDEX(Sections!$A$37:$F$67, MATCH(N442, Acceleration!$H$6:$H$36, 1), Sections!P442)</f>
        <v>6.8582415088433493</v>
      </c>
      <c r="R442" s="149">
        <f>(BikeData!$G$5/L442)*BikeData!$N$2*(Sections!$O$2/Sections!$N$2)-Sections!W442/Sections!L442</f>
        <v>8.4118492118661425</v>
      </c>
      <c r="S442" s="149">
        <f>(Sections!$V$2*Sections!$L$2*BikeData!$N$2*((Sections!$P$2)/Sections!$M$2)/(1-Sections!$V$2*Sections!$N$2/Sections!$M$2))/Sections!L442-Sections!W442/Sections!L442</f>
        <v>12.559975030975394</v>
      </c>
      <c r="T442" s="149">
        <f t="shared" si="473"/>
        <v>6.8582415088433493</v>
      </c>
      <c r="U442" s="149">
        <f t="shared" si="471"/>
        <v>50.257453236259543</v>
      </c>
      <c r="V442" s="149">
        <f t="shared" si="472"/>
        <v>1.9863394628805056E-2</v>
      </c>
      <c r="W442" s="149">
        <f>0.5*Sections!$U$2*Sections!$T$2*Sections!N442^2</f>
        <v>457.77820125008992</v>
      </c>
      <c r="X442" s="149">
        <f>BikeData!$N$2*((Sections!$P$2)/Sections!$N$2)-(0.5*Sections!$U$2*Sections!$T$2*Sections!N442^2)/BikeData!$G$5</f>
        <v>8.7003116861757412</v>
      </c>
      <c r="Y442" s="149">
        <f>Sections!$V$2*BikeData!$N$2*(Sections!$P$2/Sections!$M$2)/(1-Sections!$V$2*Sections!$N$2/Sections!$M$2)</f>
        <v>15.459349727578084</v>
      </c>
      <c r="Z442" s="149">
        <f t="shared" si="487"/>
        <v>8.7003116861757412</v>
      </c>
      <c r="AA442" s="149">
        <f>$D$2-M442</f>
        <v>87.199999999999989</v>
      </c>
      <c r="AB442" s="149">
        <f>MAX(0, (N442^2 - M$17^2)/(2*Sections!Z442))</f>
        <v>94.615520920620924</v>
      </c>
      <c r="AC442" s="149">
        <f t="shared" si="479"/>
        <v>1</v>
      </c>
      <c r="AD442" s="149">
        <f t="shared" si="474"/>
        <v>-8.7003116861757412</v>
      </c>
      <c r="AE442" s="639"/>
      <c r="FQ442" s="637"/>
      <c r="FR442" s="160">
        <f>INDEX($B$29:$B$34, MATCH($FV442, $A$29:$A$34, 0))</f>
        <v>288.49501037177833</v>
      </c>
      <c r="FS442" s="129">
        <f t="shared" si="480"/>
        <v>416</v>
      </c>
      <c r="FT442" s="129">
        <f t="shared" si="481"/>
        <v>49.35216409468282</v>
      </c>
      <c r="FU442" s="129">
        <f t="shared" si="482"/>
        <v>177.66779074085815</v>
      </c>
      <c r="FV442" s="149">
        <f>IF(GI442=1,
IF(FT442&lt;$E$29,1,
IF(FT442&lt;$E$30,2,
IF(FT442&lt;$E$31,3,
IF(FT442&lt;$E$32,4,
IF(FT442&lt;$E$33,5,
IF(FT442&lt;$E$34,6)))))),
IF(FT442&gt;$F$29,1,
IF(FT442&gt;$F$30,2,
IF(FT442&gt;$F$31,3,
IF(FT442&gt;$F$32,4,
IF(FT442&gt;$F$33,5,
IF(FT442&gt;$F$34,6)))))))</f>
        <v>3</v>
      </c>
      <c r="FW442" s="149" cm="1">
        <f t="array" ref="FW442">INDEX(Sections!$A$37:$F$67, MATCH(FT442, Acceleration!$H$6:$H$36, 1), Sections!FV442)</f>
        <v>6.8582415088433493</v>
      </c>
      <c r="FX442" s="129">
        <f>(BikeData!$G$5/FR442)*BikeData!$N$2*(Sections!$O$2/Sections!$N$2)-Sections!GC442/Sections!FR442</f>
        <v>8.4789689276491167</v>
      </c>
      <c r="FY442" s="129">
        <f>(Sections!$V$2*Sections!$L$2*BikeData!$N$2*((Sections!$P$2)/Sections!$M$2)/(1-Sections!$V$2*Sections!$N$2/Sections!$M$2))/Sections!FR442-Sections!GC442/Sections!FR442</f>
        <v>12.627094746758369</v>
      </c>
      <c r="FZ442" s="129">
        <f t="shared" si="483"/>
        <v>6.8582415088433493</v>
      </c>
      <c r="GA442" s="129">
        <f t="shared" si="477"/>
        <v>49.174066160280937</v>
      </c>
      <c r="GB442" s="129">
        <f t="shared" si="468"/>
        <v>2.029916292163475E-2</v>
      </c>
      <c r="GC442" s="149">
        <f>0.5*Sections!$U$2*Sections!$T$2*Sections!FT442^2</f>
        <v>438.41449814913005</v>
      </c>
      <c r="GD442" s="149">
        <f>BikeData!$N$2*((Sections!$P$2)/Sections!$N$2)-(0.5*Sections!$U$2*Sections!$T$2*Sections!FT442^2)/BikeData!$G$5</f>
        <v>8.7736590464066495</v>
      </c>
      <c r="GE442" s="149">
        <f>Sections!$V$2*BikeData!$N$2*(Sections!$P$2/Sections!$M$2)/(1-Sections!$V$2*Sections!$N$2/Sections!$M$2)</f>
        <v>15.459349727578084</v>
      </c>
      <c r="GF442" s="149">
        <f t="shared" si="484"/>
        <v>8.7736590464066495</v>
      </c>
      <c r="GG442" s="149">
        <f t="shared" si="485"/>
        <v>98.541114220000054</v>
      </c>
      <c r="GH442" s="149">
        <f>MAX(0, (FT442^2 - CX$6^2)/(2*Sections!GF442))</f>
        <v>138.80389515626564</v>
      </c>
      <c r="GI442" s="149">
        <f t="shared" si="486"/>
        <v>1</v>
      </c>
      <c r="GJ442" s="149">
        <f t="shared" si="469"/>
        <v>-8.7736590464066495</v>
      </c>
      <c r="GK442" s="639"/>
    </row>
    <row r="443" spans="2:193">
      <c r="B443" s="65"/>
      <c r="C443" s="65"/>
      <c r="D443" s="65"/>
      <c r="E443" s="111"/>
      <c r="F443" s="111"/>
      <c r="K443" s="674"/>
      <c r="L443" s="192">
        <f>INDEX($B$29:$B$34, MATCH($P443, $A$29:$A$34, 0))</f>
        <v>288.49501037177833</v>
      </c>
      <c r="M443" s="149">
        <f t="shared" si="475"/>
        <v>417</v>
      </c>
      <c r="N443" s="149">
        <f t="shared" si="478"/>
        <v>50.257453236259543</v>
      </c>
      <c r="O443" s="149">
        <f t="shared" si="476"/>
        <v>180.92683165053435</v>
      </c>
      <c r="P443" s="149">
        <f>IF(AC443=1,
IF(N443&lt;$E$29,1,
IF(N443&lt;$E$30,2,
IF(N443&lt;$E$31,3,
IF(N443&lt;$E$32,4,
IF(N443&lt;$E$33,5,
IF(N443&lt;$E$34,6)))))),
IF(N443&gt;$F$29,1,
IF(N443&gt;$F$30,2,
IF(N443&gt;$F$31,3,
IF(N443&gt;$F$32,4,
IF(N443&gt;$F$33,5,
IF(N443&gt;$F$34,6)))))))</f>
        <v>3</v>
      </c>
      <c r="Q443" s="149" cm="1">
        <f t="array" ref="Q443">INDEX(Sections!$A$37:$F$67, MATCH(N443, Acceleration!$H$6:$H$36, 1), Sections!P443)</f>
        <v>6.8582415088433493</v>
      </c>
      <c r="R443" s="149">
        <f>(BikeData!$G$5/L443)*BikeData!$N$2*(Sections!$O$2/Sections!$N$2)-Sections!W443/Sections!L443</f>
        <v>8.422705941079542</v>
      </c>
      <c r="S443" s="149">
        <f>(Sections!$V$2*Sections!$L$2*BikeData!$N$2*((Sections!$P$2)/Sections!$M$2)/(1-Sections!$V$2*Sections!$N$2/Sections!$M$2))/Sections!L443-Sections!W443/Sections!L443</f>
        <v>12.570831760188794</v>
      </c>
      <c r="T443" s="149">
        <f t="shared" si="473"/>
        <v>6.8582415088433493</v>
      </c>
      <c r="U443" s="149">
        <f t="shared" si="471"/>
        <v>50.08380231471731</v>
      </c>
      <c r="V443" s="149">
        <f t="shared" si="472"/>
        <v>1.9931981008389079E-2</v>
      </c>
      <c r="W443" s="149">
        <f>0.5*Sections!$U$2*Sections!$T$2*Sections!N443^2</f>
        <v>454.6460890430667</v>
      </c>
      <c r="X443" s="149">
        <f>BikeData!$N$2*((Sections!$P$2)/Sections!$N$2)-(0.5*Sections!$U$2*Sections!$T$2*Sections!N443^2)/BikeData!$G$5</f>
        <v>8.7121757475659809</v>
      </c>
      <c r="Y443" s="149">
        <f>Sections!$V$2*BikeData!$N$2*(Sections!$P$2/Sections!$M$2)/(1-Sections!$V$2*Sections!$N$2/Sections!$M$2)</f>
        <v>15.459349727578084</v>
      </c>
      <c r="Z443" s="149">
        <f t="shared" si="487"/>
        <v>8.7121757475659809</v>
      </c>
      <c r="AA443" s="149">
        <f>$D$2-M443</f>
        <v>86.199999999999989</v>
      </c>
      <c r="AB443" s="149">
        <f>MAX(0, (N443^2 - M$17^2)/(2*Sections!Z443))</f>
        <v>93.488037233484363</v>
      </c>
      <c r="AC443" s="149">
        <f t="shared" si="479"/>
        <v>1</v>
      </c>
      <c r="AD443" s="149">
        <f t="shared" si="474"/>
        <v>-8.7121757475659809</v>
      </c>
      <c r="AE443" s="639"/>
      <c r="FQ443" s="637"/>
      <c r="FR443" s="160">
        <f>INDEX($B$29:$B$34, MATCH($FV443, $A$29:$A$34, 0))</f>
        <v>288.49501037177833</v>
      </c>
      <c r="FS443" s="129">
        <f t="shared" si="480"/>
        <v>417</v>
      </c>
      <c r="FT443" s="129">
        <f t="shared" si="481"/>
        <v>49.174066160280937</v>
      </c>
      <c r="FU443" s="129">
        <f t="shared" si="482"/>
        <v>177.02663817701136</v>
      </c>
      <c r="FV443" s="149">
        <f>IF(GI443=1,
IF(FT443&lt;$E$29,1,
IF(FT443&lt;$E$30,2,
IF(FT443&lt;$E$31,3,
IF(FT443&lt;$E$32,4,
IF(FT443&lt;$E$33,5,
IF(FT443&lt;$E$34,6)))))),
IF(FT443&gt;$F$29,1,
IF(FT443&gt;$F$30,2,
IF(FT443&gt;$F$31,3,
IF(FT443&gt;$F$32,4,
IF(FT443&gt;$F$33,5,
IF(FT443&gt;$F$34,6)))))))</f>
        <v>3</v>
      </c>
      <c r="FW443" s="149" cm="1">
        <f t="array" ref="FW443">INDEX(Sections!$A$37:$F$67, MATCH(FT443, Acceleration!$H$6:$H$36, 1), Sections!FV443)</f>
        <v>6.8582415088433493</v>
      </c>
      <c r="FX443" s="129">
        <f>(BikeData!$G$5/FR443)*BikeData!$N$2*(Sections!$O$2/Sections!$N$2)-Sections!GC443/Sections!FR443</f>
        <v>8.489917183747675</v>
      </c>
      <c r="FY443" s="129">
        <f>(Sections!$V$2*Sections!$L$2*BikeData!$N$2*((Sections!$P$2)/Sections!$M$2)/(1-Sections!$V$2*Sections!$N$2/Sections!$M$2))/Sections!FR443-Sections!GC443/Sections!FR443</f>
        <v>12.638043002856927</v>
      </c>
      <c r="FZ443" s="129">
        <f t="shared" si="483"/>
        <v>6.8582415088433493</v>
      </c>
      <c r="GA443" s="129">
        <f t="shared" si="477"/>
        <v>48.99507665553589</v>
      </c>
      <c r="GB443" s="129">
        <f t="shared" si="468"/>
        <v>2.0373000544095132E-2</v>
      </c>
      <c r="GC443" s="149">
        <f>0.5*Sections!$U$2*Sections!$T$2*Sections!FT443^2</f>
        <v>435.25598089242362</v>
      </c>
      <c r="GD443" s="149">
        <f>BikeData!$N$2*((Sections!$P$2)/Sections!$N$2)-(0.5*Sections!$U$2*Sections!$T$2*Sections!FT443^2)/BikeData!$G$5</f>
        <v>8.7856231269244773</v>
      </c>
      <c r="GE443" s="149">
        <f>Sections!$V$2*BikeData!$N$2*(Sections!$P$2/Sections!$M$2)/(1-Sections!$V$2*Sections!$N$2/Sections!$M$2)</f>
        <v>15.459349727578084</v>
      </c>
      <c r="GF443" s="149">
        <f t="shared" si="484"/>
        <v>8.7856231269244773</v>
      </c>
      <c r="GG443" s="149">
        <f t="shared" si="485"/>
        <v>97.541114220000054</v>
      </c>
      <c r="GH443" s="149">
        <f>MAX(0, (FT443^2 - CX$6^2)/(2*Sections!GF443))</f>
        <v>137.61623665174054</v>
      </c>
      <c r="GI443" s="149">
        <f t="shared" si="486"/>
        <v>1</v>
      </c>
      <c r="GJ443" s="149">
        <f t="shared" si="469"/>
        <v>-8.7856231269244773</v>
      </c>
      <c r="GK443" s="639"/>
    </row>
    <row r="444" spans="2:193">
      <c r="B444" s="65"/>
      <c r="C444" s="65"/>
      <c r="D444" s="65"/>
      <c r="E444" s="111"/>
      <c r="F444" s="111"/>
      <c r="K444" s="674"/>
      <c r="L444" s="192">
        <f>INDEX($B$29:$B$34, MATCH($P444, $A$29:$A$34, 0))</f>
        <v>288.49501037177833</v>
      </c>
      <c r="M444" s="149">
        <f t="shared" si="475"/>
        <v>418</v>
      </c>
      <c r="N444" s="149">
        <f t="shared" si="478"/>
        <v>50.08380231471731</v>
      </c>
      <c r="O444" s="149">
        <f t="shared" si="476"/>
        <v>180.30168833298231</v>
      </c>
      <c r="P444" s="149">
        <f>IF(AC444=1,
IF(N444&lt;$E$29,1,
IF(N444&lt;$E$30,2,
IF(N444&lt;$E$31,3,
IF(N444&lt;$E$32,4,
IF(N444&lt;$E$33,5,
IF(N444&lt;$E$34,6)))))),
IF(N444&gt;$F$29,1,
IF(N444&gt;$F$30,2,
IF(N444&gt;$F$31,3,
IF(N444&gt;$F$32,4,
IF(N444&gt;$F$33,5,
IF(N444&gt;$F$34,6)))))))</f>
        <v>3</v>
      </c>
      <c r="Q444" s="149" cm="1">
        <f t="array" ref="Q444">INDEX(Sections!$A$37:$F$67, MATCH(N444, Acceleration!$H$6:$H$36, 1), Sections!P444)</f>
        <v>6.8582415088433493</v>
      </c>
      <c r="R444" s="149">
        <f>(BikeData!$G$5/L444)*BikeData!$N$2*(Sections!$O$2/Sections!$N$2)-Sections!W444/Sections!L444</f>
        <v>8.4335774749236876</v>
      </c>
      <c r="S444" s="149">
        <f>(Sections!$V$2*Sections!$L$2*BikeData!$N$2*((Sections!$P$2)/Sections!$M$2)/(1-Sections!$V$2*Sections!$N$2/Sections!$M$2))/Sections!L444-Sections!W444/Sections!L444</f>
        <v>12.581703294032939</v>
      </c>
      <c r="T444" s="149">
        <f t="shared" si="473"/>
        <v>6.8582415088433493</v>
      </c>
      <c r="U444" s="149">
        <f t="shared" si="471"/>
        <v>49.909309174994988</v>
      </c>
      <c r="V444" s="149">
        <f t="shared" si="472"/>
        <v>2.0001377796967965E-2</v>
      </c>
      <c r="W444" s="149">
        <f>0.5*Sections!$U$2*Sections!$T$2*Sections!N444^2</f>
        <v>451.50970577394287</v>
      </c>
      <c r="X444" s="149">
        <f>BikeData!$N$2*((Sections!$P$2)/Sections!$N$2)-(0.5*Sections!$U$2*Sections!$T$2*Sections!N444^2)/BikeData!$G$5</f>
        <v>8.7240559872217531</v>
      </c>
      <c r="Y444" s="149">
        <f>Sections!$V$2*BikeData!$N$2*(Sections!$P$2/Sections!$M$2)/(1-Sections!$V$2*Sections!$N$2/Sections!$M$2)</f>
        <v>15.459349727578084</v>
      </c>
      <c r="Z444" s="149">
        <f t="shared" si="487"/>
        <v>8.7240559872217531</v>
      </c>
      <c r="AA444" s="149">
        <f>$D$2-M444</f>
        <v>85.199999999999989</v>
      </c>
      <c r="AB444" s="149">
        <f>MAX(0, (N444^2 - M$17^2)/(2*Sections!Z444))</f>
        <v>92.362088930397434</v>
      </c>
      <c r="AC444" s="149">
        <f t="shared" si="479"/>
        <v>1</v>
      </c>
      <c r="AD444" s="149">
        <f t="shared" si="474"/>
        <v>-8.7240559872217531</v>
      </c>
      <c r="AE444" s="639"/>
      <c r="FQ444" s="637"/>
      <c r="FR444" s="160">
        <f>INDEX($B$29:$B$34, MATCH($FV444, $A$29:$A$34, 0))</f>
        <v>288.49501037177833</v>
      </c>
      <c r="FS444" s="129">
        <f t="shared" si="480"/>
        <v>418</v>
      </c>
      <c r="FT444" s="129">
        <f t="shared" si="481"/>
        <v>48.99507665553589</v>
      </c>
      <c r="FU444" s="129">
        <f t="shared" si="482"/>
        <v>176.38227595992922</v>
      </c>
      <c r="FV444" s="149">
        <f>IF(GI444=1,
IF(FT444&lt;$E$29,1,
IF(FT444&lt;$E$30,2,
IF(FT444&lt;$E$31,3,
IF(FT444&lt;$E$32,4,
IF(FT444&lt;$E$33,5,
IF(FT444&lt;$E$34,6)))))),
IF(FT444&gt;$F$29,1,
IF(FT444&gt;$F$30,2,
IF(FT444&gt;$F$31,3,
IF(FT444&gt;$F$32,4,
IF(FT444&gt;$F$33,5,
IF(FT444&gt;$F$34,6)))))))</f>
        <v>3</v>
      </c>
      <c r="FW444" s="149" cm="1">
        <f t="array" ref="FW444">INDEX(Sections!$A$37:$F$67, MATCH(FT444, Acceleration!$H$6:$H$36, 1), Sections!FV444)</f>
        <v>6.8582415088433493</v>
      </c>
      <c r="FX444" s="129">
        <f>(BikeData!$G$5/FR444)*BikeData!$N$2*(Sections!$O$2/Sections!$N$2)-Sections!GC444/Sections!FR444</f>
        <v>8.5008803692863673</v>
      </c>
      <c r="FY444" s="129">
        <f>(Sections!$V$2*Sections!$L$2*BikeData!$N$2*((Sections!$P$2)/Sections!$M$2)/(1-Sections!$V$2*Sections!$N$2/Sections!$M$2))/Sections!FR444-Sections!GC444/Sections!FR444</f>
        <v>12.649006188395619</v>
      </c>
      <c r="FZ444" s="129">
        <f t="shared" si="483"/>
        <v>6.8582415088433493</v>
      </c>
      <c r="GA444" s="129">
        <f t="shared" si="477"/>
        <v>48.815185438935323</v>
      </c>
      <c r="GB444" s="129">
        <f t="shared" si="468"/>
        <v>2.0447752180320591E-2</v>
      </c>
      <c r="GC444" s="149">
        <f>0.5*Sections!$U$2*Sections!$T$2*Sections!FT444^2</f>
        <v>432.09315656673078</v>
      </c>
      <c r="GD444" s="149">
        <f>BikeData!$N$2*((Sections!$P$2)/Sections!$N$2)-(0.5*Sections!$U$2*Sections!$T$2*Sections!FT444^2)/BikeData!$G$5</f>
        <v>8.797603522097555</v>
      </c>
      <c r="GE444" s="149">
        <f>Sections!$V$2*BikeData!$N$2*(Sections!$P$2/Sections!$M$2)/(1-Sections!$V$2*Sections!$N$2/Sections!$M$2)</f>
        <v>15.459349727578084</v>
      </c>
      <c r="GF444" s="149">
        <f t="shared" si="484"/>
        <v>8.797603522097555</v>
      </c>
      <c r="GG444" s="149">
        <f t="shared" si="485"/>
        <v>96.541114220000054</v>
      </c>
      <c r="GH444" s="149">
        <f>MAX(0, (FT444^2 - CX$6^2)/(2*Sections!GF444))</f>
        <v>136.43019547609131</v>
      </c>
      <c r="GI444" s="149">
        <f t="shared" si="486"/>
        <v>1</v>
      </c>
      <c r="GJ444" s="149">
        <f t="shared" si="469"/>
        <v>-8.797603522097555</v>
      </c>
      <c r="GK444" s="639"/>
    </row>
    <row r="445" spans="2:193">
      <c r="B445" s="65"/>
      <c r="C445" s="65"/>
      <c r="D445" s="65"/>
      <c r="E445" s="111"/>
      <c r="F445" s="111"/>
      <c r="K445" s="674"/>
      <c r="L445" s="192">
        <f>INDEX($B$29:$B$34, MATCH($P445, $A$29:$A$34, 0))</f>
        <v>288.49501037177833</v>
      </c>
      <c r="M445" s="149">
        <f t="shared" si="475"/>
        <v>419</v>
      </c>
      <c r="N445" s="149">
        <f t="shared" si="478"/>
        <v>49.909309174994988</v>
      </c>
      <c r="O445" s="149">
        <f t="shared" si="476"/>
        <v>179.67351302998196</v>
      </c>
      <c r="P445" s="149">
        <f>IF(AC445=1,
IF(N445&lt;$E$29,1,
IF(N445&lt;$E$30,2,
IF(N445&lt;$E$31,3,
IF(N445&lt;$E$32,4,
IF(N445&lt;$E$33,5,
IF(N445&lt;$E$34,6)))))),
IF(N445&gt;$F$29,1,
IF(N445&gt;$F$30,2,
IF(N445&gt;$F$31,3,
IF(N445&gt;$F$32,4,
IF(N445&gt;$F$33,5,
IF(N445&gt;$F$34,6)))))))</f>
        <v>3</v>
      </c>
      <c r="Q445" s="149" cm="1">
        <f t="array" ref="Q445">INDEX(Sections!$A$37:$F$67, MATCH(N445, Acceleration!$H$6:$H$36, 1), Sections!P445)</f>
        <v>6.8582415088433493</v>
      </c>
      <c r="R445" s="149">
        <f>(BikeData!$G$5/L445)*BikeData!$N$2*(Sections!$O$2/Sections!$N$2)-Sections!W445/Sections!L445</f>
        <v>8.4444638335867097</v>
      </c>
      <c r="S445" s="149">
        <f>(Sections!$V$2*Sections!$L$2*BikeData!$N$2*((Sections!$P$2)/Sections!$M$2)/(1-Sections!$V$2*Sections!$N$2/Sections!$M$2))/Sections!L445-Sections!W445/Sections!L445</f>
        <v>12.592589652695963</v>
      </c>
      <c r="T445" s="149">
        <f t="shared" si="473"/>
        <v>6.8582415088433493</v>
      </c>
      <c r="U445" s="149">
        <f t="shared" si="471"/>
        <v>49.733964626508815</v>
      </c>
      <c r="V445" s="149">
        <f t="shared" si="472"/>
        <v>2.0071600658004781E-2</v>
      </c>
      <c r="W445" s="149">
        <f>0.5*Sections!$U$2*Sections!$T$2*Sections!N445^2</f>
        <v>448.36904561854294</v>
      </c>
      <c r="X445" s="149">
        <f>BikeData!$N$2*((Sections!$P$2)/Sections!$N$2)-(0.5*Sections!$U$2*Sections!$T$2*Sections!N445^2)/BikeData!$G$5</f>
        <v>8.7359524272043281</v>
      </c>
      <c r="Y445" s="149">
        <f>Sections!$V$2*BikeData!$N$2*(Sections!$P$2/Sections!$M$2)/(1-Sections!$V$2*Sections!$N$2/Sections!$M$2)</f>
        <v>15.459349727578084</v>
      </c>
      <c r="Z445" s="149">
        <f t="shared" si="487"/>
        <v>8.7359524272043281</v>
      </c>
      <c r="AA445" s="149">
        <f>$D$2-M445</f>
        <v>84.199999999999989</v>
      </c>
      <c r="AB445" s="149">
        <f>MAX(0, (N445^2 - M$17^2)/(2*Sections!Z445))</f>
        <v>91.237673920505799</v>
      </c>
      <c r="AC445" s="149">
        <f t="shared" si="479"/>
        <v>1</v>
      </c>
      <c r="AD445" s="149">
        <f t="shared" si="474"/>
        <v>-8.7359524272043281</v>
      </c>
      <c r="AE445" s="639"/>
      <c r="FQ445" s="637"/>
      <c r="FR445" s="160">
        <f>INDEX($B$29:$B$34, MATCH($FV445, $A$29:$A$34, 0))</f>
        <v>288.49501037177833</v>
      </c>
      <c r="FS445" s="129">
        <f t="shared" si="480"/>
        <v>419</v>
      </c>
      <c r="FT445" s="129">
        <f t="shared" si="481"/>
        <v>48.815185438935323</v>
      </c>
      <c r="FU445" s="129">
        <f t="shared" si="482"/>
        <v>175.73466758016716</v>
      </c>
      <c r="FV445" s="149">
        <f>IF(GI445=1,
IF(FT445&lt;$E$29,1,
IF(FT445&lt;$E$30,2,
IF(FT445&lt;$E$31,3,
IF(FT445&lt;$E$32,4,
IF(FT445&lt;$E$33,5,
IF(FT445&lt;$E$34,6)))))),
IF(FT445&gt;$F$29,1,
IF(FT445&gt;$F$30,2,
IF(FT445&gt;$F$31,3,
IF(FT445&gt;$F$32,4,
IF(FT445&gt;$F$33,5,
IF(FT445&gt;$F$34,6)))))))</f>
        <v>3</v>
      </c>
      <c r="FW445" s="149" cm="1">
        <f t="array" ref="FW445">INDEX(Sections!$A$37:$F$67, MATCH(FT445, Acceleration!$H$6:$H$36, 1), Sections!FV445)</f>
        <v>6.8582415088433493</v>
      </c>
      <c r="FX445" s="129">
        <f>(BikeData!$G$5/FR445)*BikeData!$N$2*(Sections!$O$2/Sections!$N$2)-Sections!GC445/Sections!FR445</f>
        <v>8.5118585046235218</v>
      </c>
      <c r="FY445" s="129">
        <f>(Sections!$V$2*Sections!$L$2*BikeData!$N$2*((Sections!$P$2)/Sections!$M$2)/(1-Sections!$V$2*Sections!$N$2/Sections!$M$2))/Sections!FR445-Sections!GC445/Sections!FR445</f>
        <v>12.659984323732772</v>
      </c>
      <c r="FZ445" s="129">
        <f t="shared" si="483"/>
        <v>6.8582415088433493</v>
      </c>
      <c r="GA445" s="129">
        <f t="shared" si="477"/>
        <v>48.634382168680801</v>
      </c>
      <c r="GB445" s="129">
        <f t="shared" si="468"/>
        <v>2.0523436369189928E-2</v>
      </c>
      <c r="GC445" s="149">
        <f>0.5*Sections!$U$2*Sections!$T$2*Sections!FT445^2</f>
        <v>428.92601929877577</v>
      </c>
      <c r="GD445" s="149">
        <f>BikeData!$N$2*((Sections!$P$2)/Sections!$N$2)-(0.5*Sections!$U$2*Sections!$T$2*Sections!FT445^2)/BikeData!$G$5</f>
        <v>8.8096002541731426</v>
      </c>
      <c r="GE445" s="149">
        <f>Sections!$V$2*BikeData!$N$2*(Sections!$P$2/Sections!$M$2)/(1-Sections!$V$2*Sections!$N$2/Sections!$M$2)</f>
        <v>15.459349727578084</v>
      </c>
      <c r="GF445" s="149">
        <f t="shared" si="484"/>
        <v>8.8096002541731426</v>
      </c>
      <c r="GG445" s="149">
        <f t="shared" si="485"/>
        <v>95.541114220000054</v>
      </c>
      <c r="GH445" s="149">
        <f>MAX(0, (FT445^2 - CX$6^2)/(2*Sections!GF445))</f>
        <v>135.2457694268729</v>
      </c>
      <c r="GI445" s="149">
        <f t="shared" si="486"/>
        <v>1</v>
      </c>
      <c r="GJ445" s="149">
        <f t="shared" si="469"/>
        <v>-8.8096002541731426</v>
      </c>
      <c r="GK445" s="639"/>
    </row>
    <row r="446" spans="2:193">
      <c r="B446" s="65"/>
      <c r="C446" s="65"/>
      <c r="D446" s="65"/>
      <c r="E446" s="111"/>
      <c r="F446" s="111"/>
      <c r="K446" s="674"/>
      <c r="L446" s="192">
        <f>INDEX($B$29:$B$34, MATCH($P446, $A$29:$A$34, 0))</f>
        <v>288.49501037177833</v>
      </c>
      <c r="M446" s="149">
        <f t="shared" si="475"/>
        <v>420</v>
      </c>
      <c r="N446" s="149">
        <f t="shared" si="478"/>
        <v>49.733964626508815</v>
      </c>
      <c r="O446" s="149">
        <f t="shared" si="476"/>
        <v>179.04227265543173</v>
      </c>
      <c r="P446" s="149">
        <f>IF(AC446=1,
IF(N446&lt;$E$29,1,
IF(N446&lt;$E$30,2,
IF(N446&lt;$E$31,3,
IF(N446&lt;$E$32,4,
IF(N446&lt;$E$33,5,
IF(N446&lt;$E$34,6)))))),
IF(N446&gt;$F$29,1,
IF(N446&gt;$F$30,2,
IF(N446&gt;$F$31,3,
IF(N446&gt;$F$32,4,
IF(N446&gt;$F$33,5,
IF(N446&gt;$F$34,6)))))))</f>
        <v>3</v>
      </c>
      <c r="Q446" s="149" cm="1">
        <f t="array" ref="Q446">INDEX(Sections!$A$37:$F$67, MATCH(N446, Acceleration!$H$6:$H$36, 1), Sections!P446)</f>
        <v>6.8582415088433493</v>
      </c>
      <c r="R446" s="149">
        <f>(BikeData!$G$5/L446)*BikeData!$N$2*(Sections!$O$2/Sections!$N$2)-Sections!W446/Sections!L446</f>
        <v>8.4553650372842739</v>
      </c>
      <c r="S446" s="149">
        <f>(Sections!$V$2*Sections!$L$2*BikeData!$N$2*((Sections!$P$2)/Sections!$M$2)/(1-Sections!$V$2*Sections!$N$2/Sections!$M$2))/Sections!L446-Sections!W446/Sections!L446</f>
        <v>12.603490856393526</v>
      </c>
      <c r="T446" s="149">
        <f t="shared" si="473"/>
        <v>6.8582415088433493</v>
      </c>
      <c r="U446" s="149">
        <f t="shared" si="471"/>
        <v>49.557759304589432</v>
      </c>
      <c r="V446" s="149">
        <f t="shared" si="472"/>
        <v>2.014266568065446E-2</v>
      </c>
      <c r="W446" s="149">
        <f>0.5*Sections!$U$2*Sections!$T$2*Sections!N446^2</f>
        <v>445.22410274474942</v>
      </c>
      <c r="X446" s="149">
        <f>BikeData!$N$2*((Sections!$P$2)/Sections!$N$2)-(0.5*Sections!$U$2*Sections!$T$2*Sections!N446^2)/BikeData!$G$5</f>
        <v>8.7478650896050603</v>
      </c>
      <c r="Y446" s="149">
        <f>Sections!$V$2*BikeData!$N$2*(Sections!$P$2/Sections!$M$2)/(1-Sections!$V$2*Sections!$N$2/Sections!$M$2)</f>
        <v>15.459349727578084</v>
      </c>
      <c r="Z446" s="149">
        <f t="shared" si="487"/>
        <v>8.7478650896050603</v>
      </c>
      <c r="AA446" s="149">
        <f>$D$2-M446</f>
        <v>83.199999999999989</v>
      </c>
      <c r="AB446" s="149">
        <f>MAX(0, (N446^2 - M$17^2)/(2*Sections!Z446))</f>
        <v>90.114790115802464</v>
      </c>
      <c r="AC446" s="149">
        <f t="shared" si="479"/>
        <v>1</v>
      </c>
      <c r="AD446" s="149">
        <f t="shared" si="474"/>
        <v>-8.7478650896050603</v>
      </c>
      <c r="AE446" s="639"/>
      <c r="FQ446" s="637"/>
      <c r="FR446" s="160">
        <f>INDEX($B$29:$B$34, MATCH($FV446, $A$29:$A$34, 0))</f>
        <v>288.49501037177833</v>
      </c>
      <c r="FS446" s="129">
        <f t="shared" si="480"/>
        <v>420</v>
      </c>
      <c r="FT446" s="129">
        <f t="shared" si="481"/>
        <v>48.634382168680801</v>
      </c>
      <c r="FU446" s="129">
        <f t="shared" si="482"/>
        <v>175.0837758072509</v>
      </c>
      <c r="FV446" s="149">
        <f>IF(GI446=1,
IF(FT446&lt;$E$29,1,
IF(FT446&lt;$E$30,2,
IF(FT446&lt;$E$31,3,
IF(FT446&lt;$E$32,4,
IF(FT446&lt;$E$33,5,
IF(FT446&lt;$E$34,6)))))),
IF(FT446&gt;$F$29,1,
IF(FT446&gt;$F$30,2,
IF(FT446&gt;$F$31,3,
IF(FT446&gt;$F$32,4,
IF(FT446&gt;$F$33,5,
IF(FT446&gt;$F$34,6)))))))</f>
        <v>3</v>
      </c>
      <c r="FW446" s="149" cm="1">
        <f t="array" ref="FW446">INDEX(Sections!$A$37:$F$67, MATCH(FT446, Acceleration!$H$6:$H$36, 1), Sections!FV446)</f>
        <v>6.8582415088433493</v>
      </c>
      <c r="FX446" s="129">
        <f>(BikeData!$G$5/FR446)*BikeData!$N$2*(Sections!$O$2/Sections!$N$2)-Sections!GC446/Sections!FR446</f>
        <v>8.5228516101452261</v>
      </c>
      <c r="FY446" s="129">
        <f>(Sections!$V$2*Sections!$L$2*BikeData!$N$2*((Sections!$P$2)/Sections!$M$2)/(1-Sections!$V$2*Sections!$N$2/Sections!$M$2))/Sections!FR446-Sections!GC446/Sections!FR446</f>
        <v>12.670977429254478</v>
      </c>
      <c r="FZ446" s="129">
        <f t="shared" si="483"/>
        <v>6.8582415088433493</v>
      </c>
      <c r="GA446" s="129">
        <f t="shared" si="477"/>
        <v>48.452656297033286</v>
      </c>
      <c r="GB446" s="129">
        <f t="shared" si="468"/>
        <v>2.0600072178597759E-2</v>
      </c>
      <c r="GC446" s="149">
        <f>0.5*Sections!$U$2*Sections!$T$2*Sections!FT446^2</f>
        <v>425.75456320727346</v>
      </c>
      <c r="GD446" s="149">
        <f>BikeData!$N$2*((Sections!$P$2)/Sections!$N$2)-(0.5*Sections!$U$2*Sections!$T$2*Sections!FT446^2)/BikeData!$G$5</f>
        <v>8.8216133454288332</v>
      </c>
      <c r="GE446" s="149">
        <f>Sections!$V$2*BikeData!$N$2*(Sections!$P$2/Sections!$M$2)/(1-Sections!$V$2*Sections!$N$2/Sections!$M$2)</f>
        <v>15.459349727578084</v>
      </c>
      <c r="GF446" s="149">
        <f t="shared" si="484"/>
        <v>8.8216133454288332</v>
      </c>
      <c r="GG446" s="149">
        <f t="shared" si="485"/>
        <v>94.541114220000054</v>
      </c>
      <c r="GH446" s="149">
        <f>MAX(0, (FT446^2 - CX$6^2)/(2*Sections!GF446))</f>
        <v>134.0629563046393</v>
      </c>
      <c r="GI446" s="149">
        <f t="shared" si="486"/>
        <v>1</v>
      </c>
      <c r="GJ446" s="149">
        <f t="shared" si="469"/>
        <v>-8.8216133454288332</v>
      </c>
      <c r="GK446" s="639"/>
    </row>
    <row r="447" spans="2:193">
      <c r="B447" s="65"/>
      <c r="C447" s="65"/>
      <c r="D447" s="65"/>
      <c r="E447" s="111"/>
      <c r="F447" s="111"/>
      <c r="K447" s="674"/>
      <c r="L447" s="192">
        <f>INDEX($B$29:$B$34, MATCH($P447, $A$29:$A$34, 0))</f>
        <v>288.49501037177833</v>
      </c>
      <c r="M447" s="149">
        <f t="shared" si="475"/>
        <v>421</v>
      </c>
      <c r="N447" s="149">
        <f t="shared" si="478"/>
        <v>49.557759304589432</v>
      </c>
      <c r="O447" s="149">
        <f t="shared" si="476"/>
        <v>178.40793349652196</v>
      </c>
      <c r="P447" s="149">
        <f>IF(AC447=1,
IF(N447&lt;$E$29,1,
IF(N447&lt;$E$30,2,
IF(N447&lt;$E$31,3,
IF(N447&lt;$E$32,4,
IF(N447&lt;$E$33,5,
IF(N447&lt;$E$34,6)))))),
IF(N447&gt;$F$29,1,
IF(N447&gt;$F$30,2,
IF(N447&gt;$F$31,3,
IF(N447&gt;$F$32,4,
IF(N447&gt;$F$33,5,
IF(N447&gt;$F$34,6)))))))</f>
        <v>3</v>
      </c>
      <c r="Q447" s="149" cm="1">
        <f t="array" ref="Q447">INDEX(Sections!$A$37:$F$67, MATCH(N447, Acceleration!$H$6:$H$36, 1), Sections!P447)</f>
        <v>6.8582415088433493</v>
      </c>
      <c r="R447" s="149">
        <f>(BikeData!$G$5/L447)*BikeData!$N$2*(Sections!$O$2/Sections!$N$2)-Sections!W447/Sections!L447</f>
        <v>8.4662811062596077</v>
      </c>
      <c r="S447" s="149">
        <f>(Sections!$V$2*Sections!$L$2*BikeData!$N$2*((Sections!$P$2)/Sections!$M$2)/(1-Sections!$V$2*Sections!$N$2/Sections!$M$2))/Sections!L447-Sections!W447/Sections!L447</f>
        <v>12.61440692536886</v>
      </c>
      <c r="T447" s="149">
        <f t="shared" si="473"/>
        <v>6.8582415088433493</v>
      </c>
      <c r="U447" s="149">
        <f t="shared" si="471"/>
        <v>49.380683665766817</v>
      </c>
      <c r="V447" s="149">
        <f t="shared" si="472"/>
        <v>2.0214589394733182E-2</v>
      </c>
      <c r="W447" s="149">
        <f>0.5*Sections!$U$2*Sections!$T$2*Sections!N447^2</f>
        <v>442.07487131249167</v>
      </c>
      <c r="X447" s="149">
        <f>BikeData!$N$2*((Sections!$P$2)/Sections!$N$2)-(0.5*Sections!$U$2*Sections!$T$2*Sections!N447^2)/BikeData!$G$5</f>
        <v>8.7597939965454312</v>
      </c>
      <c r="Y447" s="149">
        <f>Sections!$V$2*BikeData!$N$2*(Sections!$P$2/Sections!$M$2)/(1-Sections!$V$2*Sections!$N$2/Sections!$M$2)</f>
        <v>15.459349727578084</v>
      </c>
      <c r="Z447" s="149">
        <f t="shared" si="487"/>
        <v>8.7597939965454312</v>
      </c>
      <c r="AA447" s="149">
        <f>$D$2-M447</f>
        <v>82.199999999999989</v>
      </c>
      <c r="AB447" s="149">
        <f>MAX(0, (N447^2 - M$17^2)/(2*Sections!Z447))</f>
        <v>88.993435431123686</v>
      </c>
      <c r="AC447" s="149">
        <f t="shared" si="479"/>
        <v>1</v>
      </c>
      <c r="AD447" s="149">
        <f t="shared" si="474"/>
        <v>-8.7597939965454312</v>
      </c>
      <c r="AE447" s="639"/>
      <c r="FQ447" s="637"/>
      <c r="FR447" s="160">
        <f>INDEX($B$29:$B$34, MATCH($FV447, $A$29:$A$34, 0))</f>
        <v>288.49501037177833</v>
      </c>
      <c r="FS447" s="129">
        <f t="shared" si="480"/>
        <v>421</v>
      </c>
      <c r="FT447" s="129">
        <f t="shared" si="481"/>
        <v>48.452656297033286</v>
      </c>
      <c r="FU447" s="129">
        <f t="shared" si="482"/>
        <v>174.42956266931984</v>
      </c>
      <c r="FV447" s="149">
        <f>IF(GI447=1,
IF(FT447&lt;$E$29,1,
IF(FT447&lt;$E$30,2,
IF(FT447&lt;$E$31,3,
IF(FT447&lt;$E$32,4,
IF(FT447&lt;$E$33,5,
IF(FT447&lt;$E$34,6)))))),
IF(FT447&gt;$F$29,1,
IF(FT447&gt;$F$30,2,
IF(FT447&gt;$F$31,3,
IF(FT447&gt;$F$32,4,
IF(FT447&gt;$F$33,5,
IF(FT447&gt;$F$34,6)))))))</f>
        <v>3</v>
      </c>
      <c r="FW447" s="149" cm="1">
        <f t="array" ref="FW447">INDEX(Sections!$A$37:$F$67, MATCH(FT447, Acceleration!$H$6:$H$36, 1), Sections!FV447)</f>
        <v>6.8582415088433493</v>
      </c>
      <c r="FX447" s="129">
        <f>(BikeData!$G$5/FR447)*BikeData!$N$2*(Sections!$O$2/Sections!$N$2)-Sections!GC447/Sections!FR447</f>
        <v>8.5338597062653694</v>
      </c>
      <c r="FY447" s="129">
        <f>(Sections!$V$2*Sections!$L$2*BikeData!$N$2*((Sections!$P$2)/Sections!$M$2)/(1-Sections!$V$2*Sections!$N$2/Sections!$M$2))/Sections!FR447-Sections!GC447/Sections!FR447</f>
        <v>12.681985525374621</v>
      </c>
      <c r="FZ447" s="129">
        <f t="shared" si="483"/>
        <v>6.8582415088433493</v>
      </c>
      <c r="GA447" s="129">
        <f t="shared" si="477"/>
        <v>48.269997064450855</v>
      </c>
      <c r="GB447" s="129">
        <f t="shared" si="468"/>
        <v>2.0677679225003711E-2</v>
      </c>
      <c r="GC447" s="149">
        <f>0.5*Sections!$U$2*Sections!$T$2*Sections!FT447^2</f>
        <v>422.57878240291905</v>
      </c>
      <c r="GD447" s="149">
        <f>BikeData!$N$2*((Sections!$P$2)/Sections!$N$2)-(0.5*Sections!$U$2*Sections!$T$2*Sections!FT447^2)/BikeData!$G$5</f>
        <v>8.8336428181725992</v>
      </c>
      <c r="GE447" s="149">
        <f>Sections!$V$2*BikeData!$N$2*(Sections!$P$2/Sections!$M$2)/(1-Sections!$V$2*Sections!$N$2/Sections!$M$2)</f>
        <v>15.459349727578084</v>
      </c>
      <c r="GF447" s="149">
        <f t="shared" si="484"/>
        <v>8.8336428181725992</v>
      </c>
      <c r="GG447" s="149">
        <f t="shared" si="485"/>
        <v>93.541114220000054</v>
      </c>
      <c r="GH447" s="149">
        <f>MAX(0, (FT447^2 - CX$6^2)/(2*Sections!GF447))</f>
        <v>132.88175391293984</v>
      </c>
      <c r="GI447" s="149">
        <f t="shared" si="486"/>
        <v>1</v>
      </c>
      <c r="GJ447" s="149">
        <f t="shared" si="469"/>
        <v>-8.8336428181725992</v>
      </c>
      <c r="GK447" s="639"/>
    </row>
    <row r="448" spans="2:193">
      <c r="B448" s="65"/>
      <c r="C448" s="65"/>
      <c r="D448" s="65"/>
      <c r="E448" s="111"/>
      <c r="F448" s="111"/>
      <c r="K448" s="674"/>
      <c r="L448" s="192">
        <f>INDEX($B$29:$B$34, MATCH($P448, $A$29:$A$34, 0))</f>
        <v>288.49501037177833</v>
      </c>
      <c r="M448" s="149">
        <f t="shared" si="475"/>
        <v>422</v>
      </c>
      <c r="N448" s="149">
        <f t="shared" si="478"/>
        <v>49.380683665766817</v>
      </c>
      <c r="O448" s="149">
        <f t="shared" si="476"/>
        <v>177.77046119676055</v>
      </c>
      <c r="P448" s="149">
        <f>IF(AC448=1,
IF(N448&lt;$E$29,1,
IF(N448&lt;$E$30,2,
IF(N448&lt;$E$31,3,
IF(N448&lt;$E$32,4,
IF(N448&lt;$E$33,5,
IF(N448&lt;$E$34,6)))))),
IF(N448&gt;$F$29,1,
IF(N448&gt;$F$30,2,
IF(N448&gt;$F$31,3,
IF(N448&gt;$F$32,4,
IF(N448&gt;$F$33,5,
IF(N448&gt;$F$34,6)))))))</f>
        <v>3</v>
      </c>
      <c r="Q448" s="149" cm="1">
        <f t="array" ref="Q448">INDEX(Sections!$A$37:$F$67, MATCH(N448, Acceleration!$H$6:$H$36, 1), Sections!P448)</f>
        <v>6.8582415088433493</v>
      </c>
      <c r="R448" s="149">
        <f>(BikeData!$G$5/L448)*BikeData!$N$2*(Sections!$O$2/Sections!$N$2)-Sections!W448/Sections!L448</f>
        <v>8.4772120607835433</v>
      </c>
      <c r="S448" s="149">
        <f>(Sections!$V$2*Sections!$L$2*BikeData!$N$2*((Sections!$P$2)/Sections!$M$2)/(1-Sections!$V$2*Sections!$N$2/Sections!$M$2))/Sections!L448-Sections!W448/Sections!L448</f>
        <v>12.625337879892795</v>
      </c>
      <c r="T448" s="149">
        <f t="shared" si="473"/>
        <v>6.8582415088433493</v>
      </c>
      <c r="U448" s="149">
        <f t="shared" si="471"/>
        <v>49.202727982889073</v>
      </c>
      <c r="V448" s="149">
        <f t="shared" si="472"/>
        <v>2.0287388786339379E-2</v>
      </c>
      <c r="W448" s="149">
        <f>0.5*Sections!$U$2*Sections!$T$2*Sections!N448^2</f>
        <v>438.92134547373536</v>
      </c>
      <c r="X448" s="149">
        <f>BikeData!$N$2*((Sections!$P$2)/Sections!$N$2)-(0.5*Sections!$U$2*Sections!$T$2*Sections!N448^2)/BikeData!$G$5</f>
        <v>8.7717391701770833</v>
      </c>
      <c r="Y448" s="149">
        <f>Sections!$V$2*BikeData!$N$2*(Sections!$P$2/Sections!$M$2)/(1-Sections!$V$2*Sections!$N$2/Sections!$M$2)</f>
        <v>15.459349727578084</v>
      </c>
      <c r="Z448" s="149">
        <f t="shared" si="487"/>
        <v>8.7717391701770833</v>
      </c>
      <c r="AA448" s="149">
        <f>$D$2-M448</f>
        <v>81.199999999999989</v>
      </c>
      <c r="AB448" s="149">
        <f>MAX(0, (N448^2 - M$17^2)/(2*Sections!Z448))</f>
        <v>87.873607784145321</v>
      </c>
      <c r="AC448" s="149">
        <f t="shared" si="479"/>
        <v>1</v>
      </c>
      <c r="AD448" s="149">
        <f t="shared" si="474"/>
        <v>-8.7717391701770833</v>
      </c>
      <c r="AE448" s="639"/>
      <c r="FQ448" s="637"/>
      <c r="FR448" s="160">
        <f>INDEX($B$29:$B$34, MATCH($FV448, $A$29:$A$34, 0))</f>
        <v>288.49501037177833</v>
      </c>
      <c r="FS448" s="129">
        <f t="shared" si="480"/>
        <v>422</v>
      </c>
      <c r="FT448" s="129">
        <f t="shared" si="481"/>
        <v>48.269997064450855</v>
      </c>
      <c r="FU448" s="129">
        <f t="shared" si="482"/>
        <v>173.77198943202308</v>
      </c>
      <c r="FV448" s="149">
        <f>IF(GI448=1,
IF(FT448&lt;$E$29,1,
IF(FT448&lt;$E$30,2,
IF(FT448&lt;$E$31,3,
IF(FT448&lt;$E$32,4,
IF(FT448&lt;$E$33,5,
IF(FT448&lt;$E$34,6)))))),
IF(FT448&gt;$F$29,1,
IF(FT448&gt;$F$30,2,
IF(FT448&gt;$F$31,3,
IF(FT448&gt;$F$32,4,
IF(FT448&gt;$F$33,5,
IF(FT448&gt;$F$34,6)))))))</f>
        <v>3</v>
      </c>
      <c r="FW448" s="149" cm="1">
        <f t="array" ref="FW448">INDEX(Sections!$A$37:$F$67, MATCH(FT448, Acceleration!$H$6:$H$36, 1), Sections!FV448)</f>
        <v>6.8582415088433493</v>
      </c>
      <c r="FX448" s="129">
        <f>(BikeData!$G$5/FR448)*BikeData!$N$2*(Sections!$O$2/Sections!$N$2)-Sections!GC448/Sections!FR448</f>
        <v>8.5448828134256765</v>
      </c>
      <c r="FY448" s="129">
        <f>(Sections!$V$2*Sections!$L$2*BikeData!$N$2*((Sections!$P$2)/Sections!$M$2)/(1-Sections!$V$2*Sections!$N$2/Sections!$M$2))/Sections!FR448-Sections!GC448/Sections!FR448</f>
        <v>12.693008632534928</v>
      </c>
      <c r="FZ448" s="129">
        <f t="shared" si="483"/>
        <v>6.8582415088433493</v>
      </c>
      <c r="GA448" s="129">
        <f t="shared" si="477"/>
        <v>48.086393493509249</v>
      </c>
      <c r="GB448" s="129">
        <f t="shared" si="468"/>
        <v>2.075627769386976E-2</v>
      </c>
      <c r="GC448" s="149">
        <f>0.5*Sections!$U$2*Sections!$T$2*Sections!FT448^2</f>
        <v>419.39867098837692</v>
      </c>
      <c r="GD448" s="149">
        <f>BikeData!$N$2*((Sections!$P$2)/Sections!$N$2)-(0.5*Sections!$U$2*Sections!$T$2*Sections!FT448^2)/BikeData!$G$5</f>
        <v>8.8456886947428348</v>
      </c>
      <c r="GE448" s="149">
        <f>Sections!$V$2*BikeData!$N$2*(Sections!$P$2/Sections!$M$2)/(1-Sections!$V$2*Sections!$N$2/Sections!$M$2)</f>
        <v>15.459349727578084</v>
      </c>
      <c r="GF448" s="149">
        <f t="shared" si="484"/>
        <v>8.8456886947428348</v>
      </c>
      <c r="GG448" s="149">
        <f t="shared" si="485"/>
        <v>92.541114220000054</v>
      </c>
      <c r="GH448" s="149">
        <f>MAX(0, (FT448^2 - CX$6^2)/(2*Sections!GF448))</f>
        <v>131.70216005831486</v>
      </c>
      <c r="GI448" s="149">
        <f t="shared" si="486"/>
        <v>1</v>
      </c>
      <c r="GJ448" s="149">
        <f t="shared" si="469"/>
        <v>-8.8456886947428348</v>
      </c>
      <c r="GK448" s="639"/>
    </row>
    <row r="449" spans="2:193">
      <c r="B449" s="65"/>
      <c r="C449" s="65"/>
      <c r="D449" s="65"/>
      <c r="E449" s="111"/>
      <c r="F449" s="111"/>
      <c r="K449" s="674"/>
      <c r="L449" s="192">
        <f>INDEX($B$29:$B$34, MATCH($P449, $A$29:$A$34, 0))</f>
        <v>288.49501037177833</v>
      </c>
      <c r="M449" s="149">
        <f t="shared" si="475"/>
        <v>423</v>
      </c>
      <c r="N449" s="149">
        <f t="shared" si="478"/>
        <v>49.202727982889073</v>
      </c>
      <c r="O449" s="149">
        <f t="shared" si="476"/>
        <v>177.12982073840067</v>
      </c>
      <c r="P449" s="149">
        <f>IF(AC449=1,
IF(N449&lt;$E$29,1,
IF(N449&lt;$E$30,2,
IF(N449&lt;$E$31,3,
IF(N449&lt;$E$32,4,
IF(N449&lt;$E$33,5,
IF(N449&lt;$E$34,6)))))),
IF(N449&gt;$F$29,1,
IF(N449&gt;$F$30,2,
IF(N449&gt;$F$31,3,
IF(N449&gt;$F$32,4,
IF(N449&gt;$F$33,5,
IF(N449&gt;$F$34,6)))))))</f>
        <v>3</v>
      </c>
      <c r="Q449" s="149" cm="1">
        <f t="array" ref="Q449">INDEX(Sections!$A$37:$F$67, MATCH(N449, Acceleration!$H$6:$H$36, 1), Sections!P449)</f>
        <v>6.8582415088433493</v>
      </c>
      <c r="R449" s="149">
        <f>(BikeData!$G$5/L449)*BikeData!$N$2*(Sections!$O$2/Sections!$N$2)-Sections!W449/Sections!L449</f>
        <v>8.4881579211545581</v>
      </c>
      <c r="S449" s="149">
        <f>(Sections!$V$2*Sections!$L$2*BikeData!$N$2*((Sections!$P$2)/Sections!$M$2)/(1-Sections!$V$2*Sections!$N$2/Sections!$M$2))/Sections!L449-Sections!W449/Sections!L449</f>
        <v>12.63628374026381</v>
      </c>
      <c r="T449" s="149">
        <f t="shared" si="473"/>
        <v>6.8582415088433493</v>
      </c>
      <c r="U449" s="149">
        <f t="shared" si="471"/>
        <v>49.023882340067807</v>
      </c>
      <c r="V449" s="149">
        <f t="shared" si="472"/>
        <v>2.0361081314159004E-2</v>
      </c>
      <c r="W449" s="149">
        <f>0.5*Sections!$U$2*Sections!$T$2*Sections!N449^2</f>
        <v>435.76351937247159</v>
      </c>
      <c r="X449" s="149">
        <f>BikeData!$N$2*((Sections!$P$2)/Sections!$N$2)-(0.5*Sections!$U$2*Sections!$T$2*Sections!N449^2)/BikeData!$G$5</f>
        <v>8.783700632681871</v>
      </c>
      <c r="Y449" s="149">
        <f>Sections!$V$2*BikeData!$N$2*(Sections!$P$2/Sections!$M$2)/(1-Sections!$V$2*Sections!$N$2/Sections!$M$2)</f>
        <v>15.459349727578084</v>
      </c>
      <c r="Z449" s="149">
        <f t="shared" si="487"/>
        <v>8.783700632681871</v>
      </c>
      <c r="AA449" s="149">
        <f>$D$2-M449</f>
        <v>80.199999999999989</v>
      </c>
      <c r="AB449" s="149">
        <f>MAX(0, (N449^2 - M$17^2)/(2*Sections!Z449))</f>
        <v>86.755305095378873</v>
      </c>
      <c r="AC449" s="149">
        <f t="shared" si="479"/>
        <v>1</v>
      </c>
      <c r="AD449" s="149">
        <f t="shared" si="474"/>
        <v>-8.783700632681871</v>
      </c>
      <c r="AE449" s="639"/>
      <c r="FQ449" s="637"/>
      <c r="FR449" s="160">
        <f>INDEX($B$29:$B$34, MATCH($FV449, $A$29:$A$34, 0))</f>
        <v>288.49501037177833</v>
      </c>
      <c r="FS449" s="129">
        <f t="shared" si="480"/>
        <v>423</v>
      </c>
      <c r="FT449" s="129">
        <f t="shared" si="481"/>
        <v>48.086393493509249</v>
      </c>
      <c r="FU449" s="129">
        <f t="shared" si="482"/>
        <v>173.11101657663329</v>
      </c>
      <c r="FV449" s="149">
        <f>IF(GI449=1,
IF(FT449&lt;$E$29,1,
IF(FT449&lt;$E$30,2,
IF(FT449&lt;$E$31,3,
IF(FT449&lt;$E$32,4,
IF(FT449&lt;$E$33,5,
IF(FT449&lt;$E$34,6)))))),
IF(FT449&gt;$F$29,1,
IF(FT449&gt;$F$30,2,
IF(FT449&gt;$F$31,3,
IF(FT449&gt;$F$32,4,
IF(FT449&gt;$F$33,5,
IF(FT449&gt;$F$34,6)))))))</f>
        <v>3</v>
      </c>
      <c r="FW449" s="149" cm="1">
        <f t="array" ref="FW449">INDEX(Sections!$A$37:$F$67, MATCH(FT449, Acceleration!$H$6:$H$36, 1), Sections!FV449)</f>
        <v>6.8582415088433493</v>
      </c>
      <c r="FX449" s="129">
        <f>(BikeData!$G$5/FR449)*BikeData!$N$2*(Sections!$O$2/Sections!$N$2)-Sections!GC449/Sections!FR449</f>
        <v>8.5559209520957484</v>
      </c>
      <c r="FY449" s="129">
        <f>(Sections!$V$2*Sections!$L$2*BikeData!$N$2*((Sections!$P$2)/Sections!$M$2)/(1-Sections!$V$2*Sections!$N$2/Sections!$M$2))/Sections!FR449-Sections!GC449/Sections!FR449</f>
        <v>12.704046771205</v>
      </c>
      <c r="FZ449" s="129">
        <f t="shared" si="483"/>
        <v>6.8582415088433493</v>
      </c>
      <c r="GA449" s="129">
        <f t="shared" si="477"/>
        <v>47.901834382595325</v>
      </c>
      <c r="GB449" s="129">
        <f t="shared" si="468"/>
        <v>2.0835888361034123E-2</v>
      </c>
      <c r="GC449" s="149">
        <f>0.5*Sections!$U$2*Sections!$T$2*Sections!FT449^2</f>
        <v>416.21422305826957</v>
      </c>
      <c r="GD449" s="149">
        <f>BikeData!$N$2*((Sections!$P$2)/Sections!$N$2)-(0.5*Sections!$U$2*Sections!$T$2*Sections!FT449^2)/BikeData!$G$5</f>
        <v>8.8577509975083935</v>
      </c>
      <c r="GE449" s="149">
        <f>Sections!$V$2*BikeData!$N$2*(Sections!$P$2/Sections!$M$2)/(1-Sections!$V$2*Sections!$N$2/Sections!$M$2)</f>
        <v>15.459349727578084</v>
      </c>
      <c r="GF449" s="149">
        <f t="shared" si="484"/>
        <v>8.8577509975083935</v>
      </c>
      <c r="GG449" s="149">
        <f t="shared" si="485"/>
        <v>91.541114220000054</v>
      </c>
      <c r="GH449" s="149">
        <f>MAX(0, (FT449^2 - CX$6^2)/(2*Sections!GF449))</f>
        <v>130.52417255029175</v>
      </c>
      <c r="GI449" s="149">
        <f t="shared" si="486"/>
        <v>1</v>
      </c>
      <c r="GJ449" s="149">
        <f t="shared" si="469"/>
        <v>-8.8577509975083935</v>
      </c>
      <c r="GK449" s="639"/>
    </row>
    <row r="450" spans="2:193">
      <c r="B450" s="65"/>
      <c r="C450" s="65"/>
      <c r="D450" s="65"/>
      <c r="E450" s="111"/>
      <c r="F450" s="111"/>
      <c r="K450" s="674"/>
      <c r="L450" s="192">
        <f>INDEX($B$29:$B$34, MATCH($P450, $A$29:$A$34, 0))</f>
        <v>288.49501037177833</v>
      </c>
      <c r="M450" s="149">
        <f t="shared" si="475"/>
        <v>424</v>
      </c>
      <c r="N450" s="149">
        <f t="shared" si="478"/>
        <v>49.023882340067807</v>
      </c>
      <c r="O450" s="149">
        <f t="shared" si="476"/>
        <v>176.48597642424411</v>
      </c>
      <c r="P450" s="149">
        <f>IF(AC450=1,
IF(N450&lt;$E$29,1,
IF(N450&lt;$E$30,2,
IF(N450&lt;$E$31,3,
IF(N450&lt;$E$32,4,
IF(N450&lt;$E$33,5,
IF(N450&lt;$E$34,6)))))),
IF(N450&gt;$F$29,1,
IF(N450&gt;$F$30,2,
IF(N450&gt;$F$31,3,
IF(N450&gt;$F$32,4,
IF(N450&gt;$F$33,5,
IF(N450&gt;$F$34,6)))))))</f>
        <v>3</v>
      </c>
      <c r="Q450" s="149" cm="1">
        <f t="array" ref="Q450">INDEX(Sections!$A$37:$F$67, MATCH(N450, Acceleration!$H$6:$H$36, 1), Sections!P450)</f>
        <v>6.8582415088433493</v>
      </c>
      <c r="R450" s="149">
        <f>(BikeData!$G$5/L450)*BikeData!$N$2*(Sections!$O$2/Sections!$N$2)-Sections!W450/Sections!L450</f>
        <v>8.4991187076988055</v>
      </c>
      <c r="S450" s="149">
        <f>(Sections!$V$2*Sections!$L$2*BikeData!$N$2*((Sections!$P$2)/Sections!$M$2)/(1-Sections!$V$2*Sections!$N$2/Sections!$M$2))/Sections!L450-Sections!W450/Sections!L450</f>
        <v>12.647244526808056</v>
      </c>
      <c r="T450" s="149">
        <f t="shared" si="473"/>
        <v>6.8582415088433493</v>
      </c>
      <c r="U450" s="149">
        <f t="shared" si="471"/>
        <v>48.844136627442481</v>
      </c>
      <c r="V450" s="149">
        <f t="shared" si="472"/>
        <v>2.0435684926492531E-2</v>
      </c>
      <c r="W450" s="149">
        <f>0.5*Sections!$U$2*Sections!$T$2*Sections!N450^2</f>
        <v>432.60138714470617</v>
      </c>
      <c r="X450" s="149">
        <f>BikeData!$N$2*((Sections!$P$2)/Sections!$N$2)-(0.5*Sections!$U$2*Sections!$T$2*Sections!N450^2)/BikeData!$G$5</f>
        <v>8.7956784062718913</v>
      </c>
      <c r="Y450" s="149">
        <f>Sections!$V$2*BikeData!$N$2*(Sections!$P$2/Sections!$M$2)/(1-Sections!$V$2*Sections!$N$2/Sections!$M$2)</f>
        <v>15.459349727578084</v>
      </c>
      <c r="Z450" s="149">
        <f t="shared" si="487"/>
        <v>8.7956784062718913</v>
      </c>
      <c r="AA450" s="149">
        <f>$D$2-M450</f>
        <v>79.199999999999989</v>
      </c>
      <c r="AB450" s="149">
        <f>MAX(0, (N450^2 - M$17^2)/(2*Sections!Z450))</f>
        <v>85.638525288167756</v>
      </c>
      <c r="AC450" s="149">
        <f t="shared" si="479"/>
        <v>1</v>
      </c>
      <c r="AD450" s="149">
        <f t="shared" si="474"/>
        <v>-8.7956784062718913</v>
      </c>
      <c r="AE450" s="639"/>
      <c r="FQ450" s="637"/>
      <c r="FR450" s="160">
        <f>INDEX($B$29:$B$34, MATCH($FV450, $A$29:$A$34, 0))</f>
        <v>288.49501037177833</v>
      </c>
      <c r="FS450" s="129">
        <f t="shared" si="480"/>
        <v>424</v>
      </c>
      <c r="FT450" s="129">
        <f t="shared" si="481"/>
        <v>47.901834382595325</v>
      </c>
      <c r="FU450" s="129">
        <f t="shared" si="482"/>
        <v>172.44660377734317</v>
      </c>
      <c r="FV450" s="149">
        <f>IF(GI450=1,
IF(FT450&lt;$E$29,1,
IF(FT450&lt;$E$30,2,
IF(FT450&lt;$E$31,3,
IF(FT450&lt;$E$32,4,
IF(FT450&lt;$E$33,5,
IF(FT450&lt;$E$34,6)))))),
IF(FT450&gt;$F$29,1,
IF(FT450&gt;$F$30,2,
IF(FT450&gt;$F$31,3,
IF(FT450&gt;$F$32,4,
IF(FT450&gt;$F$33,5,
IF(FT450&gt;$F$34,6)))))))</f>
        <v>3</v>
      </c>
      <c r="FW450" s="149" cm="1">
        <f t="array" ref="FW450">INDEX(Sections!$A$37:$F$67, MATCH(FT450, Acceleration!$H$6:$H$36, 1), Sections!FV450)</f>
        <v>6.8582415088433493</v>
      </c>
      <c r="FX450" s="129">
        <f>(BikeData!$G$5/FR450)*BikeData!$N$2*(Sections!$O$2/Sections!$N$2)-Sections!GC450/Sections!FR450</f>
        <v>8.5669741427730983</v>
      </c>
      <c r="FY450" s="129">
        <f>(Sections!$V$2*Sections!$L$2*BikeData!$N$2*((Sections!$P$2)/Sections!$M$2)/(1-Sections!$V$2*Sections!$N$2/Sections!$M$2))/Sections!FR450-Sections!GC450/Sections!FR450</f>
        <v>12.71509996188235</v>
      </c>
      <c r="FZ450" s="129">
        <f t="shared" si="483"/>
        <v>6.8582415088433493</v>
      </c>
      <c r="GA450" s="129">
        <f t="shared" si="477"/>
        <v>47.716308299362957</v>
      </c>
      <c r="GB450" s="129">
        <f t="shared" si="468"/>
        <v>2.0916532615074406E-2</v>
      </c>
      <c r="GC450" s="149">
        <f>0.5*Sections!$U$2*Sections!$T$2*Sections!FT450^2</f>
        <v>413.02543269916646</v>
      </c>
      <c r="GD450" s="149">
        <f>BikeData!$N$2*((Sections!$P$2)/Sections!$N$2)-(0.5*Sections!$U$2*Sections!$T$2*Sections!FT450^2)/BikeData!$G$5</f>
        <v>8.8698297488686322</v>
      </c>
      <c r="GE450" s="149">
        <f>Sections!$V$2*BikeData!$N$2*(Sections!$P$2/Sections!$M$2)/(1-Sections!$V$2*Sections!$N$2/Sections!$M$2)</f>
        <v>15.459349727578084</v>
      </c>
      <c r="GF450" s="149">
        <f t="shared" si="484"/>
        <v>8.8698297488686322</v>
      </c>
      <c r="GG450" s="149">
        <f t="shared" si="485"/>
        <v>90.541114220000054</v>
      </c>
      <c r="GH450" s="149">
        <f>MAX(0, (FT450^2 - CX$6^2)/(2*Sections!GF450))</f>
        <v>129.34778920138075</v>
      </c>
      <c r="GI450" s="149">
        <f t="shared" si="486"/>
        <v>1</v>
      </c>
      <c r="GJ450" s="149">
        <f t="shared" si="469"/>
        <v>-8.8698297488686322</v>
      </c>
      <c r="GK450" s="639"/>
    </row>
    <row r="451" spans="2:193">
      <c r="B451" s="65"/>
      <c r="C451" s="65"/>
      <c r="D451" s="65"/>
      <c r="E451" s="111"/>
      <c r="F451" s="111"/>
      <c r="K451" s="674"/>
      <c r="L451" s="192">
        <f>INDEX($B$29:$B$34, MATCH($P451, $A$29:$A$34, 0))</f>
        <v>288.49501037177833</v>
      </c>
      <c r="M451" s="149">
        <f t="shared" si="475"/>
        <v>425</v>
      </c>
      <c r="N451" s="149">
        <f t="shared" si="478"/>
        <v>48.844136627442481</v>
      </c>
      <c r="O451" s="149">
        <f t="shared" si="476"/>
        <v>175.83889185879295</v>
      </c>
      <c r="P451" s="149">
        <f>IF(AC451=1,
IF(N451&lt;$E$29,1,
IF(N451&lt;$E$30,2,
IF(N451&lt;$E$31,3,
IF(N451&lt;$E$32,4,
IF(N451&lt;$E$33,5,
IF(N451&lt;$E$34,6)))))),
IF(N451&gt;$F$29,1,
IF(N451&gt;$F$30,2,
IF(N451&gt;$F$31,3,
IF(N451&gt;$F$32,4,
IF(N451&gt;$F$33,5,
IF(N451&gt;$F$34,6)))))))</f>
        <v>3</v>
      </c>
      <c r="Q451" s="149" cm="1">
        <f t="array" ref="Q451">INDEX(Sections!$A$37:$F$67, MATCH(N451, Acceleration!$H$6:$H$36, 1), Sections!P451)</f>
        <v>6.8582415088433493</v>
      </c>
      <c r="R451" s="149">
        <f>(BikeData!$G$5/L451)*BikeData!$N$2*(Sections!$O$2/Sections!$N$2)-Sections!W451/Sections!L451</f>
        <v>8.5100944407701569</v>
      </c>
      <c r="S451" s="149">
        <f>(Sections!$V$2*Sections!$L$2*BikeData!$N$2*((Sections!$P$2)/Sections!$M$2)/(1-Sections!$V$2*Sections!$N$2/Sections!$M$2))/Sections!L451-Sections!W451/Sections!L451</f>
        <v>12.65822025987941</v>
      </c>
      <c r="T451" s="149">
        <f t="shared" si="473"/>
        <v>6.8582415088433493</v>
      </c>
      <c r="U451" s="149">
        <f t="shared" si="471"/>
        <v>48.663480535755859</v>
      </c>
      <c r="V451" s="149">
        <f t="shared" si="472"/>
        <v>2.0511218079020122E-2</v>
      </c>
      <c r="W451" s="149">
        <f>0.5*Sections!$U$2*Sections!$T$2*Sections!N451^2</f>
        <v>429.43494291844826</v>
      </c>
      <c r="X451" s="149">
        <f>BikeData!$N$2*((Sections!$P$2)/Sections!$N$2)-(0.5*Sections!$U$2*Sections!$T$2*Sections!N451^2)/BikeData!$G$5</f>
        <v>8.8076725131895355</v>
      </c>
      <c r="Y451" s="149">
        <f>Sections!$V$2*BikeData!$N$2*(Sections!$P$2/Sections!$M$2)/(1-Sections!$V$2*Sections!$N$2/Sections!$M$2)</f>
        <v>15.459349727578084</v>
      </c>
      <c r="Z451" s="149">
        <f t="shared" si="487"/>
        <v>8.8076725131895355</v>
      </c>
      <c r="AA451" s="149">
        <f>$D$2-M451</f>
        <v>78.199999999999989</v>
      </c>
      <c r="AB451" s="149">
        <f>MAX(0, (N451^2 - M$17^2)/(2*Sections!Z451))</f>
        <v>84.523266288683175</v>
      </c>
      <c r="AC451" s="149">
        <f t="shared" si="479"/>
        <v>1</v>
      </c>
      <c r="AD451" s="149">
        <f t="shared" si="474"/>
        <v>-8.8076725131895355</v>
      </c>
      <c r="AE451" s="639"/>
      <c r="FQ451" s="637"/>
      <c r="FR451" s="160">
        <f>INDEX($B$29:$B$34, MATCH($FV451, $A$29:$A$34, 0))</f>
        <v>288.49501037177833</v>
      </c>
      <c r="FS451" s="129">
        <f t="shared" si="480"/>
        <v>425</v>
      </c>
      <c r="FT451" s="129">
        <f t="shared" si="481"/>
        <v>47.716308299362957</v>
      </c>
      <c r="FU451" s="129">
        <f t="shared" si="482"/>
        <v>171.77870987770666</v>
      </c>
      <c r="FV451" s="149">
        <f>IF(GI451=1,
IF(FT451&lt;$E$29,1,
IF(FT451&lt;$E$30,2,
IF(FT451&lt;$E$31,3,
IF(FT451&lt;$E$32,4,
IF(FT451&lt;$E$33,5,
IF(FT451&lt;$E$34,6)))))),
IF(FT451&gt;$F$29,1,
IF(FT451&gt;$F$30,2,
IF(FT451&gt;$F$31,3,
IF(FT451&gt;$F$32,4,
IF(FT451&gt;$F$33,5,
IF(FT451&gt;$F$34,6)))))))</f>
        <v>3</v>
      </c>
      <c r="FW451" s="149" cm="1">
        <f t="array" ref="FW451">INDEX(Sections!$A$37:$F$67, MATCH(FT451, Acceleration!$H$6:$H$36, 1), Sections!FV451)</f>
        <v>6.8582415088433493</v>
      </c>
      <c r="FX451" s="129">
        <f>(BikeData!$G$5/FR451)*BikeData!$N$2*(Sections!$O$2/Sections!$N$2)-Sections!GC451/Sections!FR451</f>
        <v>8.5780424059831883</v>
      </c>
      <c r="FY451" s="129">
        <f>(Sections!$V$2*Sections!$L$2*BikeData!$N$2*((Sections!$P$2)/Sections!$M$2)/(1-Sections!$V$2*Sections!$N$2/Sections!$M$2))/Sections!FR451-Sections!GC451/Sections!FR451</f>
        <v>12.72616822509244</v>
      </c>
      <c r="FZ451" s="129">
        <f t="shared" si="483"/>
        <v>6.8582415088433493</v>
      </c>
      <c r="GA451" s="129">
        <f t="shared" si="477"/>
        <v>47.529803573940292</v>
      </c>
      <c r="GB451" s="129">
        <f t="shared" si="468"/>
        <v>2.0998232480716954E-2</v>
      </c>
      <c r="GC451" s="149">
        <f>0.5*Sections!$U$2*Sections!$T$2*Sections!FT451^2</f>
        <v>409.83229398957377</v>
      </c>
      <c r="GD451" s="149">
        <f>BikeData!$N$2*((Sections!$P$2)/Sections!$N$2)-(0.5*Sections!$U$2*Sections!$T$2*Sections!FT451^2)/BikeData!$G$5</f>
        <v>8.8819249712534543</v>
      </c>
      <c r="GE451" s="149">
        <f>Sections!$V$2*BikeData!$N$2*(Sections!$P$2/Sections!$M$2)/(1-Sections!$V$2*Sections!$N$2/Sections!$M$2)</f>
        <v>15.459349727578084</v>
      </c>
      <c r="GF451" s="149">
        <f t="shared" si="484"/>
        <v>8.8819249712534543</v>
      </c>
      <c r="GG451" s="149">
        <f t="shared" si="485"/>
        <v>89.541114220000054</v>
      </c>
      <c r="GH451" s="149">
        <f>MAX(0, (FT451^2 - CX$6^2)/(2*Sections!GF451))</f>
        <v>128.17300782707107</v>
      </c>
      <c r="GI451" s="149">
        <f t="shared" si="486"/>
        <v>1</v>
      </c>
      <c r="GJ451" s="149">
        <f t="shared" si="469"/>
        <v>-8.8819249712534543</v>
      </c>
      <c r="GK451" s="639"/>
    </row>
    <row r="452" spans="2:193">
      <c r="B452" s="65"/>
      <c r="C452" s="65"/>
      <c r="D452" s="65"/>
      <c r="E452" s="111"/>
      <c r="F452" s="111"/>
      <c r="K452" s="674"/>
      <c r="L452" s="192">
        <f>INDEX($B$29:$B$34, MATCH($P452, $A$29:$A$34, 0))</f>
        <v>288.49501037177833</v>
      </c>
      <c r="M452" s="149">
        <f t="shared" si="475"/>
        <v>426</v>
      </c>
      <c r="N452" s="149">
        <f t="shared" si="478"/>
        <v>48.663480535755859</v>
      </c>
      <c r="O452" s="149">
        <f t="shared" si="476"/>
        <v>175.1885299287211</v>
      </c>
      <c r="P452" s="149">
        <f>IF(AC452=1,
IF(N452&lt;$E$29,1,
IF(N452&lt;$E$30,2,
IF(N452&lt;$E$31,3,
IF(N452&lt;$E$32,4,
IF(N452&lt;$E$33,5,
IF(N452&lt;$E$34,6)))))),
IF(N452&gt;$F$29,1,
IF(N452&gt;$F$30,2,
IF(N452&gt;$F$31,3,
IF(N452&gt;$F$32,4,
IF(N452&gt;$F$33,5,
IF(N452&gt;$F$34,6)))))))</f>
        <v>3</v>
      </c>
      <c r="Q452" s="149" cm="1">
        <f t="array" ref="Q452">INDEX(Sections!$A$37:$F$67, MATCH(N452, Acceleration!$H$6:$H$36, 1), Sections!P452)</f>
        <v>6.8582415088433493</v>
      </c>
      <c r="R452" s="149">
        <f>(BikeData!$G$5/L452)*BikeData!$N$2*(Sections!$O$2/Sections!$N$2)-Sections!W452/Sections!L452</f>
        <v>8.5210851407502446</v>
      </c>
      <c r="S452" s="149">
        <f>(Sections!$V$2*Sections!$L$2*BikeData!$N$2*((Sections!$P$2)/Sections!$M$2)/(1-Sections!$V$2*Sections!$N$2/Sections!$M$2))/Sections!L452-Sections!W452/Sections!L452</f>
        <v>12.669210959859496</v>
      </c>
      <c r="T452" s="149">
        <f t="shared" si="473"/>
        <v>6.8582415088433493</v>
      </c>
      <c r="U452" s="149">
        <f t="shared" si="471"/>
        <v>48.481903550731943</v>
      </c>
      <c r="V452" s="149">
        <f t="shared" si="472"/>
        <v>2.0587699753385997E-2</v>
      </c>
      <c r="W452" s="149">
        <f>0.5*Sections!$U$2*Sections!$T$2*Sections!N452^2</f>
        <v>426.26418081370008</v>
      </c>
      <c r="X452" s="149">
        <f>BikeData!$N$2*((Sections!$P$2)/Sections!$N$2)-(0.5*Sections!$U$2*Sections!$T$2*Sections!N452^2)/BikeData!$G$5</f>
        <v>8.8196829757075204</v>
      </c>
      <c r="Y452" s="149">
        <f>Sections!$V$2*BikeData!$N$2*(Sections!$P$2/Sections!$M$2)/(1-Sections!$V$2*Sections!$N$2/Sections!$M$2)</f>
        <v>15.459349727578084</v>
      </c>
      <c r="Z452" s="149">
        <f t="shared" si="487"/>
        <v>8.8196829757075204</v>
      </c>
      <c r="AA452" s="149">
        <f>$D$2-M452</f>
        <v>77.199999999999989</v>
      </c>
      <c r="AB452" s="149">
        <f>MAX(0, (N452^2 - M$17^2)/(2*Sections!Z452))</f>
        <v>83.409526025920584</v>
      </c>
      <c r="AC452" s="149">
        <f t="shared" si="479"/>
        <v>1</v>
      </c>
      <c r="AD452" s="149">
        <f t="shared" si="474"/>
        <v>-8.8196829757075204</v>
      </c>
      <c r="AE452" s="639"/>
      <c r="FQ452" s="637"/>
      <c r="FR452" s="160">
        <f>INDEX($B$29:$B$34, MATCH($FV452, $A$29:$A$34, 0))</f>
        <v>288.49501037177833</v>
      </c>
      <c r="FS452" s="129">
        <f t="shared" si="480"/>
        <v>426</v>
      </c>
      <c r="FT452" s="129">
        <f t="shared" si="481"/>
        <v>47.529803573940292</v>
      </c>
      <c r="FU452" s="129">
        <f t="shared" si="482"/>
        <v>171.10729286618505</v>
      </c>
      <c r="FV452" s="149">
        <f>IF(GI452=1,
IF(FT452&lt;$E$29,1,
IF(FT452&lt;$E$30,2,
IF(FT452&lt;$E$31,3,
IF(FT452&lt;$E$32,4,
IF(FT452&lt;$E$33,5,
IF(FT452&lt;$E$34,6)))))),
IF(FT452&gt;$F$29,1,
IF(FT452&gt;$F$30,2,
IF(FT452&gt;$F$31,3,
IF(FT452&gt;$F$32,4,
IF(FT452&gt;$F$33,5,
IF(FT452&gt;$F$34,6)))))))</f>
        <v>3</v>
      </c>
      <c r="FW452" s="149" cm="1">
        <f t="array" ref="FW452">INDEX(Sections!$A$37:$F$67, MATCH(FT452, Acceleration!$H$6:$H$36, 1), Sections!FV452)</f>
        <v>6.8582415088433493</v>
      </c>
      <c r="FX452" s="129">
        <f>(BikeData!$G$5/FR452)*BikeData!$N$2*(Sections!$O$2/Sections!$N$2)-Sections!GC452/Sections!FR452</f>
        <v>8.5891257622794743</v>
      </c>
      <c r="FY452" s="129">
        <f>(Sections!$V$2*Sections!$L$2*BikeData!$N$2*((Sections!$P$2)/Sections!$M$2)/(1-Sections!$V$2*Sections!$N$2/Sections!$M$2))/Sections!FR452-Sections!GC452/Sections!FR452</f>
        <v>12.737251581388726</v>
      </c>
      <c r="FZ452" s="129">
        <f t="shared" si="483"/>
        <v>6.8582415088433493</v>
      </c>
      <c r="GA452" s="129">
        <f t="shared" si="477"/>
        <v>47.342308291876734</v>
      </c>
      <c r="GB452" s="129">
        <f t="shared" si="468"/>
        <v>2.1081010643346162E-2</v>
      </c>
      <c r="GC452" s="149">
        <f>0.5*Sections!$U$2*Sections!$T$2*Sections!FT452^2</f>
        <v>406.6348009999225</v>
      </c>
      <c r="GD452" s="149">
        <f>BikeData!$N$2*((Sections!$P$2)/Sections!$N$2)-(0.5*Sections!$U$2*Sections!$T$2*Sections!FT452^2)/BikeData!$G$5</f>
        <v>8.8940366871233447</v>
      </c>
      <c r="GE452" s="149">
        <f>Sections!$V$2*BikeData!$N$2*(Sections!$P$2/Sections!$M$2)/(1-Sections!$V$2*Sections!$N$2/Sections!$M$2)</f>
        <v>15.459349727578084</v>
      </c>
      <c r="GF452" s="149">
        <f t="shared" si="484"/>
        <v>8.8940366871233447</v>
      </c>
      <c r="GG452" s="149">
        <f t="shared" si="485"/>
        <v>88.541114220000054</v>
      </c>
      <c r="GH452" s="149">
        <f>MAX(0, (FT452^2 - CX$6^2)/(2*Sections!GF452))</f>
        <v>126.99982624582678</v>
      </c>
      <c r="GI452" s="149">
        <f t="shared" si="486"/>
        <v>1</v>
      </c>
      <c r="GJ452" s="149">
        <f t="shared" si="469"/>
        <v>-8.8940366871233447</v>
      </c>
      <c r="GK452" s="639"/>
    </row>
    <row r="453" spans="2:193">
      <c r="B453" s="65"/>
      <c r="C453" s="65"/>
      <c r="D453" s="65"/>
      <c r="E453" s="111"/>
      <c r="F453" s="111"/>
      <c r="K453" s="674"/>
      <c r="L453" s="192">
        <f>INDEX($B$29:$B$34, MATCH($P453, $A$29:$A$34, 0))</f>
        <v>288.49501037177833</v>
      </c>
      <c r="M453" s="149">
        <f t="shared" si="475"/>
        <v>427</v>
      </c>
      <c r="N453" s="149">
        <f t="shared" si="478"/>
        <v>48.481903550731943</v>
      </c>
      <c r="O453" s="149">
        <f t="shared" si="476"/>
        <v>174.534852782635</v>
      </c>
      <c r="P453" s="149">
        <f>IF(AC453=1,
IF(N453&lt;$E$29,1,
IF(N453&lt;$E$30,2,
IF(N453&lt;$E$31,3,
IF(N453&lt;$E$32,4,
IF(N453&lt;$E$33,5,
IF(N453&lt;$E$34,6)))))),
IF(N453&gt;$F$29,1,
IF(N453&gt;$F$30,2,
IF(N453&gt;$F$31,3,
IF(N453&gt;$F$32,4,
IF(N453&gt;$F$33,5,
IF(N453&gt;$F$34,6)))))))</f>
        <v>3</v>
      </c>
      <c r="Q453" s="149" cm="1">
        <f t="array" ref="Q453">INDEX(Sections!$A$37:$F$67, MATCH(N453, Acceleration!$H$6:$H$36, 1), Sections!P453)</f>
        <v>6.8582415088433493</v>
      </c>
      <c r="R453" s="149">
        <f>(BikeData!$G$5/L453)*BikeData!$N$2*(Sections!$O$2/Sections!$N$2)-Sections!W453/Sections!L453</f>
        <v>8.5320908280484851</v>
      </c>
      <c r="S453" s="149">
        <f>(Sections!$V$2*Sections!$L$2*BikeData!$N$2*((Sections!$P$2)/Sections!$M$2)/(1-Sections!$V$2*Sections!$N$2/Sections!$M$2))/Sections!L453-Sections!W453/Sections!L453</f>
        <v>12.680216647157737</v>
      </c>
      <c r="T453" s="149">
        <f t="shared" si="473"/>
        <v>6.8582415088433493</v>
      </c>
      <c r="U453" s="149">
        <f t="shared" si="471"/>
        <v>48.299394947247698</v>
      </c>
      <c r="V453" s="149">
        <f t="shared" si="472"/>
        <v>2.0665149476598213E-2</v>
      </c>
      <c r="W453" s="149">
        <f>0.5*Sections!$U$2*Sections!$T$2*Sections!N453^2</f>
        <v>423.0890949424454</v>
      </c>
      <c r="X453" s="149">
        <f>BikeData!$N$2*((Sections!$P$2)/Sections!$N$2)-(0.5*Sections!$U$2*Sections!$T$2*Sections!N453^2)/BikeData!$G$5</f>
        <v>8.8317098161289387</v>
      </c>
      <c r="Y453" s="149">
        <f>Sections!$V$2*BikeData!$N$2*(Sections!$P$2/Sections!$M$2)/(1-Sections!$V$2*Sections!$N$2/Sections!$M$2)</f>
        <v>15.459349727578084</v>
      </c>
      <c r="Z453" s="149">
        <f t="shared" si="487"/>
        <v>8.8317098161289387</v>
      </c>
      <c r="AA453" s="149">
        <f>$D$2-M453</f>
        <v>76.199999999999989</v>
      </c>
      <c r="AB453" s="149">
        <f>MAX(0, (N453^2 - M$17^2)/(2*Sections!Z453))</f>
        <v>82.297302431695556</v>
      </c>
      <c r="AC453" s="149">
        <f t="shared" si="479"/>
        <v>1</v>
      </c>
      <c r="AD453" s="149">
        <f t="shared" si="474"/>
        <v>-8.8317098161289387</v>
      </c>
      <c r="AE453" s="639"/>
      <c r="FQ453" s="637"/>
      <c r="FR453" s="160">
        <f>INDEX($B$29:$B$34, MATCH($FV453, $A$29:$A$34, 0))</f>
        <v>288.49501037177833</v>
      </c>
      <c r="FS453" s="129">
        <f t="shared" si="480"/>
        <v>427</v>
      </c>
      <c r="FT453" s="129">
        <f t="shared" si="481"/>
        <v>47.342308291876734</v>
      </c>
      <c r="FU453" s="129">
        <f t="shared" si="482"/>
        <v>170.43230985075624</v>
      </c>
      <c r="FV453" s="149">
        <f>IF(GI453=1,
IF(FT453&lt;$E$29,1,
IF(FT453&lt;$E$30,2,
IF(FT453&lt;$E$31,3,
IF(FT453&lt;$E$32,4,
IF(FT453&lt;$E$33,5,
IF(FT453&lt;$E$34,6)))))),
IF(FT453&gt;$F$29,1,
IF(FT453&gt;$F$30,2,
IF(FT453&gt;$F$31,3,
IF(FT453&gt;$F$32,4,
IF(FT453&gt;$F$33,5,
IF(FT453&gt;$F$34,6)))))))</f>
        <v>3</v>
      </c>
      <c r="FW453" s="149" cm="1">
        <f t="array" ref="FW453">INDEX(Sections!$A$37:$F$67, MATCH(FT453, Acceleration!$H$6:$H$36, 1), Sections!FV453)</f>
        <v>6.8582415088433493</v>
      </c>
      <c r="FX453" s="129">
        <f>(BikeData!$G$5/FR453)*BikeData!$N$2*(Sections!$O$2/Sections!$N$2)-Sections!GC453/Sections!FR453</f>
        <v>8.6002242322434377</v>
      </c>
      <c r="FY453" s="129">
        <f>(Sections!$V$2*Sections!$L$2*BikeData!$N$2*((Sections!$P$2)/Sections!$M$2)/(1-Sections!$V$2*Sections!$N$2/Sections!$M$2))/Sections!FR453-Sections!GC453/Sections!FR453</f>
        <v>12.74835005135269</v>
      </c>
      <c r="FZ453" s="129">
        <f t="shared" si="483"/>
        <v>6.8582415088433493</v>
      </c>
      <c r="GA453" s="129">
        <f t="shared" si="477"/>
        <v>47.153810286817354</v>
      </c>
      <c r="GB453" s="129">
        <f t="shared" si="468"/>
        <v>2.1164890474674895E-2</v>
      </c>
      <c r="GC453" s="149">
        <f>0.5*Sections!$U$2*Sections!$T$2*Sections!FT453^2</f>
        <v>403.43294779255808</v>
      </c>
      <c r="GD453" s="149">
        <f>BikeData!$N$2*((Sections!$P$2)/Sections!$N$2)-(0.5*Sections!$U$2*Sections!$T$2*Sections!FT453^2)/BikeData!$G$5</f>
        <v>8.9061649189694219</v>
      </c>
      <c r="GE453" s="149">
        <f>Sections!$V$2*BikeData!$N$2*(Sections!$P$2/Sections!$M$2)/(1-Sections!$V$2*Sections!$N$2/Sections!$M$2)</f>
        <v>15.459349727578084</v>
      </c>
      <c r="GF453" s="149">
        <f t="shared" si="484"/>
        <v>8.9061649189694219</v>
      </c>
      <c r="GG453" s="149">
        <f t="shared" si="485"/>
        <v>87.541114220000054</v>
      </c>
      <c r="GH453" s="149">
        <f>MAX(0, (FT453^2 - CX$6^2)/(2*Sections!GF453))</f>
        <v>125.82824227908257</v>
      </c>
      <c r="GI453" s="149">
        <f t="shared" si="486"/>
        <v>1</v>
      </c>
      <c r="GJ453" s="149">
        <f t="shared" si="469"/>
        <v>-8.9061649189694219</v>
      </c>
      <c r="GK453" s="639"/>
    </row>
    <row r="454" spans="2:193">
      <c r="B454" s="65"/>
      <c r="C454" s="65"/>
      <c r="D454" s="65"/>
      <c r="E454" s="111"/>
      <c r="F454" s="111"/>
      <c r="K454" s="674"/>
      <c r="L454" s="192">
        <f>INDEX($B$29:$B$34, MATCH($P454, $A$29:$A$34, 0))</f>
        <v>288.49501037177833</v>
      </c>
      <c r="M454" s="149">
        <f t="shared" si="475"/>
        <v>428</v>
      </c>
      <c r="N454" s="149">
        <f t="shared" si="478"/>
        <v>48.299394947247698</v>
      </c>
      <c r="O454" s="149">
        <f t="shared" si="476"/>
        <v>173.87782181009172</v>
      </c>
      <c r="P454" s="149">
        <f>IF(AC454=1,
IF(N454&lt;$E$29,1,
IF(N454&lt;$E$30,2,
IF(N454&lt;$E$31,3,
IF(N454&lt;$E$32,4,
IF(N454&lt;$E$33,5,
IF(N454&lt;$E$34,6)))))),
IF(N454&gt;$F$29,1,
IF(N454&gt;$F$30,2,
IF(N454&gt;$F$31,3,
IF(N454&gt;$F$32,4,
IF(N454&gt;$F$33,5,
IF(N454&gt;$F$34,6)))))))</f>
        <v>3</v>
      </c>
      <c r="Q454" s="149" cm="1">
        <f t="array" ref="Q454">INDEX(Sections!$A$37:$F$67, MATCH(N454, Acceleration!$H$6:$H$36, 1), Sections!P454)</f>
        <v>6.8582415088433493</v>
      </c>
      <c r="R454" s="149">
        <f>(BikeData!$G$5/L454)*BikeData!$N$2*(Sections!$O$2/Sections!$N$2)-Sections!W454/Sections!L454</f>
        <v>8.5431115231021337</v>
      </c>
      <c r="S454" s="149">
        <f>(Sections!$V$2*Sections!$L$2*BikeData!$N$2*((Sections!$P$2)/Sections!$M$2)/(1-Sections!$V$2*Sections!$N$2/Sections!$M$2))/Sections!L454-Sections!W454/Sections!L454</f>
        <v>12.691237342211386</v>
      </c>
      <c r="T454" s="149">
        <f t="shared" si="473"/>
        <v>6.8582415088433493</v>
      </c>
      <c r="U454" s="149">
        <f t="shared" si="471"/>
        <v>48.115943783289147</v>
      </c>
      <c r="V454" s="149">
        <f t="shared" si="472"/>
        <v>2.0743587341322079E-2</v>
      </c>
      <c r="W454" s="149">
        <f>0.5*Sections!$U$2*Sections!$T$2*Sections!N454^2</f>
        <v>419.90967940863897</v>
      </c>
      <c r="X454" s="149">
        <f>BikeData!$N$2*((Sections!$P$2)/Sections!$N$2)-(0.5*Sections!$U$2*Sections!$T$2*Sections!N454^2)/BikeData!$G$5</f>
        <v>8.843753056787298</v>
      </c>
      <c r="Y454" s="149">
        <f>Sections!$V$2*BikeData!$N$2*(Sections!$P$2/Sections!$M$2)/(1-Sections!$V$2*Sections!$N$2/Sections!$M$2)</f>
        <v>15.459349727578084</v>
      </c>
      <c r="Z454" s="149">
        <f t="shared" si="487"/>
        <v>8.843753056787298</v>
      </c>
      <c r="AA454" s="149">
        <f>$D$2-M454</f>
        <v>75.199999999999989</v>
      </c>
      <c r="AB454" s="149">
        <f>MAX(0, (N454^2 - M$17^2)/(2*Sections!Z454))</f>
        <v>81.18659344064011</v>
      </c>
      <c r="AC454" s="149">
        <f t="shared" si="479"/>
        <v>1</v>
      </c>
      <c r="AD454" s="149">
        <f t="shared" si="474"/>
        <v>-8.843753056787298</v>
      </c>
      <c r="AE454" s="639"/>
      <c r="FQ454" s="637"/>
      <c r="FR454" s="160">
        <f>INDEX($B$29:$B$34, MATCH($FV454, $A$29:$A$34, 0))</f>
        <v>288.49501037177833</v>
      </c>
      <c r="FS454" s="129">
        <f t="shared" si="480"/>
        <v>428</v>
      </c>
      <c r="FT454" s="129">
        <f t="shared" si="481"/>
        <v>47.153810286817354</v>
      </c>
      <c r="FU454" s="129">
        <f t="shared" si="482"/>
        <v>169.75371703254248</v>
      </c>
      <c r="FV454" s="149">
        <f>IF(GI454=1,
IF(FT454&lt;$E$29,1,
IF(FT454&lt;$E$30,2,
IF(FT454&lt;$E$31,3,
IF(FT454&lt;$E$32,4,
IF(FT454&lt;$E$33,5,
IF(FT454&lt;$E$34,6)))))),
IF(FT454&gt;$F$29,1,
IF(FT454&gt;$F$30,2,
IF(FT454&gt;$F$31,3,
IF(FT454&gt;$F$32,4,
IF(FT454&gt;$F$33,5,
IF(FT454&gt;$F$34,6)))))))</f>
        <v>3</v>
      </c>
      <c r="FW454" s="149" cm="1">
        <f t="array" ref="FW454">INDEX(Sections!$A$37:$F$67, MATCH(FT454, Acceleration!$H$6:$H$36, 1), Sections!FV454)</f>
        <v>6.8582415088433493</v>
      </c>
      <c r="FX454" s="129">
        <f>(BikeData!$G$5/FR454)*BikeData!$N$2*(Sections!$O$2/Sections!$N$2)-Sections!GC454/Sections!FR454</f>
        <v>8.6113378364846245</v>
      </c>
      <c r="FY454" s="129">
        <f>(Sections!$V$2*Sections!$L$2*BikeData!$N$2*((Sections!$P$2)/Sections!$M$2)/(1-Sections!$V$2*Sections!$N$2/Sections!$M$2))/Sections!FR454-Sections!GC454/Sections!FR454</f>
        <v>12.759463655593876</v>
      </c>
      <c r="FZ454" s="129">
        <f t="shared" si="483"/>
        <v>6.8582415088433493</v>
      </c>
      <c r="GA454" s="129">
        <f t="shared" si="477"/>
        <v>46.964297132891659</v>
      </c>
      <c r="GB454" s="129">
        <f t="shared" si="468"/>
        <v>2.1249896059651611E-2</v>
      </c>
      <c r="GC454" s="149">
        <f>0.5*Sections!$U$2*Sections!$T$2*Sections!FT454^2</f>
        <v>400.22672842172921</v>
      </c>
      <c r="GD454" s="149">
        <f>BikeData!$N$2*((Sections!$P$2)/Sections!$N$2)-(0.5*Sections!$U$2*Sections!$T$2*Sections!FT454^2)/BikeData!$G$5</f>
        <v>8.918309689313471</v>
      </c>
      <c r="GE454" s="149">
        <f>Sections!$V$2*BikeData!$N$2*(Sections!$P$2/Sections!$M$2)/(1-Sections!$V$2*Sections!$N$2/Sections!$M$2)</f>
        <v>15.459349727578084</v>
      </c>
      <c r="GF454" s="149">
        <f t="shared" si="484"/>
        <v>8.918309689313471</v>
      </c>
      <c r="GG454" s="149">
        <f t="shared" si="485"/>
        <v>86.541114220000054</v>
      </c>
      <c r="GH454" s="149">
        <f>MAX(0, (FT454^2 - CX$6^2)/(2*Sections!GF454))</f>
        <v>124.65825375124001</v>
      </c>
      <c r="GI454" s="149">
        <f t="shared" si="486"/>
        <v>1</v>
      </c>
      <c r="GJ454" s="149">
        <f t="shared" si="469"/>
        <v>-8.918309689313471</v>
      </c>
      <c r="GK454" s="639"/>
    </row>
    <row r="455" spans="2:193">
      <c r="B455" s="65"/>
      <c r="C455" s="65"/>
      <c r="D455" s="65"/>
      <c r="E455" s="111"/>
      <c r="F455" s="111"/>
      <c r="K455" s="674"/>
      <c r="L455" s="192">
        <f>INDEX($B$29:$B$34, MATCH($P455, $A$29:$A$34, 0))</f>
        <v>288.49501037177833</v>
      </c>
      <c r="M455" s="149">
        <f t="shared" si="475"/>
        <v>429</v>
      </c>
      <c r="N455" s="149">
        <f t="shared" si="478"/>
        <v>48.115943783289147</v>
      </c>
      <c r="O455" s="149">
        <f t="shared" si="476"/>
        <v>173.21739761984094</v>
      </c>
      <c r="P455" s="149">
        <f>IF(AC455=1,
IF(N455&lt;$E$29,1,
IF(N455&lt;$E$30,2,
IF(N455&lt;$E$31,3,
IF(N455&lt;$E$32,4,
IF(N455&lt;$E$33,5,
IF(N455&lt;$E$34,6)))))),
IF(N455&gt;$F$29,1,
IF(N455&gt;$F$30,2,
IF(N455&gt;$F$31,3,
IF(N455&gt;$F$32,4,
IF(N455&gt;$F$33,5,
IF(N455&gt;$F$34,6)))))))</f>
        <v>3</v>
      </c>
      <c r="Q455" s="149" cm="1">
        <f t="array" ref="Q455">INDEX(Sections!$A$37:$F$67, MATCH(N455, Acceleration!$H$6:$H$36, 1), Sections!P455)</f>
        <v>6.8582415088433493</v>
      </c>
      <c r="R455" s="149">
        <f>(BikeData!$G$5/L455)*BikeData!$N$2*(Sections!$O$2/Sections!$N$2)-Sections!W455/Sections!L455</f>
        <v>8.55414724637631</v>
      </c>
      <c r="S455" s="149">
        <f>(Sections!$V$2*Sections!$L$2*BikeData!$N$2*((Sections!$P$2)/Sections!$M$2)/(1-Sections!$V$2*Sections!$N$2/Sections!$M$2))/Sections!L455-Sections!W455/Sections!L455</f>
        <v>12.702273065485562</v>
      </c>
      <c r="T455" s="149">
        <f t="shared" si="473"/>
        <v>6.8582415088433493</v>
      </c>
      <c r="U455" s="149">
        <f t="shared" si="471"/>
        <v>47.931538893681982</v>
      </c>
      <c r="V455" s="149">
        <f t="shared" si="472"/>
        <v>2.0823034027101256E-2</v>
      </c>
      <c r="W455" s="149">
        <f>0.5*Sections!$U$2*Sections!$T$2*Sections!N455^2</f>
        <v>416.72592830819548</v>
      </c>
      <c r="X455" s="149">
        <f>BikeData!$N$2*((Sections!$P$2)/Sections!$N$2)-(0.5*Sections!$U$2*Sections!$T$2*Sections!N455^2)/BikeData!$G$5</f>
        <v>8.8558127200465524</v>
      </c>
      <c r="Y455" s="149">
        <f>Sections!$V$2*BikeData!$N$2*(Sections!$P$2/Sections!$M$2)/(1-Sections!$V$2*Sections!$N$2/Sections!$M$2)</f>
        <v>15.459349727578084</v>
      </c>
      <c r="Z455" s="149">
        <f t="shared" si="487"/>
        <v>8.8558127200465524</v>
      </c>
      <c r="AA455" s="149">
        <f>$D$2-M455</f>
        <v>74.199999999999989</v>
      </c>
      <c r="AB455" s="149">
        <f>MAX(0, (N455^2 - M$17^2)/(2*Sections!Z455))</f>
        <v>80.077396990198935</v>
      </c>
      <c r="AC455" s="149">
        <f t="shared" si="479"/>
        <v>1</v>
      </c>
      <c r="AD455" s="149">
        <f t="shared" si="474"/>
        <v>-8.8558127200465524</v>
      </c>
      <c r="AE455" s="639"/>
      <c r="FQ455" s="637"/>
      <c r="FR455" s="160">
        <f>INDEX($B$29:$B$34, MATCH($FV455, $A$29:$A$34, 0))</f>
        <v>288.49501037177833</v>
      </c>
      <c r="FS455" s="129">
        <f t="shared" si="480"/>
        <v>429</v>
      </c>
      <c r="FT455" s="129">
        <f t="shared" si="481"/>
        <v>46.964297132891659</v>
      </c>
      <c r="FU455" s="129">
        <f t="shared" si="482"/>
        <v>169.07146967840998</v>
      </c>
      <c r="FV455" s="149">
        <f>IF(GI455=1,
IF(FT455&lt;$E$29,1,
IF(FT455&lt;$E$30,2,
IF(FT455&lt;$E$31,3,
IF(FT455&lt;$E$32,4,
IF(FT455&lt;$E$33,5,
IF(FT455&lt;$E$34,6)))))),
IF(FT455&gt;$F$29,1,
IF(FT455&gt;$F$30,2,
IF(FT455&gt;$F$31,3,
IF(FT455&gt;$F$32,4,
IF(FT455&gt;$F$33,5,
IF(FT455&gt;$F$34,6)))))))</f>
        <v>3</v>
      </c>
      <c r="FW455" s="149" cm="1">
        <f t="array" ref="FW455">INDEX(Sections!$A$37:$F$67, MATCH(FT455, Acceleration!$H$6:$H$36, 1), Sections!FV455)</f>
        <v>6.8582415088433493</v>
      </c>
      <c r="FX455" s="129">
        <f>(BikeData!$G$5/FR455)*BikeData!$N$2*(Sections!$O$2/Sections!$N$2)-Sections!GC455/Sections!FR455</f>
        <v>8.6224665956406845</v>
      </c>
      <c r="FY455" s="129">
        <f>(Sections!$V$2*Sections!$L$2*BikeData!$N$2*((Sections!$P$2)/Sections!$M$2)/(1-Sections!$V$2*Sections!$N$2/Sections!$M$2))/Sections!FR455-Sections!GC455/Sections!FR455</f>
        <v>12.770592414749936</v>
      </c>
      <c r="FZ455" s="129">
        <f t="shared" si="483"/>
        <v>6.8582415088433493</v>
      </c>
      <c r="GA455" s="129">
        <f t="shared" si="477"/>
        <v>46.773756136803037</v>
      </c>
      <c r="GB455" s="129">
        <f t="shared" si="468"/>
        <v>2.133605222465814E-2</v>
      </c>
      <c r="GC455" s="149">
        <f>0.5*Sections!$U$2*Sections!$T$2*Sections!FT455^2</f>
        <v>397.01613693357643</v>
      </c>
      <c r="GD455" s="149">
        <f>BikeData!$N$2*((Sections!$P$2)/Sections!$N$2)-(0.5*Sections!$U$2*Sections!$T$2*Sections!FT455^2)/BikeData!$G$5</f>
        <v>8.9304710207079889</v>
      </c>
      <c r="GE455" s="149">
        <f>Sections!$V$2*BikeData!$N$2*(Sections!$P$2/Sections!$M$2)/(1-Sections!$V$2*Sections!$N$2/Sections!$M$2)</f>
        <v>15.459349727578084</v>
      </c>
      <c r="GF455" s="149">
        <f t="shared" si="484"/>
        <v>8.9304710207079889</v>
      </c>
      <c r="GG455" s="149">
        <f t="shared" si="485"/>
        <v>85.541114220000054</v>
      </c>
      <c r="GH455" s="149">
        <f>MAX(0, (FT455^2 - CX$6^2)/(2*Sections!GF455))</f>
        <v>123.48985848966323</v>
      </c>
      <c r="GI455" s="149">
        <f t="shared" si="486"/>
        <v>1</v>
      </c>
      <c r="GJ455" s="149">
        <f t="shared" si="469"/>
        <v>-8.9304710207079889</v>
      </c>
      <c r="GK455" s="639"/>
    </row>
    <row r="456" spans="2:193">
      <c r="B456" s="65"/>
      <c r="C456" s="65"/>
      <c r="D456" s="65"/>
      <c r="E456" s="111"/>
      <c r="F456" s="111"/>
      <c r="K456" s="674"/>
      <c r="L456" s="192">
        <f>INDEX($B$29:$B$34, MATCH($P456, $A$29:$A$34, 0))</f>
        <v>288.49501037177833</v>
      </c>
      <c r="M456" s="149">
        <f t="shared" si="475"/>
        <v>430</v>
      </c>
      <c r="N456" s="149">
        <f t="shared" si="478"/>
        <v>47.931538893681982</v>
      </c>
      <c r="O456" s="149">
        <f t="shared" si="476"/>
        <v>172.55354001725513</v>
      </c>
      <c r="P456" s="149">
        <f>IF(AC456=1,
IF(N456&lt;$E$29,1,
IF(N456&lt;$E$30,2,
IF(N456&lt;$E$31,3,
IF(N456&lt;$E$32,4,
IF(N456&lt;$E$33,5,
IF(N456&lt;$E$34,6)))))),
IF(N456&gt;$F$29,1,
IF(N456&gt;$F$30,2,
IF(N456&gt;$F$31,3,
IF(N456&gt;$F$32,4,
IF(N456&gt;$F$33,5,
IF(N456&gt;$F$34,6)))))))</f>
        <v>3</v>
      </c>
      <c r="Q456" s="149" cm="1">
        <f t="array" ref="Q456">INDEX(Sections!$A$37:$F$67, MATCH(N456, Acceleration!$H$6:$H$36, 1), Sections!P456)</f>
        <v>6.8582415088433493</v>
      </c>
      <c r="R456" s="149">
        <f>(BikeData!$G$5/L456)*BikeData!$N$2*(Sections!$O$2/Sections!$N$2)-Sections!W456/Sections!L456</f>
        <v>8.5651980183640415</v>
      </c>
      <c r="S456" s="149">
        <f>(Sections!$V$2*Sections!$L$2*BikeData!$N$2*((Sections!$P$2)/Sections!$M$2)/(1-Sections!$V$2*Sections!$N$2/Sections!$M$2))/Sections!L456-Sections!W456/Sections!L456</f>
        <v>12.713323837473293</v>
      </c>
      <c r="T456" s="149">
        <f t="shared" si="473"/>
        <v>6.8582415088433493</v>
      </c>
      <c r="U456" s="149">
        <f t="shared" si="471"/>
        <v>47.746168883586321</v>
      </c>
      <c r="V456" s="149">
        <f t="shared" si="472"/>
        <v>2.0903510822560888E-2</v>
      </c>
      <c r="W456" s="149">
        <f>0.5*Sections!$U$2*Sections!$T$2*Sections!N456^2</f>
        <v>413.53783572897873</v>
      </c>
      <c r="X456" s="149">
        <f>BikeData!$N$2*((Sections!$P$2)/Sections!$N$2)-(0.5*Sections!$U$2*Sections!$T$2*Sections!N456^2)/BikeData!$G$5</f>
        <v>8.8678888283011617</v>
      </c>
      <c r="Y456" s="149">
        <f>Sections!$V$2*BikeData!$N$2*(Sections!$P$2/Sections!$M$2)/(1-Sections!$V$2*Sections!$N$2/Sections!$M$2)</f>
        <v>15.459349727578084</v>
      </c>
      <c r="Z456" s="149">
        <f t="shared" si="487"/>
        <v>8.8678888283011617</v>
      </c>
      <c r="AA456" s="149">
        <f>$D$2-M456</f>
        <v>73.199999999999989</v>
      </c>
      <c r="AB456" s="149">
        <f>MAX(0, (N456^2 - M$17^2)/(2*Sections!Z456))</f>
        <v>78.969711020625354</v>
      </c>
      <c r="AC456" s="149">
        <f t="shared" si="479"/>
        <v>1</v>
      </c>
      <c r="AD456" s="149">
        <f t="shared" si="474"/>
        <v>-8.8678888283011617</v>
      </c>
      <c r="AE456" s="639"/>
      <c r="FQ456" s="637"/>
      <c r="FR456" s="160">
        <f>INDEX($B$29:$B$34, MATCH($FV456, $A$29:$A$34, 0))</f>
        <v>288.49501037177833</v>
      </c>
      <c r="FS456" s="129">
        <f t="shared" si="480"/>
        <v>430</v>
      </c>
      <c r="FT456" s="129">
        <f t="shared" si="481"/>
        <v>46.773756136803037</v>
      </c>
      <c r="FU456" s="129">
        <f t="shared" si="482"/>
        <v>168.38552209249093</v>
      </c>
      <c r="FV456" s="149">
        <f>IF(GI456=1,
IF(FT456&lt;$E$29,1,
IF(FT456&lt;$E$30,2,
IF(FT456&lt;$E$31,3,
IF(FT456&lt;$E$32,4,
IF(FT456&lt;$E$33,5,
IF(FT456&lt;$E$34,6)))))),
IF(FT456&gt;$F$29,1,
IF(FT456&gt;$F$30,2,
IF(FT456&gt;$F$31,3,
IF(FT456&gt;$F$32,4,
IF(FT456&gt;$F$33,5,
IF(FT456&gt;$F$34,6)))))))</f>
        <v>3</v>
      </c>
      <c r="FW456" s="149" cm="1">
        <f t="array" ref="FW456">INDEX(Sections!$A$37:$F$67, MATCH(FT456, Acceleration!$H$6:$H$36, 1), Sections!FV456)</f>
        <v>6.8582415088433493</v>
      </c>
      <c r="FX456" s="129">
        <f>(BikeData!$G$5/FR456)*BikeData!$N$2*(Sections!$O$2/Sections!$N$2)-Sections!GC456/Sections!FR456</f>
        <v>8.633610530377414</v>
      </c>
      <c r="FY456" s="129">
        <f>(Sections!$V$2*Sections!$L$2*BikeData!$N$2*((Sections!$P$2)/Sections!$M$2)/(1-Sections!$V$2*Sections!$N$2/Sections!$M$2))/Sections!FR456-Sections!GC456/Sections!FR456</f>
        <v>12.781736349486666</v>
      </c>
      <c r="FZ456" s="129">
        <f t="shared" si="483"/>
        <v>6.8582415088433493</v>
      </c>
      <c r="GA456" s="129">
        <f t="shared" si="477"/>
        <v>46.582174329604314</v>
      </c>
      <c r="GB456" s="129">
        <f t="shared" ref="GB456:GB519" si="488">-(GA456-FT456)/GF456</f>
        <v>2.1423384567086413E-2</v>
      </c>
      <c r="GC456" s="149">
        <f>0.5*Sections!$U$2*Sections!$T$2*Sections!FT456^2</f>
        <v>393.80116736612155</v>
      </c>
      <c r="GD456" s="149">
        <f>BikeData!$N$2*((Sections!$P$2)/Sections!$N$2)-(0.5*Sections!$U$2*Sections!$T$2*Sections!FT456^2)/BikeData!$G$5</f>
        <v>8.9426489357362264</v>
      </c>
      <c r="GE456" s="149">
        <f>Sections!$V$2*BikeData!$N$2*(Sections!$P$2/Sections!$M$2)/(1-Sections!$V$2*Sections!$N$2/Sections!$M$2)</f>
        <v>15.459349727578084</v>
      </c>
      <c r="GF456" s="149">
        <f t="shared" si="484"/>
        <v>8.9426489357362264</v>
      </c>
      <c r="GG456" s="149">
        <f t="shared" si="485"/>
        <v>84.541114220000054</v>
      </c>
      <c r="GH456" s="149">
        <f>MAX(0, (FT456^2 - CX$6^2)/(2*Sections!GF456))</f>
        <v>122.32305432467506</v>
      </c>
      <c r="GI456" s="149">
        <f t="shared" si="486"/>
        <v>1</v>
      </c>
      <c r="GJ456" s="149">
        <f t="shared" ref="GJ456:GJ519" si="489">-GF456</f>
        <v>-8.9426489357362264</v>
      </c>
      <c r="GK456" s="639"/>
    </row>
    <row r="457" spans="2:193">
      <c r="B457" s="65"/>
      <c r="C457" s="65"/>
      <c r="D457" s="65"/>
      <c r="E457" s="111"/>
      <c r="F457" s="111"/>
      <c r="K457" s="674"/>
      <c r="L457" s="192">
        <f>INDEX($B$29:$B$34, MATCH($P457, $A$29:$A$34, 0))</f>
        <v>288.49501037177833</v>
      </c>
      <c r="M457" s="149">
        <f t="shared" si="475"/>
        <v>431</v>
      </c>
      <c r="N457" s="149">
        <f t="shared" si="478"/>
        <v>47.746168883586321</v>
      </c>
      <c r="O457" s="149">
        <f t="shared" si="476"/>
        <v>171.88620798091077</v>
      </c>
      <c r="P457" s="149">
        <f>IF(AC457=1,
IF(N457&lt;$E$29,1,
IF(N457&lt;$E$30,2,
IF(N457&lt;$E$31,3,
IF(N457&lt;$E$32,4,
IF(N457&lt;$E$33,5,
IF(N457&lt;$E$34,6)))))),
IF(N457&gt;$F$29,1,
IF(N457&gt;$F$30,2,
IF(N457&gt;$F$31,3,
IF(N457&gt;$F$32,4,
IF(N457&gt;$F$33,5,
IF(N457&gt;$F$34,6)))))))</f>
        <v>3</v>
      </c>
      <c r="Q457" s="149" cm="1">
        <f t="array" ref="Q457">INDEX(Sections!$A$37:$F$67, MATCH(N457, Acceleration!$H$6:$H$36, 1), Sections!P457)</f>
        <v>6.8582415088433493</v>
      </c>
      <c r="R457" s="149">
        <f>(BikeData!$G$5/L457)*BikeData!$N$2*(Sections!$O$2/Sections!$N$2)-Sections!W457/Sections!L457</f>
        <v>8.5762638595863017</v>
      </c>
      <c r="S457" s="149">
        <f>(Sections!$V$2*Sections!$L$2*BikeData!$N$2*((Sections!$P$2)/Sections!$M$2)/(1-Sections!$V$2*Sections!$N$2/Sections!$M$2))/Sections!L457-Sections!W457/Sections!L457</f>
        <v>12.724389678695553</v>
      </c>
      <c r="T457" s="149">
        <f t="shared" si="473"/>
        <v>6.8582415088433493</v>
      </c>
      <c r="U457" s="149">
        <f t="shared" si="471"/>
        <v>47.559822121744681</v>
      </c>
      <c r="V457" s="149">
        <f t="shared" si="472"/>
        <v>2.0985039648641811E-2</v>
      </c>
      <c r="W457" s="149">
        <f>0.5*Sections!$U$2*Sections!$T$2*Sections!N457^2</f>
        <v>410.34539575079043</v>
      </c>
      <c r="X457" s="149">
        <f>BikeData!$N$2*((Sections!$P$2)/Sections!$N$2)-(0.5*Sections!$U$2*Sections!$T$2*Sections!N457^2)/BikeData!$G$5</f>
        <v>8.8799814039761173</v>
      </c>
      <c r="Y457" s="149">
        <f>Sections!$V$2*BikeData!$N$2*(Sections!$P$2/Sections!$M$2)/(1-Sections!$V$2*Sections!$N$2/Sections!$M$2)</f>
        <v>15.459349727578084</v>
      </c>
      <c r="Z457" s="149">
        <f t="shared" si="487"/>
        <v>8.8799814039761173</v>
      </c>
      <c r="AA457" s="149">
        <f>$D$2-M457</f>
        <v>72.199999999999989</v>
      </c>
      <c r="AB457" s="149">
        <f>MAX(0, (N457^2 - M$17^2)/(2*Sections!Z457))</f>
        <v>77.863533474977686</v>
      </c>
      <c r="AC457" s="149">
        <f t="shared" si="479"/>
        <v>1</v>
      </c>
      <c r="AD457" s="149">
        <f t="shared" si="474"/>
        <v>-8.8799814039761173</v>
      </c>
      <c r="AE457" s="639"/>
      <c r="FQ457" s="637"/>
      <c r="FR457" s="160">
        <f>INDEX($B$29:$B$34, MATCH($FV457, $A$29:$A$34, 0))</f>
        <v>288.49501037177833</v>
      </c>
      <c r="FS457" s="129">
        <f t="shared" si="480"/>
        <v>431</v>
      </c>
      <c r="FT457" s="129">
        <f t="shared" si="481"/>
        <v>46.582174329604314</v>
      </c>
      <c r="FU457" s="129">
        <f t="shared" si="482"/>
        <v>167.69582758657555</v>
      </c>
      <c r="FV457" s="149">
        <f>IF(GI457=1,
IF(FT457&lt;$E$29,1,
IF(FT457&lt;$E$30,2,
IF(FT457&lt;$E$31,3,
IF(FT457&lt;$E$32,4,
IF(FT457&lt;$E$33,5,
IF(FT457&lt;$E$34,6)))))),
IF(FT457&gt;$F$29,1,
IF(FT457&gt;$F$30,2,
IF(FT457&gt;$F$31,3,
IF(FT457&gt;$F$32,4,
IF(FT457&gt;$F$33,5,
IF(FT457&gt;$F$34,6)))))))</f>
        <v>3</v>
      </c>
      <c r="FW457" s="149" cm="1">
        <f t="array" ref="FW457">INDEX(Sections!$A$37:$F$67, MATCH(FT457, Acceleration!$H$6:$H$36, 1), Sections!FV457)</f>
        <v>6.8582415088433493</v>
      </c>
      <c r="FX457" s="129">
        <f>(BikeData!$G$5/FR457)*BikeData!$N$2*(Sections!$O$2/Sections!$N$2)-Sections!GC457/Sections!FR457</f>
        <v>8.6447696613887821</v>
      </c>
      <c r="FY457" s="129">
        <f>(Sections!$V$2*Sections!$L$2*BikeData!$N$2*((Sections!$P$2)/Sections!$M$2)/(1-Sections!$V$2*Sections!$N$2/Sections!$M$2))/Sections!FR457-Sections!GC457/Sections!FR457</f>
        <v>12.792895480498036</v>
      </c>
      <c r="FZ457" s="129">
        <f t="shared" si="483"/>
        <v>6.8582415088433493</v>
      </c>
      <c r="GA457" s="129">
        <f t="shared" si="477"/>
        <v>46.389538458144017</v>
      </c>
      <c r="GB457" s="129">
        <f t="shared" si="488"/>
        <v>2.1511919486370292E-2</v>
      </c>
      <c r="GC457" s="149">
        <f>0.5*Sections!$U$2*Sections!$T$2*Sections!FT457^2</f>
        <v>390.58181374925647</v>
      </c>
      <c r="GD457" s="149">
        <f>BikeData!$N$2*((Sections!$P$2)/Sections!$N$2)-(0.5*Sections!$U$2*Sections!$T$2*Sections!FT457^2)/BikeData!$G$5</f>
        <v>8.9548434570122311</v>
      </c>
      <c r="GE457" s="149">
        <f>Sections!$V$2*BikeData!$N$2*(Sections!$P$2/Sections!$M$2)/(1-Sections!$V$2*Sections!$N$2/Sections!$M$2)</f>
        <v>15.459349727578084</v>
      </c>
      <c r="GF457" s="149">
        <f t="shared" si="484"/>
        <v>8.9548434570122311</v>
      </c>
      <c r="GG457" s="149">
        <f t="shared" si="485"/>
        <v>83.541114220000054</v>
      </c>
      <c r="GH457" s="149">
        <f>MAX(0, (FT457^2 - CX$6^2)/(2*Sections!GF457))</f>
        <v>121.15783908955291</v>
      </c>
      <c r="GI457" s="149">
        <f t="shared" si="486"/>
        <v>1</v>
      </c>
      <c r="GJ457" s="149">
        <f t="shared" si="489"/>
        <v>-8.9548434570122311</v>
      </c>
      <c r="GK457" s="639"/>
    </row>
    <row r="458" spans="2:193">
      <c r="B458" s="65"/>
      <c r="C458" s="65"/>
      <c r="D458" s="65"/>
      <c r="E458" s="111"/>
      <c r="F458" s="111"/>
      <c r="K458" s="674"/>
      <c r="L458" s="192">
        <f>INDEX($B$29:$B$34, MATCH($P458, $A$29:$A$34, 0))</f>
        <v>288.49501037177833</v>
      </c>
      <c r="M458" s="149">
        <f t="shared" si="475"/>
        <v>432</v>
      </c>
      <c r="N458" s="149">
        <f t="shared" si="478"/>
        <v>47.559822121744681</v>
      </c>
      <c r="O458" s="149">
        <f t="shared" si="476"/>
        <v>171.21535963828086</v>
      </c>
      <c r="P458" s="149">
        <f>IF(AC458=1,
IF(N458&lt;$E$29,1,
IF(N458&lt;$E$30,2,
IF(N458&lt;$E$31,3,
IF(N458&lt;$E$32,4,
IF(N458&lt;$E$33,5,
IF(N458&lt;$E$34,6)))))),
IF(N458&gt;$F$29,1,
IF(N458&gt;$F$30,2,
IF(N458&gt;$F$31,3,
IF(N458&gt;$F$32,4,
IF(N458&gt;$F$33,5,
IF(N458&gt;$F$34,6)))))))</f>
        <v>3</v>
      </c>
      <c r="Q458" s="149" cm="1">
        <f t="array" ref="Q458">INDEX(Sections!$A$37:$F$67, MATCH(N458, Acceleration!$H$6:$H$36, 1), Sections!P458)</f>
        <v>6.8582415088433493</v>
      </c>
      <c r="R458" s="149">
        <f>(BikeData!$G$5/L458)*BikeData!$N$2*(Sections!$O$2/Sections!$N$2)-Sections!W458/Sections!L458</f>
        <v>8.5873447905920468</v>
      </c>
      <c r="S458" s="149">
        <f>(Sections!$V$2*Sections!$L$2*BikeData!$N$2*((Sections!$P$2)/Sections!$M$2)/(1-Sections!$V$2*Sections!$N$2/Sections!$M$2))/Sections!L458-Sections!W458/Sections!L458</f>
        <v>12.735470609701299</v>
      </c>
      <c r="T458" s="149">
        <f t="shared" si="473"/>
        <v>6.8582415088433493</v>
      </c>
      <c r="U458" s="149">
        <f t="shared" si="471"/>
        <v>47.372486733471582</v>
      </c>
      <c r="V458" s="149">
        <f t="shared" si="472"/>
        <v>2.1067643082927748E-2</v>
      </c>
      <c r="W458" s="149">
        <f>0.5*Sections!$U$2*Sections!$T$2*Sections!N458^2</f>
        <v>407.14860244535907</v>
      </c>
      <c r="X458" s="149">
        <f>BikeData!$N$2*((Sections!$P$2)/Sections!$N$2)-(0.5*Sections!$U$2*Sections!$T$2*Sections!N458^2)/BikeData!$G$5</f>
        <v>8.8920904695269947</v>
      </c>
      <c r="Y458" s="149">
        <f>Sections!$V$2*BikeData!$N$2*(Sections!$P$2/Sections!$M$2)/(1-Sections!$V$2*Sections!$N$2/Sections!$M$2)</f>
        <v>15.459349727578084</v>
      </c>
      <c r="Z458" s="149">
        <f t="shared" si="487"/>
        <v>8.8920904695269947</v>
      </c>
      <c r="AA458" s="149">
        <f>$D$2-M458</f>
        <v>71.199999999999989</v>
      </c>
      <c r="AB458" s="149">
        <f>MAX(0, (N458^2 - M$17^2)/(2*Sections!Z458))</f>
        <v>76.758862299115265</v>
      </c>
      <c r="AC458" s="149">
        <f t="shared" si="479"/>
        <v>1</v>
      </c>
      <c r="AD458" s="149">
        <f t="shared" si="474"/>
        <v>-8.8920904695269947</v>
      </c>
      <c r="AE458" s="639"/>
      <c r="FQ458" s="637"/>
      <c r="FR458" s="160">
        <f>INDEX($B$29:$B$34, MATCH($FV458, $A$29:$A$34, 0))</f>
        <v>288.49501037177833</v>
      </c>
      <c r="FS458" s="129">
        <f t="shared" si="480"/>
        <v>432</v>
      </c>
      <c r="FT458" s="129">
        <f t="shared" si="481"/>
        <v>46.389538458144017</v>
      </c>
      <c r="FU458" s="129">
        <f t="shared" si="482"/>
        <v>167.00233844931847</v>
      </c>
      <c r="FV458" s="149">
        <f>IF(GI458=1,
IF(FT458&lt;$E$29,1,
IF(FT458&lt;$E$30,2,
IF(FT458&lt;$E$31,3,
IF(FT458&lt;$E$32,4,
IF(FT458&lt;$E$33,5,
IF(FT458&lt;$E$34,6)))))),
IF(FT458&gt;$F$29,1,
IF(FT458&gt;$F$30,2,
IF(FT458&gt;$F$31,3,
IF(FT458&gt;$F$32,4,
IF(FT458&gt;$F$33,5,
IF(FT458&gt;$F$34,6)))))))</f>
        <v>3</v>
      </c>
      <c r="FW458" s="149" cm="1">
        <f t="array" ref="FW458">INDEX(Sections!$A$37:$F$67, MATCH(FT458, Acceleration!$H$6:$H$36, 1), Sections!FV458)</f>
        <v>6.8582415088433493</v>
      </c>
      <c r="FX458" s="129">
        <f>(BikeData!$G$5/FR458)*BikeData!$N$2*(Sections!$O$2/Sections!$N$2)-Sections!GC458/Sections!FR458</f>
        <v>8.6559440093969862</v>
      </c>
      <c r="FY458" s="129">
        <f>(Sections!$V$2*Sections!$L$2*BikeData!$N$2*((Sections!$P$2)/Sections!$M$2)/(1-Sections!$V$2*Sections!$N$2/Sections!$M$2))/Sections!FR458-Sections!GC458/Sections!FR458</f>
        <v>12.804069828506238</v>
      </c>
      <c r="FZ458" s="129">
        <f t="shared" si="483"/>
        <v>6.8582415088433493</v>
      </c>
      <c r="GA458" s="129">
        <f t="shared" si="477"/>
        <v>46.19583497616707</v>
      </c>
      <c r="GB458" s="129">
        <f t="shared" si="488"/>
        <v>2.1601684216557279E-2</v>
      </c>
      <c r="GC458" s="149">
        <f>0.5*Sections!$U$2*Sections!$T$2*Sections!FT458^2</f>
        <v>387.35807010473212</v>
      </c>
      <c r="GD458" s="149">
        <f>BikeData!$N$2*((Sections!$P$2)/Sections!$N$2)-(0.5*Sections!$U$2*Sections!$T$2*Sections!FT458^2)/BikeData!$G$5</f>
        <v>8.9670546071808843</v>
      </c>
      <c r="GE458" s="149">
        <f>Sections!$V$2*BikeData!$N$2*(Sections!$P$2/Sections!$M$2)/(1-Sections!$V$2*Sections!$N$2/Sections!$M$2)</f>
        <v>15.459349727578084</v>
      </c>
      <c r="GF458" s="149">
        <f t="shared" si="484"/>
        <v>8.9670546071808843</v>
      </c>
      <c r="GG458" s="149">
        <f t="shared" si="485"/>
        <v>82.541114220000054</v>
      </c>
      <c r="GH458" s="149">
        <f>MAX(0, (FT458^2 - CX$6^2)/(2*Sections!GF458))</f>
        <v>119.99421062052492</v>
      </c>
      <c r="GI458" s="149">
        <f t="shared" si="486"/>
        <v>1</v>
      </c>
      <c r="GJ458" s="149">
        <f t="shared" si="489"/>
        <v>-8.9670546071808843</v>
      </c>
      <c r="GK458" s="639"/>
    </row>
    <row r="459" spans="2:193">
      <c r="B459" s="65"/>
      <c r="C459" s="65"/>
      <c r="D459" s="65"/>
      <c r="E459" s="111"/>
      <c r="F459" s="111"/>
      <c r="K459" s="674"/>
      <c r="L459" s="192">
        <f>INDEX($B$29:$B$34, MATCH($P459, $A$29:$A$34, 0))</f>
        <v>288.49501037177833</v>
      </c>
      <c r="M459" s="149">
        <f t="shared" si="475"/>
        <v>433</v>
      </c>
      <c r="N459" s="149">
        <f t="shared" si="478"/>
        <v>47.372486733471582</v>
      </c>
      <c r="O459" s="149">
        <f t="shared" si="476"/>
        <v>170.54095224049769</v>
      </c>
      <c r="P459" s="149">
        <f>IF(AC459=1,
IF(N459&lt;$E$29,1,
IF(N459&lt;$E$30,2,
IF(N459&lt;$E$31,3,
IF(N459&lt;$E$32,4,
IF(N459&lt;$E$33,5,
IF(N459&lt;$E$34,6)))))),
IF(N459&gt;$F$29,1,
IF(N459&gt;$F$30,2,
IF(N459&gt;$F$31,3,
IF(N459&gt;$F$32,4,
IF(N459&gt;$F$33,5,
IF(N459&gt;$F$34,6)))))))</f>
        <v>3</v>
      </c>
      <c r="Q459" s="149" cm="1">
        <f t="array" ref="Q459">INDEX(Sections!$A$37:$F$67, MATCH(N459, Acceleration!$H$6:$H$36, 1), Sections!P459)</f>
        <v>6.8582415088433493</v>
      </c>
      <c r="R459" s="149">
        <f>(BikeData!$G$5/L459)*BikeData!$N$2*(Sections!$O$2/Sections!$N$2)-Sections!W459/Sections!L459</f>
        <v>8.5984408319582535</v>
      </c>
      <c r="S459" s="149">
        <f>(Sections!$V$2*Sections!$L$2*BikeData!$N$2*((Sections!$P$2)/Sections!$M$2)/(1-Sections!$V$2*Sections!$N$2/Sections!$M$2))/Sections!L459-Sections!W459/Sections!L459</f>
        <v>12.746566651067505</v>
      </c>
      <c r="T459" s="149">
        <f t="shared" si="473"/>
        <v>6.8582415088433493</v>
      </c>
      <c r="U459" s="149">
        <f t="shared" si="471"/>
        <v>47.184150593372571</v>
      </c>
      <c r="V459" s="149">
        <f t="shared" si="472"/>
        <v>2.115134438513078E-2</v>
      </c>
      <c r="W459" s="149">
        <f>0.5*Sections!$U$2*Sections!$T$2*Sections!N459^2</f>
        <v>403.94744987632936</v>
      </c>
      <c r="X459" s="149">
        <f>BikeData!$N$2*((Sections!$P$2)/Sections!$N$2)-(0.5*Sections!$U$2*Sections!$T$2*Sections!N459^2)/BikeData!$G$5</f>
        <v>8.9042160474399843</v>
      </c>
      <c r="Y459" s="149">
        <f>Sections!$V$2*BikeData!$N$2*(Sections!$P$2/Sections!$M$2)/(1-Sections!$V$2*Sections!$N$2/Sections!$M$2)</f>
        <v>15.459349727578084</v>
      </c>
      <c r="Z459" s="149">
        <f t="shared" si="487"/>
        <v>8.9042160474399843</v>
      </c>
      <c r="AA459" s="149">
        <f>$D$2-M459</f>
        <v>70.199999999999989</v>
      </c>
      <c r="AB459" s="149">
        <f>MAX(0, (N459^2 - M$17^2)/(2*Sections!Z459))</f>
        <v>75.655695441694803</v>
      </c>
      <c r="AC459" s="149">
        <f t="shared" si="479"/>
        <v>1</v>
      </c>
      <c r="AD459" s="149">
        <f t="shared" si="474"/>
        <v>-8.9042160474399843</v>
      </c>
      <c r="AE459" s="639"/>
      <c r="FQ459" s="637"/>
      <c r="FR459" s="160">
        <f>INDEX($B$29:$B$34, MATCH($FV459, $A$29:$A$34, 0))</f>
        <v>288.49501037177833</v>
      </c>
      <c r="FS459" s="129">
        <f t="shared" si="480"/>
        <v>433</v>
      </c>
      <c r="FT459" s="129">
        <f t="shared" si="481"/>
        <v>46.19583497616707</v>
      </c>
      <c r="FU459" s="129">
        <f t="shared" si="482"/>
        <v>166.30500591420144</v>
      </c>
      <c r="FV459" s="149">
        <f>IF(GI459=1,
IF(FT459&lt;$E$29,1,
IF(FT459&lt;$E$30,2,
IF(FT459&lt;$E$31,3,
IF(FT459&lt;$E$32,4,
IF(FT459&lt;$E$33,5,
IF(FT459&lt;$E$34,6)))))),
IF(FT459&gt;$F$29,1,
IF(FT459&gt;$F$30,2,
IF(FT459&gt;$F$31,3,
IF(FT459&gt;$F$32,4,
IF(FT459&gt;$F$33,5,
IF(FT459&gt;$F$34,6)))))))</f>
        <v>3</v>
      </c>
      <c r="FW459" s="149" cm="1">
        <f t="array" ref="FW459">INDEX(Sections!$A$37:$F$67, MATCH(FT459, Acceleration!$H$6:$H$36, 1), Sections!FV459)</f>
        <v>6.8582415088433493</v>
      </c>
      <c r="FX459" s="129">
        <f>(BikeData!$G$5/FR459)*BikeData!$N$2*(Sections!$O$2/Sections!$N$2)-Sections!GC459/Sections!FR459</f>
        <v>8.6671335951524728</v>
      </c>
      <c r="FY459" s="129">
        <f>(Sections!$V$2*Sections!$L$2*BikeData!$N$2*((Sections!$P$2)/Sections!$M$2)/(1-Sections!$V$2*Sections!$N$2/Sections!$M$2))/Sections!FR459-Sections!GC459/Sections!FR459</f>
        <v>12.815259414261725</v>
      </c>
      <c r="FZ459" s="129">
        <f t="shared" si="483"/>
        <v>6.8582415088433493</v>
      </c>
      <c r="GA459" s="129">
        <f t="shared" si="477"/>
        <v>46.001050035052728</v>
      </c>
      <c r="GB459" s="129">
        <f t="shared" si="488"/>
        <v>2.1692706860504559E-2</v>
      </c>
      <c r="GC459" s="149">
        <f>0.5*Sections!$U$2*Sections!$T$2*Sections!FT459^2</f>
        <v>384.12993044614689</v>
      </c>
      <c r="GD459" s="149">
        <f>BikeData!$N$2*((Sections!$P$2)/Sections!$N$2)-(0.5*Sections!$U$2*Sections!$T$2*Sections!FT459^2)/BikeData!$G$5</f>
        <v>8.9792824089179497</v>
      </c>
      <c r="GE459" s="149">
        <f>Sections!$V$2*BikeData!$N$2*(Sections!$P$2/Sections!$M$2)/(1-Sections!$V$2*Sections!$N$2/Sections!$M$2)</f>
        <v>15.459349727578084</v>
      </c>
      <c r="GF459" s="149">
        <f t="shared" si="484"/>
        <v>8.9792824089179497</v>
      </c>
      <c r="GG459" s="149">
        <f t="shared" si="485"/>
        <v>81.541114220000054</v>
      </c>
      <c r="GH459" s="149">
        <f>MAX(0, (FT459^2 - CX$6^2)/(2*Sections!GF459))</f>
        <v>118.83216675676566</v>
      </c>
      <c r="GI459" s="149">
        <f t="shared" si="486"/>
        <v>1</v>
      </c>
      <c r="GJ459" s="149">
        <f t="shared" si="489"/>
        <v>-8.9792824089179497</v>
      </c>
      <c r="GK459" s="639"/>
    </row>
    <row r="460" spans="2:193">
      <c r="B460" s="65"/>
      <c r="C460" s="65"/>
      <c r="D460" s="65"/>
      <c r="E460" s="111"/>
      <c r="F460" s="111"/>
      <c r="K460" s="674"/>
      <c r="L460" s="192">
        <f>INDEX($B$29:$B$34, MATCH($P460, $A$29:$A$34, 0))</f>
        <v>288.49501037177833</v>
      </c>
      <c r="M460" s="149">
        <f t="shared" si="475"/>
        <v>434</v>
      </c>
      <c r="N460" s="149">
        <f t="shared" si="478"/>
        <v>47.184150593372571</v>
      </c>
      <c r="O460" s="149">
        <f t="shared" si="476"/>
        <v>169.86294213614127</v>
      </c>
      <c r="P460" s="149">
        <f>IF(AC460=1,
IF(N460&lt;$E$29,1,
IF(N460&lt;$E$30,2,
IF(N460&lt;$E$31,3,
IF(N460&lt;$E$32,4,
IF(N460&lt;$E$33,5,
IF(N460&lt;$E$34,6)))))),
IF(N460&gt;$F$29,1,
IF(N460&gt;$F$30,2,
IF(N460&gt;$F$31,3,
IF(N460&gt;$F$32,4,
IF(N460&gt;$F$33,5,
IF(N460&gt;$F$34,6)))))))</f>
        <v>3</v>
      </c>
      <c r="Q460" s="149" cm="1">
        <f t="array" ref="Q460">INDEX(Sections!$A$37:$F$67, MATCH(N460, Acceleration!$H$6:$H$36, 1), Sections!P460)</f>
        <v>6.8582415088433493</v>
      </c>
      <c r="R460" s="149">
        <f>(BikeData!$G$5/L460)*BikeData!$N$2*(Sections!$O$2/Sections!$N$2)-Sections!W460/Sections!L460</f>
        <v>8.6095520042899611</v>
      </c>
      <c r="S460" s="149">
        <f>(Sections!$V$2*Sections!$L$2*BikeData!$N$2*((Sections!$P$2)/Sections!$M$2)/(1-Sections!$V$2*Sections!$N$2/Sections!$M$2))/Sections!L460-Sections!W460/Sections!L460</f>
        <v>12.757677823399213</v>
      </c>
      <c r="T460" s="149">
        <f t="shared" si="473"/>
        <v>6.8582415088433493</v>
      </c>
      <c r="U460" s="149">
        <f t="shared" si="471"/>
        <v>46.994801317779796</v>
      </c>
      <c r="V460" s="149">
        <f t="shared" si="472"/>
        <v>2.1236167523787486E-2</v>
      </c>
      <c r="W460" s="149">
        <f>0.5*Sections!$U$2*Sections!$T$2*Sections!N460^2</f>
        <v>400.74193209925102</v>
      </c>
      <c r="X460" s="149">
        <f>BikeData!$N$2*((Sections!$P$2)/Sections!$N$2)-(0.5*Sections!$U$2*Sections!$T$2*Sections!N460^2)/BikeData!$G$5</f>
        <v>8.9163581602319493</v>
      </c>
      <c r="Y460" s="149">
        <f>Sections!$V$2*BikeData!$N$2*(Sections!$P$2/Sections!$M$2)/(1-Sections!$V$2*Sections!$N$2/Sections!$M$2)</f>
        <v>15.459349727578084</v>
      </c>
      <c r="Z460" s="149">
        <f t="shared" ref="Z460:Z491" si="490">MIN(X460,Y460)</f>
        <v>8.9163581602319493</v>
      </c>
      <c r="AA460" s="149">
        <f>$D$2-M460</f>
        <v>69.199999999999989</v>
      </c>
      <c r="AB460" s="149">
        <f>MAX(0, (N460^2 - M$17^2)/(2*Sections!Z460))</f>
        <v>74.554030854166399</v>
      </c>
      <c r="AC460" s="149">
        <f t="shared" si="479"/>
        <v>1</v>
      </c>
      <c r="AD460" s="149">
        <f t="shared" si="474"/>
        <v>-8.9163581602319493</v>
      </c>
      <c r="AE460" s="639"/>
      <c r="FQ460" s="637"/>
      <c r="FR460" s="160">
        <f>INDEX($B$29:$B$34, MATCH($FV460, $A$29:$A$34, 0))</f>
        <v>288.49501037177833</v>
      </c>
      <c r="FS460" s="129">
        <f t="shared" si="480"/>
        <v>434</v>
      </c>
      <c r="FT460" s="129">
        <f t="shared" si="481"/>
        <v>46.001050035052728</v>
      </c>
      <c r="FU460" s="129">
        <f t="shared" si="482"/>
        <v>165.60378012618983</v>
      </c>
      <c r="FV460" s="149">
        <f>IF(GI460=1,
IF(FT460&lt;$E$29,1,
IF(FT460&lt;$E$30,2,
IF(FT460&lt;$E$31,3,
IF(FT460&lt;$E$32,4,
IF(FT460&lt;$E$33,5,
IF(FT460&lt;$E$34,6)))))),
IF(FT460&gt;$F$29,1,
IF(FT460&gt;$F$30,2,
IF(FT460&gt;$F$31,3,
IF(FT460&gt;$F$32,4,
IF(FT460&gt;$F$33,5,
IF(FT460&gt;$F$34,6)))))))</f>
        <v>3</v>
      </c>
      <c r="FW460" s="149" cm="1">
        <f t="array" ref="FW460">INDEX(Sections!$A$37:$F$67, MATCH(FT460, Acceleration!$H$6:$H$36, 1), Sections!FV460)</f>
        <v>6.8582415088433493</v>
      </c>
      <c r="FX460" s="129">
        <f>(BikeData!$G$5/FR460)*BikeData!$N$2*(Sections!$O$2/Sections!$N$2)-Sections!GC460/Sections!FR460</f>
        <v>8.6783384394339897</v>
      </c>
      <c r="FY460" s="129">
        <f>(Sections!$V$2*Sections!$L$2*BikeData!$N$2*((Sections!$P$2)/Sections!$M$2)/(1-Sections!$V$2*Sections!$N$2/Sections!$M$2))/Sections!FR460-Sections!GC460/Sections!FR460</f>
        <v>12.826464258543242</v>
      </c>
      <c r="FZ460" s="129">
        <f t="shared" si="483"/>
        <v>6.8582415088433493</v>
      </c>
      <c r="GA460" s="129">
        <f t="shared" si="477"/>
        <v>45.805169474171407</v>
      </c>
      <c r="GB460" s="129">
        <f t="shared" si="488"/>
        <v>2.1785016425810679E-2</v>
      </c>
      <c r="GC460" s="149">
        <f>0.5*Sections!$U$2*Sections!$T$2*Sections!FT460^2</f>
        <v>380.89738877893643</v>
      </c>
      <c r="GD460" s="149">
        <f>BikeData!$N$2*((Sections!$P$2)/Sections!$N$2)-(0.5*Sections!$U$2*Sections!$T$2*Sections!FT460^2)/BikeData!$G$5</f>
        <v>8.99152688493011</v>
      </c>
      <c r="GE460" s="149">
        <f>Sections!$V$2*BikeData!$N$2*(Sections!$P$2/Sections!$M$2)/(1-Sections!$V$2*Sections!$N$2/Sections!$M$2)</f>
        <v>15.459349727578084</v>
      </c>
      <c r="GF460" s="149">
        <f t="shared" si="484"/>
        <v>8.99152688493011</v>
      </c>
      <c r="GG460" s="149">
        <f t="shared" si="485"/>
        <v>80.541114220000054</v>
      </c>
      <c r="GH460" s="149">
        <f>MAX(0, (FT460^2 - CX$6^2)/(2*Sections!GF460))</f>
        <v>117.67170534039241</v>
      </c>
      <c r="GI460" s="149">
        <f t="shared" si="486"/>
        <v>1</v>
      </c>
      <c r="GJ460" s="149">
        <f t="shared" si="489"/>
        <v>-8.99152688493011</v>
      </c>
      <c r="GK460" s="639"/>
    </row>
    <row r="461" spans="2:193">
      <c r="B461" s="65"/>
      <c r="C461" s="65"/>
      <c r="D461" s="65"/>
      <c r="E461" s="111"/>
      <c r="F461" s="111"/>
      <c r="K461" s="674"/>
      <c r="L461" s="192">
        <f>INDEX($B$29:$B$34, MATCH($P461, $A$29:$A$34, 0))</f>
        <v>288.49501037177833</v>
      </c>
      <c r="M461" s="149">
        <f t="shared" si="475"/>
        <v>435</v>
      </c>
      <c r="N461" s="149">
        <f t="shared" si="478"/>
        <v>46.994801317779796</v>
      </c>
      <c r="O461" s="149">
        <f t="shared" si="476"/>
        <v>169.18128474400726</v>
      </c>
      <c r="P461" s="149">
        <f>IF(AC461=1,
IF(N461&lt;$E$29,1,
IF(N461&lt;$E$30,2,
IF(N461&lt;$E$31,3,
IF(N461&lt;$E$32,4,
IF(N461&lt;$E$33,5,
IF(N461&lt;$E$34,6)))))),
IF(N461&gt;$F$29,1,
IF(N461&gt;$F$30,2,
IF(N461&gt;$F$31,3,
IF(N461&gt;$F$32,4,
IF(N461&gt;$F$33,5,
IF(N461&gt;$F$34,6)))))))</f>
        <v>3</v>
      </c>
      <c r="Q461" s="149" cm="1">
        <f t="array" ref="Q461">INDEX(Sections!$A$37:$F$67, MATCH(N461, Acceleration!$H$6:$H$36, 1), Sections!P461)</f>
        <v>6.8582415088433493</v>
      </c>
      <c r="R461" s="149">
        <f>(BikeData!$G$5/L461)*BikeData!$N$2*(Sections!$O$2/Sections!$N$2)-Sections!W461/Sections!L461</f>
        <v>8.6206783282203006</v>
      </c>
      <c r="S461" s="149">
        <f>(Sections!$V$2*Sections!$L$2*BikeData!$N$2*((Sections!$P$2)/Sections!$M$2)/(1-Sections!$V$2*Sections!$N$2/Sections!$M$2))/Sections!L461-Sections!W461/Sections!L461</f>
        <v>12.768804147329552</v>
      </c>
      <c r="T461" s="149">
        <f t="shared" si="473"/>
        <v>6.8582415088433493</v>
      </c>
      <c r="U461" s="149">
        <f t="shared" si="471"/>
        <v>46.804426256890459</v>
      </c>
      <c r="V461" s="149">
        <f t="shared" si="472"/>
        <v>2.1322137204251992E-2</v>
      </c>
      <c r="W461" s="149">
        <f>0.5*Sections!$U$2*Sections!$T$2*Sections!N461^2</f>
        <v>397.53204316156757</v>
      </c>
      <c r="X461" s="149">
        <f>BikeData!$N$2*((Sections!$P$2)/Sections!$N$2)-(0.5*Sections!$U$2*Sections!$T$2*Sections!N461^2)/BikeData!$G$5</f>
        <v>8.9285168304504463</v>
      </c>
      <c r="Y461" s="149">
        <f>Sections!$V$2*BikeData!$N$2*(Sections!$P$2/Sections!$M$2)/(1-Sections!$V$2*Sections!$N$2/Sections!$M$2)</f>
        <v>15.459349727578084</v>
      </c>
      <c r="Z461" s="149">
        <f t="shared" si="490"/>
        <v>8.9285168304504463</v>
      </c>
      <c r="AA461" s="149">
        <f>$D$2-M461</f>
        <v>68.199999999999989</v>
      </c>
      <c r="AB461" s="149">
        <f>MAX(0, (N461^2 - M$17^2)/(2*Sections!Z461))</f>
        <v>73.453866490769926</v>
      </c>
      <c r="AC461" s="149">
        <f t="shared" si="479"/>
        <v>1</v>
      </c>
      <c r="AD461" s="149">
        <f t="shared" si="474"/>
        <v>-8.9285168304504463</v>
      </c>
      <c r="AE461" s="639"/>
      <c r="FQ461" s="637"/>
      <c r="FR461" s="160">
        <f>INDEX($B$29:$B$34, MATCH($FV461, $A$29:$A$34, 0))</f>
        <v>288.49501037177833</v>
      </c>
      <c r="FS461" s="129">
        <f t="shared" si="480"/>
        <v>435</v>
      </c>
      <c r="FT461" s="129">
        <f t="shared" si="481"/>
        <v>45.805169474171407</v>
      </c>
      <c r="FU461" s="129">
        <f t="shared" si="482"/>
        <v>164.89861010701708</v>
      </c>
      <c r="FV461" s="149">
        <f>IF(GI461=1,
IF(FT461&lt;$E$29,1,
IF(FT461&lt;$E$30,2,
IF(FT461&lt;$E$31,3,
IF(FT461&lt;$E$32,4,
IF(FT461&lt;$E$33,5,
IF(FT461&lt;$E$34,6)))))),
IF(FT461&gt;$F$29,1,
IF(FT461&gt;$F$30,2,
IF(FT461&gt;$F$31,3,
IF(FT461&gt;$F$32,4,
IF(FT461&gt;$F$33,5,
IF(FT461&gt;$F$34,6)))))))</f>
        <v>3</v>
      </c>
      <c r="FW461" s="149" cm="1">
        <f t="array" ref="FW461">INDEX(Sections!$A$37:$F$67, MATCH(FT461, Acceleration!$H$6:$H$36, 1), Sections!FV461)</f>
        <v>6.8582415088433493</v>
      </c>
      <c r="FX461" s="129">
        <f>(BikeData!$G$5/FR461)*BikeData!$N$2*(Sections!$O$2/Sections!$N$2)-Sections!GC461/Sections!FR461</f>
        <v>8.6895585630486192</v>
      </c>
      <c r="FY461" s="129">
        <f>(Sections!$V$2*Sections!$L$2*BikeData!$N$2*((Sections!$P$2)/Sections!$M$2)/(1-Sections!$V$2*Sections!$N$2/Sections!$M$2))/Sections!FR461-Sections!GC461/Sections!FR461</f>
        <v>12.837684382157871</v>
      </c>
      <c r="FZ461" s="129">
        <f t="shared" si="483"/>
        <v>6.8582415088433493</v>
      </c>
      <c r="GA461" s="129">
        <f t="shared" si="477"/>
        <v>45.608178810841089</v>
      </c>
      <c r="GB461" s="129">
        <f t="shared" si="488"/>
        <v>2.1878642862575303E-2</v>
      </c>
      <c r="GC461" s="149">
        <f>0.5*Sections!$U$2*Sections!$T$2*Sections!FT461^2</f>
        <v>377.66043910036149</v>
      </c>
      <c r="GD461" s="149">
        <f>BikeData!$N$2*((Sections!$P$2)/Sections!$N$2)-(0.5*Sections!$U$2*Sections!$T$2*Sections!FT461^2)/BikeData!$G$5</f>
        <v>9.0037880579550151</v>
      </c>
      <c r="GE461" s="149">
        <f>Sections!$V$2*BikeData!$N$2*(Sections!$P$2/Sections!$M$2)/(1-Sections!$V$2*Sections!$N$2/Sections!$M$2)</f>
        <v>15.459349727578084</v>
      </c>
      <c r="GF461" s="149">
        <f t="shared" si="484"/>
        <v>9.0037880579550151</v>
      </c>
      <c r="GG461" s="149">
        <f t="shared" si="485"/>
        <v>79.541114220000054</v>
      </c>
      <c r="GH461" s="149">
        <f>MAX(0, (FT461^2 - CX$6^2)/(2*Sections!GF461))</f>
        <v>116.51282421646084</v>
      </c>
      <c r="GI461" s="149">
        <f t="shared" si="486"/>
        <v>1</v>
      </c>
      <c r="GJ461" s="149">
        <f t="shared" si="489"/>
        <v>-9.0037880579550151</v>
      </c>
      <c r="GK461" s="639"/>
    </row>
    <row r="462" spans="2:193">
      <c r="B462" s="65"/>
      <c r="C462" s="65"/>
      <c r="D462" s="65"/>
      <c r="E462" s="111"/>
      <c r="F462" s="111"/>
      <c r="K462" s="674"/>
      <c r="L462" s="192">
        <f>INDEX($B$29:$B$34, MATCH($P462, $A$29:$A$34, 0))</f>
        <v>288.49501037177833</v>
      </c>
      <c r="M462" s="149">
        <f t="shared" si="475"/>
        <v>436</v>
      </c>
      <c r="N462" s="149">
        <f t="shared" si="478"/>
        <v>46.804426256890459</v>
      </c>
      <c r="O462" s="149">
        <f t="shared" si="476"/>
        <v>168.49593452480565</v>
      </c>
      <c r="P462" s="149">
        <f>IF(AC462=1,
IF(N462&lt;$E$29,1,
IF(N462&lt;$E$30,2,
IF(N462&lt;$E$31,3,
IF(N462&lt;$E$32,4,
IF(N462&lt;$E$33,5,
IF(N462&lt;$E$34,6)))))),
IF(N462&gt;$F$29,1,
IF(N462&gt;$F$30,2,
IF(N462&gt;$F$31,3,
IF(N462&gt;$F$32,4,
IF(N462&gt;$F$33,5,
IF(N462&gt;$F$34,6)))))))</f>
        <v>3</v>
      </c>
      <c r="Q462" s="149" cm="1">
        <f t="array" ref="Q462">INDEX(Sections!$A$37:$F$67, MATCH(N462, Acceleration!$H$6:$H$36, 1), Sections!P462)</f>
        <v>6.8582415088433493</v>
      </c>
      <c r="R462" s="149">
        <f>(BikeData!$G$5/L462)*BikeData!$N$2*(Sections!$O$2/Sections!$N$2)-Sections!W462/Sections!L462</f>
        <v>8.6318198244105471</v>
      </c>
      <c r="S462" s="149">
        <f>(Sections!$V$2*Sections!$L$2*BikeData!$N$2*((Sections!$P$2)/Sections!$M$2)/(1-Sections!$V$2*Sections!$N$2/Sections!$M$2))/Sections!L462-Sections!W462/Sections!L462</f>
        <v>12.779945643519799</v>
      </c>
      <c r="T462" s="149">
        <f t="shared" si="473"/>
        <v>6.8582415088433493</v>
      </c>
      <c r="U462" s="149">
        <f t="shared" si="471"/>
        <v>46.613012486593796</v>
      </c>
      <c r="V462" s="149">
        <f t="shared" si="472"/>
        <v>2.1409278898042245E-2</v>
      </c>
      <c r="W462" s="149">
        <f>0.5*Sections!$U$2*Sections!$T$2*Sections!N462^2</f>
        <v>394.31777710260542</v>
      </c>
      <c r="X462" s="149">
        <f>BikeData!$N$2*((Sections!$P$2)/Sections!$N$2)-(0.5*Sections!$U$2*Sections!$T$2*Sections!N462^2)/BikeData!$G$5</f>
        <v>8.940692080673788</v>
      </c>
      <c r="Y462" s="149">
        <f>Sections!$V$2*BikeData!$N$2*(Sections!$P$2/Sections!$M$2)/(1-Sections!$V$2*Sections!$N$2/Sections!$M$2)</f>
        <v>15.459349727578084</v>
      </c>
      <c r="Z462" s="149">
        <f t="shared" si="490"/>
        <v>8.940692080673788</v>
      </c>
      <c r="AA462" s="149">
        <f>$D$2-M462</f>
        <v>67.199999999999989</v>
      </c>
      <c r="AB462" s="149">
        <f>MAX(0, (N462^2 - M$17^2)/(2*Sections!Z462))</f>
        <v>72.35520030853101</v>
      </c>
      <c r="AC462" s="149">
        <f t="shared" si="479"/>
        <v>1</v>
      </c>
      <c r="AD462" s="149">
        <f t="shared" si="474"/>
        <v>-8.940692080673788</v>
      </c>
      <c r="AE462" s="639"/>
      <c r="FQ462" s="637"/>
      <c r="FR462" s="160">
        <f>INDEX($B$29:$B$34, MATCH($FV462, $A$29:$A$34, 0))</f>
        <v>288.49501037177833</v>
      </c>
      <c r="FS462" s="129">
        <f t="shared" si="480"/>
        <v>436</v>
      </c>
      <c r="FT462" s="129">
        <f t="shared" si="481"/>
        <v>45.608178810841089</v>
      </c>
      <c r="FU462" s="129">
        <f t="shared" si="482"/>
        <v>164.18944371902793</v>
      </c>
      <c r="FV462" s="149">
        <f>IF(GI462=1,
IF(FT462&lt;$E$29,1,
IF(FT462&lt;$E$30,2,
IF(FT462&lt;$E$31,3,
IF(FT462&lt;$E$32,4,
IF(FT462&lt;$E$33,5,
IF(FT462&lt;$E$34,6)))))),
IF(FT462&gt;$F$29,1,
IF(FT462&gt;$F$30,2,
IF(FT462&gt;$F$31,3,
IF(FT462&gt;$F$32,4,
IF(FT462&gt;$F$33,5,
IF(FT462&gt;$F$34,6)))))))</f>
        <v>3</v>
      </c>
      <c r="FW462" s="149" cm="1">
        <f t="array" ref="FW462">INDEX(Sections!$A$37:$F$67, MATCH(FT462, Acceleration!$H$6:$H$36, 1), Sections!FV462)</f>
        <v>6.8582415088433493</v>
      </c>
      <c r="FX462" s="129">
        <f>(BikeData!$G$5/FR462)*BikeData!$N$2*(Sections!$O$2/Sections!$N$2)-Sections!GC462/Sections!FR462</f>
        <v>8.7007939868318136</v>
      </c>
      <c r="FY462" s="129">
        <f>(Sections!$V$2*Sections!$L$2*BikeData!$N$2*((Sections!$P$2)/Sections!$M$2)/(1-Sections!$V$2*Sections!$N$2/Sections!$M$2))/Sections!FR462-Sections!GC462/Sections!FR462</f>
        <v>12.848919805941065</v>
      </c>
      <c r="FZ462" s="129">
        <f t="shared" si="483"/>
        <v>6.8582415088433493</v>
      </c>
      <c r="GA462" s="129">
        <f t="shared" si="477"/>
        <v>45.410063229862736</v>
      </c>
      <c r="GB462" s="129">
        <f t="shared" si="488"/>
        <v>2.1973617103102947E-2</v>
      </c>
      <c r="GC462" s="149">
        <f>0.5*Sections!$U$2*Sections!$T$2*Sections!FT462^2</f>
        <v>374.41907539949767</v>
      </c>
      <c r="GD462" s="149">
        <f>BikeData!$N$2*((Sections!$P$2)/Sections!$N$2)-(0.5*Sections!$U$2*Sections!$T$2*Sections!FT462^2)/BikeData!$G$5</f>
        <v>9.0160659507613179</v>
      </c>
      <c r="GE462" s="149">
        <f>Sections!$V$2*BikeData!$N$2*(Sections!$P$2/Sections!$M$2)/(1-Sections!$V$2*Sections!$N$2/Sections!$M$2)</f>
        <v>15.459349727578084</v>
      </c>
      <c r="GF462" s="149">
        <f t="shared" si="484"/>
        <v>9.0160659507613179</v>
      </c>
      <c r="GG462" s="149">
        <f t="shared" si="485"/>
        <v>78.541114220000054</v>
      </c>
      <c r="GH462" s="149">
        <f>MAX(0, (FT462^2 - CX$6^2)/(2*Sections!GF462))</f>
        <v>115.35552123296134</v>
      </c>
      <c r="GI462" s="149">
        <f t="shared" si="486"/>
        <v>1</v>
      </c>
      <c r="GJ462" s="149">
        <f t="shared" si="489"/>
        <v>-9.0160659507613179</v>
      </c>
      <c r="GK462" s="639"/>
    </row>
    <row r="463" spans="2:193">
      <c r="B463" s="65"/>
      <c r="C463" s="65"/>
      <c r="D463" s="65"/>
      <c r="E463" s="111"/>
      <c r="F463" s="111"/>
      <c r="K463" s="674"/>
      <c r="L463" s="192">
        <f>INDEX($B$29:$B$34, MATCH($P463, $A$29:$A$34, 0))</f>
        <v>288.49501037177833</v>
      </c>
      <c r="M463" s="149">
        <f t="shared" si="475"/>
        <v>437</v>
      </c>
      <c r="N463" s="149">
        <f t="shared" si="478"/>
        <v>46.613012486593796</v>
      </c>
      <c r="O463" s="149">
        <f t="shared" si="476"/>
        <v>167.80684495173767</v>
      </c>
      <c r="P463" s="149">
        <f>IF(AC463=1,
IF(N463&lt;$E$29,1,
IF(N463&lt;$E$30,2,
IF(N463&lt;$E$31,3,
IF(N463&lt;$E$32,4,
IF(N463&lt;$E$33,5,
IF(N463&lt;$E$34,6)))))),
IF(N463&gt;$F$29,1,
IF(N463&gt;$F$30,2,
IF(N463&gt;$F$31,3,
IF(N463&gt;$F$32,4,
IF(N463&gt;$F$33,5,
IF(N463&gt;$F$34,6)))))))</f>
        <v>3</v>
      </c>
      <c r="Q463" s="149" cm="1">
        <f t="array" ref="Q463">INDEX(Sections!$A$37:$F$67, MATCH(N463, Acceleration!$H$6:$H$36, 1), Sections!P463)</f>
        <v>6.8582415088433493</v>
      </c>
      <c r="R463" s="149">
        <f>(BikeData!$G$5/L463)*BikeData!$N$2*(Sections!$O$2/Sections!$N$2)-Sections!W463/Sections!L463</f>
        <v>8.6429765135501437</v>
      </c>
      <c r="S463" s="149">
        <f>(Sections!$V$2*Sections!$L$2*BikeData!$N$2*((Sections!$P$2)/Sections!$M$2)/(1-Sections!$V$2*Sections!$N$2/Sections!$M$2))/Sections!L463-Sections!W463/Sections!L463</f>
        <v>12.791102332659396</v>
      </c>
      <c r="T463" s="149">
        <f t="shared" si="473"/>
        <v>6.8582415088433493</v>
      </c>
      <c r="U463" s="149">
        <f t="shared" si="471"/>
        <v>46.420546799971312</v>
      </c>
      <c r="V463" s="149">
        <f t="shared" si="472"/>
        <v>2.1497618873631927E-2</v>
      </c>
      <c r="W463" s="149">
        <f>0.5*Sections!$U$2*Sections!$T$2*Sections!N463^2</f>
        <v>391.0991279535628</v>
      </c>
      <c r="X463" s="149">
        <f>BikeData!$N$2*((Sections!$P$2)/Sections!$N$2)-(0.5*Sections!$U$2*Sections!$T$2*Sections!N463^2)/BikeData!$G$5</f>
        <v>8.952883933511071</v>
      </c>
      <c r="Y463" s="149">
        <f>Sections!$V$2*BikeData!$N$2*(Sections!$P$2/Sections!$M$2)/(1-Sections!$V$2*Sections!$N$2/Sections!$M$2)</f>
        <v>15.459349727578084</v>
      </c>
      <c r="Z463" s="149">
        <f t="shared" si="490"/>
        <v>8.952883933511071</v>
      </c>
      <c r="AA463" s="149">
        <f>$D$2-M463</f>
        <v>66.199999999999989</v>
      </c>
      <c r="AB463" s="149">
        <f>MAX(0, (N463^2 - M$17^2)/(2*Sections!Z463))</f>
        <v>71.258030267257467</v>
      </c>
      <c r="AC463" s="149">
        <f t="shared" si="479"/>
        <v>1</v>
      </c>
      <c r="AD463" s="149">
        <f t="shared" si="474"/>
        <v>-8.952883933511071</v>
      </c>
      <c r="AE463" s="639"/>
      <c r="FQ463" s="637"/>
      <c r="FR463" s="160">
        <f>INDEX($B$29:$B$34, MATCH($FV463, $A$29:$A$34, 0))</f>
        <v>288.49501037177833</v>
      </c>
      <c r="FS463" s="129">
        <f t="shared" si="480"/>
        <v>437</v>
      </c>
      <c r="FT463" s="129">
        <f t="shared" si="481"/>
        <v>45.410063229862736</v>
      </c>
      <c r="FU463" s="129">
        <f t="shared" si="482"/>
        <v>163.47622762750586</v>
      </c>
      <c r="FV463" s="149">
        <f>IF(GI463=1,
IF(FT463&lt;$E$29,1,
IF(FT463&lt;$E$30,2,
IF(FT463&lt;$E$31,3,
IF(FT463&lt;$E$32,4,
IF(FT463&lt;$E$33,5,
IF(FT463&lt;$E$34,6)))))),
IF(FT463&gt;$F$29,1,
IF(FT463&gt;$F$30,2,
IF(FT463&gt;$F$31,3,
IF(FT463&gt;$F$32,4,
IF(FT463&gt;$F$33,5,
IF(FT463&gt;$F$34,6)))))))</f>
        <v>3</v>
      </c>
      <c r="FW463" s="149" cm="1">
        <f t="array" ref="FW463">INDEX(Sections!$A$37:$F$67, MATCH(FT463, Acceleration!$H$6:$H$36, 1), Sections!FV463)</f>
        <v>6.8582415088433493</v>
      </c>
      <c r="FX463" s="129">
        <f>(BikeData!$G$5/FR463)*BikeData!$N$2*(Sections!$O$2/Sections!$N$2)-Sections!GC463/Sections!FR463</f>
        <v>8.7120447316474383</v>
      </c>
      <c r="FY463" s="129">
        <f>(Sections!$V$2*Sections!$L$2*BikeData!$N$2*((Sections!$P$2)/Sections!$M$2)/(1-Sections!$V$2*Sections!$N$2/Sections!$M$2))/Sections!FR463-Sections!GC463/Sections!FR463</f>
        <v>12.86017055075669</v>
      </c>
      <c r="FZ463" s="129">
        <f t="shared" si="483"/>
        <v>6.8582415088433493</v>
      </c>
      <c r="GA463" s="129">
        <f t="shared" si="477"/>
        <v>45.210807572612929</v>
      </c>
      <c r="GB463" s="129">
        <f t="shared" si="488"/>
        <v>2.2069971103669123E-2</v>
      </c>
      <c r="GC463" s="149">
        <f>0.5*Sections!$U$2*Sections!$T$2*Sections!FT463^2</f>
        <v>371.17329165722373</v>
      </c>
      <c r="GD463" s="149">
        <f>BikeData!$N$2*((Sections!$P$2)/Sections!$N$2)-(0.5*Sections!$U$2*Sections!$T$2*Sections!FT463^2)/BikeData!$G$5</f>
        <v>9.0283605861487182</v>
      </c>
      <c r="GE463" s="149">
        <f>Sections!$V$2*BikeData!$N$2*(Sections!$P$2/Sections!$M$2)/(1-Sections!$V$2*Sections!$N$2/Sections!$M$2)</f>
        <v>15.459349727578084</v>
      </c>
      <c r="GF463" s="149">
        <f t="shared" si="484"/>
        <v>9.0283605861487182</v>
      </c>
      <c r="GG463" s="149">
        <f t="shared" si="485"/>
        <v>77.541114220000054</v>
      </c>
      <c r="GH463" s="149">
        <f>MAX(0, (FT463^2 - CX$6^2)/(2*Sections!GF463))</f>
        <v>114.19979424081482</v>
      </c>
      <c r="GI463" s="149">
        <f t="shared" si="486"/>
        <v>1</v>
      </c>
      <c r="GJ463" s="149">
        <f t="shared" si="489"/>
        <v>-9.0283605861487182</v>
      </c>
      <c r="GK463" s="639"/>
    </row>
    <row r="464" spans="2:193">
      <c r="B464" s="65"/>
      <c r="C464" s="65"/>
      <c r="D464" s="65"/>
      <c r="E464" s="111"/>
      <c r="F464" s="111"/>
      <c r="K464" s="674"/>
      <c r="L464" s="192">
        <f>INDEX($B$29:$B$34, MATCH($P464, $A$29:$A$34, 0))</f>
        <v>288.49501037177833</v>
      </c>
      <c r="M464" s="149">
        <f t="shared" si="475"/>
        <v>438</v>
      </c>
      <c r="N464" s="149">
        <f t="shared" si="478"/>
        <v>46.420546799971312</v>
      </c>
      <c r="O464" s="149">
        <f t="shared" si="476"/>
        <v>167.11396847989673</v>
      </c>
      <c r="P464" s="149">
        <f>IF(AC464=1,
IF(N464&lt;$E$29,1,
IF(N464&lt;$E$30,2,
IF(N464&lt;$E$31,3,
IF(N464&lt;$E$32,4,
IF(N464&lt;$E$33,5,
IF(N464&lt;$E$34,6)))))),
IF(N464&gt;$F$29,1,
IF(N464&gt;$F$30,2,
IF(N464&gt;$F$31,3,
IF(N464&gt;$F$32,4,
IF(N464&gt;$F$33,5,
IF(N464&gt;$F$34,6)))))))</f>
        <v>3</v>
      </c>
      <c r="Q464" s="149" cm="1">
        <f t="array" ref="Q464">INDEX(Sections!$A$37:$F$67, MATCH(N464, Acceleration!$H$6:$H$36, 1), Sections!P464)</f>
        <v>6.8582415088433493</v>
      </c>
      <c r="R464" s="149">
        <f>(BikeData!$G$5/L464)*BikeData!$N$2*(Sections!$O$2/Sections!$N$2)-Sections!W464/Sections!L464</f>
        <v>8.6541484163567493</v>
      </c>
      <c r="S464" s="149">
        <f>(Sections!$V$2*Sections!$L$2*BikeData!$N$2*((Sections!$P$2)/Sections!$M$2)/(1-Sections!$V$2*Sections!$N$2/Sections!$M$2))/Sections!L464-Sections!W464/Sections!L464</f>
        <v>12.802274235466001</v>
      </c>
      <c r="T464" s="149">
        <f t="shared" si="473"/>
        <v>6.8582415088433493</v>
      </c>
      <c r="U464" s="149">
        <f t="shared" si="471"/>
        <v>46.227015698454103</v>
      </c>
      <c r="V464" s="149">
        <f t="shared" si="472"/>
        <v>2.1587184228770432E-2</v>
      </c>
      <c r="W464" s="149">
        <f>0.5*Sections!$U$2*Sections!$T$2*Sections!N464^2</f>
        <v>387.87608973749877</v>
      </c>
      <c r="X464" s="149">
        <f>BikeData!$N$2*((Sections!$P$2)/Sections!$N$2)-(0.5*Sections!$U$2*Sections!$T$2*Sections!N464^2)/BikeData!$G$5</f>
        <v>8.9650924116022228</v>
      </c>
      <c r="Y464" s="149">
        <f>Sections!$V$2*BikeData!$N$2*(Sections!$P$2/Sections!$M$2)/(1-Sections!$V$2*Sections!$N$2/Sections!$M$2)</f>
        <v>15.459349727578084</v>
      </c>
      <c r="Z464" s="149">
        <f t="shared" si="490"/>
        <v>8.9650924116022228</v>
      </c>
      <c r="AA464" s="149">
        <f>$D$2-M464</f>
        <v>65.199999999999989</v>
      </c>
      <c r="AB464" s="149">
        <f>MAX(0, (N464^2 - M$17^2)/(2*Sections!Z464))</f>
        <v>70.162354329535347</v>
      </c>
      <c r="AC464" s="149">
        <f t="shared" si="479"/>
        <v>1</v>
      </c>
      <c r="AD464" s="149">
        <f t="shared" si="474"/>
        <v>-8.9650924116022228</v>
      </c>
      <c r="AE464" s="639"/>
      <c r="FQ464" s="637"/>
      <c r="FR464" s="160">
        <f>INDEX($B$29:$B$34, MATCH($FV464, $A$29:$A$34, 0))</f>
        <v>288.49501037177833</v>
      </c>
      <c r="FS464" s="129">
        <f t="shared" si="480"/>
        <v>438</v>
      </c>
      <c r="FT464" s="129">
        <f t="shared" si="481"/>
        <v>45.210807572612929</v>
      </c>
      <c r="FU464" s="129">
        <f t="shared" si="482"/>
        <v>162.75890726140653</v>
      </c>
      <c r="FV464" s="149">
        <f>IF(GI464=1,
IF(FT464&lt;$E$29,1,
IF(FT464&lt;$E$30,2,
IF(FT464&lt;$E$31,3,
IF(FT464&lt;$E$32,4,
IF(FT464&lt;$E$33,5,
IF(FT464&lt;$E$34,6)))))),
IF(FT464&gt;$F$29,1,
IF(FT464&gt;$F$30,2,
IF(FT464&gt;$F$31,3,
IF(FT464&gt;$F$32,4,
IF(FT464&gt;$F$33,5,
IF(FT464&gt;$F$34,6)))))))</f>
        <v>3</v>
      </c>
      <c r="FW464" s="149" cm="1">
        <f t="array" ref="FW464">INDEX(Sections!$A$37:$F$67, MATCH(FT464, Acceleration!$H$6:$H$36, 1), Sections!FV464)</f>
        <v>6.8582415088433493</v>
      </c>
      <c r="FX464" s="129">
        <f>(BikeData!$G$5/FR464)*BikeData!$N$2*(Sections!$O$2/Sections!$N$2)-Sections!GC464/Sections!FR464</f>
        <v>8.7233108183878123</v>
      </c>
      <c r="FY464" s="129">
        <f>(Sections!$V$2*Sections!$L$2*BikeData!$N$2*((Sections!$P$2)/Sections!$M$2)/(1-Sections!$V$2*Sections!$N$2/Sections!$M$2))/Sections!FR464-Sections!GC464/Sections!FR464</f>
        <v>12.871436637497064</v>
      </c>
      <c r="FZ464" s="129">
        <f t="shared" si="483"/>
        <v>6.8582415088433493</v>
      </c>
      <c r="GA464" s="129">
        <f t="shared" si="477"/>
        <v>45.01039632567057</v>
      </c>
      <c r="GB464" s="129">
        <f t="shared" si="488"/>
        <v>2.2167737888476868E-2</v>
      </c>
      <c r="GC464" s="149">
        <f>0.5*Sections!$U$2*Sections!$T$2*Sections!FT464^2</f>
        <v>367.92308184621021</v>
      </c>
      <c r="GD464" s="149">
        <f>BikeData!$N$2*((Sections!$P$2)/Sections!$N$2)-(0.5*Sections!$U$2*Sections!$T$2*Sections!FT464^2)/BikeData!$G$5</f>
        <v>9.0406719869480128</v>
      </c>
      <c r="GE464" s="149">
        <f>Sections!$V$2*BikeData!$N$2*(Sections!$P$2/Sections!$M$2)/(1-Sections!$V$2*Sections!$N$2/Sections!$M$2)</f>
        <v>15.459349727578084</v>
      </c>
      <c r="GF464" s="149">
        <f t="shared" si="484"/>
        <v>9.0406719869480128</v>
      </c>
      <c r="GG464" s="149">
        <f t="shared" si="485"/>
        <v>76.541114220000054</v>
      </c>
      <c r="GH464" s="149">
        <f>MAX(0, (FT464^2 - CX$6^2)/(2*Sections!GF464))</f>
        <v>113.04564109386864</v>
      </c>
      <c r="GI464" s="149">
        <f t="shared" si="486"/>
        <v>1</v>
      </c>
      <c r="GJ464" s="149">
        <f t="shared" si="489"/>
        <v>-9.0406719869480128</v>
      </c>
      <c r="GK464" s="639"/>
    </row>
    <row r="465" spans="2:193">
      <c r="B465" s="65"/>
      <c r="C465" s="65"/>
      <c r="D465" s="65"/>
      <c r="E465" s="111"/>
      <c r="F465" s="111"/>
      <c r="K465" s="674"/>
      <c r="L465" s="192">
        <f>INDEX($B$29:$B$34, MATCH($P465, $A$29:$A$34, 0))</f>
        <v>288.49501037177833</v>
      </c>
      <c r="M465" s="149">
        <f t="shared" si="475"/>
        <v>439</v>
      </c>
      <c r="N465" s="149">
        <f t="shared" si="478"/>
        <v>46.227015698454103</v>
      </c>
      <c r="O465" s="149">
        <f t="shared" si="476"/>
        <v>166.41725651443477</v>
      </c>
      <c r="P465" s="149">
        <f>IF(AC465=1,
IF(N465&lt;$E$29,1,
IF(N465&lt;$E$30,2,
IF(N465&lt;$E$31,3,
IF(N465&lt;$E$32,4,
IF(N465&lt;$E$33,5,
IF(N465&lt;$E$34,6)))))),
IF(N465&gt;$F$29,1,
IF(N465&gt;$F$30,2,
IF(N465&gt;$F$31,3,
IF(N465&gt;$F$32,4,
IF(N465&gt;$F$33,5,
IF(N465&gt;$F$34,6)))))))</f>
        <v>3</v>
      </c>
      <c r="Q465" s="149" cm="1">
        <f t="array" ref="Q465">INDEX(Sections!$A$37:$F$67, MATCH(N465, Acceleration!$H$6:$H$36, 1), Sections!P465)</f>
        <v>6.8582415088433493</v>
      </c>
      <c r="R465" s="149">
        <f>(BikeData!$G$5/L465)*BikeData!$N$2*(Sections!$O$2/Sections!$N$2)-Sections!W465/Sections!L465</f>
        <v>8.6653355535762717</v>
      </c>
      <c r="S465" s="149">
        <f>(Sections!$V$2*Sections!$L$2*BikeData!$N$2*((Sections!$P$2)/Sections!$M$2)/(1-Sections!$V$2*Sections!$N$2/Sections!$M$2))/Sections!L465-Sections!W465/Sections!L465</f>
        <v>12.813461372685524</v>
      </c>
      <c r="T465" s="149">
        <f t="shared" si="473"/>
        <v>6.8582415088433493</v>
      </c>
      <c r="U465" s="149">
        <f t="shared" si="471"/>
        <v>46.032405382620254</v>
      </c>
      <c r="V465" s="149">
        <f t="shared" si="472"/>
        <v>2.1678002924410855E-2</v>
      </c>
      <c r="W465" s="149">
        <f>0.5*Sections!$U$2*Sections!$T$2*Sections!N465^2</f>
        <v>384.64865646932202</v>
      </c>
      <c r="X465" s="149">
        <f>BikeData!$N$2*((Sections!$P$2)/Sections!$N$2)-(0.5*Sections!$U$2*Sections!$T$2*Sections!N465^2)/BikeData!$G$5</f>
        <v>8.9773175376180436</v>
      </c>
      <c r="Y465" s="149">
        <f>Sections!$V$2*BikeData!$N$2*(Sections!$P$2/Sections!$M$2)/(1-Sections!$V$2*Sections!$N$2/Sections!$M$2)</f>
        <v>15.459349727578084</v>
      </c>
      <c r="Z465" s="149">
        <f t="shared" si="490"/>
        <v>8.9773175376180436</v>
      </c>
      <c r="AA465" s="149">
        <f>$D$2-M465</f>
        <v>64.199999999999989</v>
      </c>
      <c r="AB465" s="149">
        <f>MAX(0, (N465^2 - M$17^2)/(2*Sections!Z465))</f>
        <v>69.06817046072527</v>
      </c>
      <c r="AC465" s="149">
        <f t="shared" si="479"/>
        <v>1</v>
      </c>
      <c r="AD465" s="149">
        <f t="shared" si="474"/>
        <v>-8.9773175376180436</v>
      </c>
      <c r="AE465" s="639"/>
      <c r="FQ465" s="637"/>
      <c r="FR465" s="160">
        <f>INDEX($B$29:$B$34, MATCH($FV465, $A$29:$A$34, 0))</f>
        <v>288.49501037177833</v>
      </c>
      <c r="FS465" s="129">
        <f t="shared" si="480"/>
        <v>439</v>
      </c>
      <c r="FT465" s="129">
        <f t="shared" si="481"/>
        <v>45.01039632567057</v>
      </c>
      <c r="FU465" s="129">
        <f t="shared" si="482"/>
        <v>162.03742677241405</v>
      </c>
      <c r="FV465" s="149">
        <f>IF(GI465=1,
IF(FT465&lt;$E$29,1,
IF(FT465&lt;$E$30,2,
IF(FT465&lt;$E$31,3,
IF(FT465&lt;$E$32,4,
IF(FT465&lt;$E$33,5,
IF(FT465&lt;$E$34,6)))))),
IF(FT465&gt;$F$29,1,
IF(FT465&gt;$F$30,2,
IF(FT465&gt;$F$31,3,
IF(FT465&gt;$F$32,4,
IF(FT465&gt;$F$33,5,
IF(FT465&gt;$F$34,6)))))))</f>
        <v>3</v>
      </c>
      <c r="FW465" s="149" cm="1">
        <f t="array" ref="FW465">INDEX(Sections!$A$37:$F$67, MATCH(FT465, Acceleration!$H$6:$H$36, 1), Sections!FV465)</f>
        <v>6.8582415088433493</v>
      </c>
      <c r="FX465" s="129">
        <f>(BikeData!$G$5/FR465)*BikeData!$N$2*(Sections!$O$2/Sections!$N$2)-Sections!GC465/Sections!FR465</f>
        <v>8.7345922679737402</v>
      </c>
      <c r="FY465" s="129">
        <f>(Sections!$V$2*Sections!$L$2*BikeData!$N$2*((Sections!$P$2)/Sections!$M$2)/(1-Sections!$V$2*Sections!$N$2/Sections!$M$2))/Sections!FR465-Sections!GC465/Sections!FR465</f>
        <v>12.882718087082992</v>
      </c>
      <c r="FZ465" s="129">
        <f t="shared" si="483"/>
        <v>6.8582415088433493</v>
      </c>
      <c r="GA465" s="129">
        <f t="shared" si="477"/>
        <v>44.808813608953052</v>
      </c>
      <c r="GB465" s="129">
        <f t="shared" si="488"/>
        <v>2.2266951595942081E-2</v>
      </c>
      <c r="GC465" s="149">
        <f>0.5*Sections!$U$2*Sections!$T$2*Sections!FT465^2</f>
        <v>364.66843993090896</v>
      </c>
      <c r="GD465" s="149">
        <f>BikeData!$N$2*((Sections!$P$2)/Sections!$N$2)-(0.5*Sections!$U$2*Sections!$T$2*Sections!FT465^2)/BikeData!$G$5</f>
        <v>9.0530001760211238</v>
      </c>
      <c r="GE465" s="149">
        <f>Sections!$V$2*BikeData!$N$2*(Sections!$P$2/Sections!$M$2)/(1-Sections!$V$2*Sections!$N$2/Sections!$M$2)</f>
        <v>15.459349727578084</v>
      </c>
      <c r="GF465" s="149">
        <f t="shared" si="484"/>
        <v>9.0530001760211238</v>
      </c>
      <c r="GG465" s="149">
        <f t="shared" si="485"/>
        <v>75.541114220000054</v>
      </c>
      <c r="GH465" s="149">
        <f>MAX(0, (FT465^2 - CX$6^2)/(2*Sections!GF465))</f>
        <v>111.89305964889287</v>
      </c>
      <c r="GI465" s="149">
        <f t="shared" si="486"/>
        <v>1</v>
      </c>
      <c r="GJ465" s="149">
        <f t="shared" si="489"/>
        <v>-9.0530001760211238</v>
      </c>
      <c r="GK465" s="639"/>
    </row>
    <row r="466" spans="2:193">
      <c r="B466" s="65"/>
      <c r="C466" s="65"/>
      <c r="D466" s="65"/>
      <c r="E466" s="111"/>
      <c r="F466" s="111"/>
      <c r="K466" s="674"/>
      <c r="L466" s="192">
        <f>INDEX($B$29:$B$34, MATCH($P466, $A$29:$A$34, 0))</f>
        <v>288.49501037177833</v>
      </c>
      <c r="M466" s="149">
        <f t="shared" si="475"/>
        <v>440</v>
      </c>
      <c r="N466" s="149">
        <f t="shared" si="478"/>
        <v>46.032405382620254</v>
      </c>
      <c r="O466" s="149">
        <f t="shared" si="476"/>
        <v>165.71665937743293</v>
      </c>
      <c r="P466" s="149">
        <f>IF(AC466=1,
IF(N466&lt;$E$29,1,
IF(N466&lt;$E$30,2,
IF(N466&lt;$E$31,3,
IF(N466&lt;$E$32,4,
IF(N466&lt;$E$33,5,
IF(N466&lt;$E$34,6)))))),
IF(N466&gt;$F$29,1,
IF(N466&gt;$F$30,2,
IF(N466&gt;$F$31,3,
IF(N466&gt;$F$32,4,
IF(N466&gt;$F$33,5,
IF(N466&gt;$F$34,6)))))))</f>
        <v>3</v>
      </c>
      <c r="Q466" s="149" cm="1">
        <f t="array" ref="Q466">INDEX(Sections!$A$37:$F$67, MATCH(N466, Acceleration!$H$6:$H$36, 1), Sections!P466)</f>
        <v>6.8582415088433493</v>
      </c>
      <c r="R466" s="149">
        <f>(BikeData!$G$5/L466)*BikeData!$N$2*(Sections!$O$2/Sections!$N$2)-Sections!W466/Sections!L466</f>
        <v>8.6765379459829131</v>
      </c>
      <c r="S466" s="149">
        <f>(Sections!$V$2*Sections!$L$2*BikeData!$N$2*((Sections!$P$2)/Sections!$M$2)/(1-Sections!$V$2*Sections!$N$2/Sections!$M$2))/Sections!L466-Sections!W466/Sections!L466</f>
        <v>12.824663765092165</v>
      </c>
      <c r="T466" s="149">
        <f t="shared" si="473"/>
        <v>6.8582415088433493</v>
      </c>
      <c r="U466" s="149">
        <f t="shared" si="471"/>
        <v>45.836701742614132</v>
      </c>
      <c r="V466" s="149">
        <f t="shared" si="472"/>
        <v>2.1770103820358974E-2</v>
      </c>
      <c r="W466" s="149">
        <f>0.5*Sections!$U$2*Sections!$T$2*Sections!N466^2</f>
        <v>381.41682215577947</v>
      </c>
      <c r="X466" s="149">
        <f>BikeData!$N$2*((Sections!$P$2)/Sections!$N$2)-(0.5*Sections!$U$2*Sections!$T$2*Sections!N466^2)/BikeData!$G$5</f>
        <v>8.9895593342602496</v>
      </c>
      <c r="Y466" s="149">
        <f>Sections!$V$2*BikeData!$N$2*(Sections!$P$2/Sections!$M$2)/(1-Sections!$V$2*Sections!$N$2/Sections!$M$2)</f>
        <v>15.459349727578084</v>
      </c>
      <c r="Z466" s="149">
        <f t="shared" si="490"/>
        <v>8.9895593342602496</v>
      </c>
      <c r="AA466" s="149">
        <f>$D$2-M466</f>
        <v>63.199999999999989</v>
      </c>
      <c r="AB466" s="149">
        <f>MAX(0, (N466^2 - M$17^2)/(2*Sections!Z466))</f>
        <v>67.975476628958518</v>
      </c>
      <c r="AC466" s="149">
        <f t="shared" si="479"/>
        <v>1</v>
      </c>
      <c r="AD466" s="149">
        <f t="shared" si="474"/>
        <v>-8.9895593342602496</v>
      </c>
      <c r="AE466" s="639"/>
      <c r="FQ466" s="637"/>
      <c r="FR466" s="160">
        <f>INDEX($B$29:$B$34, MATCH($FV466, $A$29:$A$34, 0))</f>
        <v>288.49501037177833</v>
      </c>
      <c r="FS466" s="129">
        <f t="shared" si="480"/>
        <v>440</v>
      </c>
      <c r="FT466" s="129">
        <f t="shared" si="481"/>
        <v>44.808813608953052</v>
      </c>
      <c r="FU466" s="129">
        <f t="shared" si="482"/>
        <v>161.311728992231</v>
      </c>
      <c r="FV466" s="149">
        <f>IF(GI466=1,
IF(FT466&lt;$E$29,1,
IF(FT466&lt;$E$30,2,
IF(FT466&lt;$E$31,3,
IF(FT466&lt;$E$32,4,
IF(FT466&lt;$E$33,5,
IF(FT466&lt;$E$34,6)))))),
IF(FT466&gt;$F$29,1,
IF(FT466&gt;$F$30,2,
IF(FT466&gt;$F$31,3,
IF(FT466&gt;$F$32,4,
IF(FT466&gt;$F$33,5,
IF(FT466&gt;$F$34,6)))))))</f>
        <v>3</v>
      </c>
      <c r="FW466" s="149" cm="1">
        <f t="array" ref="FW466">INDEX(Sections!$A$37:$F$67, MATCH(FT466, Acceleration!$H$6:$H$36, 1), Sections!FV466)</f>
        <v>6.8582415088433493</v>
      </c>
      <c r="FX466" s="129">
        <f>(BikeData!$G$5/FR466)*BikeData!$N$2*(Sections!$O$2/Sections!$N$2)-Sections!GC466/Sections!FR466</f>
        <v>8.7458891013545603</v>
      </c>
      <c r="FY466" s="129">
        <f>(Sections!$V$2*Sections!$L$2*BikeData!$N$2*((Sections!$P$2)/Sections!$M$2)/(1-Sections!$V$2*Sections!$N$2/Sections!$M$2))/Sections!FR466-Sections!GC466/Sections!FR466</f>
        <v>12.894014920463812</v>
      </c>
      <c r="FZ466" s="129">
        <f t="shared" si="483"/>
        <v>6.8582415088433493</v>
      </c>
      <c r="GA466" s="129">
        <f t="shared" si="477"/>
        <v>44.606043163335769</v>
      </c>
      <c r="GB466" s="129">
        <f t="shared" si="488"/>
        <v>2.2367647527450463E-2</v>
      </c>
      <c r="GC466" s="149">
        <f>0.5*Sections!$U$2*Sections!$T$2*Sections!FT466^2</f>
        <v>361.4093598675413</v>
      </c>
      <c r="GD466" s="149">
        <f>BikeData!$N$2*((Sections!$P$2)/Sections!$N$2)-(0.5*Sections!$U$2*Sections!$T$2*Sections!FT466^2)/BikeData!$G$5</f>
        <v>9.0653451762611521</v>
      </c>
      <c r="GE466" s="149">
        <f>Sections!$V$2*BikeData!$N$2*(Sections!$P$2/Sections!$M$2)/(1-Sections!$V$2*Sections!$N$2/Sections!$M$2)</f>
        <v>15.459349727578084</v>
      </c>
      <c r="GF466" s="149">
        <f t="shared" si="484"/>
        <v>9.0653451762611521</v>
      </c>
      <c r="GG466" s="149">
        <f t="shared" si="485"/>
        <v>74.541114220000054</v>
      </c>
      <c r="GH466" s="149">
        <f>MAX(0, (FT466^2 - CX$6^2)/(2*Sections!GF466))</f>
        <v>110.74204776557617</v>
      </c>
      <c r="GI466" s="149">
        <f t="shared" si="486"/>
        <v>1</v>
      </c>
      <c r="GJ466" s="149">
        <f t="shared" si="489"/>
        <v>-9.0653451762611521</v>
      </c>
      <c r="GK466" s="639"/>
    </row>
    <row r="467" spans="2:193">
      <c r="B467" s="65"/>
      <c r="C467" s="65"/>
      <c r="D467" s="65"/>
      <c r="E467" s="111"/>
      <c r="F467" s="111"/>
      <c r="K467" s="674"/>
      <c r="L467" s="192">
        <f>INDEX($B$29:$B$34, MATCH($P467, $A$29:$A$34, 0))</f>
        <v>288.49501037177833</v>
      </c>
      <c r="M467" s="149">
        <f t="shared" si="475"/>
        <v>441</v>
      </c>
      <c r="N467" s="149">
        <f t="shared" si="478"/>
        <v>45.836701742614132</v>
      </c>
      <c r="O467" s="149">
        <f t="shared" si="476"/>
        <v>165.01212627341087</v>
      </c>
      <c r="P467" s="149">
        <f>IF(AC467=1,
IF(N467&lt;$E$29,1,
IF(N467&lt;$E$30,2,
IF(N467&lt;$E$31,3,
IF(N467&lt;$E$32,4,
IF(N467&lt;$E$33,5,
IF(N467&lt;$E$34,6)))))),
IF(N467&gt;$F$29,1,
IF(N467&gt;$F$30,2,
IF(N467&gt;$F$31,3,
IF(N467&gt;$F$32,4,
IF(N467&gt;$F$33,5,
IF(N467&gt;$F$34,6)))))))</f>
        <v>3</v>
      </c>
      <c r="Q467" s="149" cm="1">
        <f t="array" ref="Q467">INDEX(Sections!$A$37:$F$67, MATCH(N467, Acceleration!$H$6:$H$36, 1), Sections!P467)</f>
        <v>6.8582415088433493</v>
      </c>
      <c r="R467" s="149">
        <f>(BikeData!$G$5/L467)*BikeData!$N$2*(Sections!$O$2/Sections!$N$2)-Sections!W467/Sections!L467</f>
        <v>8.6877556143791992</v>
      </c>
      <c r="S467" s="149">
        <f>(Sections!$V$2*Sections!$L$2*BikeData!$N$2*((Sections!$P$2)/Sections!$M$2)/(1-Sections!$V$2*Sections!$N$2/Sections!$M$2))/Sections!L467-Sections!W467/Sections!L467</f>
        <v>12.835881433488449</v>
      </c>
      <c r="T467" s="149">
        <f t="shared" si="473"/>
        <v>6.8582415088433493</v>
      </c>
      <c r="U467" s="149">
        <f t="shared" ref="U467:U530" si="491">SQRT(N467^2 + 2*-Z467*1)</f>
        <v>45.639890348168478</v>
      </c>
      <c r="V467" s="149">
        <f t="shared" si="472"/>
        <v>2.1863516712725659E-2</v>
      </c>
      <c r="W467" s="149">
        <f>0.5*Sections!$U$2*Sections!$T$2*Sections!N467^2</f>
        <v>378.18058079544579</v>
      </c>
      <c r="X467" s="149">
        <f>BikeData!$N$2*((Sections!$P$2)/Sections!$N$2)-(0.5*Sections!$U$2*Sections!$T$2*Sections!N467^2)/BikeData!$G$5</f>
        <v>9.0018178242615132</v>
      </c>
      <c r="Y467" s="149">
        <f>Sections!$V$2*BikeData!$N$2*(Sections!$P$2/Sections!$M$2)/(1-Sections!$V$2*Sections!$N$2/Sections!$M$2)</f>
        <v>15.459349727578084</v>
      </c>
      <c r="Z467" s="149">
        <f t="shared" si="490"/>
        <v>9.0018178242615132</v>
      </c>
      <c r="AA467" s="149">
        <f>$D$2-M467</f>
        <v>62.199999999999989</v>
      </c>
      <c r="AB467" s="149">
        <f>MAX(0, (N467^2 - M$17^2)/(2*Sections!Z467))</f>
        <v>66.884270805133326</v>
      </c>
      <c r="AC467" s="149">
        <f t="shared" si="479"/>
        <v>1</v>
      </c>
      <c r="AD467" s="149">
        <f t="shared" si="474"/>
        <v>-9.0018178242615132</v>
      </c>
      <c r="AE467" s="639"/>
      <c r="FQ467" s="637"/>
      <c r="FR467" s="160">
        <f>INDEX($B$29:$B$34, MATCH($FV467, $A$29:$A$34, 0))</f>
        <v>288.49501037177833</v>
      </c>
      <c r="FS467" s="129">
        <f t="shared" si="480"/>
        <v>441</v>
      </c>
      <c r="FT467" s="129">
        <f t="shared" si="481"/>
        <v>44.606043163335769</v>
      </c>
      <c r="FU467" s="129">
        <f t="shared" si="482"/>
        <v>160.58175538800879</v>
      </c>
      <c r="FV467" s="149">
        <f>IF(GI467=1,
IF(FT467&lt;$E$29,1,
IF(FT467&lt;$E$30,2,
IF(FT467&lt;$E$31,3,
IF(FT467&lt;$E$32,4,
IF(FT467&lt;$E$33,5,
IF(FT467&lt;$E$34,6)))))),
IF(FT467&gt;$F$29,1,
IF(FT467&gt;$F$30,2,
IF(FT467&gt;$F$31,3,
IF(FT467&gt;$F$32,4,
IF(FT467&gt;$F$33,5,
IF(FT467&gt;$F$34,6)))))))</f>
        <v>3</v>
      </c>
      <c r="FW467" s="149" cm="1">
        <f t="array" ref="FW467">INDEX(Sections!$A$37:$F$67, MATCH(FT467, Acceleration!$H$6:$H$36, 1), Sections!FV467)</f>
        <v>6.8582415088433493</v>
      </c>
      <c r="FX467" s="129">
        <f>(BikeData!$G$5/FR467)*BikeData!$N$2*(Sections!$O$2/Sections!$N$2)-Sections!GC467/Sections!FR467</f>
        <v>8.7572013395081711</v>
      </c>
      <c r="FY467" s="129">
        <f>(Sections!$V$2*Sections!$L$2*BikeData!$N$2*((Sections!$P$2)/Sections!$M$2)/(1-Sections!$V$2*Sections!$N$2/Sections!$M$2))/Sections!FR467-Sections!GC467/Sections!FR467</f>
        <v>12.905327158617423</v>
      </c>
      <c r="FZ467" s="129">
        <f t="shared" si="483"/>
        <v>6.8582415088433493</v>
      </c>
      <c r="GA467" s="129">
        <f t="shared" si="477"/>
        <v>44.402068337727115</v>
      </c>
      <c r="GB467" s="129">
        <f t="shared" si="488"/>
        <v>2.2469862198751713E-2</v>
      </c>
      <c r="GC467" s="149">
        <f>0.5*Sections!$U$2*Sections!$T$2*Sections!FT467^2</f>
        <v>358.14583560408727</v>
      </c>
      <c r="GD467" s="149">
        <f>BikeData!$N$2*((Sections!$P$2)/Sections!$N$2)-(0.5*Sections!$U$2*Sections!$T$2*Sections!FT467^2)/BikeData!$G$5</f>
        <v>9.0777070105924178</v>
      </c>
      <c r="GE467" s="149">
        <f>Sections!$V$2*BikeData!$N$2*(Sections!$P$2/Sections!$M$2)/(1-Sections!$V$2*Sections!$N$2/Sections!$M$2)</f>
        <v>15.459349727578084</v>
      </c>
      <c r="GF467" s="149">
        <f t="shared" si="484"/>
        <v>9.0777070105924178</v>
      </c>
      <c r="GG467" s="149">
        <f t="shared" si="485"/>
        <v>73.541114220000054</v>
      </c>
      <c r="GH467" s="149">
        <f>MAX(0, (FT467^2 - CX$6^2)/(2*Sections!GF467))</f>
        <v>109.59260330652181</v>
      </c>
      <c r="GI467" s="149">
        <f t="shared" si="486"/>
        <v>1</v>
      </c>
      <c r="GJ467" s="149">
        <f t="shared" si="489"/>
        <v>-9.0777070105924178</v>
      </c>
      <c r="GK467" s="639"/>
    </row>
    <row r="468" spans="2:193">
      <c r="B468" s="65"/>
      <c r="C468" s="65"/>
      <c r="D468" s="65"/>
      <c r="E468" s="111"/>
      <c r="F468" s="111"/>
      <c r="K468" s="674"/>
      <c r="L468" s="192">
        <f>INDEX($B$29:$B$34, MATCH($P468, $A$29:$A$34, 0))</f>
        <v>288.49501037177833</v>
      </c>
      <c r="M468" s="149">
        <f t="shared" si="475"/>
        <v>442</v>
      </c>
      <c r="N468" s="149">
        <f t="shared" si="478"/>
        <v>45.639890348168478</v>
      </c>
      <c r="O468" s="149">
        <f t="shared" si="476"/>
        <v>164.30360525340652</v>
      </c>
      <c r="P468" s="149">
        <f>IF(AC468=1,
IF(N468&lt;$E$29,1,
IF(N468&lt;$E$30,2,
IF(N468&lt;$E$31,3,
IF(N468&lt;$E$32,4,
IF(N468&lt;$E$33,5,
IF(N468&lt;$E$34,6)))))),
IF(N468&gt;$F$29,1,
IF(N468&gt;$F$30,2,
IF(N468&gt;$F$31,3,
IF(N468&gt;$F$32,4,
IF(N468&gt;$F$33,5,
IF(N468&gt;$F$34,6)))))))</f>
        <v>3</v>
      </c>
      <c r="Q468" s="149" cm="1">
        <f t="array" ref="Q468">INDEX(Sections!$A$37:$F$67, MATCH(N468, Acceleration!$H$6:$H$36, 1), Sections!P468)</f>
        <v>6.8582415088433493</v>
      </c>
      <c r="R468" s="149">
        <f>(BikeData!$G$5/L468)*BikeData!$N$2*(Sections!$O$2/Sections!$N$2)-Sections!W468/Sections!L468</f>
        <v>8.6989885795960245</v>
      </c>
      <c r="S468" s="149">
        <f>(Sections!$V$2*Sections!$L$2*BikeData!$N$2*((Sections!$P$2)/Sections!$M$2)/(1-Sections!$V$2*Sections!$N$2/Sections!$M$2))/Sections!L468-Sections!W468/Sections!L468</f>
        <v>12.847114398705276</v>
      </c>
      <c r="T468" s="149">
        <f t="shared" si="473"/>
        <v>6.8582415088433493</v>
      </c>
      <c r="U468" s="149">
        <f t="shared" si="491"/>
        <v>45.441956438208855</v>
      </c>
      <c r="V468" s="149">
        <f t="shared" si="472"/>
        <v>2.1958272373316972E-2</v>
      </c>
      <c r="W468" s="149">
        <f>0.5*Sections!$U$2*Sections!$T$2*Sections!N468^2</f>
        <v>374.93992637871156</v>
      </c>
      <c r="X468" s="149">
        <f>BikeData!$N$2*((Sections!$P$2)/Sections!$N$2)-(0.5*Sections!$U$2*Sections!$T$2*Sections!N468^2)/BikeData!$G$5</f>
        <v>9.0140930303855065</v>
      </c>
      <c r="Y468" s="149">
        <f>Sections!$V$2*BikeData!$N$2*(Sections!$P$2/Sections!$M$2)/(1-Sections!$V$2*Sections!$N$2/Sections!$M$2)</f>
        <v>15.459349727578084</v>
      </c>
      <c r="Z468" s="149">
        <f t="shared" si="490"/>
        <v>9.0140930303855065</v>
      </c>
      <c r="AA468" s="149">
        <f>$D$2-M468</f>
        <v>61.199999999999989</v>
      </c>
      <c r="AB468" s="149">
        <f>MAX(0, (N468^2 - M$17^2)/(2*Sections!Z468))</f>
        <v>65.794550962911146</v>
      </c>
      <c r="AC468" s="149">
        <f t="shared" si="479"/>
        <v>1</v>
      </c>
      <c r="AD468" s="149">
        <f t="shared" si="474"/>
        <v>-9.0140930303855065</v>
      </c>
      <c r="AE468" s="639"/>
      <c r="FQ468" s="637"/>
      <c r="FR468" s="160">
        <f>INDEX($B$29:$B$34, MATCH($FV468, $A$29:$A$34, 0))</f>
        <v>288.49501037177833</v>
      </c>
      <c r="FS468" s="129">
        <f t="shared" si="480"/>
        <v>442</v>
      </c>
      <c r="FT468" s="129">
        <f t="shared" si="481"/>
        <v>44.402068337727115</v>
      </c>
      <c r="FU468" s="129">
        <f t="shared" si="482"/>
        <v>159.84744601581761</v>
      </c>
      <c r="FV468" s="149">
        <f>IF(GI468=1,
IF(FT468&lt;$E$29,1,
IF(FT468&lt;$E$30,2,
IF(FT468&lt;$E$31,3,
IF(FT468&lt;$E$32,4,
IF(FT468&lt;$E$33,5,
IF(FT468&lt;$E$34,6)))))),
IF(FT468&gt;$F$29,1,
IF(FT468&gt;$F$30,2,
IF(FT468&gt;$F$31,3,
IF(FT468&gt;$F$32,4,
IF(FT468&gt;$F$33,5,
IF(FT468&gt;$F$34,6)))))))</f>
        <v>3</v>
      </c>
      <c r="FW468" s="149" cm="1">
        <f t="array" ref="FW468">INDEX(Sections!$A$37:$F$67, MATCH(FT468, Acceleration!$H$6:$H$36, 1), Sections!FV468)</f>
        <v>6.8582415088433493</v>
      </c>
      <c r="FX468" s="129">
        <f>(BikeData!$G$5/FR468)*BikeData!$N$2*(Sections!$O$2/Sections!$N$2)-Sections!GC468/Sections!FR468</f>
        <v>8.7685290034410812</v>
      </c>
      <c r="FY468" s="129">
        <f>(Sections!$V$2*Sections!$L$2*BikeData!$N$2*((Sections!$P$2)/Sections!$M$2)/(1-Sections!$V$2*Sections!$N$2/Sections!$M$2))/Sections!FR468-Sections!GC468/Sections!FR468</f>
        <v>12.916654822550335</v>
      </c>
      <c r="FZ468" s="129">
        <f t="shared" si="483"/>
        <v>6.8582415088433493</v>
      </c>
      <c r="GA468" s="129">
        <f t="shared" si="477"/>
        <v>44.196872075569416</v>
      </c>
      <c r="GB468" s="129">
        <f t="shared" si="488"/>
        <v>2.257363339415136E-2</v>
      </c>
      <c r="GC468" s="149">
        <f>0.5*Sections!$U$2*Sections!$T$2*Sections!FT468^2</f>
        <v>354.87786108027393</v>
      </c>
      <c r="GD468" s="149">
        <f>BikeData!$N$2*((Sections!$P$2)/Sections!$N$2)-(0.5*Sections!$U$2*Sections!$T$2*Sections!FT468^2)/BikeData!$G$5</f>
        <v>9.0900857019704979</v>
      </c>
      <c r="GE468" s="149">
        <f>Sections!$V$2*BikeData!$N$2*(Sections!$P$2/Sections!$M$2)/(1-Sections!$V$2*Sections!$N$2/Sections!$M$2)</f>
        <v>15.459349727578084</v>
      </c>
      <c r="GF468" s="149">
        <f t="shared" si="484"/>
        <v>9.0900857019704979</v>
      </c>
      <c r="GG468" s="149">
        <f t="shared" si="485"/>
        <v>72.541114220000054</v>
      </c>
      <c r="GH468" s="149">
        <f>MAX(0, (FT468^2 - CX$6^2)/(2*Sections!GF468))</f>
        <v>108.44472413724375</v>
      </c>
      <c r="GI468" s="149">
        <f t="shared" si="486"/>
        <v>1</v>
      </c>
      <c r="GJ468" s="149">
        <f t="shared" si="489"/>
        <v>-9.0900857019704979</v>
      </c>
      <c r="GK468" s="639"/>
    </row>
    <row r="469" spans="2:193">
      <c r="B469" s="65"/>
      <c r="C469" s="65"/>
      <c r="D469" s="65"/>
      <c r="E469" s="111"/>
      <c r="F469" s="111"/>
      <c r="K469" s="674"/>
      <c r="L469" s="192">
        <f>INDEX($B$29:$B$34, MATCH($P469, $A$29:$A$34, 0))</f>
        <v>288.49501037177833</v>
      </c>
      <c r="M469" s="149">
        <f t="shared" si="475"/>
        <v>443</v>
      </c>
      <c r="N469" s="149">
        <f t="shared" si="478"/>
        <v>45.441956438208855</v>
      </c>
      <c r="O469" s="149">
        <f t="shared" si="476"/>
        <v>163.59104317755188</v>
      </c>
      <c r="P469" s="149">
        <f>IF(AC469=1,
IF(N469&lt;$E$29,1,
IF(N469&lt;$E$30,2,
IF(N469&lt;$E$31,3,
IF(N469&lt;$E$32,4,
IF(N469&lt;$E$33,5,
IF(N469&lt;$E$34,6)))))),
IF(N469&gt;$F$29,1,
IF(N469&gt;$F$30,2,
IF(N469&gt;$F$31,3,
IF(N469&gt;$F$32,4,
IF(N469&gt;$F$33,5,
IF(N469&gt;$F$34,6)))))))</f>
        <v>3</v>
      </c>
      <c r="Q469" s="149" cm="1">
        <f t="array" ref="Q469">INDEX(Sections!$A$37:$F$67, MATCH(N469, Acceleration!$H$6:$H$36, 1), Sections!P469)</f>
        <v>6.8582415088433493</v>
      </c>
      <c r="R469" s="149">
        <f>(BikeData!$G$5/L469)*BikeData!$N$2*(Sections!$O$2/Sections!$N$2)-Sections!W469/Sections!L469</f>
        <v>8.7102368624926925</v>
      </c>
      <c r="S469" s="149">
        <f>(Sections!$V$2*Sections!$L$2*BikeData!$N$2*((Sections!$P$2)/Sections!$M$2)/(1-Sections!$V$2*Sections!$N$2/Sections!$M$2))/Sections!L469-Sections!W469/Sections!L469</f>
        <v>12.858362681601944</v>
      </c>
      <c r="T469" s="149">
        <f t="shared" si="473"/>
        <v>6.8582415088433493</v>
      </c>
      <c r="U469" s="149">
        <f t="shared" si="491"/>
        <v>45.242884910018915</v>
      </c>
      <c r="V469" s="149">
        <f t="shared" si="472"/>
        <v>2.2054402591057651E-2</v>
      </c>
      <c r="W469" s="149">
        <f>0.5*Sections!$U$2*Sections!$T$2*Sections!N469^2</f>
        <v>371.69485288777287</v>
      </c>
      <c r="X469" s="149">
        <f>BikeData!$N$2*((Sections!$P$2)/Sections!$N$2)-(0.5*Sections!$U$2*Sections!$T$2*Sections!N469^2)/BikeData!$G$5</f>
        <v>9.0263849754269412</v>
      </c>
      <c r="Y469" s="149">
        <f>Sections!$V$2*BikeData!$N$2*(Sections!$P$2/Sections!$M$2)/(1-Sections!$V$2*Sections!$N$2/Sections!$M$2)</f>
        <v>15.459349727578084</v>
      </c>
      <c r="Z469" s="149">
        <f t="shared" si="490"/>
        <v>9.0263849754269412</v>
      </c>
      <c r="AA469" s="149">
        <f>$D$2-M469</f>
        <v>60.199999999999989</v>
      </c>
      <c r="AB469" s="149">
        <f>MAX(0, (N469^2 - M$17^2)/(2*Sections!Z469))</f>
        <v>64.706315078712933</v>
      </c>
      <c r="AC469" s="149">
        <f t="shared" si="479"/>
        <v>1</v>
      </c>
      <c r="AD469" s="149">
        <f t="shared" si="474"/>
        <v>-9.0263849754269412</v>
      </c>
      <c r="AE469" s="639"/>
      <c r="FQ469" s="637"/>
      <c r="FR469" s="160">
        <f>INDEX($B$29:$B$34, MATCH($FV469, $A$29:$A$34, 0))</f>
        <v>288.49501037177833</v>
      </c>
      <c r="FS469" s="129">
        <f t="shared" si="480"/>
        <v>443</v>
      </c>
      <c r="FT469" s="129">
        <f t="shared" si="481"/>
        <v>44.196872075569416</v>
      </c>
      <c r="FU469" s="129">
        <f t="shared" si="482"/>
        <v>159.1087394720499</v>
      </c>
      <c r="FV469" s="149">
        <f>IF(GI469=1,
IF(FT469&lt;$E$29,1,
IF(FT469&lt;$E$30,2,
IF(FT469&lt;$E$31,3,
IF(FT469&lt;$E$32,4,
IF(FT469&lt;$E$33,5,
IF(FT469&lt;$E$34,6)))))),
IF(FT469&gt;$F$29,1,
IF(FT469&gt;$F$30,2,
IF(FT469&gt;$F$31,3,
IF(FT469&gt;$F$32,4,
IF(FT469&gt;$F$33,5,
IF(FT469&gt;$F$34,6)))))))</f>
        <v>3</v>
      </c>
      <c r="FW469" s="149" cm="1">
        <f t="array" ref="FW469">INDEX(Sections!$A$37:$F$67, MATCH(FT469, Acceleration!$H$6:$H$36, 1), Sections!FV469)</f>
        <v>6.8582415088433493</v>
      </c>
      <c r="FX469" s="129">
        <f>(BikeData!$G$5/FR469)*BikeData!$N$2*(Sections!$O$2/Sections!$N$2)-Sections!GC469/Sections!FR469</f>
        <v>8.7798721141884482</v>
      </c>
      <c r="FY469" s="129">
        <f>(Sections!$V$2*Sections!$L$2*BikeData!$N$2*((Sections!$P$2)/Sections!$M$2)/(1-Sections!$V$2*Sections!$N$2/Sections!$M$2))/Sections!FR469-Sections!GC469/Sections!FR469</f>
        <v>12.9279979332977</v>
      </c>
      <c r="FZ469" s="129">
        <f t="shared" si="483"/>
        <v>6.8582415088433493</v>
      </c>
      <c r="GA469" s="129">
        <f t="shared" si="477"/>
        <v>43.990436900734267</v>
      </c>
      <c r="GB469" s="129">
        <f t="shared" si="488"/>
        <v>2.2679000223687712E-2</v>
      </c>
      <c r="GC469" s="149">
        <f>0.5*Sections!$U$2*Sections!$T$2*Sections!FT469^2</f>
        <v>351.60543022756457</v>
      </c>
      <c r="GD469" s="149">
        <f>BikeData!$N$2*((Sections!$P$2)/Sections!$N$2)-(0.5*Sections!$U$2*Sections!$T$2*Sections!FT469^2)/BikeData!$G$5</f>
        <v>9.102481273382276</v>
      </c>
      <c r="GE469" s="149">
        <f>Sections!$V$2*BikeData!$N$2*(Sections!$P$2/Sections!$M$2)/(1-Sections!$V$2*Sections!$N$2/Sections!$M$2)</f>
        <v>15.459349727578084</v>
      </c>
      <c r="GF469" s="149">
        <f t="shared" si="484"/>
        <v>9.102481273382276</v>
      </c>
      <c r="GG469" s="149">
        <f t="shared" si="485"/>
        <v>71.541114220000054</v>
      </c>
      <c r="GH469" s="149">
        <f>MAX(0, (FT469^2 - CX$6^2)/(2*Sections!GF469))</f>
        <v>107.29840812616261</v>
      </c>
      <c r="GI469" s="149">
        <f t="shared" si="486"/>
        <v>1</v>
      </c>
      <c r="GJ469" s="149">
        <f t="shared" si="489"/>
        <v>-9.102481273382276</v>
      </c>
      <c r="GK469" s="639"/>
    </row>
    <row r="470" spans="2:193">
      <c r="B470" s="65"/>
      <c r="C470" s="65"/>
      <c r="D470" s="65"/>
      <c r="E470" s="111"/>
      <c r="F470" s="111"/>
      <c r="K470" s="674"/>
      <c r="L470" s="192">
        <f>INDEX($B$29:$B$34, MATCH($P470, $A$29:$A$34, 0))</f>
        <v>288.49501037177833</v>
      </c>
      <c r="M470" s="149">
        <f t="shared" si="475"/>
        <v>444</v>
      </c>
      <c r="N470" s="149">
        <f t="shared" si="478"/>
        <v>45.242884910018915</v>
      </c>
      <c r="O470" s="149">
        <f t="shared" si="476"/>
        <v>162.8743856760681</v>
      </c>
      <c r="P470" s="149">
        <f>IF(AC470=1,
IF(N470&lt;$E$29,1,
IF(N470&lt;$E$30,2,
IF(N470&lt;$E$31,3,
IF(N470&lt;$E$32,4,
IF(N470&lt;$E$33,5,
IF(N470&lt;$E$34,6)))))),
IF(N470&gt;$F$29,1,
IF(N470&gt;$F$30,2,
IF(N470&gt;$F$31,3,
IF(N470&gt;$F$32,4,
IF(N470&gt;$F$33,5,
IF(N470&gt;$F$34,6)))))))</f>
        <v>3</v>
      </c>
      <c r="Q470" s="149" cm="1">
        <f t="array" ref="Q470">INDEX(Sections!$A$37:$F$67, MATCH(N470, Acceleration!$H$6:$H$36, 1), Sections!P470)</f>
        <v>6.8582415088433493</v>
      </c>
      <c r="R470" s="149">
        <f>(BikeData!$G$5/L470)*BikeData!$N$2*(Sections!$O$2/Sections!$N$2)-Sections!W470/Sections!L470</f>
        <v>8.7215004839569463</v>
      </c>
      <c r="S470" s="149">
        <f>(Sections!$V$2*Sections!$L$2*BikeData!$N$2*((Sections!$P$2)/Sections!$M$2)/(1-Sections!$V$2*Sections!$N$2/Sections!$M$2))/Sections!L470-Sections!W470/Sections!L470</f>
        <v>12.869626303066198</v>
      </c>
      <c r="T470" s="149">
        <f t="shared" si="473"/>
        <v>6.8582415088433493</v>
      </c>
      <c r="U470" s="149">
        <f t="shared" si="491"/>
        <v>45.042660307943557</v>
      </c>
      <c r="V470" s="149">
        <f t="shared" si="472"/>
        <v>2.2151940215587359E-2</v>
      </c>
      <c r="W470" s="149">
        <f>0.5*Sections!$U$2*Sections!$T$2*Sections!N470^2</f>
        <v>368.44535429661909</v>
      </c>
      <c r="X470" s="149">
        <f>BikeData!$N$2*((Sections!$P$2)/Sections!$N$2)-(0.5*Sections!$U$2*Sections!$T$2*Sections!N470^2)/BikeData!$G$5</f>
        <v>9.0386936822116155</v>
      </c>
      <c r="Y470" s="149">
        <f>Sections!$V$2*BikeData!$N$2*(Sections!$P$2/Sections!$M$2)/(1-Sections!$V$2*Sections!$N$2/Sections!$M$2)</f>
        <v>15.459349727578084</v>
      </c>
      <c r="Z470" s="149">
        <f t="shared" si="490"/>
        <v>9.0386936822116155</v>
      </c>
      <c r="AA470" s="149">
        <f>$D$2-M470</f>
        <v>59.199999999999989</v>
      </c>
      <c r="AB470" s="149">
        <f>MAX(0, (N470^2 - M$17^2)/(2*Sections!Z470))</f>
        <v>63.619561131715116</v>
      </c>
      <c r="AC470" s="149">
        <f t="shared" si="479"/>
        <v>1</v>
      </c>
      <c r="AD470" s="149">
        <f t="shared" si="474"/>
        <v>-9.0386936822116155</v>
      </c>
      <c r="AE470" s="639"/>
      <c r="FQ470" s="637"/>
      <c r="FR470" s="160">
        <f>INDEX($B$29:$B$34, MATCH($FV470, $A$29:$A$34, 0))</f>
        <v>288.49501037177833</v>
      </c>
      <c r="FS470" s="129">
        <f t="shared" si="480"/>
        <v>444</v>
      </c>
      <c r="FT470" s="129">
        <f t="shared" si="481"/>
        <v>43.990436900734267</v>
      </c>
      <c r="FU470" s="129">
        <f t="shared" si="482"/>
        <v>158.36557284264336</v>
      </c>
      <c r="FV470" s="149">
        <f>IF(GI470=1,
IF(FT470&lt;$E$29,1,
IF(FT470&lt;$E$30,2,
IF(FT470&lt;$E$31,3,
IF(FT470&lt;$E$32,4,
IF(FT470&lt;$E$33,5,
IF(FT470&lt;$E$34,6)))))),
IF(FT470&gt;$F$29,1,
IF(FT470&gt;$F$30,2,
IF(FT470&gt;$F$31,3,
IF(FT470&gt;$F$32,4,
IF(FT470&gt;$F$33,5,
IF(FT470&gt;$F$34,6)))))))</f>
        <v>3</v>
      </c>
      <c r="FW470" s="149" cm="1">
        <f t="array" ref="FW470">INDEX(Sections!$A$37:$F$67, MATCH(FT470, Acceleration!$H$6:$H$36, 1), Sections!FV470)</f>
        <v>6.8582415088433493</v>
      </c>
      <c r="FX470" s="129">
        <f>(BikeData!$G$5/FR470)*BikeData!$N$2*(Sections!$O$2/Sections!$N$2)-Sections!GC470/Sections!FR470</f>
        <v>8.7912306928141053</v>
      </c>
      <c r="FY470" s="129">
        <f>(Sections!$V$2*Sections!$L$2*BikeData!$N$2*((Sections!$P$2)/Sections!$M$2)/(1-Sections!$V$2*Sections!$N$2/Sections!$M$2))/Sections!FR470-Sections!GC470/Sections!FR470</f>
        <v>12.939356511923357</v>
      </c>
      <c r="FZ470" s="129">
        <f t="shared" si="483"/>
        <v>6.8582415088433493</v>
      </c>
      <c r="GA470" s="129">
        <f t="shared" si="477"/>
        <v>43.782744902778667</v>
      </c>
      <c r="GB470" s="129">
        <f t="shared" si="488"/>
        <v>2.2786003183490874E-2</v>
      </c>
      <c r="GC470" s="149">
        <f>0.5*Sections!$U$2*Sections!$T$2*Sections!FT470^2</f>
        <v>348.32853696914691</v>
      </c>
      <c r="GD470" s="149">
        <f>BikeData!$N$2*((Sections!$P$2)/Sections!$N$2)-(0.5*Sections!$U$2*Sections!$T$2*Sections!FT470^2)/BikeData!$G$5</f>
        <v>9.1148937478459793</v>
      </c>
      <c r="GE470" s="149">
        <f>Sections!$V$2*BikeData!$N$2*(Sections!$P$2/Sections!$M$2)/(1-Sections!$V$2*Sections!$N$2/Sections!$M$2)</f>
        <v>15.459349727578084</v>
      </c>
      <c r="GF470" s="149">
        <f t="shared" si="484"/>
        <v>9.1148937478459793</v>
      </c>
      <c r="GG470" s="149">
        <f t="shared" si="485"/>
        <v>70.541114220000054</v>
      </c>
      <c r="GH470" s="149">
        <f>MAX(0, (FT470^2 - CX$6^2)/(2*Sections!GF470))</f>
        <v>106.15365314460179</v>
      </c>
      <c r="GI470" s="149">
        <f t="shared" si="486"/>
        <v>1</v>
      </c>
      <c r="GJ470" s="149">
        <f t="shared" si="489"/>
        <v>-9.1148937478459793</v>
      </c>
      <c r="GK470" s="639"/>
    </row>
    <row r="471" spans="2:193">
      <c r="B471" s="65"/>
      <c r="C471" s="65"/>
      <c r="D471" s="65"/>
      <c r="E471" s="111"/>
      <c r="F471" s="111"/>
      <c r="K471" s="674"/>
      <c r="L471" s="192">
        <f>INDEX($B$29:$B$34, MATCH($P471, $A$29:$A$34, 0))</f>
        <v>288.49501037177833</v>
      </c>
      <c r="M471" s="149">
        <f t="shared" si="475"/>
        <v>445</v>
      </c>
      <c r="N471" s="149">
        <f t="shared" si="478"/>
        <v>45.042660307943557</v>
      </c>
      <c r="O471" s="149">
        <f t="shared" si="476"/>
        <v>162.15357710859681</v>
      </c>
      <c r="P471" s="149">
        <f>IF(AC471=1,
IF(N471&lt;$E$29,1,
IF(N471&lt;$E$30,2,
IF(N471&lt;$E$31,3,
IF(N471&lt;$E$32,4,
IF(N471&lt;$E$33,5,
IF(N471&lt;$E$34,6)))))),
IF(N471&gt;$F$29,1,
IF(N471&gt;$F$30,2,
IF(N471&gt;$F$31,3,
IF(N471&gt;$F$32,4,
IF(N471&gt;$F$33,5,
IF(N471&gt;$F$34,6)))))))</f>
        <v>3</v>
      </c>
      <c r="Q471" s="149" cm="1">
        <f t="array" ref="Q471">INDEX(Sections!$A$37:$F$67, MATCH(N471, Acceleration!$H$6:$H$36, 1), Sections!P471)</f>
        <v>6.8582415088433493</v>
      </c>
      <c r="R471" s="149">
        <f>(BikeData!$G$5/L471)*BikeData!$N$2*(Sections!$O$2/Sections!$N$2)-Sections!W471/Sections!L471</f>
        <v>8.7327794649050148</v>
      </c>
      <c r="S471" s="149">
        <f>(Sections!$V$2*Sections!$L$2*BikeData!$N$2*((Sections!$P$2)/Sections!$M$2)/(1-Sections!$V$2*Sections!$N$2/Sections!$M$2))/Sections!L471-Sections!W471/Sections!L471</f>
        <v>12.880905284014267</v>
      </c>
      <c r="T471" s="149">
        <f t="shared" si="473"/>
        <v>6.8582415088433493</v>
      </c>
      <c r="U471" s="149">
        <f t="shared" si="491"/>
        <v>44.841266811605593</v>
      </c>
      <c r="V471" s="149">
        <f t="shared" si="472"/>
        <v>2.2250919203161922E-2</v>
      </c>
      <c r="W471" s="149">
        <f>0.5*Sections!$U$2*Sections!$T$2*Sections!N471^2</f>
        <v>365.19142457102288</v>
      </c>
      <c r="X471" s="149">
        <f>BikeData!$N$2*((Sections!$P$2)/Sections!$N$2)-(0.5*Sections!$U$2*Sections!$T$2*Sections!N471^2)/BikeData!$G$5</f>
        <v>9.0510191735964494</v>
      </c>
      <c r="Y471" s="149">
        <f>Sections!$V$2*BikeData!$N$2*(Sections!$P$2/Sections!$M$2)/(1-Sections!$V$2*Sections!$N$2/Sections!$M$2)</f>
        <v>15.459349727578084</v>
      </c>
      <c r="Z471" s="149">
        <f t="shared" si="490"/>
        <v>9.0510191735964494</v>
      </c>
      <c r="AA471" s="149">
        <f>$D$2-M471</f>
        <v>58.199999999999989</v>
      </c>
      <c r="AB471" s="149">
        <f>MAX(0, (N471^2 - M$17^2)/(2*Sections!Z471))</f>
        <v>62.534287103846225</v>
      </c>
      <c r="AC471" s="149">
        <f t="shared" si="479"/>
        <v>1</v>
      </c>
      <c r="AD471" s="149">
        <f t="shared" si="474"/>
        <v>-9.0510191735964494</v>
      </c>
      <c r="AE471" s="639"/>
      <c r="FQ471" s="637"/>
      <c r="FR471" s="160">
        <f>INDEX($B$29:$B$34, MATCH($FV471, $A$29:$A$34, 0))</f>
        <v>288.49501037177833</v>
      </c>
      <c r="FS471" s="129">
        <f t="shared" si="480"/>
        <v>445</v>
      </c>
      <c r="FT471" s="129">
        <f t="shared" si="481"/>
        <v>43.782744902778667</v>
      </c>
      <c r="FU471" s="129">
        <f t="shared" si="482"/>
        <v>157.6178816500032</v>
      </c>
      <c r="FV471" s="149">
        <f>IF(GI471=1,
IF(FT471&lt;$E$29,1,
IF(FT471&lt;$E$30,2,
IF(FT471&lt;$E$31,3,
IF(FT471&lt;$E$32,4,
IF(FT471&lt;$E$33,5,
IF(FT471&lt;$E$34,6)))))),
IF(FT471&gt;$F$29,1,
IF(FT471&gt;$F$30,2,
IF(FT471&gt;$F$31,3,
IF(FT471&gt;$F$32,4,
IF(FT471&gt;$F$33,5,
IF(FT471&gt;$F$34,6)))))))</f>
        <v>3</v>
      </c>
      <c r="FW471" s="149" cm="1">
        <f t="array" ref="FW471">INDEX(Sections!$A$37:$F$67, MATCH(FT471, Acceleration!$H$6:$H$36, 1), Sections!FV471)</f>
        <v>6.8582415088433493</v>
      </c>
      <c r="FX471" s="129">
        <f>(BikeData!$G$5/FR471)*BikeData!$N$2*(Sections!$O$2/Sections!$N$2)-Sections!GC471/Sections!FR471</f>
        <v>8.802604760410615</v>
      </c>
      <c r="FY471" s="129">
        <f>(Sections!$V$2*Sections!$L$2*BikeData!$N$2*((Sections!$P$2)/Sections!$M$2)/(1-Sections!$V$2*Sections!$N$2/Sections!$M$2))/Sections!FR471-Sections!GC471/Sections!FR471</f>
        <v>12.950730579519867</v>
      </c>
      <c r="FZ471" s="129">
        <f t="shared" si="483"/>
        <v>6.8582415088433493</v>
      </c>
      <c r="GA471" s="129">
        <f t="shared" si="477"/>
        <v>43.573777721526149</v>
      </c>
      <c r="GB471" s="129">
        <f t="shared" si="488"/>
        <v>2.2894684219534046E-2</v>
      </c>
      <c r="GC471" s="149">
        <f>0.5*Sections!$U$2*Sections!$T$2*Sections!FT471^2</f>
        <v>345.04717521992245</v>
      </c>
      <c r="GD471" s="149">
        <f>BikeData!$N$2*((Sections!$P$2)/Sections!$N$2)-(0.5*Sections!$U$2*Sections!$T$2*Sections!FT471^2)/BikeData!$G$5</f>
        <v>9.1273231484112234</v>
      </c>
      <c r="GE471" s="149">
        <f>Sections!$V$2*BikeData!$N$2*(Sections!$P$2/Sections!$M$2)/(1-Sections!$V$2*Sections!$N$2/Sections!$M$2)</f>
        <v>15.459349727578084</v>
      </c>
      <c r="GF471" s="149">
        <f t="shared" si="484"/>
        <v>9.1273231484112234</v>
      </c>
      <c r="GG471" s="149">
        <f t="shared" si="485"/>
        <v>69.541114220000054</v>
      </c>
      <c r="GH471" s="149">
        <f>MAX(0, (FT471^2 - CX$6^2)/(2*Sections!GF471))</f>
        <v>105.01045706678347</v>
      </c>
      <c r="GI471" s="149">
        <f t="shared" si="486"/>
        <v>1</v>
      </c>
      <c r="GJ471" s="149">
        <f t="shared" si="489"/>
        <v>-9.1273231484112234</v>
      </c>
      <c r="GK471" s="639"/>
    </row>
    <row r="472" spans="2:193">
      <c r="B472" s="65"/>
      <c r="C472" s="65"/>
      <c r="D472" s="65"/>
      <c r="E472" s="111"/>
      <c r="F472" s="111"/>
      <c r="K472" s="674"/>
      <c r="L472" s="192">
        <f>INDEX($B$29:$B$34, MATCH($P472, $A$29:$A$34, 0))</f>
        <v>288.49501037177833</v>
      </c>
      <c r="M472" s="149">
        <f t="shared" si="475"/>
        <v>446</v>
      </c>
      <c r="N472" s="149">
        <f t="shared" si="478"/>
        <v>44.841266811605593</v>
      </c>
      <c r="O472" s="149">
        <f t="shared" si="476"/>
        <v>161.42856052178013</v>
      </c>
      <c r="P472" s="149">
        <f>IF(AC472=1,
IF(N472&lt;$E$29,1,
IF(N472&lt;$E$30,2,
IF(N472&lt;$E$31,3,
IF(N472&lt;$E$32,4,
IF(N472&lt;$E$33,5,
IF(N472&lt;$E$34,6)))))),
IF(N472&gt;$F$29,1,
IF(N472&gt;$F$30,2,
IF(N472&gt;$F$31,3,
IF(N472&gt;$F$32,4,
IF(N472&gt;$F$33,5,
IF(N472&gt;$F$34,6)))))))</f>
        <v>3</v>
      </c>
      <c r="Q472" s="149" cm="1">
        <f t="array" ref="Q472">INDEX(Sections!$A$37:$F$67, MATCH(N472, Acceleration!$H$6:$H$36, 1), Sections!P472)</f>
        <v>6.8582415088433493</v>
      </c>
      <c r="R472" s="149">
        <f>(BikeData!$G$5/L472)*BikeData!$N$2*(Sections!$O$2/Sections!$N$2)-Sections!W472/Sections!L472</f>
        <v>8.7440738262816495</v>
      </c>
      <c r="S472" s="149">
        <f>(Sections!$V$2*Sections!$L$2*BikeData!$N$2*((Sections!$P$2)/Sections!$M$2)/(1-Sections!$V$2*Sections!$N$2/Sections!$M$2))/Sections!L472-Sections!W472/Sections!L472</f>
        <v>12.892199645390901</v>
      </c>
      <c r="T472" s="149">
        <f t="shared" si="473"/>
        <v>6.8582415088433493</v>
      </c>
      <c r="U472" s="149">
        <f t="shared" si="491"/>
        <v>44.638688223610046</v>
      </c>
      <c r="V472" s="149">
        <f t="shared" si="472"/>
        <v>2.2351374665005933E-2</v>
      </c>
      <c r="W472" s="149">
        <f>0.5*Sections!$U$2*Sections!$T$2*Sections!N472^2</f>
        <v>361.93305766852819</v>
      </c>
      <c r="X472" s="149">
        <f>BikeData!$N$2*((Sections!$P$2)/Sections!$N$2)-(0.5*Sections!$U$2*Sections!$T$2*Sections!N472^2)/BikeData!$G$5</f>
        <v>9.0633614724695342</v>
      </c>
      <c r="Y472" s="149">
        <f>Sections!$V$2*BikeData!$N$2*(Sections!$P$2/Sections!$M$2)/(1-Sections!$V$2*Sections!$N$2/Sections!$M$2)</f>
        <v>15.459349727578084</v>
      </c>
      <c r="Z472" s="149">
        <f t="shared" si="490"/>
        <v>9.0633614724695342</v>
      </c>
      <c r="AA472" s="149">
        <f>$D$2-M472</f>
        <v>57.199999999999989</v>
      </c>
      <c r="AB472" s="149">
        <f>MAX(0, (N472^2 - M$17^2)/(2*Sections!Z472))</f>
        <v>61.450490979782899</v>
      </c>
      <c r="AC472" s="149">
        <f t="shared" si="479"/>
        <v>1</v>
      </c>
      <c r="AD472" s="149">
        <f t="shared" si="474"/>
        <v>-9.0633614724695342</v>
      </c>
      <c r="AE472" s="639"/>
      <c r="FQ472" s="637"/>
      <c r="FR472" s="160">
        <f>INDEX($B$29:$B$34, MATCH($FV472, $A$29:$A$34, 0))</f>
        <v>288.49501037177833</v>
      </c>
      <c r="FS472" s="129">
        <f t="shared" si="480"/>
        <v>446</v>
      </c>
      <c r="FT472" s="129">
        <f t="shared" si="481"/>
        <v>43.573777721526149</v>
      </c>
      <c r="FU472" s="129">
        <f t="shared" si="482"/>
        <v>156.86559979749413</v>
      </c>
      <c r="FV472" s="149">
        <f>IF(GI472=1,
IF(FT472&lt;$E$29,1,
IF(FT472&lt;$E$30,2,
IF(FT472&lt;$E$31,3,
IF(FT472&lt;$E$32,4,
IF(FT472&lt;$E$33,5,
IF(FT472&lt;$E$34,6)))))),
IF(FT472&gt;$F$29,1,
IF(FT472&gt;$F$30,2,
IF(FT472&gt;$F$31,3,
IF(FT472&gt;$F$32,4,
IF(FT472&gt;$F$33,5,
IF(FT472&gt;$F$34,6)))))))</f>
        <v>3</v>
      </c>
      <c r="FW472" s="149" cm="1">
        <f t="array" ref="FW472">INDEX(Sections!$A$37:$F$67, MATCH(FT472, Acceleration!$H$6:$H$36, 1), Sections!FV472)</f>
        <v>6.8582415088433493</v>
      </c>
      <c r="FX472" s="129">
        <f>(BikeData!$G$5/FR472)*BikeData!$N$2*(Sections!$O$2/Sections!$N$2)-Sections!GC472/Sections!FR472</f>
        <v>8.8139943380993024</v>
      </c>
      <c r="FY472" s="129">
        <f>(Sections!$V$2*Sections!$L$2*BikeData!$N$2*((Sections!$P$2)/Sections!$M$2)/(1-Sections!$V$2*Sections!$N$2/Sections!$M$2))/Sections!FR472-Sections!GC472/Sections!FR472</f>
        <v>12.962120157208554</v>
      </c>
      <c r="FZ472" s="129">
        <f t="shared" si="483"/>
        <v>6.8582415088433493</v>
      </c>
      <c r="GA472" s="129">
        <f t="shared" si="477"/>
        <v>43.363516530934739</v>
      </c>
      <c r="GB472" s="129">
        <f t="shared" si="488"/>
        <v>2.3005086794996452E-2</v>
      </c>
      <c r="GC472" s="149">
        <f>0.5*Sections!$U$2*Sections!$T$2*Sections!FT472^2</f>
        <v>341.76133888649434</v>
      </c>
      <c r="GD472" s="149">
        <f>BikeData!$N$2*((Sections!$P$2)/Sections!$N$2)-(0.5*Sections!$U$2*Sections!$T$2*Sections!FT472^2)/BikeData!$G$5</f>
        <v>9.1397694981590565</v>
      </c>
      <c r="GE472" s="149">
        <f>Sections!$V$2*BikeData!$N$2*(Sections!$P$2/Sections!$M$2)/(1-Sections!$V$2*Sections!$N$2/Sections!$M$2)</f>
        <v>15.459349727578084</v>
      </c>
      <c r="GF472" s="149">
        <f t="shared" si="484"/>
        <v>9.1397694981590565</v>
      </c>
      <c r="GG472" s="149">
        <f t="shared" si="485"/>
        <v>68.541114220000054</v>
      </c>
      <c r="GH472" s="149">
        <f>MAX(0, (FT472^2 - CX$6^2)/(2*Sections!GF472))</f>
        <v>103.8688177698246</v>
      </c>
      <c r="GI472" s="149">
        <f t="shared" si="486"/>
        <v>1</v>
      </c>
      <c r="GJ472" s="149">
        <f t="shared" si="489"/>
        <v>-9.1397694981590565</v>
      </c>
      <c r="GK472" s="639"/>
    </row>
    <row r="473" spans="2:193">
      <c r="B473" s="65"/>
      <c r="C473" s="65"/>
      <c r="D473" s="65"/>
      <c r="E473" s="111"/>
      <c r="F473" s="111"/>
      <c r="K473" s="674"/>
      <c r="L473" s="192">
        <f>INDEX($B$29:$B$34, MATCH($P473, $A$29:$A$34, 0))</f>
        <v>288.49501037177833</v>
      </c>
      <c r="M473" s="149">
        <f t="shared" si="475"/>
        <v>447</v>
      </c>
      <c r="N473" s="149">
        <f t="shared" si="478"/>
        <v>44.638688223610046</v>
      </c>
      <c r="O473" s="149">
        <f t="shared" si="476"/>
        <v>160.69927760499618</v>
      </c>
      <c r="P473" s="149">
        <f>IF(AC473=1,
IF(N473&lt;$E$29,1,
IF(N473&lt;$E$30,2,
IF(N473&lt;$E$31,3,
IF(N473&lt;$E$32,4,
IF(N473&lt;$E$33,5,
IF(N473&lt;$E$34,6)))))),
IF(N473&gt;$F$29,1,
IF(N473&gt;$F$30,2,
IF(N473&gt;$F$31,3,
IF(N473&gt;$F$32,4,
IF(N473&gt;$F$33,5,
IF(N473&gt;$F$34,6)))))))</f>
        <v>3</v>
      </c>
      <c r="Q473" s="149" cm="1">
        <f t="array" ref="Q473">INDEX(Sections!$A$37:$F$67, MATCH(N473, Acceleration!$H$6:$H$36, 1), Sections!P473)</f>
        <v>6.8582415088433493</v>
      </c>
      <c r="R473" s="149">
        <f>(BikeData!$G$5/L473)*BikeData!$N$2*(Sections!$O$2/Sections!$N$2)-Sections!W473/Sections!L473</f>
        <v>8.7553835890601608</v>
      </c>
      <c r="S473" s="149">
        <f>(Sections!$V$2*Sections!$L$2*BikeData!$N$2*((Sections!$P$2)/Sections!$M$2)/(1-Sections!$V$2*Sections!$N$2/Sections!$M$2))/Sections!L473-Sections!W473/Sections!L473</f>
        <v>12.903509408169413</v>
      </c>
      <c r="T473" s="149">
        <f t="shared" si="473"/>
        <v>6.8582415088433493</v>
      </c>
      <c r="U473" s="149">
        <f t="shared" si="491"/>
        <v>44.434907956708564</v>
      </c>
      <c r="V473" s="149">
        <f t="shared" ref="V473:V530" si="492">-(U473-N473)/Z473</f>
        <v>2.2453342918267564E-2</v>
      </c>
      <c r="W473" s="149">
        <f>0.5*Sections!$U$2*Sections!$T$2*Sections!N473^2</f>
        <v>358.67024753843918</v>
      </c>
      <c r="X473" s="149">
        <f>BikeData!$N$2*((Sections!$P$2)/Sections!$N$2)-(0.5*Sections!$U$2*Sections!$T$2*Sections!N473^2)/BikeData!$G$5</f>
        <v>9.0757206017501755</v>
      </c>
      <c r="Y473" s="149">
        <f>Sections!$V$2*BikeData!$N$2*(Sections!$P$2/Sections!$M$2)/(1-Sections!$V$2*Sections!$N$2/Sections!$M$2)</f>
        <v>15.459349727578084</v>
      </c>
      <c r="Z473" s="149">
        <f t="shared" si="490"/>
        <v>9.0757206017501755</v>
      </c>
      <c r="AA473" s="149">
        <f>$D$2-M473</f>
        <v>56.199999999999989</v>
      </c>
      <c r="AB473" s="149">
        <f>MAX(0, (N473^2 - M$17^2)/(2*Sections!Z473))</f>
        <v>60.368170746946163</v>
      </c>
      <c r="AC473" s="149">
        <f t="shared" si="479"/>
        <v>1</v>
      </c>
      <c r="AD473" s="149">
        <f t="shared" si="474"/>
        <v>-9.0757206017501755</v>
      </c>
      <c r="AE473" s="639"/>
      <c r="FQ473" s="637"/>
      <c r="FR473" s="160">
        <f>INDEX($B$29:$B$34, MATCH($FV473, $A$29:$A$34, 0))</f>
        <v>288.49501037177833</v>
      </c>
      <c r="FS473" s="129">
        <f t="shared" si="480"/>
        <v>447</v>
      </c>
      <c r="FT473" s="129">
        <f t="shared" si="481"/>
        <v>43.363516530934739</v>
      </c>
      <c r="FU473" s="129">
        <f t="shared" si="482"/>
        <v>156.10865951136506</v>
      </c>
      <c r="FV473" s="149">
        <f>IF(GI473=1,
IF(FT473&lt;$E$29,1,
IF(FT473&lt;$E$30,2,
IF(FT473&lt;$E$31,3,
IF(FT473&lt;$E$32,4,
IF(FT473&lt;$E$33,5,
IF(FT473&lt;$E$34,6)))))),
IF(FT473&gt;$F$29,1,
IF(FT473&gt;$F$30,2,
IF(FT473&gt;$F$31,3,
IF(FT473&gt;$F$32,4,
IF(FT473&gt;$F$33,5,
IF(FT473&gt;$F$34,6)))))))</f>
        <v>3</v>
      </c>
      <c r="FW473" s="149" cm="1">
        <f t="array" ref="FW473">INDEX(Sections!$A$37:$F$67, MATCH(FT473, Acceleration!$H$6:$H$36, 1), Sections!FV473)</f>
        <v>6.8582415088433493</v>
      </c>
      <c r="FX473" s="129">
        <f>(BikeData!$G$5/FR473)*BikeData!$N$2*(Sections!$O$2/Sections!$N$2)-Sections!GC473/Sections!FR473</f>
        <v>8.8253994470302928</v>
      </c>
      <c r="FY473" s="129">
        <f>(Sections!$V$2*Sections!$L$2*BikeData!$N$2*((Sections!$P$2)/Sections!$M$2)/(1-Sections!$V$2*Sections!$N$2/Sections!$M$2))/Sections!FR473-Sections!GC473/Sections!FR473</f>
        <v>12.973525266139545</v>
      </c>
      <c r="FZ473" s="129">
        <f t="shared" si="483"/>
        <v>6.8582415088433493</v>
      </c>
      <c r="GA473" s="129">
        <f t="shared" si="477"/>
        <v>43.151942022210847</v>
      </c>
      <c r="GB473" s="129">
        <f t="shared" si="488"/>
        <v>2.3117255961504518E-2</v>
      </c>
      <c r="GC473" s="149">
        <f>0.5*Sections!$U$2*Sections!$T$2*Sections!FT473^2</f>
        <v>338.47102186715705</v>
      </c>
      <c r="GD473" s="149">
        <f>BikeData!$N$2*((Sections!$P$2)/Sections!$N$2)-(0.5*Sections!$U$2*Sections!$T$2*Sections!FT473^2)/BikeData!$G$5</f>
        <v>9.152232820202002</v>
      </c>
      <c r="GE473" s="149">
        <f>Sections!$V$2*BikeData!$N$2*(Sections!$P$2/Sections!$M$2)/(1-Sections!$V$2*Sections!$N$2/Sections!$M$2)</f>
        <v>15.459349727578084</v>
      </c>
      <c r="GF473" s="149">
        <f t="shared" si="484"/>
        <v>9.152232820202002</v>
      </c>
      <c r="GG473" s="149">
        <f t="shared" si="485"/>
        <v>67.541114220000054</v>
      </c>
      <c r="GH473" s="149">
        <f>MAX(0, (FT473^2 - CX$6^2)/(2*Sections!GF473))</f>
        <v>102.72873313373313</v>
      </c>
      <c r="GI473" s="149">
        <f t="shared" si="486"/>
        <v>1</v>
      </c>
      <c r="GJ473" s="149">
        <f t="shared" si="489"/>
        <v>-9.152232820202002</v>
      </c>
      <c r="GK473" s="639"/>
    </row>
    <row r="474" spans="2:193">
      <c r="B474" s="65"/>
      <c r="C474" s="65"/>
      <c r="D474" s="65"/>
      <c r="E474" s="111"/>
      <c r="F474" s="111"/>
      <c r="K474" s="674"/>
      <c r="L474" s="192">
        <f>INDEX($B$29:$B$34, MATCH($P474, $A$29:$A$34, 0))</f>
        <v>288.49501037177833</v>
      </c>
      <c r="M474" s="149">
        <f t="shared" si="475"/>
        <v>448</v>
      </c>
      <c r="N474" s="149">
        <f t="shared" si="478"/>
        <v>44.434907956708564</v>
      </c>
      <c r="O474" s="149">
        <f t="shared" si="476"/>
        <v>159.96566864415084</v>
      </c>
      <c r="P474" s="149">
        <f>IF(AC474=1,
IF(N474&lt;$E$29,1,
IF(N474&lt;$E$30,2,
IF(N474&lt;$E$31,3,
IF(N474&lt;$E$32,4,
IF(N474&lt;$E$33,5,
IF(N474&lt;$E$34,6)))))),
IF(N474&gt;$F$29,1,
IF(N474&gt;$F$30,2,
IF(N474&gt;$F$31,3,
IF(N474&gt;$F$32,4,
IF(N474&gt;$F$33,5,
IF(N474&gt;$F$34,6)))))))</f>
        <v>3</v>
      </c>
      <c r="Q474" s="149" cm="1">
        <f t="array" ref="Q474">INDEX(Sections!$A$37:$F$67, MATCH(N474, Acceleration!$H$6:$H$36, 1), Sections!P474)</f>
        <v>6.8582415088433493</v>
      </c>
      <c r="R474" s="149">
        <f>(BikeData!$G$5/L474)*BikeData!$N$2*(Sections!$O$2/Sections!$N$2)-Sections!W474/Sections!L474</f>
        <v>8.7667087742424616</v>
      </c>
      <c r="S474" s="149">
        <f>(Sections!$V$2*Sections!$L$2*BikeData!$N$2*((Sections!$P$2)/Sections!$M$2)/(1-Sections!$V$2*Sections!$N$2/Sections!$M$2))/Sections!L474-Sections!W474/Sections!L474</f>
        <v>12.914834593351713</v>
      </c>
      <c r="T474" s="149">
        <f t="shared" ref="T474:T530" si="493">MIN(Q474,R$26,S$26)</f>
        <v>6.8582415088433493</v>
      </c>
      <c r="U474" s="149">
        <f t="shared" si="491"/>
        <v>44.229909020394608</v>
      </c>
      <c r="V474" s="149">
        <f t="shared" si="492"/>
        <v>2.2556861539752206E-2</v>
      </c>
      <c r="W474" s="149">
        <f>0.5*Sections!$U$2*Sections!$T$2*Sections!N474^2</f>
        <v>355.40298812180913</v>
      </c>
      <c r="X474" s="149">
        <f>BikeData!$N$2*((Sections!$P$2)/Sections!$N$2)-(0.5*Sections!$U$2*Sections!$T$2*Sections!N474^2)/BikeData!$G$5</f>
        <v>9.088096584388925</v>
      </c>
      <c r="Y474" s="149">
        <f>Sections!$V$2*BikeData!$N$2*(Sections!$P$2/Sections!$M$2)/(1-Sections!$V$2*Sections!$N$2/Sections!$M$2)</f>
        <v>15.459349727578084</v>
      </c>
      <c r="Z474" s="149">
        <f t="shared" si="490"/>
        <v>9.088096584388925</v>
      </c>
      <c r="AA474" s="149">
        <f>$D$2-M474</f>
        <v>55.199999999999989</v>
      </c>
      <c r="AB474" s="149">
        <f>MAX(0, (N474^2 - M$17^2)/(2*Sections!Z474))</f>
        <v>59.287324395497762</v>
      </c>
      <c r="AC474" s="149">
        <f t="shared" si="479"/>
        <v>1</v>
      </c>
      <c r="AD474" s="149">
        <f t="shared" ref="AD474:AD530" si="494">-Z474</f>
        <v>-9.088096584388925</v>
      </c>
      <c r="AE474" s="639"/>
      <c r="FQ474" s="637"/>
      <c r="FR474" s="160">
        <f>INDEX($B$29:$B$34, MATCH($FV474, $A$29:$A$34, 0))</f>
        <v>288.49501037177833</v>
      </c>
      <c r="FS474" s="129">
        <f t="shared" si="480"/>
        <v>448</v>
      </c>
      <c r="FT474" s="129">
        <f t="shared" si="481"/>
        <v>43.151942022210847</v>
      </c>
      <c r="FU474" s="129">
        <f t="shared" si="482"/>
        <v>155.34699127995904</v>
      </c>
      <c r="FV474" s="149">
        <f>IF(GI474=1,
IF(FT474&lt;$E$29,1,
IF(FT474&lt;$E$30,2,
IF(FT474&lt;$E$31,3,
IF(FT474&lt;$E$32,4,
IF(FT474&lt;$E$33,5,
IF(FT474&lt;$E$34,6)))))),
IF(FT474&gt;$F$29,1,
IF(FT474&gt;$F$30,2,
IF(FT474&gt;$F$31,3,
IF(FT474&gt;$F$32,4,
IF(FT474&gt;$F$33,5,
IF(FT474&gt;$F$34,6)))))))</f>
        <v>3</v>
      </c>
      <c r="FW474" s="149" cm="1">
        <f t="array" ref="FW474">INDEX(Sections!$A$37:$F$67, MATCH(FT474, Acceleration!$H$6:$H$36, 1), Sections!FV474)</f>
        <v>6.8582415088433493</v>
      </c>
      <c r="FX474" s="129">
        <f>(BikeData!$G$5/FR474)*BikeData!$N$2*(Sections!$O$2/Sections!$N$2)-Sections!GC474/Sections!FR474</f>
        <v>8.8368201083825522</v>
      </c>
      <c r="FY474" s="129">
        <f>(Sections!$V$2*Sections!$L$2*BikeData!$N$2*((Sections!$P$2)/Sections!$M$2)/(1-Sections!$V$2*Sections!$N$2/Sections!$M$2))/Sections!FR474-Sections!GC474/Sections!FR474</f>
        <v>12.984945927491804</v>
      </c>
      <c r="FZ474" s="129">
        <f t="shared" si="483"/>
        <v>6.8582415088433493</v>
      </c>
      <c r="GA474" s="129">
        <f t="shared" si="477"/>
        <v>42.93903438612562</v>
      </c>
      <c r="GB474" s="129">
        <f t="shared" si="488"/>
        <v>2.3231238434488304E-2</v>
      </c>
      <c r="GC474" s="149">
        <f>0.5*Sections!$U$2*Sections!$T$2*Sections!FT474^2</f>
        <v>335.17621805188429</v>
      </c>
      <c r="GD474" s="149">
        <f>BikeData!$N$2*((Sections!$P$2)/Sections!$N$2)-(0.5*Sections!$U$2*Sections!$T$2*Sections!FT474^2)/BikeData!$G$5</f>
        <v>9.164713137684096</v>
      </c>
      <c r="GE474" s="149">
        <f>Sections!$V$2*BikeData!$N$2*(Sections!$P$2/Sections!$M$2)/(1-Sections!$V$2*Sections!$N$2/Sections!$M$2)</f>
        <v>15.459349727578084</v>
      </c>
      <c r="GF474" s="149">
        <f t="shared" si="484"/>
        <v>9.164713137684096</v>
      </c>
      <c r="GG474" s="149">
        <f t="shared" si="485"/>
        <v>66.541114220000054</v>
      </c>
      <c r="GH474" s="149">
        <f>MAX(0, (FT474^2 - CX$6^2)/(2*Sections!GF474))</f>
        <v>101.59020104140393</v>
      </c>
      <c r="GI474" s="149">
        <f t="shared" si="486"/>
        <v>1</v>
      </c>
      <c r="GJ474" s="149">
        <f t="shared" si="489"/>
        <v>-9.164713137684096</v>
      </c>
      <c r="GK474" s="639"/>
    </row>
    <row r="475" spans="2:193">
      <c r="B475" s="65"/>
      <c r="C475" s="65"/>
      <c r="D475" s="65"/>
      <c r="E475" s="111"/>
      <c r="F475" s="111"/>
      <c r="K475" s="674"/>
      <c r="L475" s="192">
        <f>INDEX($B$29:$B$34, MATCH($P475, $A$29:$A$34, 0))</f>
        <v>288.49501037177833</v>
      </c>
      <c r="M475" s="149">
        <f t="shared" ref="M475:M529" si="495">M474+M$15</f>
        <v>449</v>
      </c>
      <c r="N475" s="149">
        <f t="shared" si="478"/>
        <v>44.229909020394608</v>
      </c>
      <c r="O475" s="149">
        <f t="shared" ref="O475:O530" si="496">N475*3.6</f>
        <v>159.2276724734206</v>
      </c>
      <c r="P475" s="149">
        <f>IF(AC475=1,
IF(N475&lt;$E$29,1,
IF(N475&lt;$E$30,2,
IF(N475&lt;$E$31,3,
IF(N475&lt;$E$32,4,
IF(N475&lt;$E$33,5,
IF(N475&lt;$E$34,6)))))),
IF(N475&gt;$F$29,1,
IF(N475&gt;$F$30,2,
IF(N475&gt;$F$31,3,
IF(N475&gt;$F$32,4,
IF(N475&gt;$F$33,5,
IF(N475&gt;$F$34,6)))))))</f>
        <v>3</v>
      </c>
      <c r="Q475" s="149" cm="1">
        <f t="array" ref="Q475">INDEX(Sections!$A$37:$F$67, MATCH(N475, Acceleration!$H$6:$H$36, 1), Sections!P475)</f>
        <v>6.8582415088433493</v>
      </c>
      <c r="R475" s="149">
        <f>(BikeData!$G$5/L475)*BikeData!$N$2*(Sections!$O$2/Sections!$N$2)-Sections!W475/Sections!L475</f>
        <v>8.7780494028591001</v>
      </c>
      <c r="S475" s="149">
        <f>(Sections!$V$2*Sections!$L$2*BikeData!$N$2*((Sections!$P$2)/Sections!$M$2)/(1-Sections!$V$2*Sections!$N$2/Sections!$M$2))/Sections!L475-Sections!W475/Sections!L475</f>
        <v>12.926175221968352</v>
      </c>
      <c r="T475" s="149">
        <f t="shared" si="493"/>
        <v>6.8582415088433493</v>
      </c>
      <c r="U475" s="149">
        <f t="shared" si="491"/>
        <v>44.023674006898254</v>
      </c>
      <c r="V475" s="149">
        <f t="shared" si="492"/>
        <v>2.2661969422606842E-2</v>
      </c>
      <c r="W475" s="149">
        <f>0.5*Sections!$U$2*Sections!$T$2*Sections!N475^2</f>
        <v>352.13127335142917</v>
      </c>
      <c r="X475" s="149">
        <f>BikeData!$N$2*((Sections!$P$2)/Sections!$N$2)-(0.5*Sections!$U$2*Sections!$T$2*Sections!N475^2)/BikeData!$G$5</f>
        <v>9.1004894433676373</v>
      </c>
      <c r="Y475" s="149">
        <f>Sections!$V$2*BikeData!$N$2*(Sections!$P$2/Sections!$M$2)/(1-Sections!$V$2*Sections!$N$2/Sections!$M$2)</f>
        <v>15.459349727578084</v>
      </c>
      <c r="Z475" s="149">
        <f t="shared" si="490"/>
        <v>9.1004894433676373</v>
      </c>
      <c r="AA475" s="149">
        <f>$D$2-M475</f>
        <v>54.199999999999989</v>
      </c>
      <c r="AB475" s="149">
        <f>MAX(0, (N475^2 - M$17^2)/(2*Sections!Z475))</f>
        <v>58.207949918336404</v>
      </c>
      <c r="AC475" s="149">
        <f t="shared" si="479"/>
        <v>1</v>
      </c>
      <c r="AD475" s="149">
        <f t="shared" si="494"/>
        <v>-9.1004894433676373</v>
      </c>
      <c r="AE475" s="639"/>
      <c r="FQ475" s="637"/>
      <c r="FR475" s="160">
        <f>INDEX($B$29:$B$34, MATCH($FV475, $A$29:$A$34, 0))</f>
        <v>288.49501037177833</v>
      </c>
      <c r="FS475" s="129">
        <f t="shared" si="480"/>
        <v>449</v>
      </c>
      <c r="FT475" s="129">
        <f t="shared" si="481"/>
        <v>42.93903438612562</v>
      </c>
      <c r="FU475" s="129">
        <f t="shared" si="482"/>
        <v>154.58052379005224</v>
      </c>
      <c r="FV475" s="149">
        <f>IF(GI475=1,
IF(FT475&lt;$E$29,1,
IF(FT475&lt;$E$30,2,
IF(FT475&lt;$E$31,3,
IF(FT475&lt;$E$32,4,
IF(FT475&lt;$E$33,5,
IF(FT475&lt;$E$34,6)))))),
IF(FT475&gt;$F$29,1,
IF(FT475&gt;$F$30,2,
IF(FT475&gt;$F$31,3,
IF(FT475&gt;$F$32,4,
IF(FT475&gt;$F$33,5,
IF(FT475&gt;$F$34,6)))))))</f>
        <v>3</v>
      </c>
      <c r="FW475" s="149" cm="1">
        <f t="array" ref="FW475">INDEX(Sections!$A$37:$F$67, MATCH(FT475, Acceleration!$H$6:$H$36, 1), Sections!FV475)</f>
        <v>6.8582415088433493</v>
      </c>
      <c r="FX475" s="129">
        <f>(BikeData!$G$5/FR475)*BikeData!$N$2*(Sections!$O$2/Sections!$N$2)-Sections!GC475/Sections!FR475</f>
        <v>8.8482563433639285</v>
      </c>
      <c r="FY475" s="129">
        <f>(Sections!$V$2*Sections!$L$2*BikeData!$N$2*((Sections!$P$2)/Sections!$M$2)/(1-Sections!$V$2*Sections!$N$2/Sections!$M$2))/Sections!FR475-Sections!GC475/Sections!FR475</f>
        <v>12.99638216247318</v>
      </c>
      <c r="FZ475" s="129">
        <f t="shared" si="483"/>
        <v>6.8582415088433493</v>
      </c>
      <c r="GA475" s="129">
        <f t="shared" ref="GA475:GA538" si="497">SQRT(FT475^2 + 2*-GF475*1)</f>
        <v>42.724773294487079</v>
      </c>
      <c r="GB475" s="129">
        <f t="shared" si="488"/>
        <v>2.3347082672962489E-2</v>
      </c>
      <c r="GC475" s="149">
        <f>0.5*Sections!$U$2*Sections!$T$2*Sections!FT475^2</f>
        <v>331.87692132231808</v>
      </c>
      <c r="GD475" s="149">
        <f>BikeData!$N$2*((Sections!$P$2)/Sections!$N$2)-(0.5*Sections!$U$2*Sections!$T$2*Sections!FT475^2)/BikeData!$G$5</f>
        <v>9.1772104737809368</v>
      </c>
      <c r="GE475" s="149">
        <f>Sections!$V$2*BikeData!$N$2*(Sections!$P$2/Sections!$M$2)/(1-Sections!$V$2*Sections!$N$2/Sections!$M$2)</f>
        <v>15.459349727578084</v>
      </c>
      <c r="GF475" s="149">
        <f t="shared" si="484"/>
        <v>9.1772104737809368</v>
      </c>
      <c r="GG475" s="149">
        <f t="shared" si="485"/>
        <v>65.541114220000054</v>
      </c>
      <c r="GH475" s="149">
        <f>MAX(0, (FT475^2 - CX$6^2)/(2*Sections!GF475))</f>
        <v>100.45321937861493</v>
      </c>
      <c r="GI475" s="149">
        <f t="shared" si="486"/>
        <v>1</v>
      </c>
      <c r="GJ475" s="149">
        <f t="shared" si="489"/>
        <v>-9.1772104737809368</v>
      </c>
      <c r="GK475" s="639"/>
    </row>
    <row r="476" spans="2:193">
      <c r="B476" s="65"/>
      <c r="C476" s="65"/>
      <c r="D476" s="65"/>
      <c r="E476" s="111"/>
      <c r="F476" s="111"/>
      <c r="K476" s="674"/>
      <c r="L476" s="192">
        <f>INDEX($B$29:$B$34, MATCH($P476, $A$29:$A$34, 0))</f>
        <v>288.49501037177833</v>
      </c>
      <c r="M476" s="149">
        <f t="shared" si="495"/>
        <v>450</v>
      </c>
      <c r="N476" s="149">
        <f t="shared" ref="N476:N529" si="498">U475</f>
        <v>44.023674006898254</v>
      </c>
      <c r="O476" s="149">
        <f t="shared" si="496"/>
        <v>158.48522642483371</v>
      </c>
      <c r="P476" s="149">
        <f>IF(AC476=1,
IF(N476&lt;$E$29,1,
IF(N476&lt;$E$30,2,
IF(N476&lt;$E$31,3,
IF(N476&lt;$E$32,4,
IF(N476&lt;$E$33,5,
IF(N476&lt;$E$34,6)))))),
IF(N476&gt;$F$29,1,
IF(N476&gt;$F$30,2,
IF(N476&gt;$F$31,3,
IF(N476&gt;$F$32,4,
IF(N476&gt;$F$33,5,
IF(N476&gt;$F$34,6)))))))</f>
        <v>3</v>
      </c>
      <c r="Q476" s="149" cm="1">
        <f t="array" ref="Q476">INDEX(Sections!$A$37:$F$67, MATCH(N476, Acceleration!$H$6:$H$36, 1), Sections!P476)</f>
        <v>6.8582415088433493</v>
      </c>
      <c r="R476" s="149">
        <f>(BikeData!$G$5/L476)*BikeData!$N$2*(Sections!$O$2/Sections!$N$2)-Sections!W476/Sections!L476</f>
        <v>8.7894054959693086</v>
      </c>
      <c r="S476" s="149">
        <f>(Sections!$V$2*Sections!$L$2*BikeData!$N$2*((Sections!$P$2)/Sections!$M$2)/(1-Sections!$V$2*Sections!$N$2/Sections!$M$2))/Sections!L476-Sections!W476/Sections!L476</f>
        <v>12.93753131507856</v>
      </c>
      <c r="T476" s="149">
        <f t="shared" si="493"/>
        <v>6.8582415088433493</v>
      </c>
      <c r="U476" s="149">
        <f t="shared" si="491"/>
        <v>43.816185076547342</v>
      </c>
      <c r="V476" s="149">
        <f t="shared" si="492"/>
        <v>2.2768706836153414E-2</v>
      </c>
      <c r="W476" s="149">
        <f>0.5*Sections!$U$2*Sections!$T$2*Sections!N476^2</f>
        <v>348.85509715181678</v>
      </c>
      <c r="X476" s="149">
        <f>BikeData!$N$2*((Sections!$P$2)/Sections!$N$2)-(0.5*Sections!$U$2*Sections!$T$2*Sections!N476^2)/BikeData!$G$5</f>
        <v>9.1128992016995021</v>
      </c>
      <c r="Y476" s="149">
        <f>Sections!$V$2*BikeData!$N$2*(Sections!$P$2/Sections!$M$2)/(1-Sections!$V$2*Sections!$N$2/Sections!$M$2)</f>
        <v>15.459349727578084</v>
      </c>
      <c r="Z476" s="149">
        <f t="shared" si="490"/>
        <v>9.1128992016995021</v>
      </c>
      <c r="AA476" s="149">
        <f>$D$2-M476</f>
        <v>53.199999999999989</v>
      </c>
      <c r="AB476" s="149">
        <f>MAX(0, (N476^2 - M$17^2)/(2*Sections!Z476))</f>
        <v>57.130045311093994</v>
      </c>
      <c r="AC476" s="149">
        <f t="shared" ref="AC476:AC530" si="499">IF(OR(AB476 &gt;= AA476, AC475 = 1), 1, 0)</f>
        <v>1</v>
      </c>
      <c r="AD476" s="149">
        <f t="shared" si="494"/>
        <v>-9.1128992016995021</v>
      </c>
      <c r="AE476" s="639"/>
      <c r="FQ476" s="637"/>
      <c r="FR476" s="160">
        <f>INDEX($B$29:$B$34, MATCH($FV476, $A$29:$A$34, 0))</f>
        <v>300.69501336586995</v>
      </c>
      <c r="FS476" s="129">
        <f t="shared" ref="FS476:FS539" si="500">FS475+FS$15</f>
        <v>450</v>
      </c>
      <c r="FT476" s="129">
        <f t="shared" ref="FT476:FT539" si="501">GA475</f>
        <v>42.724773294487079</v>
      </c>
      <c r="FU476" s="129">
        <f t="shared" ref="FU476:FU539" si="502">FT476*3.6</f>
        <v>153.8091838601535</v>
      </c>
      <c r="FV476" s="149">
        <f>IF(GI476=1,
IF(FT476&lt;$E$29,1,
IF(FT476&lt;$E$30,2,
IF(FT476&lt;$E$31,3,
IF(FT476&lt;$E$32,4,
IF(FT476&lt;$E$33,5,
IF(FT476&lt;$E$34,6)))))),
IF(FT476&gt;$F$29,1,
IF(FT476&gt;$F$30,2,
IF(FT476&gt;$F$31,3,
IF(FT476&gt;$F$32,4,
IF(FT476&gt;$F$33,5,
IF(FT476&gt;$F$34,6)))))))</f>
        <v>2</v>
      </c>
      <c r="FW476" s="149" cm="1">
        <f t="array" ref="FW476">INDEX(Sections!$A$37:$F$67, MATCH(FT476, Acceleration!$H$6:$H$36, 1), Sections!FV476)</f>
        <v>9.4901727706756382</v>
      </c>
      <c r="FX476" s="129">
        <f>(BikeData!$G$5/FR476)*BikeData!$N$2*(Sections!$O$2/Sections!$N$2)-Sections!GC476/Sections!FR476</f>
        <v>8.5002460556654</v>
      </c>
      <c r="FY476" s="129">
        <f>(Sections!$V$2*Sections!$L$2*BikeData!$N$2*((Sections!$P$2)/Sections!$M$2)/(1-Sections!$V$2*Sections!$N$2/Sections!$M$2))/Sections!FR476-Sections!GC476/Sections!FR476</f>
        <v>12.480071287257342</v>
      </c>
      <c r="FZ476" s="129">
        <f t="shared" ref="FZ476:FZ539" si="503">MIN(FW476,FX476,FY476)</f>
        <v>8.5002460556654</v>
      </c>
      <c r="GA476" s="129">
        <f t="shared" si="497"/>
        <v>42.509137880718271</v>
      </c>
      <c r="GB476" s="129">
        <f t="shared" si="488"/>
        <v>2.3464838964022353E-2</v>
      </c>
      <c r="GC476" s="149">
        <f>0.5*Sections!$U$2*Sections!$T$2*Sections!FT476^2</f>
        <v>328.57312555175696</v>
      </c>
      <c r="GD476" s="149">
        <f>BikeData!$N$2*((Sections!$P$2)/Sections!$N$2)-(0.5*Sections!$U$2*Sections!$T$2*Sections!FT476^2)/BikeData!$G$5</f>
        <v>9.1897248516997294</v>
      </c>
      <c r="GE476" s="149">
        <f>Sections!$V$2*BikeData!$N$2*(Sections!$P$2/Sections!$M$2)/(1-Sections!$V$2*Sections!$N$2/Sections!$M$2)</f>
        <v>15.459349727578084</v>
      </c>
      <c r="GF476" s="149">
        <f t="shared" ref="GF476:GF539" si="504">MIN(GD476,GE476)</f>
        <v>9.1897248516997294</v>
      </c>
      <c r="GG476" s="149">
        <f t="shared" ref="GG476:GG539" si="505">FS$14-FS476</f>
        <v>64.541114220000054</v>
      </c>
      <c r="GH476" s="149">
        <f>MAX(0, (FT476^2 - CX$6^2)/(2*Sections!GF476))</f>
        <v>99.317786034023072</v>
      </c>
      <c r="GI476" s="149">
        <f t="shared" ref="GI476:GI539" si="506">IF(OR(GH476 &gt;= GG476, GI475 = 1), 1, 0)</f>
        <v>1</v>
      </c>
      <c r="GJ476" s="149">
        <f t="shared" si="489"/>
        <v>-9.1897248516997294</v>
      </c>
      <c r="GK476" s="639"/>
    </row>
    <row r="477" spans="2:193">
      <c r="B477" s="65"/>
      <c r="C477" s="65"/>
      <c r="D477" s="65"/>
      <c r="E477" s="111"/>
      <c r="F477" s="111"/>
      <c r="K477" s="674"/>
      <c r="L477" s="192">
        <f>INDEX($B$29:$B$34, MATCH($P477, $A$29:$A$34, 0))</f>
        <v>288.49501037177833</v>
      </c>
      <c r="M477" s="149">
        <f t="shared" si="495"/>
        <v>451</v>
      </c>
      <c r="N477" s="149">
        <f t="shared" si="498"/>
        <v>43.816185076547342</v>
      </c>
      <c r="O477" s="149">
        <f t="shared" si="496"/>
        <v>157.73826627557042</v>
      </c>
      <c r="P477" s="149">
        <f>IF(AC477=1,
IF(N477&lt;$E$29,1,
IF(N477&lt;$E$30,2,
IF(N477&lt;$E$31,3,
IF(N477&lt;$E$32,4,
IF(N477&lt;$E$33,5,
IF(N477&lt;$E$34,6)))))),
IF(N477&gt;$F$29,1,
IF(N477&gt;$F$30,2,
IF(N477&gt;$F$31,3,
IF(N477&gt;$F$32,4,
IF(N477&gt;$F$33,5,
IF(N477&gt;$F$34,6)))))))</f>
        <v>3</v>
      </c>
      <c r="Q477" s="149" cm="1">
        <f t="array" ref="Q477">INDEX(Sections!$A$37:$F$67, MATCH(N477, Acceleration!$H$6:$H$36, 1), Sections!P477)</f>
        <v>6.8582415088433493</v>
      </c>
      <c r="R477" s="149">
        <f>(BikeData!$G$5/L477)*BikeData!$N$2*(Sections!$O$2/Sections!$N$2)-Sections!W477/Sections!L477</f>
        <v>8.8007770746610312</v>
      </c>
      <c r="S477" s="149">
        <f>(Sections!$V$2*Sections!$L$2*BikeData!$N$2*((Sections!$P$2)/Sections!$M$2)/(1-Sections!$V$2*Sections!$N$2/Sections!$M$2))/Sections!L477-Sections!W477/Sections!L477</f>
        <v>12.948902893770283</v>
      </c>
      <c r="T477" s="149">
        <f t="shared" si="493"/>
        <v>6.8582415088433493</v>
      </c>
      <c r="U477" s="149">
        <f t="shared" si="491"/>
        <v>43.607423942459519</v>
      </c>
      <c r="V477" s="149">
        <f t="shared" si="492"/>
        <v>2.2877115489080148E-2</v>
      </c>
      <c r="W477" s="149">
        <f>0.5*Sections!$U$2*Sections!$T$2*Sections!N477^2</f>
        <v>345.57445343920494</v>
      </c>
      <c r="X477" s="149">
        <f>BikeData!$N$2*((Sections!$P$2)/Sections!$N$2)-(0.5*Sections!$U$2*Sections!$T$2*Sections!N477^2)/BikeData!$G$5</f>
        <v>9.1253258824290935</v>
      </c>
      <c r="Y477" s="149">
        <f>Sections!$V$2*BikeData!$N$2*(Sections!$P$2/Sections!$M$2)/(1-Sections!$V$2*Sections!$N$2/Sections!$M$2)</f>
        <v>15.459349727578084</v>
      </c>
      <c r="Z477" s="149">
        <f t="shared" si="490"/>
        <v>9.1253258824290935</v>
      </c>
      <c r="AA477" s="149">
        <f>$D$2-M477</f>
        <v>52.199999999999989</v>
      </c>
      <c r="AB477" s="149">
        <f>MAX(0, (N477^2 - M$17^2)/(2*Sections!Z477))</f>
        <v>56.053608572131992</v>
      </c>
      <c r="AC477" s="149">
        <f t="shared" si="499"/>
        <v>1</v>
      </c>
      <c r="AD477" s="149">
        <f t="shared" si="494"/>
        <v>-9.1253258824290935</v>
      </c>
      <c r="AE477" s="639"/>
      <c r="FQ477" s="637"/>
      <c r="FR477" s="160">
        <f>INDEX($B$29:$B$34, MATCH($FV477, $A$29:$A$34, 0))</f>
        <v>300.69501336586995</v>
      </c>
      <c r="FS477" s="129">
        <f t="shared" si="500"/>
        <v>451</v>
      </c>
      <c r="FT477" s="129">
        <f t="shared" si="501"/>
        <v>42.509137880718271</v>
      </c>
      <c r="FU477" s="129">
        <f t="shared" si="502"/>
        <v>153.03289637058577</v>
      </c>
      <c r="FV477" s="149">
        <f>IF(GI477=1,
IF(FT477&lt;$E$29,1,
IF(FT477&lt;$E$30,2,
IF(FT477&lt;$E$31,3,
IF(FT477&lt;$E$32,4,
IF(FT477&lt;$E$33,5,
IF(FT477&lt;$E$34,6)))))),
IF(FT477&gt;$F$29,1,
IF(FT477&gt;$F$30,2,
IF(FT477&gt;$F$31,3,
IF(FT477&gt;$F$32,4,
IF(FT477&gt;$F$33,5,
IF(FT477&gt;$F$34,6)))))))</f>
        <v>2</v>
      </c>
      <c r="FW477" s="149" cm="1">
        <f t="array" ref="FW477">INDEX(Sections!$A$37:$F$67, MATCH(FT477, Acceleration!$H$6:$H$36, 1), Sections!FV477)</f>
        <v>9.4901727706756382</v>
      </c>
      <c r="FX477" s="129">
        <f>(BikeData!$G$5/FR477)*BikeData!$N$2*(Sections!$O$2/Sections!$N$2)-Sections!GC477/Sections!FR477</f>
        <v>8.5112482366114026</v>
      </c>
      <c r="FY477" s="129">
        <f>(Sections!$V$2*Sections!$L$2*BikeData!$N$2*((Sections!$P$2)/Sections!$M$2)/(1-Sections!$V$2*Sections!$N$2/Sections!$M$2))/Sections!FR477-Sections!GC477/Sections!FR477</f>
        <v>12.491073468203343</v>
      </c>
      <c r="FZ477" s="129">
        <f t="shared" si="503"/>
        <v>8.5112482366114026</v>
      </c>
      <c r="GA477" s="129">
        <f t="shared" si="497"/>
        <v>42.292106719487961</v>
      </c>
      <c r="GB477" s="129">
        <f t="shared" si="488"/>
        <v>2.3584559512409519E-2</v>
      </c>
      <c r="GC477" s="149">
        <f>0.5*Sections!$U$2*Sections!$T$2*Sections!FT477^2</f>
        <v>325.26482460514507</v>
      </c>
      <c r="GD477" s="149">
        <f>BikeData!$N$2*((Sections!$P$2)/Sections!$N$2)-(0.5*Sections!$U$2*Sections!$T$2*Sections!FT477^2)/BikeData!$G$5</f>
        <v>9.2022562946793194</v>
      </c>
      <c r="GE477" s="149">
        <f>Sections!$V$2*BikeData!$N$2*(Sections!$P$2/Sections!$M$2)/(1-Sections!$V$2*Sections!$N$2/Sections!$M$2)</f>
        <v>15.459349727578084</v>
      </c>
      <c r="GF477" s="149">
        <f t="shared" si="504"/>
        <v>9.2022562946793194</v>
      </c>
      <c r="GG477" s="149">
        <f t="shared" si="505"/>
        <v>63.541114220000054</v>
      </c>
      <c r="GH477" s="149">
        <f>MAX(0, (FT477^2 - CX$6^2)/(2*Sections!GF477))</f>
        <v>98.183898899160596</v>
      </c>
      <c r="GI477" s="149">
        <f t="shared" si="506"/>
        <v>1</v>
      </c>
      <c r="GJ477" s="149">
        <f t="shared" si="489"/>
        <v>-9.2022562946793194</v>
      </c>
      <c r="GK477" s="639"/>
    </row>
    <row r="478" spans="2:193">
      <c r="B478" s="65"/>
      <c r="C478" s="65"/>
      <c r="D478" s="65"/>
      <c r="E478" s="111"/>
      <c r="F478" s="111"/>
      <c r="K478" s="674"/>
      <c r="L478" s="192">
        <f>INDEX($B$29:$B$34, MATCH($P478, $A$29:$A$34, 0))</f>
        <v>288.49501037177833</v>
      </c>
      <c r="M478" s="149">
        <f t="shared" si="495"/>
        <v>452</v>
      </c>
      <c r="N478" s="149">
        <f t="shared" si="498"/>
        <v>43.607423942459519</v>
      </c>
      <c r="O478" s="149">
        <f t="shared" si="496"/>
        <v>156.98672619285426</v>
      </c>
      <c r="P478" s="149">
        <f>IF(AC478=1,
IF(N478&lt;$E$29,1,
IF(N478&lt;$E$30,2,
IF(N478&lt;$E$31,3,
IF(N478&lt;$E$32,4,
IF(N478&lt;$E$33,5,
IF(N478&lt;$E$34,6)))))),
IF(N478&gt;$F$29,1,
IF(N478&gt;$F$30,2,
IF(N478&gt;$F$31,3,
IF(N478&gt;$F$32,4,
IF(N478&gt;$F$33,5,
IF(N478&gt;$F$34,6)))))))</f>
        <v>3</v>
      </c>
      <c r="Q478" s="149" cm="1">
        <f t="array" ref="Q478">INDEX(Sections!$A$37:$F$67, MATCH(N478, Acceleration!$H$6:$H$36, 1), Sections!P478)</f>
        <v>6.8582415088433493</v>
      </c>
      <c r="R478" s="149">
        <f>(BikeData!$G$5/L478)*BikeData!$N$2*(Sections!$O$2/Sections!$N$2)-Sections!W478/Sections!L478</f>
        <v>8.812164160050969</v>
      </c>
      <c r="S478" s="149">
        <f>(Sections!$V$2*Sections!$L$2*BikeData!$N$2*((Sections!$P$2)/Sections!$M$2)/(1-Sections!$V$2*Sections!$N$2/Sections!$M$2))/Sections!L478-Sections!W478/Sections!L478</f>
        <v>12.960289979160221</v>
      </c>
      <c r="T478" s="149">
        <f t="shared" si="493"/>
        <v>6.8582415088433493</v>
      </c>
      <c r="U478" s="149">
        <f t="shared" si="491"/>
        <v>43.3973718545274</v>
      </c>
      <c r="V478" s="149">
        <f t="shared" si="492"/>
        <v>2.2987238596211507E-2</v>
      </c>
      <c r="W478" s="149">
        <f>0.5*Sections!$U$2*Sections!$T$2*Sections!N478^2</f>
        <v>342.28933612153048</v>
      </c>
      <c r="X478" s="149">
        <f>BikeData!$N$2*((Sections!$P$2)/Sections!$N$2)-(0.5*Sections!$U$2*Sections!$T$2*Sections!N478^2)/BikeData!$G$5</f>
        <v>9.137769508632406</v>
      </c>
      <c r="Y478" s="149">
        <f>Sections!$V$2*BikeData!$N$2*(Sections!$P$2/Sections!$M$2)/(1-Sections!$V$2*Sections!$N$2/Sections!$M$2)</f>
        <v>15.459349727578084</v>
      </c>
      <c r="Z478" s="149">
        <f t="shared" si="490"/>
        <v>9.137769508632406</v>
      </c>
      <c r="AA478" s="149">
        <f>$D$2-M478</f>
        <v>51.199999999999989</v>
      </c>
      <c r="AB478" s="149">
        <f>MAX(0, (N478^2 - M$17^2)/(2*Sections!Z478))</f>
        <v>54.978637702537611</v>
      </c>
      <c r="AC478" s="149">
        <f t="shared" si="499"/>
        <v>1</v>
      </c>
      <c r="AD478" s="149">
        <f t="shared" si="494"/>
        <v>-9.137769508632406</v>
      </c>
      <c r="AE478" s="639"/>
      <c r="FQ478" s="637"/>
      <c r="FR478" s="160">
        <f>INDEX($B$29:$B$34, MATCH($FV478, $A$29:$A$34, 0))</f>
        <v>300.69501336586995</v>
      </c>
      <c r="FS478" s="129">
        <f t="shared" si="500"/>
        <v>452</v>
      </c>
      <c r="FT478" s="129">
        <f t="shared" si="501"/>
        <v>42.292106719487961</v>
      </c>
      <c r="FU478" s="129">
        <f t="shared" si="502"/>
        <v>152.25158419015668</v>
      </c>
      <c r="FV478" s="149">
        <f>IF(GI478=1,
IF(FT478&lt;$E$29,1,
IF(FT478&lt;$E$30,2,
IF(FT478&lt;$E$31,3,
IF(FT478&lt;$E$32,4,
IF(FT478&lt;$E$33,5,
IF(FT478&lt;$E$34,6)))))),
IF(FT478&gt;$F$29,1,
IF(FT478&gt;$F$30,2,
IF(FT478&gt;$F$31,3,
IF(FT478&gt;$F$32,4,
IF(FT478&gt;$F$33,5,
IF(FT478&gt;$F$34,6)))))))</f>
        <v>2</v>
      </c>
      <c r="FW478" s="149" cm="1">
        <f t="array" ref="FW478">INDEX(Sections!$A$37:$F$67, MATCH(FT478, Acceleration!$H$6:$H$36, 1), Sections!FV478)</f>
        <v>9.4901727706756382</v>
      </c>
      <c r="FX478" s="129">
        <f>(BikeData!$G$5/FR478)*BikeData!$N$2*(Sections!$O$2/Sections!$N$2)-Sections!GC478/Sections!FR478</f>
        <v>8.5222654205314221</v>
      </c>
      <c r="FY478" s="129">
        <f>(Sections!$V$2*Sections!$L$2*BikeData!$N$2*((Sections!$P$2)/Sections!$M$2)/(1-Sections!$V$2*Sections!$N$2/Sections!$M$2))/Sections!FR478-Sections!GC478/Sections!FR478</f>
        <v>12.502090652123362</v>
      </c>
      <c r="FZ478" s="129">
        <f t="shared" si="503"/>
        <v>8.5222654205314221</v>
      </c>
      <c r="GA478" s="129">
        <f t="shared" si="497"/>
        <v>42.073657805336801</v>
      </c>
      <c r="GB478" s="129">
        <f t="shared" si="488"/>
        <v>2.3706298535485851E-2</v>
      </c>
      <c r="GC478" s="149">
        <f>0.5*Sections!$U$2*Sections!$T$2*Sections!FT478^2</f>
        <v>321.95201233906056</v>
      </c>
      <c r="GD478" s="149">
        <f>BikeData!$N$2*((Sections!$P$2)/Sections!$N$2)-(0.5*Sections!$U$2*Sections!$T$2*Sections!FT478^2)/BikeData!$G$5</f>
        <v>9.214804825990246</v>
      </c>
      <c r="GE478" s="149">
        <f>Sections!$V$2*BikeData!$N$2*(Sections!$P$2/Sections!$M$2)/(1-Sections!$V$2*Sections!$N$2/Sections!$M$2)</f>
        <v>15.459349727578084</v>
      </c>
      <c r="GF478" s="149">
        <f t="shared" si="504"/>
        <v>9.214804825990246</v>
      </c>
      <c r="GG478" s="149">
        <f t="shared" si="505"/>
        <v>62.541114220000054</v>
      </c>
      <c r="GH478" s="149">
        <f>MAX(0, (FT478^2 - CX$6^2)/(2*Sections!GF478))</f>
        <v>97.051555868430938</v>
      </c>
      <c r="GI478" s="149">
        <f t="shared" si="506"/>
        <v>1</v>
      </c>
      <c r="GJ478" s="149">
        <f t="shared" si="489"/>
        <v>-9.214804825990246</v>
      </c>
      <c r="GK478" s="639"/>
    </row>
    <row r="479" spans="2:193">
      <c r="B479" s="65"/>
      <c r="C479" s="65"/>
      <c r="D479" s="65"/>
      <c r="E479" s="111"/>
      <c r="F479" s="111"/>
      <c r="K479" s="674"/>
      <c r="L479" s="192">
        <f>INDEX($B$29:$B$34, MATCH($P479, $A$29:$A$34, 0))</f>
        <v>288.49501037177833</v>
      </c>
      <c r="M479" s="149">
        <f t="shared" si="495"/>
        <v>453</v>
      </c>
      <c r="N479" s="149">
        <f t="shared" si="498"/>
        <v>43.3973718545274</v>
      </c>
      <c r="O479" s="149">
        <f t="shared" si="496"/>
        <v>156.23053867629864</v>
      </c>
      <c r="P479" s="149">
        <f>IF(AC479=1,
IF(N479&lt;$E$29,1,
IF(N479&lt;$E$30,2,
IF(N479&lt;$E$31,3,
IF(N479&lt;$E$32,4,
IF(N479&lt;$E$33,5,
IF(N479&lt;$E$34,6)))))),
IF(N479&gt;$F$29,1,
IF(N479&gt;$F$30,2,
IF(N479&gt;$F$31,3,
IF(N479&gt;$F$32,4,
IF(N479&gt;$F$33,5,
IF(N479&gt;$F$34,6)))))))</f>
        <v>3</v>
      </c>
      <c r="Q479" s="149" cm="1">
        <f t="array" ref="Q479">INDEX(Sections!$A$37:$F$67, MATCH(N479, Acceleration!$H$6:$H$36, 1), Sections!P479)</f>
        <v>6.8582415088433493</v>
      </c>
      <c r="R479" s="149">
        <f>(BikeData!$G$5/L479)*BikeData!$N$2*(Sections!$O$2/Sections!$N$2)-Sections!W479/Sections!L479</f>
        <v>8.8235667732846199</v>
      </c>
      <c r="S479" s="149">
        <f>(Sections!$V$2*Sections!$L$2*BikeData!$N$2*((Sections!$P$2)/Sections!$M$2)/(1-Sections!$V$2*Sections!$N$2/Sections!$M$2))/Sections!L479-Sections!W479/Sections!L479</f>
        <v>12.971692592393872</v>
      </c>
      <c r="T479" s="149">
        <f t="shared" si="493"/>
        <v>6.8582415088433493</v>
      </c>
      <c r="U479" s="149">
        <f t="shared" si="491"/>
        <v>43.186009582656432</v>
      </c>
      <c r="V479" s="149">
        <f t="shared" si="492"/>
        <v>2.309912094910491E-2</v>
      </c>
      <c r="W479" s="149">
        <f>0.5*Sections!$U$2*Sections!$T$2*Sections!N479^2</f>
        <v>338.99973909842282</v>
      </c>
      <c r="X479" s="149">
        <f>BikeData!$N$2*((Sections!$P$2)/Sections!$N$2)-(0.5*Sections!$U$2*Sections!$T$2*Sections!N479^2)/BikeData!$G$5</f>
        <v>9.150230103416904</v>
      </c>
      <c r="Y479" s="149">
        <f>Sections!$V$2*BikeData!$N$2*(Sections!$P$2/Sections!$M$2)/(1-Sections!$V$2*Sections!$N$2/Sections!$M$2)</f>
        <v>15.459349727578084</v>
      </c>
      <c r="Z479" s="149">
        <f t="shared" si="490"/>
        <v>9.150230103416904</v>
      </c>
      <c r="AA479" s="149">
        <f>$D$2-M479</f>
        <v>50.199999999999989</v>
      </c>
      <c r="AB479" s="149">
        <f>MAX(0, (N479^2 - M$17^2)/(2*Sections!Z479))</f>
        <v>53.90513070612019</v>
      </c>
      <c r="AC479" s="149">
        <f t="shared" si="499"/>
        <v>1</v>
      </c>
      <c r="AD479" s="149">
        <f t="shared" si="494"/>
        <v>-9.150230103416904</v>
      </c>
      <c r="AE479" s="639"/>
      <c r="FQ479" s="637"/>
      <c r="FR479" s="160">
        <f>INDEX($B$29:$B$34, MATCH($FV479, $A$29:$A$34, 0))</f>
        <v>300.69501336586995</v>
      </c>
      <c r="FS479" s="129">
        <f t="shared" si="500"/>
        <v>453</v>
      </c>
      <c r="FT479" s="129">
        <f t="shared" si="501"/>
        <v>42.073657805336801</v>
      </c>
      <c r="FU479" s="129">
        <f t="shared" si="502"/>
        <v>151.46516809921249</v>
      </c>
      <c r="FV479" s="149">
        <f>IF(GI479=1,
IF(FT479&lt;$E$29,1,
IF(FT479&lt;$E$30,2,
IF(FT479&lt;$E$31,3,
IF(FT479&lt;$E$32,4,
IF(FT479&lt;$E$33,5,
IF(FT479&lt;$E$34,6)))))),
IF(FT479&gt;$F$29,1,
IF(FT479&gt;$F$30,2,
IF(FT479&gt;$F$31,3,
IF(FT479&gt;$F$32,4,
IF(FT479&gt;$F$33,5,
IF(FT479&gt;$F$34,6)))))))</f>
        <v>2</v>
      </c>
      <c r="FW479" s="149" cm="1">
        <f t="array" ref="FW479">INDEX(Sections!$A$37:$F$67, MATCH(FT479, Acceleration!$H$6:$H$36, 1), Sections!FV479)</f>
        <v>9.4901727706756382</v>
      </c>
      <c r="FX479" s="129">
        <f>(BikeData!$G$5/FR479)*BikeData!$N$2*(Sections!$O$2/Sections!$N$2)-Sections!GC479/Sections!FR479</f>
        <v>8.5332976278840604</v>
      </c>
      <c r="FY479" s="129">
        <f>(Sections!$V$2*Sections!$L$2*BikeData!$N$2*((Sections!$P$2)/Sections!$M$2)/(1-Sections!$V$2*Sections!$N$2/Sections!$M$2))/Sections!FR479-Sections!GC479/Sections!FR479</f>
        <v>12.513122859476001</v>
      </c>
      <c r="FZ479" s="129">
        <f t="shared" si="503"/>
        <v>8.5332976278840604</v>
      </c>
      <c r="GA479" s="129">
        <f t="shared" si="497"/>
        <v>41.853768530237616</v>
      </c>
      <c r="GB479" s="129">
        <f t="shared" si="488"/>
        <v>2.3830112364023128E-2</v>
      </c>
      <c r="GC479" s="149">
        <f>0.5*Sections!$U$2*Sections!$T$2*Sections!FT479^2</f>
        <v>318.63468260170407</v>
      </c>
      <c r="GD479" s="149">
        <f>BikeData!$N$2*((Sections!$P$2)/Sections!$N$2)-(0.5*Sections!$U$2*Sections!$T$2*Sections!FT479^2)/BikeData!$G$5</f>
        <v>9.2273704689347777</v>
      </c>
      <c r="GE479" s="149">
        <f>Sections!$V$2*BikeData!$N$2*(Sections!$P$2/Sections!$M$2)/(1-Sections!$V$2*Sections!$N$2/Sections!$M$2)</f>
        <v>15.459349727578084</v>
      </c>
      <c r="GF479" s="149">
        <f t="shared" si="504"/>
        <v>9.2273704689347777</v>
      </c>
      <c r="GG479" s="149">
        <f t="shared" si="505"/>
        <v>61.541114220000054</v>
      </c>
      <c r="GH479" s="149">
        <f>MAX(0, (FT479^2 - CX$6^2)/(2*Sections!GF479))</f>
        <v>95.920754839104887</v>
      </c>
      <c r="GI479" s="149">
        <f t="shared" si="506"/>
        <v>1</v>
      </c>
      <c r="GJ479" s="149">
        <f t="shared" si="489"/>
        <v>-9.2273704689347777</v>
      </c>
      <c r="GK479" s="639"/>
    </row>
    <row r="480" spans="2:193">
      <c r="B480" s="65"/>
      <c r="C480" s="65"/>
      <c r="D480" s="65"/>
      <c r="E480" s="111"/>
      <c r="F480" s="111"/>
      <c r="K480" s="674"/>
      <c r="L480" s="192">
        <f>INDEX($B$29:$B$34, MATCH($P480, $A$29:$A$34, 0))</f>
        <v>288.49501037177833</v>
      </c>
      <c r="M480" s="149">
        <f t="shared" si="495"/>
        <v>454</v>
      </c>
      <c r="N480" s="149">
        <f t="shared" si="498"/>
        <v>43.186009582656432</v>
      </c>
      <c r="O480" s="149">
        <f t="shared" si="496"/>
        <v>155.46963449756316</v>
      </c>
      <c r="P480" s="149">
        <f>IF(AC480=1,
IF(N480&lt;$E$29,1,
IF(N480&lt;$E$30,2,
IF(N480&lt;$E$31,3,
IF(N480&lt;$E$32,4,
IF(N480&lt;$E$33,5,
IF(N480&lt;$E$34,6)))))),
IF(N480&gt;$F$29,1,
IF(N480&gt;$F$30,2,
IF(N480&gt;$F$31,3,
IF(N480&gt;$F$32,4,
IF(N480&gt;$F$33,5,
IF(N480&gt;$F$34,6)))))))</f>
        <v>3</v>
      </c>
      <c r="Q480" s="149" cm="1">
        <f t="array" ref="Q480">INDEX(Sections!$A$37:$F$67, MATCH(N480, Acceleration!$H$6:$H$36, 1), Sections!P480)</f>
        <v>6.8582415088433493</v>
      </c>
      <c r="R480" s="149">
        <f>(BikeData!$G$5/L480)*BikeData!$N$2*(Sections!$O$2/Sections!$N$2)-Sections!W480/Sections!L480</f>
        <v>8.8349849355363173</v>
      </c>
      <c r="S480" s="149">
        <f>(Sections!$V$2*Sections!$L$2*BikeData!$N$2*((Sections!$P$2)/Sections!$M$2)/(1-Sections!$V$2*Sections!$N$2/Sections!$M$2))/Sections!L480-Sections!W480/Sections!L480</f>
        <v>12.983110754645569</v>
      </c>
      <c r="T480" s="149">
        <f t="shared" si="493"/>
        <v>6.8582415088433493</v>
      </c>
      <c r="U480" s="149">
        <f t="shared" si="491"/>
        <v>42.973317399212384</v>
      </c>
      <c r="V480" s="149">
        <f t="shared" si="492"/>
        <v>2.3212808990730645E-2</v>
      </c>
      <c r="W480" s="149">
        <f>0.5*Sections!$U$2*Sections!$T$2*Sections!N480^2</f>
        <v>335.70565626119276</v>
      </c>
      <c r="X480" s="149">
        <f>BikeData!$N$2*((Sections!$P$2)/Sections!$N$2)-(0.5*Sections!$U$2*Sections!$T$2*Sections!N480^2)/BikeData!$G$5</f>
        <v>9.1627076899215627</v>
      </c>
      <c r="Y480" s="149">
        <f>Sections!$V$2*BikeData!$N$2*(Sections!$P$2/Sections!$M$2)/(1-Sections!$V$2*Sections!$N$2/Sections!$M$2)</f>
        <v>15.459349727578084</v>
      </c>
      <c r="Z480" s="149">
        <f t="shared" si="490"/>
        <v>9.1627076899215627</v>
      </c>
      <c r="AA480" s="149">
        <f>$D$2-M480</f>
        <v>49.199999999999989</v>
      </c>
      <c r="AB480" s="149">
        <f>MAX(0, (N480^2 - M$17^2)/(2*Sections!Z480))</f>
        <v>52.833085589407368</v>
      </c>
      <c r="AC480" s="149">
        <f t="shared" si="499"/>
        <v>1</v>
      </c>
      <c r="AD480" s="149">
        <f t="shared" si="494"/>
        <v>-9.1627076899215627</v>
      </c>
      <c r="AE480" s="639"/>
      <c r="FQ480" s="637"/>
      <c r="FR480" s="160">
        <f>INDEX($B$29:$B$34, MATCH($FV480, $A$29:$A$34, 0))</f>
        <v>300.69501336586995</v>
      </c>
      <c r="FS480" s="129">
        <f t="shared" si="500"/>
        <v>454</v>
      </c>
      <c r="FT480" s="129">
        <f t="shared" si="501"/>
        <v>41.853768530237616</v>
      </c>
      <c r="FU480" s="129">
        <f t="shared" si="502"/>
        <v>150.67356670885542</v>
      </c>
      <c r="FV480" s="149">
        <f>IF(GI480=1,
IF(FT480&lt;$E$29,1,
IF(FT480&lt;$E$30,2,
IF(FT480&lt;$E$31,3,
IF(FT480&lt;$E$32,4,
IF(FT480&lt;$E$33,5,
IF(FT480&lt;$E$34,6)))))),
IF(FT480&gt;$F$29,1,
IF(FT480&gt;$F$30,2,
IF(FT480&gt;$F$31,3,
IF(FT480&gt;$F$32,4,
IF(FT480&gt;$F$33,5,
IF(FT480&gt;$F$34,6)))))))</f>
        <v>2</v>
      </c>
      <c r="FW480" s="149" cm="1">
        <f t="array" ref="FW480">INDEX(Sections!$A$37:$F$67, MATCH(FT480, Acceleration!$H$6:$H$36, 1), Sections!FV480)</f>
        <v>9.4901727706756382</v>
      </c>
      <c r="FX480" s="129">
        <f>(BikeData!$G$5/FR480)*BikeData!$N$2*(Sections!$O$2/Sections!$N$2)-Sections!GC480/Sections!FR480</f>
        <v>8.5443448791558154</v>
      </c>
      <c r="FY480" s="129">
        <f>(Sections!$V$2*Sections!$L$2*BikeData!$N$2*((Sections!$P$2)/Sections!$M$2)/(1-Sections!$V$2*Sections!$N$2/Sections!$M$2))/Sections!FR480-Sections!GC480/Sections!FR480</f>
        <v>12.524170110747756</v>
      </c>
      <c r="FZ480" s="129">
        <f t="shared" si="503"/>
        <v>8.5443448791558154</v>
      </c>
      <c r="GA480" s="129">
        <f t="shared" si="497"/>
        <v>41.632415660024037</v>
      </c>
      <c r="GB480" s="129">
        <f t="shared" si="488"/>
        <v>2.3956059549231305E-2</v>
      </c>
      <c r="GC480" s="149">
        <f>0.5*Sections!$U$2*Sections!$T$2*Sections!FT480^2</f>
        <v>315.31282923288751</v>
      </c>
      <c r="GD480" s="149">
        <f>BikeData!$N$2*((Sections!$P$2)/Sections!$N$2)-(0.5*Sections!$U$2*Sections!$T$2*Sections!FT480^2)/BikeData!$G$5</f>
        <v>9.2399532468469623</v>
      </c>
      <c r="GE480" s="149">
        <f>Sections!$V$2*BikeData!$N$2*(Sections!$P$2/Sections!$M$2)/(1-Sections!$V$2*Sections!$N$2/Sections!$M$2)</f>
        <v>15.459349727578084</v>
      </c>
      <c r="GF480" s="149">
        <f t="shared" si="504"/>
        <v>9.2399532468469623</v>
      </c>
      <c r="GG480" s="149">
        <f t="shared" si="505"/>
        <v>60.541114220000054</v>
      </c>
      <c r="GH480" s="149">
        <f>MAX(0, (FT480^2 - CX$6^2)/(2*Sections!GF480))</f>
        <v>94.791493711316718</v>
      </c>
      <c r="GI480" s="149">
        <f t="shared" si="506"/>
        <v>1</v>
      </c>
      <c r="GJ480" s="149">
        <f t="shared" si="489"/>
        <v>-9.2399532468469623</v>
      </c>
      <c r="GK480" s="639"/>
    </row>
    <row r="481" spans="2:193">
      <c r="B481" s="65"/>
      <c r="C481" s="65"/>
      <c r="D481" s="65"/>
      <c r="E481" s="111"/>
      <c r="F481" s="111"/>
      <c r="K481" s="674"/>
      <c r="L481" s="192">
        <f>INDEX($B$29:$B$34, MATCH($P481, $A$29:$A$34, 0))</f>
        <v>288.49501037177833</v>
      </c>
      <c r="M481" s="149">
        <f t="shared" si="495"/>
        <v>455</v>
      </c>
      <c r="N481" s="149">
        <f t="shared" si="498"/>
        <v>42.973317399212384</v>
      </c>
      <c r="O481" s="149">
        <f t="shared" si="496"/>
        <v>154.70394263716457</v>
      </c>
      <c r="P481" s="149">
        <f>IF(AC481=1,
IF(N481&lt;$E$29,1,
IF(N481&lt;$E$30,2,
IF(N481&lt;$E$31,3,
IF(N481&lt;$E$32,4,
IF(N481&lt;$E$33,5,
IF(N481&lt;$E$34,6)))))),
IF(N481&gt;$F$29,1,
IF(N481&gt;$F$30,2,
IF(N481&gt;$F$31,3,
IF(N481&gt;$F$32,4,
IF(N481&gt;$F$33,5,
IF(N481&gt;$F$34,6)))))))</f>
        <v>3</v>
      </c>
      <c r="Q481" s="149" cm="1">
        <f t="array" ref="Q481">INDEX(Sections!$A$37:$F$67, MATCH(N481, Acceleration!$H$6:$H$36, 1), Sections!P481)</f>
        <v>6.8582415088433493</v>
      </c>
      <c r="R481" s="149">
        <f>(BikeData!$G$5/L481)*BikeData!$N$2*(Sections!$O$2/Sections!$N$2)-Sections!W481/Sections!L481</f>
        <v>8.8464186680092673</v>
      </c>
      <c r="S481" s="149">
        <f>(Sections!$V$2*Sections!$L$2*BikeData!$N$2*((Sections!$P$2)/Sections!$M$2)/(1-Sections!$V$2*Sections!$N$2/Sections!$M$2))/Sections!L481-Sections!W481/Sections!L481</f>
        <v>12.994544487118519</v>
      </c>
      <c r="T481" s="149">
        <f t="shared" si="493"/>
        <v>6.8582415088433493</v>
      </c>
      <c r="U481" s="149">
        <f t="shared" si="491"/>
        <v>42.759275060632355</v>
      </c>
      <c r="V481" s="149">
        <f t="shared" si="492"/>
        <v>2.3328350894518273E-2</v>
      </c>
      <c r="W481" s="149">
        <f>0.5*Sections!$U$2*Sections!$T$2*Sections!N481^2</f>
        <v>332.40708149282096</v>
      </c>
      <c r="X481" s="149">
        <f>BikeData!$N$2*((Sections!$P$2)/Sections!$N$2)-(0.5*Sections!$U$2*Sections!$T$2*Sections!N481^2)/BikeData!$G$5</f>
        <v>9.1752022913169107</v>
      </c>
      <c r="Y481" s="149">
        <f>Sections!$V$2*BikeData!$N$2*(Sections!$P$2/Sections!$M$2)/(1-Sections!$V$2*Sections!$N$2/Sections!$M$2)</f>
        <v>15.459349727578084</v>
      </c>
      <c r="Z481" s="149">
        <f t="shared" si="490"/>
        <v>9.1752022913169107</v>
      </c>
      <c r="AA481" s="149">
        <f>$D$2-M481</f>
        <v>48.199999999999989</v>
      </c>
      <c r="AB481" s="149">
        <f>MAX(0, (N481^2 - M$17^2)/(2*Sections!Z481))</f>
        <v>51.762500361641472</v>
      </c>
      <c r="AC481" s="149">
        <f t="shared" si="499"/>
        <v>1</v>
      </c>
      <c r="AD481" s="149">
        <f t="shared" si="494"/>
        <v>-9.1752022913169107</v>
      </c>
      <c r="AE481" s="639"/>
      <c r="FQ481" s="637"/>
      <c r="FR481" s="160">
        <f>INDEX($B$29:$B$34, MATCH($FV481, $A$29:$A$34, 0))</f>
        <v>300.69501336586995</v>
      </c>
      <c r="FS481" s="129">
        <f t="shared" si="500"/>
        <v>455</v>
      </c>
      <c r="FT481" s="129">
        <f t="shared" si="501"/>
        <v>41.632415660024037</v>
      </c>
      <c r="FU481" s="129">
        <f t="shared" si="502"/>
        <v>149.87669637608653</v>
      </c>
      <c r="FV481" s="149">
        <f>IF(GI481=1,
IF(FT481&lt;$E$29,1,
IF(FT481&lt;$E$30,2,
IF(FT481&lt;$E$31,3,
IF(FT481&lt;$E$32,4,
IF(FT481&lt;$E$33,5,
IF(FT481&lt;$E$34,6)))))),
IF(FT481&gt;$F$29,1,
IF(FT481&gt;$F$30,2,
IF(FT481&gt;$F$31,3,
IF(FT481&gt;$F$32,4,
IF(FT481&gt;$F$33,5,
IF(FT481&gt;$F$34,6)))))))</f>
        <v>2</v>
      </c>
      <c r="FW481" s="149" cm="1">
        <f t="array" ref="FW481">INDEX(Sections!$A$37:$F$67, MATCH(FT481, Acceleration!$H$6:$H$36, 1), Sections!FV481)</f>
        <v>9.4901727706756382</v>
      </c>
      <c r="FX481" s="129">
        <f>(BikeData!$G$5/FR481)*BikeData!$N$2*(Sections!$O$2/Sections!$N$2)-Sections!GC481/Sections!FR481</f>
        <v>8.5554071948611234</v>
      </c>
      <c r="FY481" s="129">
        <f>(Sections!$V$2*Sections!$L$2*BikeData!$N$2*((Sections!$P$2)/Sections!$M$2)/(1-Sections!$V$2*Sections!$N$2/Sections!$M$2))/Sections!FR481-Sections!GC481/Sections!FR481</f>
        <v>12.535232426453064</v>
      </c>
      <c r="FZ481" s="129">
        <f t="shared" si="503"/>
        <v>8.5554071948611234</v>
      </c>
      <c r="GA481" s="129">
        <f t="shared" si="497"/>
        <v>41.409575309616848</v>
      </c>
      <c r="GB481" s="129">
        <f t="shared" si="488"/>
        <v>2.4084200976481705E-2</v>
      </c>
      <c r="GC481" s="149">
        <f>0.5*Sections!$U$2*Sections!$T$2*Sections!FT481^2</f>
        <v>311.98644606402263</v>
      </c>
      <c r="GD481" s="149">
        <f>BikeData!$N$2*((Sections!$P$2)/Sections!$N$2)-(0.5*Sections!$U$2*Sections!$T$2*Sections!FT481^2)/BikeData!$G$5</f>
        <v>9.2525531830926617</v>
      </c>
      <c r="GE481" s="149">
        <f>Sections!$V$2*BikeData!$N$2*(Sections!$P$2/Sections!$M$2)/(1-Sections!$V$2*Sections!$N$2/Sections!$M$2)</f>
        <v>15.459349727578084</v>
      </c>
      <c r="GF481" s="149">
        <f t="shared" si="504"/>
        <v>9.2525531830926617</v>
      </c>
      <c r="GG481" s="149">
        <f t="shared" si="505"/>
        <v>59.541114220000054</v>
      </c>
      <c r="GH481" s="149">
        <f>MAX(0, (FT481^2 - CX$6^2)/(2*Sections!GF481))</f>
        <v>93.663770388060271</v>
      </c>
      <c r="GI481" s="149">
        <f t="shared" si="506"/>
        <v>1</v>
      </c>
      <c r="GJ481" s="149">
        <f t="shared" si="489"/>
        <v>-9.2525531830926617</v>
      </c>
      <c r="GK481" s="639"/>
    </row>
    <row r="482" spans="2:193">
      <c r="B482" s="65"/>
      <c r="C482" s="65"/>
      <c r="D482" s="65"/>
      <c r="E482" s="111"/>
      <c r="F482" s="111"/>
      <c r="K482" s="674"/>
      <c r="L482" s="192">
        <f>INDEX($B$29:$B$34, MATCH($P482, $A$29:$A$34, 0))</f>
        <v>300.69501336586995</v>
      </c>
      <c r="M482" s="149">
        <f t="shared" si="495"/>
        <v>456</v>
      </c>
      <c r="N482" s="149">
        <f t="shared" si="498"/>
        <v>42.759275060632355</v>
      </c>
      <c r="O482" s="149">
        <f t="shared" si="496"/>
        <v>153.93339021827649</v>
      </c>
      <c r="P482" s="149">
        <f>IF(AC482=1,
IF(N482&lt;$E$29,1,
IF(N482&lt;$E$30,2,
IF(N482&lt;$E$31,3,
IF(N482&lt;$E$32,4,
IF(N482&lt;$E$33,5,
IF(N482&lt;$E$34,6)))))),
IF(N482&gt;$F$29,1,
IF(N482&gt;$F$30,2,
IF(N482&gt;$F$31,3,
IF(N482&gt;$F$32,4,
IF(N482&gt;$F$33,5,
IF(N482&gt;$F$34,6)))))))</f>
        <v>2</v>
      </c>
      <c r="Q482" s="149" cm="1">
        <f t="array" ref="Q482">INDEX(Sections!$A$37:$F$67, MATCH(N482, Acceleration!$H$6:$H$36, 1), Sections!P482)</f>
        <v>9.4901727706756382</v>
      </c>
      <c r="R482" s="149">
        <f>(BikeData!$G$5/L482)*BikeData!$N$2*(Sections!$O$2/Sections!$N$2)-Sections!W482/Sections!L482</f>
        <v>8.4984805354785262</v>
      </c>
      <c r="S482" s="149">
        <f>(Sections!$V$2*Sections!$L$2*BikeData!$N$2*((Sections!$P$2)/Sections!$M$2)/(1-Sections!$V$2*Sections!$N$2/Sections!$M$2))/Sections!L482-Sections!W482/Sections!L482</f>
        <v>12.478305767070466</v>
      </c>
      <c r="T482" s="149">
        <f t="shared" si="493"/>
        <v>8.6376490575826992</v>
      </c>
      <c r="U482" s="149">
        <f t="shared" si="491"/>
        <v>42.543861788149954</v>
      </c>
      <c r="V482" s="149">
        <f t="shared" si="492"/>
        <v>2.3445796648081468E-2</v>
      </c>
      <c r="W482" s="149">
        <f>0.5*Sections!$U$2*Sections!$T$2*Sections!N482^2</f>
        <v>329.10400866794686</v>
      </c>
      <c r="X482" s="149">
        <f>BikeData!$N$2*((Sections!$P$2)/Sections!$N$2)-(0.5*Sections!$U$2*Sections!$T$2*Sections!N482^2)/BikeData!$G$5</f>
        <v>9.1877139308050708</v>
      </c>
      <c r="Y482" s="149">
        <f>Sections!$V$2*BikeData!$N$2*(Sections!$P$2/Sections!$M$2)/(1-Sections!$V$2*Sections!$N$2/Sections!$M$2)</f>
        <v>15.459349727578084</v>
      </c>
      <c r="Z482" s="149">
        <f t="shared" si="490"/>
        <v>9.1877139308050708</v>
      </c>
      <c r="AA482" s="149">
        <f>$D$2-M482</f>
        <v>47.199999999999989</v>
      </c>
      <c r="AB482" s="149">
        <f>MAX(0, (N482^2 - M$17^2)/(2*Sections!Z482))</f>
        <v>50.693373034775867</v>
      </c>
      <c r="AC482" s="149">
        <f t="shared" si="499"/>
        <v>1</v>
      </c>
      <c r="AD482" s="149">
        <f t="shared" si="494"/>
        <v>-9.1877139308050708</v>
      </c>
      <c r="AE482" s="639"/>
      <c r="FQ482" s="637"/>
      <c r="FR482" s="160">
        <f>INDEX($B$29:$B$34, MATCH($FV482, $A$29:$A$34, 0))</f>
        <v>300.69501336586995</v>
      </c>
      <c r="FS482" s="129">
        <f t="shared" si="500"/>
        <v>456</v>
      </c>
      <c r="FT482" s="129">
        <f t="shared" si="501"/>
        <v>41.409575309616848</v>
      </c>
      <c r="FU482" s="129">
        <f t="shared" si="502"/>
        <v>149.07447111462065</v>
      </c>
      <c r="FV482" s="149">
        <f>IF(GI482=1,
IF(FT482&lt;$E$29,1,
IF(FT482&lt;$E$30,2,
IF(FT482&lt;$E$31,3,
IF(FT482&lt;$E$32,4,
IF(FT482&lt;$E$33,5,
IF(FT482&lt;$E$34,6)))))),
IF(FT482&gt;$F$29,1,
IF(FT482&gt;$F$30,2,
IF(FT482&gt;$F$31,3,
IF(FT482&gt;$F$32,4,
IF(FT482&gt;$F$33,5,
IF(FT482&gt;$F$34,6)))))))</f>
        <v>2</v>
      </c>
      <c r="FW482" s="149" cm="1">
        <f t="array" ref="FW482">INDEX(Sections!$A$37:$F$67, MATCH(FT482, Acceleration!$H$6:$H$36, 1), Sections!FV482)</f>
        <v>9.4901727706756382</v>
      </c>
      <c r="FX482" s="129">
        <f>(BikeData!$G$5/FR482)*BikeData!$N$2*(Sections!$O$2/Sections!$N$2)-Sections!GC482/Sections!FR482</f>
        <v>8.5664845955423932</v>
      </c>
      <c r="FY482" s="129">
        <f>(Sections!$V$2*Sections!$L$2*BikeData!$N$2*((Sections!$P$2)/Sections!$M$2)/(1-Sections!$V$2*Sections!$N$2/Sections!$M$2))/Sections!FR482-Sections!GC482/Sections!FR482</f>
        <v>12.546309827134333</v>
      </c>
      <c r="FZ482" s="129">
        <f t="shared" si="503"/>
        <v>8.5664845955423932</v>
      </c>
      <c r="GA482" s="129">
        <f t="shared" si="497"/>
        <v>41.185222916972172</v>
      </c>
      <c r="GB482" s="129">
        <f t="shared" si="488"/>
        <v>2.4214599986227502E-2</v>
      </c>
      <c r="GC482" s="149">
        <f>0.5*Sections!$U$2*Sections!$T$2*Sections!FT482^2</f>
        <v>308.65552691810927</v>
      </c>
      <c r="GD482" s="149">
        <f>BikeData!$N$2*((Sections!$P$2)/Sections!$N$2)-(0.5*Sections!$U$2*Sections!$T$2*Sections!FT482^2)/BikeData!$G$5</f>
        <v>9.265170301069606</v>
      </c>
      <c r="GE482" s="149">
        <f>Sections!$V$2*BikeData!$N$2*(Sections!$P$2/Sections!$M$2)/(1-Sections!$V$2*Sections!$N$2/Sections!$M$2)</f>
        <v>15.459349727578084</v>
      </c>
      <c r="GF482" s="149">
        <f t="shared" si="504"/>
        <v>9.265170301069606</v>
      </c>
      <c r="GG482" s="149">
        <f t="shared" si="505"/>
        <v>58.541114220000054</v>
      </c>
      <c r="GH482" s="149">
        <f>MAX(0, (FT482^2 - CX$6^2)/(2*Sections!GF482))</f>
        <v>92.53758277518503</v>
      </c>
      <c r="GI482" s="149">
        <f t="shared" si="506"/>
        <v>1</v>
      </c>
      <c r="GJ482" s="149">
        <f t="shared" si="489"/>
        <v>-9.265170301069606</v>
      </c>
      <c r="GK482" s="639"/>
    </row>
    <row r="483" spans="2:193">
      <c r="B483" s="65"/>
      <c r="C483" s="65"/>
      <c r="D483" s="65"/>
      <c r="E483" s="111"/>
      <c r="F483" s="111"/>
      <c r="K483" s="674"/>
      <c r="L483" s="192">
        <f>INDEX($B$29:$B$34, MATCH($P483, $A$29:$A$34, 0))</f>
        <v>300.69501336586995</v>
      </c>
      <c r="M483" s="149">
        <f t="shared" si="495"/>
        <v>457</v>
      </c>
      <c r="N483" s="149">
        <f t="shared" si="498"/>
        <v>42.543861788149954</v>
      </c>
      <c r="O483" s="149">
        <f t="shared" si="496"/>
        <v>153.15790243733983</v>
      </c>
      <c r="P483" s="149">
        <f>IF(AC483=1,
IF(N483&lt;$E$29,1,
IF(N483&lt;$E$30,2,
IF(N483&lt;$E$31,3,
IF(N483&lt;$E$32,4,
IF(N483&lt;$E$33,5,
IF(N483&lt;$E$34,6)))))),
IF(N483&gt;$F$29,1,
IF(N483&gt;$F$30,2,
IF(N483&gt;$F$31,3,
IF(N483&gt;$F$32,4,
IF(N483&gt;$F$33,5,
IF(N483&gt;$F$34,6)))))))</f>
        <v>2</v>
      </c>
      <c r="Q483" s="149" cm="1">
        <f t="array" ref="Q483">INDEX(Sections!$A$37:$F$67, MATCH(N483, Acceleration!$H$6:$H$36, 1), Sections!P483)</f>
        <v>9.4901727706756382</v>
      </c>
      <c r="R483" s="149">
        <f>(BikeData!$G$5/L483)*BikeData!$N$2*(Sections!$O$2/Sections!$N$2)-Sections!W483/Sections!L483</f>
        <v>8.5094803088970021</v>
      </c>
      <c r="S483" s="149">
        <f>(Sections!$V$2*Sections!$L$2*BikeData!$N$2*((Sections!$P$2)/Sections!$M$2)/(1-Sections!$V$2*Sections!$N$2/Sections!$M$2))/Sections!L483-Sections!W483/Sections!L483</f>
        <v>12.489305540488942</v>
      </c>
      <c r="T483" s="149">
        <f t="shared" si="493"/>
        <v>8.6376490575826992</v>
      </c>
      <c r="U483" s="149">
        <f t="shared" si="491"/>
        <v>42.32705624758195</v>
      </c>
      <c r="V483" s="149">
        <f t="shared" si="492"/>
        <v>2.3565198141935587E-2</v>
      </c>
      <c r="W483" s="149">
        <f>0.5*Sections!$U$2*Sections!$T$2*Sections!N483^2</f>
        <v>325.79643165285705</v>
      </c>
      <c r="X483" s="149">
        <f>BikeData!$N$2*((Sections!$P$2)/Sections!$N$2)-(0.5*Sections!$U$2*Sections!$T$2*Sections!N483^2)/BikeData!$G$5</f>
        <v>9.2002426316198047</v>
      </c>
      <c r="Y483" s="149">
        <f>Sections!$V$2*BikeData!$N$2*(Sections!$P$2/Sections!$M$2)/(1-Sections!$V$2*Sections!$N$2/Sections!$M$2)</f>
        <v>15.459349727578084</v>
      </c>
      <c r="Z483" s="149">
        <f t="shared" si="490"/>
        <v>9.2002426316198047</v>
      </c>
      <c r="AA483" s="149">
        <f>$D$2-M483</f>
        <v>46.199999999999989</v>
      </c>
      <c r="AB483" s="149">
        <f>MAX(0, (N483^2 - M$17^2)/(2*Sections!Z483))</f>
        <v>49.625701623471137</v>
      </c>
      <c r="AC483" s="149">
        <f t="shared" si="499"/>
        <v>1</v>
      </c>
      <c r="AD483" s="149">
        <f t="shared" si="494"/>
        <v>-9.2002426316198047</v>
      </c>
      <c r="AE483" s="639"/>
      <c r="FQ483" s="637"/>
      <c r="FR483" s="160">
        <f>INDEX($B$29:$B$34, MATCH($FV483, $A$29:$A$34, 0))</f>
        <v>300.69501336586995</v>
      </c>
      <c r="FS483" s="129">
        <f t="shared" si="500"/>
        <v>457</v>
      </c>
      <c r="FT483" s="129">
        <f t="shared" si="501"/>
        <v>41.185222916972172</v>
      </c>
      <c r="FU483" s="129">
        <f t="shared" si="502"/>
        <v>148.26680250109982</v>
      </c>
      <c r="FV483" s="149">
        <f>IF(GI483=1,
IF(FT483&lt;$E$29,1,
IF(FT483&lt;$E$30,2,
IF(FT483&lt;$E$31,3,
IF(FT483&lt;$E$32,4,
IF(FT483&lt;$E$33,5,
IF(FT483&lt;$E$34,6)))))),
IF(FT483&gt;$F$29,1,
IF(FT483&gt;$F$30,2,
IF(FT483&gt;$F$31,3,
IF(FT483&gt;$F$32,4,
IF(FT483&gt;$F$33,5,
IF(FT483&gt;$F$34,6)))))))</f>
        <v>2</v>
      </c>
      <c r="FW483" s="149" cm="1">
        <f t="array" ref="FW483">INDEX(Sections!$A$37:$F$67, MATCH(FT483, Acceleration!$H$6:$H$36, 1), Sections!FV483)</f>
        <v>9.4901727706756382</v>
      </c>
      <c r="FX483" s="129">
        <f>(BikeData!$G$5/FR483)*BikeData!$N$2*(Sections!$O$2/Sections!$N$2)-Sections!GC483/Sections!FR483</f>
        <v>8.5775771017700464</v>
      </c>
      <c r="FY483" s="129">
        <f>(Sections!$V$2*Sections!$L$2*BikeData!$N$2*((Sections!$P$2)/Sections!$M$2)/(1-Sections!$V$2*Sections!$N$2/Sections!$M$2))/Sections!FR483-Sections!GC483/Sections!FR483</f>
        <v>12.557402333361985</v>
      </c>
      <c r="FZ483" s="129">
        <f t="shared" si="503"/>
        <v>8.5775771017700464</v>
      </c>
      <c r="GA483" s="129">
        <f t="shared" si="497"/>
        <v>40.959333215669844</v>
      </c>
      <c r="GB483" s="129">
        <f t="shared" si="488"/>
        <v>2.4347322502668637E-2</v>
      </c>
      <c r="GC483" s="149">
        <f>0.5*Sections!$U$2*Sections!$T$2*Sections!FT483^2</f>
        <v>305.32006560972417</v>
      </c>
      <c r="GD483" s="149">
        <f>BikeData!$N$2*((Sections!$P$2)/Sections!$N$2)-(0.5*Sections!$U$2*Sections!$T$2*Sections!FT483^2)/BikeData!$G$5</f>
        <v>9.2778046242074286</v>
      </c>
      <c r="GE483" s="149">
        <f>Sections!$V$2*BikeData!$N$2*(Sections!$P$2/Sections!$M$2)/(1-Sections!$V$2*Sections!$N$2/Sections!$M$2)</f>
        <v>15.459349727578084</v>
      </c>
      <c r="GF483" s="149">
        <f t="shared" si="504"/>
        <v>9.2778046242074286</v>
      </c>
      <c r="GG483" s="149">
        <f t="shared" si="505"/>
        <v>57.541114220000054</v>
      </c>
      <c r="GH483" s="149">
        <f>MAX(0, (FT483^2 - CX$6^2)/(2*Sections!GF483))</f>
        <v>91.412928781392196</v>
      </c>
      <c r="GI483" s="149">
        <f t="shared" si="506"/>
        <v>1</v>
      </c>
      <c r="GJ483" s="149">
        <f t="shared" si="489"/>
        <v>-9.2778046242074286</v>
      </c>
      <c r="GK483" s="639"/>
    </row>
    <row r="484" spans="2:193">
      <c r="B484" s="65"/>
      <c r="C484" s="65"/>
      <c r="D484" s="65"/>
      <c r="E484" s="111"/>
      <c r="F484" s="111"/>
      <c r="K484" s="674"/>
      <c r="L484" s="192">
        <f>INDEX($B$29:$B$34, MATCH($P484, $A$29:$A$34, 0))</f>
        <v>300.69501336586995</v>
      </c>
      <c r="M484" s="149">
        <f t="shared" si="495"/>
        <v>458</v>
      </c>
      <c r="N484" s="149">
        <f t="shared" si="498"/>
        <v>42.32705624758195</v>
      </c>
      <c r="O484" s="149">
        <f t="shared" si="496"/>
        <v>152.37740249129502</v>
      </c>
      <c r="P484" s="149">
        <f>IF(AC484=1,
IF(N484&lt;$E$29,1,
IF(N484&lt;$E$30,2,
IF(N484&lt;$E$31,3,
IF(N484&lt;$E$32,4,
IF(N484&lt;$E$33,5,
IF(N484&lt;$E$34,6)))))),
IF(N484&gt;$F$29,1,
IF(N484&gt;$F$30,2,
IF(N484&gt;$F$31,3,
IF(N484&gt;$F$32,4,
IF(N484&gt;$F$33,5,
IF(N484&gt;$F$34,6)))))))</f>
        <v>2</v>
      </c>
      <c r="Q484" s="149" cm="1">
        <f t="array" ref="Q484">INDEX(Sections!$A$37:$F$67, MATCH(N484, Acceleration!$H$6:$H$36, 1), Sections!P484)</f>
        <v>9.4901727706756382</v>
      </c>
      <c r="R484" s="149">
        <f>(BikeData!$G$5/L484)*BikeData!$N$2*(Sections!$O$2/Sections!$N$2)-Sections!W484/Sections!L484</f>
        <v>8.5204950820065015</v>
      </c>
      <c r="S484" s="149">
        <f>(Sections!$V$2*Sections!$L$2*BikeData!$N$2*((Sections!$P$2)/Sections!$M$2)/(1-Sections!$V$2*Sections!$N$2/Sections!$M$2))/Sections!L484-Sections!W484/Sections!L484</f>
        <v>12.500320313598442</v>
      </c>
      <c r="T484" s="149">
        <f t="shared" si="493"/>
        <v>8.6376490575826992</v>
      </c>
      <c r="U484" s="149">
        <f t="shared" si="491"/>
        <v>42.10883652811976</v>
      </c>
      <c r="V484" s="149">
        <f t="shared" si="492"/>
        <v>2.3686609263585085E-2</v>
      </c>
      <c r="W484" s="149">
        <f>0.5*Sections!$U$2*Sections!$T$2*Sections!N484^2</f>
        <v>322.48434430547394</v>
      </c>
      <c r="X484" s="149">
        <f>BikeData!$N$2*((Sections!$P$2)/Sections!$N$2)-(0.5*Sections!$U$2*Sections!$T$2*Sections!N484^2)/BikeData!$G$5</f>
        <v>9.2127884170265588</v>
      </c>
      <c r="Y484" s="149">
        <f>Sections!$V$2*BikeData!$N$2*(Sections!$P$2/Sections!$M$2)/(1-Sections!$V$2*Sections!$N$2/Sections!$M$2)</f>
        <v>15.459349727578084</v>
      </c>
      <c r="Z484" s="149">
        <f t="shared" si="490"/>
        <v>9.2127884170265588</v>
      </c>
      <c r="AA484" s="149">
        <f>$D$2-M484</f>
        <v>45.199999999999989</v>
      </c>
      <c r="AB484" s="149">
        <f>MAX(0, (N484^2 - M$17^2)/(2*Sections!Z484))</f>
        <v>48.559484145091474</v>
      </c>
      <c r="AC484" s="149">
        <f t="shared" si="499"/>
        <v>1</v>
      </c>
      <c r="AD484" s="149">
        <f t="shared" si="494"/>
        <v>-9.2127884170265588</v>
      </c>
      <c r="AE484" s="639"/>
      <c r="FQ484" s="637"/>
      <c r="FR484" s="160">
        <f>INDEX($B$29:$B$34, MATCH($FV484, $A$29:$A$34, 0))</f>
        <v>300.69501336586995</v>
      </c>
      <c r="FS484" s="129">
        <f t="shared" si="500"/>
        <v>458</v>
      </c>
      <c r="FT484" s="129">
        <f t="shared" si="501"/>
        <v>40.959333215669844</v>
      </c>
      <c r="FU484" s="129">
        <f t="shared" si="502"/>
        <v>147.45359957641145</v>
      </c>
      <c r="FV484" s="149">
        <f>IF(GI484=1,
IF(FT484&lt;$E$29,1,
IF(FT484&lt;$E$30,2,
IF(FT484&lt;$E$31,3,
IF(FT484&lt;$E$32,4,
IF(FT484&lt;$E$33,5,
IF(FT484&lt;$E$34,6)))))),
IF(FT484&gt;$F$29,1,
IF(FT484&gt;$F$30,2,
IF(FT484&gt;$F$31,3,
IF(FT484&gt;$F$32,4,
IF(FT484&gt;$F$33,5,
IF(FT484&gt;$F$34,6)))))))</f>
        <v>2</v>
      </c>
      <c r="FW484" s="149" cm="1">
        <f t="array" ref="FW484">INDEX(Sections!$A$37:$F$67, MATCH(FT484, Acceleration!$H$6:$H$36, 1), Sections!FV484)</f>
        <v>9.4901727706756382</v>
      </c>
      <c r="FX484" s="129">
        <f>(BikeData!$G$5/FR484)*BikeData!$N$2*(Sections!$O$2/Sections!$N$2)-Sections!GC484/Sections!FR484</f>
        <v>8.5886847341425536</v>
      </c>
      <c r="FY484" s="129">
        <f>(Sections!$V$2*Sections!$L$2*BikeData!$N$2*((Sections!$P$2)/Sections!$M$2)/(1-Sections!$V$2*Sections!$N$2/Sections!$M$2))/Sections!FR484-Sections!GC484/Sections!FR484</f>
        <v>12.568509965734494</v>
      </c>
      <c r="FZ484" s="129">
        <f t="shared" si="503"/>
        <v>8.5886847341425536</v>
      </c>
      <c r="GA484" s="129">
        <f t="shared" si="497"/>
        <v>40.731880206054072</v>
      </c>
      <c r="GB484" s="129">
        <f t="shared" si="488"/>
        <v>2.4482437170753879E-2</v>
      </c>
      <c r="GC484" s="149">
        <f>0.5*Sections!$U$2*Sections!$T$2*Sections!FT484^2</f>
        <v>301.9800559450095</v>
      </c>
      <c r="GD484" s="149">
        <f>BikeData!$N$2*((Sections!$P$2)/Sections!$N$2)-(0.5*Sections!$U$2*Sections!$T$2*Sections!FT484^2)/BikeData!$G$5</f>
        <v>9.2904561759677122</v>
      </c>
      <c r="GE484" s="149">
        <f>Sections!$V$2*BikeData!$N$2*(Sections!$P$2/Sections!$M$2)/(1-Sections!$V$2*Sections!$N$2/Sections!$M$2)</f>
        <v>15.459349727578084</v>
      </c>
      <c r="GF484" s="149">
        <f t="shared" si="504"/>
        <v>9.2904561759677122</v>
      </c>
      <c r="GG484" s="149">
        <f t="shared" si="505"/>
        <v>56.541114220000054</v>
      </c>
      <c r="GH484" s="149">
        <f>MAX(0, (FT484^2 - CX$6^2)/(2*Sections!GF484))</f>
        <v>90.289806318230973</v>
      </c>
      <c r="GI484" s="149">
        <f t="shared" si="506"/>
        <v>1</v>
      </c>
      <c r="GJ484" s="149">
        <f t="shared" si="489"/>
        <v>-9.2904561759677122</v>
      </c>
      <c r="GK484" s="639"/>
    </row>
    <row r="485" spans="2:193">
      <c r="B485" s="65"/>
      <c r="C485" s="65"/>
      <c r="D485" s="65"/>
      <c r="E485" s="111"/>
      <c r="F485" s="111"/>
      <c r="K485" s="674"/>
      <c r="L485" s="192">
        <f>INDEX($B$29:$B$34, MATCH($P485, $A$29:$A$34, 0))</f>
        <v>300.69501336586995</v>
      </c>
      <c r="M485" s="149">
        <f t="shared" si="495"/>
        <v>459</v>
      </c>
      <c r="N485" s="149">
        <f t="shared" si="498"/>
        <v>42.10883652811976</v>
      </c>
      <c r="O485" s="149">
        <f t="shared" si="496"/>
        <v>151.59181150123115</v>
      </c>
      <c r="P485" s="149">
        <f>IF(AC485=1,
IF(N485&lt;$E$29,1,
IF(N485&lt;$E$30,2,
IF(N485&lt;$E$31,3,
IF(N485&lt;$E$32,4,
IF(N485&lt;$E$33,5,
IF(N485&lt;$E$34,6)))))),
IF(N485&gt;$F$29,1,
IF(N485&gt;$F$30,2,
IF(N485&gt;$F$31,3,
IF(N485&gt;$F$32,4,
IF(N485&gt;$F$33,5,
IF(N485&gt;$F$34,6)))))))</f>
        <v>2</v>
      </c>
      <c r="Q485" s="149" cm="1">
        <f t="array" ref="Q485">INDEX(Sections!$A$37:$F$67, MATCH(N485, Acceleration!$H$6:$H$36, 1), Sections!P485)</f>
        <v>9.4901727706756382</v>
      </c>
      <c r="R485" s="149">
        <f>(BikeData!$G$5/L485)*BikeData!$N$2*(Sections!$O$2/Sections!$N$2)-Sections!W485/Sections!L485</f>
        <v>8.5315248752611517</v>
      </c>
      <c r="S485" s="149">
        <f>(Sections!$V$2*Sections!$L$2*BikeData!$N$2*((Sections!$P$2)/Sections!$M$2)/(1-Sections!$V$2*Sections!$N$2/Sections!$M$2))/Sections!L485-Sections!W485/Sections!L485</f>
        <v>12.51135010685309</v>
      </c>
      <c r="T485" s="149">
        <f t="shared" si="493"/>
        <v>8.6376490575826992</v>
      </c>
      <c r="U485" s="149">
        <f t="shared" si="491"/>
        <v>41.889180120065227</v>
      </c>
      <c r="V485" s="149">
        <f t="shared" si="492"/>
        <v>2.3810085997348764E-2</v>
      </c>
      <c r="W485" s="149">
        <f>0.5*Sections!$U$2*Sections!$T$2*Sections!N485^2</f>
        <v>319.16774047534432</v>
      </c>
      <c r="X485" s="149">
        <f>BikeData!$N$2*((Sections!$P$2)/Sections!$N$2)-(0.5*Sections!$U$2*Sections!$T$2*Sections!N485^2)/BikeData!$G$5</f>
        <v>9.2253513103225036</v>
      </c>
      <c r="Y485" s="149">
        <f>Sections!$V$2*BikeData!$N$2*(Sections!$P$2/Sections!$M$2)/(1-Sections!$V$2*Sections!$N$2/Sections!$M$2)</f>
        <v>15.459349727578084</v>
      </c>
      <c r="Z485" s="149">
        <f t="shared" si="490"/>
        <v>9.2253513103225036</v>
      </c>
      <c r="AA485" s="149">
        <f>$D$2-M485</f>
        <v>44.199999999999989</v>
      </c>
      <c r="AB485" s="149">
        <f>MAX(0, (N485^2 - M$17^2)/(2*Sections!Z485))</f>
        <v>47.494718619700961</v>
      </c>
      <c r="AC485" s="149">
        <f t="shared" si="499"/>
        <v>1</v>
      </c>
      <c r="AD485" s="149">
        <f t="shared" si="494"/>
        <v>-9.2253513103225036</v>
      </c>
      <c r="AE485" s="639"/>
      <c r="FQ485" s="637"/>
      <c r="FR485" s="160">
        <f>INDEX($B$29:$B$34, MATCH($FV485, $A$29:$A$34, 0))</f>
        <v>300.69501336586995</v>
      </c>
      <c r="FS485" s="129">
        <f t="shared" si="500"/>
        <v>459</v>
      </c>
      <c r="FT485" s="129">
        <f t="shared" si="501"/>
        <v>40.731880206054072</v>
      </c>
      <c r="FU485" s="129">
        <f t="shared" si="502"/>
        <v>146.63476874179466</v>
      </c>
      <c r="FV485" s="149">
        <f>IF(GI485=1,
IF(FT485&lt;$E$29,1,
IF(FT485&lt;$E$30,2,
IF(FT485&lt;$E$31,3,
IF(FT485&lt;$E$32,4,
IF(FT485&lt;$E$33,5,
IF(FT485&lt;$E$34,6)))))),
IF(FT485&gt;$F$29,1,
IF(FT485&gt;$F$30,2,
IF(FT485&gt;$F$31,3,
IF(FT485&gt;$F$32,4,
IF(FT485&gt;$F$33,5,
IF(FT485&gt;$F$34,6)))))))</f>
        <v>2</v>
      </c>
      <c r="FW485" s="149" cm="1">
        <f t="array" ref="FW485">INDEX(Sections!$A$37:$F$67, MATCH(FT485, Acceleration!$H$6:$H$36, 1), Sections!FV485)</f>
        <v>9.4901727706756382</v>
      </c>
      <c r="FX485" s="129">
        <f>(BikeData!$G$5/FR485)*BikeData!$N$2*(Sections!$O$2/Sections!$N$2)-Sections!GC485/Sections!FR485</f>
        <v>8.5998075132864802</v>
      </c>
      <c r="FY485" s="129">
        <f>(Sections!$V$2*Sections!$L$2*BikeData!$N$2*((Sections!$P$2)/Sections!$M$2)/(1-Sections!$V$2*Sections!$N$2/Sections!$M$2))/Sections!FR485-Sections!GC485/Sections!FR485</f>
        <v>12.57963274487842</v>
      </c>
      <c r="FZ485" s="129">
        <f t="shared" si="503"/>
        <v>8.5998075132864802</v>
      </c>
      <c r="GA485" s="129">
        <f t="shared" si="497"/>
        <v>40.502837124831778</v>
      </c>
      <c r="GB485" s="129">
        <f t="shared" si="488"/>
        <v>2.4620015502160177E-2</v>
      </c>
      <c r="GC485" s="149">
        <f>0.5*Sections!$U$2*Sections!$T$2*Sections!FT485^2</f>
        <v>298.63549172166108</v>
      </c>
      <c r="GD485" s="149">
        <f>BikeData!$N$2*((Sections!$P$2)/Sections!$N$2)-(0.5*Sections!$U$2*Sections!$T$2*Sections!FT485^2)/BikeData!$G$5</f>
        <v>9.3031249798440321</v>
      </c>
      <c r="GE485" s="149">
        <f>Sections!$V$2*BikeData!$N$2*(Sections!$P$2/Sections!$M$2)/(1-Sections!$V$2*Sections!$N$2/Sections!$M$2)</f>
        <v>15.459349727578084</v>
      </c>
      <c r="GF485" s="149">
        <f t="shared" si="504"/>
        <v>9.3031249798440321</v>
      </c>
      <c r="GG485" s="149">
        <f t="shared" si="505"/>
        <v>55.541114220000054</v>
      </c>
      <c r="GH485" s="149">
        <f>MAX(0, (FT485^2 - CX$6^2)/(2*Sections!GF485))</f>
        <v>89.168213300094479</v>
      </c>
      <c r="GI485" s="149">
        <f t="shared" si="506"/>
        <v>1</v>
      </c>
      <c r="GJ485" s="149">
        <f t="shared" si="489"/>
        <v>-9.3031249798440321</v>
      </c>
      <c r="GK485" s="639"/>
    </row>
    <row r="486" spans="2:193">
      <c r="B486" s="65"/>
      <c r="C486" s="65"/>
      <c r="D486" s="65"/>
      <c r="E486" s="111"/>
      <c r="F486" s="111"/>
      <c r="K486" s="674"/>
      <c r="L486" s="192">
        <f>INDEX($B$29:$B$34, MATCH($P486, $A$29:$A$34, 0))</f>
        <v>300.69501336586995</v>
      </c>
      <c r="M486" s="149">
        <f t="shared" si="495"/>
        <v>460</v>
      </c>
      <c r="N486" s="149">
        <f t="shared" si="498"/>
        <v>41.889180120065227</v>
      </c>
      <c r="O486" s="149">
        <f t="shared" si="496"/>
        <v>150.80104843223481</v>
      </c>
      <c r="P486" s="149">
        <f>IF(AC486=1,
IF(N486&lt;$E$29,1,
IF(N486&lt;$E$30,2,
IF(N486&lt;$E$31,3,
IF(N486&lt;$E$32,4,
IF(N486&lt;$E$33,5,
IF(N486&lt;$E$34,6)))))),
IF(N486&gt;$F$29,1,
IF(N486&gt;$F$30,2,
IF(N486&gt;$F$31,3,
IF(N486&gt;$F$32,4,
IF(N486&gt;$F$33,5,
IF(N486&gt;$F$34,6)))))))</f>
        <v>2</v>
      </c>
      <c r="Q486" s="149" cm="1">
        <f t="array" ref="Q486">INDEX(Sections!$A$37:$F$67, MATCH(N486, Acceleration!$H$6:$H$36, 1), Sections!P486)</f>
        <v>9.4901727706756382</v>
      </c>
      <c r="R486" s="149">
        <f>(BikeData!$G$5/L486)*BikeData!$N$2*(Sections!$O$2/Sections!$N$2)-Sections!W486/Sections!L486</f>
        <v>8.5425697091429651</v>
      </c>
      <c r="S486" s="149">
        <f>(Sections!$V$2*Sections!$L$2*BikeData!$N$2*((Sections!$P$2)/Sections!$M$2)/(1-Sections!$V$2*Sections!$N$2/Sections!$M$2))/Sections!L486-Sections!W486/Sections!L486</f>
        <v>12.522394940734905</v>
      </c>
      <c r="T486" s="149">
        <f t="shared" si="493"/>
        <v>8.6376490575826992</v>
      </c>
      <c r="U486" s="149">
        <f t="shared" si="491"/>
        <v>41.66806389144562</v>
      </c>
      <c r="V486" s="149">
        <f t="shared" si="492"/>
        <v>2.39356865303566E-2</v>
      </c>
      <c r="W486" s="149">
        <f>0.5*Sections!$U$2*Sections!$T$2*Sections!N486^2</f>
        <v>315.84661400362819</v>
      </c>
      <c r="X486" s="149">
        <f>BikeData!$N$2*((Sections!$P$2)/Sections!$N$2)-(0.5*Sections!$U$2*Sections!$T$2*Sections!N486^2)/BikeData!$G$5</f>
        <v>9.2379313348365812</v>
      </c>
      <c r="Y486" s="149">
        <f>Sections!$V$2*BikeData!$N$2*(Sections!$P$2/Sections!$M$2)/(1-Sections!$V$2*Sections!$N$2/Sections!$M$2)</f>
        <v>15.459349727578084</v>
      </c>
      <c r="Z486" s="149">
        <f t="shared" si="490"/>
        <v>9.2379313348365812</v>
      </c>
      <c r="AA486" s="149">
        <f>$D$2-M486</f>
        <v>43.199999999999989</v>
      </c>
      <c r="AB486" s="149">
        <f>MAX(0, (N486^2 - M$17^2)/(2*Sections!Z486))</f>
        <v>46.43140307005995</v>
      </c>
      <c r="AC486" s="149">
        <f t="shared" si="499"/>
        <v>1</v>
      </c>
      <c r="AD486" s="149">
        <f t="shared" si="494"/>
        <v>-9.2379313348365812</v>
      </c>
      <c r="AE486" s="639"/>
      <c r="FQ486" s="637"/>
      <c r="FR486" s="160">
        <f>INDEX($B$29:$B$34, MATCH($FV486, $A$29:$A$34, 0))</f>
        <v>300.69501336586995</v>
      </c>
      <c r="FS486" s="129">
        <f t="shared" si="500"/>
        <v>460</v>
      </c>
      <c r="FT486" s="129">
        <f t="shared" si="501"/>
        <v>40.502837124831778</v>
      </c>
      <c r="FU486" s="129">
        <f t="shared" si="502"/>
        <v>145.8102136493944</v>
      </c>
      <c r="FV486" s="149">
        <f>IF(GI486=1,
IF(FT486&lt;$E$29,1,
IF(FT486&lt;$E$30,2,
IF(FT486&lt;$E$31,3,
IF(FT486&lt;$E$32,4,
IF(FT486&lt;$E$33,5,
IF(FT486&lt;$E$34,6)))))),
IF(FT486&gt;$F$29,1,
IF(FT486&gt;$F$30,2,
IF(FT486&gt;$F$31,3,
IF(FT486&gt;$F$32,4,
IF(FT486&gt;$F$33,5,
IF(FT486&gt;$F$34,6)))))))</f>
        <v>2</v>
      </c>
      <c r="FW486" s="149" cm="1">
        <f t="array" ref="FW486">INDEX(Sections!$A$37:$F$67, MATCH(FT486, Acceleration!$H$6:$H$36, 1), Sections!FV486)</f>
        <v>9.4901727706756382</v>
      </c>
      <c r="FX486" s="129">
        <f>(BikeData!$G$5/FR486)*BikeData!$N$2*(Sections!$O$2/Sections!$N$2)-Sections!GC486/Sections!FR486</f>
        <v>8.6109454598565112</v>
      </c>
      <c r="FY486" s="129">
        <f>(Sections!$V$2*Sections!$L$2*BikeData!$N$2*((Sections!$P$2)/Sections!$M$2)/(1-Sections!$V$2*Sections!$N$2/Sections!$M$2))/Sections!FR486-Sections!GC486/Sections!FR486</f>
        <v>12.590770691448451</v>
      </c>
      <c r="FZ486" s="129">
        <f t="shared" si="503"/>
        <v>8.6109454598565112</v>
      </c>
      <c r="GA486" s="129">
        <f t="shared" si="497"/>
        <v>40.272176413026493</v>
      </c>
      <c r="GB486" s="129">
        <f t="shared" si="488"/>
        <v>2.4760132030960509E-2</v>
      </c>
      <c r="GC486" s="149">
        <f>0.5*Sections!$U$2*Sections!$T$2*Sections!FT486^2</f>
        <v>295.28636672891719</v>
      </c>
      <c r="GD486" s="149">
        <f>BikeData!$N$2*((Sections!$P$2)/Sections!$N$2)-(0.5*Sections!$U$2*Sections!$T$2*Sections!FT486^2)/BikeData!$G$5</f>
        <v>9.3158110593620016</v>
      </c>
      <c r="GE486" s="149">
        <f>Sections!$V$2*BikeData!$N$2*(Sections!$P$2/Sections!$M$2)/(1-Sections!$V$2*Sections!$N$2/Sections!$M$2)</f>
        <v>15.459349727578084</v>
      </c>
      <c r="GF486" s="149">
        <f t="shared" si="504"/>
        <v>9.3158110593620016</v>
      </c>
      <c r="GG486" s="149">
        <f t="shared" si="505"/>
        <v>54.541114220000054</v>
      </c>
      <c r="GH486" s="149">
        <f>MAX(0, (FT486^2 - CX$6^2)/(2*Sections!GF486))</f>
        <v>88.048147644215987</v>
      </c>
      <c r="GI486" s="149">
        <f t="shared" si="506"/>
        <v>1</v>
      </c>
      <c r="GJ486" s="149">
        <f t="shared" si="489"/>
        <v>-9.3158110593620016</v>
      </c>
      <c r="GK486" s="639"/>
    </row>
    <row r="487" spans="2:193">
      <c r="B487" s="65"/>
      <c r="C487" s="65"/>
      <c r="D487" s="65"/>
      <c r="E487" s="111"/>
      <c r="F487" s="111"/>
      <c r="K487" s="674"/>
      <c r="L487" s="192">
        <f>INDEX($B$29:$B$34, MATCH($P487, $A$29:$A$34, 0))</f>
        <v>300.69501336586995</v>
      </c>
      <c r="M487" s="149">
        <f t="shared" si="495"/>
        <v>461</v>
      </c>
      <c r="N487" s="149">
        <f t="shared" si="498"/>
        <v>41.66806389144562</v>
      </c>
      <c r="O487" s="149">
        <f t="shared" si="496"/>
        <v>150.00503000920423</v>
      </c>
      <c r="P487" s="149">
        <f>IF(AC487=1,
IF(N487&lt;$E$29,1,
IF(N487&lt;$E$30,2,
IF(N487&lt;$E$31,3,
IF(N487&lt;$E$32,4,
IF(N487&lt;$E$33,5,
IF(N487&lt;$E$34,6)))))),
IF(N487&gt;$F$29,1,
IF(N487&gt;$F$30,2,
IF(N487&gt;$F$31,3,
IF(N487&gt;$F$32,4,
IF(N487&gt;$F$33,5,
IF(N487&gt;$F$34,6)))))))</f>
        <v>2</v>
      </c>
      <c r="Q487" s="149" cm="1">
        <f t="array" ref="Q487">INDEX(Sections!$A$37:$F$67, MATCH(N487, Acceleration!$H$6:$H$36, 1), Sections!P487)</f>
        <v>9.4901727706756382</v>
      </c>
      <c r="R487" s="149">
        <f>(BikeData!$G$5/L487)*BikeData!$N$2*(Sections!$O$2/Sections!$N$2)-Sections!W487/Sections!L487</f>
        <v>8.5536296041618929</v>
      </c>
      <c r="S487" s="149">
        <f>(Sections!$V$2*Sections!$L$2*BikeData!$N$2*((Sections!$P$2)/Sections!$M$2)/(1-Sections!$V$2*Sections!$N$2/Sections!$M$2))/Sections!L487-Sections!W487/Sections!L487</f>
        <v>12.533454835753833</v>
      </c>
      <c r="T487" s="149">
        <f t="shared" si="493"/>
        <v>8.6376490575826992</v>
      </c>
      <c r="U487" s="149">
        <f t="shared" si="491"/>
        <v>41.445464063438052</v>
      </c>
      <c r="V487" s="149">
        <f t="shared" si="492"/>
        <v>2.4063471365162983E-2</v>
      </c>
      <c r="W487" s="149">
        <f>0.5*Sections!$U$2*Sections!$T$2*Sections!N487^2</f>
        <v>312.52095872308695</v>
      </c>
      <c r="X487" s="149">
        <f>BikeData!$N$2*((Sections!$P$2)/Sections!$N$2)-(0.5*Sections!$U$2*Sections!$T$2*Sections!N487^2)/BikeData!$G$5</f>
        <v>9.2505285139295399</v>
      </c>
      <c r="Y487" s="149">
        <f>Sections!$V$2*BikeData!$N$2*(Sections!$P$2/Sections!$M$2)/(1-Sections!$V$2*Sections!$N$2/Sections!$M$2)</f>
        <v>15.459349727578084</v>
      </c>
      <c r="Z487" s="149">
        <f t="shared" si="490"/>
        <v>9.2505285139295399</v>
      </c>
      <c r="AA487" s="149">
        <f>$D$2-M487</f>
        <v>42.199999999999989</v>
      </c>
      <c r="AB487" s="149">
        <f>MAX(0, (N487^2 - M$17^2)/(2*Sections!Z487))</f>
        <v>45.369535521621366</v>
      </c>
      <c r="AC487" s="149">
        <f t="shared" si="499"/>
        <v>1</v>
      </c>
      <c r="AD487" s="149">
        <f t="shared" si="494"/>
        <v>-9.2505285139295399</v>
      </c>
      <c r="AE487" s="639"/>
      <c r="FQ487" s="637"/>
      <c r="FR487" s="160">
        <f>INDEX($B$29:$B$34, MATCH($FV487, $A$29:$A$34, 0))</f>
        <v>300.69501336586995</v>
      </c>
      <c r="FS487" s="129">
        <f t="shared" si="500"/>
        <v>461</v>
      </c>
      <c r="FT487" s="129">
        <f t="shared" si="501"/>
        <v>40.272176413026493</v>
      </c>
      <c r="FU487" s="129">
        <f t="shared" si="502"/>
        <v>144.97983508689538</v>
      </c>
      <c r="FV487" s="149">
        <f>IF(GI487=1,
IF(FT487&lt;$E$29,1,
IF(FT487&lt;$E$30,2,
IF(FT487&lt;$E$31,3,
IF(FT487&lt;$E$32,4,
IF(FT487&lt;$E$33,5,
IF(FT487&lt;$E$34,6)))))),
IF(FT487&gt;$F$29,1,
IF(FT487&gt;$F$30,2,
IF(FT487&gt;$F$31,3,
IF(FT487&gt;$F$32,4,
IF(FT487&gt;$F$33,5,
IF(FT487&gt;$F$34,6)))))))</f>
        <v>2</v>
      </c>
      <c r="FW487" s="149" cm="1">
        <f t="array" ref="FW487">INDEX(Sections!$A$37:$F$67, MATCH(FT487, Acceleration!$H$6:$H$36, 1), Sections!FV487)</f>
        <v>9.4901727706756382</v>
      </c>
      <c r="FX487" s="129">
        <f>(BikeData!$G$5/FR487)*BikeData!$N$2*(Sections!$O$2/Sections!$N$2)-Sections!GC487/Sections!FR487</f>
        <v>8.6220985945355011</v>
      </c>
      <c r="FY487" s="129">
        <f>(Sections!$V$2*Sections!$L$2*BikeData!$N$2*((Sections!$P$2)/Sections!$M$2)/(1-Sections!$V$2*Sections!$N$2/Sections!$M$2))/Sections!FR487-Sections!GC487/Sections!FR487</f>
        <v>12.601923826127441</v>
      </c>
      <c r="FZ487" s="129">
        <f t="shared" si="503"/>
        <v>8.6220985945355011</v>
      </c>
      <c r="GA487" s="129">
        <f t="shared" si="497"/>
        <v>40.039869682177653</v>
      </c>
      <c r="GB487" s="129">
        <f t="shared" si="488"/>
        <v>2.4902864479745726E-2</v>
      </c>
      <c r="GC487" s="149">
        <f>0.5*Sections!$U$2*Sections!$T$2*Sections!FT487^2</f>
        <v>291.93267474754697</v>
      </c>
      <c r="GD487" s="149">
        <f>BikeData!$N$2*((Sections!$P$2)/Sections!$N$2)-(0.5*Sections!$U$2*Sections!$T$2*Sections!FT487^2)/BikeData!$G$5</f>
        <v>9.3285144380793117</v>
      </c>
      <c r="GE487" s="149">
        <f>Sections!$V$2*BikeData!$N$2*(Sections!$P$2/Sections!$M$2)/(1-Sections!$V$2*Sections!$N$2/Sections!$M$2)</f>
        <v>15.459349727578084</v>
      </c>
      <c r="GF487" s="149">
        <f t="shared" si="504"/>
        <v>9.3285144380793117</v>
      </c>
      <c r="GG487" s="149">
        <f t="shared" si="505"/>
        <v>53.541114220000054</v>
      </c>
      <c r="GH487" s="149">
        <f>MAX(0, (FT487^2 - CX$6^2)/(2*Sections!GF487))</f>
        <v>86.929607270665102</v>
      </c>
      <c r="GI487" s="149">
        <f t="shared" si="506"/>
        <v>1</v>
      </c>
      <c r="GJ487" s="149">
        <f t="shared" si="489"/>
        <v>-9.3285144380793117</v>
      </c>
      <c r="GK487" s="639"/>
    </row>
    <row r="488" spans="2:193">
      <c r="B488" s="65"/>
      <c r="C488" s="65"/>
      <c r="D488" s="65"/>
      <c r="E488" s="111"/>
      <c r="F488" s="111"/>
      <c r="K488" s="674"/>
      <c r="L488" s="192">
        <f>INDEX($B$29:$B$34, MATCH($P488, $A$29:$A$34, 0))</f>
        <v>300.69501336586995</v>
      </c>
      <c r="M488" s="149">
        <f t="shared" si="495"/>
        <v>462</v>
      </c>
      <c r="N488" s="149">
        <f t="shared" si="498"/>
        <v>41.445464063438052</v>
      </c>
      <c r="O488" s="149">
        <f t="shared" si="496"/>
        <v>149.20367062837698</v>
      </c>
      <c r="P488" s="149">
        <f>IF(AC488=1,
IF(N488&lt;$E$29,1,
IF(N488&lt;$E$30,2,
IF(N488&lt;$E$31,3,
IF(N488&lt;$E$32,4,
IF(N488&lt;$E$33,5,
IF(N488&lt;$E$34,6)))))),
IF(N488&gt;$F$29,1,
IF(N488&gt;$F$30,2,
IF(N488&gt;$F$31,3,
IF(N488&gt;$F$32,4,
IF(N488&gt;$F$33,5,
IF(N488&gt;$F$34,6)))))))</f>
        <v>2</v>
      </c>
      <c r="Q488" s="149" cm="1">
        <f t="array" ref="Q488">INDEX(Sections!$A$37:$F$67, MATCH(N488, Acceleration!$H$6:$H$36, 1), Sections!P488)</f>
        <v>9.4901727706756382</v>
      </c>
      <c r="R488" s="149">
        <f>(BikeData!$G$5/L488)*BikeData!$N$2*(Sections!$O$2/Sections!$N$2)-Sections!W488/Sections!L488</f>
        <v>8.5647045808558442</v>
      </c>
      <c r="S488" s="149">
        <f>(Sections!$V$2*Sections!$L$2*BikeData!$N$2*((Sections!$P$2)/Sections!$M$2)/(1-Sections!$V$2*Sections!$N$2/Sections!$M$2))/Sections!L488-Sections!W488/Sections!L488</f>
        <v>12.544529812447784</v>
      </c>
      <c r="T488" s="149">
        <f t="shared" si="493"/>
        <v>8.6376490575826992</v>
      </c>
      <c r="U488" s="149">
        <f t="shared" si="491"/>
        <v>41.221356184528268</v>
      </c>
      <c r="V488" s="149">
        <f t="shared" si="492"/>
        <v>2.4193503439479611E-2</v>
      </c>
      <c r="W488" s="149">
        <f>0.5*Sections!$U$2*Sections!$T$2*Sections!N488^2</f>
        <v>309.19076845807228</v>
      </c>
      <c r="X488" s="149">
        <f>BikeData!$N$2*((Sections!$P$2)/Sections!$N$2)-(0.5*Sections!$U$2*Sections!$T$2*Sections!N488^2)/BikeData!$G$5</f>
        <v>9.26314287099399</v>
      </c>
      <c r="Y488" s="149">
        <f>Sections!$V$2*BikeData!$N$2*(Sections!$P$2/Sections!$M$2)/(1-Sections!$V$2*Sections!$N$2/Sections!$M$2)</f>
        <v>15.459349727578084</v>
      </c>
      <c r="Z488" s="149">
        <f t="shared" si="490"/>
        <v>9.26314287099399</v>
      </c>
      <c r="AA488" s="149">
        <f>$D$2-M488</f>
        <v>41.199999999999989</v>
      </c>
      <c r="AB488" s="149">
        <f>MAX(0, (N488^2 - M$17^2)/(2*Sections!Z488))</f>
        <v>44.309114002526989</v>
      </c>
      <c r="AC488" s="149">
        <f t="shared" si="499"/>
        <v>1</v>
      </c>
      <c r="AD488" s="149">
        <f t="shared" si="494"/>
        <v>-9.26314287099399</v>
      </c>
      <c r="AE488" s="639"/>
      <c r="FQ488" s="637"/>
      <c r="FR488" s="160">
        <f>INDEX($B$29:$B$34, MATCH($FV488, $A$29:$A$34, 0))</f>
        <v>300.69501336586995</v>
      </c>
      <c r="FS488" s="129">
        <f t="shared" si="500"/>
        <v>462</v>
      </c>
      <c r="FT488" s="129">
        <f t="shared" si="501"/>
        <v>40.039869682177653</v>
      </c>
      <c r="FU488" s="129">
        <f t="shared" si="502"/>
        <v>144.14353085583954</v>
      </c>
      <c r="FV488" s="149">
        <f>IF(GI488=1,
IF(FT488&lt;$E$29,1,
IF(FT488&lt;$E$30,2,
IF(FT488&lt;$E$31,3,
IF(FT488&lt;$E$32,4,
IF(FT488&lt;$E$33,5,
IF(FT488&lt;$E$34,6)))))),
IF(FT488&gt;$F$29,1,
IF(FT488&gt;$F$30,2,
IF(FT488&gt;$F$31,3,
IF(FT488&gt;$F$32,4,
IF(FT488&gt;$F$33,5,
IF(FT488&gt;$F$34,6)))))))</f>
        <v>2</v>
      </c>
      <c r="FW488" s="149" cm="1">
        <f t="array" ref="FW488">INDEX(Sections!$A$37:$F$67, MATCH(FT488, Acceleration!$H$6:$H$36, 1), Sections!FV488)</f>
        <v>9.4901727706756382</v>
      </c>
      <c r="FX488" s="129">
        <f>(BikeData!$G$5/FR488)*BikeData!$N$2*(Sections!$O$2/Sections!$N$2)-Sections!GC488/Sections!FR488</f>
        <v>8.6332669380345077</v>
      </c>
      <c r="FY488" s="129">
        <f>(Sections!$V$2*Sections!$L$2*BikeData!$N$2*((Sections!$P$2)/Sections!$M$2)/(1-Sections!$V$2*Sections!$N$2/Sections!$M$2))/Sections!FR488-Sections!GC488/Sections!FR488</f>
        <v>12.613092169626448</v>
      </c>
      <c r="FZ488" s="129">
        <f t="shared" si="503"/>
        <v>8.6332669380345077</v>
      </c>
      <c r="GA488" s="129">
        <f t="shared" si="497"/>
        <v>39.805887678666302</v>
      </c>
      <c r="GB488" s="129">
        <f t="shared" si="488"/>
        <v>2.5048293937039879E-2</v>
      </c>
      <c r="GC488" s="149">
        <f>0.5*Sections!$U$2*Sections!$T$2*Sections!FT488^2</f>
        <v>288.57440954983844</v>
      </c>
      <c r="GD488" s="149">
        <f>BikeData!$N$2*((Sections!$P$2)/Sections!$N$2)-(0.5*Sections!$U$2*Sections!$T$2*Sections!FT488^2)/BikeData!$G$5</f>
        <v>9.341235139585784</v>
      </c>
      <c r="GE488" s="149">
        <f>Sections!$V$2*BikeData!$N$2*(Sections!$P$2/Sections!$M$2)/(1-Sections!$V$2*Sections!$N$2/Sections!$M$2)</f>
        <v>15.459349727578084</v>
      </c>
      <c r="GF488" s="149">
        <f t="shared" si="504"/>
        <v>9.341235139585784</v>
      </c>
      <c r="GG488" s="149">
        <f t="shared" si="505"/>
        <v>52.541114220000054</v>
      </c>
      <c r="GH488" s="149">
        <f>MAX(0, (FT488^2 - CX$6^2)/(2*Sections!GF488))</f>
        <v>85.812590102343734</v>
      </c>
      <c r="GI488" s="149">
        <f t="shared" si="506"/>
        <v>1</v>
      </c>
      <c r="GJ488" s="149">
        <f t="shared" si="489"/>
        <v>-9.341235139585784</v>
      </c>
      <c r="GK488" s="639"/>
    </row>
    <row r="489" spans="2:193">
      <c r="B489" s="65"/>
      <c r="C489" s="65"/>
      <c r="D489" s="65"/>
      <c r="E489" s="111"/>
      <c r="F489" s="111"/>
      <c r="K489" s="674"/>
      <c r="L489" s="192">
        <f>INDEX($B$29:$B$34, MATCH($P489, $A$29:$A$34, 0))</f>
        <v>300.69501336586995</v>
      </c>
      <c r="M489" s="149">
        <f t="shared" si="495"/>
        <v>463</v>
      </c>
      <c r="N489" s="149">
        <f t="shared" si="498"/>
        <v>41.221356184528268</v>
      </c>
      <c r="O489" s="149">
        <f t="shared" si="496"/>
        <v>148.39688226430178</v>
      </c>
      <c r="P489" s="149">
        <f>IF(AC489=1,
IF(N489&lt;$E$29,1,
IF(N489&lt;$E$30,2,
IF(N489&lt;$E$31,3,
IF(N489&lt;$E$32,4,
IF(N489&lt;$E$33,5,
IF(N489&lt;$E$34,6)))))),
IF(N489&gt;$F$29,1,
IF(N489&gt;$F$30,2,
IF(N489&gt;$F$31,3,
IF(N489&gt;$F$32,4,
IF(N489&gt;$F$33,5,
IF(N489&gt;$F$34,6)))))))</f>
        <v>2</v>
      </c>
      <c r="Q489" s="149" cm="1">
        <f t="array" ref="Q489">INDEX(Sections!$A$37:$F$67, MATCH(N489, Acceleration!$H$6:$H$36, 1), Sections!P489)</f>
        <v>9.4901727706756382</v>
      </c>
      <c r="R489" s="149">
        <f>(BikeData!$G$5/L489)*BikeData!$N$2*(Sections!$O$2/Sections!$N$2)-Sections!W489/Sections!L489</f>
        <v>8.5757946597907431</v>
      </c>
      <c r="S489" s="149">
        <f>(Sections!$V$2*Sections!$L$2*BikeData!$N$2*((Sections!$P$2)/Sections!$M$2)/(1-Sections!$V$2*Sections!$N$2/Sections!$M$2))/Sections!L489-Sections!W489/Sections!L489</f>
        <v>12.555619891382683</v>
      </c>
      <c r="T489" s="149">
        <f t="shared" si="493"/>
        <v>8.6376490575826992</v>
      </c>
      <c r="U489" s="149">
        <f t="shared" si="491"/>
        <v>40.99571510332315</v>
      </c>
      <c r="V489" s="149">
        <f t="shared" si="492"/>
        <v>2.4325848253555462E-2</v>
      </c>
      <c r="W489" s="149">
        <f>0.5*Sections!$U$2*Sections!$T$2*Sections!N489^2</f>
        <v>305.85603702451442</v>
      </c>
      <c r="X489" s="149">
        <f>BikeData!$N$2*((Sections!$P$2)/Sections!$N$2)-(0.5*Sections!$U$2*Sections!$T$2*Sections!N489^2)/BikeData!$G$5</f>
        <v>9.2757744294544366</v>
      </c>
      <c r="Y489" s="149">
        <f>Sections!$V$2*BikeData!$N$2*(Sections!$P$2/Sections!$M$2)/(1-Sections!$V$2*Sections!$N$2/Sections!$M$2)</f>
        <v>15.459349727578084</v>
      </c>
      <c r="Z489" s="149">
        <f t="shared" si="490"/>
        <v>9.2757744294544366</v>
      </c>
      <c r="AA489" s="149">
        <f>$D$2-M489</f>
        <v>40.199999999999989</v>
      </c>
      <c r="AB489" s="149">
        <f>MAX(0, (N489^2 - M$17^2)/(2*Sections!Z489))</f>
        <v>43.250136543603894</v>
      </c>
      <c r="AC489" s="149">
        <f t="shared" si="499"/>
        <v>1</v>
      </c>
      <c r="AD489" s="149">
        <f t="shared" si="494"/>
        <v>-9.2757744294544366</v>
      </c>
      <c r="AE489" s="639"/>
      <c r="FQ489" s="637"/>
      <c r="FR489" s="160">
        <f>INDEX($B$29:$B$34, MATCH($FV489, $A$29:$A$34, 0))</f>
        <v>300.69501336586995</v>
      </c>
      <c r="FS489" s="129">
        <f t="shared" si="500"/>
        <v>463</v>
      </c>
      <c r="FT489" s="129">
        <f t="shared" si="501"/>
        <v>39.805887678666302</v>
      </c>
      <c r="FU489" s="129">
        <f t="shared" si="502"/>
        <v>143.3011956431987</v>
      </c>
      <c r="FV489" s="149">
        <f>IF(GI489=1,
IF(FT489&lt;$E$29,1,
IF(FT489&lt;$E$30,2,
IF(FT489&lt;$E$31,3,
IF(FT489&lt;$E$32,4,
IF(FT489&lt;$E$33,5,
IF(FT489&lt;$E$34,6)))))),
IF(FT489&gt;$F$29,1,
IF(FT489&gt;$F$30,2,
IF(FT489&gt;$F$31,3,
IF(FT489&gt;$F$32,4,
IF(FT489&gt;$F$33,5,
IF(FT489&gt;$F$34,6)))))))</f>
        <v>2</v>
      </c>
      <c r="FW489" s="149" cm="1">
        <f t="array" ref="FW489">INDEX(Sections!$A$37:$F$67, MATCH(FT489, Acceleration!$H$6:$H$36, 1), Sections!FV489)</f>
        <v>9.4901727706756382</v>
      </c>
      <c r="FX489" s="129">
        <f>(BikeData!$G$5/FR489)*BikeData!$N$2*(Sections!$O$2/Sections!$N$2)-Sections!GC489/Sections!FR489</f>
        <v>8.6444505110928311</v>
      </c>
      <c r="FY489" s="129">
        <f>(Sections!$V$2*Sections!$L$2*BikeData!$N$2*((Sections!$P$2)/Sections!$M$2)/(1-Sections!$V$2*Sections!$N$2/Sections!$M$2))/Sections!FR489-Sections!GC489/Sections!FR489</f>
        <v>12.624275742684773</v>
      </c>
      <c r="FZ489" s="129">
        <f t="shared" si="503"/>
        <v>8.6444505110928311</v>
      </c>
      <c r="GA489" s="129">
        <f t="shared" si="497"/>
        <v>39.570200246038574</v>
      </c>
      <c r="GB489" s="129">
        <f t="shared" si="488"/>
        <v>2.5196505046924708E-2</v>
      </c>
      <c r="GC489" s="149">
        <f>0.5*Sections!$U$2*Sections!$T$2*Sections!FT489^2</f>
        <v>285.21156489958759</v>
      </c>
      <c r="GD489" s="149">
        <f>BikeData!$N$2*((Sections!$P$2)/Sections!$N$2)-(0.5*Sections!$U$2*Sections!$T$2*Sections!FT489^2)/BikeData!$G$5</f>
        <v>9.3539731875034011</v>
      </c>
      <c r="GE489" s="149">
        <f>Sections!$V$2*BikeData!$N$2*(Sections!$P$2/Sections!$M$2)/(1-Sections!$V$2*Sections!$N$2/Sections!$M$2)</f>
        <v>15.459349727578084</v>
      </c>
      <c r="GF489" s="149">
        <f t="shared" si="504"/>
        <v>9.3539731875034011</v>
      </c>
      <c r="GG489" s="149">
        <f t="shared" si="505"/>
        <v>51.541114220000054</v>
      </c>
      <c r="GH489" s="149">
        <f>MAX(0, (FT489^2 - CX$6^2)/(2*Sections!GF489))</f>
        <v>84.697094064982409</v>
      </c>
      <c r="GI489" s="149">
        <f t="shared" si="506"/>
        <v>1</v>
      </c>
      <c r="GJ489" s="149">
        <f t="shared" si="489"/>
        <v>-9.3539731875034011</v>
      </c>
      <c r="GK489" s="639"/>
    </row>
    <row r="490" spans="2:193">
      <c r="B490" s="65"/>
      <c r="C490" s="65"/>
      <c r="D490" s="65"/>
      <c r="E490" s="111"/>
      <c r="F490" s="111"/>
      <c r="K490" s="674"/>
      <c r="L490" s="192">
        <f>INDEX($B$29:$B$34, MATCH($P490, $A$29:$A$34, 0))</f>
        <v>300.69501336586995</v>
      </c>
      <c r="M490" s="149">
        <f t="shared" si="495"/>
        <v>464</v>
      </c>
      <c r="N490" s="149">
        <f t="shared" si="498"/>
        <v>40.99571510332315</v>
      </c>
      <c r="O490" s="149">
        <f t="shared" si="496"/>
        <v>147.58457437196336</v>
      </c>
      <c r="P490" s="149">
        <f>IF(AC490=1,
IF(N490&lt;$E$29,1,
IF(N490&lt;$E$30,2,
IF(N490&lt;$E$31,3,
IF(N490&lt;$E$32,4,
IF(N490&lt;$E$33,5,
IF(N490&lt;$E$34,6)))))),
IF(N490&gt;$F$29,1,
IF(N490&gt;$F$30,2,
IF(N490&gt;$F$31,3,
IF(N490&gt;$F$32,4,
IF(N490&gt;$F$33,5,
IF(N490&gt;$F$34,6)))))))</f>
        <v>2</v>
      </c>
      <c r="Q490" s="149" cm="1">
        <f t="array" ref="Q490">INDEX(Sections!$A$37:$F$67, MATCH(N490, Acceleration!$H$6:$H$36, 1), Sections!P490)</f>
        <v>9.4901727706756382</v>
      </c>
      <c r="R490" s="149">
        <f>(BikeData!$G$5/L490)*BikeData!$N$2*(Sections!$O$2/Sections!$N$2)-Sections!W490/Sections!L490</f>
        <v>8.5868998615605534</v>
      </c>
      <c r="S490" s="149">
        <f>(Sections!$V$2*Sections!$L$2*BikeData!$N$2*((Sections!$P$2)/Sections!$M$2)/(1-Sections!$V$2*Sections!$N$2/Sections!$M$2))/Sections!L490-Sections!W490/Sections!L490</f>
        <v>12.566725093152494</v>
      </c>
      <c r="T490" s="149">
        <f t="shared" si="493"/>
        <v>8.6376490575826992</v>
      </c>
      <c r="U490" s="149">
        <f t="shared" si="491"/>
        <v>40.768514939930093</v>
      </c>
      <c r="V490" s="149">
        <f t="shared" si="492"/>
        <v>2.446057400579691E-2</v>
      </c>
      <c r="W490" s="149">
        <f>0.5*Sections!$U$2*Sections!$T$2*Sections!N490^2</f>
        <v>302.51675822991081</v>
      </c>
      <c r="X490" s="149">
        <f>BikeData!$N$2*((Sections!$P$2)/Sections!$N$2)-(0.5*Sections!$U$2*Sections!$T$2*Sections!N490^2)/BikeData!$G$5</f>
        <v>9.288423212767329</v>
      </c>
      <c r="Y490" s="149">
        <f>Sections!$V$2*BikeData!$N$2*(Sections!$P$2/Sections!$M$2)/(1-Sections!$V$2*Sections!$N$2/Sections!$M$2)</f>
        <v>15.459349727578084</v>
      </c>
      <c r="Z490" s="149">
        <f t="shared" si="490"/>
        <v>9.288423212767329</v>
      </c>
      <c r="AA490" s="149">
        <f>$D$2-M490</f>
        <v>39.199999999999989</v>
      </c>
      <c r="AB490" s="149">
        <f>MAX(0, (N490^2 - M$17^2)/(2*Sections!Z490))</f>
        <v>42.192601178360654</v>
      </c>
      <c r="AC490" s="149">
        <f t="shared" si="499"/>
        <v>1</v>
      </c>
      <c r="AD490" s="149">
        <f t="shared" si="494"/>
        <v>-9.288423212767329</v>
      </c>
      <c r="AE490" s="639"/>
      <c r="FQ490" s="637"/>
      <c r="FR490" s="160">
        <f>INDEX($B$29:$B$34, MATCH($FV490, $A$29:$A$34, 0))</f>
        <v>300.69501336586995</v>
      </c>
      <c r="FS490" s="129">
        <f t="shared" si="500"/>
        <v>464</v>
      </c>
      <c r="FT490" s="129">
        <f t="shared" si="501"/>
        <v>39.570200246038574</v>
      </c>
      <c r="FU490" s="129">
        <f t="shared" si="502"/>
        <v>142.45272088573887</v>
      </c>
      <c r="FV490" s="149">
        <f>IF(GI490=1,
IF(FT490&lt;$E$29,1,
IF(FT490&lt;$E$30,2,
IF(FT490&lt;$E$31,3,
IF(FT490&lt;$E$32,4,
IF(FT490&lt;$E$33,5,
IF(FT490&lt;$E$34,6)))))),
IF(FT490&gt;$F$29,1,
IF(FT490&gt;$F$30,2,
IF(FT490&gt;$F$31,3,
IF(FT490&gt;$F$32,4,
IF(FT490&gt;$F$33,5,
IF(FT490&gt;$F$34,6)))))))</f>
        <v>2</v>
      </c>
      <c r="FW490" s="149" cm="1">
        <f t="array" ref="FW490">INDEX(Sections!$A$37:$F$67, MATCH(FT490, Acceleration!$H$6:$H$36, 1), Sections!FV490)</f>
        <v>9.4901727706756382</v>
      </c>
      <c r="FX490" s="129">
        <f>(BikeData!$G$5/FR490)*BikeData!$N$2*(Sections!$O$2/Sections!$N$2)-Sections!GC490/Sections!FR490</f>
        <v>8.6556493344780527</v>
      </c>
      <c r="FY490" s="129">
        <f>(Sections!$V$2*Sections!$L$2*BikeData!$N$2*((Sections!$P$2)/Sections!$M$2)/(1-Sections!$V$2*Sections!$N$2/Sections!$M$2))/Sections!FR490-Sections!GC490/Sections!FR490</f>
        <v>12.635474566069993</v>
      </c>
      <c r="FZ490" s="129">
        <f t="shared" si="503"/>
        <v>8.6556493344780527</v>
      </c>
      <c r="GA490" s="129">
        <f t="shared" si="497"/>
        <v>39.332776285187627</v>
      </c>
      <c r="GB490" s="129">
        <f t="shared" si="488"/>
        <v>2.5347586211890562E-2</v>
      </c>
      <c r="GC490" s="149">
        <f>0.5*Sections!$U$2*Sections!$T$2*Sections!FT490^2</f>
        <v>281.84413455208642</v>
      </c>
      <c r="GD490" s="149">
        <f>BikeData!$N$2*((Sections!$P$2)/Sections!$N$2)-(0.5*Sections!$U$2*Sections!$T$2*Sections!FT490^2)/BikeData!$G$5</f>
        <v>9.3667286054863599</v>
      </c>
      <c r="GE490" s="149">
        <f>Sections!$V$2*BikeData!$N$2*(Sections!$P$2/Sections!$M$2)/(1-Sections!$V$2*Sections!$N$2/Sections!$M$2)</f>
        <v>15.459349727578084</v>
      </c>
      <c r="GF490" s="149">
        <f t="shared" si="504"/>
        <v>9.3667286054863599</v>
      </c>
      <c r="GG490" s="149">
        <f t="shared" si="505"/>
        <v>50.541114220000054</v>
      </c>
      <c r="GH490" s="149">
        <f>MAX(0, (FT490^2 - CX$6^2)/(2*Sections!GF490))</f>
        <v>83.58311708713633</v>
      </c>
      <c r="GI490" s="149">
        <f t="shared" si="506"/>
        <v>1</v>
      </c>
      <c r="GJ490" s="149">
        <f t="shared" si="489"/>
        <v>-9.3667286054863599</v>
      </c>
      <c r="GK490" s="639"/>
    </row>
    <row r="491" spans="2:193">
      <c r="B491" s="65"/>
      <c r="C491" s="65"/>
      <c r="D491" s="65"/>
      <c r="E491" s="111"/>
      <c r="F491" s="111"/>
      <c r="K491" s="674"/>
      <c r="L491" s="192">
        <f>INDEX($B$29:$B$34, MATCH($P491, $A$29:$A$34, 0))</f>
        <v>300.69501336586995</v>
      </c>
      <c r="M491" s="149">
        <f t="shared" si="495"/>
        <v>465</v>
      </c>
      <c r="N491" s="149">
        <f t="shared" si="498"/>
        <v>40.768514939930093</v>
      </c>
      <c r="O491" s="149">
        <f t="shared" si="496"/>
        <v>146.76665378374832</v>
      </c>
      <c r="P491" s="149">
        <f>IF(AC491=1,
IF(N491&lt;$E$29,1,
IF(N491&lt;$E$30,2,
IF(N491&lt;$E$31,3,
IF(N491&lt;$E$32,4,
IF(N491&lt;$E$33,5,
IF(N491&lt;$E$34,6)))))),
IF(N491&gt;$F$29,1,
IF(N491&gt;$F$30,2,
IF(N491&gt;$F$31,3,
IF(N491&gt;$F$32,4,
IF(N491&gt;$F$33,5,
IF(N491&gt;$F$34,6)))))))</f>
        <v>2</v>
      </c>
      <c r="Q491" s="149" cm="1">
        <f t="array" ref="Q491">INDEX(Sections!$A$37:$F$67, MATCH(N491, Acceleration!$H$6:$H$36, 1), Sections!P491)</f>
        <v>9.4901727706756382</v>
      </c>
      <c r="R491" s="149">
        <f>(BikeData!$G$5/L491)*BikeData!$N$2*(Sections!$O$2/Sections!$N$2)-Sections!W491/Sections!L491</f>
        <v>8.5980202067873215</v>
      </c>
      <c r="S491" s="149">
        <f>(Sections!$V$2*Sections!$L$2*BikeData!$N$2*((Sections!$P$2)/Sections!$M$2)/(1-Sections!$V$2*Sections!$N$2/Sections!$M$2))/Sections!L491-Sections!W491/Sections!L491</f>
        <v>12.577845438379262</v>
      </c>
      <c r="T491" s="149">
        <f t="shared" si="493"/>
        <v>8.6376490575826992</v>
      </c>
      <c r="U491" s="149">
        <f t="shared" si="491"/>
        <v>40.539729055809701</v>
      </c>
      <c r="V491" s="149">
        <f t="shared" si="492"/>
        <v>2.4597751737262356E-2</v>
      </c>
      <c r="W491" s="149">
        <f>0.5*Sections!$U$2*Sections!$T$2*Sections!N491^2</f>
        <v>299.17292587331457</v>
      </c>
      <c r="X491" s="149">
        <f>BikeData!$N$2*((Sections!$P$2)/Sections!$N$2)-(0.5*Sections!$U$2*Sections!$T$2*Sections!N491^2)/BikeData!$G$5</f>
        <v>9.3010892444211013</v>
      </c>
      <c r="Y491" s="149">
        <f>Sections!$V$2*BikeData!$N$2*(Sections!$P$2/Sections!$M$2)/(1-Sections!$V$2*Sections!$N$2/Sections!$M$2)</f>
        <v>15.459349727578084</v>
      </c>
      <c r="Z491" s="149">
        <f t="shared" si="490"/>
        <v>9.3010892444211013</v>
      </c>
      <c r="AA491" s="149">
        <f>$D$2-M491</f>
        <v>38.199999999999989</v>
      </c>
      <c r="AB491" s="149">
        <f>MAX(0, (N491^2 - M$17^2)/(2*Sections!Z491))</f>
        <v>41.136505942983874</v>
      </c>
      <c r="AC491" s="149">
        <f t="shared" si="499"/>
        <v>1</v>
      </c>
      <c r="AD491" s="149">
        <f t="shared" si="494"/>
        <v>-9.3010892444211013</v>
      </c>
      <c r="AE491" s="639"/>
      <c r="FQ491" s="637"/>
      <c r="FR491" s="160">
        <f>INDEX($B$29:$B$34, MATCH($FV491, $A$29:$A$34, 0))</f>
        <v>300.69501336586995</v>
      </c>
      <c r="FS491" s="129">
        <f t="shared" si="500"/>
        <v>465</v>
      </c>
      <c r="FT491" s="129">
        <f t="shared" si="501"/>
        <v>39.332776285187627</v>
      </c>
      <c r="FU491" s="129">
        <f t="shared" si="502"/>
        <v>141.59799462667547</v>
      </c>
      <c r="FV491" s="149">
        <f>IF(GI491=1,
IF(FT491&lt;$E$29,1,
IF(FT491&lt;$E$30,2,
IF(FT491&lt;$E$31,3,
IF(FT491&lt;$E$32,4,
IF(FT491&lt;$E$33,5,
IF(FT491&lt;$E$34,6)))))),
IF(FT491&gt;$F$29,1,
IF(FT491&gt;$F$30,2,
IF(FT491&gt;$F$31,3,
IF(FT491&gt;$F$32,4,
IF(FT491&gt;$F$33,5,
IF(FT491&gt;$F$34,6)))))))</f>
        <v>2</v>
      </c>
      <c r="FW491" s="149" cm="1">
        <f t="array" ref="FW491">INDEX(Sections!$A$37:$F$67, MATCH(FT491, Acceleration!$H$6:$H$36, 1), Sections!FV491)</f>
        <v>9.4901727706756382</v>
      </c>
      <c r="FX491" s="129">
        <f>(BikeData!$G$5/FR491)*BikeData!$N$2*(Sections!$O$2/Sections!$N$2)-Sections!GC491/Sections!FR491</f>
        <v>8.6668634289860726</v>
      </c>
      <c r="FY491" s="129">
        <f>(Sections!$V$2*Sections!$L$2*BikeData!$N$2*((Sections!$P$2)/Sections!$M$2)/(1-Sections!$V$2*Sections!$N$2/Sections!$M$2))/Sections!FR491-Sections!GC491/Sections!FR491</f>
        <v>12.646688660578013</v>
      </c>
      <c r="FZ491" s="129">
        <f t="shared" si="503"/>
        <v>8.6668634289860726</v>
      </c>
      <c r="GA491" s="129">
        <f t="shared" si="497"/>
        <v>39.093583712243316</v>
      </c>
      <c r="GB491" s="129">
        <f t="shared" si="488"/>
        <v>2.5501629809996634E-2</v>
      </c>
      <c r="GC491" s="149">
        <f>0.5*Sections!$U$2*Sections!$T$2*Sections!FT491^2</f>
        <v>278.47211225411127</v>
      </c>
      <c r="GD491" s="149">
        <f>BikeData!$N$2*((Sections!$P$2)/Sections!$N$2)-(0.5*Sections!$U$2*Sections!$T$2*Sections!FT491^2)/BikeData!$G$5</f>
        <v>9.379501417221114</v>
      </c>
      <c r="GE491" s="149">
        <f>Sections!$V$2*BikeData!$N$2*(Sections!$P$2/Sections!$M$2)/(1-Sections!$V$2*Sections!$N$2/Sections!$M$2)</f>
        <v>15.459349727578084</v>
      </c>
      <c r="GF491" s="149">
        <f t="shared" si="504"/>
        <v>9.379501417221114</v>
      </c>
      <c r="GG491" s="149">
        <f t="shared" si="505"/>
        <v>49.541114220000054</v>
      </c>
      <c r="GH491" s="149">
        <f>MAX(0, (FT491^2 - CX$6^2)/(2*Sections!GF491))</f>
        <v>82.470657100181526</v>
      </c>
      <c r="GI491" s="149">
        <f t="shared" si="506"/>
        <v>1</v>
      </c>
      <c r="GJ491" s="149">
        <f t="shared" si="489"/>
        <v>-9.379501417221114</v>
      </c>
      <c r="GK491" s="639"/>
    </row>
    <row r="492" spans="2:193">
      <c r="B492" s="65"/>
      <c r="C492" s="65"/>
      <c r="D492" s="65"/>
      <c r="E492" s="111"/>
      <c r="F492" s="111"/>
      <c r="K492" s="674"/>
      <c r="L492" s="192">
        <f>INDEX($B$29:$B$34, MATCH($P492, $A$29:$A$34, 0))</f>
        <v>300.69501336586995</v>
      </c>
      <c r="M492" s="149">
        <f t="shared" si="495"/>
        <v>466</v>
      </c>
      <c r="N492" s="149">
        <f t="shared" si="498"/>
        <v>40.539729055809701</v>
      </c>
      <c r="O492" s="149">
        <f t="shared" si="496"/>
        <v>145.94302460091492</v>
      </c>
      <c r="P492" s="149">
        <f>IF(AC492=1,
IF(N492&lt;$E$29,1,
IF(N492&lt;$E$30,2,
IF(N492&lt;$E$31,3,
IF(N492&lt;$E$32,4,
IF(N492&lt;$E$33,5,
IF(N492&lt;$E$34,6)))))),
IF(N492&gt;$F$29,1,
IF(N492&gt;$F$30,2,
IF(N492&gt;$F$31,3,
IF(N492&gt;$F$32,4,
IF(N492&gt;$F$33,5,
IF(N492&gt;$F$34,6)))))))</f>
        <v>2</v>
      </c>
      <c r="Q492" s="149" cm="1">
        <f t="array" ref="Q492">INDEX(Sections!$A$37:$F$67, MATCH(N492, Acceleration!$H$6:$H$36, 1), Sections!P492)</f>
        <v>9.4901727706756382</v>
      </c>
      <c r="R492" s="149">
        <f>(BikeData!$G$5/L492)*BikeData!$N$2*(Sections!$O$2/Sections!$N$2)-Sections!W492/Sections!L492</f>
        <v>8.6091557161212169</v>
      </c>
      <c r="S492" s="149">
        <f>(Sections!$V$2*Sections!$L$2*BikeData!$N$2*((Sections!$P$2)/Sections!$M$2)/(1-Sections!$V$2*Sections!$N$2/Sections!$M$2))/Sections!L492-Sections!W492/Sections!L492</f>
        <v>12.588980947713157</v>
      </c>
      <c r="T492" s="149">
        <f t="shared" si="493"/>
        <v>8.6376490575826992</v>
      </c>
      <c r="U492" s="149">
        <f t="shared" si="491"/>
        <v>40.309330022000971</v>
      </c>
      <c r="V492" s="149">
        <f t="shared" si="492"/>
        <v>2.473745548572398E-2</v>
      </c>
      <c r="W492" s="149">
        <f>0.5*Sections!$U$2*Sections!$T$2*Sections!N492^2</f>
        <v>295.82453374532304</v>
      </c>
      <c r="X492" s="149">
        <f>BikeData!$N$2*((Sections!$P$2)/Sections!$N$2)-(0.5*Sections!$U$2*Sections!$T$2*Sections!N492^2)/BikeData!$G$5</f>
        <v>9.313772547936221</v>
      </c>
      <c r="Y492" s="149">
        <f>Sections!$V$2*BikeData!$N$2*(Sections!$P$2/Sections!$M$2)/(1-Sections!$V$2*Sections!$N$2/Sections!$M$2)</f>
        <v>15.459349727578084</v>
      </c>
      <c r="Z492" s="149">
        <f t="shared" ref="Z492:Z523" si="507">MIN(X492,Y492)</f>
        <v>9.313772547936221</v>
      </c>
      <c r="AA492" s="149">
        <f>$D$2-M492</f>
        <v>37.199999999999989</v>
      </c>
      <c r="AB492" s="149">
        <f>MAX(0, (N492^2 - M$17^2)/(2*Sections!Z492))</f>
        <v>40.081848876334341</v>
      </c>
      <c r="AC492" s="149">
        <f t="shared" si="499"/>
        <v>1</v>
      </c>
      <c r="AD492" s="149">
        <f t="shared" si="494"/>
        <v>-9.313772547936221</v>
      </c>
      <c r="AE492" s="639"/>
      <c r="FQ492" s="637"/>
      <c r="FR492" s="160">
        <f>INDEX($B$29:$B$34, MATCH($FV492, $A$29:$A$34, 0))</f>
        <v>300.69501336586995</v>
      </c>
      <c r="FS492" s="129">
        <f t="shared" si="500"/>
        <v>466</v>
      </c>
      <c r="FT492" s="129">
        <f t="shared" si="501"/>
        <v>39.093583712243316</v>
      </c>
      <c r="FU492" s="129">
        <f t="shared" si="502"/>
        <v>140.73690136407595</v>
      </c>
      <c r="FV492" s="149">
        <f>IF(GI492=1,
IF(FT492&lt;$E$29,1,
IF(FT492&lt;$E$30,2,
IF(FT492&lt;$E$31,3,
IF(FT492&lt;$E$32,4,
IF(FT492&lt;$E$33,5,
IF(FT492&lt;$E$34,6)))))),
IF(FT492&gt;$F$29,1,
IF(FT492&gt;$F$30,2,
IF(FT492&gt;$F$31,3,
IF(FT492&gt;$F$32,4,
IF(FT492&gt;$F$33,5,
IF(FT492&gt;$F$34,6)))))))</f>
        <v>2</v>
      </c>
      <c r="FW492" s="149" cm="1">
        <f t="array" ref="FW492">INDEX(Sections!$A$37:$F$67, MATCH(FT492, Acceleration!$H$6:$H$36, 1), Sections!FV492)</f>
        <v>9.4901727706756382</v>
      </c>
      <c r="FX492" s="129">
        <f>(BikeData!$G$5/FR492)*BikeData!$N$2*(Sections!$O$2/Sections!$N$2)-Sections!GC492/Sections!FR492</f>
        <v>8.6780928154411487</v>
      </c>
      <c r="FY492" s="129">
        <f>(Sections!$V$2*Sections!$L$2*BikeData!$N$2*((Sections!$P$2)/Sections!$M$2)/(1-Sections!$V$2*Sections!$N$2/Sections!$M$2))/Sections!FR492-Sections!GC492/Sections!FR492</f>
        <v>12.657918047033089</v>
      </c>
      <c r="FZ492" s="129">
        <f t="shared" si="503"/>
        <v>8.6780928154411487</v>
      </c>
      <c r="GA492" s="129">
        <f t="shared" si="497"/>
        <v>38.852589414005898</v>
      </c>
      <c r="GB492" s="129">
        <f t="shared" si="488"/>
        <v>2.5658732427576523E-2</v>
      </c>
      <c r="GC492" s="149">
        <f>0.5*Sections!$U$2*Sections!$T$2*Sections!FT492^2</f>
        <v>275.09549174391168</v>
      </c>
      <c r="GD492" s="149">
        <f>BikeData!$N$2*((Sections!$P$2)/Sections!$N$2)-(0.5*Sections!$U$2*Sections!$T$2*Sections!FT492^2)/BikeData!$G$5</f>
        <v>9.3922916464264166</v>
      </c>
      <c r="GE492" s="149">
        <f>Sections!$V$2*BikeData!$N$2*(Sections!$P$2/Sections!$M$2)/(1-Sections!$V$2*Sections!$N$2/Sections!$M$2)</f>
        <v>15.459349727578084</v>
      </c>
      <c r="GF492" s="149">
        <f t="shared" si="504"/>
        <v>9.3922916464264166</v>
      </c>
      <c r="GG492" s="149">
        <f t="shared" si="505"/>
        <v>48.541114220000054</v>
      </c>
      <c r="GH492" s="149">
        <f>MAX(0, (FT492^2 - CX$6^2)/(2*Sections!GF492))</f>
        <v>81.359712038311088</v>
      </c>
      <c r="GI492" s="149">
        <f t="shared" si="506"/>
        <v>1</v>
      </c>
      <c r="GJ492" s="149">
        <f t="shared" si="489"/>
        <v>-9.3922916464264166</v>
      </c>
      <c r="GK492" s="639"/>
    </row>
    <row r="493" spans="2:193">
      <c r="B493" s="65"/>
      <c r="C493" s="65"/>
      <c r="D493" s="65"/>
      <c r="E493" s="111"/>
      <c r="F493" s="111"/>
      <c r="K493" s="674"/>
      <c r="L493" s="192">
        <f>INDEX($B$29:$B$34, MATCH($P493, $A$29:$A$34, 0))</f>
        <v>300.69501336586995</v>
      </c>
      <c r="M493" s="149">
        <f t="shared" si="495"/>
        <v>467</v>
      </c>
      <c r="N493" s="149">
        <f t="shared" si="498"/>
        <v>40.309330022000971</v>
      </c>
      <c r="O493" s="149">
        <f t="shared" si="496"/>
        <v>145.11358807920351</v>
      </c>
      <c r="P493" s="149">
        <f>IF(AC493=1,
IF(N493&lt;$E$29,1,
IF(N493&lt;$E$30,2,
IF(N493&lt;$E$31,3,
IF(N493&lt;$E$32,4,
IF(N493&lt;$E$33,5,
IF(N493&lt;$E$34,6)))))),
IF(N493&gt;$F$29,1,
IF(N493&gt;$F$30,2,
IF(N493&gt;$F$31,3,
IF(N493&gt;$F$32,4,
IF(N493&gt;$F$33,5,
IF(N493&gt;$F$34,6)))))))</f>
        <v>2</v>
      </c>
      <c r="Q493" s="149" cm="1">
        <f t="array" ref="Q493">INDEX(Sections!$A$37:$F$67, MATCH(N493, Acceleration!$H$6:$H$36, 1), Sections!P493)</f>
        <v>9.4901727706756382</v>
      </c>
      <c r="R493" s="149">
        <f>(BikeData!$G$5/L493)*BikeData!$N$2*(Sections!$O$2/Sections!$N$2)-Sections!W493/Sections!L493</f>
        <v>8.620306410240568</v>
      </c>
      <c r="S493" s="149">
        <f>(Sections!$V$2*Sections!$L$2*BikeData!$N$2*((Sections!$P$2)/Sections!$M$2)/(1-Sections!$V$2*Sections!$N$2/Sections!$M$2))/Sections!L493-Sections!W493/Sections!L493</f>
        <v>12.600131641832508</v>
      </c>
      <c r="T493" s="149">
        <f t="shared" si="493"/>
        <v>8.6376490575826992</v>
      </c>
      <c r="U493" s="149">
        <f t="shared" si="491"/>
        <v>40.077289585610181</v>
      </c>
      <c r="V493" s="149">
        <f t="shared" si="492"/>
        <v>2.4879762450051357E-2</v>
      </c>
      <c r="W493" s="149">
        <f>0.5*Sections!$U$2*Sections!$T$2*Sections!N493^2</f>
        <v>292.47157562806598</v>
      </c>
      <c r="X493" s="149">
        <f>BikeData!$N$2*((Sections!$P$2)/Sections!$N$2)-(0.5*Sections!$U$2*Sections!$T$2*Sections!N493^2)/BikeData!$G$5</f>
        <v>9.3264731468652258</v>
      </c>
      <c r="Y493" s="149">
        <f>Sections!$V$2*BikeData!$N$2*(Sections!$P$2/Sections!$M$2)/(1-Sections!$V$2*Sections!$N$2/Sections!$M$2)</f>
        <v>15.459349727578084</v>
      </c>
      <c r="Z493" s="149">
        <f t="shared" si="507"/>
        <v>9.3264731468652258</v>
      </c>
      <c r="AA493" s="149">
        <f>$D$2-M493</f>
        <v>36.199999999999989</v>
      </c>
      <c r="AB493" s="149">
        <f>MAX(0, (N493^2 - M$17^2)/(2*Sections!Z493))</f>
        <v>39.028628019943497</v>
      </c>
      <c r="AC493" s="149">
        <f t="shared" si="499"/>
        <v>1</v>
      </c>
      <c r="AD493" s="149">
        <f t="shared" si="494"/>
        <v>-9.3264731468652258</v>
      </c>
      <c r="AE493" s="639"/>
      <c r="FQ493" s="637"/>
      <c r="FR493" s="160">
        <f>INDEX($B$29:$B$34, MATCH($FV493, $A$29:$A$34, 0))</f>
        <v>300.69501336586995</v>
      </c>
      <c r="FS493" s="129">
        <f t="shared" si="500"/>
        <v>467</v>
      </c>
      <c r="FT493" s="129">
        <f t="shared" si="501"/>
        <v>38.852589414005898</v>
      </c>
      <c r="FU493" s="129">
        <f t="shared" si="502"/>
        <v>139.86932189042125</v>
      </c>
      <c r="FV493" s="149">
        <f>IF(GI493=1,
IF(FT493&lt;$E$29,1,
IF(FT493&lt;$E$30,2,
IF(FT493&lt;$E$31,3,
IF(FT493&lt;$E$32,4,
IF(FT493&lt;$E$33,5,
IF(FT493&lt;$E$34,6)))))),
IF(FT493&gt;$F$29,1,
IF(FT493&gt;$F$30,2,
IF(FT493&gt;$F$31,3,
IF(FT493&gt;$F$32,4,
IF(FT493&gt;$F$33,5,
IF(FT493&gt;$F$34,6)))))))</f>
        <v>2</v>
      </c>
      <c r="FW493" s="149" cm="1">
        <f t="array" ref="FW493">INDEX(Sections!$A$37:$F$67, MATCH(FT493, Acceleration!$H$6:$H$36, 1), Sections!FV493)</f>
        <v>9.4901727706756382</v>
      </c>
      <c r="FX493" s="129">
        <f>(BikeData!$G$5/FR493)*BikeData!$N$2*(Sections!$O$2/Sections!$N$2)-Sections!GC493/Sections!FR493</f>
        <v>8.6893375146959357</v>
      </c>
      <c r="FY493" s="129">
        <f>(Sections!$V$2*Sections!$L$2*BikeData!$N$2*((Sections!$P$2)/Sections!$M$2)/(1-Sections!$V$2*Sections!$N$2/Sections!$M$2))/Sections!FR493-Sections!GC493/Sections!FR493</f>
        <v>12.669162746287878</v>
      </c>
      <c r="FZ493" s="129">
        <f t="shared" si="503"/>
        <v>8.6893375146959357</v>
      </c>
      <c r="GA493" s="129">
        <f t="shared" si="497"/>
        <v>38.609759200746339</v>
      </c>
      <c r="GB493" s="129">
        <f t="shared" si="488"/>
        <v>2.581899510879403E-2</v>
      </c>
      <c r="GC493" s="149">
        <f>0.5*Sections!$U$2*Sections!$T$2*Sections!FT493^2</f>
        <v>271.71426675119818</v>
      </c>
      <c r="GD493" s="149">
        <f>BikeData!$N$2*((Sections!$P$2)/Sections!$N$2)-(0.5*Sections!$U$2*Sections!$T$2*Sections!FT493^2)/BikeData!$G$5</f>
        <v>9.4050993168533612</v>
      </c>
      <c r="GE493" s="149">
        <f>Sections!$V$2*BikeData!$N$2*(Sections!$P$2/Sections!$M$2)/(1-Sections!$V$2*Sections!$N$2/Sections!$M$2)</f>
        <v>15.459349727578084</v>
      </c>
      <c r="GF493" s="149">
        <f t="shared" si="504"/>
        <v>9.4050993168533612</v>
      </c>
      <c r="GG493" s="149">
        <f t="shared" si="505"/>
        <v>47.541114220000054</v>
      </c>
      <c r="GH493" s="149">
        <f>MAX(0, (FT493^2 - CX$6^2)/(2*Sections!GF493))</f>
        <v>80.250279838531284</v>
      </c>
      <c r="GI493" s="149">
        <f t="shared" si="506"/>
        <v>1</v>
      </c>
      <c r="GJ493" s="149">
        <f t="shared" si="489"/>
        <v>-9.4050993168533612</v>
      </c>
      <c r="GK493" s="639"/>
    </row>
    <row r="494" spans="2:193">
      <c r="B494" s="65"/>
      <c r="C494" s="65"/>
      <c r="D494" s="65"/>
      <c r="E494" s="111"/>
      <c r="F494" s="111"/>
      <c r="K494" s="674"/>
      <c r="L494" s="192">
        <f>INDEX($B$29:$B$34, MATCH($P494, $A$29:$A$34, 0))</f>
        <v>300.69501336586995</v>
      </c>
      <c r="M494" s="149">
        <f t="shared" si="495"/>
        <v>468</v>
      </c>
      <c r="N494" s="149">
        <f t="shared" si="498"/>
        <v>40.077289585610181</v>
      </c>
      <c r="O494" s="149">
        <f t="shared" si="496"/>
        <v>144.27824250819666</v>
      </c>
      <c r="P494" s="149">
        <f>IF(AC494=1,
IF(N494&lt;$E$29,1,
IF(N494&lt;$E$30,2,
IF(N494&lt;$E$31,3,
IF(N494&lt;$E$32,4,
IF(N494&lt;$E$33,5,
IF(N494&lt;$E$34,6)))))),
IF(N494&gt;$F$29,1,
IF(N494&gt;$F$30,2,
IF(N494&gt;$F$31,3,
IF(N494&gt;$F$32,4,
IF(N494&gt;$F$33,5,
IF(N494&gt;$F$34,6)))))))</f>
        <v>2</v>
      </c>
      <c r="Q494" s="149" cm="1">
        <f t="array" ref="Q494">INDEX(Sections!$A$37:$F$67, MATCH(N494, Acceleration!$H$6:$H$36, 1), Sections!P494)</f>
        <v>9.4901727706756382</v>
      </c>
      <c r="R494" s="149">
        <f>(BikeData!$G$5/L494)*BikeData!$N$2*(Sections!$O$2/Sections!$N$2)-Sections!W494/Sections!L494</f>
        <v>8.6314723098519011</v>
      </c>
      <c r="S494" s="149">
        <f>(Sections!$V$2*Sections!$L$2*BikeData!$N$2*((Sections!$P$2)/Sections!$M$2)/(1-Sections!$V$2*Sections!$N$2/Sections!$M$2))/Sections!L494-Sections!W494/Sections!L494</f>
        <v>12.611297541443841</v>
      </c>
      <c r="T494" s="149">
        <f t="shared" si="493"/>
        <v>8.6376490575826992</v>
      </c>
      <c r="U494" s="149">
        <f t="shared" si="491"/>
        <v>39.84357863444589</v>
      </c>
      <c r="V494" s="149">
        <f t="shared" si="492"/>
        <v>2.5024753165757904E-2</v>
      </c>
      <c r="W494" s="149">
        <f>0.5*Sections!$U$2*Sections!$T$2*Sections!N494^2</f>
        <v>289.1140452951945</v>
      </c>
      <c r="X494" s="149">
        <f>BikeData!$N$2*((Sections!$P$2)/Sections!$N$2)-(0.5*Sections!$U$2*Sections!$T$2*Sections!N494^2)/BikeData!$G$5</f>
        <v>9.3391910647927681</v>
      </c>
      <c r="Y494" s="149">
        <f>Sections!$V$2*BikeData!$N$2*(Sections!$P$2/Sections!$M$2)/(1-Sections!$V$2*Sections!$N$2/Sections!$M$2)</f>
        <v>15.459349727578084</v>
      </c>
      <c r="Z494" s="149">
        <f t="shared" si="507"/>
        <v>9.3391910647927681</v>
      </c>
      <c r="AA494" s="149">
        <f>$D$2-M494</f>
        <v>35.199999999999989</v>
      </c>
      <c r="AB494" s="149">
        <f>MAX(0, (N494^2 - M$17^2)/(2*Sections!Z494))</f>
        <v>37.976841418009855</v>
      </c>
      <c r="AC494" s="149">
        <f t="shared" si="499"/>
        <v>1</v>
      </c>
      <c r="AD494" s="149">
        <f t="shared" si="494"/>
        <v>-9.3391910647927681</v>
      </c>
      <c r="AE494" s="639"/>
      <c r="FQ494" s="637"/>
      <c r="FR494" s="160">
        <f>INDEX($B$29:$B$34, MATCH($FV494, $A$29:$A$34, 0))</f>
        <v>300.69501336586995</v>
      </c>
      <c r="FS494" s="129">
        <f t="shared" si="500"/>
        <v>468</v>
      </c>
      <c r="FT494" s="129">
        <f t="shared" si="501"/>
        <v>38.609759200746339</v>
      </c>
      <c r="FU494" s="129">
        <f t="shared" si="502"/>
        <v>138.99513312268684</v>
      </c>
      <c r="FV494" s="149">
        <f>IF(GI494=1,
IF(FT494&lt;$E$29,1,
IF(FT494&lt;$E$30,2,
IF(FT494&lt;$E$31,3,
IF(FT494&lt;$E$32,4,
IF(FT494&lt;$E$33,5,
IF(FT494&lt;$E$34,6)))))),
IF(FT494&gt;$F$29,1,
IF(FT494&gt;$F$30,2,
IF(FT494&gt;$F$31,3,
IF(FT494&gt;$F$32,4,
IF(FT494&gt;$F$33,5,
IF(FT494&gt;$F$34,6)))))))</f>
        <v>2</v>
      </c>
      <c r="FW494" s="149" cm="1">
        <f t="array" ref="FW494">INDEX(Sections!$A$37:$F$67, MATCH(FT494, Acceleration!$H$6:$H$36, 1), Sections!FV494)</f>
        <v>9.4901727706756382</v>
      </c>
      <c r="FX494" s="129">
        <f>(BikeData!$G$5/FR494)*BikeData!$N$2*(Sections!$O$2/Sections!$N$2)-Sections!GC494/Sections!FR494</f>
        <v>8.700597547631526</v>
      </c>
      <c r="FY494" s="129">
        <f>(Sections!$V$2*Sections!$L$2*BikeData!$N$2*((Sections!$P$2)/Sections!$M$2)/(1-Sections!$V$2*Sections!$N$2/Sections!$M$2))/Sections!FR494-Sections!GC494/Sections!FR494</f>
        <v>12.680422779223466</v>
      </c>
      <c r="FZ494" s="129">
        <f t="shared" si="503"/>
        <v>8.700597547631526</v>
      </c>
      <c r="GA494" s="129">
        <f t="shared" si="497"/>
        <v>38.365057756180242</v>
      </c>
      <c r="GB494" s="129">
        <f t="shared" si="488"/>
        <v>2.598252362352679E-2</v>
      </c>
      <c r="GC494" s="149">
        <f>0.5*Sections!$U$2*Sections!$T$2*Sections!FT494^2</f>
        <v>268.32843099713097</v>
      </c>
      <c r="GD494" s="149">
        <f>BikeData!$N$2*((Sections!$P$2)/Sections!$N$2)-(0.5*Sections!$U$2*Sections!$T$2*Sections!FT494^2)/BikeData!$G$5</f>
        <v>9.4179244522854333</v>
      </c>
      <c r="GE494" s="149">
        <f>Sections!$V$2*BikeData!$N$2*(Sections!$P$2/Sections!$M$2)/(1-Sections!$V$2*Sections!$N$2/Sections!$M$2)</f>
        <v>15.459349727578084</v>
      </c>
      <c r="GF494" s="149">
        <f t="shared" si="504"/>
        <v>9.4179244522854333</v>
      </c>
      <c r="GG494" s="149">
        <f t="shared" si="505"/>
        <v>46.541114220000054</v>
      </c>
      <c r="GH494" s="149">
        <f>MAX(0, (FT494^2 - CX$6^2)/(2*Sections!GF494))</f>
        <v>79.142358440657659</v>
      </c>
      <c r="GI494" s="149">
        <f t="shared" si="506"/>
        <v>1</v>
      </c>
      <c r="GJ494" s="149">
        <f t="shared" si="489"/>
        <v>-9.4179244522854333</v>
      </c>
      <c r="GK494" s="639"/>
    </row>
    <row r="495" spans="2:193">
      <c r="B495" s="65"/>
      <c r="C495" s="65"/>
      <c r="D495" s="65"/>
      <c r="E495" s="111"/>
      <c r="F495" s="111"/>
      <c r="K495" s="674"/>
      <c r="L495" s="192">
        <f>INDEX($B$29:$B$34, MATCH($P495, $A$29:$A$34, 0))</f>
        <v>300.69501336586995</v>
      </c>
      <c r="M495" s="149">
        <f t="shared" si="495"/>
        <v>469</v>
      </c>
      <c r="N495" s="149">
        <f t="shared" si="498"/>
        <v>39.84357863444589</v>
      </c>
      <c r="O495" s="149">
        <f t="shared" si="496"/>
        <v>143.43688308400522</v>
      </c>
      <c r="P495" s="149">
        <f>IF(AC495=1,
IF(N495&lt;$E$29,1,
IF(N495&lt;$E$30,2,
IF(N495&lt;$E$31,3,
IF(N495&lt;$E$32,4,
IF(N495&lt;$E$33,5,
IF(N495&lt;$E$34,6)))))),
IF(N495&gt;$F$29,1,
IF(N495&gt;$F$30,2,
IF(N495&gt;$F$31,3,
IF(N495&gt;$F$32,4,
IF(N495&gt;$F$33,5,
IF(N495&gt;$F$34,6)))))))</f>
        <v>2</v>
      </c>
      <c r="Q495" s="149" cm="1">
        <f t="array" ref="Q495">INDEX(Sections!$A$37:$F$67, MATCH(N495, Acceleration!$H$6:$H$36, 1), Sections!P495)</f>
        <v>9.4901727706756382</v>
      </c>
      <c r="R495" s="149">
        <f>(BikeData!$G$5/L495)*BikeData!$N$2*(Sections!$O$2/Sections!$N$2)-Sections!W495/Sections!L495</f>
        <v>8.6426534356899758</v>
      </c>
      <c r="S495" s="149">
        <f>(Sections!$V$2*Sections!$L$2*BikeData!$N$2*((Sections!$P$2)/Sections!$M$2)/(1-Sections!$V$2*Sections!$N$2/Sections!$M$2))/Sections!L495-Sections!W495/Sections!L495</f>
        <v>12.622478667281916</v>
      </c>
      <c r="T495" s="149">
        <f t="shared" si="493"/>
        <v>8.6376490575826992</v>
      </c>
      <c r="U495" s="149">
        <f t="shared" si="491"/>
        <v>39.608167159673037</v>
      </c>
      <c r="V495" s="149">
        <f t="shared" si="492"/>
        <v>2.517251169260077E-2</v>
      </c>
      <c r="W495" s="149">
        <f>0.5*Sections!$U$2*Sections!$T$2*Sections!N495^2</f>
        <v>285.75193651186913</v>
      </c>
      <c r="X495" s="149">
        <f>BikeData!$N$2*((Sections!$P$2)/Sections!$N$2)-(0.5*Sections!$U$2*Sections!$T$2*Sections!N495^2)/BikeData!$G$5</f>
        <v>9.3519263253356684</v>
      </c>
      <c r="Y495" s="149">
        <f>Sections!$V$2*BikeData!$N$2*(Sections!$P$2/Sections!$M$2)/(1-Sections!$V$2*Sections!$N$2/Sections!$M$2)</f>
        <v>15.459349727578084</v>
      </c>
      <c r="Z495" s="149">
        <f t="shared" si="507"/>
        <v>9.3519263253356684</v>
      </c>
      <c r="AA495" s="149">
        <f>$D$2-M495</f>
        <v>34.199999999999989</v>
      </c>
      <c r="AB495" s="149">
        <f>MAX(0, (N495^2 - M$17^2)/(2*Sections!Z495))</f>
        <v>36.926487117395233</v>
      </c>
      <c r="AC495" s="149">
        <f t="shared" si="499"/>
        <v>1</v>
      </c>
      <c r="AD495" s="149">
        <f t="shared" si="494"/>
        <v>-9.3519263253356684</v>
      </c>
      <c r="AE495" s="639"/>
      <c r="FQ495" s="637"/>
      <c r="FR495" s="160">
        <f>INDEX($B$29:$B$34, MATCH($FV495, $A$29:$A$34, 0))</f>
        <v>300.69501336586995</v>
      </c>
      <c r="FS495" s="129">
        <f t="shared" si="500"/>
        <v>469</v>
      </c>
      <c r="FT495" s="129">
        <f t="shared" si="501"/>
        <v>38.365057756180242</v>
      </c>
      <c r="FU495" s="129">
        <f t="shared" si="502"/>
        <v>138.11420792224888</v>
      </c>
      <c r="FV495" s="149">
        <f>IF(GI495=1,
IF(FT495&lt;$E$29,1,
IF(FT495&lt;$E$30,2,
IF(FT495&lt;$E$31,3,
IF(FT495&lt;$E$32,4,
IF(FT495&lt;$E$33,5,
IF(FT495&lt;$E$34,6)))))),
IF(FT495&gt;$F$29,1,
IF(FT495&gt;$F$30,2,
IF(FT495&gt;$F$31,3,
IF(FT495&gt;$F$32,4,
IF(FT495&gt;$F$33,5,
IF(FT495&gt;$F$34,6)))))))</f>
        <v>2</v>
      </c>
      <c r="FW495" s="149" cm="1">
        <f t="array" ref="FW495">INDEX(Sections!$A$37:$F$67, MATCH(FT495, Acceleration!$H$6:$H$36, 1), Sections!FV495)</f>
        <v>9.4901727706756382</v>
      </c>
      <c r="FX495" s="129">
        <f>(BikeData!$G$5/FR495)*BikeData!$N$2*(Sections!$O$2/Sections!$N$2)-Sections!GC495/Sections!FR495</f>
        <v>8.7118729351574817</v>
      </c>
      <c r="FY495" s="129">
        <f>(Sections!$V$2*Sections!$L$2*BikeData!$N$2*((Sections!$P$2)/Sections!$M$2)/(1-Sections!$V$2*Sections!$N$2/Sections!$M$2))/Sections!FR495-Sections!GC495/Sections!FR495</f>
        <v>12.691698166749422</v>
      </c>
      <c r="FZ495" s="129">
        <f t="shared" si="503"/>
        <v>8.7118729351574817</v>
      </c>
      <c r="GA495" s="129">
        <f t="shared" si="497"/>
        <v>38.118448584405535</v>
      </c>
      <c r="GB495" s="129">
        <f t="shared" si="488"/>
        <v>2.614942875518696E-2</v>
      </c>
      <c r="GC495" s="149">
        <f>0.5*Sections!$U$2*Sections!$T$2*Sections!FT495^2</f>
        <v>264.93797819430824</v>
      </c>
      <c r="GD495" s="149">
        <f>BikeData!$N$2*((Sections!$P$2)/Sections!$N$2)-(0.5*Sections!$U$2*Sections!$T$2*Sections!FT495^2)/BikeData!$G$5</f>
        <v>9.430767076538551</v>
      </c>
      <c r="GE495" s="149">
        <f>Sections!$V$2*BikeData!$N$2*(Sections!$P$2/Sections!$M$2)/(1-Sections!$V$2*Sections!$N$2/Sections!$M$2)</f>
        <v>15.459349727578084</v>
      </c>
      <c r="GF495" s="149">
        <f t="shared" si="504"/>
        <v>9.430767076538551</v>
      </c>
      <c r="GG495" s="149">
        <f t="shared" si="505"/>
        <v>45.541114220000054</v>
      </c>
      <c r="GH495" s="149">
        <f>MAX(0, (FT495^2 - CX$6^2)/(2*Sections!GF495))</f>
        <v>78.03594578731132</v>
      </c>
      <c r="GI495" s="149">
        <f t="shared" si="506"/>
        <v>1</v>
      </c>
      <c r="GJ495" s="149">
        <f t="shared" si="489"/>
        <v>-9.430767076538551</v>
      </c>
      <c r="GK495" s="639"/>
    </row>
    <row r="496" spans="2:193">
      <c r="B496" s="65"/>
      <c r="C496" s="65"/>
      <c r="D496" s="65"/>
      <c r="E496" s="111"/>
      <c r="F496" s="111"/>
      <c r="K496" s="674"/>
      <c r="L496" s="192">
        <f>INDEX($B$29:$B$34, MATCH($P496, $A$29:$A$34, 0))</f>
        <v>300.69501336586995</v>
      </c>
      <c r="M496" s="149">
        <f t="shared" si="495"/>
        <v>470</v>
      </c>
      <c r="N496" s="149">
        <f t="shared" si="498"/>
        <v>39.608167159673037</v>
      </c>
      <c r="O496" s="149">
        <f t="shared" si="496"/>
        <v>142.58940177482293</v>
      </c>
      <c r="P496" s="149">
        <f>IF(AC496=1,
IF(N496&lt;$E$29,1,
IF(N496&lt;$E$30,2,
IF(N496&lt;$E$31,3,
IF(N496&lt;$E$32,4,
IF(N496&lt;$E$33,5,
IF(N496&lt;$E$34,6)))))),
IF(N496&gt;$F$29,1,
IF(N496&gt;$F$30,2,
IF(N496&gt;$F$31,3,
IF(N496&gt;$F$32,4,
IF(N496&gt;$F$33,5,
IF(N496&gt;$F$34,6)))))))</f>
        <v>2</v>
      </c>
      <c r="Q496" s="149" cm="1">
        <f t="array" ref="Q496">INDEX(Sections!$A$37:$F$67, MATCH(N496, Acceleration!$H$6:$H$36, 1), Sections!P496)</f>
        <v>9.4901727706756382</v>
      </c>
      <c r="R496" s="149">
        <f>(BikeData!$G$5/L496)*BikeData!$N$2*(Sections!$O$2/Sections!$N$2)-Sections!W496/Sections!L496</f>
        <v>8.6538498085178297</v>
      </c>
      <c r="S496" s="149">
        <f>(Sections!$V$2*Sections!$L$2*BikeData!$N$2*((Sections!$P$2)/Sections!$M$2)/(1-Sections!$V$2*Sections!$N$2/Sections!$M$2))/Sections!L496-Sections!W496/Sections!L496</f>
        <v>12.63367504010977</v>
      </c>
      <c r="T496" s="149">
        <f t="shared" si="493"/>
        <v>8.6376490575826992</v>
      </c>
      <c r="U496" s="149">
        <f t="shared" si="491"/>
        <v>39.371024216348701</v>
      </c>
      <c r="V496" s="149">
        <f t="shared" si="492"/>
        <v>2.5323125815228331E-2</v>
      </c>
      <c r="W496" s="149">
        <f>0.5*Sections!$U$2*Sections!$T$2*Sections!N496^2</f>
        <v>282.38524303474827</v>
      </c>
      <c r="X496" s="149">
        <f>BikeData!$N$2*((Sections!$P$2)/Sections!$N$2)-(0.5*Sections!$U$2*Sections!$T$2*Sections!N496^2)/BikeData!$G$5</f>
        <v>9.3646789521429437</v>
      </c>
      <c r="Y496" s="149">
        <f>Sections!$V$2*BikeData!$N$2*(Sections!$P$2/Sections!$M$2)/(1-Sections!$V$2*Sections!$N$2/Sections!$M$2)</f>
        <v>15.459349727578084</v>
      </c>
      <c r="Z496" s="149">
        <f t="shared" si="507"/>
        <v>9.3646789521429437</v>
      </c>
      <c r="AA496" s="149">
        <f>$D$2-M496</f>
        <v>33.199999999999989</v>
      </c>
      <c r="AB496" s="149">
        <f>MAX(0, (N496^2 - M$17^2)/(2*Sections!Z496))</f>
        <v>35.877563167621204</v>
      </c>
      <c r="AC496" s="149">
        <f t="shared" si="499"/>
        <v>1</v>
      </c>
      <c r="AD496" s="149">
        <f t="shared" si="494"/>
        <v>-9.3646789521429437</v>
      </c>
      <c r="AE496" s="639"/>
      <c r="FQ496" s="637"/>
      <c r="FR496" s="160">
        <f>INDEX($B$29:$B$34, MATCH($FV496, $A$29:$A$34, 0))</f>
        <v>300.69501336586995</v>
      </c>
      <c r="FS496" s="129">
        <f t="shared" si="500"/>
        <v>470</v>
      </c>
      <c r="FT496" s="129">
        <f t="shared" si="501"/>
        <v>38.118448584405535</v>
      </c>
      <c r="FU496" s="129">
        <f t="shared" si="502"/>
        <v>137.22641490385993</v>
      </c>
      <c r="FV496" s="149">
        <f>IF(GI496=1,
IF(FT496&lt;$E$29,1,
IF(FT496&lt;$E$30,2,
IF(FT496&lt;$E$31,3,
IF(FT496&lt;$E$32,4,
IF(FT496&lt;$E$33,5,
IF(FT496&lt;$E$34,6)))))),
IF(FT496&gt;$F$29,1,
IF(FT496&gt;$F$30,2,
IF(FT496&gt;$F$31,3,
IF(FT496&gt;$F$32,4,
IF(FT496&gt;$F$33,5,
IF(FT496&gt;$F$34,6)))))))</f>
        <v>2</v>
      </c>
      <c r="FW496" s="149" cm="1">
        <f t="array" ref="FW496">INDEX(Sections!$A$37:$F$67, MATCH(FT496, Acceleration!$H$6:$H$36, 1), Sections!FV496)</f>
        <v>9.4901727706756382</v>
      </c>
      <c r="FX496" s="129">
        <f>(BikeData!$G$5/FR496)*BikeData!$N$2*(Sections!$O$2/Sections!$N$2)-Sections!GC496/Sections!FR496</f>
        <v>8.7231636982118825</v>
      </c>
      <c r="FY496" s="129">
        <f>(Sections!$V$2*Sections!$L$2*BikeData!$N$2*((Sections!$P$2)/Sections!$M$2)/(1-Sections!$V$2*Sections!$N$2/Sections!$M$2))/Sections!FR496-Sections!GC496/Sections!FR496</f>
        <v>12.702988929803823</v>
      </c>
      <c r="FZ496" s="129">
        <f t="shared" si="503"/>
        <v>8.7231636982118825</v>
      </c>
      <c r="GA496" s="129">
        <f t="shared" si="497"/>
        <v>37.869893953575392</v>
      </c>
      <c r="GB496" s="129">
        <f t="shared" si="488"/>
        <v>2.6319826610250816E-2</v>
      </c>
      <c r="GC496" s="149">
        <f>0.5*Sections!$U$2*Sections!$T$2*Sections!FT496^2</f>
        <v>261.54290204675431</v>
      </c>
      <c r="GD496" s="149">
        <f>BikeData!$N$2*((Sections!$P$2)/Sections!$N$2)-(0.5*Sections!$U$2*Sections!$T$2*Sections!FT496^2)/BikeData!$G$5</f>
        <v>9.4436272134611023</v>
      </c>
      <c r="GE496" s="149">
        <f>Sections!$V$2*BikeData!$N$2*(Sections!$P$2/Sections!$M$2)/(1-Sections!$V$2*Sections!$N$2/Sections!$M$2)</f>
        <v>15.459349727578084</v>
      </c>
      <c r="GF496" s="149">
        <f t="shared" si="504"/>
        <v>9.4436272134611023</v>
      </c>
      <c r="GG496" s="149">
        <f t="shared" si="505"/>
        <v>44.541114220000054</v>
      </c>
      <c r="GH496" s="149">
        <f>MAX(0, (FT496^2 - CX$6^2)/(2*Sections!GF496))</f>
        <v>76.931039823915071</v>
      </c>
      <c r="GI496" s="149">
        <f t="shared" si="506"/>
        <v>1</v>
      </c>
      <c r="GJ496" s="149">
        <f t="shared" si="489"/>
        <v>-9.4436272134611023</v>
      </c>
      <c r="GK496" s="639"/>
    </row>
    <row r="497" spans="2:193">
      <c r="B497" s="65"/>
      <c r="C497" s="65"/>
      <c r="D497" s="65"/>
      <c r="E497" s="111"/>
      <c r="F497" s="111"/>
      <c r="K497" s="674"/>
      <c r="L497" s="192">
        <f>INDEX($B$29:$B$34, MATCH($P497, $A$29:$A$34, 0))</f>
        <v>300.69501336586995</v>
      </c>
      <c r="M497" s="149">
        <f t="shared" si="495"/>
        <v>471</v>
      </c>
      <c r="N497" s="149">
        <f t="shared" si="498"/>
        <v>39.371024216348701</v>
      </c>
      <c r="O497" s="149">
        <f t="shared" si="496"/>
        <v>141.73568717885533</v>
      </c>
      <c r="P497" s="149">
        <f>IF(AC497=1,
IF(N497&lt;$E$29,1,
IF(N497&lt;$E$30,2,
IF(N497&lt;$E$31,3,
IF(N497&lt;$E$32,4,
IF(N497&lt;$E$33,5,
IF(N497&lt;$E$34,6)))))),
IF(N497&gt;$F$29,1,
IF(N497&gt;$F$30,2,
IF(N497&gt;$F$31,3,
IF(N497&gt;$F$32,4,
IF(N497&gt;$F$33,5,
IF(N497&gt;$F$34,6)))))))</f>
        <v>2</v>
      </c>
      <c r="Q497" s="149" cm="1">
        <f t="array" ref="Q497">INDEX(Sections!$A$37:$F$67, MATCH(N497, Acceleration!$H$6:$H$36, 1), Sections!P497)</f>
        <v>9.4901727706756382</v>
      </c>
      <c r="R497" s="149">
        <f>(BikeData!$G$5/L497)*BikeData!$N$2*(Sections!$O$2/Sections!$N$2)-Sections!W497/Sections!L497</f>
        <v>8.6650614491268119</v>
      </c>
      <c r="S497" s="149">
        <f>(Sections!$V$2*Sections!$L$2*BikeData!$N$2*((Sections!$P$2)/Sections!$M$2)/(1-Sections!$V$2*Sections!$N$2/Sections!$M$2))/Sections!L497-Sections!W497/Sections!L497</f>
        <v>12.644886680718752</v>
      </c>
      <c r="T497" s="149">
        <f t="shared" si="493"/>
        <v>8.6376490575826992</v>
      </c>
      <c r="U497" s="149">
        <f t="shared" si="491"/>
        <v>39.132117881690533</v>
      </c>
      <c r="V497" s="149">
        <f t="shared" si="492"/>
        <v>2.5476687257973699E-2</v>
      </c>
      <c r="W497" s="149">
        <f>0.5*Sections!$U$2*Sections!$T$2*Sections!N497^2</f>
        <v>279.01395861197682</v>
      </c>
      <c r="X497" s="149">
        <f>BikeData!$N$2*((Sections!$P$2)/Sections!$N$2)-(0.5*Sections!$U$2*Sections!$T$2*Sections!N497^2)/BikeData!$G$5</f>
        <v>9.377448968895866</v>
      </c>
      <c r="Y497" s="149">
        <f>Sections!$V$2*BikeData!$N$2*(Sections!$P$2/Sections!$M$2)/(1-Sections!$V$2*Sections!$N$2/Sections!$M$2)</f>
        <v>15.459349727578084</v>
      </c>
      <c r="Z497" s="149">
        <f t="shared" si="507"/>
        <v>9.377448968895866</v>
      </c>
      <c r="AA497" s="149">
        <f>$D$2-M497</f>
        <v>32.199999999999989</v>
      </c>
      <c r="AB497" s="149">
        <f>MAX(0, (N497^2 - M$17^2)/(2*Sections!Z497))</f>
        <v>34.830067620865485</v>
      </c>
      <c r="AC497" s="149">
        <f t="shared" si="499"/>
        <v>1</v>
      </c>
      <c r="AD497" s="149">
        <f t="shared" si="494"/>
        <v>-9.377448968895866</v>
      </c>
      <c r="AE497" s="639"/>
      <c r="FQ497" s="637"/>
      <c r="FR497" s="160">
        <f>INDEX($B$29:$B$34, MATCH($FV497, $A$29:$A$34, 0))</f>
        <v>300.69501336586995</v>
      </c>
      <c r="FS497" s="129">
        <f t="shared" si="500"/>
        <v>471</v>
      </c>
      <c r="FT497" s="129">
        <f t="shared" si="501"/>
        <v>37.869893953575392</v>
      </c>
      <c r="FU497" s="129">
        <f t="shared" si="502"/>
        <v>136.33161823287142</v>
      </c>
      <c r="FV497" s="149">
        <f>IF(GI497=1,
IF(FT497&lt;$E$29,1,
IF(FT497&lt;$E$30,2,
IF(FT497&lt;$E$31,3,
IF(FT497&lt;$E$32,4,
IF(FT497&lt;$E$33,5,
IF(FT497&lt;$E$34,6)))))),
IF(FT497&gt;$F$29,1,
IF(FT497&gt;$F$30,2,
IF(FT497&gt;$F$31,3,
IF(FT497&gt;$F$32,4,
IF(FT497&gt;$F$33,5,
IF(FT497&gt;$F$34,6)))))))</f>
        <v>2</v>
      </c>
      <c r="FW497" s="149" cm="1">
        <f t="array" ref="FW497">INDEX(Sections!$A$37:$F$67, MATCH(FT497, Acceleration!$H$6:$H$36, 1), Sections!FV497)</f>
        <v>9.4901727706756382</v>
      </c>
      <c r="FX497" s="129">
        <f>(BikeData!$G$5/FR497)*BikeData!$N$2*(Sections!$O$2/Sections!$N$2)-Sections!GC497/Sections!FR497</f>
        <v>8.7344698577613578</v>
      </c>
      <c r="FY497" s="129">
        <f>(Sections!$V$2*Sections!$L$2*BikeData!$N$2*((Sections!$P$2)/Sections!$M$2)/(1-Sections!$V$2*Sections!$N$2/Sections!$M$2))/Sections!FR497-Sections!GC497/Sections!FR497</f>
        <v>12.714295089353298</v>
      </c>
      <c r="FZ497" s="129">
        <f t="shared" si="503"/>
        <v>8.7344698577613578</v>
      </c>
      <c r="GA497" s="129">
        <f t="shared" si="497"/>
        <v>37.61935483605717</v>
      </c>
      <c r="GB497" s="129">
        <f t="shared" si="488"/>
        <v>2.6493838951470425E-2</v>
      </c>
      <c r="GC497" s="149">
        <f>0.5*Sections!$U$2*Sections!$T$2*Sections!FT497^2</f>
        <v>258.14319624990827</v>
      </c>
      <c r="GD497" s="149">
        <f>BikeData!$N$2*((Sections!$P$2)/Sections!$N$2)-(0.5*Sections!$U$2*Sections!$T$2*Sections!FT497^2)/BikeData!$G$5</f>
        <v>9.4565048869340043</v>
      </c>
      <c r="GE497" s="149">
        <f>Sections!$V$2*BikeData!$N$2*(Sections!$P$2/Sections!$M$2)/(1-Sections!$V$2*Sections!$N$2/Sections!$M$2)</f>
        <v>15.459349727578084</v>
      </c>
      <c r="GF497" s="149">
        <f t="shared" si="504"/>
        <v>9.4565048869340043</v>
      </c>
      <c r="GG497" s="149">
        <f t="shared" si="505"/>
        <v>43.541114220000054</v>
      </c>
      <c r="GH497" s="149">
        <f>MAX(0, (FT497^2 - CX$6^2)/(2*Sections!GF497))</f>
        <v>75.827638498689581</v>
      </c>
      <c r="GI497" s="149">
        <f t="shared" si="506"/>
        <v>1</v>
      </c>
      <c r="GJ497" s="149">
        <f t="shared" si="489"/>
        <v>-9.4565048869340043</v>
      </c>
      <c r="GK497" s="639"/>
    </row>
    <row r="498" spans="2:193">
      <c r="B498" s="65"/>
      <c r="C498" s="65"/>
      <c r="D498" s="65"/>
      <c r="E498" s="111"/>
      <c r="F498" s="111"/>
      <c r="K498" s="674"/>
      <c r="L498" s="192">
        <f>INDEX($B$29:$B$34, MATCH($P498, $A$29:$A$34, 0))</f>
        <v>300.69501336586995</v>
      </c>
      <c r="M498" s="149">
        <f t="shared" si="495"/>
        <v>472</v>
      </c>
      <c r="N498" s="149">
        <f t="shared" si="498"/>
        <v>39.132117881690533</v>
      </c>
      <c r="O498" s="149">
        <f t="shared" si="496"/>
        <v>140.87562437408593</v>
      </c>
      <c r="P498" s="149">
        <f>IF(AC498=1,
IF(N498&lt;$E$29,1,
IF(N498&lt;$E$30,2,
IF(N498&lt;$E$31,3,
IF(N498&lt;$E$32,4,
IF(N498&lt;$E$33,5,
IF(N498&lt;$E$34,6)))))),
IF(N498&gt;$F$29,1,
IF(N498&gt;$F$30,2,
IF(N498&gt;$F$31,3,
IF(N498&gt;$F$32,4,
IF(N498&gt;$F$33,5,
IF(N498&gt;$F$34,6)))))))</f>
        <v>2</v>
      </c>
      <c r="Q498" s="149" cm="1">
        <f t="array" ref="Q498">INDEX(Sections!$A$37:$F$67, MATCH(N498, Acceleration!$H$6:$H$36, 1), Sections!P498)</f>
        <v>9.4901727706756382</v>
      </c>
      <c r="R498" s="149">
        <f>(BikeData!$G$5/L498)*BikeData!$N$2*(Sections!$O$2/Sections!$N$2)-Sections!W498/Sections!L498</f>
        <v>8.6762883783366256</v>
      </c>
      <c r="S498" s="149">
        <f>(Sections!$V$2*Sections!$L$2*BikeData!$N$2*((Sections!$P$2)/Sections!$M$2)/(1-Sections!$V$2*Sections!$N$2/Sections!$M$2))/Sections!L498-Sections!W498/Sections!L498</f>
        <v>12.656113609928566</v>
      </c>
      <c r="T498" s="149">
        <f t="shared" si="493"/>
        <v>8.6376490575826992</v>
      </c>
      <c r="U498" s="149">
        <f t="shared" si="491"/>
        <v>38.891415210916506</v>
      </c>
      <c r="V498" s="149">
        <f t="shared" si="492"/>
        <v>2.5633291914968777E-2</v>
      </c>
      <c r="W498" s="149">
        <f>0.5*Sections!$U$2*Sections!$T$2*Sections!N498^2</f>
        <v>275.6380769831743</v>
      </c>
      <c r="X498" s="149">
        <f>BikeData!$N$2*((Sections!$P$2)/Sections!$N$2)-(0.5*Sections!$U$2*Sections!$T$2*Sections!N498^2)/BikeData!$G$5</f>
        <v>9.3902363993079963</v>
      </c>
      <c r="Y498" s="149">
        <f>Sections!$V$2*BikeData!$N$2*(Sections!$P$2/Sections!$M$2)/(1-Sections!$V$2*Sections!$N$2/Sections!$M$2)</f>
        <v>15.459349727578084</v>
      </c>
      <c r="Z498" s="149">
        <f t="shared" si="507"/>
        <v>9.3902363993079963</v>
      </c>
      <c r="AA498" s="149">
        <f>$D$2-M498</f>
        <v>31.199999999999989</v>
      </c>
      <c r="AB498" s="149">
        <f>MAX(0, (N498^2 - M$17^2)/(2*Sections!Z498))</f>
        <v>33.783998531958261</v>
      </c>
      <c r="AC498" s="149">
        <f t="shared" si="499"/>
        <v>1</v>
      </c>
      <c r="AD498" s="149">
        <f t="shared" si="494"/>
        <v>-9.3902363993079963</v>
      </c>
      <c r="AE498" s="639"/>
      <c r="FQ498" s="637"/>
      <c r="FR498" s="160">
        <f>INDEX($B$29:$B$34, MATCH($FV498, $A$29:$A$34, 0))</f>
        <v>300.69501336586995</v>
      </c>
      <c r="FS498" s="129">
        <f t="shared" si="500"/>
        <v>472</v>
      </c>
      <c r="FT498" s="129">
        <f t="shared" si="501"/>
        <v>37.61935483605717</v>
      </c>
      <c r="FU498" s="129">
        <f t="shared" si="502"/>
        <v>135.42967740980581</v>
      </c>
      <c r="FV498" s="149">
        <f>IF(GI498=1,
IF(FT498&lt;$E$29,1,
IF(FT498&lt;$E$30,2,
IF(FT498&lt;$E$31,3,
IF(FT498&lt;$E$32,4,
IF(FT498&lt;$E$33,5,
IF(FT498&lt;$E$34,6)))))),
IF(FT498&gt;$F$29,1,
IF(FT498&gt;$F$30,2,
IF(FT498&gt;$F$31,3,
IF(FT498&gt;$F$32,4,
IF(FT498&gt;$F$33,5,
IF(FT498&gt;$F$34,6)))))))</f>
        <v>2</v>
      </c>
      <c r="FW498" s="149" cm="1">
        <f t="array" ref="FW498">INDEX(Sections!$A$37:$F$67, MATCH(FT498, Acceleration!$H$6:$H$36, 1), Sections!FV498)</f>
        <v>9.4901727706756382</v>
      </c>
      <c r="FX498" s="129">
        <f>(BikeData!$G$5/FR498)*BikeData!$N$2*(Sections!$O$2/Sections!$N$2)-Sections!GC498/Sections!FR498</f>
        <v>8.7457914348011272</v>
      </c>
      <c r="FY498" s="129">
        <f>(Sections!$V$2*Sections!$L$2*BikeData!$N$2*((Sections!$P$2)/Sections!$M$2)/(1-Sections!$V$2*Sections!$N$2/Sections!$M$2))/Sections!FR498-Sections!GC498/Sections!FR498</f>
        <v>12.725616666393067</v>
      </c>
      <c r="FZ498" s="129">
        <f t="shared" si="503"/>
        <v>8.7457914348011272</v>
      </c>
      <c r="GA498" s="129">
        <f t="shared" si="497"/>
        <v>37.36679084480545</v>
      </c>
      <c r="GB498" s="129">
        <f t="shared" si="488"/>
        <v>2.6671593556920628E-2</v>
      </c>
      <c r="GC498" s="149">
        <f>0.5*Sections!$U$2*Sections!$T$2*Sections!FT498^2</f>
        <v>254.73885449061203</v>
      </c>
      <c r="GD498" s="149">
        <f>BikeData!$N$2*((Sections!$P$2)/Sections!$N$2)-(0.5*Sections!$U$2*Sections!$T$2*Sections!FT498^2)/BikeData!$G$5</f>
        <v>9.4694001208707324</v>
      </c>
      <c r="GE498" s="149">
        <f>Sections!$V$2*BikeData!$N$2*(Sections!$P$2/Sections!$M$2)/(1-Sections!$V$2*Sections!$N$2/Sections!$M$2)</f>
        <v>15.459349727578084</v>
      </c>
      <c r="GF498" s="149">
        <f t="shared" si="504"/>
        <v>9.4694001208707324</v>
      </c>
      <c r="GG498" s="149">
        <f t="shared" si="505"/>
        <v>42.541114220000054</v>
      </c>
      <c r="GH498" s="149">
        <f>MAX(0, (FT498^2 - CX$6^2)/(2*Sections!GF498))</f>
        <v>74.725739762649596</v>
      </c>
      <c r="GI498" s="149">
        <f t="shared" si="506"/>
        <v>1</v>
      </c>
      <c r="GJ498" s="149">
        <f t="shared" si="489"/>
        <v>-9.4694001208707324</v>
      </c>
      <c r="GK498" s="639"/>
    </row>
    <row r="499" spans="2:193">
      <c r="B499" s="65"/>
      <c r="C499" s="65"/>
      <c r="D499" s="65"/>
      <c r="E499" s="111"/>
      <c r="F499" s="111"/>
      <c r="K499" s="674"/>
      <c r="L499" s="192">
        <f>INDEX($B$29:$B$34, MATCH($P499, $A$29:$A$34, 0))</f>
        <v>300.69501336586995</v>
      </c>
      <c r="M499" s="149">
        <f t="shared" si="495"/>
        <v>473</v>
      </c>
      <c r="N499" s="149">
        <f t="shared" si="498"/>
        <v>38.891415210916506</v>
      </c>
      <c r="O499" s="149">
        <f t="shared" si="496"/>
        <v>140.00909475929942</v>
      </c>
      <c r="P499" s="149">
        <f>IF(AC499=1,
IF(N499&lt;$E$29,1,
IF(N499&lt;$E$30,2,
IF(N499&lt;$E$31,3,
IF(N499&lt;$E$32,4,
IF(N499&lt;$E$33,5,
IF(N499&lt;$E$34,6)))))),
IF(N499&gt;$F$29,1,
IF(N499&gt;$F$30,2,
IF(N499&gt;$F$31,3,
IF(N499&gt;$F$32,4,
IF(N499&gt;$F$33,5,
IF(N499&gt;$F$34,6)))))))</f>
        <v>2</v>
      </c>
      <c r="Q499" s="149" cm="1">
        <f t="array" ref="Q499">INDEX(Sections!$A$37:$F$67, MATCH(N499, Acceleration!$H$6:$H$36, 1), Sections!P499)</f>
        <v>9.4901727706756382</v>
      </c>
      <c r="R499" s="149">
        <f>(BikeData!$G$5/L499)*BikeData!$N$2*(Sections!$O$2/Sections!$N$2)-Sections!W499/Sections!L499</f>
        <v>8.6875306169953621</v>
      </c>
      <c r="S499" s="149">
        <f>(Sections!$V$2*Sections!$L$2*BikeData!$N$2*((Sections!$P$2)/Sections!$M$2)/(1-Sections!$V$2*Sections!$N$2/Sections!$M$2))/Sections!L499-Sections!W499/Sections!L499</f>
        <v>12.667355848587302</v>
      </c>
      <c r="T499" s="149">
        <f t="shared" si="493"/>
        <v>8.6376490575826992</v>
      </c>
      <c r="U499" s="149">
        <f t="shared" si="491"/>
        <v>38.648882190480712</v>
      </c>
      <c r="V499" s="149">
        <f t="shared" si="492"/>
        <v>2.579304009690285E-2</v>
      </c>
      <c r="W499" s="149">
        <f>0.5*Sections!$U$2*Sections!$T$2*Sections!N499^2</f>
        <v>272.25759187942339</v>
      </c>
      <c r="X499" s="149">
        <f>BikeData!$N$2*((Sections!$P$2)/Sections!$N$2)-(0.5*Sections!$U$2*Sections!$T$2*Sections!N499^2)/BikeData!$G$5</f>
        <v>9.4030412671252357</v>
      </c>
      <c r="Y499" s="149">
        <f>Sections!$V$2*BikeData!$N$2*(Sections!$P$2/Sections!$M$2)/(1-Sections!$V$2*Sections!$N$2/Sections!$M$2)</f>
        <v>15.459349727578084</v>
      </c>
      <c r="Z499" s="149">
        <f t="shared" si="507"/>
        <v>9.4030412671252357</v>
      </c>
      <c r="AA499" s="149">
        <f>$D$2-M499</f>
        <v>30.199999999999989</v>
      </c>
      <c r="AB499" s="149">
        <f>MAX(0, (N499^2 - M$17^2)/(2*Sections!Z499))</f>
        <v>32.739353958378636</v>
      </c>
      <c r="AC499" s="149">
        <f t="shared" si="499"/>
        <v>1</v>
      </c>
      <c r="AD499" s="149">
        <f t="shared" si="494"/>
        <v>-9.4030412671252357</v>
      </c>
      <c r="AE499" s="639"/>
      <c r="FQ499" s="637"/>
      <c r="FR499" s="160">
        <f>INDEX($B$29:$B$34, MATCH($FV499, $A$29:$A$34, 0))</f>
        <v>300.69501336586995</v>
      </c>
      <c r="FS499" s="129">
        <f t="shared" si="500"/>
        <v>473</v>
      </c>
      <c r="FT499" s="129">
        <f t="shared" si="501"/>
        <v>37.36679084480545</v>
      </c>
      <c r="FU499" s="129">
        <f t="shared" si="502"/>
        <v>134.52044704129963</v>
      </c>
      <c r="FV499" s="149">
        <f>IF(GI499=1,
IF(FT499&lt;$E$29,1,
IF(FT499&lt;$E$30,2,
IF(FT499&lt;$E$31,3,
IF(FT499&lt;$E$32,4,
IF(FT499&lt;$E$33,5,
IF(FT499&lt;$E$34,6)))))),
IF(FT499&gt;$F$29,1,
IF(FT499&gt;$F$30,2,
IF(FT499&gt;$F$31,3,
IF(FT499&gt;$F$32,4,
IF(FT499&gt;$F$33,5,
IF(FT499&gt;$F$34,6)))))))</f>
        <v>2</v>
      </c>
      <c r="FW499" s="149" cm="1">
        <f t="array" ref="FW499">INDEX(Sections!$A$37:$F$67, MATCH(FT499, Acceleration!$H$6:$H$36, 1), Sections!FV499)</f>
        <v>9.4901727706756382</v>
      </c>
      <c r="FX499" s="129">
        <f>(BikeData!$G$5/FR499)*BikeData!$N$2*(Sections!$O$2/Sections!$N$2)-Sections!GC499/Sections!FR499</f>
        <v>8.7571284503550419</v>
      </c>
      <c r="FY499" s="129">
        <f>(Sections!$V$2*Sections!$L$2*BikeData!$N$2*((Sections!$P$2)/Sections!$M$2)/(1-Sections!$V$2*Sections!$N$2/Sections!$M$2))/Sections!FR499-Sections!GC499/Sections!FR499</f>
        <v>12.736953681946982</v>
      </c>
      <c r="FZ499" s="129">
        <f t="shared" si="503"/>
        <v>8.7571284503550419</v>
      </c>
      <c r="GA499" s="129">
        <f t="shared" si="497"/>
        <v>37.112160165651929</v>
      </c>
      <c r="GB499" s="129">
        <f t="shared" si="488"/>
        <v>2.6853224607301093E-2</v>
      </c>
      <c r="GC499" s="149">
        <f>0.5*Sections!$U$2*Sections!$T$2*Sections!FT499^2</f>
        <v>251.32987044709856</v>
      </c>
      <c r="GD499" s="149">
        <f>BikeData!$N$2*((Sections!$P$2)/Sections!$N$2)-(0.5*Sections!$U$2*Sections!$T$2*Sections!FT499^2)/BikeData!$G$5</f>
        <v>9.4823129392173744</v>
      </c>
      <c r="GE499" s="149">
        <f>Sections!$V$2*BikeData!$N$2*(Sections!$P$2/Sections!$M$2)/(1-Sections!$V$2*Sections!$N$2/Sections!$M$2)</f>
        <v>15.459349727578084</v>
      </c>
      <c r="GF499" s="149">
        <f t="shared" si="504"/>
        <v>9.4823129392173744</v>
      </c>
      <c r="GG499" s="149">
        <f t="shared" si="505"/>
        <v>41.541114220000054</v>
      </c>
      <c r="GH499" s="149">
        <f>MAX(0, (FT499^2 - CX$6^2)/(2*Sections!GF499))</f>
        <v>73.625341569600138</v>
      </c>
      <c r="GI499" s="149">
        <f t="shared" si="506"/>
        <v>1</v>
      </c>
      <c r="GJ499" s="149">
        <f t="shared" si="489"/>
        <v>-9.4823129392173744</v>
      </c>
      <c r="GK499" s="639"/>
    </row>
    <row r="500" spans="2:193">
      <c r="B500" s="65"/>
      <c r="C500" s="65"/>
      <c r="D500" s="65"/>
      <c r="E500" s="111"/>
      <c r="F500" s="111"/>
      <c r="K500" s="674"/>
      <c r="L500" s="192">
        <f>INDEX($B$29:$B$34, MATCH($P500, $A$29:$A$34, 0))</f>
        <v>300.69501336586995</v>
      </c>
      <c r="M500" s="149">
        <f t="shared" si="495"/>
        <v>474</v>
      </c>
      <c r="N500" s="149">
        <f t="shared" si="498"/>
        <v>38.648882190480712</v>
      </c>
      <c r="O500" s="149">
        <f t="shared" si="496"/>
        <v>139.13597588573057</v>
      </c>
      <c r="P500" s="149">
        <f>IF(AC500=1,
IF(N500&lt;$E$29,1,
IF(N500&lt;$E$30,2,
IF(N500&lt;$E$31,3,
IF(N500&lt;$E$32,4,
IF(N500&lt;$E$33,5,
IF(N500&lt;$E$34,6)))))),
IF(N500&gt;$F$29,1,
IF(N500&gt;$F$30,2,
IF(N500&gt;$F$31,3,
IF(N500&gt;$F$32,4,
IF(N500&gt;$F$33,5,
IF(N500&gt;$F$34,6)))))))</f>
        <v>2</v>
      </c>
      <c r="Q500" s="149" cm="1">
        <f t="array" ref="Q500">INDEX(Sections!$A$37:$F$67, MATCH(N500, Acceleration!$H$6:$H$36, 1), Sections!P500)</f>
        <v>9.4901727706756382</v>
      </c>
      <c r="R500" s="149">
        <f>(BikeData!$G$5/L500)*BikeData!$N$2*(Sections!$O$2/Sections!$N$2)-Sections!W500/Sections!L500</f>
        <v>8.6987881859795415</v>
      </c>
      <c r="S500" s="149">
        <f>(Sections!$V$2*Sections!$L$2*BikeData!$N$2*((Sections!$P$2)/Sections!$M$2)/(1-Sections!$V$2*Sections!$N$2/Sections!$M$2))/Sections!L500-Sections!W500/Sections!L500</f>
        <v>12.678613417571482</v>
      </c>
      <c r="T500" s="149">
        <f t="shared" si="493"/>
        <v>8.6376490575826992</v>
      </c>
      <c r="U500" s="149">
        <f t="shared" si="491"/>
        <v>38.40448368851488</v>
      </c>
      <c r="V500" s="149">
        <f t="shared" si="492"/>
        <v>2.5956036795859078E-2</v>
      </c>
      <c r="W500" s="149">
        <f>0.5*Sections!$U$2*Sections!$T$2*Sections!N500^2</f>
        <v>268.87249702325829</v>
      </c>
      <c r="X500" s="149">
        <f>BikeData!$N$2*((Sections!$P$2)/Sections!$N$2)-(0.5*Sections!$U$2*Sections!$T$2*Sections!N500^2)/BikeData!$G$5</f>
        <v>9.4158635961258597</v>
      </c>
      <c r="Y500" s="149">
        <f>Sections!$V$2*BikeData!$N$2*(Sections!$P$2/Sections!$M$2)/(1-Sections!$V$2*Sections!$N$2/Sections!$M$2)</f>
        <v>15.459349727578084</v>
      </c>
      <c r="Z500" s="149">
        <f t="shared" si="507"/>
        <v>9.4158635961258597</v>
      </c>
      <c r="AA500" s="149">
        <f>$D$2-M500</f>
        <v>29.199999999999989</v>
      </c>
      <c r="AB500" s="149">
        <f>MAX(0, (N500^2 - M$17^2)/(2*Sections!Z500))</f>
        <v>31.696131960251027</v>
      </c>
      <c r="AC500" s="149">
        <f t="shared" si="499"/>
        <v>1</v>
      </c>
      <c r="AD500" s="149">
        <f t="shared" si="494"/>
        <v>-9.4158635961258597</v>
      </c>
      <c r="AE500" s="639"/>
      <c r="FQ500" s="637"/>
      <c r="FR500" s="160">
        <f>INDEX($B$29:$B$34, MATCH($FV500, $A$29:$A$34, 0))</f>
        <v>300.69501336586995</v>
      </c>
      <c r="FS500" s="129">
        <f t="shared" si="500"/>
        <v>474</v>
      </c>
      <c r="FT500" s="129">
        <f t="shared" si="501"/>
        <v>37.112160165651929</v>
      </c>
      <c r="FU500" s="129">
        <f t="shared" si="502"/>
        <v>133.60377659634696</v>
      </c>
      <c r="FV500" s="149">
        <f>IF(GI500=1,
IF(FT500&lt;$E$29,1,
IF(FT500&lt;$E$30,2,
IF(FT500&lt;$E$31,3,
IF(FT500&lt;$E$32,4,
IF(FT500&lt;$E$33,5,
IF(FT500&lt;$E$34,6)))))),
IF(FT500&gt;$F$29,1,
IF(FT500&gt;$F$30,2,
IF(FT500&gt;$F$31,3,
IF(FT500&gt;$F$32,4,
IF(FT500&gt;$F$33,5,
IF(FT500&gt;$F$34,6)))))))</f>
        <v>2</v>
      </c>
      <c r="FW500" s="149" cm="1">
        <f t="array" ref="FW500">INDEX(Sections!$A$37:$F$67, MATCH(FT500, Acceleration!$H$6:$H$36, 1), Sections!FV500)</f>
        <v>9.4901727706756382</v>
      </c>
      <c r="FX500" s="129">
        <f>(BikeData!$G$5/FR500)*BikeData!$N$2*(Sections!$O$2/Sections!$N$2)-Sections!GC500/Sections!FR500</f>
        <v>8.7684809254756217</v>
      </c>
      <c r="FY500" s="129">
        <f>(Sections!$V$2*Sections!$L$2*BikeData!$N$2*((Sections!$P$2)/Sections!$M$2)/(1-Sections!$V$2*Sections!$N$2/Sections!$M$2))/Sections!FR500-Sections!GC500/Sections!FR500</f>
        <v>12.748306157067562</v>
      </c>
      <c r="FZ500" s="129">
        <f t="shared" si="503"/>
        <v>8.7684809254756217</v>
      </c>
      <c r="GA500" s="129">
        <f t="shared" si="497"/>
        <v>36.855419485186928</v>
      </c>
      <c r="GB500" s="129">
        <f t="shared" si="488"/>
        <v>2.703887310414833E-2</v>
      </c>
      <c r="GC500" s="149">
        <f>0.5*Sections!$U$2*Sections!$T$2*Sections!FT500^2</f>
        <v>247.91623778898034</v>
      </c>
      <c r="GD500" s="149">
        <f>BikeData!$N$2*((Sections!$P$2)/Sections!$N$2)-(0.5*Sections!$U$2*Sections!$T$2*Sections!FT500^2)/BikeData!$G$5</f>
        <v>9.4952433659526712</v>
      </c>
      <c r="GE500" s="149">
        <f>Sections!$V$2*BikeData!$N$2*(Sections!$P$2/Sections!$M$2)/(1-Sections!$V$2*Sections!$N$2/Sections!$M$2)</f>
        <v>15.459349727578084</v>
      </c>
      <c r="GF500" s="149">
        <f t="shared" si="504"/>
        <v>9.4952433659526712</v>
      </c>
      <c r="GG500" s="149">
        <f t="shared" si="505"/>
        <v>40.541114220000054</v>
      </c>
      <c r="GH500" s="149">
        <f>MAX(0, (FT500^2 - CX$6^2)/(2*Sections!GF500))</f>
        <v>72.526441876132694</v>
      </c>
      <c r="GI500" s="149">
        <f t="shared" si="506"/>
        <v>1</v>
      </c>
      <c r="GJ500" s="149">
        <f t="shared" si="489"/>
        <v>-9.4952433659526712</v>
      </c>
      <c r="GK500" s="639"/>
    </row>
    <row r="501" spans="2:193">
      <c r="B501" s="65"/>
      <c r="C501" s="65"/>
      <c r="D501" s="65"/>
      <c r="E501" s="111"/>
      <c r="F501" s="111"/>
      <c r="K501" s="674"/>
      <c r="L501" s="192">
        <f>INDEX($B$29:$B$34, MATCH($P501, $A$29:$A$34, 0))</f>
        <v>300.69501336586995</v>
      </c>
      <c r="M501" s="149">
        <f t="shared" si="495"/>
        <v>475</v>
      </c>
      <c r="N501" s="149">
        <f t="shared" si="498"/>
        <v>38.40448368851488</v>
      </c>
      <c r="O501" s="149">
        <f t="shared" si="496"/>
        <v>138.25614127865356</v>
      </c>
      <c r="P501" s="149">
        <f>IF(AC501=1,
IF(N501&lt;$E$29,1,
IF(N501&lt;$E$30,2,
IF(N501&lt;$E$31,3,
IF(N501&lt;$E$32,4,
IF(N501&lt;$E$33,5,
IF(N501&lt;$E$34,6)))))),
IF(N501&gt;$F$29,1,
IF(N501&gt;$F$30,2,
IF(N501&gt;$F$31,3,
IF(N501&gt;$F$32,4,
IF(N501&gt;$F$33,5,
IF(N501&gt;$F$34,6)))))))</f>
        <v>2</v>
      </c>
      <c r="Q501" s="149" cm="1">
        <f t="array" ref="Q501">INDEX(Sections!$A$37:$F$67, MATCH(N501, Acceleration!$H$6:$H$36, 1), Sections!P501)</f>
        <v>9.4901727706756382</v>
      </c>
      <c r="R501" s="149">
        <f>(BikeData!$G$5/L501)*BikeData!$N$2*(Sections!$O$2/Sections!$N$2)-Sections!W501/Sections!L501</f>
        <v>8.7100611061941535</v>
      </c>
      <c r="S501" s="149">
        <f>(Sections!$V$2*Sections!$L$2*BikeData!$N$2*((Sections!$P$2)/Sections!$M$2)/(1-Sections!$V$2*Sections!$N$2/Sections!$M$2))/Sections!L501-Sections!W501/Sections!L501</f>
        <v>12.689886337786094</v>
      </c>
      <c r="T501" s="149">
        <f t="shared" si="493"/>
        <v>8.6376490575826992</v>
      </c>
      <c r="U501" s="149">
        <f t="shared" si="491"/>
        <v>38.15818340226857</v>
      </c>
      <c r="V501" s="149">
        <f t="shared" si="492"/>
        <v>2.6122391969815941E-2</v>
      </c>
      <c r="W501" s="149">
        <f>0.5*Sections!$U$2*Sections!$T$2*Sections!N501^2</f>
        <v>265.482786128653</v>
      </c>
      <c r="X501" s="149">
        <f>BikeData!$N$2*((Sections!$P$2)/Sections!$N$2)-(0.5*Sections!$U$2*Sections!$T$2*Sections!N501^2)/BikeData!$G$5</f>
        <v>9.428703410120578</v>
      </c>
      <c r="Y501" s="149">
        <f>Sections!$V$2*BikeData!$N$2*(Sections!$P$2/Sections!$M$2)/(1-Sections!$V$2*Sections!$N$2/Sections!$M$2)</f>
        <v>15.459349727578084</v>
      </c>
      <c r="Z501" s="149">
        <f t="shared" si="507"/>
        <v>9.428703410120578</v>
      </c>
      <c r="AA501" s="149">
        <f>$D$2-M501</f>
        <v>28.199999999999989</v>
      </c>
      <c r="AB501" s="149">
        <f>MAX(0, (N501^2 - M$17^2)/(2*Sections!Z501))</f>
        <v>30.654330600341467</v>
      </c>
      <c r="AC501" s="149">
        <f t="shared" si="499"/>
        <v>1</v>
      </c>
      <c r="AD501" s="149">
        <f t="shared" si="494"/>
        <v>-9.428703410120578</v>
      </c>
      <c r="AE501" s="639"/>
      <c r="FQ501" s="637"/>
      <c r="FR501" s="160">
        <f>INDEX($B$29:$B$34, MATCH($FV501, $A$29:$A$34, 0))</f>
        <v>300.69501336586995</v>
      </c>
      <c r="FS501" s="129">
        <f t="shared" si="500"/>
        <v>475</v>
      </c>
      <c r="FT501" s="129">
        <f t="shared" si="501"/>
        <v>36.855419485186928</v>
      </c>
      <c r="FU501" s="129">
        <f t="shared" si="502"/>
        <v>132.67951014667295</v>
      </c>
      <c r="FV501" s="149">
        <f>IF(GI501=1,
IF(FT501&lt;$E$29,1,
IF(FT501&lt;$E$30,2,
IF(FT501&lt;$E$31,3,
IF(FT501&lt;$E$32,4,
IF(FT501&lt;$E$33,5,
IF(FT501&lt;$E$34,6)))))),
IF(FT501&gt;$F$29,1,
IF(FT501&gt;$F$30,2,
IF(FT501&gt;$F$31,3,
IF(FT501&gt;$F$32,4,
IF(FT501&gt;$F$33,5,
IF(FT501&gt;$F$34,6)))))))</f>
        <v>2</v>
      </c>
      <c r="FW501" s="149" cm="1">
        <f t="array" ref="FW501">INDEX(Sections!$A$37:$F$67, MATCH(FT501, Acceleration!$H$6:$H$36, 1), Sections!FV501)</f>
        <v>9.4901727706756382</v>
      </c>
      <c r="FX501" s="129">
        <f>(BikeData!$G$5/FR501)*BikeData!$N$2*(Sections!$O$2/Sections!$N$2)-Sections!GC501/Sections!FR501</f>
        <v>8.7798488812440922</v>
      </c>
      <c r="FY501" s="129">
        <f>(Sections!$V$2*Sections!$L$2*BikeData!$N$2*((Sections!$P$2)/Sections!$M$2)/(1-Sections!$V$2*Sections!$N$2/Sections!$M$2))/Sections!FR501-Sections!GC501/Sections!FR501</f>
        <v>12.759674112836032</v>
      </c>
      <c r="FZ501" s="129">
        <f t="shared" si="503"/>
        <v>8.7798488812440922</v>
      </c>
      <c r="GA501" s="129">
        <f t="shared" si="497"/>
        <v>36.596523913876304</v>
      </c>
      <c r="GB501" s="129">
        <f t="shared" si="488"/>
        <v>2.7228687321913764E-2</v>
      </c>
      <c r="GC501" s="149">
        <f>0.5*Sections!$U$2*Sections!$T$2*Sections!FT501^2</f>
        <v>244.49795017723733</v>
      </c>
      <c r="GD501" s="149">
        <f>BikeData!$N$2*((Sections!$P$2)/Sections!$N$2)-(0.5*Sections!$U$2*Sections!$T$2*Sections!FT501^2)/BikeData!$G$5</f>
        <v>9.5081914250880608</v>
      </c>
      <c r="GE501" s="149">
        <f>Sections!$V$2*BikeData!$N$2*(Sections!$P$2/Sections!$M$2)/(1-Sections!$V$2*Sections!$N$2/Sections!$M$2)</f>
        <v>15.459349727578084</v>
      </c>
      <c r="GF501" s="149">
        <f t="shared" si="504"/>
        <v>9.5081914250880608</v>
      </c>
      <c r="GG501" s="149">
        <f t="shared" si="505"/>
        <v>39.541114220000054</v>
      </c>
      <c r="GH501" s="149">
        <f>MAX(0, (FT501^2 - CX$6^2)/(2*Sections!GF501))</f>
        <v>71.429038641621375</v>
      </c>
      <c r="GI501" s="149">
        <f t="shared" si="506"/>
        <v>1</v>
      </c>
      <c r="GJ501" s="149">
        <f t="shared" si="489"/>
        <v>-9.5081914250880608</v>
      </c>
      <c r="GK501" s="639"/>
    </row>
    <row r="502" spans="2:193">
      <c r="B502" s="65"/>
      <c r="C502" s="65"/>
      <c r="D502" s="65"/>
      <c r="E502" s="111"/>
      <c r="F502" s="111"/>
      <c r="K502" s="674"/>
      <c r="L502" s="192">
        <f>INDEX($B$29:$B$34, MATCH($P502, $A$29:$A$34, 0))</f>
        <v>300.69501336586995</v>
      </c>
      <c r="M502" s="149">
        <f t="shared" si="495"/>
        <v>476</v>
      </c>
      <c r="N502" s="149">
        <f t="shared" si="498"/>
        <v>38.15818340226857</v>
      </c>
      <c r="O502" s="149">
        <f t="shared" si="496"/>
        <v>137.36946024816686</v>
      </c>
      <c r="P502" s="149">
        <f>IF(AC502=1,
IF(N502&lt;$E$29,1,
IF(N502&lt;$E$30,2,
IF(N502&lt;$E$31,3,
IF(N502&lt;$E$32,4,
IF(N502&lt;$E$33,5,
IF(N502&lt;$E$34,6)))))),
IF(N502&gt;$F$29,1,
IF(N502&gt;$F$30,2,
IF(N502&gt;$F$31,3,
IF(N502&gt;$F$32,4,
IF(N502&gt;$F$33,5,
IF(N502&gt;$F$34,6)))))))</f>
        <v>2</v>
      </c>
      <c r="Q502" s="149" cm="1">
        <f t="array" ref="Q502">INDEX(Sections!$A$37:$F$67, MATCH(N502, Acceleration!$H$6:$H$36, 1), Sections!P502)</f>
        <v>9.4901727706756382</v>
      </c>
      <c r="R502" s="149">
        <f>(BikeData!$G$5/L502)*BikeData!$N$2*(Sections!$O$2/Sections!$N$2)-Sections!W502/Sections!L502</f>
        <v>8.7213493985726949</v>
      </c>
      <c r="S502" s="149">
        <f>(Sections!$V$2*Sections!$L$2*BikeData!$N$2*((Sections!$P$2)/Sections!$M$2)/(1-Sections!$V$2*Sections!$N$2/Sections!$M$2))/Sections!L502-Sections!W502/Sections!L502</f>
        <v>12.701174630164635</v>
      </c>
      <c r="T502" s="149">
        <f t="shared" si="493"/>
        <v>8.6376490575826992</v>
      </c>
      <c r="U502" s="149">
        <f t="shared" si="491"/>
        <v>37.909943802322623</v>
      </c>
      <c r="V502" s="149">
        <f t="shared" si="492"/>
        <v>2.629222084856702E-2</v>
      </c>
      <c r="W502" s="149">
        <f>0.5*Sections!$U$2*Sections!$T$2*Sections!N502^2</f>
        <v>262.08845290100959</v>
      </c>
      <c r="X502" s="149">
        <f>BikeData!$N$2*((Sections!$P$2)/Sections!$N$2)-(0.5*Sections!$U$2*Sections!$T$2*Sections!N502^2)/BikeData!$G$5</f>
        <v>9.4415607329525599</v>
      </c>
      <c r="Y502" s="149">
        <f>Sections!$V$2*BikeData!$N$2*(Sections!$P$2/Sections!$M$2)/(1-Sections!$V$2*Sections!$N$2/Sections!$M$2)</f>
        <v>15.459349727578084</v>
      </c>
      <c r="Z502" s="149">
        <f t="shared" si="507"/>
        <v>9.4415607329525599</v>
      </c>
      <c r="AA502" s="149">
        <f>$D$2-M502</f>
        <v>27.199999999999989</v>
      </c>
      <c r="AB502" s="149">
        <f>MAX(0, (N502^2 - M$17^2)/(2*Sections!Z502))</f>
        <v>29.613947944054125</v>
      </c>
      <c r="AC502" s="149">
        <f t="shared" si="499"/>
        <v>1</v>
      </c>
      <c r="AD502" s="149">
        <f t="shared" si="494"/>
        <v>-9.4415607329525599</v>
      </c>
      <c r="AE502" s="639"/>
      <c r="FQ502" s="637"/>
      <c r="FR502" s="160">
        <f>INDEX($B$29:$B$34, MATCH($FV502, $A$29:$A$34, 0))</f>
        <v>300.69501336586995</v>
      </c>
      <c r="FS502" s="129">
        <f t="shared" si="500"/>
        <v>476</v>
      </c>
      <c r="FT502" s="129">
        <f t="shared" si="501"/>
        <v>36.596523913876304</v>
      </c>
      <c r="FU502" s="129">
        <f t="shared" si="502"/>
        <v>131.74748608995469</v>
      </c>
      <c r="FV502" s="149">
        <f>IF(GI502=1,
IF(FT502&lt;$E$29,1,
IF(FT502&lt;$E$30,2,
IF(FT502&lt;$E$31,3,
IF(FT502&lt;$E$32,4,
IF(FT502&lt;$E$33,5,
IF(FT502&lt;$E$34,6)))))),
IF(FT502&gt;$F$29,1,
IF(FT502&gt;$F$30,2,
IF(FT502&gt;$F$31,3,
IF(FT502&gt;$F$32,4,
IF(FT502&gt;$F$33,5,
IF(FT502&gt;$F$34,6)))))))</f>
        <v>2</v>
      </c>
      <c r="FW502" s="149" cm="1">
        <f t="array" ref="FW502">INDEX(Sections!$A$37:$F$67, MATCH(FT502, Acceleration!$H$6:$H$36, 1), Sections!FV502)</f>
        <v>9.4901727706756382</v>
      </c>
      <c r="FX502" s="129">
        <f>(BikeData!$G$5/FR502)*BikeData!$N$2*(Sections!$O$2/Sections!$N$2)-Sections!GC502/Sections!FR502</f>
        <v>8.7912323387704294</v>
      </c>
      <c r="FY502" s="129">
        <f>(Sections!$V$2*Sections!$L$2*BikeData!$N$2*((Sections!$P$2)/Sections!$M$2)/(1-Sections!$V$2*Sections!$N$2/Sections!$M$2))/Sections!FR502-Sections!GC502/Sections!FR502</f>
        <v>12.77105757036237</v>
      </c>
      <c r="FZ502" s="129">
        <f t="shared" si="503"/>
        <v>8.7912323387704294</v>
      </c>
      <c r="GA502" s="129">
        <f t="shared" si="497"/>
        <v>36.33542690402281</v>
      </c>
      <c r="GB502" s="129">
        <f t="shared" si="488"/>
        <v>2.7422823297209287E-2</v>
      </c>
      <c r="GC502" s="149">
        <f>0.5*Sections!$U$2*Sections!$T$2*Sections!FT502^2</f>
        <v>241.07500126420564</v>
      </c>
      <c r="GD502" s="149">
        <f>BikeData!$N$2*((Sections!$P$2)/Sections!$N$2)-(0.5*Sections!$U$2*Sections!$T$2*Sections!FT502^2)/BikeData!$G$5</f>
        <v>9.5211571406677269</v>
      </c>
      <c r="GE502" s="149">
        <f>Sections!$V$2*BikeData!$N$2*(Sections!$P$2/Sections!$M$2)/(1-Sections!$V$2*Sections!$N$2/Sections!$M$2)</f>
        <v>15.459349727578084</v>
      </c>
      <c r="GF502" s="149">
        <f t="shared" si="504"/>
        <v>9.5211571406677269</v>
      </c>
      <c r="GG502" s="149">
        <f t="shared" si="505"/>
        <v>38.541114220000054</v>
      </c>
      <c r="GH502" s="149">
        <f>MAX(0, (FT502^2 - CX$6^2)/(2*Sections!GF502))</f>
        <v>70.333129828219256</v>
      </c>
      <c r="GI502" s="149">
        <f t="shared" si="506"/>
        <v>1</v>
      </c>
      <c r="GJ502" s="149">
        <f t="shared" si="489"/>
        <v>-9.5211571406677269</v>
      </c>
      <c r="GK502" s="639"/>
    </row>
    <row r="503" spans="2:193">
      <c r="B503" s="65"/>
      <c r="C503" s="65"/>
      <c r="D503" s="65"/>
      <c r="E503" s="111"/>
      <c r="F503" s="111"/>
      <c r="K503" s="674"/>
      <c r="L503" s="192">
        <f>INDEX($B$29:$B$34, MATCH($P503, $A$29:$A$34, 0))</f>
        <v>300.69501336586995</v>
      </c>
      <c r="M503" s="149">
        <f t="shared" si="495"/>
        <v>477</v>
      </c>
      <c r="N503" s="149">
        <f t="shared" si="498"/>
        <v>37.909943802322623</v>
      </c>
      <c r="O503" s="149">
        <f t="shared" si="496"/>
        <v>136.47579768836144</v>
      </c>
      <c r="P503" s="149">
        <f>IF(AC503=1,
IF(N503&lt;$E$29,1,
IF(N503&lt;$E$30,2,
IF(N503&lt;$E$31,3,
IF(N503&lt;$E$32,4,
IF(N503&lt;$E$33,5,
IF(N503&lt;$E$34,6)))))),
IF(N503&gt;$F$29,1,
IF(N503&gt;$F$30,2,
IF(N503&gt;$F$31,3,
IF(N503&gt;$F$32,4,
IF(N503&gt;$F$33,5,
IF(N503&gt;$F$34,6)))))))</f>
        <v>2</v>
      </c>
      <c r="Q503" s="149" cm="1">
        <f t="array" ref="Q503">INDEX(Sections!$A$37:$F$67, MATCH(N503, Acceleration!$H$6:$H$36, 1), Sections!P503)</f>
        <v>9.4901727706756382</v>
      </c>
      <c r="R503" s="149">
        <f>(BikeData!$G$5/L503)*BikeData!$N$2*(Sections!$O$2/Sections!$N$2)-Sections!W503/Sections!L503</f>
        <v>8.7326530840772065</v>
      </c>
      <c r="S503" s="149">
        <f>(Sections!$V$2*Sections!$L$2*BikeData!$N$2*((Sections!$P$2)/Sections!$M$2)/(1-Sections!$V$2*Sections!$N$2/Sections!$M$2))/Sections!L503-Sections!W503/Sections!L503</f>
        <v>12.712478315669149</v>
      </c>
      <c r="T503" s="149">
        <f t="shared" si="493"/>
        <v>8.6376490575826992</v>
      </c>
      <c r="U503" s="149">
        <f t="shared" si="491"/>
        <v>37.65972607333017</v>
      </c>
      <c r="V503" s="149">
        <f t="shared" si="492"/>
        <v>2.6465644262982167E-2</v>
      </c>
      <c r="W503" s="149">
        <f>0.5*Sections!$U$2*Sections!$T$2*Sections!N503^2</f>
        <v>258.68949103714669</v>
      </c>
      <c r="X503" s="149">
        <f>BikeData!$N$2*((Sections!$P$2)/Sections!$N$2)-(0.5*Sections!$U$2*Sections!$T$2*Sections!N503^2)/BikeData!$G$5</f>
        <v>9.4544355884974962</v>
      </c>
      <c r="Y503" s="149">
        <f>Sections!$V$2*BikeData!$N$2*(Sections!$P$2/Sections!$M$2)/(1-Sections!$V$2*Sections!$N$2/Sections!$M$2)</f>
        <v>15.459349727578084</v>
      </c>
      <c r="Z503" s="149">
        <f t="shared" si="507"/>
        <v>9.4544355884974962</v>
      </c>
      <c r="AA503" s="149">
        <f>$D$2-M503</f>
        <v>26.199999999999989</v>
      </c>
      <c r="AB503" s="149">
        <f>MAX(0, (N503^2 - M$17^2)/(2*Sections!Z503))</f>
        <v>28.574982059427633</v>
      </c>
      <c r="AC503" s="149">
        <f t="shared" si="499"/>
        <v>1</v>
      </c>
      <c r="AD503" s="149">
        <f t="shared" si="494"/>
        <v>-9.4544355884974962</v>
      </c>
      <c r="AE503" s="639"/>
      <c r="FQ503" s="637"/>
      <c r="FR503" s="160">
        <f>INDEX($B$29:$B$34, MATCH($FV503, $A$29:$A$34, 0))</f>
        <v>300.69501336586995</v>
      </c>
      <c r="FS503" s="129">
        <f t="shared" si="500"/>
        <v>477</v>
      </c>
      <c r="FT503" s="129">
        <f t="shared" si="501"/>
        <v>36.33542690402281</v>
      </c>
      <c r="FU503" s="129">
        <f t="shared" si="502"/>
        <v>130.80753685448212</v>
      </c>
      <c r="FV503" s="149">
        <f>IF(GI503=1,
IF(FT503&lt;$E$29,1,
IF(FT503&lt;$E$30,2,
IF(FT503&lt;$E$31,3,
IF(FT503&lt;$E$32,4,
IF(FT503&lt;$E$33,5,
IF(FT503&lt;$E$34,6)))))),
IF(FT503&gt;$F$29,1,
IF(FT503&gt;$F$30,2,
IF(FT503&gt;$F$31,3,
IF(FT503&gt;$F$32,4,
IF(FT503&gt;$F$33,5,
IF(FT503&gt;$F$34,6)))))))</f>
        <v>2</v>
      </c>
      <c r="FW503" s="149" cm="1">
        <f t="array" ref="FW503">INDEX(Sections!$A$37:$F$67, MATCH(FT503, Acceleration!$H$6:$H$36, 1), Sections!FV503)</f>
        <v>9.4901727706756382</v>
      </c>
      <c r="FX503" s="129">
        <f>(BikeData!$G$5/FR503)*BikeData!$N$2*(Sections!$O$2/Sections!$N$2)-Sections!GC503/Sections!FR503</f>
        <v>8.8026313191933934</v>
      </c>
      <c r="FY503" s="129">
        <f>(Sections!$V$2*Sections!$L$2*BikeData!$N$2*((Sections!$P$2)/Sections!$M$2)/(1-Sections!$V$2*Sections!$N$2/Sections!$M$2))/Sections!FR503-Sections!GC503/Sections!FR503</f>
        <v>12.782456550785334</v>
      </c>
      <c r="FZ503" s="129">
        <f t="shared" si="503"/>
        <v>8.8026313191933934</v>
      </c>
      <c r="GA503" s="129">
        <f t="shared" si="497"/>
        <v>36.072080162142676</v>
      </c>
      <c r="GB503" s="129">
        <f t="shared" si="488"/>
        <v>2.7621445358869172E-2</v>
      </c>
      <c r="GC503" s="149">
        <f>0.5*Sections!$U$2*Sections!$T$2*Sections!FT503^2</f>
        <v>237.64738469356521</v>
      </c>
      <c r="GD503" s="149">
        <f>BikeData!$N$2*((Sections!$P$2)/Sections!$N$2)-(0.5*Sections!$U$2*Sections!$T$2*Sections!FT503^2)/BikeData!$G$5</f>
        <v>9.5341405367686374</v>
      </c>
      <c r="GE503" s="149">
        <f>Sections!$V$2*BikeData!$N$2*(Sections!$P$2/Sections!$M$2)/(1-Sections!$V$2*Sections!$N$2/Sections!$M$2)</f>
        <v>15.459349727578084</v>
      </c>
      <c r="GF503" s="149">
        <f t="shared" si="504"/>
        <v>9.5341405367686374</v>
      </c>
      <c r="GG503" s="149">
        <f t="shared" si="505"/>
        <v>37.541114220000054</v>
      </c>
      <c r="GH503" s="149">
        <f>MAX(0, (FT503^2 - CX$6^2)/(2*Sections!GF503))</f>
        <v>69.238713400854451</v>
      </c>
      <c r="GI503" s="149">
        <f t="shared" si="506"/>
        <v>1</v>
      </c>
      <c r="GJ503" s="149">
        <f t="shared" si="489"/>
        <v>-9.5341405367686374</v>
      </c>
      <c r="GK503" s="639"/>
    </row>
    <row r="504" spans="2:193">
      <c r="B504" s="65"/>
      <c r="C504" s="65"/>
      <c r="D504" s="65"/>
      <c r="E504" s="111"/>
      <c r="F504" s="111"/>
      <c r="K504" s="674"/>
      <c r="L504" s="192">
        <f>INDEX($B$29:$B$34, MATCH($P504, $A$29:$A$34, 0))</f>
        <v>300.69501336586995</v>
      </c>
      <c r="M504" s="149">
        <f t="shared" si="495"/>
        <v>478</v>
      </c>
      <c r="N504" s="149">
        <f t="shared" si="498"/>
        <v>37.65972607333017</v>
      </c>
      <c r="O504" s="149">
        <f t="shared" si="496"/>
        <v>135.5750138639886</v>
      </c>
      <c r="P504" s="149">
        <f>IF(AC504=1,
IF(N504&lt;$E$29,1,
IF(N504&lt;$E$30,2,
IF(N504&lt;$E$31,3,
IF(N504&lt;$E$32,4,
IF(N504&lt;$E$33,5,
IF(N504&lt;$E$34,6)))))),
IF(N504&gt;$F$29,1,
IF(N504&gt;$F$30,2,
IF(N504&gt;$F$31,3,
IF(N504&gt;$F$32,4,
IF(N504&gt;$F$33,5,
IF(N504&gt;$F$34,6)))))))</f>
        <v>2</v>
      </c>
      <c r="Q504" s="149" cm="1">
        <f t="array" ref="Q504">INDEX(Sections!$A$37:$F$67, MATCH(N504, Acceleration!$H$6:$H$36, 1), Sections!P504)</f>
        <v>9.4901727706756382</v>
      </c>
      <c r="R504" s="149">
        <f>(BikeData!$G$5/L504)*BikeData!$N$2*(Sections!$O$2/Sections!$N$2)-Sections!W504/Sections!L504</f>
        <v>8.7439721836983164</v>
      </c>
      <c r="S504" s="149">
        <f>(Sections!$V$2*Sections!$L$2*BikeData!$N$2*((Sections!$P$2)/Sections!$M$2)/(1-Sections!$V$2*Sections!$N$2/Sections!$M$2))/Sections!L504-Sections!W504/Sections!L504</f>
        <v>12.723797415290257</v>
      </c>
      <c r="T504" s="149">
        <f t="shared" si="493"/>
        <v>8.6376490575826992</v>
      </c>
      <c r="U504" s="149">
        <f t="shared" si="491"/>
        <v>37.407490051017014</v>
      </c>
      <c r="V504" s="149">
        <f t="shared" si="492"/>
        <v>2.6642788999755241E-2</v>
      </c>
      <c r="W504" s="149">
        <f>0.5*Sections!$U$2*Sections!$T$2*Sections!N504^2</f>
        <v>255.28589422528754</v>
      </c>
      <c r="X504" s="149">
        <f>BikeData!$N$2*((Sections!$P$2)/Sections!$N$2)-(0.5*Sections!$U$2*Sections!$T$2*Sections!N504^2)/BikeData!$G$5</f>
        <v>9.4673280006636276</v>
      </c>
      <c r="Y504" s="149">
        <f>Sections!$V$2*BikeData!$N$2*(Sections!$P$2/Sections!$M$2)/(1-Sections!$V$2*Sections!$N$2/Sections!$M$2)</f>
        <v>15.459349727578084</v>
      </c>
      <c r="Z504" s="149">
        <f t="shared" si="507"/>
        <v>9.4673280006636276</v>
      </c>
      <c r="AA504" s="149">
        <f>$D$2-M504</f>
        <v>25.199999999999989</v>
      </c>
      <c r="AB504" s="149">
        <f>MAX(0, (N504^2 - M$17^2)/(2*Sections!Z504))</f>
        <v>27.537431017131535</v>
      </c>
      <c r="AC504" s="149">
        <f t="shared" si="499"/>
        <v>1</v>
      </c>
      <c r="AD504" s="149">
        <f t="shared" si="494"/>
        <v>-9.4673280006636276</v>
      </c>
      <c r="AE504" s="639"/>
      <c r="FQ504" s="637"/>
      <c r="FR504" s="160">
        <f>INDEX($B$29:$B$34, MATCH($FV504, $A$29:$A$34, 0))</f>
        <v>300.69501336586995</v>
      </c>
      <c r="FS504" s="129">
        <f t="shared" si="500"/>
        <v>478</v>
      </c>
      <c r="FT504" s="129">
        <f t="shared" si="501"/>
        <v>36.072080162142676</v>
      </c>
      <c r="FU504" s="129">
        <f t="shared" si="502"/>
        <v>129.85948858371364</v>
      </c>
      <c r="FV504" s="149">
        <f>IF(GI504=1,
IF(FT504&lt;$E$29,1,
IF(FT504&lt;$E$30,2,
IF(FT504&lt;$E$31,3,
IF(FT504&lt;$E$32,4,
IF(FT504&lt;$E$33,5,
IF(FT504&lt;$E$34,6)))))),
IF(FT504&gt;$F$29,1,
IF(FT504&gt;$F$30,2,
IF(FT504&gt;$F$31,3,
IF(FT504&gt;$F$32,4,
IF(FT504&gt;$F$33,5,
IF(FT504&gt;$F$34,6)))))))</f>
        <v>2</v>
      </c>
      <c r="FW504" s="149" cm="1">
        <f t="array" ref="FW504">INDEX(Sections!$A$37:$F$67, MATCH(FT504, Acceleration!$H$6:$H$36, 1), Sections!FV504)</f>
        <v>9.4901727706756382</v>
      </c>
      <c r="FX504" s="129">
        <f>(BikeData!$G$5/FR504)*BikeData!$N$2*(Sections!$O$2/Sections!$N$2)-Sections!GC504/Sections!FR504</f>
        <v>8.8140458436805709</v>
      </c>
      <c r="FY504" s="129">
        <f>(Sections!$V$2*Sections!$L$2*BikeData!$N$2*((Sections!$P$2)/Sections!$M$2)/(1-Sections!$V$2*Sections!$N$2/Sections!$M$2))/Sections!FR504-Sections!GC504/Sections!FR504</f>
        <v>12.793871075272511</v>
      </c>
      <c r="FZ504" s="129">
        <f t="shared" si="503"/>
        <v>8.8140458436805709</v>
      </c>
      <c r="GA504" s="129">
        <f t="shared" si="497"/>
        <v>35.806433555285089</v>
      </c>
      <c r="GB504" s="129">
        <f t="shared" si="488"/>
        <v>2.7824726702926756E-2</v>
      </c>
      <c r="GC504" s="149">
        <f>0.5*Sections!$U$2*Sections!$T$2*Sections!FT504^2</f>
        <v>234.21509410032846</v>
      </c>
      <c r="GD504" s="149">
        <f>BikeData!$N$2*((Sections!$P$2)/Sections!$N$2)-(0.5*Sections!$U$2*Sections!$T$2*Sections!FT504^2)/BikeData!$G$5</f>
        <v>9.5471416375005944</v>
      </c>
      <c r="GE504" s="149">
        <f>Sections!$V$2*BikeData!$N$2*(Sections!$P$2/Sections!$M$2)/(1-Sections!$V$2*Sections!$N$2/Sections!$M$2)</f>
        <v>15.459349727578084</v>
      </c>
      <c r="GF504" s="149">
        <f t="shared" si="504"/>
        <v>9.5471416375005944</v>
      </c>
      <c r="GG504" s="149">
        <f t="shared" si="505"/>
        <v>36.541114220000054</v>
      </c>
      <c r="GH504" s="149">
        <f>MAX(0, (FT504^2 - CX$6^2)/(2*Sections!GF504))</f>
        <v>68.145787327226401</v>
      </c>
      <c r="GI504" s="149">
        <f t="shared" si="506"/>
        <v>1</v>
      </c>
      <c r="GJ504" s="149">
        <f t="shared" si="489"/>
        <v>-9.5471416375005944</v>
      </c>
      <c r="GK504" s="639"/>
    </row>
    <row r="505" spans="2:193">
      <c r="B505" s="65"/>
      <c r="C505" s="65"/>
      <c r="D505" s="65"/>
      <c r="E505" s="111"/>
      <c r="F505" s="111"/>
      <c r="K505" s="674"/>
      <c r="L505" s="192">
        <f>INDEX($B$29:$B$34, MATCH($P505, $A$29:$A$34, 0))</f>
        <v>300.69501336586995</v>
      </c>
      <c r="M505" s="149">
        <f t="shared" si="495"/>
        <v>479</v>
      </c>
      <c r="N505" s="149">
        <f t="shared" si="498"/>
        <v>37.407490051017014</v>
      </c>
      <c r="O505" s="149">
        <f t="shared" si="496"/>
        <v>134.66696418366126</v>
      </c>
      <c r="P505" s="149">
        <f>IF(AC505=1,
IF(N505&lt;$E$29,1,
IF(N505&lt;$E$30,2,
IF(N505&lt;$E$31,3,
IF(N505&lt;$E$32,4,
IF(N505&lt;$E$33,5,
IF(N505&lt;$E$34,6)))))),
IF(N505&gt;$F$29,1,
IF(N505&gt;$F$30,2,
IF(N505&gt;$F$31,3,
IF(N505&gt;$F$32,4,
IF(N505&gt;$F$33,5,
IF(N505&gt;$F$34,6)))))))</f>
        <v>2</v>
      </c>
      <c r="Q505" s="149" cm="1">
        <f t="array" ref="Q505">INDEX(Sections!$A$37:$F$67, MATCH(N505, Acceleration!$H$6:$H$36, 1), Sections!P505)</f>
        <v>9.4901727706756382</v>
      </c>
      <c r="R505" s="149">
        <f>(BikeData!$G$5/L505)*BikeData!$N$2*(Sections!$O$2/Sections!$N$2)-Sections!W505/Sections!L505</f>
        <v>8.7553067184552731</v>
      </c>
      <c r="S505" s="149">
        <f>(Sections!$V$2*Sections!$L$2*BikeData!$N$2*((Sections!$P$2)/Sections!$M$2)/(1-Sections!$V$2*Sections!$N$2/Sections!$M$2))/Sections!L505-Sections!W505/Sections!L505</f>
        <v>12.735131950047213</v>
      </c>
      <c r="T505" s="149">
        <f t="shared" si="493"/>
        <v>8.6376490575826992</v>
      </c>
      <c r="U505" s="149">
        <f t="shared" si="491"/>
        <v>37.153194155148398</v>
      </c>
      <c r="V505" s="149">
        <f t="shared" si="492"/>
        <v>2.6823788183996271E-2</v>
      </c>
      <c r="W505" s="149">
        <f>0.5*Sections!$U$2*Sections!$T$2*Sections!N505^2</f>
        <v>251.8776561450486</v>
      </c>
      <c r="X505" s="149">
        <f>BikeData!$N$2*((Sections!$P$2)/Sections!$N$2)-(0.5*Sections!$U$2*Sections!$T$2*Sections!N505^2)/BikeData!$G$5</f>
        <v>9.4802379933918068</v>
      </c>
      <c r="Y505" s="149">
        <f>Sections!$V$2*BikeData!$N$2*(Sections!$P$2/Sections!$M$2)/(1-Sections!$V$2*Sections!$N$2/Sections!$M$2)</f>
        <v>15.459349727578084</v>
      </c>
      <c r="Z505" s="149">
        <f t="shared" si="507"/>
        <v>9.4802379933918068</v>
      </c>
      <c r="AA505" s="149">
        <f>$D$2-M505</f>
        <v>24.199999999999989</v>
      </c>
      <c r="AB505" s="149">
        <f>MAX(0, (N505^2 - M$17^2)/(2*Sections!Z505))</f>
        <v>26.501292890462715</v>
      </c>
      <c r="AC505" s="149">
        <f t="shared" si="499"/>
        <v>1</v>
      </c>
      <c r="AD505" s="149">
        <f t="shared" si="494"/>
        <v>-9.4802379933918068</v>
      </c>
      <c r="AE505" s="639"/>
      <c r="FQ505" s="637"/>
      <c r="FR505" s="160">
        <f>INDEX($B$29:$B$34, MATCH($FV505, $A$29:$A$34, 0))</f>
        <v>300.69501336586995</v>
      </c>
      <c r="FS505" s="129">
        <f t="shared" si="500"/>
        <v>479</v>
      </c>
      <c r="FT505" s="129">
        <f t="shared" si="501"/>
        <v>35.806433555285089</v>
      </c>
      <c r="FU505" s="129">
        <f t="shared" si="502"/>
        <v>128.90316079902632</v>
      </c>
      <c r="FV505" s="149">
        <f>IF(GI505=1,
IF(FT505&lt;$E$29,1,
IF(FT505&lt;$E$30,2,
IF(FT505&lt;$E$31,3,
IF(FT505&lt;$E$32,4,
IF(FT505&lt;$E$33,5,
IF(FT505&lt;$E$34,6)))))),
IF(FT505&gt;$F$29,1,
IF(FT505&gt;$F$30,2,
IF(FT505&gt;$F$31,3,
IF(FT505&gt;$F$32,4,
IF(FT505&gt;$F$33,5,
IF(FT505&gt;$F$34,6)))))))</f>
        <v>2</v>
      </c>
      <c r="FW505" s="149" cm="1">
        <f t="array" ref="FW505">INDEX(Sections!$A$37:$F$67, MATCH(FT505, Acceleration!$H$6:$H$36, 1), Sections!FV505)</f>
        <v>9.4901727706756382</v>
      </c>
      <c r="FX505" s="129">
        <f>(BikeData!$G$5/FR505)*BikeData!$N$2*(Sections!$O$2/Sections!$N$2)-Sections!GC505/Sections!FR505</f>
        <v>8.825475933428411</v>
      </c>
      <c r="FY505" s="129">
        <f>(Sections!$V$2*Sections!$L$2*BikeData!$N$2*((Sections!$P$2)/Sections!$M$2)/(1-Sections!$V$2*Sections!$N$2/Sections!$M$2))/Sections!FR505-Sections!GC505/Sections!FR505</f>
        <v>12.805301165020351</v>
      </c>
      <c r="FZ505" s="129">
        <f t="shared" si="503"/>
        <v>8.825475933428411</v>
      </c>
      <c r="GA505" s="129">
        <f t="shared" si="497"/>
        <v>35.538435010774371</v>
      </c>
      <c r="GB505" s="129">
        <f t="shared" si="488"/>
        <v>2.8032850017070936E-2</v>
      </c>
      <c r="GC505" s="149">
        <f>0.5*Sections!$U$2*Sections!$T$2*Sections!FT505^2</f>
        <v>230.77812311082826</v>
      </c>
      <c r="GD505" s="149">
        <f>BikeData!$N$2*((Sections!$P$2)/Sections!$N$2)-(0.5*Sections!$U$2*Sections!$T$2*Sections!FT505^2)/BikeData!$G$5</f>
        <v>9.560160467006277</v>
      </c>
      <c r="GE505" s="149">
        <f>Sections!$V$2*BikeData!$N$2*(Sections!$P$2/Sections!$M$2)/(1-Sections!$V$2*Sections!$N$2/Sections!$M$2)</f>
        <v>15.459349727578084</v>
      </c>
      <c r="GF505" s="149">
        <f t="shared" si="504"/>
        <v>9.560160467006277</v>
      </c>
      <c r="GG505" s="149">
        <f t="shared" si="505"/>
        <v>35.541114220000054</v>
      </c>
      <c r="GH505" s="149">
        <f>MAX(0, (FT505^2 - CX$6^2)/(2*Sections!GF505))</f>
        <v>67.054349577802128</v>
      </c>
      <c r="GI505" s="149">
        <f t="shared" si="506"/>
        <v>1</v>
      </c>
      <c r="GJ505" s="149">
        <f t="shared" si="489"/>
        <v>-9.560160467006277</v>
      </c>
      <c r="GK505" s="639"/>
    </row>
    <row r="506" spans="2:193">
      <c r="B506" s="65"/>
      <c r="C506" s="65"/>
      <c r="D506" s="65"/>
      <c r="E506" s="111"/>
      <c r="F506" s="111"/>
      <c r="K506" s="674"/>
      <c r="L506" s="192">
        <f>INDEX($B$29:$B$34, MATCH($P506, $A$29:$A$34, 0))</f>
        <v>300.69501336586995</v>
      </c>
      <c r="M506" s="149">
        <f t="shared" si="495"/>
        <v>480</v>
      </c>
      <c r="N506" s="149">
        <f t="shared" si="498"/>
        <v>37.153194155148398</v>
      </c>
      <c r="O506" s="149">
        <f t="shared" si="496"/>
        <v>133.75149895853423</v>
      </c>
      <c r="P506" s="149">
        <f>IF(AC506=1,
IF(N506&lt;$E$29,1,
IF(N506&lt;$E$30,2,
IF(N506&lt;$E$31,3,
IF(N506&lt;$E$32,4,
IF(N506&lt;$E$33,5,
IF(N506&lt;$E$34,6)))))),
IF(N506&gt;$F$29,1,
IF(N506&gt;$F$30,2,
IF(N506&gt;$F$31,3,
IF(N506&gt;$F$32,4,
IF(N506&gt;$F$33,5,
IF(N506&gt;$F$34,6)))))))</f>
        <v>2</v>
      </c>
      <c r="Q506" s="149" cm="1">
        <f t="array" ref="Q506">INDEX(Sections!$A$37:$F$67, MATCH(N506, Acceleration!$H$6:$H$36, 1), Sections!P506)</f>
        <v>9.4901727706756382</v>
      </c>
      <c r="R506" s="149">
        <f>(BikeData!$G$5/L506)*BikeData!$N$2*(Sections!$O$2/Sections!$N$2)-Sections!W506/Sections!L506</f>
        <v>8.7666567093959884</v>
      </c>
      <c r="S506" s="149">
        <f>(Sections!$V$2*Sections!$L$2*BikeData!$N$2*((Sections!$P$2)/Sections!$M$2)/(1-Sections!$V$2*Sections!$N$2/Sections!$M$2))/Sections!L506-Sections!W506/Sections!L506</f>
        <v>12.74648194098793</v>
      </c>
      <c r="T506" s="149">
        <f t="shared" si="493"/>
        <v>8.6376490575826992</v>
      </c>
      <c r="U506" s="149">
        <f t="shared" si="491"/>
        <v>36.896795318141685</v>
      </c>
      <c r="V506" s="149">
        <f t="shared" si="492"/>
        <v>2.7008781692283615E-2</v>
      </c>
      <c r="W506" s="149">
        <f>0.5*Sections!$U$2*Sections!$T$2*Sections!N506^2</f>
        <v>248.46477046742757</v>
      </c>
      <c r="X506" s="149">
        <f>BikeData!$N$2*((Sections!$P$2)/Sections!$N$2)-(0.5*Sections!$U$2*Sections!$T$2*Sections!N506^2)/BikeData!$G$5</f>
        <v>9.4931655906555221</v>
      </c>
      <c r="Y506" s="149">
        <f>Sections!$V$2*BikeData!$N$2*(Sections!$P$2/Sections!$M$2)/(1-Sections!$V$2*Sections!$N$2/Sections!$M$2)</f>
        <v>15.459349727578084</v>
      </c>
      <c r="Z506" s="149">
        <f t="shared" si="507"/>
        <v>9.4931655906555221</v>
      </c>
      <c r="AA506" s="149">
        <f>$D$2-M506</f>
        <v>23.199999999999989</v>
      </c>
      <c r="AB506" s="149">
        <f>MAX(0, (N506^2 - M$17^2)/(2*Sections!Z506))</f>
        <v>25.466565755341794</v>
      </c>
      <c r="AC506" s="149">
        <f t="shared" si="499"/>
        <v>1</v>
      </c>
      <c r="AD506" s="149">
        <f t="shared" si="494"/>
        <v>-9.4931655906555221</v>
      </c>
      <c r="AE506" s="639"/>
      <c r="FQ506" s="637"/>
      <c r="FR506" s="160">
        <f>INDEX($B$29:$B$34, MATCH($FV506, $A$29:$A$34, 0))</f>
        <v>300.69501336586995</v>
      </c>
      <c r="FS506" s="129">
        <f t="shared" si="500"/>
        <v>480</v>
      </c>
      <c r="FT506" s="129">
        <f t="shared" si="501"/>
        <v>35.538435010774371</v>
      </c>
      <c r="FU506" s="129">
        <f t="shared" si="502"/>
        <v>127.93836603878773</v>
      </c>
      <c r="FV506" s="149">
        <f>IF(GI506=1,
IF(FT506&lt;$E$29,1,
IF(FT506&lt;$E$30,2,
IF(FT506&lt;$E$31,3,
IF(FT506&lt;$E$32,4,
IF(FT506&lt;$E$33,5,
IF(FT506&lt;$E$34,6)))))),
IF(FT506&gt;$F$29,1,
IF(FT506&gt;$F$30,2,
IF(FT506&gt;$F$31,3,
IF(FT506&gt;$F$32,4,
IF(FT506&gt;$F$33,5,
IF(FT506&gt;$F$34,6)))))))</f>
        <v>2</v>
      </c>
      <c r="FW506" s="149" cm="1">
        <f t="array" ref="FW506">INDEX(Sections!$A$37:$F$67, MATCH(FT506, Acceleration!$H$6:$H$36, 1), Sections!FV506)</f>
        <v>9.4901727706756382</v>
      </c>
      <c r="FX506" s="129">
        <f>(BikeData!$G$5/FR506)*BikeData!$N$2*(Sections!$O$2/Sections!$N$2)-Sections!GC506/Sections!FR506</f>
        <v>8.8369216096622729</v>
      </c>
      <c r="FY506" s="129">
        <f>(Sections!$V$2*Sections!$L$2*BikeData!$N$2*((Sections!$P$2)/Sections!$M$2)/(1-Sections!$V$2*Sections!$N$2/Sections!$M$2))/Sections!FR506-Sections!GC506/Sections!FR506</f>
        <v>12.816746841254213</v>
      </c>
      <c r="FZ506" s="129">
        <f t="shared" si="503"/>
        <v>8.8369216096622729</v>
      </c>
      <c r="GA506" s="129">
        <f t="shared" si="497"/>
        <v>35.268030408800982</v>
      </c>
      <c r="GB506" s="129">
        <f t="shared" si="488"/>
        <v>2.8246008159688512E-2</v>
      </c>
      <c r="GC506" s="149">
        <f>0.5*Sections!$U$2*Sections!$T$2*Sections!FT506^2</f>
        <v>227.33646534270605</v>
      </c>
      <c r="GD506" s="149">
        <f>BikeData!$N$2*((Sections!$P$2)/Sections!$N$2)-(0.5*Sections!$U$2*Sections!$T$2*Sections!FT506^2)/BikeData!$G$5</f>
        <v>9.5731970494612852</v>
      </c>
      <c r="GE506" s="149">
        <f>Sections!$V$2*BikeData!$N$2*(Sections!$P$2/Sections!$M$2)/(1-Sections!$V$2*Sections!$N$2/Sections!$M$2)</f>
        <v>15.459349727578084</v>
      </c>
      <c r="GF506" s="149">
        <f t="shared" si="504"/>
        <v>9.5731970494612852</v>
      </c>
      <c r="GG506" s="149">
        <f t="shared" si="505"/>
        <v>34.541114220000054</v>
      </c>
      <c r="GH506" s="149">
        <f>MAX(0, (FT506^2 - CX$6^2)/(2*Sections!GF506))</f>
        <v>65.964398125812394</v>
      </c>
      <c r="GI506" s="149">
        <f t="shared" si="506"/>
        <v>1</v>
      </c>
      <c r="GJ506" s="149">
        <f t="shared" si="489"/>
        <v>-9.5731970494612852</v>
      </c>
      <c r="GK506" s="639"/>
    </row>
    <row r="507" spans="2:193">
      <c r="B507" s="65"/>
      <c r="C507" s="65"/>
      <c r="D507" s="65"/>
      <c r="E507" s="111"/>
      <c r="F507" s="111"/>
      <c r="K507" s="674"/>
      <c r="L507" s="192">
        <f>INDEX($B$29:$B$34, MATCH($P507, $A$29:$A$34, 0))</f>
        <v>300.69501336586995</v>
      </c>
      <c r="M507" s="149">
        <f t="shared" si="495"/>
        <v>481</v>
      </c>
      <c r="N507" s="149">
        <f t="shared" si="498"/>
        <v>36.896795318141685</v>
      </c>
      <c r="O507" s="149">
        <f t="shared" si="496"/>
        <v>132.82846314531008</v>
      </c>
      <c r="P507" s="149">
        <f>IF(AC507=1,
IF(N507&lt;$E$29,1,
IF(N507&lt;$E$30,2,
IF(N507&lt;$E$31,3,
IF(N507&lt;$E$32,4,
IF(N507&lt;$E$33,5,
IF(N507&lt;$E$34,6)))))),
IF(N507&gt;$F$29,1,
IF(N507&gt;$F$30,2,
IF(N507&gt;$F$31,3,
IF(N507&gt;$F$32,4,
IF(N507&gt;$F$33,5,
IF(N507&gt;$F$34,6)))))))</f>
        <v>2</v>
      </c>
      <c r="Q507" s="149" cm="1">
        <f t="array" ref="Q507">INDEX(Sections!$A$37:$F$67, MATCH(N507, Acceleration!$H$6:$H$36, 1), Sections!P507)</f>
        <v>9.4901727706756382</v>
      </c>
      <c r="R507" s="149">
        <f>(BikeData!$G$5/L507)*BikeData!$N$2*(Sections!$O$2/Sections!$N$2)-Sections!W507/Sections!L507</f>
        <v>8.7780221775970784</v>
      </c>
      <c r="S507" s="149">
        <f>(Sections!$V$2*Sections!$L$2*BikeData!$N$2*((Sections!$P$2)/Sections!$M$2)/(1-Sections!$V$2*Sections!$N$2/Sections!$M$2))/Sections!L507-Sections!W507/Sections!L507</f>
        <v>12.757847409189019</v>
      </c>
      <c r="T507" s="149">
        <f t="shared" si="493"/>
        <v>8.6376490575826992</v>
      </c>
      <c r="U507" s="149">
        <f t="shared" si="491"/>
        <v>36.638248908973807</v>
      </c>
      <c r="V507" s="149">
        <f t="shared" si="492"/>
        <v>2.7197916599096806E-2</v>
      </c>
      <c r="W507" s="149">
        <f>0.5*Sections!$U$2*Sections!$T$2*Sections!N507^2</f>
        <v>245.04723085479156</v>
      </c>
      <c r="X507" s="149">
        <f>BikeData!$N$2*((Sections!$P$2)/Sections!$N$2)-(0.5*Sections!$U$2*Sections!$T$2*Sections!N507^2)/BikeData!$G$5</f>
        <v>9.5061108164609625</v>
      </c>
      <c r="Y507" s="149">
        <f>Sections!$V$2*BikeData!$N$2*(Sections!$P$2/Sections!$M$2)/(1-Sections!$V$2*Sections!$N$2/Sections!$M$2)</f>
        <v>15.459349727578084</v>
      </c>
      <c r="Z507" s="149">
        <f t="shared" si="507"/>
        <v>9.5061108164609625</v>
      </c>
      <c r="AA507" s="149">
        <f>$D$2-M507</f>
        <v>22.199999999999989</v>
      </c>
      <c r="AB507" s="149">
        <f>MAX(0, (N507^2 - M$17^2)/(2*Sections!Z507))</f>
        <v>24.433247690309553</v>
      </c>
      <c r="AC507" s="149">
        <f t="shared" si="499"/>
        <v>1</v>
      </c>
      <c r="AD507" s="149">
        <f t="shared" si="494"/>
        <v>-9.5061108164609625</v>
      </c>
      <c r="AE507" s="639"/>
      <c r="FQ507" s="637"/>
      <c r="FR507" s="160">
        <f>INDEX($B$29:$B$34, MATCH($FV507, $A$29:$A$34, 0))</f>
        <v>300.69501336586995</v>
      </c>
      <c r="FS507" s="129">
        <f t="shared" si="500"/>
        <v>481</v>
      </c>
      <c r="FT507" s="129">
        <f t="shared" si="501"/>
        <v>35.268030408800982</v>
      </c>
      <c r="FU507" s="129">
        <f t="shared" si="502"/>
        <v>126.96490947168354</v>
      </c>
      <c r="FV507" s="149">
        <f>IF(GI507=1,
IF(FT507&lt;$E$29,1,
IF(FT507&lt;$E$30,2,
IF(FT507&lt;$E$31,3,
IF(FT507&lt;$E$32,4,
IF(FT507&lt;$E$33,5,
IF(FT507&lt;$E$34,6)))))),
IF(FT507&gt;$F$29,1,
IF(FT507&gt;$F$30,2,
IF(FT507&gt;$F$31,3,
IF(FT507&gt;$F$32,4,
IF(FT507&gt;$F$33,5,
IF(FT507&gt;$F$34,6)))))))</f>
        <v>2</v>
      </c>
      <c r="FW507" s="149" cm="1">
        <f t="array" ref="FW507">INDEX(Sections!$A$37:$F$67, MATCH(FT507, Acceleration!$H$6:$H$36, 1), Sections!FV507)</f>
        <v>9.4901727706756382</v>
      </c>
      <c r="FX507" s="129">
        <f>(BikeData!$G$5/FR507)*BikeData!$N$2*(Sections!$O$2/Sections!$N$2)-Sections!GC507/Sections!FR507</f>
        <v>8.8483828936364528</v>
      </c>
      <c r="FY507" s="129">
        <f>(Sections!$V$2*Sections!$L$2*BikeData!$N$2*((Sections!$P$2)/Sections!$M$2)/(1-Sections!$V$2*Sections!$N$2/Sections!$M$2))/Sections!FR507-Sections!GC507/Sections!FR507</f>
        <v>12.828208125228393</v>
      </c>
      <c r="FZ507" s="129">
        <f t="shared" si="503"/>
        <v>8.8483828936364528</v>
      </c>
      <c r="GA507" s="129">
        <f t="shared" si="497"/>
        <v>34.995163467227329</v>
      </c>
      <c r="GB507" s="129">
        <f t="shared" si="488"/>
        <v>2.8464404899224947E-2</v>
      </c>
      <c r="GC507" s="149">
        <f>0.5*Sections!$U$2*Sections!$T$2*Sections!FT507^2</f>
        <v>223.89011440489992</v>
      </c>
      <c r="GD507" s="149">
        <f>BikeData!$N$2*((Sections!$P$2)/Sections!$N$2)-(0.5*Sections!$U$2*Sections!$T$2*Sections!FT507^2)/BikeData!$G$5</f>
        <v>9.5862514090741868</v>
      </c>
      <c r="GE507" s="149">
        <f>Sections!$V$2*BikeData!$N$2*(Sections!$P$2/Sections!$M$2)/(1-Sections!$V$2*Sections!$N$2/Sections!$M$2)</f>
        <v>15.459349727578084</v>
      </c>
      <c r="GF507" s="149">
        <f t="shared" si="504"/>
        <v>9.5862514090741868</v>
      </c>
      <c r="GG507" s="149">
        <f t="shared" si="505"/>
        <v>33.541114220000054</v>
      </c>
      <c r="GH507" s="149">
        <f>MAX(0, (FT507^2 - CX$6^2)/(2*Sections!GF507))</f>
        <v>64.875930947247952</v>
      </c>
      <c r="GI507" s="149">
        <f t="shared" si="506"/>
        <v>1</v>
      </c>
      <c r="GJ507" s="149">
        <f t="shared" si="489"/>
        <v>-9.5862514090741868</v>
      </c>
      <c r="GK507" s="639"/>
    </row>
    <row r="508" spans="2:193">
      <c r="B508" s="65"/>
      <c r="C508" s="65"/>
      <c r="D508" s="65"/>
      <c r="E508" s="111"/>
      <c r="F508" s="111"/>
      <c r="K508" s="674"/>
      <c r="L508" s="192">
        <f>INDEX($B$29:$B$34, MATCH($P508, $A$29:$A$34, 0))</f>
        <v>300.69501336586995</v>
      </c>
      <c r="M508" s="149">
        <f t="shared" si="495"/>
        <v>482</v>
      </c>
      <c r="N508" s="149">
        <f t="shared" si="498"/>
        <v>36.638248908973807</v>
      </c>
      <c r="O508" s="149">
        <f t="shared" si="496"/>
        <v>131.89769607230571</v>
      </c>
      <c r="P508" s="149">
        <f>IF(AC508=1,
IF(N508&lt;$E$29,1,
IF(N508&lt;$E$30,2,
IF(N508&lt;$E$31,3,
IF(N508&lt;$E$32,4,
IF(N508&lt;$E$33,5,
IF(N508&lt;$E$34,6)))))),
IF(N508&gt;$F$29,1,
IF(N508&gt;$F$30,2,
IF(N508&gt;$F$31,3,
IF(N508&gt;$F$32,4,
IF(N508&gt;$F$33,5,
IF(N508&gt;$F$34,6)))))))</f>
        <v>2</v>
      </c>
      <c r="Q508" s="149" cm="1">
        <f t="array" ref="Q508">INDEX(Sections!$A$37:$F$67, MATCH(N508, Acceleration!$H$6:$H$36, 1), Sections!P508)</f>
        <v>9.4901727706756382</v>
      </c>
      <c r="R508" s="149">
        <f>(BikeData!$G$5/L508)*BikeData!$N$2*(Sections!$O$2/Sections!$N$2)-Sections!W508/Sections!L508</f>
        <v>8.7894031441638969</v>
      </c>
      <c r="S508" s="149">
        <f>(Sections!$V$2*Sections!$L$2*BikeData!$N$2*((Sections!$P$2)/Sections!$M$2)/(1-Sections!$V$2*Sections!$N$2/Sections!$M$2))/Sections!L508-Sections!W508/Sections!L508</f>
        <v>12.769228375755837</v>
      </c>
      <c r="T508" s="149">
        <f t="shared" si="493"/>
        <v>8.6376490575826992</v>
      </c>
      <c r="U508" s="149">
        <f t="shared" si="491"/>
        <v>36.377508651998504</v>
      </c>
      <c r="V508" s="149">
        <f t="shared" si="492"/>
        <v>2.7391347659851593E-2</v>
      </c>
      <c r="W508" s="149">
        <f>0.5*Sections!$U$2*Sections!$T$2*Sections!N508^2</f>
        <v>241.62503096086564</v>
      </c>
      <c r="X508" s="149">
        <f>BikeData!$N$2*((Sections!$P$2)/Sections!$N$2)-(0.5*Sections!$U$2*Sections!$T$2*Sections!N508^2)/BikeData!$G$5</f>
        <v>9.5190736948470445</v>
      </c>
      <c r="Y508" s="149">
        <f>Sections!$V$2*BikeData!$N$2*(Sections!$P$2/Sections!$M$2)/(1-Sections!$V$2*Sections!$N$2/Sections!$M$2)</f>
        <v>15.459349727578084</v>
      </c>
      <c r="Z508" s="149">
        <f t="shared" si="507"/>
        <v>9.5190736948470445</v>
      </c>
      <c r="AA508" s="149">
        <f>$D$2-M508</f>
        <v>21.199999999999989</v>
      </c>
      <c r="AB508" s="149">
        <f>MAX(0, (N508^2 - M$17^2)/(2*Sections!Z508))</f>
        <v>23.40133677652339</v>
      </c>
      <c r="AC508" s="149">
        <f t="shared" si="499"/>
        <v>1</v>
      </c>
      <c r="AD508" s="149">
        <f t="shared" si="494"/>
        <v>-9.5190736948470445</v>
      </c>
      <c r="AE508" s="639"/>
      <c r="FQ508" s="637"/>
      <c r="FR508" s="160">
        <f>INDEX($B$29:$B$34, MATCH($FV508, $A$29:$A$34, 0))</f>
        <v>300.69501336586995</v>
      </c>
      <c r="FS508" s="129">
        <f t="shared" si="500"/>
        <v>482</v>
      </c>
      <c r="FT508" s="129">
        <f t="shared" si="501"/>
        <v>34.995163467227329</v>
      </c>
      <c r="FU508" s="129">
        <f t="shared" si="502"/>
        <v>125.98258848201839</v>
      </c>
      <c r="FV508" s="149">
        <f>IF(GI508=1,
IF(FT508&lt;$E$29,1,
IF(FT508&lt;$E$30,2,
IF(FT508&lt;$E$31,3,
IF(FT508&lt;$E$32,4,
IF(FT508&lt;$E$33,5,
IF(FT508&lt;$E$34,6)))))),
IF(FT508&gt;$F$29,1,
IF(FT508&gt;$F$30,2,
IF(FT508&gt;$F$31,3,
IF(FT508&gt;$F$32,4,
IF(FT508&gt;$F$33,5,
IF(FT508&gt;$F$34,6)))))))</f>
        <v>2</v>
      </c>
      <c r="FW508" s="149" cm="1">
        <f t="array" ref="FW508">INDEX(Sections!$A$37:$F$67, MATCH(FT508, Acceleration!$H$6:$H$36, 1), Sections!FV508)</f>
        <v>9.4901727706756382</v>
      </c>
      <c r="FX508" s="129">
        <f>(BikeData!$G$5/FR508)*BikeData!$N$2*(Sections!$O$2/Sections!$N$2)-Sections!GC508/Sections!FR508</f>
        <v>8.8598598066342333</v>
      </c>
      <c r="FY508" s="129">
        <f>(Sections!$V$2*Sections!$L$2*BikeData!$N$2*((Sections!$P$2)/Sections!$M$2)/(1-Sections!$V$2*Sections!$N$2/Sections!$M$2))/Sections!FR508-Sections!GC508/Sections!FR508</f>
        <v>12.839685038226174</v>
      </c>
      <c r="FZ508" s="129">
        <f t="shared" si="503"/>
        <v>8.8598598066342333</v>
      </c>
      <c r="GA508" s="129">
        <f t="shared" si="497"/>
        <v>34.719775617906713</v>
      </c>
      <c r="GB508" s="129">
        <f t="shared" si="488"/>
        <v>2.8688255720307237E-2</v>
      </c>
      <c r="GC508" s="149">
        <f>0.5*Sections!$U$2*Sections!$T$2*Sections!FT508^2</f>
        <v>220.43906389763322</v>
      </c>
      <c r="GD508" s="149">
        <f>BikeData!$N$2*((Sections!$P$2)/Sections!$N$2)-(0.5*Sections!$U$2*Sections!$T$2*Sections!FT508^2)/BikeData!$G$5</f>
        <v>9.5993235700865611</v>
      </c>
      <c r="GE508" s="149">
        <f>Sections!$V$2*BikeData!$N$2*(Sections!$P$2/Sections!$M$2)/(1-Sections!$V$2*Sections!$N$2/Sections!$M$2)</f>
        <v>15.459349727578084</v>
      </c>
      <c r="GF508" s="149">
        <f t="shared" si="504"/>
        <v>9.5993235700865611</v>
      </c>
      <c r="GG508" s="149">
        <f t="shared" si="505"/>
        <v>32.541114220000054</v>
      </c>
      <c r="GH508" s="149">
        <f>MAX(0, (FT508^2 - CX$6^2)/(2*Sections!GF508))</f>
        <v>63.788946020855882</v>
      </c>
      <c r="GI508" s="149">
        <f t="shared" si="506"/>
        <v>1</v>
      </c>
      <c r="GJ508" s="149">
        <f t="shared" si="489"/>
        <v>-9.5993235700865611</v>
      </c>
      <c r="GK508" s="639"/>
    </row>
    <row r="509" spans="2:193">
      <c r="B509" s="65"/>
      <c r="C509" s="65"/>
      <c r="D509" s="65"/>
      <c r="E509" s="111"/>
      <c r="F509" s="111"/>
      <c r="K509" s="674"/>
      <c r="L509" s="192">
        <f>INDEX($B$29:$B$34, MATCH($P509, $A$29:$A$34, 0))</f>
        <v>300.69501336586995</v>
      </c>
      <c r="M509" s="149">
        <f t="shared" si="495"/>
        <v>483</v>
      </c>
      <c r="N509" s="149">
        <f t="shared" si="498"/>
        <v>36.377508651998504</v>
      </c>
      <c r="O509" s="149">
        <f t="shared" si="496"/>
        <v>130.95903114719462</v>
      </c>
      <c r="P509" s="149">
        <f>IF(AC509=1,
IF(N509&lt;$E$29,1,
IF(N509&lt;$E$30,2,
IF(N509&lt;$E$31,3,
IF(N509&lt;$E$32,4,
IF(N509&lt;$E$33,5,
IF(N509&lt;$E$34,6)))))),
IF(N509&gt;$F$29,1,
IF(N509&gt;$F$30,2,
IF(N509&gt;$F$31,3,
IF(N509&gt;$F$32,4,
IF(N509&gt;$F$33,5,
IF(N509&gt;$F$34,6)))))))</f>
        <v>2</v>
      </c>
      <c r="Q509" s="149" cm="1">
        <f t="array" ref="Q509">INDEX(Sections!$A$37:$F$67, MATCH(N509, Acceleration!$H$6:$H$36, 1), Sections!P509)</f>
        <v>9.4901727706756382</v>
      </c>
      <c r="R509" s="149">
        <f>(BikeData!$G$5/L509)*BikeData!$N$2*(Sections!$O$2/Sections!$N$2)-Sections!W509/Sections!L509</f>
        <v>8.8007996302305802</v>
      </c>
      <c r="S509" s="149">
        <f>(Sections!$V$2*Sections!$L$2*BikeData!$N$2*((Sections!$P$2)/Sections!$M$2)/(1-Sections!$V$2*Sections!$N$2/Sections!$M$2))/Sections!L509-Sections!W509/Sections!L509</f>
        <v>12.78062486182252</v>
      </c>
      <c r="T509" s="149">
        <f t="shared" si="493"/>
        <v>8.6376490575826992</v>
      </c>
      <c r="U509" s="149">
        <f t="shared" si="491"/>
        <v>36.114526540250459</v>
      </c>
      <c r="V509" s="149">
        <f t="shared" si="492"/>
        <v>2.7589237834143084E-2</v>
      </c>
      <c r="W509" s="149">
        <f>0.5*Sections!$U$2*Sections!$T$2*Sections!N509^2</f>
        <v>238.19816443072065</v>
      </c>
      <c r="X509" s="149">
        <f>BikeData!$N$2*((Sections!$P$2)/Sections!$N$2)-(0.5*Sections!$U$2*Sections!$T$2*Sections!N509^2)/BikeData!$G$5</f>
        <v>9.5320542498854728</v>
      </c>
      <c r="Y509" s="149">
        <f>Sections!$V$2*BikeData!$N$2*(Sections!$P$2/Sections!$M$2)/(1-Sections!$V$2*Sections!$N$2/Sections!$M$2)</f>
        <v>15.459349727578084</v>
      </c>
      <c r="Z509" s="149">
        <f t="shared" si="507"/>
        <v>9.5320542498854728</v>
      </c>
      <c r="AA509" s="149">
        <f>$D$2-M509</f>
        <v>20.199999999999989</v>
      </c>
      <c r="AB509" s="149">
        <f>MAX(0, (N509^2 - M$17^2)/(2*Sections!Z509))</f>
        <v>22.370831097753712</v>
      </c>
      <c r="AC509" s="149">
        <f t="shared" si="499"/>
        <v>1</v>
      </c>
      <c r="AD509" s="149">
        <f t="shared" si="494"/>
        <v>-9.5320542498854728</v>
      </c>
      <c r="AE509" s="639"/>
      <c r="FQ509" s="637"/>
      <c r="FR509" s="160">
        <f>INDEX($B$29:$B$34, MATCH($FV509, $A$29:$A$34, 0))</f>
        <v>300.69501336586995</v>
      </c>
      <c r="FS509" s="129">
        <f t="shared" si="500"/>
        <v>483</v>
      </c>
      <c r="FT509" s="129">
        <f t="shared" si="501"/>
        <v>34.719775617906713</v>
      </c>
      <c r="FU509" s="129">
        <f t="shared" si="502"/>
        <v>124.99119222446417</v>
      </c>
      <c r="FV509" s="149">
        <f>IF(GI509=1,
IF(FT509&lt;$E$29,1,
IF(FT509&lt;$E$30,2,
IF(FT509&lt;$E$31,3,
IF(FT509&lt;$E$32,4,
IF(FT509&lt;$E$33,5,
IF(FT509&lt;$E$34,6)))))),
IF(FT509&gt;$F$29,1,
IF(FT509&gt;$F$30,2,
IF(FT509&gt;$F$31,3,
IF(FT509&gt;$F$32,4,
IF(FT509&gt;$F$33,5,
IF(FT509&gt;$F$34,6)))))))</f>
        <v>2</v>
      </c>
      <c r="FW509" s="149" cm="1">
        <f t="array" ref="FW509">INDEX(Sections!$A$37:$F$67, MATCH(FT509, Acceleration!$H$6:$H$36, 1), Sections!FV509)</f>
        <v>9.4901727706756382</v>
      </c>
      <c r="FX509" s="129">
        <f>(BikeData!$G$5/FR509)*BikeData!$N$2*(Sections!$O$2/Sections!$N$2)-Sections!GC509/Sections!FR509</f>
        <v>8.8713523699679211</v>
      </c>
      <c r="FY509" s="129">
        <f>(Sections!$V$2*Sections!$L$2*BikeData!$N$2*((Sections!$P$2)/Sections!$M$2)/(1-Sections!$V$2*Sections!$N$2/Sections!$M$2))/Sections!FR509-Sections!GC509/Sections!FR509</f>
        <v>12.851177601559861</v>
      </c>
      <c r="FZ509" s="129">
        <f t="shared" si="503"/>
        <v>8.8713523699679211</v>
      </c>
      <c r="GA509" s="129">
        <f t="shared" si="497"/>
        <v>34.441805873737856</v>
      </c>
      <c r="GB509" s="129">
        <f t="shared" si="488"/>
        <v>2.8917788703857361E-2</v>
      </c>
      <c r="GC509" s="149">
        <f>0.5*Sections!$U$2*Sections!$T$2*Sections!FT509^2</f>
        <v>216.9833074124021</v>
      </c>
      <c r="GD509" s="149">
        <f>BikeData!$N$2*((Sections!$P$2)/Sections!$N$2)-(0.5*Sections!$U$2*Sections!$T$2*Sections!FT509^2)/BikeData!$G$5</f>
        <v>9.6124135567730438</v>
      </c>
      <c r="GE509" s="149">
        <f>Sections!$V$2*BikeData!$N$2*(Sections!$P$2/Sections!$M$2)/(1-Sections!$V$2*Sections!$N$2/Sections!$M$2)</f>
        <v>15.459349727578084</v>
      </c>
      <c r="GF509" s="149">
        <f t="shared" si="504"/>
        <v>9.6124135567730438</v>
      </c>
      <c r="GG509" s="149">
        <f t="shared" si="505"/>
        <v>31.541114220000054</v>
      </c>
      <c r="GH509" s="149">
        <f>MAX(0, (FT509^2 - CX$6^2)/(2*Sections!GF509))</f>
        <v>62.703441328135703</v>
      </c>
      <c r="GI509" s="149">
        <f t="shared" si="506"/>
        <v>1</v>
      </c>
      <c r="GJ509" s="149">
        <f t="shared" si="489"/>
        <v>-9.6124135567730438</v>
      </c>
      <c r="GK509" s="639"/>
    </row>
    <row r="510" spans="2:193">
      <c r="B510" s="65"/>
      <c r="C510" s="65"/>
      <c r="D510" s="65"/>
      <c r="E510" s="111"/>
      <c r="F510" s="111"/>
      <c r="K510" s="674"/>
      <c r="L510" s="192">
        <f>INDEX($B$29:$B$34, MATCH($P510, $A$29:$A$34, 0))</f>
        <v>300.69501336586995</v>
      </c>
      <c r="M510" s="149">
        <f t="shared" si="495"/>
        <v>484</v>
      </c>
      <c r="N510" s="149">
        <f t="shared" si="498"/>
        <v>36.114526540250459</v>
      </c>
      <c r="O510" s="149">
        <f t="shared" si="496"/>
        <v>130.01229554490166</v>
      </c>
      <c r="P510" s="149">
        <f>IF(AC510=1,
IF(N510&lt;$E$29,1,
IF(N510&lt;$E$30,2,
IF(N510&lt;$E$31,3,
IF(N510&lt;$E$32,4,
IF(N510&lt;$E$33,5,
IF(N510&lt;$E$34,6)))))),
IF(N510&gt;$F$29,1,
IF(N510&gt;$F$30,2,
IF(N510&gt;$F$31,3,
IF(N510&gt;$F$32,4,
IF(N510&gt;$F$33,5,
IF(N510&gt;$F$34,6)))))))</f>
        <v>2</v>
      </c>
      <c r="Q510" s="149" cm="1">
        <f t="array" ref="Q510">INDEX(Sections!$A$37:$F$67, MATCH(N510, Acceleration!$H$6:$H$36, 1), Sections!P510)</f>
        <v>9.4901727706756382</v>
      </c>
      <c r="R510" s="149">
        <f>(BikeData!$G$5/L510)*BikeData!$N$2*(Sections!$O$2/Sections!$N$2)-Sections!W510/Sections!L510</f>
        <v>8.8122116569600806</v>
      </c>
      <c r="S510" s="149">
        <f>(Sections!$V$2*Sections!$L$2*BikeData!$N$2*((Sections!$P$2)/Sections!$M$2)/(1-Sections!$V$2*Sections!$N$2/Sections!$M$2))/Sections!L510-Sections!W510/Sections!L510</f>
        <v>12.792036888552021</v>
      </c>
      <c r="T510" s="149">
        <f t="shared" si="493"/>
        <v>8.6376490575826992</v>
      </c>
      <c r="U510" s="149">
        <f t="shared" si="491"/>
        <v>35.849252742771263</v>
      </c>
      <c r="V510" s="149">
        <f t="shared" si="492"/>
        <v>2.7791758853219242E-2</v>
      </c>
      <c r="W510" s="149">
        <f>0.5*Sections!$U$2*Sections!$T$2*Sections!N510^2</f>
        <v>234.76662490076183</v>
      </c>
      <c r="X510" s="149">
        <f>BikeData!$N$2*((Sections!$P$2)/Sections!$N$2)-(0.5*Sections!$U$2*Sections!$T$2*Sections!N510^2)/BikeData!$G$5</f>
        <v>9.545052505680772</v>
      </c>
      <c r="Y510" s="149">
        <f>Sections!$V$2*BikeData!$N$2*(Sections!$P$2/Sections!$M$2)/(1-Sections!$V$2*Sections!$N$2/Sections!$M$2)</f>
        <v>15.459349727578084</v>
      </c>
      <c r="Z510" s="149">
        <f t="shared" si="507"/>
        <v>9.545052505680772</v>
      </c>
      <c r="AA510" s="149">
        <f>$D$2-M510</f>
        <v>19.199999999999989</v>
      </c>
      <c r="AB510" s="149">
        <f>MAX(0, (N510^2 - M$17^2)/(2*Sections!Z510))</f>
        <v>21.341728740380447</v>
      </c>
      <c r="AC510" s="149">
        <f t="shared" si="499"/>
        <v>1</v>
      </c>
      <c r="AD510" s="149">
        <f t="shared" si="494"/>
        <v>-9.545052505680772</v>
      </c>
      <c r="AE510" s="639"/>
      <c r="FQ510" s="637"/>
      <c r="FR510" s="160">
        <f>INDEX($B$29:$B$34, MATCH($FV510, $A$29:$A$34, 0))</f>
        <v>300.69501336586995</v>
      </c>
      <c r="FS510" s="129">
        <f t="shared" si="500"/>
        <v>484</v>
      </c>
      <c r="FT510" s="129">
        <f t="shared" si="501"/>
        <v>34.441805873737856</v>
      </c>
      <c r="FU510" s="129">
        <f t="shared" si="502"/>
        <v>123.99050114545628</v>
      </c>
      <c r="FV510" s="149">
        <f>IF(GI510=1,
IF(FT510&lt;$E$29,1,
IF(FT510&lt;$E$30,2,
IF(FT510&lt;$E$31,3,
IF(FT510&lt;$E$32,4,
IF(FT510&lt;$E$33,5,
IF(FT510&lt;$E$34,6)))))),
IF(FT510&gt;$F$29,1,
IF(FT510&gt;$F$30,2,
IF(FT510&gt;$F$31,3,
IF(FT510&gt;$F$32,4,
IF(FT510&gt;$F$33,5,
IF(FT510&gt;$F$34,6)))))))</f>
        <v>2</v>
      </c>
      <c r="FW510" s="149" cm="1">
        <f t="array" ref="FW510">INDEX(Sections!$A$37:$F$67, MATCH(FT510, Acceleration!$H$6:$H$36, 1), Sections!FV510)</f>
        <v>9.4901727706756382</v>
      </c>
      <c r="FX510" s="129">
        <f>(BikeData!$G$5/FR510)*BikeData!$N$2*(Sections!$O$2/Sections!$N$2)-Sections!GC510/Sections!FR510</f>
        <v>8.8828606049788803</v>
      </c>
      <c r="FY510" s="129">
        <f>(Sections!$V$2*Sections!$L$2*BikeData!$N$2*((Sections!$P$2)/Sections!$M$2)/(1-Sections!$V$2*Sections!$N$2/Sections!$M$2))/Sections!FR510-Sections!GC510/Sections!FR510</f>
        <v>12.862685836570821</v>
      </c>
      <c r="FZ510" s="129">
        <f t="shared" si="503"/>
        <v>8.8828606049788803</v>
      </c>
      <c r="GA510" s="129">
        <f t="shared" si="497"/>
        <v>34.161190685591755</v>
      </c>
      <c r="GB510" s="129">
        <f t="shared" si="488"/>
        <v>2.9153245489361844E-2</v>
      </c>
      <c r="GC510" s="149">
        <f>0.5*Sections!$U$2*Sections!$T$2*Sections!FT510^2</f>
        <v>213.5228385319638</v>
      </c>
      <c r="GD510" s="149">
        <f>BikeData!$N$2*((Sections!$P$2)/Sections!$N$2)-(0.5*Sections!$U$2*Sections!$T$2*Sections!FT510^2)/BikeData!$G$5</f>
        <v>9.6255213934413693</v>
      </c>
      <c r="GE510" s="149">
        <f>Sections!$V$2*BikeData!$N$2*(Sections!$P$2/Sections!$M$2)/(1-Sections!$V$2*Sections!$N$2/Sections!$M$2)</f>
        <v>15.459349727578084</v>
      </c>
      <c r="GF510" s="149">
        <f t="shared" si="504"/>
        <v>9.6255213934413693</v>
      </c>
      <c r="GG510" s="149">
        <f t="shared" si="505"/>
        <v>30.541114220000054</v>
      </c>
      <c r="GH510" s="149">
        <f>MAX(0, (FT510^2 - CX$6^2)/(2*Sections!GF510))</f>
        <v>61.619414853335705</v>
      </c>
      <c r="GI510" s="149">
        <f t="shared" si="506"/>
        <v>1</v>
      </c>
      <c r="GJ510" s="149">
        <f t="shared" si="489"/>
        <v>-9.6255213934413693</v>
      </c>
      <c r="GK510" s="639"/>
    </row>
    <row r="511" spans="2:193">
      <c r="B511" s="65"/>
      <c r="C511" s="65"/>
      <c r="D511" s="65"/>
      <c r="E511" s="111"/>
      <c r="F511" s="111"/>
      <c r="K511" s="674"/>
      <c r="L511" s="192">
        <f>INDEX($B$29:$B$34, MATCH($P511, $A$29:$A$34, 0))</f>
        <v>300.69501336586995</v>
      </c>
      <c r="M511" s="149">
        <f t="shared" si="495"/>
        <v>485</v>
      </c>
      <c r="N511" s="149">
        <f t="shared" si="498"/>
        <v>35.849252742771263</v>
      </c>
      <c r="O511" s="149">
        <f t="shared" si="496"/>
        <v>129.05730987397655</v>
      </c>
      <c r="P511" s="149">
        <f>IF(AC511=1,
IF(N511&lt;$E$29,1,
IF(N511&lt;$E$30,2,
IF(N511&lt;$E$31,3,
IF(N511&lt;$E$32,4,
IF(N511&lt;$E$33,5,
IF(N511&lt;$E$34,6)))))),
IF(N511&gt;$F$29,1,
IF(N511&gt;$F$30,2,
IF(N511&gt;$F$31,3,
IF(N511&gt;$F$32,4,
IF(N511&gt;$F$33,5,
IF(N511&gt;$F$34,6)))))))</f>
        <v>2</v>
      </c>
      <c r="Q511" s="149" cm="1">
        <f t="array" ref="Q511">INDEX(Sections!$A$37:$F$67, MATCH(N511, Acceleration!$H$6:$H$36, 1), Sections!P511)</f>
        <v>9.4901727706756382</v>
      </c>
      <c r="R511" s="149">
        <f>(BikeData!$G$5/L511)*BikeData!$N$2*(Sections!$O$2/Sections!$N$2)-Sections!W511/Sections!L511</f>
        <v>8.8236392455442108</v>
      </c>
      <c r="S511" s="149">
        <f>(Sections!$V$2*Sections!$L$2*BikeData!$N$2*((Sections!$P$2)/Sections!$M$2)/(1-Sections!$V$2*Sections!$N$2/Sections!$M$2))/Sections!L511-Sections!W511/Sections!L511</f>
        <v>12.803464477136151</v>
      </c>
      <c r="T511" s="149">
        <f t="shared" si="493"/>
        <v>8.6376490575826992</v>
      </c>
      <c r="U511" s="149">
        <f t="shared" si="491"/>
        <v>35.581635505445114</v>
      </c>
      <c r="V511" s="149">
        <f t="shared" si="492"/>
        <v>2.7999091836155766E-2</v>
      </c>
      <c r="W511" s="149">
        <f>0.5*Sections!$U$2*Sections!$T$2*Sections!N511^2</f>
        <v>231.33040599871671</v>
      </c>
      <c r="X511" s="149">
        <f>BikeData!$N$2*((Sections!$P$2)/Sections!$N$2)-(0.5*Sections!$U$2*Sections!$T$2*Sections!N511^2)/BikeData!$G$5</f>
        <v>9.5580684863703365</v>
      </c>
      <c r="Y511" s="149">
        <f>Sections!$V$2*BikeData!$N$2*(Sections!$P$2/Sections!$M$2)/(1-Sections!$V$2*Sections!$N$2/Sections!$M$2)</f>
        <v>15.459349727578084</v>
      </c>
      <c r="Z511" s="149">
        <f t="shared" si="507"/>
        <v>9.5580684863703365</v>
      </c>
      <c r="AA511" s="149">
        <f>$D$2-M511</f>
        <v>18.199999999999989</v>
      </c>
      <c r="AB511" s="149">
        <f>MAX(0, (N511^2 - M$17^2)/(2*Sections!Z511))</f>
        <v>20.314027793389446</v>
      </c>
      <c r="AC511" s="149">
        <f t="shared" si="499"/>
        <v>1</v>
      </c>
      <c r="AD511" s="149">
        <f t="shared" si="494"/>
        <v>-9.5580684863703365</v>
      </c>
      <c r="AE511" s="639"/>
      <c r="FQ511" s="637"/>
      <c r="FR511" s="160">
        <f>INDEX($B$29:$B$34, MATCH($FV511, $A$29:$A$34, 0))</f>
        <v>300.69501336586995</v>
      </c>
      <c r="FS511" s="129">
        <f t="shared" si="500"/>
        <v>485</v>
      </c>
      <c r="FT511" s="129">
        <f t="shared" si="501"/>
        <v>34.161190685591755</v>
      </c>
      <c r="FU511" s="129">
        <f t="shared" si="502"/>
        <v>122.98028646813032</v>
      </c>
      <c r="FV511" s="149">
        <f>IF(GI511=1,
IF(FT511&lt;$E$29,1,
IF(FT511&lt;$E$30,2,
IF(FT511&lt;$E$31,3,
IF(FT511&lt;$E$32,4,
IF(FT511&lt;$E$33,5,
IF(FT511&lt;$E$34,6)))))),
IF(FT511&gt;$F$29,1,
IF(FT511&gt;$F$30,2,
IF(FT511&gt;$F$31,3,
IF(FT511&gt;$F$32,4,
IF(FT511&gt;$F$33,5,
IF(FT511&gt;$F$34,6)))))))</f>
        <v>2</v>
      </c>
      <c r="FW511" s="149" cm="1">
        <f t="array" ref="FW511">INDEX(Sections!$A$37:$F$67, MATCH(FT511, Acceleration!$H$6:$H$36, 1), Sections!FV511)</f>
        <v>9.4901727706756382</v>
      </c>
      <c r="FX511" s="129">
        <f>(BikeData!$G$5/FR511)*BikeData!$N$2*(Sections!$O$2/Sections!$N$2)-Sections!GC511/Sections!FR511</f>
        <v>8.8943845330375826</v>
      </c>
      <c r="FY511" s="129">
        <f>(Sections!$V$2*Sections!$L$2*BikeData!$N$2*((Sections!$P$2)/Sections!$M$2)/(1-Sections!$V$2*Sections!$N$2/Sections!$M$2))/Sections!FR511-Sections!GC511/Sections!FR511</f>
        <v>12.874209764629523</v>
      </c>
      <c r="FZ511" s="129">
        <f t="shared" si="503"/>
        <v>8.8943845330375826</v>
      </c>
      <c r="GA511" s="129">
        <f t="shared" si="497"/>
        <v>33.877863788150755</v>
      </c>
      <c r="GB511" s="129">
        <f t="shared" si="488"/>
        <v>2.9394882328528216E-2</v>
      </c>
      <c r="GC511" s="149">
        <f>0.5*Sections!$U$2*Sections!$T$2*Sections!FT511^2</f>
        <v>210.05765083032495</v>
      </c>
      <c r="GD511" s="149">
        <f>BikeData!$N$2*((Sections!$P$2)/Sections!$N$2)-(0.5*Sections!$U$2*Sections!$T$2*Sections!FT511^2)/BikeData!$G$5</f>
        <v>9.638647104432426</v>
      </c>
      <c r="GE511" s="149">
        <f>Sections!$V$2*BikeData!$N$2*(Sections!$P$2/Sections!$M$2)/(1-Sections!$V$2*Sections!$N$2/Sections!$M$2)</f>
        <v>15.459349727578084</v>
      </c>
      <c r="GF511" s="149">
        <f t="shared" si="504"/>
        <v>9.638647104432426</v>
      </c>
      <c r="GG511" s="149">
        <f t="shared" si="505"/>
        <v>29.541114220000054</v>
      </c>
      <c r="GH511" s="149">
        <f>MAX(0, (FT511^2 - CX$6^2)/(2*Sections!GF511))</f>
        <v>60.536864583449187</v>
      </c>
      <c r="GI511" s="149">
        <f t="shared" si="506"/>
        <v>1</v>
      </c>
      <c r="GJ511" s="149">
        <f t="shared" si="489"/>
        <v>-9.638647104432426</v>
      </c>
      <c r="GK511" s="639"/>
    </row>
    <row r="512" spans="2:193">
      <c r="B512" s="65"/>
      <c r="C512" s="65"/>
      <c r="D512" s="65"/>
      <c r="E512" s="111"/>
      <c r="F512" s="111"/>
      <c r="K512" s="674"/>
      <c r="L512" s="192">
        <f>INDEX($B$29:$B$34, MATCH($P512, $A$29:$A$34, 0))</f>
        <v>300.69501336586995</v>
      </c>
      <c r="M512" s="149">
        <f t="shared" si="495"/>
        <v>486</v>
      </c>
      <c r="N512" s="149">
        <f t="shared" si="498"/>
        <v>35.581635505445114</v>
      </c>
      <c r="O512" s="149">
        <f t="shared" si="496"/>
        <v>128.0938878196024</v>
      </c>
      <c r="P512" s="149">
        <f>IF(AC512=1,
IF(N512&lt;$E$29,1,
IF(N512&lt;$E$30,2,
IF(N512&lt;$E$31,3,
IF(N512&lt;$E$32,4,
IF(N512&lt;$E$33,5,
IF(N512&lt;$E$34,6)))))),
IF(N512&gt;$F$29,1,
IF(N512&gt;$F$30,2,
IF(N512&gt;$F$31,3,
IF(N512&gt;$F$32,4,
IF(N512&gt;$F$33,5,
IF(N512&gt;$F$34,6)))))))</f>
        <v>2</v>
      </c>
      <c r="Q512" s="149" cm="1">
        <f t="array" ref="Q512">INDEX(Sections!$A$37:$F$67, MATCH(N512, Acceleration!$H$6:$H$36, 1), Sections!P512)</f>
        <v>9.4901727706756382</v>
      </c>
      <c r="R512" s="149">
        <f>(BikeData!$G$5/L512)*BikeData!$N$2*(Sections!$O$2/Sections!$N$2)-Sections!W512/Sections!L512</f>
        <v>8.8350824172036848</v>
      </c>
      <c r="S512" s="149">
        <f>(Sections!$V$2*Sections!$L$2*BikeData!$N$2*((Sections!$P$2)/Sections!$M$2)/(1-Sections!$V$2*Sections!$N$2/Sections!$M$2))/Sections!L512-Sections!W512/Sections!L512</f>
        <v>12.814907648795625</v>
      </c>
      <c r="T512" s="149">
        <f t="shared" si="493"/>
        <v>8.6376490575826992</v>
      </c>
      <c r="U512" s="149">
        <f t="shared" si="491"/>
        <v>35.311621044779343</v>
      </c>
      <c r="V512" s="149">
        <f t="shared" si="492"/>
        <v>2.8211427959767853E-2</v>
      </c>
      <c r="W512" s="149">
        <f>0.5*Sections!$U$2*Sections!$T$2*Sections!N512^2</f>
        <v>227.88950134362344</v>
      </c>
      <c r="X512" s="149">
        <f>BikeData!$N$2*((Sections!$P$2)/Sections!$N$2)-(0.5*Sections!$U$2*Sections!$T$2*Sections!N512^2)/BikeData!$G$5</f>
        <v>9.5711022161244781</v>
      </c>
      <c r="Y512" s="149">
        <f>Sections!$V$2*BikeData!$N$2*(Sections!$P$2/Sections!$M$2)/(1-Sections!$V$2*Sections!$N$2/Sections!$M$2)</f>
        <v>15.459349727578084</v>
      </c>
      <c r="Z512" s="149">
        <f t="shared" si="507"/>
        <v>9.5711022161244781</v>
      </c>
      <c r="AA512" s="149">
        <f>$D$2-M512</f>
        <v>17.199999999999989</v>
      </c>
      <c r="AB512" s="149">
        <f>MAX(0, (N512^2 - M$17^2)/(2*Sections!Z512))</f>
        <v>19.287726348368956</v>
      </c>
      <c r="AC512" s="149">
        <f t="shared" si="499"/>
        <v>1</v>
      </c>
      <c r="AD512" s="149">
        <f t="shared" si="494"/>
        <v>-9.5711022161244781</v>
      </c>
      <c r="AE512" s="639"/>
      <c r="FQ512" s="637"/>
      <c r="FR512" s="160">
        <f>INDEX($B$29:$B$34, MATCH($FV512, $A$29:$A$34, 0))</f>
        <v>300.69501336586995</v>
      </c>
      <c r="FS512" s="129">
        <f t="shared" si="500"/>
        <v>486</v>
      </c>
      <c r="FT512" s="129">
        <f t="shared" si="501"/>
        <v>33.877863788150755</v>
      </c>
      <c r="FU512" s="129">
        <f t="shared" si="502"/>
        <v>121.96030963734272</v>
      </c>
      <c r="FV512" s="149">
        <f>IF(GI512=1,
IF(FT512&lt;$E$29,1,
IF(FT512&lt;$E$30,2,
IF(FT512&lt;$E$31,3,
IF(FT512&lt;$E$32,4,
IF(FT512&lt;$E$33,5,
IF(FT512&lt;$E$34,6)))))),
IF(FT512&gt;$F$29,1,
IF(FT512&gt;$F$30,2,
IF(FT512&gt;$F$31,3,
IF(FT512&gt;$F$32,4,
IF(FT512&gt;$F$33,5,
IF(FT512&gt;$F$34,6)))))))</f>
        <v>2</v>
      </c>
      <c r="FW512" s="149" cm="1">
        <f t="array" ref="FW512">INDEX(Sections!$A$37:$F$67, MATCH(FT512, Acceleration!$H$6:$H$36, 1), Sections!FV512)</f>
        <v>9.4901727706756382</v>
      </c>
      <c r="FX512" s="129">
        <f>(BikeData!$G$5/FR512)*BikeData!$N$2*(Sections!$O$2/Sections!$N$2)-Sections!GC512/Sections!FR512</f>
        <v>8.9059241755436389</v>
      </c>
      <c r="FY512" s="129">
        <f>(Sections!$V$2*Sections!$L$2*BikeData!$N$2*((Sections!$P$2)/Sections!$M$2)/(1-Sections!$V$2*Sections!$N$2/Sections!$M$2))/Sections!FR512-Sections!GC512/Sections!FR512</f>
        <v>12.885749407135579</v>
      </c>
      <c r="FZ512" s="129">
        <f t="shared" si="503"/>
        <v>8.9059241755436389</v>
      </c>
      <c r="GA512" s="129">
        <f t="shared" si="497"/>
        <v>33.591756033590379</v>
      </c>
      <c r="GB512" s="129">
        <f t="shared" si="488"/>
        <v>2.9642971240746961E-2</v>
      </c>
      <c r="GC512" s="149">
        <f>0.5*Sections!$U$2*Sections!$T$2*Sections!FT512^2</f>
        <v>206.58773787272932</v>
      </c>
      <c r="GD512" s="149">
        <f>BikeData!$N$2*((Sections!$P$2)/Sections!$N$2)-(0.5*Sections!$U$2*Sections!$T$2*Sections!FT512^2)/BikeData!$G$5</f>
        <v>9.6517907141202883</v>
      </c>
      <c r="GE512" s="149">
        <f>Sections!$V$2*BikeData!$N$2*(Sections!$P$2/Sections!$M$2)/(1-Sections!$V$2*Sections!$N$2/Sections!$M$2)</f>
        <v>15.459349727578084</v>
      </c>
      <c r="GF512" s="149">
        <f t="shared" si="504"/>
        <v>9.6517907141202883</v>
      </c>
      <c r="GG512" s="149">
        <f t="shared" si="505"/>
        <v>28.541114220000054</v>
      </c>
      <c r="GH512" s="149">
        <f>MAX(0, (FT512^2 - CX$6^2)/(2*Sections!GF512))</f>
        <v>59.455788508210738</v>
      </c>
      <c r="GI512" s="149">
        <f t="shared" si="506"/>
        <v>1</v>
      </c>
      <c r="GJ512" s="149">
        <f t="shared" si="489"/>
        <v>-9.6517907141202883</v>
      </c>
      <c r="GK512" s="639"/>
    </row>
    <row r="513" spans="2:193">
      <c r="B513" s="65"/>
      <c r="C513" s="65"/>
      <c r="D513" s="65"/>
      <c r="E513" s="111"/>
      <c r="F513" s="111"/>
      <c r="K513" s="674"/>
      <c r="L513" s="192">
        <f>INDEX($B$29:$B$34, MATCH($P513, $A$29:$A$34, 0))</f>
        <v>300.69501336586995</v>
      </c>
      <c r="M513" s="149">
        <f t="shared" si="495"/>
        <v>487</v>
      </c>
      <c r="N513" s="149">
        <f t="shared" si="498"/>
        <v>35.311621044779343</v>
      </c>
      <c r="O513" s="149">
        <f t="shared" si="496"/>
        <v>127.12183576120565</v>
      </c>
      <c r="P513" s="149">
        <f>IF(AC513=1,
IF(N513&lt;$E$29,1,
IF(N513&lt;$E$30,2,
IF(N513&lt;$E$31,3,
IF(N513&lt;$E$32,4,
IF(N513&lt;$E$33,5,
IF(N513&lt;$E$34,6)))))),
IF(N513&gt;$F$29,1,
IF(N513&gt;$F$30,2,
IF(N513&gt;$F$31,3,
IF(N513&gt;$F$32,4,
IF(N513&gt;$F$33,5,
IF(N513&gt;$F$34,6)))))))</f>
        <v>2</v>
      </c>
      <c r="Q513" s="149" cm="1">
        <f t="array" ref="Q513">INDEX(Sections!$A$37:$F$67, MATCH(N513, Acceleration!$H$6:$H$36, 1), Sections!P513)</f>
        <v>9.4901727706756382</v>
      </c>
      <c r="R513" s="149">
        <f>(BikeData!$G$5/L513)*BikeData!$N$2*(Sections!$O$2/Sections!$N$2)-Sections!W513/Sections!L513</f>
        <v>8.8465411931881484</v>
      </c>
      <c r="S513" s="149">
        <f>(Sections!$V$2*Sections!$L$2*BikeData!$N$2*((Sections!$P$2)/Sections!$M$2)/(1-Sections!$V$2*Sections!$N$2/Sections!$M$2))/Sections!L513-Sections!W513/Sections!L513</f>
        <v>12.826366424780089</v>
      </c>
      <c r="T513" s="149">
        <f t="shared" si="493"/>
        <v>8.6376490575826992</v>
      </c>
      <c r="U513" s="149">
        <f t="shared" si="491"/>
        <v>35.039153434005947</v>
      </c>
      <c r="V513" s="149">
        <f t="shared" si="492"/>
        <v>2.8428969187867126E-2</v>
      </c>
      <c r="W513" s="149">
        <f>0.5*Sections!$U$2*Sections!$T$2*Sections!N513^2</f>
        <v>224.44390454581861</v>
      </c>
      <c r="X513" s="149">
        <f>BikeData!$N$2*((Sections!$P$2)/Sections!$N$2)-(0.5*Sections!$U$2*Sections!$T$2*Sections!N513^2)/BikeData!$G$5</f>
        <v>9.5841537191464656</v>
      </c>
      <c r="Y513" s="149">
        <f>Sections!$V$2*BikeData!$N$2*(Sections!$P$2/Sections!$M$2)/(1-Sections!$V$2*Sections!$N$2/Sections!$M$2)</f>
        <v>15.459349727578084</v>
      </c>
      <c r="Z513" s="149">
        <f t="shared" si="507"/>
        <v>9.5841537191464656</v>
      </c>
      <c r="AA513" s="149">
        <f>$D$2-M513</f>
        <v>16.199999999999989</v>
      </c>
      <c r="AB513" s="149">
        <f>MAX(0, (N513^2 - M$17^2)/(2*Sections!Z513))</f>
        <v>18.262822499505997</v>
      </c>
      <c r="AC513" s="149">
        <f t="shared" si="499"/>
        <v>1</v>
      </c>
      <c r="AD513" s="149">
        <f t="shared" si="494"/>
        <v>-9.5841537191464656</v>
      </c>
      <c r="AE513" s="639"/>
      <c r="FQ513" s="637"/>
      <c r="FR513" s="160">
        <f>INDEX($B$29:$B$34, MATCH($FV513, $A$29:$A$34, 0))</f>
        <v>300.69501336586995</v>
      </c>
      <c r="FS513" s="129">
        <f t="shared" si="500"/>
        <v>487</v>
      </c>
      <c r="FT513" s="129">
        <f t="shared" si="501"/>
        <v>33.591756033590379</v>
      </c>
      <c r="FU513" s="129">
        <f t="shared" si="502"/>
        <v>120.93032172092536</v>
      </c>
      <c r="FV513" s="149">
        <f>IF(GI513=1,
IF(FT513&lt;$E$29,1,
IF(FT513&lt;$E$30,2,
IF(FT513&lt;$E$31,3,
IF(FT513&lt;$E$32,4,
IF(FT513&lt;$E$33,5,
IF(FT513&lt;$E$34,6)))))),
IF(FT513&gt;$F$29,1,
IF(FT513&gt;$F$30,2,
IF(FT513&gt;$F$31,3,
IF(FT513&gt;$F$32,4,
IF(FT513&gt;$F$33,5,
IF(FT513&gt;$F$34,6)))))))</f>
        <v>2</v>
      </c>
      <c r="FW513" s="149" cm="1">
        <f t="array" ref="FW513">INDEX(Sections!$A$37:$F$67, MATCH(FT513, Acceleration!$H$6:$H$36, 1), Sections!FV513)</f>
        <v>9.4901727706756382</v>
      </c>
      <c r="FX513" s="129">
        <f>(BikeData!$G$5/FR513)*BikeData!$N$2*(Sections!$O$2/Sections!$N$2)-Sections!GC513/Sections!FR513</f>
        <v>8.9174795539258387</v>
      </c>
      <c r="FY513" s="129">
        <f>(Sections!$V$2*Sections!$L$2*BikeData!$N$2*((Sections!$P$2)/Sections!$M$2)/(1-Sections!$V$2*Sections!$N$2/Sections!$M$2))/Sections!FR513-Sections!GC513/Sections!FR513</f>
        <v>12.897304785517779</v>
      </c>
      <c r="FZ513" s="129">
        <f t="shared" si="503"/>
        <v>8.9174795539258387</v>
      </c>
      <c r="GA513" s="129">
        <f t="shared" si="497"/>
        <v>33.30279521191023</v>
      </c>
      <c r="GB513" s="129">
        <f t="shared" si="488"/>
        <v>2.9897801282201413E-2</v>
      </c>
      <c r="GC513" s="149">
        <f>0.5*Sections!$U$2*Sections!$T$2*Sections!FT513^2</f>
        <v>203.11309321564599</v>
      </c>
      <c r="GD513" s="149">
        <f>BikeData!$N$2*((Sections!$P$2)/Sections!$N$2)-(0.5*Sections!$U$2*Sections!$T$2*Sections!FT513^2)/BikeData!$G$5</f>
        <v>9.6649522469122715</v>
      </c>
      <c r="GE513" s="149">
        <f>Sections!$V$2*BikeData!$N$2*(Sections!$P$2/Sections!$M$2)/(1-Sections!$V$2*Sections!$N$2/Sections!$M$2)</f>
        <v>15.459349727578084</v>
      </c>
      <c r="GF513" s="149">
        <f t="shared" si="504"/>
        <v>9.6649522469122715</v>
      </c>
      <c r="GG513" s="149">
        <f t="shared" si="505"/>
        <v>27.541114220000054</v>
      </c>
      <c r="GH513" s="149">
        <f>MAX(0, (FT513^2 - CX$6^2)/(2*Sections!GF513))</f>
        <v>58.376184620092417</v>
      </c>
      <c r="GI513" s="149">
        <f t="shared" si="506"/>
        <v>1</v>
      </c>
      <c r="GJ513" s="149">
        <f t="shared" si="489"/>
        <v>-9.6649522469122715</v>
      </c>
      <c r="GK513" s="639"/>
    </row>
    <row r="514" spans="2:193">
      <c r="B514" s="65"/>
      <c r="C514" s="65"/>
      <c r="D514" s="65"/>
      <c r="E514" s="111"/>
      <c r="F514" s="111"/>
      <c r="K514" s="674"/>
      <c r="L514" s="192">
        <f>INDEX($B$29:$B$34, MATCH($P514, $A$29:$A$34, 0))</f>
        <v>300.69501336586995</v>
      </c>
      <c r="M514" s="149">
        <f t="shared" si="495"/>
        <v>488</v>
      </c>
      <c r="N514" s="149">
        <f t="shared" si="498"/>
        <v>35.039153434005947</v>
      </c>
      <c r="O514" s="149">
        <f t="shared" si="496"/>
        <v>126.14095236242142</v>
      </c>
      <c r="P514" s="149">
        <f>IF(AC514=1,
IF(N514&lt;$E$29,1,
IF(N514&lt;$E$30,2,
IF(N514&lt;$E$31,3,
IF(N514&lt;$E$32,4,
IF(N514&lt;$E$33,5,
IF(N514&lt;$E$34,6)))))),
IF(N514&gt;$F$29,1,
IF(N514&gt;$F$30,2,
IF(N514&gt;$F$31,3,
IF(N514&gt;$F$32,4,
IF(N514&gt;$F$33,5,
IF(N514&gt;$F$34,6)))))))</f>
        <v>2</v>
      </c>
      <c r="Q514" s="149" cm="1">
        <f t="array" ref="Q514">INDEX(Sections!$A$37:$F$67, MATCH(N514, Acceleration!$H$6:$H$36, 1), Sections!P514)</f>
        <v>9.4901727706756382</v>
      </c>
      <c r="R514" s="149">
        <f>(BikeData!$G$5/L514)*BikeData!$N$2*(Sections!$O$2/Sections!$N$2)-Sections!W514/Sections!L514</f>
        <v>8.8580155947762265</v>
      </c>
      <c r="S514" s="149">
        <f>(Sections!$V$2*Sections!$L$2*BikeData!$N$2*((Sections!$P$2)/Sections!$M$2)/(1-Sections!$V$2*Sections!$N$2/Sections!$M$2))/Sections!L514-Sections!W514/Sections!L514</f>
        <v>12.837840826368167</v>
      </c>
      <c r="T514" s="149">
        <f t="shared" si="493"/>
        <v>8.6376490575826992</v>
      </c>
      <c r="U514" s="149">
        <f t="shared" si="491"/>
        <v>34.7641744808138</v>
      </c>
      <c r="V514" s="149">
        <f t="shared" si="492"/>
        <v>2.8651929066198553E-2</v>
      </c>
      <c r="W514" s="149">
        <f>0.5*Sections!$U$2*Sections!$T$2*Sections!N514^2</f>
        <v>220.99360920692595</v>
      </c>
      <c r="X514" s="149">
        <f>BikeData!$N$2*((Sections!$P$2)/Sections!$N$2)-(0.5*Sections!$U$2*Sections!$T$2*Sections!N514^2)/BikeData!$G$5</f>
        <v>9.5972230196725743</v>
      </c>
      <c r="Y514" s="149">
        <f>Sections!$V$2*BikeData!$N$2*(Sections!$P$2/Sections!$M$2)/(1-Sections!$V$2*Sections!$N$2/Sections!$M$2)</f>
        <v>15.459349727578084</v>
      </c>
      <c r="Z514" s="149">
        <f t="shared" si="507"/>
        <v>9.5972230196725743</v>
      </c>
      <c r="AA514" s="149">
        <f>$D$2-M514</f>
        <v>15.199999999999989</v>
      </c>
      <c r="AB514" s="149">
        <f>MAX(0, (N514^2 - M$17^2)/(2*Sections!Z514))</f>
        <v>17.23931434358294</v>
      </c>
      <c r="AC514" s="149">
        <f t="shared" si="499"/>
        <v>1</v>
      </c>
      <c r="AD514" s="149">
        <f t="shared" si="494"/>
        <v>-9.5972230196725743</v>
      </c>
      <c r="AE514" s="639"/>
      <c r="FQ514" s="637"/>
      <c r="FR514" s="160">
        <f>INDEX($B$29:$B$34, MATCH($FV514, $A$29:$A$34, 0))</f>
        <v>300.69501336586995</v>
      </c>
      <c r="FS514" s="129">
        <f t="shared" si="500"/>
        <v>488</v>
      </c>
      <c r="FT514" s="129">
        <f t="shared" si="501"/>
        <v>33.30279521191023</v>
      </c>
      <c r="FU514" s="129">
        <f t="shared" si="502"/>
        <v>119.89006276287682</v>
      </c>
      <c r="FV514" s="149">
        <f>IF(GI514=1,
IF(FT514&lt;$E$29,1,
IF(FT514&lt;$E$30,2,
IF(FT514&lt;$E$31,3,
IF(FT514&lt;$E$32,4,
IF(FT514&lt;$E$33,5,
IF(FT514&lt;$E$34,6)))))),
IF(FT514&gt;$F$29,1,
IF(FT514&gt;$F$30,2,
IF(FT514&gt;$F$31,3,
IF(FT514&gt;$F$32,4,
IF(FT514&gt;$F$33,5,
IF(FT514&gt;$F$34,6)))))))</f>
        <v>2</v>
      </c>
      <c r="FW514" s="149" cm="1">
        <f t="array" ref="FW514">INDEX(Sections!$A$37:$F$67, MATCH(FT514, Acceleration!$H$6:$H$36, 1), Sections!FV514)</f>
        <v>9.4901727706756382</v>
      </c>
      <c r="FX514" s="129">
        <f>(BikeData!$G$5/FR514)*BikeData!$N$2*(Sections!$O$2/Sections!$N$2)-Sections!GC514/Sections!FR514</f>
        <v>8.9290506896421959</v>
      </c>
      <c r="FY514" s="129">
        <f>(Sections!$V$2*Sections!$L$2*BikeData!$N$2*((Sections!$P$2)/Sections!$M$2)/(1-Sections!$V$2*Sections!$N$2/Sections!$M$2))/Sections!FR514-Sections!GC514/Sections!FR514</f>
        <v>12.908875921234136</v>
      </c>
      <c r="FZ514" s="129">
        <f t="shared" si="503"/>
        <v>8.9290506896421959</v>
      </c>
      <c r="GA514" s="129">
        <f t="shared" si="497"/>
        <v>33.010905856579171</v>
      </c>
      <c r="GB514" s="129">
        <f t="shared" si="488"/>
        <v>3.0159679942073737E-2</v>
      </c>
      <c r="GC514" s="149">
        <f>0.5*Sections!$U$2*Sections!$T$2*Sections!FT514^2</f>
        <v>199.63371040675756</v>
      </c>
      <c r="GD514" s="149">
        <f>BikeData!$N$2*((Sections!$P$2)/Sections!$N$2)-(0.5*Sections!$U$2*Sections!$T$2*Sections!FT514^2)/BikeData!$G$5</f>
        <v>9.6781317272489691</v>
      </c>
      <c r="GE514" s="149">
        <f>Sections!$V$2*BikeData!$N$2*(Sections!$P$2/Sections!$M$2)/(1-Sections!$V$2*Sections!$N$2/Sections!$M$2)</f>
        <v>15.459349727578084</v>
      </c>
      <c r="GF514" s="149">
        <f t="shared" si="504"/>
        <v>9.6781317272489691</v>
      </c>
      <c r="GG514" s="149">
        <f t="shared" si="505"/>
        <v>26.541114220000054</v>
      </c>
      <c r="GH514" s="149">
        <f>MAX(0, (FT514^2 - CX$6^2)/(2*Sections!GF514))</f>
        <v>57.298050914300191</v>
      </c>
      <c r="GI514" s="149">
        <f t="shared" si="506"/>
        <v>1</v>
      </c>
      <c r="GJ514" s="149">
        <f t="shared" si="489"/>
        <v>-9.6781317272489691</v>
      </c>
      <c r="GK514" s="639"/>
    </row>
    <row r="515" spans="2:193">
      <c r="B515" s="65"/>
      <c r="C515" s="65"/>
      <c r="D515" s="65"/>
      <c r="E515" s="111"/>
      <c r="F515" s="111"/>
      <c r="K515" s="674"/>
      <c r="L515" s="192">
        <f>INDEX($B$29:$B$34, MATCH($P515, $A$29:$A$34, 0))</f>
        <v>300.69501336586995</v>
      </c>
      <c r="M515" s="149">
        <f t="shared" si="495"/>
        <v>489</v>
      </c>
      <c r="N515" s="149">
        <f t="shared" si="498"/>
        <v>34.7641744808138</v>
      </c>
      <c r="O515" s="149">
        <f t="shared" si="496"/>
        <v>125.15102813092969</v>
      </c>
      <c r="P515" s="149">
        <f>IF(AC515=1,
IF(N515&lt;$E$29,1,
IF(N515&lt;$E$30,2,
IF(N515&lt;$E$31,3,
IF(N515&lt;$E$32,4,
IF(N515&lt;$E$33,5,
IF(N515&lt;$E$34,6)))))),
IF(N515&gt;$F$29,1,
IF(N515&gt;$F$30,2,
IF(N515&gt;$F$31,3,
IF(N515&gt;$F$32,4,
IF(N515&gt;$F$33,5,
IF(N515&gt;$F$34,6)))))))</f>
        <v>2</v>
      </c>
      <c r="Q515" s="149" cm="1">
        <f t="array" ref="Q515">INDEX(Sections!$A$37:$F$67, MATCH(N515, Acceleration!$H$6:$H$36, 1), Sections!P515)</f>
        <v>9.4901727706756382</v>
      </c>
      <c r="R515" s="149">
        <f>(BikeData!$G$5/L515)*BikeData!$N$2*(Sections!$O$2/Sections!$N$2)-Sections!W515/Sections!L515</f>
        <v>8.8695056432755628</v>
      </c>
      <c r="S515" s="149">
        <f>(Sections!$V$2*Sections!$L$2*BikeData!$N$2*((Sections!$P$2)/Sections!$M$2)/(1-Sections!$V$2*Sections!$N$2/Sections!$M$2))/Sections!L515-Sections!W515/Sections!L515</f>
        <v>12.849330874867503</v>
      </c>
      <c r="T515" s="149">
        <f t="shared" si="493"/>
        <v>8.6376490575826992</v>
      </c>
      <c r="U515" s="149">
        <f t="shared" si="491"/>
        <v>34.486623595946895</v>
      </c>
      <c r="V515" s="149">
        <f t="shared" si="492"/>
        <v>2.888053359014163E-2</v>
      </c>
      <c r="W515" s="149">
        <f>0.5*Sections!$U$2*Sections!$T$2*Sections!N515^2</f>
        <v>217.53860891984377</v>
      </c>
      <c r="X515" s="149">
        <f>BikeData!$N$2*((Sections!$P$2)/Sections!$N$2)-(0.5*Sections!$U$2*Sections!$T$2*Sections!N515^2)/BikeData!$G$5</f>
        <v>9.6103101419721284</v>
      </c>
      <c r="Y515" s="149">
        <f>Sections!$V$2*BikeData!$N$2*(Sections!$P$2/Sections!$M$2)/(1-Sections!$V$2*Sections!$N$2/Sections!$M$2)</f>
        <v>15.459349727578084</v>
      </c>
      <c r="Z515" s="149">
        <f t="shared" si="507"/>
        <v>9.6103101419721284</v>
      </c>
      <c r="AA515" s="149">
        <f>$D$2-M515</f>
        <v>14.199999999999989</v>
      </c>
      <c r="AB515" s="149">
        <f>MAX(0, (N515^2 - M$17^2)/(2*Sections!Z515))</f>
        <v>16.217199979973874</v>
      </c>
      <c r="AC515" s="149">
        <f t="shared" si="499"/>
        <v>1</v>
      </c>
      <c r="AD515" s="149">
        <f t="shared" si="494"/>
        <v>-9.6103101419721284</v>
      </c>
      <c r="AE515" s="639"/>
      <c r="FQ515" s="637"/>
      <c r="FR515" s="160">
        <f>INDEX($B$29:$B$34, MATCH($FV515, $A$29:$A$34, 0))</f>
        <v>300.69501336586995</v>
      </c>
      <c r="FS515" s="129">
        <f t="shared" si="500"/>
        <v>489</v>
      </c>
      <c r="FT515" s="129">
        <f t="shared" si="501"/>
        <v>33.010905856579171</v>
      </c>
      <c r="FU515" s="129">
        <f t="shared" si="502"/>
        <v>118.83926108368502</v>
      </c>
      <c r="FV515" s="149">
        <f>IF(GI515=1,
IF(FT515&lt;$E$29,1,
IF(FT515&lt;$E$30,2,
IF(FT515&lt;$E$31,3,
IF(FT515&lt;$E$32,4,
IF(FT515&lt;$E$33,5,
IF(FT515&lt;$E$34,6)))))),
IF(FT515&gt;$F$29,1,
IF(FT515&gt;$F$30,2,
IF(FT515&gt;$F$31,3,
IF(FT515&gt;$F$32,4,
IF(FT515&gt;$F$33,5,
IF(FT515&gt;$F$34,6)))))))</f>
        <v>2</v>
      </c>
      <c r="FW515" s="149" cm="1">
        <f t="array" ref="FW515">INDEX(Sections!$A$37:$F$67, MATCH(FT515, Acceleration!$H$6:$H$36, 1), Sections!FV515)</f>
        <v>9.4901727706756382</v>
      </c>
      <c r="FX515" s="129">
        <f>(BikeData!$G$5/FR515)*BikeData!$N$2*(Sections!$O$2/Sections!$N$2)-Sections!GC515/Sections!FR515</f>
        <v>8.9406376041799849</v>
      </c>
      <c r="FY515" s="129">
        <f>(Sections!$V$2*Sections!$L$2*BikeData!$N$2*((Sections!$P$2)/Sections!$M$2)/(1-Sections!$V$2*Sections!$N$2/Sections!$M$2))/Sections!FR515-Sections!GC515/Sections!FR515</f>
        <v>12.920462835771925</v>
      </c>
      <c r="FZ515" s="129">
        <f t="shared" si="503"/>
        <v>8.9406376041799849</v>
      </c>
      <c r="GA515" s="129">
        <f t="shared" si="497"/>
        <v>32.716009033999313</v>
      </c>
      <c r="GB515" s="129">
        <f t="shared" si="488"/>
        <v>3.0428934681166052E-2</v>
      </c>
      <c r="GC515" s="149">
        <f>0.5*Sections!$U$2*Sections!$T$2*Sections!FT515^2</f>
        <v>196.14958298494795</v>
      </c>
      <c r="GD515" s="149">
        <f>BikeData!$N$2*((Sections!$P$2)/Sections!$N$2)-(0.5*Sections!$U$2*Sections!$T$2*Sections!FT515^2)/BikeData!$G$5</f>
        <v>9.691329179604308</v>
      </c>
      <c r="GE515" s="149">
        <f>Sections!$V$2*BikeData!$N$2*(Sections!$P$2/Sections!$M$2)/(1-Sections!$V$2*Sections!$N$2/Sections!$M$2)</f>
        <v>15.459349727578084</v>
      </c>
      <c r="GF515" s="149">
        <f t="shared" si="504"/>
        <v>9.691329179604308</v>
      </c>
      <c r="GG515" s="149">
        <f t="shared" si="505"/>
        <v>25.541114220000054</v>
      </c>
      <c r="GH515" s="149">
        <f>MAX(0, (FT515^2 - CX$6^2)/(2*Sections!GF515))</f>
        <v>56.221385388770059</v>
      </c>
      <c r="GI515" s="149">
        <f t="shared" si="506"/>
        <v>1</v>
      </c>
      <c r="GJ515" s="149">
        <f t="shared" si="489"/>
        <v>-9.691329179604308</v>
      </c>
      <c r="GK515" s="639"/>
    </row>
    <row r="516" spans="2:193">
      <c r="B516" s="65"/>
      <c r="C516" s="65"/>
      <c r="D516" s="65"/>
      <c r="E516" s="111"/>
      <c r="F516" s="111"/>
      <c r="K516" s="674"/>
      <c r="L516" s="192">
        <f>INDEX($B$29:$B$34, MATCH($P516, $A$29:$A$34, 0))</f>
        <v>300.69501336586995</v>
      </c>
      <c r="M516" s="149">
        <f t="shared" si="495"/>
        <v>490</v>
      </c>
      <c r="N516" s="149">
        <f t="shared" si="498"/>
        <v>34.486623595946895</v>
      </c>
      <c r="O516" s="149">
        <f t="shared" si="496"/>
        <v>124.15184494540883</v>
      </c>
      <c r="P516" s="149">
        <f>IF(AC516=1,
IF(N516&lt;$E$29,1,
IF(N516&lt;$E$30,2,
IF(N516&lt;$E$31,3,
IF(N516&lt;$E$32,4,
IF(N516&lt;$E$33,5,
IF(N516&lt;$E$34,6)))))),
IF(N516&gt;$F$29,1,
IF(N516&gt;$F$30,2,
IF(N516&gt;$F$31,3,
IF(N516&gt;$F$32,4,
IF(N516&gt;$F$33,5,
IF(N516&gt;$F$34,6)))))))</f>
        <v>2</v>
      </c>
      <c r="Q516" s="149" cm="1">
        <f t="array" ref="Q516">INDEX(Sections!$A$37:$F$67, MATCH(N516, Acceleration!$H$6:$H$36, 1), Sections!P516)</f>
        <v>9.4901727706756382</v>
      </c>
      <c r="R516" s="149">
        <f>(BikeData!$G$5/L516)*BikeData!$N$2*(Sections!$O$2/Sections!$N$2)-Sections!W516/Sections!L516</f>
        <v>8.8810113600228515</v>
      </c>
      <c r="S516" s="149">
        <f>(Sections!$V$2*Sections!$L$2*BikeData!$N$2*((Sections!$P$2)/Sections!$M$2)/(1-Sections!$V$2*Sections!$N$2/Sections!$M$2))/Sections!L516-Sections!W516/Sections!L516</f>
        <v>12.860836591614792</v>
      </c>
      <c r="T516" s="149">
        <f t="shared" si="493"/>
        <v>8.6376490575826992</v>
      </c>
      <c r="U516" s="149">
        <f t="shared" si="491"/>
        <v>34.206437651819662</v>
      </c>
      <c r="V516" s="149">
        <f t="shared" si="492"/>
        <v>2.9115022153202535E-2</v>
      </c>
      <c r="W516" s="149">
        <f>0.5*Sections!$U$2*Sections!$T$2*Sections!N516^2</f>
        <v>214.07889726873378</v>
      </c>
      <c r="X516" s="149">
        <f>BikeData!$N$2*((Sections!$P$2)/Sections!$N$2)-(0.5*Sections!$U$2*Sections!$T$2*Sections!N516^2)/BikeData!$G$5</f>
        <v>9.623415110347544</v>
      </c>
      <c r="Y516" s="149">
        <f>Sections!$V$2*BikeData!$N$2*(Sections!$P$2/Sections!$M$2)/(1-Sections!$V$2*Sections!$N$2/Sections!$M$2)</f>
        <v>15.459349727578084</v>
      </c>
      <c r="Z516" s="149">
        <f t="shared" si="507"/>
        <v>9.623415110347544</v>
      </c>
      <c r="AA516" s="149">
        <f>$D$2-M516</f>
        <v>13.199999999999989</v>
      </c>
      <c r="AB516" s="149">
        <f>MAX(0, (N516^2 - M$17^2)/(2*Sections!Z516))</f>
        <v>15.196477510641179</v>
      </c>
      <c r="AC516" s="149">
        <f t="shared" si="499"/>
        <v>1</v>
      </c>
      <c r="AD516" s="149">
        <f t="shared" si="494"/>
        <v>-9.623415110347544</v>
      </c>
      <c r="AE516" s="639"/>
      <c r="FQ516" s="637"/>
      <c r="FR516" s="160">
        <f>INDEX($B$29:$B$34, MATCH($FV516, $A$29:$A$34, 0))</f>
        <v>300.69501336586995</v>
      </c>
      <c r="FS516" s="129">
        <f t="shared" si="500"/>
        <v>490</v>
      </c>
      <c r="FT516" s="129">
        <f t="shared" si="501"/>
        <v>32.716009033999313</v>
      </c>
      <c r="FU516" s="129">
        <f t="shared" si="502"/>
        <v>117.77763252239752</v>
      </c>
      <c r="FV516" s="149">
        <f>IF(GI516=1,
IF(FT516&lt;$E$29,1,
IF(FT516&lt;$E$30,2,
IF(FT516&lt;$E$31,3,
IF(FT516&lt;$E$32,4,
IF(FT516&lt;$E$33,5,
IF(FT516&lt;$E$34,6)))))),
IF(FT516&gt;$F$29,1,
IF(FT516&gt;$F$30,2,
IF(FT516&gt;$F$31,3,
IF(FT516&gt;$F$32,4,
IF(FT516&gt;$F$33,5,
IF(FT516&gt;$F$34,6)))))))</f>
        <v>2</v>
      </c>
      <c r="FW516" s="149" cm="1">
        <f t="array" ref="FW516">INDEX(Sections!$A$37:$F$67, MATCH(FT516, Acceleration!$H$6:$H$36, 1), Sections!FV516)</f>
        <v>9.4901727706756382</v>
      </c>
      <c r="FX516" s="129">
        <f>(BikeData!$G$5/FR516)*BikeData!$N$2*(Sections!$O$2/Sections!$N$2)-Sections!GC516/Sections!FR516</f>
        <v>8.9522403190557789</v>
      </c>
      <c r="FY516" s="129">
        <f>(Sections!$V$2*Sections!$L$2*BikeData!$N$2*((Sections!$P$2)/Sections!$M$2)/(1-Sections!$V$2*Sections!$N$2/Sections!$M$2))/Sections!FR516-Sections!GC516/Sections!FR516</f>
        <v>12.932065550647721</v>
      </c>
      <c r="FZ516" s="129">
        <f t="shared" si="503"/>
        <v>8.9522403190557789</v>
      </c>
      <c r="GA516" s="129">
        <f t="shared" si="497"/>
        <v>32.418022115109885</v>
      </c>
      <c r="GB516" s="129">
        <f t="shared" si="488"/>
        <v>3.0705914630425046E-2</v>
      </c>
      <c r="GC516" s="149">
        <f>0.5*Sections!$U$2*Sections!$T$2*Sections!FT516^2</f>
        <v>192.66070448029046</v>
      </c>
      <c r="GD516" s="149">
        <f>BikeData!$N$2*((Sections!$P$2)/Sections!$N$2)-(0.5*Sections!$U$2*Sections!$T$2*Sections!FT516^2)/BikeData!$G$5</f>
        <v>9.7045446284855874</v>
      </c>
      <c r="GE516" s="149">
        <f>Sections!$V$2*BikeData!$N$2*(Sections!$P$2/Sections!$M$2)/(1-Sections!$V$2*Sections!$N$2/Sections!$M$2)</f>
        <v>15.459349727578084</v>
      </c>
      <c r="GF516" s="149">
        <f t="shared" si="504"/>
        <v>9.7045446284855874</v>
      </c>
      <c r="GG516" s="149">
        <f t="shared" si="505"/>
        <v>24.541114220000054</v>
      </c>
      <c r="GH516" s="149">
        <f>MAX(0, (FT516^2 - CX$6^2)/(2*Sections!GF516))</f>
        <v>55.146186044164388</v>
      </c>
      <c r="GI516" s="149">
        <f t="shared" si="506"/>
        <v>1</v>
      </c>
      <c r="GJ516" s="149">
        <f t="shared" si="489"/>
        <v>-9.7045446284855874</v>
      </c>
      <c r="GK516" s="639"/>
    </row>
    <row r="517" spans="2:193">
      <c r="B517" s="65"/>
      <c r="C517" s="65"/>
      <c r="D517" s="65"/>
      <c r="E517" s="111"/>
      <c r="F517" s="111"/>
      <c r="K517" s="674"/>
      <c r="L517" s="192">
        <f>INDEX($B$29:$B$34, MATCH($P517, $A$29:$A$34, 0))</f>
        <v>300.69501336586995</v>
      </c>
      <c r="M517" s="149">
        <f t="shared" si="495"/>
        <v>491</v>
      </c>
      <c r="N517" s="149">
        <f t="shared" si="498"/>
        <v>34.206437651819662</v>
      </c>
      <c r="O517" s="149">
        <f t="shared" si="496"/>
        <v>123.14317554655079</v>
      </c>
      <c r="P517" s="149">
        <f>IF(AC517=1,
IF(N517&lt;$E$29,1,
IF(N517&lt;$E$30,2,
IF(N517&lt;$E$31,3,
IF(N517&lt;$E$32,4,
IF(N517&lt;$E$33,5,
IF(N517&lt;$E$34,6)))))),
IF(N517&gt;$F$29,1,
IF(N517&gt;$F$30,2,
IF(N517&gt;$F$31,3,
IF(N517&gt;$F$32,4,
IF(N517&gt;$F$33,5,
IF(N517&gt;$F$34,6)))))))</f>
        <v>2</v>
      </c>
      <c r="Q517" s="149" cm="1">
        <f t="array" ref="Q517">INDEX(Sections!$A$37:$F$67, MATCH(N517, Acceleration!$H$6:$H$36, 1), Sections!P517)</f>
        <v>9.4901727706756382</v>
      </c>
      <c r="R517" s="149">
        <f>(BikeData!$G$5/L517)*BikeData!$N$2*(Sections!$O$2/Sections!$N$2)-Sections!W517/Sections!L517</f>
        <v>8.8925327663838871</v>
      </c>
      <c r="S517" s="149">
        <f>(Sections!$V$2*Sections!$L$2*BikeData!$N$2*((Sections!$P$2)/Sections!$M$2)/(1-Sections!$V$2*Sections!$N$2/Sections!$M$2))/Sections!L517-Sections!W517/Sections!L517</f>
        <v>12.872357997975827</v>
      </c>
      <c r="T517" s="149">
        <f t="shared" si="493"/>
        <v>8.6376490575826992</v>
      </c>
      <c r="U517" s="149">
        <f t="shared" si="491"/>
        <v>33.923550830205805</v>
      </c>
      <c r="V517" s="149">
        <f t="shared" si="492"/>
        <v>2.9355648585316692E-2</v>
      </c>
      <c r="W517" s="149">
        <f>0.5*Sections!$U$2*Sections!$T$2*Sections!N517^2</f>
        <v>210.61446782900865</v>
      </c>
      <c r="X517" s="149">
        <f>BikeData!$N$2*((Sections!$P$2)/Sections!$N$2)-(0.5*Sections!$U$2*Sections!$T$2*Sections!N517^2)/BikeData!$G$5</f>
        <v>9.6365379491343823</v>
      </c>
      <c r="Y517" s="149">
        <f>Sections!$V$2*BikeData!$N$2*(Sections!$P$2/Sections!$M$2)/(1-Sections!$V$2*Sections!$N$2/Sections!$M$2)</f>
        <v>15.459349727578084</v>
      </c>
      <c r="Z517" s="149">
        <f t="shared" si="507"/>
        <v>9.6365379491343823</v>
      </c>
      <c r="AA517" s="149">
        <f>$D$2-M517</f>
        <v>12.199999999999989</v>
      </c>
      <c r="AB517" s="149">
        <f>MAX(0, (N517^2 - M$17^2)/(2*Sections!Z517))</f>
        <v>14.177145040131895</v>
      </c>
      <c r="AC517" s="149">
        <f t="shared" si="499"/>
        <v>1</v>
      </c>
      <c r="AD517" s="149">
        <f t="shared" si="494"/>
        <v>-9.6365379491343823</v>
      </c>
      <c r="AE517" s="639"/>
      <c r="FQ517" s="637"/>
      <c r="FR517" s="160">
        <f>INDEX($B$29:$B$34, MATCH($FV517, $A$29:$A$34, 0))</f>
        <v>327.25651568900486</v>
      </c>
      <c r="FS517" s="129">
        <f t="shared" si="500"/>
        <v>491</v>
      </c>
      <c r="FT517" s="129">
        <f t="shared" si="501"/>
        <v>32.418022115109885</v>
      </c>
      <c r="FU517" s="129">
        <f t="shared" si="502"/>
        <v>116.70487961439559</v>
      </c>
      <c r="FV517" s="149">
        <f>IF(GI517=1,
IF(FT517&lt;$E$29,1,
IF(FT517&lt;$E$30,2,
IF(FT517&lt;$E$31,3,
IF(FT517&lt;$E$32,4,
IF(FT517&lt;$E$33,5,
IF(FT517&lt;$E$34,6)))))),
IF(FT517&gt;$F$29,1,
IF(FT517&gt;$F$30,2,
IF(FT517&gt;$F$31,3,
IF(FT517&gt;$F$32,4,
IF(FT517&gt;$F$33,5,
IF(FT517&gt;$F$34,6)))))))</f>
        <v>1</v>
      </c>
      <c r="FW517" s="149" cm="1">
        <f t="array" ref="FW517">INDEX(Sections!$A$37:$F$67, MATCH(FT517, Acceleration!$H$6:$H$36, 1), Sections!FV517)</f>
        <v>12.490667417289398</v>
      </c>
      <c r="FX517" s="129">
        <f>(BikeData!$G$5/FR517)*BikeData!$N$2*(Sections!$O$2/Sections!$N$2)-Sections!GC517/Sections!FR517</f>
        <v>8.23631472328168</v>
      </c>
      <c r="FY517" s="129">
        <f>(Sections!$V$2*Sections!$L$2*BikeData!$N$2*((Sections!$P$2)/Sections!$M$2)/(1-Sections!$V$2*Sections!$N$2/Sections!$M$2))/Sections!FR517-Sections!GC517/Sections!FR517</f>
        <v>11.893120757189998</v>
      </c>
      <c r="FZ517" s="129">
        <f t="shared" si="503"/>
        <v>8.23631472328168</v>
      </c>
      <c r="GA517" s="129">
        <f t="shared" si="497"/>
        <v>32.116858527242144</v>
      </c>
      <c r="GB517" s="129">
        <f t="shared" si="488"/>
        <v>3.0990992469388419E-2</v>
      </c>
      <c r="GC517" s="149">
        <f>0.5*Sections!$U$2*Sections!$T$2*Sections!FT517^2</f>
        <v>189.16706841403564</v>
      </c>
      <c r="GD517" s="149">
        <f>BikeData!$N$2*((Sections!$P$2)/Sections!$N$2)-(0.5*Sections!$U$2*Sections!$T$2*Sections!FT517^2)/BikeData!$G$5</f>
        <v>9.7177780984335218</v>
      </c>
      <c r="GE517" s="149">
        <f>Sections!$V$2*BikeData!$N$2*(Sections!$P$2/Sections!$M$2)/(1-Sections!$V$2*Sections!$N$2/Sections!$M$2)</f>
        <v>15.459349727578084</v>
      </c>
      <c r="GF517" s="149">
        <f t="shared" si="504"/>
        <v>9.7177780984335218</v>
      </c>
      <c r="GG517" s="149">
        <f t="shared" si="505"/>
        <v>23.541114220000054</v>
      </c>
      <c r="GH517" s="149">
        <f>MAX(0, (FT517^2 - CX$6^2)/(2*Sections!GF517))</f>
        <v>54.072450883868207</v>
      </c>
      <c r="GI517" s="149">
        <f t="shared" si="506"/>
        <v>1</v>
      </c>
      <c r="GJ517" s="149">
        <f t="shared" si="489"/>
        <v>-9.7177780984335218</v>
      </c>
      <c r="GK517" s="639"/>
    </row>
    <row r="518" spans="2:193">
      <c r="B518" s="65"/>
      <c r="C518" s="65"/>
      <c r="D518" s="65"/>
      <c r="E518" s="111"/>
      <c r="F518" s="111"/>
      <c r="K518" s="674"/>
      <c r="L518" s="192">
        <f>INDEX($B$29:$B$34, MATCH($P518, $A$29:$A$34, 0))</f>
        <v>300.69501336586995</v>
      </c>
      <c r="M518" s="149">
        <f t="shared" si="495"/>
        <v>492</v>
      </c>
      <c r="N518" s="149">
        <f t="shared" si="498"/>
        <v>33.923550830205805</v>
      </c>
      <c r="O518" s="149">
        <f t="shared" si="496"/>
        <v>122.1247829887409</v>
      </c>
      <c r="P518" s="149">
        <f>IF(AC518=1,
IF(N518&lt;$E$29,1,
IF(N518&lt;$E$30,2,
IF(N518&lt;$E$31,3,
IF(N518&lt;$E$32,4,
IF(N518&lt;$E$33,5,
IF(N518&lt;$E$34,6)))))),
IF(N518&gt;$F$29,1,
IF(N518&gt;$F$30,2,
IF(N518&gt;$F$31,3,
IF(N518&gt;$F$32,4,
IF(N518&gt;$F$33,5,
IF(N518&gt;$F$34,6)))))))</f>
        <v>2</v>
      </c>
      <c r="Q518" s="149" cm="1">
        <f t="array" ref="Q518">INDEX(Sections!$A$37:$F$67, MATCH(N518, Acceleration!$H$6:$H$36, 1), Sections!P518)</f>
        <v>9.4901727706756382</v>
      </c>
      <c r="R518" s="149">
        <f>(BikeData!$G$5/L518)*BikeData!$N$2*(Sections!$O$2/Sections!$N$2)-Sections!W518/Sections!L518</f>
        <v>8.9040698837535963</v>
      </c>
      <c r="S518" s="149">
        <f>(Sections!$V$2*Sections!$L$2*BikeData!$N$2*((Sections!$P$2)/Sections!$M$2)/(1-Sections!$V$2*Sections!$N$2/Sections!$M$2))/Sections!L518-Sections!W518/Sections!L518</f>
        <v>12.883895115345537</v>
      </c>
      <c r="T518" s="149">
        <f t="shared" si="493"/>
        <v>8.6376490575826992</v>
      </c>
      <c r="U518" s="149">
        <f t="shared" si="491"/>
        <v>33.637894457949564</v>
      </c>
      <c r="V518" s="149">
        <f t="shared" si="492"/>
        <v>2.9602682291206935E-2</v>
      </c>
      <c r="W518" s="149">
        <f>0.5*Sections!$U$2*Sections!$T$2*Sections!N518^2</f>
        <v>207.14531416732024</v>
      </c>
      <c r="X518" s="149">
        <f>BikeData!$N$2*((Sections!$P$2)/Sections!$N$2)-(0.5*Sections!$U$2*Sections!$T$2*Sections!N518^2)/BikeData!$G$5</f>
        <v>9.6496786827013832</v>
      </c>
      <c r="Y518" s="149">
        <f>Sections!$V$2*BikeData!$N$2*(Sections!$P$2/Sections!$M$2)/(1-Sections!$V$2*Sections!$N$2/Sections!$M$2)</f>
        <v>15.459349727578084</v>
      </c>
      <c r="Z518" s="149">
        <f t="shared" si="507"/>
        <v>9.6496786827013832</v>
      </c>
      <c r="AA518" s="149">
        <f>$D$2-M518</f>
        <v>11.199999999999989</v>
      </c>
      <c r="AB518" s="149">
        <f>MAX(0, (N518^2 - M$17^2)/(2*Sections!Z518))</f>
        <v>13.15920067557429</v>
      </c>
      <c r="AC518" s="149">
        <f t="shared" si="499"/>
        <v>1</v>
      </c>
      <c r="AD518" s="149">
        <f t="shared" si="494"/>
        <v>-9.6496786827013832</v>
      </c>
      <c r="AE518" s="639"/>
      <c r="FQ518" s="637"/>
      <c r="FR518" s="160">
        <f>INDEX($B$29:$B$34, MATCH($FV518, $A$29:$A$34, 0))</f>
        <v>327.25651568900486</v>
      </c>
      <c r="FS518" s="129">
        <f t="shared" si="500"/>
        <v>492</v>
      </c>
      <c r="FT518" s="129">
        <f t="shared" si="501"/>
        <v>32.116858527242144</v>
      </c>
      <c r="FU518" s="129">
        <f t="shared" si="502"/>
        <v>115.62069069807173</v>
      </c>
      <c r="FV518" s="149">
        <f>IF(GI518=1,
IF(FT518&lt;$E$29,1,
IF(FT518&lt;$E$30,2,
IF(FT518&lt;$E$31,3,
IF(FT518&lt;$E$32,4,
IF(FT518&lt;$E$33,5,
IF(FT518&lt;$E$34,6)))))),
IF(FT518&gt;$F$29,1,
IF(FT518&gt;$F$30,2,
IF(FT518&gt;$F$31,3,
IF(FT518&gt;$F$32,4,
IF(FT518&gt;$F$33,5,
IF(FT518&gt;$F$34,6)))))))</f>
        <v>1</v>
      </c>
      <c r="FW518" s="149" cm="1">
        <f t="array" ref="FW518">INDEX(Sections!$A$37:$F$67, MATCH(FT518, Acceleration!$H$6:$H$36, 1), Sections!FV518)</f>
        <v>12.490667417289398</v>
      </c>
      <c r="FX518" s="129">
        <f>(BikeData!$G$5/FR518)*BikeData!$N$2*(Sections!$O$2/Sections!$N$2)-Sections!GC518/Sections!FR518</f>
        <v>8.2470048087275583</v>
      </c>
      <c r="FY518" s="129">
        <f>(Sections!$V$2*Sections!$L$2*BikeData!$N$2*((Sections!$P$2)/Sections!$M$2)/(1-Sections!$V$2*Sections!$N$2/Sections!$M$2))/Sections!FR518-Sections!GC518/Sections!FR518</f>
        <v>11.903810842635876</v>
      </c>
      <c r="FZ518" s="129">
        <f t="shared" si="503"/>
        <v>8.2470048087275583</v>
      </c>
      <c r="GA518" s="129">
        <f t="shared" si="497"/>
        <v>31.812427484095611</v>
      </c>
      <c r="GB518" s="129">
        <f t="shared" si="488"/>
        <v>3.1284566507520567E-2</v>
      </c>
      <c r="GC518" s="149">
        <f>0.5*Sections!$U$2*Sections!$T$2*Sections!FT518^2</f>
        <v>185.66866829859953</v>
      </c>
      <c r="GD518" s="149">
        <f>BikeData!$N$2*((Sections!$P$2)/Sections!$N$2)-(0.5*Sections!$U$2*Sections!$T$2*Sections!FT518^2)/BikeData!$G$5</f>
        <v>9.7310296140222956</v>
      </c>
      <c r="GE518" s="149">
        <f>Sections!$V$2*BikeData!$N$2*(Sections!$P$2/Sections!$M$2)/(1-Sections!$V$2*Sections!$N$2/Sections!$M$2)</f>
        <v>15.459349727578084</v>
      </c>
      <c r="GF518" s="149">
        <f t="shared" si="504"/>
        <v>9.7310296140222956</v>
      </c>
      <c r="GG518" s="149">
        <f t="shared" si="505"/>
        <v>22.541114220000054</v>
      </c>
      <c r="GH518" s="149">
        <f>MAX(0, (FT518^2 - CX$6^2)/(2*Sections!GF518))</f>
        <v>53.000177913985482</v>
      </c>
      <c r="GI518" s="149">
        <f t="shared" si="506"/>
        <v>1</v>
      </c>
      <c r="GJ518" s="149">
        <f t="shared" si="489"/>
        <v>-9.7310296140222956</v>
      </c>
      <c r="GK518" s="639"/>
    </row>
    <row r="519" spans="2:193">
      <c r="B519" s="65"/>
      <c r="C519" s="65"/>
      <c r="D519" s="65"/>
      <c r="E519" s="111"/>
      <c r="F519" s="111"/>
      <c r="K519" s="674"/>
      <c r="L519" s="192">
        <f>INDEX($B$29:$B$34, MATCH($P519, $A$29:$A$34, 0))</f>
        <v>300.69501336586995</v>
      </c>
      <c r="M519" s="149">
        <f t="shared" si="495"/>
        <v>493</v>
      </c>
      <c r="N519" s="149">
        <f t="shared" si="498"/>
        <v>33.637894457949564</v>
      </c>
      <c r="O519" s="149">
        <f t="shared" si="496"/>
        <v>121.09642004861843</v>
      </c>
      <c r="P519" s="149">
        <f>IF(AC519=1,
IF(N519&lt;$E$29,1,
IF(N519&lt;$E$30,2,
IF(N519&lt;$E$31,3,
IF(N519&lt;$E$32,4,
IF(N519&lt;$E$33,5,
IF(N519&lt;$E$34,6)))))),
IF(N519&gt;$F$29,1,
IF(N519&gt;$F$30,2,
IF(N519&gt;$F$31,3,
IF(N519&gt;$F$32,4,
IF(N519&gt;$F$33,5,
IF(N519&gt;$F$34,6)))))))</f>
        <v>2</v>
      </c>
      <c r="Q519" s="149" cm="1">
        <f t="array" ref="Q519">INDEX(Sections!$A$37:$F$67, MATCH(N519, Acceleration!$H$6:$H$36, 1), Sections!P519)</f>
        <v>9.4901727706756382</v>
      </c>
      <c r="R519" s="149">
        <f>(BikeData!$G$5/L519)*BikeData!$N$2*(Sections!$O$2/Sections!$N$2)-Sections!W519/Sections!L519</f>
        <v>8.9156227335560825</v>
      </c>
      <c r="S519" s="149">
        <f>(Sections!$V$2*Sections!$L$2*BikeData!$N$2*((Sections!$P$2)/Sections!$M$2)/(1-Sections!$V$2*Sections!$N$2/Sections!$M$2))/Sections!L519-Sections!W519/Sections!L519</f>
        <v>12.895447965148023</v>
      </c>
      <c r="T519" s="149">
        <f t="shared" si="493"/>
        <v>8.6376490575826992</v>
      </c>
      <c r="U519" s="149">
        <f t="shared" si="491"/>
        <v>33.34939682952681</v>
      </c>
      <c r="V519" s="149">
        <f t="shared" si="492"/>
        <v>2.9856409500378121E-2</v>
      </c>
      <c r="W519" s="149">
        <f>0.5*Sections!$U$2*Sections!$T$2*Sections!N519^2</f>
        <v>203.67142984154771</v>
      </c>
      <c r="X519" s="149">
        <f>BikeData!$N$2*((Sections!$P$2)/Sections!$N$2)-(0.5*Sections!$U$2*Sections!$T$2*Sections!N519^2)/BikeData!$G$5</f>
        <v>9.6628373354505221</v>
      </c>
      <c r="Y519" s="149">
        <f>Sections!$V$2*BikeData!$N$2*(Sections!$P$2/Sections!$M$2)/(1-Sections!$V$2*Sections!$N$2/Sections!$M$2)</f>
        <v>15.459349727578084</v>
      </c>
      <c r="Z519" s="149">
        <f t="shared" si="507"/>
        <v>9.6628373354505221</v>
      </c>
      <c r="AA519" s="149">
        <f>$D$2-M519</f>
        <v>10.199999999999989</v>
      </c>
      <c r="AB519" s="149">
        <f>MAX(0, (N519^2 - M$17^2)/(2*Sections!Z519))</f>
        <v>12.142642526674265</v>
      </c>
      <c r="AC519" s="149">
        <f t="shared" si="499"/>
        <v>1</v>
      </c>
      <c r="AD519" s="149">
        <f t="shared" si="494"/>
        <v>-9.6628373354505221</v>
      </c>
      <c r="AE519" s="639"/>
      <c r="FQ519" s="637"/>
      <c r="FR519" s="160">
        <f>INDEX($B$29:$B$34, MATCH($FV519, $A$29:$A$34, 0))</f>
        <v>327.25651568900486</v>
      </c>
      <c r="FS519" s="129">
        <f t="shared" si="500"/>
        <v>493</v>
      </c>
      <c r="FT519" s="129">
        <f t="shared" si="501"/>
        <v>31.812427484095611</v>
      </c>
      <c r="FU519" s="129">
        <f t="shared" si="502"/>
        <v>114.52473894274421</v>
      </c>
      <c r="FV519" s="149">
        <f>IF(GI519=1,
IF(FT519&lt;$E$29,1,
IF(FT519&lt;$E$30,2,
IF(FT519&lt;$E$31,3,
IF(FT519&lt;$E$32,4,
IF(FT519&lt;$E$33,5,
IF(FT519&lt;$E$34,6)))))),
IF(FT519&gt;$F$29,1,
IF(FT519&gt;$F$30,2,
IF(FT519&gt;$F$31,3,
IF(FT519&gt;$F$32,4,
IF(FT519&gt;$F$33,5,
IF(FT519&gt;$F$34,6)))))))</f>
        <v>1</v>
      </c>
      <c r="FW519" s="149" cm="1">
        <f t="array" ref="FW519">INDEX(Sections!$A$37:$F$67, MATCH(FT519, Acceleration!$H$6:$H$36, 1), Sections!FV519)</f>
        <v>12.819174815408889</v>
      </c>
      <c r="FX519" s="129">
        <f>(BikeData!$G$5/FR519)*BikeData!$N$2*(Sections!$O$2/Sections!$N$2)-Sections!GC519/Sections!FR519</f>
        <v>8.2577094715626824</v>
      </c>
      <c r="FY519" s="129">
        <f>(Sections!$V$2*Sections!$L$2*BikeData!$N$2*((Sections!$P$2)/Sections!$M$2)/(1-Sections!$V$2*Sections!$N$2/Sections!$M$2))/Sections!FR519-Sections!GC519/Sections!FR519</f>
        <v>11.914515505471</v>
      </c>
      <c r="FZ519" s="129">
        <f t="shared" si="503"/>
        <v>8.2577094715626824</v>
      </c>
      <c r="GA519" s="129">
        <f t="shared" si="497"/>
        <v>31.504633691428989</v>
      </c>
      <c r="GB519" s="129">
        <f t="shared" si="488"/>
        <v>3.1587062994849049E-2</v>
      </c>
      <c r="GC519" s="149">
        <f>0.5*Sections!$U$2*Sections!$T$2*Sections!FT519^2</f>
        <v>182.16549763755151</v>
      </c>
      <c r="GD519" s="149">
        <f>BikeData!$N$2*((Sections!$P$2)/Sections!$N$2)-(0.5*Sections!$U$2*Sections!$T$2*Sections!FT519^2)/BikeData!$G$5</f>
        <v>9.7442991998595989</v>
      </c>
      <c r="GE519" s="149">
        <f>Sections!$V$2*BikeData!$N$2*(Sections!$P$2/Sections!$M$2)/(1-Sections!$V$2*Sections!$N$2/Sections!$M$2)</f>
        <v>15.459349727578084</v>
      </c>
      <c r="GF519" s="149">
        <f t="shared" si="504"/>
        <v>9.7442991998595989</v>
      </c>
      <c r="GG519" s="149">
        <f t="shared" si="505"/>
        <v>21.541114220000054</v>
      </c>
      <c r="GH519" s="149">
        <f>MAX(0, (FT519^2 - CX$6^2)/(2*Sections!GF519))</f>
        <v>51.929365143335488</v>
      </c>
      <c r="GI519" s="149">
        <f t="shared" si="506"/>
        <v>1</v>
      </c>
      <c r="GJ519" s="149">
        <f t="shared" si="489"/>
        <v>-9.7442991998595989</v>
      </c>
      <c r="GK519" s="639"/>
    </row>
    <row r="520" spans="2:193">
      <c r="B520" s="65"/>
      <c r="C520" s="65"/>
      <c r="D520" s="65"/>
      <c r="E520" s="111"/>
      <c r="F520" s="111"/>
      <c r="K520" s="674"/>
      <c r="L520" s="192">
        <f>INDEX($B$29:$B$34, MATCH($P520, $A$29:$A$34, 0))</f>
        <v>300.69501336586995</v>
      </c>
      <c r="M520" s="149">
        <f t="shared" si="495"/>
        <v>494</v>
      </c>
      <c r="N520" s="149">
        <f t="shared" si="498"/>
        <v>33.34939682952681</v>
      </c>
      <c r="O520" s="149">
        <f t="shared" si="496"/>
        <v>120.05782858629652</v>
      </c>
      <c r="P520" s="149">
        <f>IF(AC520=1,
IF(N520&lt;$E$29,1,
IF(N520&lt;$E$30,2,
IF(N520&lt;$E$31,3,
IF(N520&lt;$E$32,4,
IF(N520&lt;$E$33,5,
IF(N520&lt;$E$34,6)))))),
IF(N520&gt;$F$29,1,
IF(N520&gt;$F$30,2,
IF(N520&gt;$F$31,3,
IF(N520&gt;$F$32,4,
IF(N520&gt;$F$33,5,
IF(N520&gt;$F$34,6)))))))</f>
        <v>2</v>
      </c>
      <c r="Q520" s="149" cm="1">
        <f t="array" ref="Q520">INDEX(Sections!$A$37:$F$67, MATCH(N520, Acceleration!$H$6:$H$36, 1), Sections!P520)</f>
        <v>9.4901727706756382</v>
      </c>
      <c r="R520" s="149">
        <f>(BikeData!$G$5/L520)*BikeData!$N$2*(Sections!$O$2/Sections!$N$2)-Sections!W520/Sections!L520</f>
        <v>8.927191337244663</v>
      </c>
      <c r="S520" s="149">
        <f>(Sections!$V$2*Sections!$L$2*BikeData!$N$2*((Sections!$P$2)/Sections!$M$2)/(1-Sections!$V$2*Sections!$N$2/Sections!$M$2))/Sections!L520-Sections!W520/Sections!L520</f>
        <v>12.907016568836603</v>
      </c>
      <c r="T520" s="149">
        <f t="shared" si="493"/>
        <v>8.6376490575826992</v>
      </c>
      <c r="U520" s="149">
        <f t="shared" si="491"/>
        <v>33.057983015145055</v>
      </c>
      <c r="V520" s="149">
        <f t="shared" si="492"/>
        <v>3.0117134641933187E-2</v>
      </c>
      <c r="W520" s="149">
        <f>0.5*Sections!$U$2*Sections!$T$2*Sections!N520^2</f>
        <v>200.19280840078554</v>
      </c>
      <c r="X520" s="149">
        <f>BikeData!$N$2*((Sections!$P$2)/Sections!$N$2)-(0.5*Sections!$U$2*Sections!$T$2*Sections!N520^2)/BikeData!$G$5</f>
        <v>9.6760139318170459</v>
      </c>
      <c r="Y520" s="149">
        <f>Sections!$V$2*BikeData!$N$2*(Sections!$P$2/Sections!$M$2)/(1-Sections!$V$2*Sections!$N$2/Sections!$M$2)</f>
        <v>15.459349727578084</v>
      </c>
      <c r="Z520" s="149">
        <f t="shared" si="507"/>
        <v>9.6760139318170459</v>
      </c>
      <c r="AA520" s="149">
        <f>$D$2-M520</f>
        <v>9.1999999999999886</v>
      </c>
      <c r="AB520" s="149">
        <f>MAX(0, (N520^2 - M$17^2)/(2*Sections!Z520))</f>
        <v>11.127468705711934</v>
      </c>
      <c r="AC520" s="149">
        <f t="shared" si="499"/>
        <v>1</v>
      </c>
      <c r="AD520" s="149">
        <f t="shared" si="494"/>
        <v>-9.6760139318170459</v>
      </c>
      <c r="AE520" s="639"/>
      <c r="FQ520" s="637"/>
      <c r="FR520" s="160">
        <f>INDEX($B$29:$B$34, MATCH($FV520, $A$29:$A$34, 0))</f>
        <v>327.25651568900486</v>
      </c>
      <c r="FS520" s="129">
        <f t="shared" si="500"/>
        <v>494</v>
      </c>
      <c r="FT520" s="129">
        <f t="shared" si="501"/>
        <v>31.504633691428989</v>
      </c>
      <c r="FU520" s="129">
        <f t="shared" si="502"/>
        <v>113.41668128914436</v>
      </c>
      <c r="FV520" s="149">
        <f>IF(GI520=1,
IF(FT520&lt;$E$29,1,
IF(FT520&lt;$E$30,2,
IF(FT520&lt;$E$31,3,
IF(FT520&lt;$E$32,4,
IF(FT520&lt;$E$33,5,
IF(FT520&lt;$E$34,6)))))),
IF(FT520&gt;$F$29,1,
IF(FT520&gt;$F$30,2,
IF(FT520&gt;$F$31,3,
IF(FT520&gt;$F$32,4,
IF(FT520&gt;$F$33,5,
IF(FT520&gt;$F$34,6)))))))</f>
        <v>1</v>
      </c>
      <c r="FW520" s="149" cm="1">
        <f t="array" ref="FW520">INDEX(Sections!$A$37:$F$67, MATCH(FT520, Acceleration!$H$6:$H$36, 1), Sections!FV520)</f>
        <v>12.819174815408889</v>
      </c>
      <c r="FX520" s="129">
        <f>(BikeData!$G$5/FR520)*BikeData!$N$2*(Sections!$O$2/Sections!$N$2)-Sections!GC520/Sections!FR520</f>
        <v>8.268428731665308</v>
      </c>
      <c r="FY520" s="129">
        <f>(Sections!$V$2*Sections!$L$2*BikeData!$N$2*((Sections!$P$2)/Sections!$M$2)/(1-Sections!$V$2*Sections!$N$2/Sections!$M$2))/Sections!FR520-Sections!GC520/Sections!FR520</f>
        <v>11.925234765573625</v>
      </c>
      <c r="FZ520" s="129">
        <f t="shared" si="503"/>
        <v>8.268428731665308</v>
      </c>
      <c r="GA520" s="129">
        <f t="shared" si="497"/>
        <v>31.19337702573976</v>
      </c>
      <c r="GB520" s="129">
        <f t="shared" ref="GB520:GB541" si="508">-(GA520-FT520)/GF520</f>
        <v>3.1898938692361808E-2</v>
      </c>
      <c r="GC520" s="149">
        <f>0.5*Sections!$U$2*Sections!$T$2*Sections!FT520^2</f>
        <v>178.65754992560204</v>
      </c>
      <c r="GD520" s="149">
        <f>BikeData!$N$2*((Sections!$P$2)/Sections!$N$2)-(0.5*Sections!$U$2*Sections!$T$2*Sections!FT520^2)/BikeData!$G$5</f>
        <v>9.757586880586679</v>
      </c>
      <c r="GE520" s="149">
        <f>Sections!$V$2*BikeData!$N$2*(Sections!$P$2/Sections!$M$2)/(1-Sections!$V$2*Sections!$N$2/Sections!$M$2)</f>
        <v>15.459349727578084</v>
      </c>
      <c r="GF520" s="149">
        <f t="shared" si="504"/>
        <v>9.757586880586679</v>
      </c>
      <c r="GG520" s="149">
        <f t="shared" si="505"/>
        <v>20.541114220000054</v>
      </c>
      <c r="GH520" s="149">
        <f>MAX(0, (FT520^2 - CX$6^2)/(2*Sections!GF520))</f>
        <v>50.860010583448961</v>
      </c>
      <c r="GI520" s="149">
        <f t="shared" si="506"/>
        <v>1</v>
      </c>
      <c r="GJ520" s="149">
        <f t="shared" ref="GJ520:GJ541" si="509">-GF520</f>
        <v>-9.757586880586679</v>
      </c>
      <c r="GK520" s="639"/>
    </row>
    <row r="521" spans="2:193">
      <c r="B521" s="65"/>
      <c r="C521" s="65"/>
      <c r="D521" s="65"/>
      <c r="E521" s="111"/>
      <c r="F521" s="111"/>
      <c r="K521" s="674"/>
      <c r="L521" s="192">
        <f>INDEX($B$29:$B$34, MATCH($P521, $A$29:$A$34, 0))</f>
        <v>300.69501336586995</v>
      </c>
      <c r="M521" s="149">
        <f t="shared" si="495"/>
        <v>495</v>
      </c>
      <c r="N521" s="149">
        <f t="shared" si="498"/>
        <v>33.057983015145055</v>
      </c>
      <c r="O521" s="149">
        <f t="shared" si="496"/>
        <v>119.00873885452221</v>
      </c>
      <c r="P521" s="149">
        <f>IF(AC521=1,
IF(N521&lt;$E$29,1,
IF(N521&lt;$E$30,2,
IF(N521&lt;$E$31,3,
IF(N521&lt;$E$32,4,
IF(N521&lt;$E$33,5,
IF(N521&lt;$E$34,6)))))),
IF(N521&gt;$F$29,1,
IF(N521&gt;$F$30,2,
IF(N521&gt;$F$31,3,
IF(N521&gt;$F$32,4,
IF(N521&gt;$F$33,5,
IF(N521&gt;$F$34,6)))))))</f>
        <v>2</v>
      </c>
      <c r="Q521" s="149" cm="1">
        <f t="array" ref="Q521">INDEX(Sections!$A$37:$F$67, MATCH(N521, Acceleration!$H$6:$H$36, 1), Sections!P521)</f>
        <v>9.4901727706756382</v>
      </c>
      <c r="R521" s="149">
        <f>(BikeData!$G$5/L521)*BikeData!$N$2*(Sections!$O$2/Sections!$N$2)-Sections!W521/Sections!L521</f>
        <v>8.9387757163019099</v>
      </c>
      <c r="S521" s="149">
        <f>(Sections!$V$2*Sections!$L$2*BikeData!$N$2*((Sections!$P$2)/Sections!$M$2)/(1-Sections!$V$2*Sections!$N$2/Sections!$M$2))/Sections!L521-Sections!W521/Sections!L521</f>
        <v>12.91860094789385</v>
      </c>
      <c r="T521" s="149">
        <f t="shared" si="493"/>
        <v>8.6376490575826992</v>
      </c>
      <c r="U521" s="149">
        <f t="shared" si="491"/>
        <v>32.763574652914173</v>
      </c>
      <c r="V521" s="149">
        <f t="shared" si="492"/>
        <v>3.0385181859202807E-2</v>
      </c>
      <c r="W521" s="149">
        <f>0.5*Sections!$U$2*Sections!$T$2*Sections!N521^2</f>
        <v>196.70944338533141</v>
      </c>
      <c r="X521" s="149">
        <f>BikeData!$N$2*((Sections!$P$2)/Sections!$N$2)-(0.5*Sections!$U$2*Sections!$T$2*Sections!N521^2)/BikeData!$G$5</f>
        <v>9.6892084962695222</v>
      </c>
      <c r="Y521" s="149">
        <f>Sections!$V$2*BikeData!$N$2*(Sections!$P$2/Sections!$M$2)/(1-Sections!$V$2*Sections!$N$2/Sections!$M$2)</f>
        <v>15.459349727578084</v>
      </c>
      <c r="Z521" s="149">
        <f t="shared" si="507"/>
        <v>9.6892084962695222</v>
      </c>
      <c r="AA521" s="149">
        <f>$D$2-M521</f>
        <v>8.1999999999999886</v>
      </c>
      <c r="AB521" s="149">
        <f>MAX(0, (N521^2 - M$17^2)/(2*Sections!Z521))</f>
        <v>10.113677327538024</v>
      </c>
      <c r="AC521" s="149">
        <f t="shared" si="499"/>
        <v>1</v>
      </c>
      <c r="AD521" s="149">
        <f t="shared" si="494"/>
        <v>-9.6892084962695222</v>
      </c>
      <c r="AE521" s="639"/>
      <c r="FQ521" s="637"/>
      <c r="FR521" s="160">
        <f>INDEX($B$29:$B$34, MATCH($FV521, $A$29:$A$34, 0))</f>
        <v>327.25651568900486</v>
      </c>
      <c r="FS521" s="129">
        <f t="shared" si="500"/>
        <v>495</v>
      </c>
      <c r="FT521" s="129">
        <f t="shared" si="501"/>
        <v>31.19337702573976</v>
      </c>
      <c r="FU521" s="129">
        <f t="shared" si="502"/>
        <v>112.29615729266314</v>
      </c>
      <c r="FV521" s="149">
        <f>IF(GI521=1,
IF(FT521&lt;$E$29,1,
IF(FT521&lt;$E$30,2,
IF(FT521&lt;$E$31,3,
IF(FT521&lt;$E$32,4,
IF(FT521&lt;$E$33,5,
IF(FT521&lt;$E$34,6)))))),
IF(FT521&gt;$F$29,1,
IF(FT521&gt;$F$30,2,
IF(FT521&gt;$F$31,3,
IF(FT521&gt;$F$32,4,
IF(FT521&gt;$F$33,5,
IF(FT521&gt;$F$34,6)))))))</f>
        <v>1</v>
      </c>
      <c r="FW521" s="149" cm="1">
        <f t="array" ref="FW521">INDEX(Sections!$A$37:$F$67, MATCH(FT521, Acceleration!$H$6:$H$36, 1), Sections!FV521)</f>
        <v>12.819174815408889</v>
      </c>
      <c r="FX521" s="129">
        <f>(BikeData!$G$5/FR521)*BikeData!$N$2*(Sections!$O$2/Sections!$N$2)-Sections!GC521/Sections!FR521</f>
        <v>8.2791626089408012</v>
      </c>
      <c r="FY521" s="129">
        <f>(Sections!$V$2*Sections!$L$2*BikeData!$N$2*((Sections!$P$2)/Sections!$M$2)/(1-Sections!$V$2*Sections!$N$2/Sections!$M$2))/Sections!FR521-Sections!GC521/Sections!FR521</f>
        <v>11.935968642849119</v>
      </c>
      <c r="FZ521" s="129">
        <f t="shared" si="503"/>
        <v>8.2791626089408012</v>
      </c>
      <c r="GA521" s="129">
        <f t="shared" si="497"/>
        <v>30.878552182837076</v>
      </c>
      <c r="GB521" s="129">
        <f t="shared" si="508"/>
        <v>3.222068373740259E-2</v>
      </c>
      <c r="GC521" s="149">
        <f>0.5*Sections!$U$2*Sections!$T$2*Sections!FT521^2</f>
        <v>175.14481864859084</v>
      </c>
      <c r="GD521" s="149">
        <f>BikeData!$N$2*((Sections!$P$2)/Sections!$N$2)-(0.5*Sections!$U$2*Sections!$T$2*Sections!FT521^2)/BikeData!$G$5</f>
        <v>9.7708926808783882</v>
      </c>
      <c r="GE521" s="149">
        <f>Sections!$V$2*BikeData!$N$2*(Sections!$P$2/Sections!$M$2)/(1-Sections!$V$2*Sections!$N$2/Sections!$M$2)</f>
        <v>15.459349727578084</v>
      </c>
      <c r="GF521" s="149">
        <f t="shared" si="504"/>
        <v>9.7708926808783882</v>
      </c>
      <c r="GG521" s="149">
        <f t="shared" si="505"/>
        <v>19.541114220000054</v>
      </c>
      <c r="GH521" s="149">
        <f>MAX(0, (FT521^2 - CX$6^2)/(2*Sections!GF521))</f>
        <v>49.792112248564557</v>
      </c>
      <c r="GI521" s="149">
        <f t="shared" si="506"/>
        <v>1</v>
      </c>
      <c r="GJ521" s="149">
        <f t="shared" si="509"/>
        <v>-9.7708926808783882</v>
      </c>
      <c r="GK521" s="639"/>
    </row>
    <row r="522" spans="2:193">
      <c r="B522" s="65"/>
      <c r="C522" s="65"/>
      <c r="D522" s="65"/>
      <c r="E522" s="111"/>
      <c r="F522" s="111"/>
      <c r="K522" s="674"/>
      <c r="L522" s="192">
        <f>INDEX($B$29:$B$34, MATCH($P522, $A$29:$A$34, 0))</f>
        <v>300.69501336586995</v>
      </c>
      <c r="M522" s="149">
        <f t="shared" si="495"/>
        <v>496</v>
      </c>
      <c r="N522" s="149">
        <f t="shared" si="498"/>
        <v>32.763574652914173</v>
      </c>
      <c r="O522" s="149">
        <f t="shared" si="496"/>
        <v>117.94886875049103</v>
      </c>
      <c r="P522" s="149">
        <f>IF(AC522=1,
IF(N522&lt;$E$29,1,
IF(N522&lt;$E$30,2,
IF(N522&lt;$E$31,3,
IF(N522&lt;$E$32,4,
IF(N522&lt;$E$33,5,
IF(N522&lt;$E$34,6)))))),
IF(N522&gt;$F$29,1,
IF(N522&gt;$F$30,2,
IF(N522&gt;$F$31,3,
IF(N522&gt;$F$32,4,
IF(N522&gt;$F$33,5,
IF(N522&gt;$F$34,6)))))))</f>
        <v>2</v>
      </c>
      <c r="Q522" s="149" cm="1">
        <f t="array" ref="Q522">INDEX(Sections!$A$37:$F$67, MATCH(N522, Acceleration!$H$6:$H$36, 1), Sections!P522)</f>
        <v>9.4901727706756382</v>
      </c>
      <c r="R522" s="149">
        <f>(BikeData!$G$5/L522)*BikeData!$N$2*(Sections!$O$2/Sections!$N$2)-Sections!W522/Sections!L522</f>
        <v>8.9503758922396894</v>
      </c>
      <c r="S522" s="149">
        <f>(Sections!$V$2*Sections!$L$2*BikeData!$N$2*((Sections!$P$2)/Sections!$M$2)/(1-Sections!$V$2*Sections!$N$2/Sections!$M$2))/Sections!L522-Sections!W522/Sections!L522</f>
        <v>12.93020112383163</v>
      </c>
      <c r="T522" s="149">
        <f t="shared" si="493"/>
        <v>8.6376490575826992</v>
      </c>
      <c r="U522" s="149">
        <f t="shared" si="491"/>
        <v>32.466089723440064</v>
      </c>
      <c r="V522" s="149">
        <f t="shared" si="492"/>
        <v>3.0660896681310782E-2</v>
      </c>
      <c r="W522" s="149">
        <f>0.5*Sections!$U$2*Sections!$T$2*Sections!N522^2</f>
        <v>193.22132832667441</v>
      </c>
      <c r="X522" s="149">
        <f>BikeData!$N$2*((Sections!$P$2)/Sections!$N$2)-(0.5*Sections!$U$2*Sections!$T$2*Sections!N522^2)/BikeData!$G$5</f>
        <v>9.7024210533098909</v>
      </c>
      <c r="Y522" s="149">
        <f>Sections!$V$2*BikeData!$N$2*(Sections!$P$2/Sections!$M$2)/(1-Sections!$V$2*Sections!$N$2/Sections!$M$2)</f>
        <v>15.459349727578084</v>
      </c>
      <c r="Z522" s="149">
        <f t="shared" si="507"/>
        <v>9.7024210533098909</v>
      </c>
      <c r="AA522" s="149">
        <f>$D$2-M522</f>
        <v>7.1999999999999886</v>
      </c>
      <c r="AB522" s="149">
        <f>MAX(0, (N522^2 - M$17^2)/(2*Sections!Z522))</f>
        <v>9.1012665095704364</v>
      </c>
      <c r="AC522" s="149">
        <f t="shared" si="499"/>
        <v>1</v>
      </c>
      <c r="AD522" s="149">
        <f t="shared" si="494"/>
        <v>-9.7024210533098909</v>
      </c>
      <c r="AE522" s="639"/>
      <c r="FQ522" s="637"/>
      <c r="FR522" s="160">
        <f>INDEX($B$29:$B$34, MATCH($FV522, $A$29:$A$34, 0))</f>
        <v>327.25651568900486</v>
      </c>
      <c r="FS522" s="129">
        <f t="shared" si="500"/>
        <v>496</v>
      </c>
      <c r="FT522" s="129">
        <f t="shared" si="501"/>
        <v>30.878552182837076</v>
      </c>
      <c r="FU522" s="129">
        <f t="shared" si="502"/>
        <v>111.16278785821348</v>
      </c>
      <c r="FV522" s="149">
        <f>IF(GI522=1,
IF(FT522&lt;$E$29,1,
IF(FT522&lt;$E$30,2,
IF(FT522&lt;$E$31,3,
IF(FT522&lt;$E$32,4,
IF(FT522&lt;$E$33,5,
IF(FT522&lt;$E$34,6)))))),
IF(FT522&gt;$F$29,1,
IF(FT522&gt;$F$30,2,
IF(FT522&gt;$F$31,3,
IF(FT522&gt;$F$32,4,
IF(FT522&gt;$F$33,5,
IF(FT522&gt;$F$34,6)))))))</f>
        <v>1</v>
      </c>
      <c r="FW522" s="149" cm="1">
        <f t="array" ref="FW522">INDEX(Sections!$A$37:$F$67, MATCH(FT522, Acceleration!$H$6:$H$36, 1), Sections!FV522)</f>
        <v>13.061721243519598</v>
      </c>
      <c r="FX522" s="129">
        <f>(BikeData!$G$5/FR522)*BikeData!$N$2*(Sections!$O$2/Sections!$N$2)-Sections!GC522/Sections!FR522</f>
        <v>8.2899111233216694</v>
      </c>
      <c r="FY522" s="129">
        <f>(Sections!$V$2*Sections!$L$2*BikeData!$N$2*((Sections!$P$2)/Sections!$M$2)/(1-Sections!$V$2*Sections!$N$2/Sections!$M$2))/Sections!FR522-Sections!GC522/Sections!FR522</f>
        <v>11.946717157229987</v>
      </c>
      <c r="FZ522" s="129">
        <f t="shared" si="503"/>
        <v>8.2899111233216694</v>
      </c>
      <c r="GA522" s="129">
        <f t="shared" si="497"/>
        <v>30.560048292784256</v>
      </c>
      <c r="GB522" s="129">
        <f t="shared" si="508"/>
        <v>3.2552824844921335E-2</v>
      </c>
      <c r="GC522" s="149">
        <f>0.5*Sections!$U$2*Sections!$T$2*Sections!FT522^2</f>
        <v>171.6272972834746</v>
      </c>
      <c r="GD522" s="149">
        <f>BikeData!$N$2*((Sections!$P$2)/Sections!$N$2)-(0.5*Sections!$U$2*Sections!$T$2*Sections!FT522^2)/BikeData!$G$5</f>
        <v>9.7842166254432232</v>
      </c>
      <c r="GE522" s="149">
        <f>Sections!$V$2*BikeData!$N$2*(Sections!$P$2/Sections!$M$2)/(1-Sections!$V$2*Sections!$N$2/Sections!$M$2)</f>
        <v>15.459349727578084</v>
      </c>
      <c r="GF522" s="149">
        <f t="shared" si="504"/>
        <v>9.7842166254432232</v>
      </c>
      <c r="GG522" s="149">
        <f t="shared" si="505"/>
        <v>18.541114220000054</v>
      </c>
      <c r="GH522" s="149">
        <f>MAX(0, (FT522^2 - CX$6^2)/(2*Sections!GF522))</f>
        <v>48.725668155625065</v>
      </c>
      <c r="GI522" s="149">
        <f t="shared" si="506"/>
        <v>1</v>
      </c>
      <c r="GJ522" s="149">
        <f t="shared" si="509"/>
        <v>-9.7842166254432232</v>
      </c>
      <c r="GK522" s="639"/>
    </row>
    <row r="523" spans="2:193">
      <c r="B523" s="65"/>
      <c r="C523" s="65"/>
      <c r="D523" s="65"/>
      <c r="E523" s="111"/>
      <c r="F523" s="111"/>
      <c r="K523" s="674"/>
      <c r="L523" s="192">
        <f>INDEX($B$29:$B$34, MATCH($P523, $A$29:$A$34, 0))</f>
        <v>327.25651568900486</v>
      </c>
      <c r="M523" s="149">
        <f t="shared" si="495"/>
        <v>497</v>
      </c>
      <c r="N523" s="149">
        <f t="shared" si="498"/>
        <v>32.466089723440064</v>
      </c>
      <c r="O523" s="149">
        <f t="shared" si="496"/>
        <v>116.87792300438423</v>
      </c>
      <c r="P523" s="149">
        <f>IF(AC523=1,
IF(N523&lt;$E$29,1,
IF(N523&lt;$E$30,2,
IF(N523&lt;$E$31,3,
IF(N523&lt;$E$32,4,
IF(N523&lt;$E$33,5,
IF(N523&lt;$E$34,6)))))),
IF(N523&gt;$F$29,1,
IF(N523&gt;$F$30,2,
IF(N523&gt;$F$31,3,
IF(N523&gt;$F$32,4,
IF(N523&gt;$F$33,5,
IF(N523&gt;$F$34,6)))))))</f>
        <v>1</v>
      </c>
      <c r="Q523" s="149" cm="1">
        <f t="array" ref="Q523">INDEX(Sections!$A$37:$F$67, MATCH(N523, Acceleration!$H$6:$H$36, 1), Sections!P523)</f>
        <v>12.490667417289398</v>
      </c>
      <c r="R523" s="149">
        <f>(BikeData!$G$5/L523)*BikeData!$N$2*(Sections!$O$2/Sections!$N$2)-Sections!W523/Sections!L523</f>
        <v>8.2345992850656824</v>
      </c>
      <c r="S523" s="149">
        <f>(Sections!$V$2*Sections!$L$2*BikeData!$N$2*((Sections!$P$2)/Sections!$M$2)/(1-Sections!$V$2*Sections!$N$2/Sections!$M$2))/Sections!L523-Sections!W523/Sections!L523</f>
        <v>11.891405318974</v>
      </c>
      <c r="T523" s="149">
        <f t="shared" si="493"/>
        <v>8.6376490575826992</v>
      </c>
      <c r="U523" s="149">
        <f t="shared" si="491"/>
        <v>32.165442304988026</v>
      </c>
      <c r="V523" s="149">
        <f t="shared" si="492"/>
        <v>3.0944647871263675E-2</v>
      </c>
      <c r="W523" s="149">
        <f>0.5*Sections!$U$2*Sections!$T$2*Sections!N523^2</f>
        <v>189.72845674748288</v>
      </c>
      <c r="X523" s="149">
        <f>BikeData!$N$2*((Sections!$P$2)/Sections!$N$2)-(0.5*Sections!$U$2*Sections!$T$2*Sections!N523^2)/BikeData!$G$5</f>
        <v>9.7156516274734948</v>
      </c>
      <c r="Y523" s="149">
        <f>Sections!$V$2*BikeData!$N$2*(Sections!$P$2/Sections!$M$2)/(1-Sections!$V$2*Sections!$N$2/Sections!$M$2)</f>
        <v>15.459349727578084</v>
      </c>
      <c r="Z523" s="149">
        <f t="shared" si="507"/>
        <v>9.7156516274734948</v>
      </c>
      <c r="AA523" s="149">
        <f>$D$2-M523</f>
        <v>6.1999999999999886</v>
      </c>
      <c r="AB523" s="149">
        <f>MAX(0, (N523^2 - M$17^2)/(2*Sections!Z523))</f>
        <v>8.0902343717907357</v>
      </c>
      <c r="AC523" s="149">
        <f t="shared" si="499"/>
        <v>1</v>
      </c>
      <c r="AD523" s="149">
        <f t="shared" si="494"/>
        <v>-9.7156516274734948</v>
      </c>
      <c r="AE523" s="639"/>
      <c r="FQ523" s="637"/>
      <c r="FR523" s="160">
        <f>INDEX($B$29:$B$34, MATCH($FV523, $A$29:$A$34, 0))</f>
        <v>327.25651568900486</v>
      </c>
      <c r="FS523" s="129">
        <f t="shared" si="500"/>
        <v>497</v>
      </c>
      <c r="FT523" s="129">
        <f t="shared" si="501"/>
        <v>30.560048292784256</v>
      </c>
      <c r="FU523" s="129">
        <f t="shared" si="502"/>
        <v>110.01617385402332</v>
      </c>
      <c r="FV523" s="149">
        <f>IF(GI523=1,
IF(FT523&lt;$E$29,1,
IF(FT523&lt;$E$30,2,
IF(FT523&lt;$E$31,3,
IF(FT523&lt;$E$32,4,
IF(FT523&lt;$E$33,5,
IF(FT523&lt;$E$34,6)))))),
IF(FT523&gt;$F$29,1,
IF(FT523&gt;$F$30,2,
IF(FT523&gt;$F$31,3,
IF(FT523&gt;$F$32,4,
IF(FT523&gt;$F$33,5,
IF(FT523&gt;$F$34,6)))))))</f>
        <v>1</v>
      </c>
      <c r="FW523" s="149" cm="1">
        <f t="array" ref="FW523">INDEX(Sections!$A$37:$F$67, MATCH(FT523, Acceleration!$H$6:$H$36, 1), Sections!FV523)</f>
        <v>13.061721243519598</v>
      </c>
      <c r="FX523" s="129">
        <f>(BikeData!$G$5/FR523)*BikeData!$N$2*(Sections!$O$2/Sections!$N$2)-Sections!GC523/Sections!FR523</f>
        <v>8.3006742947676031</v>
      </c>
      <c r="FY523" s="129">
        <f>(Sections!$V$2*Sections!$L$2*BikeData!$N$2*((Sections!$P$2)/Sections!$M$2)/(1-Sections!$V$2*Sections!$N$2/Sections!$M$2))/Sections!FR523-Sections!GC523/Sections!FR523</f>
        <v>11.957480328675921</v>
      </c>
      <c r="FZ523" s="129">
        <f t="shared" si="503"/>
        <v>8.3006742947676031</v>
      </c>
      <c r="GA523" s="129">
        <f t="shared" si="497"/>
        <v>30.23774849718906</v>
      </c>
      <c r="GB523" s="129">
        <f t="shared" si="508"/>
        <v>3.2895928892111251E-2</v>
      </c>
      <c r="GC523" s="149">
        <f>0.5*Sections!$U$2*Sections!$T$2*Sections!FT523^2</f>
        <v>168.10497929831507</v>
      </c>
      <c r="GD523" s="149">
        <f>BikeData!$N$2*((Sections!$P$2)/Sections!$N$2)-(0.5*Sections!$U$2*Sections!$T$2*Sections!FT523^2)/BikeData!$G$5</f>
        <v>9.7975587390233727</v>
      </c>
      <c r="GE523" s="149">
        <f>Sections!$V$2*BikeData!$N$2*(Sections!$P$2/Sections!$M$2)/(1-Sections!$V$2*Sections!$N$2/Sections!$M$2)</f>
        <v>15.459349727578084</v>
      </c>
      <c r="GF523" s="149">
        <f t="shared" si="504"/>
        <v>9.7975587390233727</v>
      </c>
      <c r="GG523" s="149">
        <f t="shared" si="505"/>
        <v>17.541114220000054</v>
      </c>
      <c r="GH523" s="149">
        <f>MAX(0, (FT523^2 - CX$6^2)/(2*Sections!GF523))</f>
        <v>47.660676324273787</v>
      </c>
      <c r="GI523" s="149">
        <f t="shared" si="506"/>
        <v>1</v>
      </c>
      <c r="GJ523" s="149">
        <f t="shared" si="509"/>
        <v>-9.7975587390233727</v>
      </c>
      <c r="GK523" s="639"/>
    </row>
    <row r="524" spans="2:193">
      <c r="B524" s="65"/>
      <c r="C524" s="65"/>
      <c r="D524" s="65"/>
      <c r="E524" s="111"/>
      <c r="F524" s="111"/>
      <c r="K524" s="674"/>
      <c r="L524" s="192">
        <f>INDEX($B$29:$B$34, MATCH($P524, $A$29:$A$34, 0))</f>
        <v>327.25651568900486</v>
      </c>
      <c r="M524" s="149">
        <f t="shared" si="495"/>
        <v>498</v>
      </c>
      <c r="N524" s="149">
        <f t="shared" si="498"/>
        <v>32.165442304988026</v>
      </c>
      <c r="O524" s="149">
        <f t="shared" si="496"/>
        <v>115.7955922979569</v>
      </c>
      <c r="P524" s="149">
        <f>IF(AC524=1,
IF(N524&lt;$E$29,1,
IF(N524&lt;$E$30,2,
IF(N524&lt;$E$31,3,
IF(N524&lt;$E$32,4,
IF(N524&lt;$E$33,5,
IF(N524&lt;$E$34,6)))))),
IF(N524&gt;$F$29,1,
IF(N524&gt;$F$30,2,
IF(N524&gt;$F$31,3,
IF(N524&gt;$F$32,4,
IF(N524&gt;$F$33,5,
IF(N524&gt;$F$34,6)))))))</f>
        <v>1</v>
      </c>
      <c r="Q524" s="149" cm="1">
        <f t="array" ref="Q524">INDEX(Sections!$A$37:$F$67, MATCH(N524, Acceleration!$H$6:$H$36, 1), Sections!P524)</f>
        <v>12.490667417289398</v>
      </c>
      <c r="R524" s="149">
        <f>(BikeData!$G$5/L524)*BikeData!$N$2*(Sections!$O$2/Sections!$N$2)-Sections!W524/Sections!L524</f>
        <v>8.2452870312776305</v>
      </c>
      <c r="S524" s="149">
        <f>(Sections!$V$2*Sections!$L$2*BikeData!$N$2*((Sections!$P$2)/Sections!$M$2)/(1-Sections!$V$2*Sections!$N$2/Sections!$M$2))/Sections!L524-Sections!W524/Sections!L524</f>
        <v>11.902093065185948</v>
      </c>
      <c r="T524" s="149">
        <f t="shared" si="493"/>
        <v>8.6376490575826992</v>
      </c>
      <c r="U524" s="149">
        <f t="shared" si="491"/>
        <v>31.861542307127181</v>
      </c>
      <c r="V524" s="149">
        <f t="shared" si="492"/>
        <v>3.123682947301494E-2</v>
      </c>
      <c r="W524" s="149">
        <f>0.5*Sections!$U$2*Sections!$T$2*Sections!N524^2</f>
        <v>186.23082216159241</v>
      </c>
      <c r="X524" s="149">
        <f>BikeData!$N$2*((Sections!$P$2)/Sections!$N$2)-(0.5*Sections!$U$2*Sections!$T$2*Sections!N524^2)/BikeData!$G$5</f>
        <v>9.7289002433291394</v>
      </c>
      <c r="Y524" s="149">
        <f>Sections!$V$2*BikeData!$N$2*(Sections!$P$2/Sections!$M$2)/(1-Sections!$V$2*Sections!$N$2/Sections!$M$2)</f>
        <v>15.459349727578084</v>
      </c>
      <c r="Z524" s="149">
        <f t="shared" ref="Z524:Z530" si="510">MIN(X524,Y524)</f>
        <v>9.7289002433291394</v>
      </c>
      <c r="AA524" s="149">
        <f>$D$2-M524</f>
        <v>5.1999999999999886</v>
      </c>
      <c r="AB524" s="149">
        <f>MAX(0, (N524^2 - M$17^2)/(2*Sections!Z524))</f>
        <v>7.0805790367406285</v>
      </c>
      <c r="AC524" s="149">
        <f t="shared" si="499"/>
        <v>1</v>
      </c>
      <c r="AD524" s="149">
        <f t="shared" si="494"/>
        <v>-9.7289002433291394</v>
      </c>
      <c r="AE524" s="639"/>
      <c r="FQ524" s="637"/>
      <c r="FR524" s="160">
        <f>INDEX($B$29:$B$34, MATCH($FV524, $A$29:$A$34, 0))</f>
        <v>327.25651568900486</v>
      </c>
      <c r="FS524" s="129">
        <f t="shared" si="500"/>
        <v>498</v>
      </c>
      <c r="FT524" s="129">
        <f t="shared" si="501"/>
        <v>30.23774849718906</v>
      </c>
      <c r="FU524" s="129">
        <f t="shared" si="502"/>
        <v>108.85589458988062</v>
      </c>
      <c r="FV524" s="149">
        <f>IF(GI524=1,
IF(FT524&lt;$E$29,1,
IF(FT524&lt;$E$30,2,
IF(FT524&lt;$E$31,3,
IF(FT524&lt;$E$32,4,
IF(FT524&lt;$E$33,5,
IF(FT524&lt;$E$34,6)))))),
IF(FT524&gt;$F$29,1,
IF(FT524&gt;$F$30,2,
IF(FT524&gt;$F$31,3,
IF(FT524&gt;$F$32,4,
IF(FT524&gt;$F$33,5,
IF(FT524&gt;$F$34,6)))))))</f>
        <v>1</v>
      </c>
      <c r="FW524" s="149" cm="1">
        <f t="array" ref="FW524">INDEX(Sections!$A$37:$F$67, MATCH(FT524, Acceleration!$H$6:$H$36, 1), Sections!FV524)</f>
        <v>13.182386700297018</v>
      </c>
      <c r="FX524" s="129">
        <f>(BikeData!$G$5/FR524)*BikeData!$N$2*(Sections!$O$2/Sections!$N$2)-Sections!GC524/Sections!FR524</f>
        <v>8.3114521432655089</v>
      </c>
      <c r="FY524" s="129">
        <f>(Sections!$V$2*Sections!$L$2*BikeData!$N$2*((Sections!$P$2)/Sections!$M$2)/(1-Sections!$V$2*Sections!$N$2/Sections!$M$2))/Sections!FR524-Sections!GC524/Sections!FR524</f>
        <v>11.968258177173826</v>
      </c>
      <c r="FZ524" s="129">
        <f t="shared" si="503"/>
        <v>8.3114521432655089</v>
      </c>
      <c r="GA524" s="129">
        <f t="shared" si="497"/>
        <v>29.91152948423851</v>
      </c>
      <c r="GB524" s="129">
        <f t="shared" si="508"/>
        <v>3.3250606941907776E-2</v>
      </c>
      <c r="GC524" s="149">
        <f>0.5*Sections!$U$2*Sections!$T$2*Sections!FT524^2</f>
        <v>164.57785815226666</v>
      </c>
      <c r="GD524" s="149">
        <f>BikeData!$N$2*((Sections!$P$2)/Sections!$N$2)-(0.5*Sections!$U$2*Sections!$T$2*Sections!FT524^2)/BikeData!$G$5</f>
        <v>9.8109190463947691</v>
      </c>
      <c r="GE524" s="149">
        <f>Sections!$V$2*BikeData!$N$2*(Sections!$P$2/Sections!$M$2)/(1-Sections!$V$2*Sections!$N$2/Sections!$M$2)</f>
        <v>15.459349727578084</v>
      </c>
      <c r="GF524" s="149">
        <f t="shared" si="504"/>
        <v>9.8109190463947691</v>
      </c>
      <c r="GG524" s="149">
        <f t="shared" si="505"/>
        <v>16.541114220000054</v>
      </c>
      <c r="GH524" s="149">
        <f>MAX(0, (FT524^2 - CX$6^2)/(2*Sections!GF524))</f>
        <v>46.597134776850801</v>
      </c>
      <c r="GI524" s="149">
        <f t="shared" si="506"/>
        <v>1</v>
      </c>
      <c r="GJ524" s="149">
        <f t="shared" si="509"/>
        <v>-9.8109190463947691</v>
      </c>
      <c r="GK524" s="639"/>
    </row>
    <row r="525" spans="2:193">
      <c r="B525" s="65"/>
      <c r="C525" s="65"/>
      <c r="D525" s="65"/>
      <c r="E525" s="111"/>
      <c r="F525" s="111"/>
      <c r="K525" s="674"/>
      <c r="L525" s="192">
        <f>INDEX($B$29:$B$34, MATCH($P525, $A$29:$A$34, 0))</f>
        <v>327.25651568900486</v>
      </c>
      <c r="M525" s="149">
        <f t="shared" si="495"/>
        <v>499</v>
      </c>
      <c r="N525" s="149">
        <f t="shared" si="498"/>
        <v>31.861542307127181</v>
      </c>
      <c r="O525" s="149">
        <f t="shared" si="496"/>
        <v>114.70155230565786</v>
      </c>
      <c r="P525" s="149">
        <f>IF(AC525=1,
IF(N525&lt;$E$29,1,
IF(N525&lt;$E$30,2,
IF(N525&lt;$E$31,3,
IF(N525&lt;$E$32,4,
IF(N525&lt;$E$33,5,
IF(N525&lt;$E$34,6)))))),
IF(N525&gt;$F$29,1,
IF(N525&gt;$F$30,2,
IF(N525&gt;$F$31,3,
IF(N525&gt;$F$32,4,
IF(N525&gt;$F$33,5,
IF(N525&gt;$F$34,6)))))))</f>
        <v>1</v>
      </c>
      <c r="Q525" s="149" cm="1">
        <f t="array" ref="Q525">INDEX(Sections!$A$37:$F$67, MATCH(N525, Acceleration!$H$6:$H$36, 1), Sections!P525)</f>
        <v>12.490667417289398</v>
      </c>
      <c r="R525" s="149">
        <f>(BikeData!$G$5/L525)*BikeData!$N$2*(Sections!$O$2/Sections!$N$2)-Sections!W525/Sections!L525</f>
        <v>8.2559893516889584</v>
      </c>
      <c r="S525" s="149">
        <f>(Sections!$V$2*Sections!$L$2*BikeData!$N$2*((Sections!$P$2)/Sections!$M$2)/(1-Sections!$V$2*Sections!$N$2/Sections!$M$2))/Sections!L525-Sections!W525/Sections!L525</f>
        <v>11.912795385597276</v>
      </c>
      <c r="T525" s="149">
        <f t="shared" si="493"/>
        <v>8.6376490575826992</v>
      </c>
      <c r="U525" s="149">
        <f t="shared" si="491"/>
        <v>31.554295180496378</v>
      </c>
      <c r="V525" s="149">
        <f t="shared" si="492"/>
        <v>3.1537863083339772E-2</v>
      </c>
      <c r="W525" s="149">
        <f>0.5*Sections!$U$2*Sections!$T$2*Sections!N525^2</f>
        <v>182.72841807399394</v>
      </c>
      <c r="X525" s="149">
        <f>BikeData!$N$2*((Sections!$P$2)/Sections!$N$2)-(0.5*Sections!$U$2*Sections!$T$2*Sections!N525^2)/BikeData!$G$5</f>
        <v>9.7421669254791343</v>
      </c>
      <c r="Y525" s="149">
        <f>Sections!$V$2*BikeData!$N$2*(Sections!$P$2/Sections!$M$2)/(1-Sections!$V$2*Sections!$N$2/Sections!$M$2)</f>
        <v>15.459349727578084</v>
      </c>
      <c r="Z525" s="149">
        <f t="shared" si="510"/>
        <v>9.7421669254791343</v>
      </c>
      <c r="AA525" s="149">
        <f>$D$2-M525</f>
        <v>4.1999999999999886</v>
      </c>
      <c r="AB525" s="149">
        <f>MAX(0, (N525^2 - M$17^2)/(2*Sections!Z525))</f>
        <v>6.072298629518559</v>
      </c>
      <c r="AC525" s="149">
        <f t="shared" si="499"/>
        <v>1</v>
      </c>
      <c r="AD525" s="149">
        <f t="shared" si="494"/>
        <v>-9.7421669254791343</v>
      </c>
      <c r="AE525" s="639"/>
      <c r="FQ525" s="637"/>
      <c r="FR525" s="160">
        <f>INDEX($B$29:$B$34, MATCH($FV525, $A$29:$A$34, 0))</f>
        <v>327.25651568900486</v>
      </c>
      <c r="FS525" s="129">
        <f t="shared" si="500"/>
        <v>499</v>
      </c>
      <c r="FT525" s="129">
        <f t="shared" si="501"/>
        <v>29.91152948423851</v>
      </c>
      <c r="FU525" s="129">
        <f t="shared" si="502"/>
        <v>107.68150614325864</v>
      </c>
      <c r="FV525" s="149">
        <f>IF(GI525=1,
IF(FT525&lt;$E$29,1,
IF(FT525&lt;$E$30,2,
IF(FT525&lt;$E$31,3,
IF(FT525&lt;$E$32,4,
IF(FT525&lt;$E$33,5,
IF(FT525&lt;$E$34,6)))))),
IF(FT525&gt;$F$29,1,
IF(FT525&gt;$F$30,2,
IF(FT525&gt;$F$31,3,
IF(FT525&gt;$F$32,4,
IF(FT525&gt;$F$33,5,
IF(FT525&gt;$F$34,6)))))))</f>
        <v>1</v>
      </c>
      <c r="FW525" s="149" cm="1">
        <f t="array" ref="FW525">INDEX(Sections!$A$37:$F$67, MATCH(FT525, Acceleration!$H$6:$H$36, 1), Sections!FV525)</f>
        <v>13.182386700297018</v>
      </c>
      <c r="FX525" s="129">
        <f>(BikeData!$G$5/FR525)*BikeData!$N$2*(Sections!$O$2/Sections!$N$2)-Sections!GC525/Sections!FR525</f>
        <v>8.3222446888295458</v>
      </c>
      <c r="FY525" s="129">
        <f>(Sections!$V$2*Sections!$L$2*BikeData!$N$2*((Sections!$P$2)/Sections!$M$2)/(1-Sections!$V$2*Sections!$N$2/Sections!$M$2))/Sections!FR525-Sections!GC525/Sections!FR525</f>
        <v>11.979050722737863</v>
      </c>
      <c r="FZ525" s="129">
        <f t="shared" si="503"/>
        <v>8.3222446888295458</v>
      </c>
      <c r="GA525" s="129">
        <f t="shared" si="497"/>
        <v>29.581260976194631</v>
      </c>
      <c r="GB525" s="129">
        <f t="shared" si="508"/>
        <v>3.3617518770281136E-2</v>
      </c>
      <c r="GC525" s="149">
        <f>0.5*Sections!$U$2*Sections!$T$2*Sections!FT525^2</f>
        <v>161.04592729556452</v>
      </c>
      <c r="GD525" s="149">
        <f>BikeData!$N$2*((Sections!$P$2)/Sections!$N$2)-(0.5*Sections!$U$2*Sections!$T$2*Sections!FT525^2)/BikeData!$G$5</f>
        <v>9.824297572367124</v>
      </c>
      <c r="GE525" s="149">
        <f>Sections!$V$2*BikeData!$N$2*(Sections!$P$2/Sections!$M$2)/(1-Sections!$V$2*Sections!$N$2/Sections!$M$2)</f>
        <v>15.459349727578084</v>
      </c>
      <c r="GF525" s="149">
        <f t="shared" si="504"/>
        <v>9.824297572367124</v>
      </c>
      <c r="GG525" s="149">
        <f t="shared" si="505"/>
        <v>15.541114220000054</v>
      </c>
      <c r="GH525" s="149">
        <f>MAX(0, (FT525^2 - CX$6^2)/(2*Sections!GF525))</f>
        <v>45.535041538389372</v>
      </c>
      <c r="GI525" s="149">
        <f t="shared" si="506"/>
        <v>1</v>
      </c>
      <c r="GJ525" s="149">
        <f t="shared" si="509"/>
        <v>-9.824297572367124</v>
      </c>
      <c r="GK525" s="639"/>
    </row>
    <row r="526" spans="2:193">
      <c r="B526" s="65"/>
      <c r="C526" s="65"/>
      <c r="D526" s="65"/>
      <c r="E526" s="111"/>
      <c r="F526" s="111"/>
      <c r="K526" s="674"/>
      <c r="L526" s="192">
        <f>INDEX($B$29:$B$34, MATCH($P526, $A$29:$A$34, 0))</f>
        <v>327.25651568900486</v>
      </c>
      <c r="M526" s="149">
        <f t="shared" si="495"/>
        <v>500</v>
      </c>
      <c r="N526" s="149">
        <f t="shared" si="498"/>
        <v>31.554295180496378</v>
      </c>
      <c r="O526" s="149">
        <f t="shared" si="496"/>
        <v>113.59546264978697</v>
      </c>
      <c r="P526" s="149">
        <f>IF(AC526=1,
IF(N526&lt;$E$29,1,
IF(N526&lt;$E$30,2,
IF(N526&lt;$E$31,3,
IF(N526&lt;$E$32,4,
IF(N526&lt;$E$33,5,
IF(N526&lt;$E$34,6)))))),
IF(N526&gt;$F$29,1,
IF(N526&gt;$F$30,2,
IF(N526&gt;$F$31,3,
IF(N526&gt;$F$32,4,
IF(N526&gt;$F$33,5,
IF(N526&gt;$F$34,6)))))))</f>
        <v>1</v>
      </c>
      <c r="Q526" s="149" cm="1">
        <f t="array" ref="Q526">INDEX(Sections!$A$37:$F$67, MATCH(N526, Acceleration!$H$6:$H$36, 1), Sections!P526)</f>
        <v>12.819174815408889</v>
      </c>
      <c r="R526" s="149">
        <f>(BikeData!$G$5/L526)*BikeData!$N$2*(Sections!$O$2/Sections!$N$2)-Sections!W526/Sections!L526</f>
        <v>8.2667062661735748</v>
      </c>
      <c r="S526" s="149">
        <f>(Sections!$V$2*Sections!$L$2*BikeData!$N$2*((Sections!$P$2)/Sections!$M$2)/(1-Sections!$V$2*Sections!$N$2/Sections!$M$2))/Sections!L526-Sections!W526/Sections!L526</f>
        <v>11.923512300081892</v>
      </c>
      <c r="T526" s="149">
        <f t="shared" si="493"/>
        <v>8.6376490575826992</v>
      </c>
      <c r="U526" s="149">
        <f t="shared" si="491"/>
        <v>31.243601600020096</v>
      </c>
      <c r="V526" s="149">
        <f t="shared" si="492"/>
        <v>3.1848200378273135E-2</v>
      </c>
      <c r="W526" s="149">
        <f>0.5*Sections!$U$2*Sections!$T$2*Sections!N526^2</f>
        <v>179.22123798082146</v>
      </c>
      <c r="X526" s="149">
        <f>BikeData!$N$2*((Sections!$P$2)/Sections!$N$2)-(0.5*Sections!$U$2*Sections!$T$2*Sections!N526^2)/BikeData!$G$5</f>
        <v>9.7554516985593338</v>
      </c>
      <c r="Y526" s="149">
        <f>Sections!$V$2*BikeData!$N$2*(Sections!$P$2/Sections!$M$2)/(1-Sections!$V$2*Sections!$N$2/Sections!$M$2)</f>
        <v>15.459349727578084</v>
      </c>
      <c r="Z526" s="149">
        <f t="shared" si="510"/>
        <v>9.7554516985593338</v>
      </c>
      <c r="AA526" s="149">
        <f>$D$2-M526</f>
        <v>3.1999999999999886</v>
      </c>
      <c r="AB526" s="149">
        <f>MAX(0, (N526^2 - M$17^2)/(2*Sections!Z526))</f>
        <v>5.0653912777761372</v>
      </c>
      <c r="AC526" s="149">
        <f t="shared" si="499"/>
        <v>1</v>
      </c>
      <c r="AD526" s="149">
        <f t="shared" si="494"/>
        <v>-9.7554516985593338</v>
      </c>
      <c r="AE526" s="639"/>
      <c r="FQ526" s="637"/>
      <c r="FR526" s="160">
        <f>INDEX($B$29:$B$34, MATCH($FV526, $A$29:$A$34, 0))</f>
        <v>327.25651568900486</v>
      </c>
      <c r="FS526" s="129">
        <f t="shared" si="500"/>
        <v>500</v>
      </c>
      <c r="FT526" s="129">
        <f t="shared" si="501"/>
        <v>29.581260976194631</v>
      </c>
      <c r="FU526" s="129">
        <f t="shared" si="502"/>
        <v>106.49253951430067</v>
      </c>
      <c r="FV526" s="149">
        <f>IF(GI526=1,
IF(FT526&lt;$E$29,1,
IF(FT526&lt;$E$30,2,
IF(FT526&lt;$E$31,3,
IF(FT526&lt;$E$32,4,
IF(FT526&lt;$E$33,5,
IF(FT526&lt;$E$34,6)))))),
IF(FT526&gt;$F$29,1,
IF(FT526&gt;$F$30,2,
IF(FT526&gt;$F$31,3,
IF(FT526&gt;$F$32,4,
IF(FT526&gt;$F$33,5,
IF(FT526&gt;$F$34,6)))))))</f>
        <v>1</v>
      </c>
      <c r="FW526" s="149" cm="1">
        <f t="array" ref="FW526">INDEX(Sections!$A$37:$F$67, MATCH(FT526, Acceleration!$H$6:$H$36, 1), Sections!FV526)</f>
        <v>13.182386700297018</v>
      </c>
      <c r="FX526" s="129">
        <f>(BikeData!$G$5/FR526)*BikeData!$N$2*(Sections!$O$2/Sections!$N$2)-Sections!GC526/Sections!FR526</f>
        <v>8.3330519515011723</v>
      </c>
      <c r="FY526" s="129">
        <f>(Sections!$V$2*Sections!$L$2*BikeData!$N$2*((Sections!$P$2)/Sections!$M$2)/(1-Sections!$V$2*Sections!$N$2/Sections!$M$2))/Sections!FR526-Sections!GC526/Sections!FR526</f>
        <v>11.98985798540949</v>
      </c>
      <c r="FZ526" s="129">
        <f t="shared" si="503"/>
        <v>8.3330519515011723</v>
      </c>
      <c r="GA526" s="129">
        <f t="shared" si="497"/>
        <v>29.246805163268128</v>
      </c>
      <c r="GB526" s="129">
        <f t="shared" si="508"/>
        <v>3.3997377973612894E-2</v>
      </c>
      <c r="GC526" s="149">
        <f>0.5*Sections!$U$2*Sections!$T$2*Sections!FT526^2</f>
        <v>157.50918016951235</v>
      </c>
      <c r="GD526" s="149">
        <f>BikeData!$N$2*((Sections!$P$2)/Sections!$N$2)-(0.5*Sections!$U$2*Sections!$T$2*Sections!FT526^2)/BikeData!$G$5</f>
        <v>9.8376943417839886</v>
      </c>
      <c r="GE526" s="149">
        <f>Sections!$V$2*BikeData!$N$2*(Sections!$P$2/Sections!$M$2)/(1-Sections!$V$2*Sections!$N$2/Sections!$M$2)</f>
        <v>15.459349727578084</v>
      </c>
      <c r="GF526" s="149">
        <f t="shared" si="504"/>
        <v>9.8376943417839886</v>
      </c>
      <c r="GG526" s="149">
        <f t="shared" si="505"/>
        <v>14.541114220000054</v>
      </c>
      <c r="GH526" s="149">
        <f>MAX(0, (FT526^2 - CX$6^2)/(2*Sections!GF526))</f>
        <v>44.474394636612161</v>
      </c>
      <c r="GI526" s="149">
        <f t="shared" si="506"/>
        <v>1</v>
      </c>
      <c r="GJ526" s="149">
        <f t="shared" si="509"/>
        <v>-9.8376943417839886</v>
      </c>
      <c r="GK526" s="639"/>
    </row>
    <row r="527" spans="2:193">
      <c r="B527" s="65"/>
      <c r="C527" s="65"/>
      <c r="D527" s="65"/>
      <c r="E527" s="111"/>
      <c r="F527" s="111"/>
      <c r="K527" s="674"/>
      <c r="L527" s="192">
        <f>INDEX($B$29:$B$34, MATCH($P527, $A$29:$A$34, 0))</f>
        <v>327.25651568900486</v>
      </c>
      <c r="M527" s="149">
        <f t="shared" si="495"/>
        <v>501</v>
      </c>
      <c r="N527" s="149">
        <f t="shared" si="498"/>
        <v>31.243601600020096</v>
      </c>
      <c r="O527" s="149">
        <f t="shared" si="496"/>
        <v>112.47696576007235</v>
      </c>
      <c r="P527" s="149">
        <f>IF(AC527=1,
IF(N527&lt;$E$29,1,
IF(N527&lt;$E$30,2,
IF(N527&lt;$E$31,3,
IF(N527&lt;$E$32,4,
IF(N527&lt;$E$33,5,
IF(N527&lt;$E$34,6)))))),
IF(N527&gt;$F$29,1,
IF(N527&gt;$F$30,2,
IF(N527&gt;$F$31,3,
IF(N527&gt;$F$32,4,
IF(N527&gt;$F$33,5,
IF(N527&gt;$F$34,6)))))))</f>
        <v>1</v>
      </c>
      <c r="Q527" s="149" cm="1">
        <f t="array" ref="Q527">INDEX(Sections!$A$37:$F$67, MATCH(N527, Acceleration!$H$6:$H$36, 1), Sections!P527)</f>
        <v>12.819174815408889</v>
      </c>
      <c r="R527" s="149">
        <f>(BikeData!$G$5/L527)*BikeData!$N$2*(Sections!$O$2/Sections!$N$2)-Sections!W527/Sections!L527</f>
        <v>8.2774377946324869</v>
      </c>
      <c r="S527" s="149">
        <f>(Sections!$V$2*Sections!$L$2*BikeData!$N$2*((Sections!$P$2)/Sections!$M$2)/(1-Sections!$V$2*Sections!$N$2/Sections!$M$2))/Sections!L527-Sections!W527/Sections!L527</f>
        <v>11.934243828540804</v>
      </c>
      <c r="T527" s="149">
        <f t="shared" si="493"/>
        <v>8.6376490575826992</v>
      </c>
      <c r="U527" s="149">
        <f t="shared" si="491"/>
        <v>30.929357118541922</v>
      </c>
      <c r="V527" s="149">
        <f t="shared" si="492"/>
        <v>3.2168325928534157E-2</v>
      </c>
      <c r="W527" s="149">
        <f>0.5*Sections!$U$2*Sections!$T$2*Sections!N527^2</f>
        <v>175.70927536934008</v>
      </c>
      <c r="X527" s="149">
        <f>BikeData!$N$2*((Sections!$P$2)/Sections!$N$2)-(0.5*Sections!$U$2*Sections!$T$2*Sections!N527^2)/BikeData!$G$5</f>
        <v>9.7687545872391865</v>
      </c>
      <c r="Y527" s="149">
        <f>Sections!$V$2*BikeData!$N$2*(Sections!$P$2/Sections!$M$2)/(1-Sections!$V$2*Sections!$N$2/Sections!$M$2)</f>
        <v>15.459349727578084</v>
      </c>
      <c r="Z527" s="149">
        <f t="shared" si="510"/>
        <v>9.7687545872391865</v>
      </c>
      <c r="AA527" s="149">
        <f>$D$2-M527</f>
        <v>2.1999999999999886</v>
      </c>
      <c r="AB527" s="149">
        <f>MAX(0, (N527^2 - M$17^2)/(2*Sections!Z527))</f>
        <v>4.0598551117147084</v>
      </c>
      <c r="AC527" s="149">
        <f t="shared" si="499"/>
        <v>1</v>
      </c>
      <c r="AD527" s="149">
        <f t="shared" si="494"/>
        <v>-9.7687545872391865</v>
      </c>
      <c r="AE527" s="639"/>
      <c r="FQ527" s="637"/>
      <c r="FR527" s="160">
        <f>INDEX($B$29:$B$34, MATCH($FV527, $A$29:$A$34, 0))</f>
        <v>327.25651568900486</v>
      </c>
      <c r="FS527" s="129">
        <f t="shared" si="500"/>
        <v>501</v>
      </c>
      <c r="FT527" s="129">
        <f t="shared" si="501"/>
        <v>29.246805163268128</v>
      </c>
      <c r="FU527" s="129">
        <f t="shared" si="502"/>
        <v>105.28849858776526</v>
      </c>
      <c r="FV527" s="149">
        <f>IF(GI527=1,
IF(FT527&lt;$E$29,1,
IF(FT527&lt;$E$30,2,
IF(FT527&lt;$E$31,3,
IF(FT527&lt;$E$32,4,
IF(FT527&lt;$E$33,5,
IF(FT527&lt;$E$34,6)))))),
IF(FT527&gt;$F$29,1,
IF(FT527&gt;$F$30,2,
IF(FT527&gt;$F$31,3,
IF(FT527&gt;$F$32,4,
IF(FT527&gt;$F$33,5,
IF(FT527&gt;$F$34,6)))))))</f>
        <v>1</v>
      </c>
      <c r="FW527" s="149" cm="1">
        <f t="array" ref="FW527">INDEX(Sections!$A$37:$F$67, MATCH(FT527, Acceleration!$H$6:$H$36, 1), Sections!FV527)</f>
        <v>13.149061643018527</v>
      </c>
      <c r="FX527" s="129">
        <f>(BikeData!$G$5/FR527)*BikeData!$N$2*(Sections!$O$2/Sections!$N$2)-Sections!GC527/Sections!FR527</f>
        <v>8.3438739513491686</v>
      </c>
      <c r="FY527" s="129">
        <f>(Sections!$V$2*Sections!$L$2*BikeData!$N$2*((Sections!$P$2)/Sections!$M$2)/(1-Sections!$V$2*Sections!$N$2/Sections!$M$2))/Sections!FR527-Sections!GC527/Sections!FR527</f>
        <v>12.000679985257486</v>
      </c>
      <c r="FZ527" s="129">
        <f t="shared" si="503"/>
        <v>8.3438739513491686</v>
      </c>
      <c r="GA527" s="129">
        <f t="shared" si="497"/>
        <v>28.908016076844874</v>
      </c>
      <c r="GB527" s="129">
        <f t="shared" si="508"/>
        <v>3.4390957746087518E-2</v>
      </c>
      <c r="GC527" s="149">
        <f>0.5*Sections!$U$2*Sections!$T$2*Sections!FT527^2</f>
        <v>153.96761020647011</v>
      </c>
      <c r="GD527" s="149">
        <f>BikeData!$N$2*((Sections!$P$2)/Sections!$N$2)-(0.5*Sections!$U$2*Sections!$T$2*Sections!FT527^2)/BikeData!$G$5</f>
        <v>9.8511093795227858</v>
      </c>
      <c r="GE527" s="149">
        <f>Sections!$V$2*BikeData!$N$2*(Sections!$P$2/Sections!$M$2)/(1-Sections!$V$2*Sections!$N$2/Sections!$M$2)</f>
        <v>15.459349727578084</v>
      </c>
      <c r="GF527" s="149">
        <f t="shared" si="504"/>
        <v>9.8511093795227858</v>
      </c>
      <c r="GG527" s="149">
        <f t="shared" si="505"/>
        <v>13.541114220000054</v>
      </c>
      <c r="GH527" s="149">
        <f>MAX(0, (FT527^2 - CX$6^2)/(2*Sections!GF527))</f>
        <v>43.415192101927708</v>
      </c>
      <c r="GI527" s="149">
        <f t="shared" si="506"/>
        <v>1</v>
      </c>
      <c r="GJ527" s="149">
        <f t="shared" si="509"/>
        <v>-9.8511093795227858</v>
      </c>
      <c r="GK527" s="639"/>
    </row>
    <row r="528" spans="2:193">
      <c r="B528" s="65"/>
      <c r="C528" s="65"/>
      <c r="D528" s="65"/>
      <c r="E528" s="111"/>
      <c r="F528" s="111"/>
      <c r="K528" s="674"/>
      <c r="L528" s="192">
        <f>INDEX($B$29:$B$34, MATCH($P528, $A$29:$A$34, 0))</f>
        <v>327.25651568900486</v>
      </c>
      <c r="M528" s="149">
        <f t="shared" si="495"/>
        <v>502</v>
      </c>
      <c r="N528" s="149">
        <f t="shared" si="498"/>
        <v>30.929357118541922</v>
      </c>
      <c r="O528" s="149">
        <f t="shared" si="496"/>
        <v>111.34568562675092</v>
      </c>
      <c r="P528" s="149">
        <f>IF(AC528=1,
IF(N528&lt;$E$29,1,
IF(N528&lt;$E$30,2,
IF(N528&lt;$E$31,3,
IF(N528&lt;$E$32,4,
IF(N528&lt;$E$33,5,
IF(N528&lt;$E$34,6)))))),
IF(N528&gt;$F$29,1,
IF(N528&gt;$F$30,2,
IF(N528&gt;$F$31,3,
IF(N528&gt;$F$32,4,
IF(N528&gt;$F$33,5,
IF(N528&gt;$F$34,6)))))))</f>
        <v>1</v>
      </c>
      <c r="Q528" s="149" cm="1">
        <f t="array" ref="Q528">INDEX(Sections!$A$37:$F$67, MATCH(N528, Acceleration!$H$6:$H$36, 1), Sections!P528)</f>
        <v>13.061721243519598</v>
      </c>
      <c r="R528" s="149">
        <f>(BikeData!$G$5/L528)*BikeData!$N$2*(Sections!$O$2/Sections!$N$2)-Sections!W528/Sections!L528</f>
        <v>8.2881839569938442</v>
      </c>
      <c r="S528" s="149">
        <f>(Sections!$V$2*Sections!$L$2*BikeData!$N$2*((Sections!$P$2)/Sections!$M$2)/(1-Sections!$V$2*Sections!$N$2/Sections!$M$2))/Sections!L528-Sections!W528/Sections!L528</f>
        <v>11.944989990902162</v>
      </c>
      <c r="T528" s="149">
        <f t="shared" si="493"/>
        <v>8.6376490575826992</v>
      </c>
      <c r="U528" s="149">
        <f t="shared" si="491"/>
        <v>30.611451787425182</v>
      </c>
      <c r="V528" s="149">
        <f t="shared" si="492"/>
        <v>3.2498760343822417E-2</v>
      </c>
      <c r="W528" s="149">
        <f>0.5*Sections!$U$2*Sections!$T$2*Sections!N528^2</f>
        <v>172.19252371793397</v>
      </c>
      <c r="X528" s="149">
        <f>BikeData!$N$2*((Sections!$P$2)/Sections!$N$2)-(0.5*Sections!$U$2*Sections!$T$2*Sections!N528^2)/BikeData!$G$5</f>
        <v>9.7820756162217855</v>
      </c>
      <c r="Y528" s="149">
        <f>Sections!$V$2*BikeData!$N$2*(Sections!$P$2/Sections!$M$2)/(1-Sections!$V$2*Sections!$N$2/Sections!$M$2)</f>
        <v>15.459349727578084</v>
      </c>
      <c r="Z528" s="149">
        <f t="shared" si="510"/>
        <v>9.7820756162217855</v>
      </c>
      <c r="AA528" s="149">
        <f>$D$2-M528</f>
        <v>1.1999999999999886</v>
      </c>
      <c r="AB528" s="149">
        <f>MAX(0, (N528^2 - M$17^2)/(2*Sections!Z528))</f>
        <v>3.0556882640818692</v>
      </c>
      <c r="AC528" s="149">
        <f t="shared" si="499"/>
        <v>1</v>
      </c>
      <c r="AD528" s="149">
        <f t="shared" si="494"/>
        <v>-9.7820756162217855</v>
      </c>
      <c r="AE528" s="639"/>
      <c r="FQ528" s="637"/>
      <c r="FR528" s="160">
        <f>INDEX($B$29:$B$34, MATCH($FV528, $A$29:$A$34, 0))</f>
        <v>327.25651568900486</v>
      </c>
      <c r="FS528" s="129">
        <f t="shared" si="500"/>
        <v>502</v>
      </c>
      <c r="FT528" s="129">
        <f t="shared" si="501"/>
        <v>28.908016076844874</v>
      </c>
      <c r="FU528" s="129">
        <f t="shared" si="502"/>
        <v>104.06885787664154</v>
      </c>
      <c r="FV528" s="149">
        <f>IF(GI528=1,
IF(FT528&lt;$E$29,1,
IF(FT528&lt;$E$30,2,
IF(FT528&lt;$E$31,3,
IF(FT528&lt;$E$32,4,
IF(FT528&lt;$E$33,5,
IF(FT528&lt;$E$34,6)))))),
IF(FT528&gt;$F$29,1,
IF(FT528&gt;$F$30,2,
IF(FT528&gt;$F$31,3,
IF(FT528&gt;$F$32,4,
IF(FT528&gt;$F$33,5,
IF(FT528&gt;$F$34,6)))))))</f>
        <v>1</v>
      </c>
      <c r="FW528" s="149" cm="1">
        <f t="array" ref="FW528">INDEX(Sections!$A$37:$F$67, MATCH(FT528, Acceleration!$H$6:$H$36, 1), Sections!FV528)</f>
        <v>13.149061643018527</v>
      </c>
      <c r="FX528" s="129">
        <f>(BikeData!$G$5/FR528)*BikeData!$N$2*(Sections!$O$2/Sections!$N$2)-Sections!GC528/Sections!FR528</f>
        <v>8.3547107084696854</v>
      </c>
      <c r="FY528" s="129">
        <f>(Sections!$V$2*Sections!$L$2*BikeData!$N$2*((Sections!$P$2)/Sections!$M$2)/(1-Sections!$V$2*Sections!$N$2/Sections!$M$2))/Sections!FR528-Sections!GC528/Sections!FR528</f>
        <v>12.011516742378003</v>
      </c>
      <c r="FZ528" s="129">
        <f t="shared" si="503"/>
        <v>8.3547107084696854</v>
      </c>
      <c r="GA528" s="129">
        <f t="shared" si="497"/>
        <v>28.564738893925355</v>
      </c>
      <c r="GB528" s="129">
        <f t="shared" si="508"/>
        <v>3.4799097433508654E-2</v>
      </c>
      <c r="GC528" s="149">
        <f>0.5*Sections!$U$2*Sections!$T$2*Sections!FT528^2</f>
        <v>150.4212108298419</v>
      </c>
      <c r="GD528" s="149">
        <f>BikeData!$N$2*((Sections!$P$2)/Sections!$N$2)-(0.5*Sections!$U$2*Sections!$T$2*Sections!FT528^2)/BikeData!$G$5</f>
        <v>9.8645427104948613</v>
      </c>
      <c r="GE528" s="149">
        <f>Sections!$V$2*BikeData!$N$2*(Sections!$P$2/Sections!$M$2)/(1-Sections!$V$2*Sections!$N$2/Sections!$M$2)</f>
        <v>15.459349727578084</v>
      </c>
      <c r="GF528" s="149">
        <f t="shared" si="504"/>
        <v>9.8645427104948613</v>
      </c>
      <c r="GG528" s="149">
        <f t="shared" si="505"/>
        <v>12.541114220000054</v>
      </c>
      <c r="GH528" s="149">
        <f>MAX(0, (FT528^2 - CX$6^2)/(2*Sections!GF528))</f>
        <v>42.357431967426677</v>
      </c>
      <c r="GI528" s="149">
        <f t="shared" si="506"/>
        <v>1</v>
      </c>
      <c r="GJ528" s="149">
        <f t="shared" si="509"/>
        <v>-9.8645427104948613</v>
      </c>
      <c r="GK528" s="639"/>
    </row>
    <row r="529" spans="2:193">
      <c r="B529" s="65"/>
      <c r="C529" s="65"/>
      <c r="D529" s="65"/>
      <c r="E529" s="111"/>
      <c r="F529" s="111"/>
      <c r="K529" s="674"/>
      <c r="L529" s="192">
        <f>INDEX($B$29:$B$34, MATCH($P529, $A$29:$A$34, 0))</f>
        <v>327.25651568900486</v>
      </c>
      <c r="M529" s="149">
        <f t="shared" si="495"/>
        <v>503</v>
      </c>
      <c r="N529" s="149">
        <f t="shared" si="498"/>
        <v>30.611451787425182</v>
      </c>
      <c r="O529" s="149">
        <f t="shared" si="496"/>
        <v>110.20122643473066</v>
      </c>
      <c r="P529" s="149">
        <f>IF(AC529=1,
IF(N529&lt;$E$29,1,
IF(N529&lt;$E$30,2,
IF(N529&lt;$E$31,3,
IF(N529&lt;$E$32,4,
IF(N529&lt;$E$33,5,
IF(N529&lt;$E$34,6)))))),
IF(N529&gt;$F$29,1,
IF(N529&gt;$F$30,2,
IF(N529&gt;$F$31,3,
IF(N529&gt;$F$32,4,
IF(N529&gt;$F$33,5,
IF(N529&gt;$F$34,6)))))))</f>
        <v>1</v>
      </c>
      <c r="Q529" s="149" cm="1">
        <f t="array" ref="Q529">INDEX(Sections!$A$37:$F$67, MATCH(N529, Acceleration!$H$6:$H$36, 1), Sections!P529)</f>
        <v>13.061721243519598</v>
      </c>
      <c r="R529" s="149">
        <f>(BikeData!$G$5/L529)*BikeData!$N$2*(Sections!$O$2/Sections!$N$2)-Sections!W529/Sections!L529</f>
        <v>8.298944773212968</v>
      </c>
      <c r="S529" s="149">
        <f>(Sections!$V$2*Sections!$L$2*BikeData!$N$2*((Sections!$P$2)/Sections!$M$2)/(1-Sections!$V$2*Sections!$N$2/Sections!$M$2))/Sections!L529-Sections!W529/Sections!L529</f>
        <v>11.955750807121285</v>
      </c>
      <c r="T529" s="149">
        <f t="shared" si="493"/>
        <v>8.6376490575826992</v>
      </c>
      <c r="U529" s="149">
        <f t="shared" si="491"/>
        <v>30.289769740184035</v>
      </c>
      <c r="V529" s="149">
        <f t="shared" si="492"/>
        <v>3.2840063792371151E-2</v>
      </c>
      <c r="W529" s="149">
        <f>0.5*Sections!$U$2*Sections!$T$2*Sections!N529^2</f>
        <v>168.67097649609414</v>
      </c>
      <c r="X529" s="149">
        <f>BikeData!$N$2*((Sections!$P$2)/Sections!$N$2)-(0.5*Sections!$U$2*Sections!$T$2*Sections!N529^2)/BikeData!$G$5</f>
        <v>9.7954148102439067</v>
      </c>
      <c r="Y529" s="149">
        <f>Sections!$V$2*BikeData!$N$2*(Sections!$P$2/Sections!$M$2)/(1-Sections!$V$2*Sections!$N$2/Sections!$M$2)</f>
        <v>15.459349727578084</v>
      </c>
      <c r="Z529" s="149">
        <f t="shared" si="510"/>
        <v>9.7954148102439067</v>
      </c>
      <c r="AA529" s="149">
        <f>$D$2-M529</f>
        <v>0.19999999999998863</v>
      </c>
      <c r="AB529" s="149">
        <f>MAX(0, (N529^2 - M$17^2)/(2*Sections!Z529))</f>
        <v>2.0528888701680033</v>
      </c>
      <c r="AC529" s="149">
        <f t="shared" si="499"/>
        <v>1</v>
      </c>
      <c r="AD529" s="149">
        <f t="shared" si="494"/>
        <v>-9.7954148102439067</v>
      </c>
      <c r="AE529" s="639"/>
      <c r="FQ529" s="637"/>
      <c r="FR529" s="160">
        <f>INDEX($B$29:$B$34, MATCH($FV529, $A$29:$A$34, 0))</f>
        <v>327.25651568900486</v>
      </c>
      <c r="FS529" s="129">
        <f t="shared" si="500"/>
        <v>503</v>
      </c>
      <c r="FT529" s="129">
        <f t="shared" si="501"/>
        <v>28.564738893925355</v>
      </c>
      <c r="FU529" s="129">
        <f t="shared" si="502"/>
        <v>102.83306001813128</v>
      </c>
      <c r="FV529" s="149">
        <f>IF(GI529=1,
IF(FT529&lt;$E$29,1,
IF(FT529&lt;$E$30,2,
IF(FT529&lt;$E$31,3,
IF(FT529&lt;$E$32,4,
IF(FT529&lt;$E$33,5,
IF(FT529&lt;$E$34,6)))))),
IF(FT529&gt;$F$29,1,
IF(FT529&gt;$F$30,2,
IF(FT529&gt;$F$31,3,
IF(FT529&gt;$F$32,4,
IF(FT529&gt;$F$33,5,
IF(FT529&gt;$F$34,6)))))))</f>
        <v>1</v>
      </c>
      <c r="FW529" s="149" cm="1">
        <f t="array" ref="FW529">INDEX(Sections!$A$37:$F$67, MATCH(FT529, Acceleration!$H$6:$H$36, 1), Sections!FV529)</f>
        <v>13.199049284502818</v>
      </c>
      <c r="FX529" s="129">
        <f>(BikeData!$G$5/FR529)*BikeData!$N$2*(Sections!$O$2/Sections!$N$2)-Sections!GC529/Sections!FR529</f>
        <v>8.3655622429862753</v>
      </c>
      <c r="FY529" s="129">
        <f>(Sections!$V$2*Sections!$L$2*BikeData!$N$2*((Sections!$P$2)/Sections!$M$2)/(1-Sections!$V$2*Sections!$N$2/Sections!$M$2))/Sections!FR529-Sections!GC529/Sections!FR529</f>
        <v>12.022368276894593</v>
      </c>
      <c r="FZ529" s="129">
        <f t="shared" si="503"/>
        <v>8.3655622429862753</v>
      </c>
      <c r="GA529" s="129">
        <f t="shared" si="497"/>
        <v>28.21680916331329</v>
      </c>
      <c r="GB529" s="129">
        <f t="shared" si="508"/>
        <v>3.5222709989940794E-2</v>
      </c>
      <c r="GC529" s="149">
        <f>0.5*Sections!$U$2*Sections!$T$2*Sections!FT529^2</f>
        <v>146.86997545406373</v>
      </c>
      <c r="GD529" s="149">
        <f>BikeData!$N$2*((Sections!$P$2)/Sections!$N$2)-(0.5*Sections!$U$2*Sections!$T$2*Sections!FT529^2)/BikeData!$G$5</f>
        <v>9.8779943596455375</v>
      </c>
      <c r="GE529" s="149">
        <f>Sections!$V$2*BikeData!$N$2*(Sections!$P$2/Sections!$M$2)/(1-Sections!$V$2*Sections!$N$2/Sections!$M$2)</f>
        <v>15.459349727578084</v>
      </c>
      <c r="GF529" s="149">
        <f t="shared" si="504"/>
        <v>9.8779943596455375</v>
      </c>
      <c r="GG529" s="149">
        <f t="shared" si="505"/>
        <v>11.541114220000054</v>
      </c>
      <c r="GH529" s="149">
        <f>MAX(0, (FT529^2 - CX$6^2)/(2*Sections!GF529))</f>
        <v>41.3011122688782</v>
      </c>
      <c r="GI529" s="149">
        <f t="shared" si="506"/>
        <v>1</v>
      </c>
      <c r="GJ529" s="149">
        <f t="shared" si="509"/>
        <v>-9.8779943596455375</v>
      </c>
      <c r="GK529" s="639"/>
    </row>
    <row r="530" spans="2:193" ht="14.65" thickBot="1">
      <c r="B530" s="65"/>
      <c r="C530" s="65"/>
      <c r="D530" s="65"/>
      <c r="E530" s="111"/>
      <c r="F530" s="111"/>
      <c r="K530" s="675"/>
      <c r="L530" s="193">
        <f>INDEX($B$29:$B$34, MATCH($P530, $A$29:$A$34, 0))</f>
        <v>327.25651568900486</v>
      </c>
      <c r="M530" s="151">
        <f>503.2</f>
        <v>503.2</v>
      </c>
      <c r="N530" s="151">
        <f>U529</f>
        <v>30.289769740184035</v>
      </c>
      <c r="O530" s="151">
        <f t="shared" si="496"/>
        <v>109.04317106466253</v>
      </c>
      <c r="P530" s="151">
        <f>IF(AC530=1,
IF(N530&lt;$E$29,1,
IF(N530&lt;$E$30,2,
IF(N530&lt;$E$31,3,
IF(N530&lt;$E$32,4,
IF(N530&lt;$E$33,5,
IF(N530&lt;$E$34,6)))))),
IF(N530&gt;$F$29,1,
IF(N530&gt;$F$30,2,
IF(N530&gt;$F$31,3,
IF(N530&gt;$F$32,4,
IF(N530&gt;$F$33,5,
IF(N530&gt;$F$34,6)))))))</f>
        <v>1</v>
      </c>
      <c r="Q530" s="151" cm="1">
        <f t="array" ref="Q530">INDEX(Sections!$A$37:$F$67, MATCH(N530, Acceleration!$H$6:$H$36, 1), Sections!P530)</f>
        <v>13.182386700297018</v>
      </c>
      <c r="R530" s="151">
        <f>(BikeData!$G$5/L530)*BikeData!$N$2*(Sections!$O$2/Sections!$N$2)-Sections!W530/Sections!L530</f>
        <v>8.3097202632723892</v>
      </c>
      <c r="S530" s="151">
        <f>(Sections!$V$2*Sections!$L$2*BikeData!$N$2*((Sections!$P$2)/Sections!$M$2)/(1-Sections!$V$2*Sections!$N$2/Sections!$M$2))/Sections!L530-Sections!W530/Sections!L530</f>
        <v>11.966526297180707</v>
      </c>
      <c r="T530" s="151">
        <f t="shared" si="493"/>
        <v>8.6376490575826992</v>
      </c>
      <c r="U530" s="151">
        <f t="shared" si="491"/>
        <v>29.964188734641496</v>
      </c>
      <c r="V530" s="151">
        <f t="shared" si="492"/>
        <v>3.3192839949853357E-2</v>
      </c>
      <c r="W530" s="151">
        <f>0.5*Sections!$U$2*Sections!$T$2*Sections!N530^2</f>
        <v>165.14462716440633</v>
      </c>
      <c r="X530" s="151">
        <f>BikeData!$N$2*((Sections!$P$2)/Sections!$N$2)-(0.5*Sections!$U$2*Sections!$T$2*Sections!N530^2)/BikeData!$G$5</f>
        <v>9.8087721940760577</v>
      </c>
      <c r="Y530" s="151">
        <f>Sections!$V$2*BikeData!$N$2*(Sections!$P$2/Sections!$M$2)/(1-Sections!$V$2*Sections!$N$2/Sections!$M$2)</f>
        <v>15.459349727578084</v>
      </c>
      <c r="Z530" s="151">
        <f t="shared" si="510"/>
        <v>9.8087721940760577</v>
      </c>
      <c r="AA530" s="151">
        <f>$D$2-M530</f>
        <v>0</v>
      </c>
      <c r="AB530" s="151">
        <f>MAX(0, (N530^2 - M$17^2)/(2*Sections!Z530))</f>
        <v>1.0514550678028154</v>
      </c>
      <c r="AC530" s="151">
        <f t="shared" si="499"/>
        <v>1</v>
      </c>
      <c r="AD530" s="151">
        <f t="shared" si="494"/>
        <v>-9.8087721940760577</v>
      </c>
      <c r="AE530" s="640"/>
      <c r="FQ530" s="637"/>
      <c r="FR530" s="160">
        <f>INDEX($B$29:$B$34, MATCH($FV530, $A$29:$A$34, 0))</f>
        <v>327.25651568900486</v>
      </c>
      <c r="FS530" s="129">
        <f t="shared" si="500"/>
        <v>504</v>
      </c>
      <c r="FT530" s="129">
        <f t="shared" si="501"/>
        <v>28.21680916331329</v>
      </c>
      <c r="FU530" s="129">
        <f t="shared" si="502"/>
        <v>101.58051298792785</v>
      </c>
      <c r="FV530" s="149">
        <f>IF(GI530=1,
IF(FT530&lt;$E$29,1,
IF(FT530&lt;$E$30,2,
IF(FT530&lt;$E$31,3,
IF(FT530&lt;$E$32,4,
IF(FT530&lt;$E$33,5,
IF(FT530&lt;$E$34,6)))))),
IF(FT530&gt;$F$29,1,
IF(FT530&gt;$F$30,2,
IF(FT530&gt;$F$31,3,
IF(FT530&gt;$F$32,4,
IF(FT530&gt;$F$33,5,
IF(FT530&gt;$F$34,6)))))))</f>
        <v>1</v>
      </c>
      <c r="FW530" s="149" cm="1">
        <f t="array" ref="FW530">INDEX(Sections!$A$37:$F$67, MATCH(FT530, Acceleration!$H$6:$H$36, 1), Sections!FV530)</f>
        <v>13.199049284502818</v>
      </c>
      <c r="FX530" s="129">
        <f>(BikeData!$G$5/FR530)*BikeData!$N$2*(Sections!$O$2/Sections!$N$2)-Sections!GC530/Sections!FR530</f>
        <v>8.3764285750499337</v>
      </c>
      <c r="FY530" s="129">
        <f>(Sections!$V$2*Sections!$L$2*BikeData!$N$2*((Sections!$P$2)/Sections!$M$2)/(1-Sections!$V$2*Sections!$N$2/Sections!$M$2))/Sections!FR530-Sections!GC530/Sections!FR530</f>
        <v>12.033234608958251</v>
      </c>
      <c r="FZ530" s="129">
        <f t="shared" si="503"/>
        <v>8.3764285750499337</v>
      </c>
      <c r="GA530" s="129">
        <f t="shared" si="497"/>
        <v>27.864051942510667</v>
      </c>
      <c r="GB530" s="129">
        <f t="shared" si="508"/>
        <v>3.5662790487935449E-2</v>
      </c>
      <c r="GC530" s="149">
        <f>0.5*Sections!$U$2*Sections!$T$2*Sections!FT530^2</f>
        <v>143.31389748459134</v>
      </c>
      <c r="GD530" s="149">
        <f>BikeData!$N$2*((Sections!$P$2)/Sections!$N$2)-(0.5*Sections!$U$2*Sections!$T$2*Sections!FT530^2)/BikeData!$G$5</f>
        <v>9.891464351954145</v>
      </c>
      <c r="GE530" s="149">
        <f>Sections!$V$2*BikeData!$N$2*(Sections!$P$2/Sections!$M$2)/(1-Sections!$V$2*Sections!$N$2/Sections!$M$2)</f>
        <v>15.459349727578084</v>
      </c>
      <c r="GF530" s="149">
        <f t="shared" si="504"/>
        <v>9.891464351954145</v>
      </c>
      <c r="GG530" s="149">
        <f t="shared" si="505"/>
        <v>10.541114220000054</v>
      </c>
      <c r="GH530" s="149">
        <f>MAX(0, (FT530^2 - CX$6^2)/(2*Sections!GF530))</f>
        <v>40.246231044726294</v>
      </c>
      <c r="GI530" s="149">
        <f t="shared" si="506"/>
        <v>1</v>
      </c>
      <c r="GJ530" s="149">
        <f t="shared" si="509"/>
        <v>-9.891464351954145</v>
      </c>
      <c r="GK530" s="639"/>
    </row>
    <row r="531" spans="2:193">
      <c r="B531" s="65"/>
      <c r="C531" s="65"/>
      <c r="D531" s="65"/>
      <c r="E531" s="111"/>
      <c r="F531" s="111"/>
      <c r="FQ531" s="637"/>
      <c r="FR531" s="160">
        <f>INDEX($B$29:$B$34, MATCH($FV531, $A$29:$A$34, 0))</f>
        <v>327.25651568900486</v>
      </c>
      <c r="FS531" s="129">
        <f t="shared" si="500"/>
        <v>505</v>
      </c>
      <c r="FT531" s="129">
        <f t="shared" si="501"/>
        <v>27.864051942510667</v>
      </c>
      <c r="FU531" s="129">
        <f t="shared" si="502"/>
        <v>100.3105869930384</v>
      </c>
      <c r="FV531" s="149">
        <f>IF(GI531=1,
IF(FT531&lt;$E$29,1,
IF(FT531&lt;$E$30,2,
IF(FT531&lt;$E$31,3,
IF(FT531&lt;$E$32,4,
IF(FT531&lt;$E$33,5,
IF(FT531&lt;$E$34,6)))))),
IF(FT531&gt;$F$29,1,
IF(FT531&gt;$F$30,2,
IF(FT531&gt;$F$31,3,
IF(FT531&gt;$F$32,4,
IF(FT531&gt;$F$33,5,
IF(FT531&gt;$F$34,6)))))))</f>
        <v>1</v>
      </c>
      <c r="FW531" s="149" cm="1">
        <f t="array" ref="FW531">INDEX(Sections!$A$37:$F$67, MATCH(FT531, Acceleration!$H$6:$H$36, 1), Sections!FV531)</f>
        <v>13.27423730883895</v>
      </c>
      <c r="FX531" s="129">
        <f>(BikeData!$G$5/FR531)*BikeData!$N$2*(Sections!$O$2/Sections!$N$2)-Sections!GC531/Sections!FR531</f>
        <v>8.3873097248391328</v>
      </c>
      <c r="FY531" s="129">
        <f>(Sections!$V$2*Sections!$L$2*BikeData!$N$2*((Sections!$P$2)/Sections!$M$2)/(1-Sections!$V$2*Sections!$N$2/Sections!$M$2))/Sections!FR531-Sections!GC531/Sections!FR531</f>
        <v>12.04411575874745</v>
      </c>
      <c r="FZ531" s="129">
        <f t="shared" si="503"/>
        <v>8.3873097248391328</v>
      </c>
      <c r="GA531" s="129">
        <f t="shared" si="497"/>
        <v>27.506280832385617</v>
      </c>
      <c r="GB531" s="129">
        <f t="shared" si="508"/>
        <v>3.6120425862904496E-2</v>
      </c>
      <c r="GC531" s="149">
        <f>0.5*Sections!$U$2*Sections!$T$2*Sections!FT531^2</f>
        <v>139.75297031788784</v>
      </c>
      <c r="GD531" s="149">
        <f>BikeData!$N$2*((Sections!$P$2)/Sections!$N$2)-(0.5*Sections!$U$2*Sections!$T$2*Sections!FT531^2)/BikeData!$G$5</f>
        <v>9.9049527124340813</v>
      </c>
      <c r="GE531" s="149">
        <f>Sections!$V$2*BikeData!$N$2*(Sections!$P$2/Sections!$M$2)/(1-Sections!$V$2*Sections!$N$2/Sections!$M$2)</f>
        <v>15.459349727578084</v>
      </c>
      <c r="GF531" s="149">
        <f t="shared" si="504"/>
        <v>9.9049527124340813</v>
      </c>
      <c r="GG531" s="149">
        <f t="shared" si="505"/>
        <v>9.541114220000054</v>
      </c>
      <c r="GH531" s="149">
        <f>MAX(0, (FT531^2 - CX$6^2)/(2*Sections!GF531))</f>
        <v>39.192786336086186</v>
      </c>
      <c r="GI531" s="149">
        <f t="shared" si="506"/>
        <v>1</v>
      </c>
      <c r="GJ531" s="149">
        <f t="shared" si="509"/>
        <v>-9.9049527124340813</v>
      </c>
      <c r="GK531" s="639"/>
    </row>
    <row r="532" spans="2:193">
      <c r="B532" s="65"/>
      <c r="C532" s="65"/>
      <c r="D532" s="65"/>
      <c r="E532" s="111"/>
      <c r="F532" s="111"/>
      <c r="FQ532" s="637"/>
      <c r="FR532" s="160">
        <f>INDEX($B$29:$B$34, MATCH($FV532, $A$29:$A$34, 0))</f>
        <v>327.25651568900486</v>
      </c>
      <c r="FS532" s="129">
        <f t="shared" si="500"/>
        <v>506</v>
      </c>
      <c r="FT532" s="129">
        <f t="shared" si="501"/>
        <v>27.506280832385617</v>
      </c>
      <c r="FU532" s="129">
        <f t="shared" si="502"/>
        <v>99.022610996588227</v>
      </c>
      <c r="FV532" s="149">
        <f>IF(GI532=1,
IF(FT532&lt;$E$29,1,
IF(FT532&lt;$E$30,2,
IF(FT532&lt;$E$31,3,
IF(FT532&lt;$E$32,4,
IF(FT532&lt;$E$33,5,
IF(FT532&lt;$E$34,6)))))),
IF(FT532&gt;$F$29,1,
IF(FT532&gt;$F$30,2,
IF(FT532&gt;$F$31,3,
IF(FT532&gt;$F$32,4,
IF(FT532&gt;$F$33,5,
IF(FT532&gt;$F$34,6)))))))</f>
        <v>1</v>
      </c>
      <c r="FW532" s="149" cm="1">
        <f t="array" ref="FW532">INDEX(Sections!$A$37:$F$67, MATCH(FT532, Acceleration!$H$6:$H$36, 1), Sections!FV532)</f>
        <v>13.27423730883895</v>
      </c>
      <c r="FX532" s="129">
        <f>(BikeData!$G$5/FR532)*BikeData!$N$2*(Sections!$O$2/Sections!$N$2)-Sections!GC532/Sections!FR532</f>
        <v>8.3982057125598626</v>
      </c>
      <c r="FY532" s="129">
        <f>(Sections!$V$2*Sections!$L$2*BikeData!$N$2*((Sections!$P$2)/Sections!$M$2)/(1-Sections!$V$2*Sections!$N$2/Sections!$M$2))/Sections!FR532-Sections!GC532/Sections!FR532</f>
        <v>12.05501174646818</v>
      </c>
      <c r="FZ532" s="129">
        <f t="shared" si="503"/>
        <v>8.3982057125598626</v>
      </c>
      <c r="GA532" s="129">
        <f t="shared" si="497"/>
        <v>27.143296894404678</v>
      </c>
      <c r="GB532" s="129">
        <f t="shared" si="508"/>
        <v>3.6596806108889018E-2</v>
      </c>
      <c r="GC532" s="149">
        <f>0.5*Sections!$U$2*Sections!$T$2*Sections!FT532^2</f>
        <v>136.18718734141157</v>
      </c>
      <c r="GD532" s="149">
        <f>BikeData!$N$2*((Sections!$P$2)/Sections!$N$2)-(0.5*Sections!$U$2*Sections!$T$2*Sections!FT532^2)/BikeData!$G$5</f>
        <v>9.9184594661328553</v>
      </c>
      <c r="GE532" s="149">
        <f>Sections!$V$2*BikeData!$N$2*(Sections!$P$2/Sections!$M$2)/(1-Sections!$V$2*Sections!$N$2/Sections!$M$2)</f>
        <v>15.459349727578084</v>
      </c>
      <c r="GF532" s="149">
        <f t="shared" si="504"/>
        <v>9.9184594661328553</v>
      </c>
      <c r="GG532" s="149">
        <f t="shared" si="505"/>
        <v>8.541114220000054</v>
      </c>
      <c r="GH532" s="149">
        <f>MAX(0, (FT532^2 - CX$6^2)/(2*Sections!GF532))</f>
        <v>38.140776186740631</v>
      </c>
      <c r="GI532" s="149">
        <f t="shared" si="506"/>
        <v>1</v>
      </c>
      <c r="GJ532" s="149">
        <f t="shared" si="509"/>
        <v>-9.9184594661328553</v>
      </c>
      <c r="GK532" s="639"/>
    </row>
    <row r="533" spans="2:193">
      <c r="B533" s="65"/>
      <c r="C533" s="65"/>
      <c r="D533" s="65"/>
      <c r="E533" s="111"/>
      <c r="F533" s="111"/>
      <c r="FQ533" s="637"/>
      <c r="FR533" s="160">
        <f>INDEX($B$29:$B$34, MATCH($FV533, $A$29:$A$34, 0))</f>
        <v>327.25651568900486</v>
      </c>
      <c r="FS533" s="129">
        <f t="shared" si="500"/>
        <v>507</v>
      </c>
      <c r="FT533" s="129">
        <f t="shared" si="501"/>
        <v>27.143296894404678</v>
      </c>
      <c r="FU533" s="129">
        <f t="shared" si="502"/>
        <v>97.715868819856837</v>
      </c>
      <c r="FV533" s="149">
        <f>IF(GI533=1,
IF(FT533&lt;$E$29,1,
IF(FT533&lt;$E$30,2,
IF(FT533&lt;$E$31,3,
IF(FT533&lt;$E$32,4,
IF(FT533&lt;$E$33,5,
IF(FT533&lt;$E$34,6)))))),
IF(FT533&gt;$F$29,1,
IF(FT533&gt;$F$30,2,
IF(FT533&gt;$F$31,3,
IF(FT533&gt;$F$32,4,
IF(FT533&gt;$F$33,5,
IF(FT533&gt;$F$34,6)))))))</f>
        <v>1</v>
      </c>
      <c r="FW533" s="149" cm="1">
        <f t="array" ref="FW533">INDEX(Sections!$A$37:$F$67, MATCH(FT533, Acceleration!$H$6:$H$36, 1), Sections!FV533)</f>
        <v>13.362416096299849</v>
      </c>
      <c r="FX533" s="129">
        <f>(BikeData!$G$5/FR533)*BikeData!$N$2*(Sections!$O$2/Sections!$N$2)-Sections!GC533/Sections!FR533</f>
        <v>8.4091165584456657</v>
      </c>
      <c r="FY533" s="129">
        <f>(Sections!$V$2*Sections!$L$2*BikeData!$N$2*((Sections!$P$2)/Sections!$M$2)/(1-Sections!$V$2*Sections!$N$2/Sections!$M$2))/Sections!FR533-Sections!GC533/Sections!FR533</f>
        <v>12.065922592353983</v>
      </c>
      <c r="FZ533" s="129">
        <f t="shared" si="503"/>
        <v>8.4091165584456657</v>
      </c>
      <c r="GA533" s="129">
        <f t="shared" si="497"/>
        <v>26.774887432471765</v>
      </c>
      <c r="GB533" s="129">
        <f t="shared" si="508"/>
        <v>3.7093237188312693E-2</v>
      </c>
      <c r="GC533" s="149">
        <f>0.5*Sections!$U$2*Sections!$T$2*Sections!FT533^2</f>
        <v>132.61654193360374</v>
      </c>
      <c r="GD533" s="149">
        <f>BikeData!$N$2*((Sections!$P$2)/Sections!$N$2)-(0.5*Sections!$U$2*Sections!$T$2*Sections!FT533^2)/BikeData!$G$5</f>
        <v>9.9319846381321284</v>
      </c>
      <c r="GE533" s="149">
        <f>Sections!$V$2*BikeData!$N$2*(Sections!$P$2/Sections!$M$2)/(1-Sections!$V$2*Sections!$N$2/Sections!$M$2)</f>
        <v>15.459349727578084</v>
      </c>
      <c r="GF533" s="149">
        <f t="shared" si="504"/>
        <v>9.9319846381321284</v>
      </c>
      <c r="GG533" s="149">
        <f t="shared" si="505"/>
        <v>7.541114220000054</v>
      </c>
      <c r="GH533" s="149">
        <f>MAX(0, (FT533^2 - CX$6^2)/(2*Sections!GF533))</f>
        <v>37.090198643136347</v>
      </c>
      <c r="GI533" s="149">
        <f t="shared" si="506"/>
        <v>1</v>
      </c>
      <c r="GJ533" s="149">
        <f t="shared" si="509"/>
        <v>-9.9319846381321284</v>
      </c>
      <c r="GK533" s="639"/>
    </row>
    <row r="534" spans="2:193">
      <c r="B534" s="65"/>
      <c r="C534" s="65"/>
      <c r="D534" s="65"/>
      <c r="E534" s="111"/>
      <c r="F534" s="111"/>
      <c r="FQ534" s="637"/>
      <c r="FR534" s="160">
        <f>INDEX($B$29:$B$34, MATCH($FV534, $A$29:$A$34, 0))</f>
        <v>327.25651568900486</v>
      </c>
      <c r="FS534" s="129">
        <f t="shared" si="500"/>
        <v>508</v>
      </c>
      <c r="FT534" s="129">
        <f t="shared" si="501"/>
        <v>26.774887432471765</v>
      </c>
      <c r="FU534" s="129">
        <f t="shared" si="502"/>
        <v>96.389594756898362</v>
      </c>
      <c r="FV534" s="149">
        <f>IF(GI534=1,
IF(FT534&lt;$E$29,1,
IF(FT534&lt;$E$30,2,
IF(FT534&lt;$E$31,3,
IF(FT534&lt;$E$32,4,
IF(FT534&lt;$E$33,5,
IF(FT534&lt;$E$34,6)))))),
IF(FT534&gt;$F$29,1,
IF(FT534&gt;$F$30,2,
IF(FT534&gt;$F$31,3,
IF(FT534&gt;$F$32,4,
IF(FT534&gt;$F$33,5,
IF(FT534&gt;$F$34,6)))))))</f>
        <v>1</v>
      </c>
      <c r="FW534" s="149" cm="1">
        <f t="array" ref="FW534">INDEX(Sections!$A$37:$F$67, MATCH(FT534, Acceleration!$H$6:$H$36, 1), Sections!FV534)</f>
        <v>13.362416096299849</v>
      </c>
      <c r="FX534" s="129">
        <f>(BikeData!$G$5/FR534)*BikeData!$N$2*(Sections!$O$2/Sections!$N$2)-Sections!GC534/Sections!FR534</f>
        <v>8.4200422827576773</v>
      </c>
      <c r="FY534" s="129">
        <f>(Sections!$V$2*Sections!$L$2*BikeData!$N$2*((Sections!$P$2)/Sections!$M$2)/(1-Sections!$V$2*Sections!$N$2/Sections!$M$2))/Sections!FR534-Sections!GC534/Sections!FR534</f>
        <v>12.076848316665995</v>
      </c>
      <c r="FZ534" s="129">
        <f t="shared" si="503"/>
        <v>8.4200422827576773</v>
      </c>
      <c r="GA534" s="129">
        <f t="shared" si="497"/>
        <v>26.400824618076591</v>
      </c>
      <c r="GB534" s="129">
        <f t="shared" si="508"/>
        <v>3.7611155974720444E-2</v>
      </c>
      <c r="GC534" s="149">
        <f>0.5*Sections!$U$2*Sections!$T$2*Sections!FT534^2</f>
        <v>129.04102746387619</v>
      </c>
      <c r="GD534" s="149">
        <f>BikeData!$N$2*((Sections!$P$2)/Sections!$N$2)-(0.5*Sections!$U$2*Sections!$T$2*Sections!FT534^2)/BikeData!$G$5</f>
        <v>9.9455282535477618</v>
      </c>
      <c r="GE534" s="149">
        <f>Sections!$V$2*BikeData!$N$2*(Sections!$P$2/Sections!$M$2)/(1-Sections!$V$2*Sections!$N$2/Sections!$M$2)</f>
        <v>15.459349727578084</v>
      </c>
      <c r="GF534" s="149">
        <f t="shared" si="504"/>
        <v>9.9455282535477618</v>
      </c>
      <c r="GG534" s="149">
        <f t="shared" si="505"/>
        <v>6.541114220000054</v>
      </c>
      <c r="GH534" s="149">
        <f>MAX(0, (FT534^2 - CX$6^2)/(2*Sections!GF534))</f>
        <v>36.041051754380383</v>
      </c>
      <c r="GI534" s="149">
        <f t="shared" si="506"/>
        <v>1</v>
      </c>
      <c r="GJ534" s="149">
        <f t="shared" si="509"/>
        <v>-9.9455282535477618</v>
      </c>
      <c r="GK534" s="639"/>
    </row>
    <row r="535" spans="2:193">
      <c r="B535" s="65"/>
      <c r="C535" s="65"/>
      <c r="D535" s="65"/>
      <c r="E535" s="111"/>
      <c r="F535" s="111"/>
      <c r="FQ535" s="637"/>
      <c r="FR535" s="160">
        <f>INDEX($B$29:$B$34, MATCH($FV535, $A$29:$A$34, 0))</f>
        <v>327.25651568900486</v>
      </c>
      <c r="FS535" s="129">
        <f t="shared" si="500"/>
        <v>509</v>
      </c>
      <c r="FT535" s="129">
        <f t="shared" si="501"/>
        <v>26.400824618076591</v>
      </c>
      <c r="FU535" s="129">
        <f t="shared" si="502"/>
        <v>95.04296862507573</v>
      </c>
      <c r="FV535" s="149">
        <f>IF(GI535=1,
IF(FT535&lt;$E$29,1,
IF(FT535&lt;$E$30,2,
IF(FT535&lt;$E$31,3,
IF(FT535&lt;$E$32,4,
IF(FT535&lt;$E$33,5,
IF(FT535&lt;$E$34,6)))))),
IF(FT535&gt;$F$29,1,
IF(FT535&gt;$F$30,2,
IF(FT535&gt;$F$31,3,
IF(FT535&gt;$F$32,4,
IF(FT535&gt;$F$33,5,
IF(FT535&gt;$F$34,6)))))))</f>
        <v>1</v>
      </c>
      <c r="FW535" s="149" cm="1">
        <f t="array" ref="FW535">INDEX(Sections!$A$37:$F$67, MATCH(FT535, Acceleration!$H$6:$H$36, 1), Sections!FV535)</f>
        <v>13.389133083743124</v>
      </c>
      <c r="FX535" s="129">
        <f>(BikeData!$G$5/FR535)*BikeData!$N$2*(Sections!$O$2/Sections!$N$2)-Sections!GC535/Sections!FR535</f>
        <v>8.4309829057846599</v>
      </c>
      <c r="FY535" s="129">
        <f>(Sections!$V$2*Sections!$L$2*BikeData!$N$2*((Sections!$P$2)/Sections!$M$2)/(1-Sections!$V$2*Sections!$N$2/Sections!$M$2))/Sections!FR535-Sections!GC535/Sections!FR535</f>
        <v>12.087788939692977</v>
      </c>
      <c r="FZ535" s="129">
        <f t="shared" si="503"/>
        <v>8.4309829057846599</v>
      </c>
      <c r="GA535" s="129">
        <f t="shared" si="497"/>
        <v>26.020863933378141</v>
      </c>
      <c r="GB535" s="129">
        <f t="shared" si="508"/>
        <v>3.8152147618001252E-2</v>
      </c>
      <c r="GC535" s="149">
        <f>0.5*Sections!$U$2*Sections!$T$2*Sections!FT535^2</f>
        <v>125.46063729259902</v>
      </c>
      <c r="GD535" s="149">
        <f>BikeData!$N$2*((Sections!$P$2)/Sections!$N$2)-(0.5*Sections!$U$2*Sections!$T$2*Sections!FT535^2)/BikeData!$G$5</f>
        <v>9.9590903375298723</v>
      </c>
      <c r="GE535" s="149">
        <f>Sections!$V$2*BikeData!$N$2*(Sections!$P$2/Sections!$M$2)/(1-Sections!$V$2*Sections!$N$2/Sections!$M$2)</f>
        <v>15.459349727578084</v>
      </c>
      <c r="GF535" s="149">
        <f t="shared" si="504"/>
        <v>9.9590903375298723</v>
      </c>
      <c r="GG535" s="149">
        <f t="shared" si="505"/>
        <v>5.541114220000054</v>
      </c>
      <c r="GH535" s="149">
        <f>MAX(0, (FT535^2 - CX$6^2)/(2*Sections!GF535))</f>
        <v>34.99333357223643</v>
      </c>
      <c r="GI535" s="149">
        <f t="shared" si="506"/>
        <v>1</v>
      </c>
      <c r="GJ535" s="149">
        <f t="shared" si="509"/>
        <v>-9.9590903375298723</v>
      </c>
      <c r="GK535" s="639"/>
    </row>
    <row r="536" spans="2:193">
      <c r="B536" s="65"/>
      <c r="C536" s="65"/>
      <c r="D536" s="65"/>
      <c r="E536" s="111"/>
      <c r="F536" s="111"/>
      <c r="FQ536" s="637"/>
      <c r="FR536" s="160">
        <f>INDEX($B$29:$B$34, MATCH($FV536, $A$29:$A$34, 0))</f>
        <v>327.25651568900486</v>
      </c>
      <c r="FS536" s="129">
        <f t="shared" si="500"/>
        <v>510</v>
      </c>
      <c r="FT536" s="129">
        <f t="shared" si="501"/>
        <v>26.020863933378141</v>
      </c>
      <c r="FU536" s="129">
        <f t="shared" si="502"/>
        <v>93.67511016016131</v>
      </c>
      <c r="FV536" s="149">
        <f>IF(GI536=1,
IF(FT536&lt;$E$29,1,
IF(FT536&lt;$E$30,2,
IF(FT536&lt;$E$31,3,
IF(FT536&lt;$E$32,4,
IF(FT536&lt;$E$33,5,
IF(FT536&lt;$E$34,6)))))),
IF(FT536&gt;$F$29,1,
IF(FT536&gt;$F$30,2,
IF(FT536&gt;$F$31,3,
IF(FT536&gt;$F$32,4,
IF(FT536&gt;$F$33,5,
IF(FT536&gt;$F$34,6)))))))</f>
        <v>1</v>
      </c>
      <c r="FW536" s="149" cm="1">
        <f t="array" ref="FW536">INDEX(Sections!$A$37:$F$67, MATCH(FT536, Acceleration!$H$6:$H$36, 1), Sections!FV536)</f>
        <v>13.389133083743124</v>
      </c>
      <c r="FX536" s="129">
        <f>(BikeData!$G$5/FR536)*BikeData!$N$2*(Sections!$O$2/Sections!$N$2)-Sections!GC536/Sections!FR536</f>
        <v>8.441938447843043</v>
      </c>
      <c r="FY536" s="129">
        <f>(Sections!$V$2*Sections!$L$2*BikeData!$N$2*((Sections!$P$2)/Sections!$M$2)/(1-Sections!$V$2*Sections!$N$2/Sections!$M$2))/Sections!FR536-Sections!GC536/Sections!FR536</f>
        <v>12.098744481751361</v>
      </c>
      <c r="FZ536" s="129">
        <f t="shared" si="503"/>
        <v>8.441938447843043</v>
      </c>
      <c r="GA536" s="129">
        <f t="shared" si="497"/>
        <v>25.63474240184312</v>
      </c>
      <c r="GB536" s="129">
        <f t="shared" si="508"/>
        <v>3.8717965810350197E-2</v>
      </c>
      <c r="GC536" s="149">
        <f>0.5*Sections!$U$2*Sections!$T$2*Sections!FT536^2</f>
        <v>121.87536477108829</v>
      </c>
      <c r="GD536" s="149">
        <f>BikeData!$N$2*((Sections!$P$2)/Sections!$N$2)-(0.5*Sections!$U$2*Sections!$T$2*Sections!FT536^2)/BikeData!$G$5</f>
        <v>9.9726709152628672</v>
      </c>
      <c r="GE536" s="149">
        <f>Sections!$V$2*BikeData!$N$2*(Sections!$P$2/Sections!$M$2)/(1-Sections!$V$2*Sections!$N$2/Sections!$M$2)</f>
        <v>15.459349727578084</v>
      </c>
      <c r="GF536" s="149">
        <f t="shared" si="504"/>
        <v>9.9726709152628672</v>
      </c>
      <c r="GG536" s="149">
        <f t="shared" si="505"/>
        <v>4.541114220000054</v>
      </c>
      <c r="GH536" s="149">
        <f>MAX(0, (FT536^2 - CX$6^2)/(2*Sections!GF536))</f>
        <v>33.947042151121273</v>
      </c>
      <c r="GI536" s="149">
        <f t="shared" si="506"/>
        <v>1</v>
      </c>
      <c r="GJ536" s="149">
        <f t="shared" si="509"/>
        <v>-9.9726709152628672</v>
      </c>
      <c r="GK536" s="639"/>
    </row>
    <row r="537" spans="2:193">
      <c r="B537" s="65"/>
      <c r="C537" s="65"/>
      <c r="D537" s="65"/>
      <c r="E537" s="111"/>
      <c r="F537" s="111"/>
      <c r="FQ537" s="637"/>
      <c r="FR537" s="160">
        <f>INDEX($B$29:$B$34, MATCH($FV537, $A$29:$A$34, 0))</f>
        <v>327.25651568900486</v>
      </c>
      <c r="FS537" s="129">
        <f t="shared" si="500"/>
        <v>511</v>
      </c>
      <c r="FT537" s="129">
        <f t="shared" si="501"/>
        <v>25.63474240184312</v>
      </c>
      <c r="FU537" s="129">
        <f t="shared" si="502"/>
        <v>92.285072646635228</v>
      </c>
      <c r="FV537" s="149">
        <f>IF(GI537=1,
IF(FT537&lt;$E$29,1,
IF(FT537&lt;$E$30,2,
IF(FT537&lt;$E$31,3,
IF(FT537&lt;$E$32,4,
IF(FT537&lt;$E$33,5,
IF(FT537&lt;$E$34,6)))))),
IF(FT537&gt;$F$29,1,
IF(FT537&gt;$F$30,2,
IF(FT537&gt;$F$31,3,
IF(FT537&gt;$F$32,4,
IF(FT537&gt;$F$33,5,
IF(FT537&gt;$F$34,6)))))))</f>
        <v>1</v>
      </c>
      <c r="FW537" s="149" cm="1">
        <f t="array" ref="FW537">INDEX(Sections!$A$37:$F$67, MATCH(FT537, Acceleration!$H$6:$H$36, 1), Sections!FV537)</f>
        <v>13.292219147067074</v>
      </c>
      <c r="FX537" s="129">
        <f>(BikeData!$G$5/FR537)*BikeData!$N$2*(Sections!$O$2/Sections!$N$2)-Sections!GC537/Sections!FR537</f>
        <v>8.4529089292769601</v>
      </c>
      <c r="FY537" s="129">
        <f>(Sections!$V$2*Sections!$L$2*BikeData!$N$2*((Sections!$P$2)/Sections!$M$2)/(1-Sections!$V$2*Sections!$N$2/Sections!$M$2))/Sections!FR537-Sections!GC537/Sections!FR537</f>
        <v>12.109714963185278</v>
      </c>
      <c r="FZ537" s="129">
        <f t="shared" si="503"/>
        <v>8.4529089292769601</v>
      </c>
      <c r="GA537" s="129">
        <f t="shared" si="497"/>
        <v>25.242176569878488</v>
      </c>
      <c r="GB537" s="129">
        <f t="shared" si="508"/>
        <v>3.9310556543560429E-2</v>
      </c>
      <c r="GC537" s="149">
        <f>0.5*Sections!$U$2*Sections!$T$2*Sections!FT537^2</f>
        <v>118.28520324159363</v>
      </c>
      <c r="GD537" s="149">
        <f>BikeData!$N$2*((Sections!$P$2)/Sections!$N$2)-(0.5*Sections!$U$2*Sections!$T$2*Sections!FT537^2)/BikeData!$G$5</f>
        <v>9.9862700119654999</v>
      </c>
      <c r="GE537" s="149">
        <f>Sections!$V$2*BikeData!$N$2*(Sections!$P$2/Sections!$M$2)/(1-Sections!$V$2*Sections!$N$2/Sections!$M$2)</f>
        <v>15.459349727578084</v>
      </c>
      <c r="GF537" s="149">
        <f t="shared" si="504"/>
        <v>9.9862700119654999</v>
      </c>
      <c r="GG537" s="149">
        <f t="shared" si="505"/>
        <v>3.541114220000054</v>
      </c>
      <c r="GH537" s="149">
        <f>MAX(0, (FT537^2 - CX$6^2)/(2*Sections!GF537))</f>
        <v>32.90217554810112</v>
      </c>
      <c r="GI537" s="149">
        <f t="shared" si="506"/>
        <v>1</v>
      </c>
      <c r="GJ537" s="149">
        <f t="shared" si="509"/>
        <v>-9.9862700119654999</v>
      </c>
      <c r="GK537" s="639"/>
    </row>
    <row r="538" spans="2:193">
      <c r="B538" s="65"/>
      <c r="C538" s="65"/>
      <c r="D538" s="65"/>
      <c r="E538" s="111"/>
      <c r="F538" s="111"/>
      <c r="FQ538" s="637"/>
      <c r="FR538" s="160">
        <f>INDEX($B$29:$B$34, MATCH($FV538, $A$29:$A$34, 0))</f>
        <v>327.25651568900486</v>
      </c>
      <c r="FS538" s="129">
        <f t="shared" si="500"/>
        <v>512</v>
      </c>
      <c r="FT538" s="129">
        <f t="shared" si="501"/>
        <v>25.242176569878488</v>
      </c>
      <c r="FU538" s="129">
        <f t="shared" si="502"/>
        <v>90.871835651562563</v>
      </c>
      <c r="FV538" s="149">
        <f>IF(GI538=1,
IF(FT538&lt;$E$29,1,
IF(FT538&lt;$E$30,2,
IF(FT538&lt;$E$31,3,
IF(FT538&lt;$E$32,4,
IF(FT538&lt;$E$33,5,
IF(FT538&lt;$E$34,6)))))),
IF(FT538&gt;$F$29,1,
IF(FT538&gt;$F$30,2,
IF(FT538&gt;$F$31,3,
IF(FT538&gt;$F$32,4,
IF(FT538&gt;$F$33,5,
IF(FT538&gt;$F$34,6)))))))</f>
        <v>1</v>
      </c>
      <c r="FW538" s="149" cm="1">
        <f t="array" ref="FW538">INDEX(Sections!$A$37:$F$67, MATCH(FT538, Acceleration!$H$6:$H$36, 1), Sections!FV538)</f>
        <v>13.292219147067074</v>
      </c>
      <c r="FX538" s="129">
        <f>(BikeData!$G$5/FR538)*BikeData!$N$2*(Sections!$O$2/Sections!$N$2)-Sections!GC538/Sections!FR538</f>
        <v>8.4638943704582879</v>
      </c>
      <c r="FY538" s="129">
        <f>(Sections!$V$2*Sections!$L$2*BikeData!$N$2*((Sections!$P$2)/Sections!$M$2)/(1-Sections!$V$2*Sections!$N$2/Sections!$M$2))/Sections!FR538-Sections!GC538/Sections!FR538</f>
        <v>12.120700404366605</v>
      </c>
      <c r="FZ538" s="129">
        <f t="shared" si="503"/>
        <v>8.4638943704582879</v>
      </c>
      <c r="GA538" s="129">
        <f t="shared" si="497"/>
        <v>24.842860195217874</v>
      </c>
      <c r="GB538" s="129">
        <f t="shared" si="508"/>
        <v>3.9932086091504677E-2</v>
      </c>
      <c r="GC538" s="149">
        <f>0.5*Sections!$U$2*Sections!$T$2*Sections!FT538^2</f>
        <v>114.69014603728604</v>
      </c>
      <c r="GD538" s="149">
        <f>BikeData!$N$2*((Sections!$P$2)/Sections!$N$2)-(0.5*Sections!$U$2*Sections!$T$2*Sections!FT538^2)/BikeData!$G$5</f>
        <v>9.9998876528909069</v>
      </c>
      <c r="GE538" s="149">
        <f>Sections!$V$2*BikeData!$N$2*(Sections!$P$2/Sections!$M$2)/(1-Sections!$V$2*Sections!$N$2/Sections!$M$2)</f>
        <v>15.459349727578084</v>
      </c>
      <c r="GF538" s="149">
        <f t="shared" si="504"/>
        <v>9.9998876528909069</v>
      </c>
      <c r="GG538" s="149">
        <f t="shared" si="505"/>
        <v>2.541114220000054</v>
      </c>
      <c r="GH538" s="149">
        <f>MAX(0, (FT538^2 - CX$6^2)/(2*Sections!GF538))</f>
        <v>31.858731822888092</v>
      </c>
      <c r="GI538" s="149">
        <f t="shared" si="506"/>
        <v>1</v>
      </c>
      <c r="GJ538" s="149">
        <f t="shared" si="509"/>
        <v>-9.9998876528909069</v>
      </c>
      <c r="GK538" s="639"/>
    </row>
    <row r="539" spans="2:193">
      <c r="B539" s="65"/>
      <c r="C539" s="65"/>
      <c r="D539" s="65"/>
      <c r="E539" s="111"/>
      <c r="F539" s="111"/>
      <c r="FQ539" s="637"/>
      <c r="FR539" s="160">
        <f>INDEX($B$29:$B$34, MATCH($FV539, $A$29:$A$34, 0))</f>
        <v>327.25651568900486</v>
      </c>
      <c r="FS539" s="129">
        <f t="shared" si="500"/>
        <v>513</v>
      </c>
      <c r="FT539" s="129">
        <f t="shared" si="501"/>
        <v>24.842860195217874</v>
      </c>
      <c r="FU539" s="129">
        <f t="shared" si="502"/>
        <v>89.434296702784351</v>
      </c>
      <c r="FV539" s="149">
        <f>IF(GI539=1,
IF(FT539&lt;$E$29,1,
IF(FT539&lt;$E$30,2,
IF(FT539&lt;$E$31,3,
IF(FT539&lt;$E$32,4,
IF(FT539&lt;$E$33,5,
IF(FT539&lt;$E$34,6)))))),
IF(FT539&gt;$F$29,1,
IF(FT539&gt;$F$30,2,
IF(FT539&gt;$F$31,3,
IF(FT539&gt;$F$32,4,
IF(FT539&gt;$F$33,5,
IF(FT539&gt;$F$34,6)))))))</f>
        <v>1</v>
      </c>
      <c r="FW539" s="149" cm="1">
        <f t="array" ref="FW539">INDEX(Sections!$A$37:$F$67, MATCH(FT539, Acceleration!$H$6:$H$36, 1), Sections!FV539)</f>
        <v>12.969993991685547</v>
      </c>
      <c r="FX539" s="129">
        <f>(BikeData!$G$5/FR539)*BikeData!$N$2*(Sections!$O$2/Sections!$N$2)-Sections!GC539/Sections!FR539</f>
        <v>8.4748947917866797</v>
      </c>
      <c r="FY539" s="129">
        <f>(Sections!$V$2*Sections!$L$2*BikeData!$N$2*((Sections!$P$2)/Sections!$M$2)/(1-Sections!$V$2*Sections!$N$2/Sections!$M$2))/Sections!FR539-Sections!GC539/Sections!FR539</f>
        <v>12.131700825694997</v>
      </c>
      <c r="FZ539" s="129">
        <f t="shared" si="503"/>
        <v>8.4748947917866797</v>
      </c>
      <c r="GA539" s="129">
        <f t="shared" ref="GA539:GA541" si="511">SQRT(FT539^2 + 2*-GF539*1)</f>
        <v>24.436461588218688</v>
      </c>
      <c r="GB539" s="129">
        <f t="shared" si="508"/>
        <v>4.0584974135586024E-2</v>
      </c>
      <c r="GC539" s="149">
        <f>0.5*Sections!$U$2*Sections!$T$2*Sections!FT539^2</f>
        <v>111.09018648224531</v>
      </c>
      <c r="GD539" s="149">
        <f>BikeData!$N$2*((Sections!$P$2)/Sections!$N$2)-(0.5*Sections!$U$2*Sections!$T$2*Sections!FT539^2)/BikeData!$G$5</f>
        <v>10.013523863326668</v>
      </c>
      <c r="GE539" s="149">
        <f>Sections!$V$2*BikeData!$N$2*(Sections!$P$2/Sections!$M$2)/(1-Sections!$V$2*Sections!$N$2/Sections!$M$2)</f>
        <v>15.459349727578084</v>
      </c>
      <c r="GF539" s="149">
        <f t="shared" si="504"/>
        <v>10.013523863326668</v>
      </c>
      <c r="GG539" s="149">
        <f t="shared" si="505"/>
        <v>1.541114220000054</v>
      </c>
      <c r="GH539" s="149">
        <f>MAX(0, (FT539^2 - CX$6^2)/(2*Sections!GF539))</f>
        <v>30.816709037836496</v>
      </c>
      <c r="GI539" s="149">
        <f t="shared" si="506"/>
        <v>1</v>
      </c>
      <c r="GJ539" s="149">
        <f t="shared" si="509"/>
        <v>-10.013523863326668</v>
      </c>
      <c r="GK539" s="639"/>
    </row>
    <row r="540" spans="2:193">
      <c r="B540" s="65"/>
      <c r="C540" s="65"/>
      <c r="D540" s="65"/>
      <c r="E540" s="111"/>
      <c r="F540" s="111"/>
      <c r="FQ540" s="637"/>
      <c r="FR540" s="160">
        <f>INDEX($B$29:$B$34, MATCH($FV540, $A$29:$A$34, 0))</f>
        <v>327.25651568900486</v>
      </c>
      <c r="FS540" s="129">
        <f t="shared" ref="FS540" si="512">FS539+FS$15</f>
        <v>514</v>
      </c>
      <c r="FT540" s="129">
        <f t="shared" ref="FT540:FT541" si="513">GA539</f>
        <v>24.436461588218688</v>
      </c>
      <c r="FU540" s="129">
        <f t="shared" ref="FU540:FU541" si="514">FT540*3.6</f>
        <v>87.971261717587282</v>
      </c>
      <c r="FV540" s="149">
        <f>IF(GI540=1,
IF(FT540&lt;$E$29,1,
IF(FT540&lt;$E$30,2,
IF(FT540&lt;$E$31,3,
IF(FT540&lt;$E$32,4,
IF(FT540&lt;$E$33,5,
IF(FT540&lt;$E$34,6)))))),
IF(FT540&gt;$F$29,1,
IF(FT540&gt;$F$30,2,
IF(FT540&gt;$F$31,3,
IF(FT540&gt;$F$32,4,
IF(FT540&gt;$F$33,5,
IF(FT540&gt;$F$34,6)))))))</f>
        <v>1</v>
      </c>
      <c r="FW540" s="149" cm="1">
        <f t="array" ref="FW540">INDEX(Sections!$A$37:$F$67, MATCH(FT540, Acceleration!$H$6:$H$36, 1), Sections!FV540)</f>
        <v>12.969993991685547</v>
      </c>
      <c r="FX540" s="129">
        <f>(BikeData!$G$5/FR540)*BikeData!$N$2*(Sections!$O$2/Sections!$N$2)-Sections!GC540/Sections!FR540</f>
        <v>8.4859102136896105</v>
      </c>
      <c r="FY540" s="129">
        <f>(Sections!$V$2*Sections!$L$2*BikeData!$N$2*((Sections!$P$2)/Sections!$M$2)/(1-Sections!$V$2*Sections!$N$2/Sections!$M$2))/Sections!FR540-Sections!GC540/Sections!FR540</f>
        <v>12.142716247597928</v>
      </c>
      <c r="FZ540" s="129">
        <f t="shared" ref="FZ540:FZ541" si="515">MIN(FW540,FX540,FY540)</f>
        <v>8.4859102136896105</v>
      </c>
      <c r="GA540" s="129">
        <f t="shared" si="511"/>
        <v>24.022620540134618</v>
      </c>
      <c r="GB540" s="129">
        <f t="shared" si="508"/>
        <v>4.1271933188965847E-2</v>
      </c>
      <c r="GC540" s="149">
        <f>0.5*Sections!$U$2*Sections!$T$2*Sections!FT540^2</f>
        <v>107.48531789144772</v>
      </c>
      <c r="GD540" s="149">
        <f>BikeData!$N$2*((Sections!$P$2)/Sections!$N$2)-(0.5*Sections!$U$2*Sections!$T$2*Sections!FT540^2)/BikeData!$G$5</f>
        <v>10.027178668594839</v>
      </c>
      <c r="GE540" s="149">
        <f>Sections!$V$2*BikeData!$N$2*(Sections!$P$2/Sections!$M$2)/(1-Sections!$V$2*Sections!$N$2/Sections!$M$2)</f>
        <v>15.459349727578084</v>
      </c>
      <c r="GF540" s="149">
        <f t="shared" ref="GF540:GF541" si="516">MIN(GD540,GE540)</f>
        <v>10.027178668594839</v>
      </c>
      <c r="GG540" s="149">
        <f t="shared" ref="GG540:GG541" si="517">FS$14-FS540</f>
        <v>0.54111422000005405</v>
      </c>
      <c r="GH540" s="149">
        <f>MAX(0, (FT540^2 - CX$6^2)/(2*Sections!GF540))</f>
        <v>29.77610525793931</v>
      </c>
      <c r="GI540" s="149">
        <f t="shared" ref="GI540:GI541" si="518">IF(OR(GH540 &gt;= GG540, GI539 = 1), 1, 0)</f>
        <v>1</v>
      </c>
      <c r="GJ540" s="149">
        <f t="shared" si="509"/>
        <v>-10.027178668594839</v>
      </c>
      <c r="GK540" s="639"/>
    </row>
    <row r="541" spans="2:193" ht="14.65" thickBot="1">
      <c r="B541" s="65"/>
      <c r="C541" s="65"/>
      <c r="D541" s="65"/>
      <c r="E541" s="111"/>
      <c r="F541" s="111"/>
      <c r="FQ541" s="638"/>
      <c r="FR541" s="161">
        <f>INDEX($B$29:$B$34, MATCH($FV541, $A$29:$A$34, 0))</f>
        <v>327.25651568900486</v>
      </c>
      <c r="FS541" s="150">
        <f>FS14</f>
        <v>514.54111422000005</v>
      </c>
      <c r="FT541" s="150">
        <f t="shared" si="513"/>
        <v>24.022620540134618</v>
      </c>
      <c r="FU541" s="150">
        <f t="shared" si="514"/>
        <v>86.481433944484621</v>
      </c>
      <c r="FV541" s="151">
        <f>IF(GI541=1,
IF(FT541&lt;$E$29,1,
IF(FT541&lt;$E$30,2,
IF(FT541&lt;$E$31,3,
IF(FT541&lt;$E$32,4,
IF(FT541&lt;$E$33,5,
IF(FT541&lt;$E$34,6)))))),
IF(FT541&gt;$F$29,1,
IF(FT541&gt;$F$30,2,
IF(FT541&gt;$F$31,3,
IF(FT541&gt;$F$32,4,
IF(FT541&gt;$F$33,5,
IF(FT541&gt;$F$34,6)))))))</f>
        <v>1</v>
      </c>
      <c r="FW541" s="151" cm="1">
        <f t="array" ref="FW541">INDEX(Sections!$A$37:$F$67, MATCH(FT541, Acceleration!$H$6:$H$36, 1), Sections!FV541)</f>
        <v>12.358257157176107</v>
      </c>
      <c r="FX541" s="150">
        <f>(BikeData!$G$5/FR541)*BikeData!$N$2*(Sections!$O$2/Sections!$N$2)-Sections!GC541/Sections!FR541</f>
        <v>8.4969406566224102</v>
      </c>
      <c r="FY541" s="150">
        <f>(Sections!$V$2*Sections!$L$2*BikeData!$N$2*((Sections!$P$2)/Sections!$M$2)/(1-Sections!$V$2*Sections!$N$2/Sections!$M$2))/Sections!FR541-Sections!GC541/Sections!FR541</f>
        <v>12.153746690530728</v>
      </c>
      <c r="FZ541" s="150">
        <f t="shared" si="515"/>
        <v>8.4969406566224102</v>
      </c>
      <c r="GA541" s="150">
        <f t="shared" si="511"/>
        <v>23.600944757089568</v>
      </c>
      <c r="GB541" s="150">
        <f t="shared" si="508"/>
        <v>4.1996015785835686E-2</v>
      </c>
      <c r="GC541" s="151">
        <f>0.5*Sections!$U$2*Sections!$T$2*Sections!FT541^2</f>
        <v>103.87553357075357</v>
      </c>
      <c r="GD541" s="151">
        <f>BikeData!$N$2*((Sections!$P$2)/Sections!$N$2)-(0.5*Sections!$U$2*Sections!$T$2*Sections!FT541^2)/BikeData!$G$5</f>
        <v>10.040852094052015</v>
      </c>
      <c r="GE541" s="151">
        <f>Sections!$V$2*BikeData!$N$2*(Sections!$P$2/Sections!$M$2)/(1-Sections!$V$2*Sections!$N$2/Sections!$M$2)</f>
        <v>15.459349727578084</v>
      </c>
      <c r="GF541" s="151">
        <f t="shared" si="516"/>
        <v>10.040852094052015</v>
      </c>
      <c r="GG541" s="151">
        <f t="shared" si="517"/>
        <v>0</v>
      </c>
      <c r="GH541" s="151">
        <f>MAX(0, (FT541^2 - CX$6^2)/(2*Sections!GF541))</f>
        <v>28.736918550824544</v>
      </c>
      <c r="GI541" s="151">
        <f t="shared" si="518"/>
        <v>1</v>
      </c>
      <c r="GJ541" s="151">
        <f t="shared" si="509"/>
        <v>-10.040852094052015</v>
      </c>
      <c r="GK541" s="640"/>
    </row>
    <row r="542" spans="2:193">
      <c r="B542" s="65"/>
      <c r="C542" s="65"/>
      <c r="D542" s="65"/>
      <c r="E542" s="111"/>
      <c r="F542" s="111"/>
    </row>
    <row r="543" spans="2:193">
      <c r="B543" s="65"/>
      <c r="C543" s="65"/>
      <c r="D543" s="65"/>
      <c r="E543" s="111"/>
      <c r="F543" s="111"/>
    </row>
    <row r="544" spans="2:193">
      <c r="B544" s="65"/>
      <c r="C544" s="65"/>
      <c r="D544" s="65"/>
      <c r="E544" s="111"/>
      <c r="F544" s="111"/>
    </row>
    <row r="545" spans="1:6">
      <c r="B545" s="65"/>
      <c r="C545" s="65"/>
      <c r="D545" s="65"/>
      <c r="E545" s="111"/>
      <c r="F545" s="111"/>
    </row>
    <row r="546" spans="1:6">
      <c r="B546" s="65"/>
      <c r="C546" s="65"/>
      <c r="D546" s="65"/>
      <c r="E546" s="111"/>
      <c r="F546" s="111"/>
    </row>
    <row r="547" spans="1:6">
      <c r="B547" s="65"/>
      <c r="C547" s="65"/>
      <c r="D547" s="65"/>
      <c r="E547" s="111"/>
      <c r="F547" s="111"/>
    </row>
    <row r="548" spans="1:6">
      <c r="B548" s="65"/>
      <c r="C548" s="65"/>
      <c r="D548" s="65"/>
      <c r="E548" s="111"/>
      <c r="F548" s="111"/>
    </row>
    <row r="549" spans="1:6">
      <c r="B549" s="65"/>
      <c r="C549" s="65"/>
      <c r="D549" s="65"/>
      <c r="E549" s="111"/>
      <c r="F549" s="111"/>
    </row>
    <row r="550" spans="1:6">
      <c r="B550" s="65"/>
      <c r="C550" s="65"/>
      <c r="D550" s="65"/>
      <c r="E550" s="111"/>
      <c r="F550" s="111"/>
    </row>
    <row r="551" spans="1:6">
      <c r="B551" s="65"/>
      <c r="C551" s="65"/>
      <c r="D551" s="65"/>
      <c r="E551" s="111"/>
      <c r="F551" s="111"/>
    </row>
    <row r="552" spans="1:6">
      <c r="B552" s="65"/>
      <c r="C552" s="65"/>
      <c r="D552" s="65"/>
      <c r="E552" s="111"/>
      <c r="F552" s="111"/>
    </row>
    <row r="553" spans="1:6">
      <c r="B553" s="65"/>
      <c r="C553" s="65"/>
      <c r="D553" s="65"/>
      <c r="E553" s="111"/>
      <c r="F553" s="111"/>
    </row>
    <row r="554" spans="1:6">
      <c r="A554" s="65"/>
      <c r="B554" s="65"/>
      <c r="C554" s="65"/>
      <c r="D554" s="65"/>
      <c r="E554" s="111"/>
      <c r="F554" s="111"/>
    </row>
    <row r="555" spans="1:6">
      <c r="B555" s="65"/>
      <c r="C555" s="65"/>
      <c r="D555" s="65"/>
      <c r="E555" s="111"/>
      <c r="F555" s="111"/>
    </row>
    <row r="556" spans="1:6">
      <c r="B556" s="65"/>
      <c r="C556" s="65"/>
      <c r="D556" s="65"/>
      <c r="E556" s="111"/>
      <c r="F556" s="111"/>
    </row>
    <row r="557" spans="1:6">
      <c r="B557" s="65"/>
      <c r="C557" s="65"/>
      <c r="D557" s="65"/>
      <c r="E557" s="111"/>
      <c r="F557" s="111"/>
    </row>
    <row r="558" spans="1:6">
      <c r="B558" s="65"/>
      <c r="C558" s="65"/>
      <c r="D558" s="65"/>
      <c r="E558" s="111"/>
      <c r="F558" s="111"/>
    </row>
    <row r="559" spans="1:6">
      <c r="B559" s="65"/>
      <c r="C559" s="65"/>
      <c r="D559" s="65"/>
      <c r="E559" s="111"/>
      <c r="F559" s="111"/>
    </row>
    <row r="560" spans="1:6">
      <c r="B560" s="65"/>
      <c r="C560" s="65"/>
      <c r="D560" s="65"/>
      <c r="E560" s="111"/>
      <c r="F560" s="111"/>
    </row>
    <row r="561" spans="2:6">
      <c r="B561" s="65"/>
      <c r="C561" s="65"/>
      <c r="D561" s="65"/>
      <c r="E561" s="111"/>
      <c r="F561" s="111"/>
    </row>
    <row r="562" spans="2:6">
      <c r="B562" s="65"/>
      <c r="C562" s="65"/>
      <c r="D562" s="65"/>
      <c r="E562" s="111"/>
      <c r="F562" s="111"/>
    </row>
    <row r="563" spans="2:6">
      <c r="B563" s="65"/>
      <c r="C563" s="65"/>
      <c r="D563" s="65"/>
      <c r="E563" s="111"/>
      <c r="F563" s="111"/>
    </row>
    <row r="564" spans="2:6">
      <c r="B564" s="65"/>
      <c r="C564" s="65"/>
      <c r="D564" s="65"/>
      <c r="E564" s="111"/>
      <c r="F564" s="111"/>
    </row>
    <row r="565" spans="2:6">
      <c r="B565" s="65"/>
      <c r="C565" s="65"/>
      <c r="D565" s="65"/>
      <c r="E565" s="111"/>
      <c r="F565" s="111"/>
    </row>
    <row r="566" spans="2:6">
      <c r="B566" s="65"/>
      <c r="C566" s="65"/>
      <c r="D566" s="65"/>
      <c r="E566" s="111"/>
      <c r="F566" s="111"/>
    </row>
    <row r="567" spans="2:6">
      <c r="B567" s="65"/>
      <c r="C567" s="65"/>
      <c r="D567" s="65"/>
      <c r="E567" s="111"/>
      <c r="F567" s="111"/>
    </row>
    <row r="568" spans="2:6">
      <c r="B568" s="65"/>
      <c r="C568" s="65"/>
      <c r="D568" s="65"/>
      <c r="E568" s="111"/>
      <c r="F568" s="111"/>
    </row>
    <row r="569" spans="2:6">
      <c r="B569" s="65"/>
      <c r="C569" s="65"/>
      <c r="D569" s="65"/>
      <c r="E569" s="111"/>
      <c r="F569" s="111"/>
    </row>
    <row r="570" spans="2:6">
      <c r="B570" s="65"/>
      <c r="C570" s="65"/>
      <c r="D570" s="65"/>
      <c r="E570" s="111"/>
      <c r="F570" s="111"/>
    </row>
    <row r="571" spans="2:6">
      <c r="B571" s="65"/>
      <c r="C571" s="65"/>
      <c r="D571" s="65"/>
      <c r="E571" s="111"/>
      <c r="F571" s="111"/>
    </row>
    <row r="572" spans="2:6">
      <c r="B572" s="65"/>
      <c r="C572" s="65"/>
      <c r="D572" s="65"/>
      <c r="E572" s="111"/>
      <c r="F572" s="111"/>
    </row>
    <row r="573" spans="2:6">
      <c r="B573" s="65"/>
      <c r="C573" s="65"/>
      <c r="D573" s="65"/>
      <c r="E573" s="111"/>
      <c r="F573" s="111"/>
    </row>
    <row r="574" spans="2:6">
      <c r="B574" s="65"/>
      <c r="C574" s="65"/>
      <c r="D574" s="65"/>
      <c r="E574" s="111"/>
      <c r="F574" s="111"/>
    </row>
    <row r="575" spans="2:6">
      <c r="B575" s="65"/>
      <c r="C575" s="65"/>
      <c r="D575" s="65"/>
      <c r="E575" s="111"/>
      <c r="F575" s="111"/>
    </row>
    <row r="576" spans="2:6">
      <c r="B576" s="65"/>
      <c r="C576" s="65"/>
      <c r="D576" s="65"/>
      <c r="E576" s="111"/>
      <c r="F576" s="111"/>
    </row>
    <row r="577" spans="2:6">
      <c r="B577" s="65"/>
      <c r="C577" s="65"/>
      <c r="D577" s="65"/>
      <c r="E577" s="111"/>
      <c r="F577" s="111"/>
    </row>
  </sheetData>
  <mergeCells count="50">
    <mergeCell ref="GL240:GL410"/>
    <mergeCell ref="HG205:HG348"/>
    <mergeCell ref="K338:K530"/>
    <mergeCell ref="CM27:CM99"/>
    <mergeCell ref="GK283:GK541"/>
    <mergeCell ref="FQ156:FQ280"/>
    <mergeCell ref="EW28:EW64"/>
    <mergeCell ref="DG26:DG99"/>
    <mergeCell ref="AE320:AE530"/>
    <mergeCell ref="HW8:IB15"/>
    <mergeCell ref="DH26:DH74"/>
    <mergeCell ref="EB26:EB74"/>
    <mergeCell ref="EW163:EW280"/>
    <mergeCell ref="FQ327:FQ541"/>
    <mergeCell ref="IA196:IA348"/>
    <mergeCell ref="GE3:GJ11"/>
    <mergeCell ref="FR3:FX12"/>
    <mergeCell ref="FN3:FP16"/>
    <mergeCell ref="DS7:DV19"/>
    <mergeCell ref="GM3:GU12"/>
    <mergeCell ref="EC31:EC64"/>
    <mergeCell ref="HH3:HP12"/>
    <mergeCell ref="GX3:HE8"/>
    <mergeCell ref="GF13:GI19"/>
    <mergeCell ref="HF218:HF410"/>
    <mergeCell ref="D69:F72"/>
    <mergeCell ref="BT3:CB12"/>
    <mergeCell ref="BE14:BI20"/>
    <mergeCell ref="AQ6:AR19"/>
    <mergeCell ref="V5:Y18"/>
    <mergeCell ref="BK5:BM20"/>
    <mergeCell ref="AZ3:BH12"/>
    <mergeCell ref="L3:T12"/>
    <mergeCell ref="AF3:AN12"/>
    <mergeCell ref="D27:F27"/>
    <mergeCell ref="Q14:T20"/>
    <mergeCell ref="AG19:AH19"/>
    <mergeCell ref="AL14:AN20"/>
    <mergeCell ref="BA19:BB19"/>
    <mergeCell ref="CN3:CV12"/>
    <mergeCell ref="CD5:CG18"/>
    <mergeCell ref="CX5:DA18"/>
    <mergeCell ref="EM7:EQ19"/>
    <mergeCell ref="EX3:FF12"/>
    <mergeCell ref="ED3:EL12"/>
    <mergeCell ref="DI3:DQ12"/>
    <mergeCell ref="CT14:CW20"/>
    <mergeCell ref="EI14:EL20"/>
    <mergeCell ref="DN14:DR20"/>
    <mergeCell ref="FD14:FF20"/>
  </mergeCells>
  <phoneticPr fontId="19" type="noConversion"/>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7E854-73ED-4A61-8F8A-958884619534}">
  <dimension ref="A1:AS2539"/>
  <sheetViews>
    <sheetView tabSelected="1" topLeftCell="B2" zoomScale="55" zoomScaleNormal="55" workbookViewId="0">
      <selection activeCell="AG2" sqref="AG2:AS50"/>
    </sheetView>
  </sheetViews>
  <sheetFormatPr defaultRowHeight="14.25"/>
  <cols>
    <col min="1" max="1" width="14.19921875" customWidth="1"/>
    <col min="2" max="5" width="14.19921875" bestFit="1" customWidth="1"/>
    <col min="6" max="6" width="14.19921875" style="36" bestFit="1" customWidth="1"/>
    <col min="7" max="9" width="14.19921875" bestFit="1" customWidth="1"/>
    <col min="10" max="10" width="15.265625" bestFit="1" customWidth="1"/>
    <col min="11" max="11" width="11.06640625" customWidth="1"/>
    <col min="12" max="12" width="15.86328125" customWidth="1"/>
  </cols>
  <sheetData>
    <row r="1" spans="1:45" ht="14.65" thickBot="1"/>
    <row r="2" spans="1:45" ht="14.65" customHeight="1" thickBot="1">
      <c r="A2" s="74" t="s">
        <v>192</v>
      </c>
      <c r="B2" s="74" t="s">
        <v>188</v>
      </c>
      <c r="C2" s="74" t="s">
        <v>189</v>
      </c>
      <c r="D2" s="74" t="s">
        <v>191</v>
      </c>
      <c r="E2" s="74" t="s">
        <v>196</v>
      </c>
      <c r="F2" s="74" t="s">
        <v>232</v>
      </c>
      <c r="G2" s="74" t="s">
        <v>197</v>
      </c>
      <c r="H2" s="74" t="s">
        <v>198</v>
      </c>
      <c r="I2" s="74" t="s">
        <v>222</v>
      </c>
      <c r="J2" s="74" t="s">
        <v>199</v>
      </c>
      <c r="K2" s="74" t="s">
        <v>265</v>
      </c>
      <c r="L2" s="115" t="s">
        <v>241</v>
      </c>
      <c r="AG2" s="695" t="s">
        <v>352</v>
      </c>
      <c r="AH2" s="695"/>
      <c r="AI2" s="695"/>
      <c r="AJ2" s="695"/>
      <c r="AK2" s="695"/>
      <c r="AL2" s="695"/>
      <c r="AM2" s="695"/>
      <c r="AN2" s="695"/>
      <c r="AO2" s="695"/>
      <c r="AP2" s="695"/>
      <c r="AQ2" s="695"/>
      <c r="AR2" s="695"/>
      <c r="AS2" s="695"/>
    </row>
    <row r="3" spans="1:45">
      <c r="A3" s="173" t="s">
        <v>163</v>
      </c>
      <c r="B3" s="117">
        <v>1</v>
      </c>
      <c r="C3" s="116" t="s">
        <v>190</v>
      </c>
      <c r="D3" s="116">
        <f>TrackData!$D$3</f>
        <v>503.2</v>
      </c>
      <c r="E3" s="116">
        <f>Cornering!G20</f>
        <v>17.923881112501778</v>
      </c>
      <c r="F3" s="116">
        <f>MAX(Sections!N26:N530)</f>
        <v>65.033395854562031</v>
      </c>
      <c r="G3" s="116">
        <f>Cornering!G6</f>
        <v>29.947340189883295</v>
      </c>
      <c r="H3" s="116">
        <f>Sections!U530</f>
        <v>29.964188734641496</v>
      </c>
      <c r="I3" s="116">
        <f>I4</f>
        <v>1</v>
      </c>
      <c r="J3" s="116">
        <f>Sections!M18</f>
        <v>10.950801570720932</v>
      </c>
      <c r="K3" s="116">
        <f>SUM(Table1[t_total per section (s)])</f>
        <v>104.70870791167209</v>
      </c>
      <c r="L3" s="174">
        <v>1</v>
      </c>
      <c r="AG3" s="696"/>
      <c r="AH3" s="696"/>
      <c r="AI3" s="696"/>
      <c r="AJ3" s="696"/>
      <c r="AK3" s="696"/>
      <c r="AL3" s="696"/>
      <c r="AM3" s="696"/>
      <c r="AN3" s="696"/>
      <c r="AO3" s="696"/>
      <c r="AP3" s="696"/>
      <c r="AQ3" s="696"/>
      <c r="AR3" s="696"/>
      <c r="AS3" s="696"/>
    </row>
    <row r="4" spans="1:45">
      <c r="A4" s="175" t="s">
        <v>164</v>
      </c>
      <c r="B4" s="119">
        <v>2</v>
      </c>
      <c r="C4" s="118" t="s">
        <v>217</v>
      </c>
      <c r="D4" s="118">
        <f>TrackData!D4</f>
        <v>142.47471462999999</v>
      </c>
      <c r="E4" s="118">
        <f>MIN(H3,F4)</f>
        <v>29.947340189883295</v>
      </c>
      <c r="F4" s="118">
        <f>Cornering!G6</f>
        <v>29.947340189883295</v>
      </c>
      <c r="G4" s="118">
        <f>E5</f>
        <v>29.947340189883295</v>
      </c>
      <c r="H4" s="118">
        <f>E4</f>
        <v>29.947340189883295</v>
      </c>
      <c r="I4" s="118" cm="1">
        <f t="array" ref="I4">INDEX(Gearing!$T$16:$T$21,
       MATCH(1,
            (E4*3.6 &gt;= Gearing!$U$16:$U$21) *
            (E4*3.6 &lt;= Gearing!$V$16:$V$21),
       0))</f>
        <v>1</v>
      </c>
      <c r="J4" s="118">
        <f>Sections!D3/H4</f>
        <v>4.7575081368371501</v>
      </c>
      <c r="K4" s="118">
        <f>SUM(Table1[t_total per section (s)])</f>
        <v>104.70870791167209</v>
      </c>
      <c r="L4" s="176"/>
      <c r="AG4" s="696"/>
      <c r="AH4" s="696"/>
      <c r="AI4" s="696"/>
      <c r="AJ4" s="696"/>
      <c r="AK4" s="696"/>
      <c r="AL4" s="696"/>
      <c r="AM4" s="696"/>
      <c r="AN4" s="696"/>
      <c r="AO4" s="696"/>
      <c r="AP4" s="696"/>
      <c r="AQ4" s="696"/>
      <c r="AR4" s="696"/>
      <c r="AS4" s="696"/>
    </row>
    <row r="5" spans="1:45">
      <c r="A5" s="175" t="s">
        <v>165</v>
      </c>
      <c r="B5" s="119">
        <v>3</v>
      </c>
      <c r="C5" s="118" t="s">
        <v>190</v>
      </c>
      <c r="D5" s="118">
        <f>TrackData!D5</f>
        <v>62.025001019999998</v>
      </c>
      <c r="E5" s="118">
        <f>H4</f>
        <v>29.947340189883295</v>
      </c>
      <c r="F5" s="118">
        <f>Cornering!G7</f>
        <v>59.959276546348939</v>
      </c>
      <c r="G5" s="118">
        <f>E6</f>
        <v>44.408237926016461</v>
      </c>
      <c r="H5" s="118">
        <f>Sections!AO89</f>
        <v>44.408237926016461</v>
      </c>
      <c r="I5" s="118" cm="1">
        <f t="array" ref="I5">INDEX(Gearing!$T$16:$T$21,
       MATCH(1,
            (E5*3.6 &gt;= Gearing!$U$16:$U$21) *
            (E5*3.6 &lt;= Gearing!$V$16:$V$21),
       0))</f>
        <v>1</v>
      </c>
      <c r="J5" s="118">
        <f>Sections!AG18</f>
        <v>1.7144446437927801</v>
      </c>
      <c r="K5" s="118">
        <f>SUM(Table1[t_total per section (s)])</f>
        <v>104.70870791167209</v>
      </c>
      <c r="L5" s="176" t="s">
        <v>283</v>
      </c>
      <c r="AG5" s="696"/>
      <c r="AH5" s="696"/>
      <c r="AI5" s="696"/>
      <c r="AJ5" s="696"/>
      <c r="AK5" s="696"/>
      <c r="AL5" s="696"/>
      <c r="AM5" s="696"/>
      <c r="AN5" s="696"/>
      <c r="AO5" s="696"/>
      <c r="AP5" s="696"/>
      <c r="AQ5" s="696"/>
      <c r="AR5" s="696"/>
      <c r="AS5" s="696"/>
    </row>
    <row r="6" spans="1:45">
      <c r="A6" s="175" t="s">
        <v>166</v>
      </c>
      <c r="B6" s="119">
        <v>4</v>
      </c>
      <c r="C6" s="118" t="s">
        <v>190</v>
      </c>
      <c r="D6" s="118">
        <f>TrackData!D6</f>
        <v>277.87122840000001</v>
      </c>
      <c r="E6" s="118">
        <f>MIN(H5,F6)</f>
        <v>44.408237926016461</v>
      </c>
      <c r="F6" s="118">
        <f>Cornering!G7</f>
        <v>59.959276546348939</v>
      </c>
      <c r="G6" s="118">
        <f>F6</f>
        <v>59.959276546348939</v>
      </c>
      <c r="H6" s="118">
        <f>E6</f>
        <v>44.408237926016461</v>
      </c>
      <c r="I6" s="118" cm="1">
        <f t="array" ref="I6">INDEX(Gearing!$T$16:$T$21,
       MATCH(1,
            (E6*3.6 &gt;= Gearing!$U$16:$U$21) *
            (E6*3.6 &lt;= Gearing!$V$16:$V$21),
       0))</f>
        <v>3</v>
      </c>
      <c r="J6" s="118">
        <f>Sections!D5/H6</f>
        <v>6.2572000461475143</v>
      </c>
      <c r="K6" s="118">
        <f>SUM(Table1[t_total per section (s)])</f>
        <v>104.70870791167209</v>
      </c>
      <c r="L6" s="176">
        <f>MAX(B30:B2397)</f>
        <v>3961.6068856299999</v>
      </c>
      <c r="AG6" s="696"/>
      <c r="AH6" s="696"/>
      <c r="AI6" s="696"/>
      <c r="AJ6" s="696"/>
      <c r="AK6" s="696"/>
      <c r="AL6" s="696"/>
      <c r="AM6" s="696"/>
      <c r="AN6" s="696"/>
      <c r="AO6" s="696"/>
      <c r="AP6" s="696"/>
      <c r="AQ6" s="696"/>
      <c r="AR6" s="696"/>
      <c r="AS6" s="696"/>
    </row>
    <row r="7" spans="1:45">
      <c r="A7" s="175" t="s">
        <v>167</v>
      </c>
      <c r="B7" s="119">
        <v>5</v>
      </c>
      <c r="C7" s="118" t="s">
        <v>217</v>
      </c>
      <c r="D7" s="118">
        <f>TrackData!D7</f>
        <v>37.623328960000002</v>
      </c>
      <c r="E7" s="118">
        <f>H6</f>
        <v>44.408237926016461</v>
      </c>
      <c r="F7" s="118">
        <f>MAX(Sections!BB26:BB64)</f>
        <v>49.933134794100205</v>
      </c>
      <c r="G7" s="118">
        <f>Cornering!G8</f>
        <v>50.322067915642421</v>
      </c>
      <c r="H7" s="118">
        <f>Sections!BI64</f>
        <v>50.07029492007679</v>
      </c>
      <c r="I7" s="118" cm="1">
        <f t="array" ref="I7">INDEX(Gearing!$T$16:$T$21,
       MATCH(1,
            (E7*3.6 &gt;= Gearing!$U$16:$U$21) *
            (E7*3.6 &lt;= Gearing!$V$16:$V$21),
       0))</f>
        <v>3</v>
      </c>
      <c r="J7" s="118">
        <f>Sections!BA18</f>
        <v>0.82558436980666206</v>
      </c>
      <c r="K7" s="118">
        <f>SUM(Table1[t_total per section (s)])</f>
        <v>104.70870791167209</v>
      </c>
      <c r="L7" s="176"/>
      <c r="AG7" s="696"/>
      <c r="AH7" s="696"/>
      <c r="AI7" s="696"/>
      <c r="AJ7" s="696"/>
      <c r="AK7" s="696"/>
      <c r="AL7" s="696"/>
      <c r="AM7" s="696"/>
      <c r="AN7" s="696"/>
      <c r="AO7" s="696"/>
      <c r="AP7" s="696"/>
      <c r="AQ7" s="696"/>
      <c r="AR7" s="696"/>
      <c r="AS7" s="696"/>
    </row>
    <row r="8" spans="1:45">
      <c r="A8" s="175" t="s">
        <v>168</v>
      </c>
      <c r="B8" s="119">
        <v>6</v>
      </c>
      <c r="C8" s="118" t="s">
        <v>190</v>
      </c>
      <c r="D8" s="118">
        <v>124.26762409</v>
      </c>
      <c r="E8" s="118">
        <f>MIN(H7,F8)</f>
        <v>50.07029492007679</v>
      </c>
      <c r="F8" s="118">
        <f>Cornering!G8</f>
        <v>50.322067915642421</v>
      </c>
      <c r="G8" s="118">
        <f>F8</f>
        <v>50.322067915642421</v>
      </c>
      <c r="H8" s="118">
        <f>E8</f>
        <v>50.07029492007679</v>
      </c>
      <c r="I8" s="118" cm="1">
        <f t="array" ref="I8">INDEX(Gearing!$T$16:$T$21,
       MATCH(1,
            (E8*3.6 &gt;= Gearing!$U$16:$U$21) *
            (E8*3.6 &lt;= Gearing!$V$16:$V$21),
       0))</f>
        <v>3</v>
      </c>
      <c r="J8" s="118">
        <f>Sections!D7/H8</f>
        <v>2.4818632342461426</v>
      </c>
      <c r="K8" s="118">
        <f>SUM(Table1[t_total per section (s)])</f>
        <v>104.70870791167209</v>
      </c>
      <c r="L8" s="176"/>
      <c r="AG8" s="696"/>
      <c r="AH8" s="696"/>
      <c r="AI8" s="696"/>
      <c r="AJ8" s="696"/>
      <c r="AK8" s="696"/>
      <c r="AL8" s="696"/>
      <c r="AM8" s="696"/>
      <c r="AN8" s="696"/>
      <c r="AO8" s="696"/>
      <c r="AP8" s="696"/>
      <c r="AQ8" s="696"/>
      <c r="AR8" s="696"/>
      <c r="AS8" s="696"/>
    </row>
    <row r="9" spans="1:45">
      <c r="A9" s="175" t="s">
        <v>169</v>
      </c>
      <c r="B9" s="119">
        <v>7</v>
      </c>
      <c r="C9" s="118" t="s">
        <v>190</v>
      </c>
      <c r="D9" s="118">
        <f>TrackData!D9</f>
        <v>104.07567947</v>
      </c>
      <c r="E9" s="118">
        <f>H8</f>
        <v>50.07029492007679</v>
      </c>
      <c r="F9" s="118">
        <f>MAX(Sections!BV26:BV131)</f>
        <v>60.101677444239655</v>
      </c>
      <c r="G9" s="118">
        <f>Cornering!G9</f>
        <v>62.499375279016647</v>
      </c>
      <c r="H9" s="118">
        <f>Sections!CC131</f>
        <v>60.180001301910664</v>
      </c>
      <c r="I9" s="118" cm="1">
        <f t="array" ref="I9">INDEX(Gearing!$T$16:$T$21,
       MATCH(1,
            (E9*3.6 &gt;= Gearing!$U$16:$U$21) *
            (E9*3.6 &lt;= Gearing!$V$16:$V$21),
       0))</f>
        <v>3</v>
      </c>
      <c r="J9" s="118">
        <f>Sections!BU18</f>
        <v>1.9088170727778788</v>
      </c>
      <c r="K9" s="118">
        <f>SUM(Table1[t_total per section (s)])</f>
        <v>104.70870791167209</v>
      </c>
      <c r="L9" s="176"/>
      <c r="AG9" s="696"/>
      <c r="AH9" s="696"/>
      <c r="AI9" s="696"/>
      <c r="AJ9" s="696"/>
      <c r="AK9" s="696"/>
      <c r="AL9" s="696"/>
      <c r="AM9" s="696"/>
      <c r="AN9" s="696"/>
      <c r="AO9" s="696"/>
      <c r="AP9" s="696"/>
      <c r="AQ9" s="696"/>
      <c r="AR9" s="696"/>
      <c r="AS9" s="696"/>
    </row>
    <row r="10" spans="1:45">
      <c r="A10" s="175" t="s">
        <v>170</v>
      </c>
      <c r="B10" s="119">
        <v>8</v>
      </c>
      <c r="C10" s="118" t="s">
        <v>217</v>
      </c>
      <c r="D10" s="118">
        <v>123.60544127</v>
      </c>
      <c r="E10" s="118">
        <f>MIN(H9,F10)</f>
        <v>60.180001301910664</v>
      </c>
      <c r="F10" s="118">
        <f>Cornering!G9</f>
        <v>62.499375279016647</v>
      </c>
      <c r="G10" s="118">
        <f>E10</f>
        <v>60.180001301910664</v>
      </c>
      <c r="H10" s="118">
        <f>E10</f>
        <v>60.180001301910664</v>
      </c>
      <c r="I10" s="118" cm="1">
        <f t="array" ref="I10">INDEX(Gearing!$T$16:$T$21,
       MATCH(1,
            (E10*3.6 &gt;= Gearing!$U$16:$U$21) *
            (E10*3.6 &lt;= Gearing!$V$16:$V$21),
       0))</f>
        <v>4</v>
      </c>
      <c r="J10" s="118">
        <f>Sections!D9/H10</f>
        <v>2.053928856696047</v>
      </c>
      <c r="K10" s="118">
        <f>SUM(Table1[t_total per section (s)])</f>
        <v>104.70870791167209</v>
      </c>
      <c r="L10" s="176"/>
      <c r="AG10" s="696"/>
      <c r="AH10" s="696"/>
      <c r="AI10" s="696"/>
      <c r="AJ10" s="696"/>
      <c r="AK10" s="696"/>
      <c r="AL10" s="696"/>
      <c r="AM10" s="696"/>
      <c r="AN10" s="696"/>
      <c r="AO10" s="696"/>
      <c r="AP10" s="696"/>
      <c r="AQ10" s="696"/>
      <c r="AR10" s="696"/>
      <c r="AS10" s="696"/>
    </row>
    <row r="11" spans="1:45">
      <c r="A11" s="175" t="s">
        <v>171</v>
      </c>
      <c r="B11" s="119">
        <v>9</v>
      </c>
      <c r="C11" s="118" t="s">
        <v>190</v>
      </c>
      <c r="D11" s="118">
        <f>TrackData!D11</f>
        <v>72.567763170000006</v>
      </c>
      <c r="E11" s="118">
        <f>H10</f>
        <v>60.180001301910664</v>
      </c>
      <c r="F11" s="118">
        <f>MAX(Sections!CP26:CP99)</f>
        <v>60.258223354032879</v>
      </c>
      <c r="G11" s="118">
        <f>Cornering!G10</f>
        <v>48.997771147396435</v>
      </c>
      <c r="H11" s="118">
        <f>Sections!CW99</f>
        <v>49.093487396701306</v>
      </c>
      <c r="I11" s="118" cm="1">
        <f t="array" ref="I11">INDEX(Gearing!$T$16:$T$21,
       MATCH(1,
            (E11*3.6 &gt;= Gearing!$U$16:$U$21) *
            (E11*3.6 &lt;= Gearing!$V$16:$V$21),
       0))</f>
        <v>4</v>
      </c>
      <c r="J11" s="118">
        <f>Sections!CO18</f>
        <v>1.3494927560865959</v>
      </c>
      <c r="K11" s="118">
        <f>SUM(Table1[t_total per section (s)])</f>
        <v>104.70870791167209</v>
      </c>
      <c r="L11" s="176"/>
      <c r="AG11" s="696"/>
      <c r="AH11" s="696"/>
      <c r="AI11" s="696"/>
      <c r="AJ11" s="696"/>
      <c r="AK11" s="696"/>
      <c r="AL11" s="696"/>
      <c r="AM11" s="696"/>
      <c r="AN11" s="696"/>
      <c r="AO11" s="696"/>
      <c r="AP11" s="696"/>
      <c r="AQ11" s="696"/>
      <c r="AR11" s="696"/>
      <c r="AS11" s="696"/>
    </row>
    <row r="12" spans="1:45">
      <c r="A12" s="175" t="s">
        <v>172</v>
      </c>
      <c r="B12" s="119">
        <v>10</v>
      </c>
      <c r="C12" s="118" t="s">
        <v>190</v>
      </c>
      <c r="D12" s="118">
        <v>203.49128044</v>
      </c>
      <c r="E12" s="118">
        <f>MIN(H11,F12)</f>
        <v>48.997771147396435</v>
      </c>
      <c r="F12" s="118">
        <f>Cornering!G10</f>
        <v>48.997771147396435</v>
      </c>
      <c r="G12" s="118">
        <f>Cornering!G10</f>
        <v>48.997771147396435</v>
      </c>
      <c r="H12" s="118">
        <f>E12</f>
        <v>48.997771147396435</v>
      </c>
      <c r="I12" s="118" cm="1">
        <f t="array" ref="I12">INDEX(Gearing!$T$16:$T$21,
       MATCH(1,
            (E12*3.6 &gt;= Gearing!$U$16:$U$21) *
            (E12*3.6 &lt;= Gearing!$V$16:$V$21),
       0))</f>
        <v>3</v>
      </c>
      <c r="J12" s="118">
        <f>Sections!D11/H12</f>
        <v>4.153072184198991</v>
      </c>
      <c r="K12" s="118">
        <f>SUM(Table1[t_total per section (s)])</f>
        <v>104.70870791167209</v>
      </c>
      <c r="L12" s="176"/>
      <c r="AG12" s="696"/>
      <c r="AH12" s="696"/>
      <c r="AI12" s="696"/>
      <c r="AJ12" s="696"/>
      <c r="AK12" s="696"/>
      <c r="AL12" s="696"/>
      <c r="AM12" s="696"/>
      <c r="AN12" s="696"/>
      <c r="AO12" s="696"/>
      <c r="AP12" s="696"/>
      <c r="AQ12" s="696"/>
      <c r="AR12" s="696"/>
      <c r="AS12" s="696"/>
    </row>
    <row r="13" spans="1:45">
      <c r="A13" s="175" t="s">
        <v>173</v>
      </c>
      <c r="B13" s="119">
        <v>11</v>
      </c>
      <c r="C13" s="118" t="s">
        <v>217</v>
      </c>
      <c r="D13" s="118">
        <f>TrackData!D13</f>
        <v>47.780693499999998</v>
      </c>
      <c r="E13" s="118">
        <f>H12</f>
        <v>48.997771147396435</v>
      </c>
      <c r="F13" s="118">
        <f>MAX(Sections!DK26:DK74)</f>
        <v>48.997771147396435</v>
      </c>
      <c r="G13" s="118">
        <f>Cornering!G11</f>
        <v>57.76777638451415</v>
      </c>
      <c r="H13" s="118">
        <f>Sections!DR74</f>
        <v>38.8562218668878</v>
      </c>
      <c r="I13" s="118" cm="1">
        <f t="array" ref="I13">INDEX(Gearing!$T$16:$T$21,
       MATCH(1,
            (E13*3.6 &gt;= Gearing!$U$16:$U$21) *
            (E13*3.6 &lt;= Gearing!$V$16:$V$21),
       0))</f>
        <v>3</v>
      </c>
      <c r="J13" s="118">
        <f>Sections!DJ18</f>
        <v>1.1140570347984076</v>
      </c>
      <c r="K13" s="118">
        <f>SUM(Table1[t_total per section (s)])</f>
        <v>104.70870791167209</v>
      </c>
      <c r="L13" s="176"/>
      <c r="AG13" s="696"/>
      <c r="AH13" s="696"/>
      <c r="AI13" s="696"/>
      <c r="AJ13" s="696"/>
      <c r="AK13" s="696"/>
      <c r="AL13" s="696"/>
      <c r="AM13" s="696"/>
      <c r="AN13" s="696"/>
      <c r="AO13" s="696"/>
      <c r="AP13" s="696"/>
      <c r="AQ13" s="696"/>
      <c r="AR13" s="696"/>
      <c r="AS13" s="696"/>
    </row>
    <row r="14" spans="1:45">
      <c r="A14" s="175" t="s">
        <v>174</v>
      </c>
      <c r="B14" s="119">
        <v>12</v>
      </c>
      <c r="C14" s="118" t="s">
        <v>190</v>
      </c>
      <c r="D14" s="118">
        <v>156.97723583000001</v>
      </c>
      <c r="E14" s="118">
        <f>MIN(H13,F14)</f>
        <v>38.8562218668878</v>
      </c>
      <c r="F14" s="118">
        <f>Cornering!G11</f>
        <v>57.76777638451415</v>
      </c>
      <c r="G14" s="118">
        <f>Cornering!G11</f>
        <v>57.76777638451415</v>
      </c>
      <c r="H14" s="118">
        <f>E14</f>
        <v>38.8562218668878</v>
      </c>
      <c r="I14" s="118" cm="1">
        <f t="array" ref="I14">INDEX(Gearing!$T$16:$T$21,
       MATCH(1,
            (E14*3.6 &gt;= Gearing!$U$16:$U$21) *
            (E14*3.6 &lt;= Gearing!$V$16:$V$21),
       0))</f>
        <v>2</v>
      </c>
      <c r="J14" s="118">
        <f>Sections!D13/H14</f>
        <v>4.039951088599576</v>
      </c>
      <c r="K14" s="118">
        <f>SUM(Table1[t_total per section (s)])</f>
        <v>104.70870791167209</v>
      </c>
      <c r="L14" s="176"/>
      <c r="AG14" s="696"/>
      <c r="AH14" s="696"/>
      <c r="AI14" s="696"/>
      <c r="AJ14" s="696"/>
      <c r="AK14" s="696"/>
      <c r="AL14" s="696"/>
      <c r="AM14" s="696"/>
      <c r="AN14" s="696"/>
      <c r="AO14" s="696"/>
      <c r="AP14" s="696"/>
      <c r="AQ14" s="696"/>
      <c r="AR14" s="696"/>
      <c r="AS14" s="696"/>
    </row>
    <row r="15" spans="1:45">
      <c r="A15" s="175" t="s">
        <v>175</v>
      </c>
      <c r="B15" s="119">
        <v>13</v>
      </c>
      <c r="C15" s="118" t="s">
        <v>190</v>
      </c>
      <c r="D15" s="118">
        <f>TrackData!D15</f>
        <v>37.01957573</v>
      </c>
      <c r="E15" s="118">
        <f>H14</f>
        <v>38.8562218668878</v>
      </c>
      <c r="F15" s="118">
        <f>MAX(Sections!EF26:EF64)</f>
        <v>39.90336047891472</v>
      </c>
      <c r="G15" s="118">
        <f>Cornering!G12</f>
        <v>29.529014578061393</v>
      </c>
      <c r="H15" s="118">
        <f>Sections!EM64</f>
        <v>30.692906035845841</v>
      </c>
      <c r="I15" s="118" cm="1">
        <f t="array" ref="I15">INDEX(Gearing!$T$16:$T$21,
       MATCH(1,
            (E15*3.6 &gt;= Gearing!$U$16:$U$21) *
            (E15*3.6 &lt;= Gearing!$V$16:$V$21),
       0))</f>
        <v>2</v>
      </c>
      <c r="J15" s="118">
        <f>SUM(Sections!EN26:EN64)</f>
        <v>1.089187864913771</v>
      </c>
      <c r="K15" s="118">
        <f>SUM(Table1[t_total per section (s)])</f>
        <v>104.70870791167209</v>
      </c>
      <c r="L15" s="176"/>
      <c r="AG15" s="696"/>
      <c r="AH15" s="696"/>
      <c r="AI15" s="696"/>
      <c r="AJ15" s="696"/>
      <c r="AK15" s="696"/>
      <c r="AL15" s="696"/>
      <c r="AM15" s="696"/>
      <c r="AN15" s="696"/>
      <c r="AO15" s="696"/>
      <c r="AP15" s="696"/>
      <c r="AQ15" s="696"/>
      <c r="AR15" s="696"/>
      <c r="AS15" s="696"/>
    </row>
    <row r="16" spans="1:45">
      <c r="A16" s="175" t="s">
        <v>176</v>
      </c>
      <c r="B16" s="119">
        <v>14</v>
      </c>
      <c r="C16" s="118" t="s">
        <v>217</v>
      </c>
      <c r="D16" s="118">
        <v>110.20846306</v>
      </c>
      <c r="E16" s="118">
        <f>MIN(H15,F16)</f>
        <v>29.529014578061393</v>
      </c>
      <c r="F16" s="118">
        <f>Cornering!G12</f>
        <v>29.529014578061393</v>
      </c>
      <c r="G16" s="118">
        <f>Cornering!G12</f>
        <v>29.529014578061393</v>
      </c>
      <c r="H16" s="118">
        <f>E16</f>
        <v>29.529014578061393</v>
      </c>
      <c r="I16" s="118" cm="1">
        <f t="array" ref="I16">INDEX(Gearing!$T$16:$T$21,
       MATCH(1,
            (E16*3.6 &gt;= Gearing!$U$16:$U$21) *
            (E16*3.6 &lt;= Gearing!$V$16:$V$21),
       0))</f>
        <v>1</v>
      </c>
      <c r="J16" s="118">
        <f>Sections!D15/H16</f>
        <v>3.7322093078540952</v>
      </c>
      <c r="K16" s="118">
        <f>SUM(Table1[t_total per section (s)])</f>
        <v>104.70870791167209</v>
      </c>
      <c r="L16" s="176"/>
      <c r="AG16" s="696"/>
      <c r="AH16" s="696"/>
      <c r="AI16" s="696"/>
      <c r="AJ16" s="696"/>
      <c r="AK16" s="696"/>
      <c r="AL16" s="696"/>
      <c r="AM16" s="696"/>
      <c r="AN16" s="696"/>
      <c r="AO16" s="696"/>
      <c r="AP16" s="696"/>
      <c r="AQ16" s="696"/>
      <c r="AR16" s="696"/>
      <c r="AS16" s="696"/>
    </row>
    <row r="17" spans="1:45">
      <c r="A17" s="175" t="s">
        <v>177</v>
      </c>
      <c r="B17" s="119">
        <v>15</v>
      </c>
      <c r="C17" s="118" t="s">
        <v>190</v>
      </c>
      <c r="D17" s="118">
        <f>TrackData!D17</f>
        <v>253.62828163</v>
      </c>
      <c r="E17" s="118">
        <f>H16</f>
        <v>29.529014578061393</v>
      </c>
      <c r="F17" s="118">
        <f>MAX(Sections!EZ26:EZ280)</f>
        <v>54.316569044307641</v>
      </c>
      <c r="G17" s="118">
        <f>Cornering!G13</f>
        <v>26.944165163816354</v>
      </c>
      <c r="H17" s="118">
        <f>Sections!FG280</f>
        <v>28.891816803436772</v>
      </c>
      <c r="I17" s="118" cm="1">
        <f t="array" ref="I17">INDEX(Gearing!$T$16:$T$21,
       MATCH(1,
            (E17*3.6 &gt;= Gearing!$U$16:$U$21) *
            (E17*3.6 &lt;= Gearing!$V$16:$V$21),
       0))</f>
        <v>1</v>
      </c>
      <c r="J17" s="118">
        <f>Sections!EY18</f>
        <v>6.0005191838981826</v>
      </c>
      <c r="K17" s="118">
        <f>SUM(Table1[t_total per section (s)])</f>
        <v>104.70870791167209</v>
      </c>
      <c r="L17" s="176"/>
      <c r="AG17" s="696"/>
      <c r="AH17" s="696"/>
      <c r="AI17" s="696"/>
      <c r="AJ17" s="696"/>
      <c r="AK17" s="696"/>
      <c r="AL17" s="696"/>
      <c r="AM17" s="696"/>
      <c r="AN17" s="696"/>
      <c r="AO17" s="696"/>
      <c r="AP17" s="696"/>
      <c r="AQ17" s="696"/>
      <c r="AR17" s="696"/>
      <c r="AS17" s="696"/>
    </row>
    <row r="18" spans="1:45">
      <c r="A18" s="175" t="s">
        <v>178</v>
      </c>
      <c r="B18" s="119">
        <v>16</v>
      </c>
      <c r="C18" s="118" t="s">
        <v>217</v>
      </c>
      <c r="D18" s="118">
        <v>66.166708600000007</v>
      </c>
      <c r="E18" s="118">
        <f>MIN(H17,F18)</f>
        <v>26.944165163816354</v>
      </c>
      <c r="F18" s="118">
        <f>Cornering!G13</f>
        <v>26.944165163816354</v>
      </c>
      <c r="G18" s="118">
        <f>E18</f>
        <v>26.944165163816354</v>
      </c>
      <c r="H18" s="118">
        <f>E18</f>
        <v>26.944165163816354</v>
      </c>
      <c r="I18" s="118" cm="1">
        <f t="array" ref="I18">INDEX(Gearing!$T$16:$T$21,
       MATCH(1,
            (E18*3.6 &gt;= Gearing!$U$16:$U$21) *
            (E18*3.6 &lt;= Gearing!$V$16:$V$21),
       0))</f>
        <v>1</v>
      </c>
      <c r="J18" s="118">
        <f>Sections!D17/H18</f>
        <v>2.4556971128152112</v>
      </c>
      <c r="K18" s="118">
        <f>SUM(Table1[t_total per section (s)])</f>
        <v>104.70870791167209</v>
      </c>
      <c r="L18" s="176"/>
      <c r="AG18" s="696"/>
      <c r="AH18" s="696"/>
      <c r="AI18" s="696"/>
      <c r="AJ18" s="696"/>
      <c r="AK18" s="696"/>
      <c r="AL18" s="696"/>
      <c r="AM18" s="696"/>
      <c r="AN18" s="696"/>
      <c r="AO18" s="696"/>
      <c r="AP18" s="696"/>
      <c r="AQ18" s="696"/>
      <c r="AR18" s="696"/>
      <c r="AS18" s="696"/>
    </row>
    <row r="19" spans="1:45">
      <c r="A19" s="175" t="s">
        <v>179</v>
      </c>
      <c r="B19" s="119">
        <v>17</v>
      </c>
      <c r="C19" s="118" t="s">
        <v>217</v>
      </c>
      <c r="D19" s="118">
        <v>160.84321625000001</v>
      </c>
      <c r="E19" s="118">
        <f>H18</f>
        <v>26.944165163816354</v>
      </c>
      <c r="F19" s="118">
        <f>E19</f>
        <v>26.944165163816354</v>
      </c>
      <c r="G19" s="118">
        <f>E20</f>
        <v>26.944165163816354</v>
      </c>
      <c r="H19" s="118">
        <f>E19</f>
        <v>26.944165163816354</v>
      </c>
      <c r="I19" s="118" cm="1">
        <f t="array" ref="I19">INDEX(Gearing!$T$16:$T$21,
       MATCH(1,
            (E19*3.6 &gt;= Gearing!$U$16:$U$21) *
            (E19*3.6 &lt;= Gearing!$V$16:$V$21),
       0))</f>
        <v>1</v>
      </c>
      <c r="J19" s="118">
        <f>Sections!D18/H19</f>
        <v>5.9695008278081039</v>
      </c>
      <c r="K19" s="118">
        <f>SUM(Table1[t_total per section (s)])</f>
        <v>104.70870791167209</v>
      </c>
      <c r="L19" s="176"/>
      <c r="AG19" s="696"/>
      <c r="AH19" s="696"/>
      <c r="AI19" s="696"/>
      <c r="AJ19" s="696"/>
      <c r="AK19" s="696"/>
      <c r="AL19" s="696"/>
      <c r="AM19" s="696"/>
      <c r="AN19" s="696"/>
      <c r="AO19" s="696"/>
      <c r="AP19" s="696"/>
      <c r="AQ19" s="696"/>
      <c r="AR19" s="696"/>
      <c r="AS19" s="696"/>
    </row>
    <row r="20" spans="1:45">
      <c r="A20" s="175" t="s">
        <v>180</v>
      </c>
      <c r="B20" s="119">
        <v>18</v>
      </c>
      <c r="C20" s="118" t="s">
        <v>190</v>
      </c>
      <c r="D20" s="118">
        <f>TrackData!D20</f>
        <v>514.54111422000005</v>
      </c>
      <c r="E20" s="118">
        <f>H19</f>
        <v>26.944165163816354</v>
      </c>
      <c r="F20" s="118">
        <f>MAX(Sections!FT26:FT541)</f>
        <v>65.590655222585724</v>
      </c>
      <c r="G20" s="118">
        <f>Cornering!G15</f>
        <v>20.297972766226884</v>
      </c>
      <c r="H20" s="118">
        <f>Sections!GA541</f>
        <v>23.600944757089568</v>
      </c>
      <c r="I20" s="118" cm="1">
        <f t="array" ref="I20">INDEX(Gearing!$T$16:$T$21,
       MATCH(1,
            (E20*3.6 &gt;= Gearing!$U$16:$U$21) *
            (E20*3.6 &lt;= Gearing!$V$16:$V$21),
       0))</f>
        <v>1</v>
      </c>
      <c r="J20" s="118">
        <f>Sections!FS18</f>
        <v>10.818385345418797</v>
      </c>
      <c r="K20" s="118">
        <f>SUM(Table1[t_total per section (s)])</f>
        <v>104.70870791167209</v>
      </c>
      <c r="L20" s="176"/>
      <c r="AG20" s="696"/>
      <c r="AH20" s="696"/>
      <c r="AI20" s="696"/>
      <c r="AJ20" s="696"/>
      <c r="AK20" s="696"/>
      <c r="AL20" s="696"/>
      <c r="AM20" s="696"/>
      <c r="AN20" s="696"/>
      <c r="AO20" s="696"/>
      <c r="AP20" s="696"/>
      <c r="AQ20" s="696"/>
      <c r="AR20" s="696"/>
      <c r="AS20" s="696"/>
    </row>
    <row r="21" spans="1:45">
      <c r="A21" s="175" t="s">
        <v>181</v>
      </c>
      <c r="B21" s="119">
        <v>19</v>
      </c>
      <c r="C21" s="118" t="s">
        <v>217</v>
      </c>
      <c r="D21" s="118">
        <v>53.768422280000003</v>
      </c>
      <c r="E21" s="118">
        <f>MIN(H20,F21)</f>
        <v>19.507054749285114</v>
      </c>
      <c r="F21" s="118">
        <f>Cornering!G16</f>
        <v>19.507054749285114</v>
      </c>
      <c r="G21" s="118">
        <f>E22</f>
        <v>19.507054749285114</v>
      </c>
      <c r="H21" s="118">
        <f>E21</f>
        <v>19.507054749285114</v>
      </c>
      <c r="I21" s="118" cm="1">
        <f t="array" ref="I21">INDEX(Gearing!$T$16:$T$21,
       MATCH(1,
            (E21*3.6 &gt;= Gearing!$U$16:$U$21) *
            (E21*3.6 &lt;= Gearing!$V$16:$V$21),
       0))</f>
        <v>1</v>
      </c>
      <c r="J21" s="118">
        <f>Sections!D20/H21</f>
        <v>2.7563577880443733</v>
      </c>
      <c r="K21" s="118">
        <f>SUM(Table1[t_total per section (s)])</f>
        <v>104.70870791167209</v>
      </c>
      <c r="L21" s="176"/>
      <c r="AG21" s="696"/>
      <c r="AH21" s="696"/>
      <c r="AI21" s="696"/>
      <c r="AJ21" s="696"/>
      <c r="AK21" s="696"/>
      <c r="AL21" s="696"/>
      <c r="AM21" s="696"/>
      <c r="AN21" s="696"/>
      <c r="AO21" s="696"/>
      <c r="AP21" s="696"/>
      <c r="AQ21" s="696"/>
      <c r="AR21" s="696"/>
      <c r="AS21" s="696"/>
    </row>
    <row r="22" spans="1:45">
      <c r="A22" s="175" t="s">
        <v>182</v>
      </c>
      <c r="B22" s="119">
        <v>20</v>
      </c>
      <c r="C22" s="118" t="s">
        <v>217</v>
      </c>
      <c r="D22" s="118">
        <v>49.155114589999997</v>
      </c>
      <c r="E22" s="118">
        <f>H21</f>
        <v>19.507054749285114</v>
      </c>
      <c r="F22" s="118">
        <f>Cornering!G16</f>
        <v>19.507054749285114</v>
      </c>
      <c r="G22" s="118">
        <f>E23</f>
        <v>19.507054749285114</v>
      </c>
      <c r="H22" s="118">
        <f>E22</f>
        <v>19.507054749285114</v>
      </c>
      <c r="I22" s="118" cm="1">
        <f t="array" ref="I22">INDEX(Gearing!$T$16:$T$21,
       MATCH(1,
            (E22*3.6 &gt;= Gearing!$U$16:$U$21) *
            (E22*3.6 &lt;= Gearing!$V$16:$V$21),
       0))</f>
        <v>1</v>
      </c>
      <c r="J22" s="118">
        <f>Sections!D21/H22</f>
        <v>2.519863465898224</v>
      </c>
      <c r="K22" s="118">
        <f>SUM(Table1[t_total per section (s)])</f>
        <v>104.70870791167209</v>
      </c>
      <c r="L22" s="176"/>
      <c r="AG22" s="696"/>
      <c r="AH22" s="696"/>
      <c r="AI22" s="696"/>
      <c r="AJ22" s="696"/>
      <c r="AK22" s="696"/>
      <c r="AL22" s="696"/>
      <c r="AM22" s="696"/>
      <c r="AN22" s="696"/>
      <c r="AO22" s="696"/>
      <c r="AP22" s="696"/>
      <c r="AQ22" s="696"/>
      <c r="AR22" s="696"/>
      <c r="AS22" s="696"/>
    </row>
    <row r="23" spans="1:45">
      <c r="A23" s="175" t="s">
        <v>183</v>
      </c>
      <c r="B23" s="119">
        <v>21</v>
      </c>
      <c r="C23" s="118" t="s">
        <v>217</v>
      </c>
      <c r="D23" s="118">
        <v>383.21187875999999</v>
      </c>
      <c r="E23" s="118">
        <f>H22</f>
        <v>19.507054749285114</v>
      </c>
      <c r="F23" s="118">
        <f>MAX(Sections!GO26:GO410)</f>
        <v>58.169529075445212</v>
      </c>
      <c r="G23" s="118">
        <f>Cornering!G18</f>
        <v>16.03957772172382</v>
      </c>
      <c r="H23" s="118">
        <f>Sections!GV410</f>
        <v>15.992737432737746</v>
      </c>
      <c r="I23" s="118" cm="1">
        <f t="array" ref="I23">INDEX(Gearing!$T$16:$T$21,
       MATCH(1,
            (E23*3.6 &gt;= Gearing!$U$16:$U$21) *
            (E23*3.6 &lt;= Gearing!$V$16:$V$21),
       0))</f>
        <v>1</v>
      </c>
      <c r="J23" s="118">
        <f>Sections!GN18</f>
        <v>9.7625444007803175</v>
      </c>
      <c r="K23" s="118">
        <f>SUM(Table1[t_total per section (s)])</f>
        <v>104.70870791167209</v>
      </c>
      <c r="L23" s="176"/>
      <c r="AG23" s="696"/>
      <c r="AH23" s="696"/>
      <c r="AI23" s="696"/>
      <c r="AJ23" s="696"/>
      <c r="AK23" s="696"/>
      <c r="AL23" s="696"/>
      <c r="AM23" s="696"/>
      <c r="AN23" s="696"/>
      <c r="AO23" s="696"/>
      <c r="AP23" s="696"/>
      <c r="AQ23" s="696"/>
      <c r="AR23" s="696"/>
      <c r="AS23" s="696"/>
    </row>
    <row r="24" spans="1:45">
      <c r="A24" s="175" t="s">
        <v>184</v>
      </c>
      <c r="B24" s="119">
        <v>22</v>
      </c>
      <c r="C24" s="118" t="s">
        <v>217</v>
      </c>
      <c r="D24" s="118">
        <v>72.422130490000001</v>
      </c>
      <c r="E24" s="118">
        <f>MIN(H23,F24)</f>
        <v>15.992737432737746</v>
      </c>
      <c r="F24" s="118">
        <f>Cornering!G18</f>
        <v>16.03957772172382</v>
      </c>
      <c r="G24" s="118">
        <f>E25</f>
        <v>15.992737432737746</v>
      </c>
      <c r="H24" s="118">
        <f>E24</f>
        <v>15.992737432737746</v>
      </c>
      <c r="I24" s="118" cm="1">
        <f t="array" ref="I24">INDEX(Gearing!$T$16:$T$21,
       MATCH(1,
            (E24*3.6 &gt;= Gearing!$U$16:$U$21) *
            (E24*3.6 &lt;= Gearing!$V$16:$V$21),
       0))</f>
        <v>1</v>
      </c>
      <c r="J24" s="118">
        <f>Sections!D23/H24</f>
        <v>4.5284386612731558</v>
      </c>
      <c r="K24" s="118">
        <f>SUM(Table1[t_total per section (s)])</f>
        <v>104.70870791167209</v>
      </c>
      <c r="L24" s="176"/>
      <c r="AG24" s="696"/>
      <c r="AH24" s="696"/>
      <c r="AI24" s="696"/>
      <c r="AJ24" s="696"/>
      <c r="AK24" s="696"/>
      <c r="AL24" s="696"/>
      <c r="AM24" s="696"/>
      <c r="AN24" s="696"/>
      <c r="AO24" s="696"/>
      <c r="AP24" s="696"/>
      <c r="AQ24" s="696"/>
      <c r="AR24" s="696"/>
      <c r="AS24" s="696"/>
    </row>
    <row r="25" spans="1:45">
      <c r="A25" s="175" t="s">
        <v>185</v>
      </c>
      <c r="B25" s="119">
        <v>23</v>
      </c>
      <c r="C25" s="118" t="s">
        <v>217</v>
      </c>
      <c r="D25" s="118">
        <v>321.42191860000003</v>
      </c>
      <c r="E25" s="118">
        <f>H24</f>
        <v>15.992737432737746</v>
      </c>
      <c r="F25" s="118">
        <f>MAX(Sections!HJ26:HJ348)</f>
        <v>54.631863312132097</v>
      </c>
      <c r="G25" s="118">
        <f>E26</f>
        <v>17.923881112501778</v>
      </c>
      <c r="H25" s="118">
        <f>Sections!HQ348</f>
        <v>17.714228953537777</v>
      </c>
      <c r="I25" s="118" cm="1">
        <f t="array" ref="I25">INDEX(Gearing!$T$16:$T$21,
       MATCH(1,
            (E25*3.6 &gt;= Gearing!$U$16:$U$21) *
            (E25*3.6 &lt;= Gearing!$V$16:$V$21),
       0))</f>
        <v>1</v>
      </c>
      <c r="J25" s="118">
        <f>Sections!HI18</f>
        <v>8.824079660078036</v>
      </c>
      <c r="K25" s="118">
        <f>SUM(Table1[t_total per section (s)])</f>
        <v>104.70870791167209</v>
      </c>
      <c r="L25" s="176" t="s">
        <v>272</v>
      </c>
      <c r="AG25" s="696"/>
      <c r="AH25" s="696"/>
      <c r="AI25" s="696"/>
      <c r="AJ25" s="696"/>
      <c r="AK25" s="696"/>
      <c r="AL25" s="696"/>
      <c r="AM25" s="696"/>
      <c r="AN25" s="696"/>
      <c r="AO25" s="696"/>
      <c r="AP25" s="696"/>
      <c r="AQ25" s="696"/>
      <c r="AR25" s="696"/>
      <c r="AS25" s="696"/>
    </row>
    <row r="26" spans="1:45" ht="14.65" thickBot="1">
      <c r="A26" s="177" t="s">
        <v>186</v>
      </c>
      <c r="B26" s="199">
        <v>24</v>
      </c>
      <c r="C26" s="178" t="s">
        <v>217</v>
      </c>
      <c r="D26" s="178">
        <v>83.260071659999994</v>
      </c>
      <c r="E26" s="178">
        <f>MAX(H25,F26)</f>
        <v>17.923881112501778</v>
      </c>
      <c r="F26" s="178">
        <f>Cornering!G20</f>
        <v>17.923881112501778</v>
      </c>
      <c r="G26" s="178">
        <f>E3</f>
        <v>17.923881112501778</v>
      </c>
      <c r="H26" s="178">
        <f>E26</f>
        <v>17.923881112501778</v>
      </c>
      <c r="I26" s="178" cm="1">
        <f t="array" ref="I26">INDEX(Gearing!$T$16:$T$21,
       MATCH(1,
            (E26*3.6 &gt;= Gearing!$U$16:$U$21) *
            (E26*3.6 &lt;= Gearing!$V$16:$V$21),
       0))</f>
        <v>1</v>
      </c>
      <c r="J26" s="178">
        <f>Sections!D25/H26</f>
        <v>4.6452032981811451</v>
      </c>
      <c r="K26" s="178">
        <f>SUM(Table1[t_total per section (s)])</f>
        <v>104.70870791167209</v>
      </c>
      <c r="L26">
        <v>122.60731275000001</v>
      </c>
      <c r="AG26" s="696"/>
      <c r="AH26" s="696"/>
      <c r="AI26" s="696"/>
      <c r="AJ26" s="696"/>
      <c r="AK26" s="696"/>
      <c r="AL26" s="696"/>
      <c r="AM26" s="696"/>
      <c r="AN26" s="696"/>
      <c r="AO26" s="696"/>
      <c r="AP26" s="696"/>
      <c r="AQ26" s="696"/>
      <c r="AR26" s="696"/>
      <c r="AS26" s="696"/>
    </row>
    <row r="27" spans="1:45">
      <c r="B27" s="501" t="s">
        <v>228</v>
      </c>
      <c r="C27" s="501"/>
      <c r="D27" s="501"/>
      <c r="E27" s="501"/>
      <c r="F27" s="501"/>
      <c r="G27" s="501"/>
      <c r="H27" s="501"/>
      <c r="I27" s="501"/>
      <c r="AG27" s="696"/>
      <c r="AH27" s="696"/>
      <c r="AI27" s="696"/>
      <c r="AJ27" s="696"/>
      <c r="AK27" s="696"/>
      <c r="AL27" s="696"/>
      <c r="AM27" s="696"/>
      <c r="AN27" s="696"/>
      <c r="AO27" s="696"/>
      <c r="AP27" s="696"/>
      <c r="AQ27" s="696"/>
      <c r="AR27" s="696"/>
      <c r="AS27" s="696"/>
    </row>
    <row r="28" spans="1:45">
      <c r="B28" s="120" t="str">
        <f>Sections!M24</f>
        <v>Distance</v>
      </c>
      <c r="C28" s="120" t="str">
        <f>Sections!N24</f>
        <v>Speed</v>
      </c>
      <c r="D28" s="120" t="str">
        <f>Sections!O24</f>
        <v>Speed</v>
      </c>
      <c r="E28" s="179" t="str">
        <f>Sections!P24</f>
        <v>Gear</v>
      </c>
      <c r="F28" s="120" t="str">
        <f>Sections!AD24</f>
        <v>Total Accel</v>
      </c>
      <c r="G28" s="120" t="str">
        <f>Sections!W24</f>
        <v>Drag Force</v>
      </c>
      <c r="H28" s="126" t="s">
        <v>268</v>
      </c>
      <c r="I28" s="120" t="s">
        <v>236</v>
      </c>
      <c r="K28" s="501" t="s">
        <v>240</v>
      </c>
      <c r="L28" s="501"/>
      <c r="AG28" s="696"/>
      <c r="AH28" s="696"/>
      <c r="AI28" s="696"/>
      <c r="AJ28" s="696"/>
      <c r="AK28" s="696"/>
      <c r="AL28" s="696"/>
      <c r="AM28" s="696"/>
      <c r="AN28" s="696"/>
      <c r="AO28" s="696"/>
      <c r="AP28" s="696"/>
      <c r="AQ28" s="696"/>
      <c r="AR28" s="696"/>
      <c r="AS28" s="696"/>
    </row>
    <row r="29" spans="1:45">
      <c r="B29" s="120" t="str">
        <f>Sections!M25</f>
        <v>m</v>
      </c>
      <c r="C29" s="120" t="str">
        <f>Sections!N25</f>
        <v>m/s</v>
      </c>
      <c r="D29" s="120" t="str">
        <f>Sections!O25</f>
        <v>km/h</v>
      </c>
      <c r="E29" s="179">
        <f>Sections!P25</f>
        <v>0</v>
      </c>
      <c r="F29" s="120" t="s">
        <v>116</v>
      </c>
      <c r="G29" s="120" t="str">
        <f>Sections!W25</f>
        <v>N</v>
      </c>
      <c r="H29" s="126" t="s">
        <v>53</v>
      </c>
      <c r="I29" s="120" t="str">
        <f>Sections!V25</f>
        <v>s</v>
      </c>
      <c r="K29" s="1"/>
      <c r="L29" s="1"/>
      <c r="AG29" s="696"/>
      <c r="AH29" s="696"/>
      <c r="AI29" s="696"/>
      <c r="AJ29" s="696"/>
      <c r="AK29" s="696"/>
      <c r="AL29" s="696"/>
      <c r="AM29" s="696"/>
      <c r="AN29" s="696"/>
      <c r="AO29" s="696"/>
      <c r="AP29" s="696"/>
      <c r="AQ29" s="696"/>
      <c r="AR29" s="696"/>
      <c r="AS29" s="696"/>
    </row>
    <row r="30" spans="1:45">
      <c r="B30" s="120">
        <f>Sections!M26</f>
        <v>0</v>
      </c>
      <c r="C30" s="120">
        <f>Sections!N26</f>
        <v>17.923881112501778</v>
      </c>
      <c r="D30" s="120">
        <f>Sections!O26</f>
        <v>64.525972005006409</v>
      </c>
      <c r="E30" s="179">
        <f>Sections!P26</f>
        <v>1</v>
      </c>
      <c r="F30" s="120">
        <f>Sections!AD26</f>
        <v>8.6376490575826992</v>
      </c>
      <c r="G30" s="120">
        <f>Sections!W26</f>
        <v>57.827792544317639</v>
      </c>
      <c r="H30" s="126">
        <f>Sections!U26</f>
        <v>18.399478586369327</v>
      </c>
      <c r="I30" s="120">
        <f>Sections!V26</f>
        <v>5.5060986004060612E-2</v>
      </c>
      <c r="K30" s="122">
        <f>MAX(I30:I2397)</f>
        <v>104.70870791167189</v>
      </c>
      <c r="L30" s="159">
        <v>7.2349537037037032E-2</v>
      </c>
      <c r="AG30" s="696"/>
      <c r="AH30" s="696"/>
      <c r="AI30" s="696"/>
      <c r="AJ30" s="696"/>
      <c r="AK30" s="696"/>
      <c r="AL30" s="696"/>
      <c r="AM30" s="696"/>
      <c r="AN30" s="696"/>
      <c r="AO30" s="696"/>
      <c r="AP30" s="696"/>
      <c r="AQ30" s="696"/>
      <c r="AR30" s="696"/>
      <c r="AS30" s="696"/>
    </row>
    <row r="31" spans="1:45">
      <c r="B31" s="120">
        <f>Sections!M27</f>
        <v>1</v>
      </c>
      <c r="C31" s="120">
        <f>Sections!N27</f>
        <v>18.399478586369327</v>
      </c>
      <c r="D31" s="120">
        <f>Sections!O27</f>
        <v>66.238122910929576</v>
      </c>
      <c r="E31" s="179">
        <f>Sections!P27</f>
        <v>1</v>
      </c>
      <c r="F31" s="120">
        <f>Sections!AD27</f>
        <v>8.6376490575826992</v>
      </c>
      <c r="G31" s="120">
        <f>Sections!W27</f>
        <v>60.937346205047412</v>
      </c>
      <c r="H31" s="126">
        <f>Sections!U27</f>
        <v>18.863088569092518</v>
      </c>
      <c r="I31" s="120">
        <f>Sections!V27+I30</f>
        <v>0.10873415327822814</v>
      </c>
      <c r="AG31" s="696"/>
      <c r="AH31" s="696"/>
      <c r="AI31" s="696"/>
      <c r="AJ31" s="696"/>
      <c r="AK31" s="696"/>
      <c r="AL31" s="696"/>
      <c r="AM31" s="696"/>
      <c r="AN31" s="696"/>
      <c r="AO31" s="696"/>
      <c r="AP31" s="696"/>
      <c r="AQ31" s="696"/>
      <c r="AR31" s="696"/>
      <c r="AS31" s="696"/>
    </row>
    <row r="32" spans="1:45">
      <c r="B32" s="120">
        <f>Sections!M28</f>
        <v>2</v>
      </c>
      <c r="C32" s="120">
        <f>Sections!N28</f>
        <v>18.863088569092518</v>
      </c>
      <c r="D32" s="120">
        <f>Sections!O28</f>
        <v>67.907118848733063</v>
      </c>
      <c r="E32" s="179">
        <f>Sections!P28</f>
        <v>1</v>
      </c>
      <c r="F32" s="120">
        <f>Sections!AD28</f>
        <v>8.6376490575826992</v>
      </c>
      <c r="G32" s="120">
        <f>Sections!W28</f>
        <v>64.046899865777178</v>
      </c>
      <c r="H32" s="126">
        <f>Sections!U28</f>
        <v>19.31557424672107</v>
      </c>
      <c r="I32" s="120">
        <f>Sections!V28+I31</f>
        <v>0.16111943480704063</v>
      </c>
      <c r="AG32" s="696"/>
      <c r="AH32" s="696"/>
      <c r="AI32" s="696"/>
      <c r="AJ32" s="696"/>
      <c r="AK32" s="696"/>
      <c r="AL32" s="696"/>
      <c r="AM32" s="696"/>
      <c r="AN32" s="696"/>
      <c r="AO32" s="696"/>
      <c r="AP32" s="696"/>
      <c r="AQ32" s="696"/>
      <c r="AR32" s="696"/>
      <c r="AS32" s="696"/>
    </row>
    <row r="33" spans="2:45" ht="14.25" customHeight="1">
      <c r="B33" s="120">
        <f>Sections!M29</f>
        <v>3</v>
      </c>
      <c r="C33" s="120">
        <f>Sections!N29</f>
        <v>19.31557424672107</v>
      </c>
      <c r="D33" s="120">
        <f>Sections!O29</f>
        <v>69.536067288195852</v>
      </c>
      <c r="E33" s="179">
        <f>Sections!P29</f>
        <v>1</v>
      </c>
      <c r="F33" s="120">
        <f>Sections!AD29</f>
        <v>8.6376490575826992</v>
      </c>
      <c r="G33" s="120">
        <f>Sections!W29</f>
        <v>67.156453526506965</v>
      </c>
      <c r="H33" s="126">
        <f>Sections!U29</f>
        <v>19.757699931817964</v>
      </c>
      <c r="I33" s="120">
        <f>Sections!V29+I32</f>
        <v>0.21230531676976827</v>
      </c>
      <c r="K33" s="451" t="s">
        <v>284</v>
      </c>
      <c r="L33" s="451"/>
      <c r="M33" s="451"/>
      <c r="AG33" s="696"/>
      <c r="AH33" s="696"/>
      <c r="AI33" s="696"/>
      <c r="AJ33" s="696"/>
      <c r="AK33" s="696"/>
      <c r="AL33" s="696"/>
      <c r="AM33" s="696"/>
      <c r="AN33" s="696"/>
      <c r="AO33" s="696"/>
      <c r="AP33" s="696"/>
      <c r="AQ33" s="696"/>
      <c r="AR33" s="696"/>
      <c r="AS33" s="696"/>
    </row>
    <row r="34" spans="2:45">
      <c r="B34" s="120">
        <f>Sections!M30</f>
        <v>4</v>
      </c>
      <c r="C34" s="120">
        <f>Sections!N30</f>
        <v>19.757699931817964</v>
      </c>
      <c r="D34" s="120">
        <f>Sections!O30</f>
        <v>71.127719754544671</v>
      </c>
      <c r="E34" s="179">
        <f>Sections!P30</f>
        <v>1</v>
      </c>
      <c r="F34" s="120">
        <f>Sections!AD30</f>
        <v>8.6376490575826992</v>
      </c>
      <c r="G34" s="120">
        <f>Sections!W30</f>
        <v>70.266007187236724</v>
      </c>
      <c r="H34" s="126">
        <f>Sections!U30</f>
        <v>20.190146228071875</v>
      </c>
      <c r="I34" s="120">
        <f>Sections!V30+I33</f>
        <v>0.26237059418159842</v>
      </c>
      <c r="K34" s="451"/>
      <c r="L34" s="451"/>
      <c r="M34" s="451"/>
      <c r="AG34" s="696"/>
      <c r="AH34" s="696"/>
      <c r="AI34" s="696"/>
      <c r="AJ34" s="696"/>
      <c r="AK34" s="696"/>
      <c r="AL34" s="696"/>
      <c r="AM34" s="696"/>
      <c r="AN34" s="696"/>
      <c r="AO34" s="696"/>
      <c r="AP34" s="696"/>
      <c r="AQ34" s="696"/>
      <c r="AR34" s="696"/>
      <c r="AS34" s="696"/>
    </row>
    <row r="35" spans="2:45">
      <c r="B35" s="120">
        <f>Sections!M31</f>
        <v>5</v>
      </c>
      <c r="C35" s="120">
        <f>Sections!N31</f>
        <v>20.190146228071875</v>
      </c>
      <c r="D35" s="120">
        <f>Sections!O31</f>
        <v>72.684526421058749</v>
      </c>
      <c r="E35" s="179">
        <f>Sections!P31</f>
        <v>1</v>
      </c>
      <c r="F35" s="120">
        <f>Sections!AD31</f>
        <v>8.6376490575826992</v>
      </c>
      <c r="G35" s="120">
        <f>Sections!W31</f>
        <v>73.375560847966483</v>
      </c>
      <c r="H35" s="126">
        <f>Sections!U31</f>
        <v>20.613522329434392</v>
      </c>
      <c r="I35" s="120">
        <f>Sections!V31+I34</f>
        <v>0.31138579479233058</v>
      </c>
      <c r="K35" s="451"/>
      <c r="L35" s="451"/>
      <c r="M35" s="451"/>
      <c r="AG35" s="696"/>
      <c r="AH35" s="696"/>
      <c r="AI35" s="696"/>
      <c r="AJ35" s="696"/>
      <c r="AK35" s="696"/>
      <c r="AL35" s="696"/>
      <c r="AM35" s="696"/>
      <c r="AN35" s="696"/>
      <c r="AO35" s="696"/>
      <c r="AP35" s="696"/>
      <c r="AQ35" s="696"/>
      <c r="AR35" s="696"/>
      <c r="AS35" s="696"/>
    </row>
    <row r="36" spans="2:45">
      <c r="B36" s="120">
        <f>Sections!M32</f>
        <v>6</v>
      </c>
      <c r="C36" s="120">
        <f>Sections!N32</f>
        <v>20.613522329434392</v>
      </c>
      <c r="D36" s="120">
        <f>Sections!O32</f>
        <v>74.208680385963817</v>
      </c>
      <c r="E36" s="179">
        <f>Sections!P32</f>
        <v>1</v>
      </c>
      <c r="F36" s="120">
        <f>Sections!AD32</f>
        <v>8.6376490575826992</v>
      </c>
      <c r="G36" s="120">
        <f>Sections!W32</f>
        <v>76.485114508696256</v>
      </c>
      <c r="H36" s="126">
        <f>Sections!U32</f>
        <v>21.028376089019705</v>
      </c>
      <c r="I36" s="120">
        <f>Sections!V32+I35</f>
        <v>0.35941434478547096</v>
      </c>
      <c r="K36" s="451"/>
      <c r="L36" s="451"/>
      <c r="M36" s="451"/>
      <c r="AG36" s="696"/>
      <c r="AH36" s="696"/>
      <c r="AI36" s="696"/>
      <c r="AJ36" s="696"/>
      <c r="AK36" s="696"/>
      <c r="AL36" s="696"/>
      <c r="AM36" s="696"/>
      <c r="AN36" s="696"/>
      <c r="AO36" s="696"/>
      <c r="AP36" s="696"/>
      <c r="AQ36" s="696"/>
      <c r="AR36" s="696"/>
      <c r="AS36" s="696"/>
    </row>
    <row r="37" spans="2:45">
      <c r="B37" s="120">
        <f>Sections!M33</f>
        <v>7</v>
      </c>
      <c r="C37" s="120">
        <f>Sections!N33</f>
        <v>21.028376089019705</v>
      </c>
      <c r="D37" s="120">
        <f>Sections!O33</f>
        <v>75.702153920470934</v>
      </c>
      <c r="E37" s="179">
        <f>Sections!P33</f>
        <v>1</v>
      </c>
      <c r="F37" s="120">
        <f>Sections!AD33</f>
        <v>8.6376490575826992</v>
      </c>
      <c r="G37" s="120">
        <f>Sections!W33</f>
        <v>79.594668169426015</v>
      </c>
      <c r="H37" s="126">
        <f>Sections!U33</f>
        <v>21.435202332994692</v>
      </c>
      <c r="I37" s="120">
        <f>Sections!V33+I36</f>
        <v>0.40651353129593093</v>
      </c>
      <c r="K37" s="451"/>
      <c r="L37" s="451"/>
      <c r="M37" s="451"/>
      <c r="AG37" s="696"/>
      <c r="AH37" s="696"/>
      <c r="AI37" s="696"/>
      <c r="AJ37" s="696"/>
      <c r="AK37" s="696"/>
      <c r="AL37" s="696"/>
      <c r="AM37" s="696"/>
      <c r="AN37" s="696"/>
      <c r="AO37" s="696"/>
      <c r="AP37" s="696"/>
      <c r="AQ37" s="696"/>
      <c r="AR37" s="696"/>
      <c r="AS37" s="696"/>
    </row>
    <row r="38" spans="2:45">
      <c r="B38" s="120">
        <f>Sections!M34</f>
        <v>8</v>
      </c>
      <c r="C38" s="120">
        <f>Sections!N34</f>
        <v>21.435202332994692</v>
      </c>
      <c r="D38" s="120">
        <f>Sections!O34</f>
        <v>77.16672839878089</v>
      </c>
      <c r="E38" s="179">
        <f>Sections!P34</f>
        <v>1</v>
      </c>
      <c r="F38" s="120">
        <f>Sections!AD34</f>
        <v>8.6376490575826992</v>
      </c>
      <c r="G38" s="120">
        <f>Sections!W34</f>
        <v>82.704221830155788</v>
      </c>
      <c r="H38" s="126">
        <f>Sections!U34</f>
        <v>21.834449779456008</v>
      </c>
      <c r="I38" s="120">
        <f>Sections!V34+I37</f>
        <v>0.45273530342394197</v>
      </c>
      <c r="K38" s="451"/>
      <c r="L38" s="451"/>
      <c r="M38" s="451"/>
      <c r="AG38" s="696"/>
      <c r="AH38" s="696"/>
      <c r="AI38" s="696"/>
      <c r="AJ38" s="696"/>
      <c r="AK38" s="696"/>
      <c r="AL38" s="696"/>
      <c r="AM38" s="696"/>
      <c r="AN38" s="696"/>
      <c r="AO38" s="696"/>
      <c r="AP38" s="696"/>
      <c r="AQ38" s="696"/>
      <c r="AR38" s="696"/>
      <c r="AS38" s="696"/>
    </row>
    <row r="39" spans="2:45">
      <c r="B39" s="120">
        <f>Sections!M35</f>
        <v>9</v>
      </c>
      <c r="C39" s="120">
        <f>Sections!N35</f>
        <v>21.834449779456008</v>
      </c>
      <c r="D39" s="120">
        <f>Sections!O35</f>
        <v>78.604019206041627</v>
      </c>
      <c r="E39" s="179">
        <f>Sections!P35</f>
        <v>1</v>
      </c>
      <c r="F39" s="120">
        <f>Sections!AD35</f>
        <v>8.6376490575826992</v>
      </c>
      <c r="G39" s="120">
        <f>Sections!W35</f>
        <v>85.813775490885575</v>
      </c>
      <c r="H39" s="126">
        <f>Sections!U35</f>
        <v>22.22652683814437</v>
      </c>
      <c r="I39" s="120">
        <f>Sections!V35+I38</f>
        <v>0.49812694368098276</v>
      </c>
      <c r="K39" s="451"/>
      <c r="L39" s="451"/>
      <c r="M39" s="451"/>
      <c r="AG39" s="696"/>
      <c r="AH39" s="696"/>
      <c r="AI39" s="696"/>
      <c r="AJ39" s="696"/>
      <c r="AK39" s="696"/>
      <c r="AL39" s="696"/>
      <c r="AM39" s="696"/>
      <c r="AN39" s="696"/>
      <c r="AO39" s="696"/>
      <c r="AP39" s="696"/>
      <c r="AQ39" s="696"/>
      <c r="AR39" s="696"/>
      <c r="AS39" s="696"/>
    </row>
    <row r="40" spans="2:45">
      <c r="B40" s="120">
        <f>Sections!M36</f>
        <v>10</v>
      </c>
      <c r="C40" s="120">
        <f>Sections!N36</f>
        <v>22.22652683814437</v>
      </c>
      <c r="D40" s="120">
        <f>Sections!O36</f>
        <v>80.015496617319727</v>
      </c>
      <c r="E40" s="179">
        <f>Sections!P36</f>
        <v>1</v>
      </c>
      <c r="F40" s="120">
        <f>Sections!AD36</f>
        <v>8.6376490575826992</v>
      </c>
      <c r="G40" s="120">
        <f>Sections!W36</f>
        <v>88.923329151615349</v>
      </c>
      <c r="H40" s="126">
        <f>Sections!U36</f>
        <v>22.611806504609874</v>
      </c>
      <c r="I40" s="120">
        <f>Sections!V36+I39</f>
        <v>0.54273163459827345</v>
      </c>
      <c r="AG40" s="696"/>
      <c r="AH40" s="696"/>
      <c r="AI40" s="696"/>
      <c r="AJ40" s="696"/>
      <c r="AK40" s="696"/>
      <c r="AL40" s="696"/>
      <c r="AM40" s="696"/>
      <c r="AN40" s="696"/>
      <c r="AO40" s="696"/>
      <c r="AP40" s="696"/>
      <c r="AQ40" s="696"/>
      <c r="AR40" s="696"/>
      <c r="AS40" s="696"/>
    </row>
    <row r="41" spans="2:45">
      <c r="B41" s="120">
        <f>Sections!M37</f>
        <v>11</v>
      </c>
      <c r="C41" s="120">
        <f>Sections!N37</f>
        <v>22.611806504609874</v>
      </c>
      <c r="D41" s="120">
        <f>Sections!O37</f>
        <v>81.40250341659555</v>
      </c>
      <c r="E41" s="179">
        <f>Sections!P37</f>
        <v>1</v>
      </c>
      <c r="F41" s="120">
        <f>Sections!AD37</f>
        <v>8.6376490575826992</v>
      </c>
      <c r="G41" s="120">
        <f>Sections!W37</f>
        <v>92.032882812345136</v>
      </c>
      <c r="H41" s="126">
        <f>Sections!U37</f>
        <v>22.990630515866304</v>
      </c>
      <c r="I41" s="120">
        <f>Sections!V37+I40</f>
        <v>0.58658893983619276</v>
      </c>
      <c r="AG41" s="696"/>
      <c r="AH41" s="696"/>
      <c r="AI41" s="696"/>
      <c r="AJ41" s="696"/>
      <c r="AK41" s="696"/>
      <c r="AL41" s="696"/>
      <c r="AM41" s="696"/>
      <c r="AN41" s="696"/>
      <c r="AO41" s="696"/>
      <c r="AP41" s="696"/>
      <c r="AQ41" s="696"/>
      <c r="AR41" s="696"/>
      <c r="AS41" s="696"/>
    </row>
    <row r="42" spans="2:45">
      <c r="B42" s="120">
        <f>Sections!M38</f>
        <v>12</v>
      </c>
      <c r="C42" s="120">
        <f>Sections!N38</f>
        <v>22.990630515866304</v>
      </c>
      <c r="D42" s="120">
        <f>Sections!O38</f>
        <v>82.766269857118701</v>
      </c>
      <c r="E42" s="179">
        <f>Sections!P38</f>
        <v>1</v>
      </c>
      <c r="F42" s="120">
        <f>Sections!AD38</f>
        <v>8.6376490575826992</v>
      </c>
      <c r="G42" s="120">
        <f>Sections!W38</f>
        <v>95.142436473074923</v>
      </c>
      <c r="H42" s="126">
        <f>Sections!U38</f>
        <v>23.363312899335323</v>
      </c>
      <c r="I42" s="120">
        <f>Sections!V38+I41</f>
        <v>0.62973521505350483</v>
      </c>
      <c r="AG42" s="696"/>
      <c r="AH42" s="696"/>
      <c r="AI42" s="696"/>
      <c r="AJ42" s="696"/>
      <c r="AK42" s="696"/>
      <c r="AL42" s="696"/>
      <c r="AM42" s="696"/>
      <c r="AN42" s="696"/>
      <c r="AO42" s="696"/>
      <c r="AP42" s="696"/>
      <c r="AQ42" s="696"/>
      <c r="AR42" s="696"/>
      <c r="AS42" s="696"/>
    </row>
    <row r="43" spans="2:45">
      <c r="B43" s="120">
        <f>Sections!M39</f>
        <v>13</v>
      </c>
      <c r="C43" s="120">
        <f>Sections!N39</f>
        <v>23.363312899335323</v>
      </c>
      <c r="D43" s="120">
        <f>Sections!O39</f>
        <v>84.107926437607162</v>
      </c>
      <c r="E43" s="179">
        <f>Sections!P39</f>
        <v>1</v>
      </c>
      <c r="F43" s="120">
        <f>Sections!AD39</f>
        <v>8.6376490575826992</v>
      </c>
      <c r="G43" s="120">
        <f>Sections!W39</f>
        <v>98.251990133804696</v>
      </c>
      <c r="H43" s="126">
        <f>Sections!U39</f>
        <v>23.730143019952781</v>
      </c>
      <c r="I43" s="120">
        <f>Sections!V39+I42</f>
        <v>0.67220396067768939</v>
      </c>
      <c r="AG43" s="696"/>
      <c r="AH43" s="696"/>
      <c r="AI43" s="696"/>
      <c r="AJ43" s="696"/>
      <c r="AK43" s="696"/>
      <c r="AL43" s="696"/>
      <c r="AM43" s="696"/>
      <c r="AN43" s="696"/>
      <c r="AO43" s="696"/>
      <c r="AP43" s="696"/>
      <c r="AQ43" s="696"/>
      <c r="AR43" s="696"/>
      <c r="AS43" s="696"/>
    </row>
    <row r="44" spans="2:45">
      <c r="B44" s="120">
        <f>Sections!M40</f>
        <v>14</v>
      </c>
      <c r="C44" s="120">
        <f>Sections!N40</f>
        <v>23.730143019952781</v>
      </c>
      <c r="D44" s="120">
        <f>Sections!O40</f>
        <v>85.428514871830018</v>
      </c>
      <c r="E44" s="179">
        <f>Sections!P40</f>
        <v>1</v>
      </c>
      <c r="F44" s="120">
        <f>Sections!AD40</f>
        <v>8.6376490575826992</v>
      </c>
      <c r="G44" s="120">
        <f>Sections!W40</f>
        <v>101.36154379453446</v>
      </c>
      <c r="H44" s="126">
        <f>Sections!U40</f>
        <v>24.091388209536184</v>
      </c>
      <c r="I44" s="120">
        <f>Sections!V40+I43</f>
        <v>0.71402612631271001</v>
      </c>
      <c r="AG44" s="696"/>
      <c r="AH44" s="696"/>
      <c r="AI44" s="696"/>
      <c r="AJ44" s="696"/>
      <c r="AK44" s="696"/>
      <c r="AL44" s="696"/>
      <c r="AM44" s="696"/>
      <c r="AN44" s="696"/>
      <c r="AO44" s="696"/>
      <c r="AP44" s="696"/>
      <c r="AQ44" s="696"/>
      <c r="AR44" s="696"/>
      <c r="AS44" s="696"/>
    </row>
    <row r="45" spans="2:45">
      <c r="B45" s="120">
        <f>Sections!M41</f>
        <v>15</v>
      </c>
      <c r="C45" s="120">
        <f>Sections!N41</f>
        <v>24.091388209536184</v>
      </c>
      <c r="D45" s="120">
        <f>Sections!O41</f>
        <v>86.728997554330263</v>
      </c>
      <c r="E45" s="179">
        <f>Sections!P41</f>
        <v>1</v>
      </c>
      <c r="F45" s="120">
        <f>Sections!AD41</f>
        <v>8.6376490575826992</v>
      </c>
      <c r="G45" s="120">
        <f>Sections!W41</f>
        <v>104.47109745526424</v>
      </c>
      <c r="H45" s="126">
        <f>Sections!U41</f>
        <v>24.447296046347223</v>
      </c>
      <c r="I45" s="120">
        <f>Sections!V41+I44</f>
        <v>0.75523037464907872</v>
      </c>
      <c r="AG45" s="696"/>
      <c r="AH45" s="696"/>
      <c r="AI45" s="696"/>
      <c r="AJ45" s="696"/>
      <c r="AK45" s="696"/>
      <c r="AL45" s="696"/>
      <c r="AM45" s="696"/>
      <c r="AN45" s="696"/>
      <c r="AO45" s="696"/>
      <c r="AP45" s="696"/>
      <c r="AQ45" s="696"/>
      <c r="AR45" s="696"/>
      <c r="AS45" s="696"/>
    </row>
    <row r="46" spans="2:45">
      <c r="B46" s="120">
        <f>Sections!M42</f>
        <v>16</v>
      </c>
      <c r="C46" s="120">
        <f>Sections!N42</f>
        <v>24.447296046347223</v>
      </c>
      <c r="D46" s="120">
        <f>Sections!O42</f>
        <v>88.010265766849997</v>
      </c>
      <c r="E46" s="179">
        <f>Sections!P42</f>
        <v>1</v>
      </c>
      <c r="F46" s="120">
        <f>Sections!AD42</f>
        <v>8.6376490575826992</v>
      </c>
      <c r="G46" s="120">
        <f>Sections!W42</f>
        <v>107.58065111599402</v>
      </c>
      <c r="H46" s="126">
        <f>Sections!U42</f>
        <v>24.798096340100582</v>
      </c>
      <c r="I46" s="120">
        <f>Sections!V42+I45</f>
        <v>0.79584331127277763</v>
      </c>
      <c r="AG46" s="696"/>
      <c r="AH46" s="696"/>
      <c r="AI46" s="696"/>
      <c r="AJ46" s="696"/>
      <c r="AK46" s="696"/>
      <c r="AL46" s="696"/>
      <c r="AM46" s="696"/>
      <c r="AN46" s="696"/>
      <c r="AO46" s="696"/>
      <c r="AP46" s="696"/>
      <c r="AQ46" s="696"/>
      <c r="AR46" s="696"/>
      <c r="AS46" s="696"/>
    </row>
    <row r="47" spans="2:45">
      <c r="B47" s="120">
        <f>Sections!M43</f>
        <v>17</v>
      </c>
      <c r="C47" s="120">
        <f>Sections!N43</f>
        <v>24.798096340100582</v>
      </c>
      <c r="D47" s="120">
        <f>Sections!O43</f>
        <v>89.273146824362101</v>
      </c>
      <c r="E47" s="179">
        <f>Sections!P43</f>
        <v>1</v>
      </c>
      <c r="F47" s="120">
        <f>Sections!AD43</f>
        <v>8.6376490575826992</v>
      </c>
      <c r="G47" s="120">
        <f>Sections!W43</f>
        <v>110.69020477672376</v>
      </c>
      <c r="H47" s="126">
        <f>Sections!U43</f>
        <v>25.14400286764371</v>
      </c>
      <c r="I47" s="120">
        <f>Sections!V43+I46</f>
        <v>0.83588968560879784</v>
      </c>
      <c r="AG47" s="696"/>
      <c r="AH47" s="696"/>
      <c r="AI47" s="696"/>
      <c r="AJ47" s="696"/>
      <c r="AK47" s="696"/>
      <c r="AL47" s="696"/>
      <c r="AM47" s="696"/>
      <c r="AN47" s="696"/>
      <c r="AO47" s="696"/>
      <c r="AP47" s="696"/>
      <c r="AQ47" s="696"/>
      <c r="AR47" s="696"/>
      <c r="AS47" s="696"/>
    </row>
    <row r="48" spans="2:45">
      <c r="B48" s="120">
        <f>Sections!M44</f>
        <v>18</v>
      </c>
      <c r="C48" s="120">
        <f>Sections!N44</f>
        <v>25.14400286764371</v>
      </c>
      <c r="D48" s="120">
        <f>Sections!O44</f>
        <v>90.518410323517358</v>
      </c>
      <c r="E48" s="179">
        <f>Sections!P44</f>
        <v>1</v>
      </c>
      <c r="F48" s="120">
        <f>Sections!AD44</f>
        <v>8.6376490575826992</v>
      </c>
      <c r="G48" s="120">
        <f>Sections!W44</f>
        <v>113.79975843745351</v>
      </c>
      <c r="H48" s="126">
        <f>Sections!U44</f>
        <v>25.485214896548165</v>
      </c>
      <c r="I48" s="120">
        <f>Sections!V44+I47</f>
        <v>0.87539256731072523</v>
      </c>
      <c r="AG48" s="696"/>
      <c r="AH48" s="696"/>
      <c r="AI48" s="696"/>
      <c r="AJ48" s="696"/>
      <c r="AK48" s="696"/>
      <c r="AL48" s="696"/>
      <c r="AM48" s="696"/>
      <c r="AN48" s="696"/>
      <c r="AO48" s="696"/>
      <c r="AP48" s="696"/>
      <c r="AQ48" s="696"/>
      <c r="AR48" s="696"/>
      <c r="AS48" s="696"/>
    </row>
    <row r="49" spans="2:45">
      <c r="B49" s="120">
        <f>Sections!M45</f>
        <v>19</v>
      </c>
      <c r="C49" s="120">
        <f>Sections!N45</f>
        <v>25.485214896548165</v>
      </c>
      <c r="D49" s="120">
        <f>Sections!O45</f>
        <v>91.74677362757339</v>
      </c>
      <c r="E49" s="179">
        <f>Sections!P45</f>
        <v>1</v>
      </c>
      <c r="F49" s="120">
        <f>Sections!AD45</f>
        <v>8.6376490575826992</v>
      </c>
      <c r="G49" s="120">
        <f>Sections!W45</f>
        <v>116.90931209818328</v>
      </c>
      <c r="H49" s="126">
        <f>Sections!U45</f>
        <v>25.821918527452716</v>
      </c>
      <c r="I49" s="120">
        <f>Sections!V45+I48</f>
        <v>0.91437350166681264</v>
      </c>
      <c r="AG49" s="696"/>
      <c r="AH49" s="696"/>
      <c r="AI49" s="696"/>
      <c r="AJ49" s="696"/>
      <c r="AK49" s="696"/>
      <c r="AL49" s="696"/>
      <c r="AM49" s="696"/>
      <c r="AN49" s="696"/>
      <c r="AO49" s="696"/>
      <c r="AP49" s="696"/>
      <c r="AQ49" s="696"/>
      <c r="AR49" s="696"/>
      <c r="AS49" s="696"/>
    </row>
    <row r="50" spans="2:45">
      <c r="B50" s="120">
        <f>Sections!M46</f>
        <v>20</v>
      </c>
      <c r="C50" s="120">
        <f>Sections!N46</f>
        <v>25.821918527452716</v>
      </c>
      <c r="D50" s="120">
        <f>Sections!O46</f>
        <v>92.958906698829779</v>
      </c>
      <c r="E50" s="179">
        <f>Sections!P46</f>
        <v>1</v>
      </c>
      <c r="F50" s="120">
        <f>Sections!AD46</f>
        <v>8.6376490575826992</v>
      </c>
      <c r="G50" s="120">
        <f>Sections!W46</f>
        <v>120.01886575891305</v>
      </c>
      <c r="H50" s="126">
        <f>Sections!U46</f>
        <v>26.154287880834591</v>
      </c>
      <c r="I50" s="120">
        <f>Sections!V46+I49</f>
        <v>0.95285264699514693</v>
      </c>
      <c r="AG50" s="696"/>
      <c r="AH50" s="696"/>
      <c r="AI50" s="696"/>
      <c r="AJ50" s="696"/>
      <c r="AK50" s="696"/>
      <c r="AL50" s="696"/>
      <c r="AM50" s="696"/>
      <c r="AN50" s="696"/>
      <c r="AO50" s="696"/>
      <c r="AP50" s="696"/>
      <c r="AQ50" s="696"/>
      <c r="AR50" s="696"/>
      <c r="AS50" s="696"/>
    </row>
    <row r="51" spans="2:45">
      <c r="B51" s="120">
        <f>Sections!M47</f>
        <v>21</v>
      </c>
      <c r="C51" s="120">
        <f>Sections!N47</f>
        <v>26.154287880834591</v>
      </c>
      <c r="D51" s="120">
        <f>Sections!O47</f>
        <v>94.155436371004527</v>
      </c>
      <c r="E51" s="179">
        <f>Sections!P47</f>
        <v>1</v>
      </c>
      <c r="F51" s="120">
        <f>Sections!AD47</f>
        <v>8.6376490575826992</v>
      </c>
      <c r="G51" s="120">
        <f>Sections!W47</f>
        <v>123.1284194196428</v>
      </c>
      <c r="H51" s="126">
        <f>Sections!U47</f>
        <v>26.482486149694036</v>
      </c>
      <c r="I51" s="120">
        <f>Sections!V47+I50</f>
        <v>0.99084889651530206</v>
      </c>
      <c r="AS51" s="339"/>
    </row>
    <row r="52" spans="2:45">
      <c r="B52" s="120">
        <f>Sections!M48</f>
        <v>22</v>
      </c>
      <c r="C52" s="120">
        <f>Sections!N48</f>
        <v>26.482486149694036</v>
      </c>
      <c r="D52" s="120">
        <f>Sections!O48</f>
        <v>95.33695013889853</v>
      </c>
      <c r="E52" s="179">
        <f>Sections!P48</f>
        <v>1</v>
      </c>
      <c r="F52" s="120">
        <f>Sections!AD48</f>
        <v>8.6376490575826992</v>
      </c>
      <c r="G52" s="120">
        <f>Sections!W48</f>
        <v>126.23797308037257</v>
      </c>
      <c r="H52" s="126">
        <f>Sections!U48</f>
        <v>26.806666536216358</v>
      </c>
      <c r="I52" s="120">
        <f>Sections!V48+I51</f>
        <v>1.0283799867878034</v>
      </c>
      <c r="AS52" s="339"/>
    </row>
    <row r="53" spans="2:45">
      <c r="B53" s="120">
        <f>Sections!M49</f>
        <v>23</v>
      </c>
      <c r="C53" s="120">
        <f>Sections!N49</f>
        <v>26.806666536216358</v>
      </c>
      <c r="D53" s="120">
        <f>Sections!O49</f>
        <v>96.503999530378891</v>
      </c>
      <c r="E53" s="179">
        <f>Sections!P49</f>
        <v>1</v>
      </c>
      <c r="F53" s="120">
        <f>Sections!AD49</f>
        <v>8.6376490575826992</v>
      </c>
      <c r="G53" s="120">
        <f>Sections!W49</f>
        <v>129.34752674110234</v>
      </c>
      <c r="H53" s="126">
        <f>Sections!U49</f>
        <v>27.126973087668063</v>
      </c>
      <c r="I53" s="120">
        <f>Sections!V49+I52</f>
        <v>1.0654625944876981</v>
      </c>
      <c r="AS53" s="339"/>
    </row>
    <row r="54" spans="2:45">
      <c r="B54" s="120">
        <f>Sections!M50</f>
        <v>24</v>
      </c>
      <c r="C54" s="120">
        <f>Sections!N50</f>
        <v>27.126973087668063</v>
      </c>
      <c r="D54" s="120">
        <f>Sections!O50</f>
        <v>97.657103115605025</v>
      </c>
      <c r="E54" s="179">
        <f>Sections!P50</f>
        <v>1</v>
      </c>
      <c r="F54" s="120">
        <f>Sections!AD50</f>
        <v>8.6376490575826992</v>
      </c>
      <c r="G54" s="120">
        <f>Sections!W50</f>
        <v>132.45708040183212</v>
      </c>
      <c r="H54" s="126">
        <f>Sections!U50</f>
        <v>27.443541444468</v>
      </c>
      <c r="I54" s="120">
        <f>Sections!V50+I53</f>
        <v>1.1021124230104293</v>
      </c>
      <c r="AS54" s="339"/>
    </row>
    <row r="55" spans="2:45">
      <c r="B55" s="120">
        <f>Sections!M51</f>
        <v>25</v>
      </c>
      <c r="C55" s="120">
        <f>Sections!N51</f>
        <v>27.443541444468</v>
      </c>
      <c r="D55" s="120">
        <f>Sections!O51</f>
        <v>98.796749200084804</v>
      </c>
      <c r="E55" s="179">
        <f>Sections!P51</f>
        <v>1</v>
      </c>
      <c r="F55" s="120">
        <f>Sections!AD51</f>
        <v>8.6376490575826992</v>
      </c>
      <c r="G55" s="120">
        <f>Sections!W51</f>
        <v>135.56663406256189</v>
      </c>
      <c r="H55" s="126">
        <f>Sections!U51</f>
        <v>27.756499511454937</v>
      </c>
      <c r="I55" s="120">
        <f>Sections!V51+I54</f>
        <v>1.1383442801859882</v>
      </c>
    </row>
    <row r="56" spans="2:45">
      <c r="B56" s="120">
        <f>Sections!M52</f>
        <v>26</v>
      </c>
      <c r="C56" s="120">
        <f>Sections!N52</f>
        <v>27.756499511454937</v>
      </c>
      <c r="D56" s="120">
        <f>Sections!O52</f>
        <v>99.923398241237777</v>
      </c>
      <c r="E56" s="179">
        <f>Sections!P52</f>
        <v>1</v>
      </c>
      <c r="F56" s="120">
        <f>Sections!AD52</f>
        <v>8.6376490575826992</v>
      </c>
      <c r="G56" s="120">
        <f>Sections!W52</f>
        <v>138.67618772329166</v>
      </c>
      <c r="H56" s="126">
        <f>Sections!U52</f>
        <v>28.065968061774807</v>
      </c>
      <c r="I56" s="120">
        <f>Sections!V52+I55</f>
        <v>1.1741721481922947</v>
      </c>
    </row>
    <row r="57" spans="2:45">
      <c r="B57" s="120">
        <f>Sections!M53</f>
        <v>27</v>
      </c>
      <c r="C57" s="120">
        <f>Sections!N53</f>
        <v>28.065968061774807</v>
      </c>
      <c r="D57" s="120">
        <f>Sections!O53</f>
        <v>101.0374850223893</v>
      </c>
      <c r="E57" s="179">
        <f>Sections!P53</f>
        <v>1</v>
      </c>
      <c r="F57" s="120">
        <f>Sections!AD53</f>
        <v>8.6376490575826992</v>
      </c>
      <c r="G57" s="120">
        <f>Sections!W53</f>
        <v>141.78574138402143</v>
      </c>
      <c r="H57" s="126">
        <f>Sections!U53</f>
        <v>28.372061281474224</v>
      </c>
      <c r="I57" s="120">
        <f>Sections!V53+I56</f>
        <v>1.2096092466040098</v>
      </c>
    </row>
    <row r="58" spans="2:45">
      <c r="B58" s="120">
        <f>Sections!M54</f>
        <v>28</v>
      </c>
      <c r="C58" s="120">
        <f>Sections!N54</f>
        <v>28.372061281474224</v>
      </c>
      <c r="D58" s="120">
        <f>Sections!O54</f>
        <v>102.13942061330721</v>
      </c>
      <c r="E58" s="179">
        <f>Sections!P54</f>
        <v>1</v>
      </c>
      <c r="F58" s="120">
        <f>Sections!AD54</f>
        <v>8.6376490575826992</v>
      </c>
      <c r="G58" s="120">
        <f>Sections!W54</f>
        <v>144.89529504475118</v>
      </c>
      <c r="H58" s="126">
        <f>Sections!U54</f>
        <v>28.674887261764329</v>
      </c>
      <c r="I58" s="120">
        <f>Sections!V54+I57</f>
        <v>1.2446680893830255</v>
      </c>
    </row>
    <row r="59" spans="2:45">
      <c r="B59" s="120">
        <f>Sections!M55</f>
        <v>29</v>
      </c>
      <c r="C59" s="120">
        <f>Sections!N55</f>
        <v>28.674887261764329</v>
      </c>
      <c r="D59" s="120">
        <f>Sections!O55</f>
        <v>103.22959414235159</v>
      </c>
      <c r="E59" s="179">
        <f>Sections!P55</f>
        <v>1</v>
      </c>
      <c r="F59" s="120">
        <f>Sections!AD55</f>
        <v>8.6376490575826992</v>
      </c>
      <c r="G59" s="120">
        <f>Sections!W55</f>
        <v>148.00484870548095</v>
      </c>
      <c r="H59" s="126">
        <f>Sections!U55</f>
        <v>28.974548444972523</v>
      </c>
      <c r="I59" s="120">
        <f>Sections!V55+I58</f>
        <v>1.2793605365072962</v>
      </c>
    </row>
    <row r="60" spans="2:45">
      <c r="B60" s="120">
        <f>Sections!M56</f>
        <v>30</v>
      </c>
      <c r="C60" s="120">
        <f>Sections!N56</f>
        <v>28.974548444972523</v>
      </c>
      <c r="D60" s="120">
        <f>Sections!O56</f>
        <v>104.30837440190109</v>
      </c>
      <c r="E60" s="179">
        <f>Sections!P56</f>
        <v>1</v>
      </c>
      <c r="F60" s="120">
        <f>Sections!AD56</f>
        <v>8.6376490575826992</v>
      </c>
      <c r="G60" s="120">
        <f>Sections!W56</f>
        <v>151.11440236621073</v>
      </c>
      <c r="H60" s="126">
        <f>Sections!U56</f>
        <v>29.271142029398597</v>
      </c>
      <c r="I60" s="120">
        <f>Sections!V56+I59</f>
        <v>1.3136978408419409</v>
      </c>
    </row>
    <row r="61" spans="2:45">
      <c r="B61" s="120">
        <f>Sections!M57</f>
        <v>31</v>
      </c>
      <c r="C61" s="120">
        <f>Sections!N57</f>
        <v>29.271142029398597</v>
      </c>
      <c r="D61" s="120">
        <f>Sections!O57</f>
        <v>105.37611130583495</v>
      </c>
      <c r="E61" s="179">
        <f>Sections!P57</f>
        <v>1</v>
      </c>
      <c r="F61" s="120">
        <f>Sections!AD57</f>
        <v>8.6376490575826992</v>
      </c>
      <c r="G61" s="120">
        <f>Sections!W57</f>
        <v>154.2239560269405</v>
      </c>
      <c r="H61" s="126">
        <f>Sections!U57</f>
        <v>29.564760337611236</v>
      </c>
      <c r="I61" s="120">
        <f>Sections!V57+I60</f>
        <v>1.3476906907777555</v>
      </c>
    </row>
    <row r="62" spans="2:45">
      <c r="B62" s="120">
        <f>Sections!M58</f>
        <v>32</v>
      </c>
      <c r="C62" s="120">
        <f>Sections!N58</f>
        <v>29.564760337611236</v>
      </c>
      <c r="D62" s="120">
        <f>Sections!O58</f>
        <v>106.43313721540045</v>
      </c>
      <c r="E62" s="179">
        <f>Sections!P58</f>
        <v>1</v>
      </c>
      <c r="F62" s="120">
        <f>Sections!AD58</f>
        <v>8.6376490575826992</v>
      </c>
      <c r="G62" s="120">
        <f>Sections!W58</f>
        <v>157.33350968767027</v>
      </c>
      <c r="H62" s="126">
        <f>Sections!U58</f>
        <v>29.855491152140772</v>
      </c>
      <c r="I62" s="120">
        <f>Sections!V58+I61</f>
        <v>1.3813492490951154</v>
      </c>
    </row>
    <row r="63" spans="2:45">
      <c r="B63" s="120">
        <f>Sections!M59</f>
        <v>33</v>
      </c>
      <c r="C63" s="120">
        <f>Sections!N59</f>
        <v>29.855491152140772</v>
      </c>
      <c r="D63" s="120">
        <f>Sections!O59</f>
        <v>107.47976814770678</v>
      </c>
      <c r="E63" s="179">
        <f>Sections!P59</f>
        <v>1</v>
      </c>
      <c r="F63" s="120">
        <f>Sections!AD59</f>
        <v>8.6376490575826992</v>
      </c>
      <c r="G63" s="120">
        <f>Sections!W59</f>
        <v>160.44306334840005</v>
      </c>
      <c r="H63" s="126">
        <f>Sections!U59</f>
        <v>30.14341802202798</v>
      </c>
      <c r="I63" s="120">
        <f>Sections!V59+I62</f>
        <v>1.4146831884538169</v>
      </c>
    </row>
    <row r="64" spans="2:45">
      <c r="B64" s="120">
        <f>Sections!M60</f>
        <v>34</v>
      </c>
      <c r="C64" s="120">
        <f>Sections!N60</f>
        <v>30.14341802202798</v>
      </c>
      <c r="D64" s="120">
        <f>Sections!O60</f>
        <v>108.51630487930073</v>
      </c>
      <c r="E64" s="179">
        <f>Sections!P60</f>
        <v>1</v>
      </c>
      <c r="F64" s="120">
        <f>Sections!AD60</f>
        <v>8.6376490575826992</v>
      </c>
      <c r="G64" s="120">
        <f>Sections!W60</f>
        <v>163.55261700912982</v>
      </c>
      <c r="H64" s="126">
        <f>Sections!U60</f>
        <v>30.428620543262991</v>
      </c>
      <c r="I64" s="120">
        <f>Sections!V60+I63</f>
        <v>1.4477017238601195</v>
      </c>
    </row>
    <row r="65" spans="2:9">
      <c r="B65" s="120">
        <f>Sections!M61</f>
        <v>35</v>
      </c>
      <c r="C65" s="120">
        <f>Sections!N61</f>
        <v>30.428620543262991</v>
      </c>
      <c r="D65" s="120">
        <f>Sections!O61</f>
        <v>109.54303395574676</v>
      </c>
      <c r="E65" s="179">
        <f>Sections!P61</f>
        <v>1</v>
      </c>
      <c r="F65" s="120">
        <f>Sections!AD61</f>
        <v>8.6376490575826992</v>
      </c>
      <c r="G65" s="120">
        <f>Sections!W61</f>
        <v>166.66217066985956</v>
      </c>
      <c r="H65" s="126">
        <f>Sections!U61</f>
        <v>30.711174615781985</v>
      </c>
      <c r="I65" s="120">
        <f>Sections!V61+I64</f>
        <v>1.4804136424198289</v>
      </c>
    </row>
    <row r="66" spans="2:9">
      <c r="B66" s="120">
        <f>Sections!M62</f>
        <v>36</v>
      </c>
      <c r="C66" s="120">
        <f>Sections!N62</f>
        <v>30.711174615781985</v>
      </c>
      <c r="D66" s="120">
        <f>Sections!O62</f>
        <v>110.56022861681515</v>
      </c>
      <c r="E66" s="179">
        <f>Sections!P62</f>
        <v>1</v>
      </c>
      <c r="F66" s="120">
        <f>Sections!AD62</f>
        <v>8.6376490575826992</v>
      </c>
      <c r="G66" s="120">
        <f>Sections!W62</f>
        <v>169.77172433058931</v>
      </c>
      <c r="H66" s="126">
        <f>Sections!U62</f>
        <v>30.991152679373144</v>
      </c>
      <c r="I66" s="120">
        <f>Sections!V62+I65</f>
        <v>1.5128273306496576</v>
      </c>
    </row>
    <row r="67" spans="2:9">
      <c r="B67" s="120">
        <f>Sections!M63</f>
        <v>37</v>
      </c>
      <c r="C67" s="120">
        <f>Sections!N63</f>
        <v>30.991152679373144</v>
      </c>
      <c r="D67" s="120">
        <f>Sections!O63</f>
        <v>111.56814964574332</v>
      </c>
      <c r="E67" s="179">
        <f>Sections!P63</f>
        <v>1</v>
      </c>
      <c r="F67" s="120">
        <f>Sections!AD63</f>
        <v>8.6376490575826992</v>
      </c>
      <c r="G67" s="120">
        <f>Sections!W63</f>
        <v>172.88127799131908</v>
      </c>
      <c r="H67" s="126">
        <f>Sections!U63</f>
        <v>31.268623930569483</v>
      </c>
      <c r="I67" s="120">
        <f>Sections!V63+I66</f>
        <v>1.5449507995873955</v>
      </c>
    </row>
    <row r="68" spans="2:9">
      <c r="B68" s="120">
        <f>Sections!M64</f>
        <v>38</v>
      </c>
      <c r="C68" s="120">
        <f>Sections!N64</f>
        <v>31.268623930569483</v>
      </c>
      <c r="D68" s="120">
        <f>Sections!O64</f>
        <v>112.56704615005015</v>
      </c>
      <c r="E68" s="179">
        <f>Sections!P64</f>
        <v>1</v>
      </c>
      <c r="F68" s="120">
        <f>Sections!AD64</f>
        <v>8.6376490575826992</v>
      </c>
      <c r="G68" s="120">
        <f>Sections!W64</f>
        <v>175.99083165204885</v>
      </c>
      <c r="H68" s="126">
        <f>Sections!U64</f>
        <v>31.543654522368644</v>
      </c>
      <c r="I68" s="120">
        <f>Sections!V64+I67</f>
        <v>1.5767917079139178</v>
      </c>
    </row>
    <row r="69" spans="2:9">
      <c r="B69" s="120">
        <f>Sections!M65</f>
        <v>39</v>
      </c>
      <c r="C69" s="120">
        <f>Sections!N65</f>
        <v>31.543654522368644</v>
      </c>
      <c r="D69" s="120">
        <f>Sections!O65</f>
        <v>113.55715628052712</v>
      </c>
      <c r="E69" s="179">
        <f>Sections!P65</f>
        <v>1</v>
      </c>
      <c r="F69" s="120">
        <f>Sections!AD65</f>
        <v>8.6376490575826992</v>
      </c>
      <c r="G69" s="120">
        <f>Sections!W65</f>
        <v>179.1003853127786</v>
      </c>
      <c r="H69" s="126">
        <f>Sections!U65</f>
        <v>31.816307748412815</v>
      </c>
      <c r="I69" s="120">
        <f>Sections!V65+I68</f>
        <v>1.6083573832761064</v>
      </c>
    </row>
    <row r="70" spans="2:9">
      <c r="B70" s="120">
        <f>Sections!M66</f>
        <v>40</v>
      </c>
      <c r="C70" s="120">
        <f>Sections!N66</f>
        <v>31.816307748412815</v>
      </c>
      <c r="D70" s="120">
        <f>Sections!O66</f>
        <v>114.53870789428613</v>
      </c>
      <c r="E70" s="179">
        <f>Sections!P66</f>
        <v>1</v>
      </c>
      <c r="F70" s="120">
        <f>Sections!AD66</f>
        <v>8.6376490575826992</v>
      </c>
      <c r="G70" s="120">
        <f>Sections!W66</f>
        <v>182.2099389735084</v>
      </c>
      <c r="H70" s="126">
        <f>Sections!U66</f>
        <v>32.086644213081534</v>
      </c>
      <c r="I70" s="120">
        <f>Sections!V66+I69</f>
        <v>1.639654841978877</v>
      </c>
    </row>
    <row r="71" spans="2:9">
      <c r="B71" s="120">
        <f>Sections!M67</f>
        <v>41</v>
      </c>
      <c r="C71" s="120">
        <f>Sections!N67</f>
        <v>32.086644213081534</v>
      </c>
      <c r="D71" s="120">
        <f>Sections!O67</f>
        <v>115.51191916709352</v>
      </c>
      <c r="E71" s="179">
        <f>Sections!P67</f>
        <v>1</v>
      </c>
      <c r="F71" s="120">
        <f>Sections!AD67</f>
        <v>8.6376490575826992</v>
      </c>
      <c r="G71" s="120">
        <f>Sections!W67</f>
        <v>185.31949263423817</v>
      </c>
      <c r="H71" s="126">
        <f>Sections!U67</f>
        <v>32.354721988792363</v>
      </c>
      <c r="I71" s="120">
        <f>Sections!V67+I70</f>
        <v>1.670690807196229</v>
      </c>
    </row>
    <row r="72" spans="2:9">
      <c r="B72" s="120">
        <f>Sections!M68</f>
        <v>42</v>
      </c>
      <c r="C72" s="120">
        <f>Sections!N68</f>
        <v>32.354721988792363</v>
      </c>
      <c r="D72" s="120">
        <f>Sections!O68</f>
        <v>116.47699915965251</v>
      </c>
      <c r="E72" s="179">
        <f>Sections!P68</f>
        <v>1</v>
      </c>
      <c r="F72" s="120">
        <f>Sections!AD68</f>
        <v>8.6376490575826992</v>
      </c>
      <c r="G72" s="120">
        <f>Sections!W68</f>
        <v>188.42904629496792</v>
      </c>
      <c r="H72" s="126">
        <f>Sections!U68</f>
        <v>32.620596761665922</v>
      </c>
      <c r="I72" s="120">
        <f>Sections!V68+I71</f>
        <v>1.7014717258352141</v>
      </c>
    </row>
    <row r="73" spans="2:9">
      <c r="B73" s="120">
        <f>Sections!M69</f>
        <v>43</v>
      </c>
      <c r="C73" s="120">
        <f>Sections!N69</f>
        <v>32.620596761665922</v>
      </c>
      <c r="D73" s="120">
        <f>Sections!O69</f>
        <v>117.43414834199733</v>
      </c>
      <c r="E73" s="179">
        <f>Sections!P69</f>
        <v>2</v>
      </c>
      <c r="F73" s="120">
        <f>Sections!AD69</f>
        <v>8.6376490575826992</v>
      </c>
      <c r="G73" s="120">
        <f>Sections!W69</f>
        <v>191.53859995569763</v>
      </c>
      <c r="H73" s="126">
        <f>Sections!U69</f>
        <v>32.884321966590321</v>
      </c>
      <c r="I73" s="120">
        <f>Sections!V69+I72</f>
        <v>1.7320037841726483</v>
      </c>
    </row>
    <row r="74" spans="2:9">
      <c r="B74" s="120">
        <f>Sections!M70</f>
        <v>44</v>
      </c>
      <c r="C74" s="120">
        <f>Sections!N70</f>
        <v>32.884321966590321</v>
      </c>
      <c r="D74" s="120">
        <f>Sections!O70</f>
        <v>118.38355907972516</v>
      </c>
      <c r="E74" s="179">
        <f>Sections!P70</f>
        <v>2</v>
      </c>
      <c r="F74" s="120">
        <f>Sections!AD70</f>
        <v>8.6376490575826992</v>
      </c>
      <c r="G74" s="120">
        <f>Sections!W70</f>
        <v>194.64815361642744</v>
      </c>
      <c r="H74" s="126">
        <f>Sections!U70</f>
        <v>33.145948912612837</v>
      </c>
      <c r="I74" s="120">
        <f>Sections!V70+I73</f>
        <v>1.7622929223719879</v>
      </c>
    </row>
    <row r="75" spans="2:9">
      <c r="B75" s="120">
        <f>Sections!M71</f>
        <v>45</v>
      </c>
      <c r="C75" s="120">
        <f>Sections!N71</f>
        <v>33.145948912612837</v>
      </c>
      <c r="D75" s="120">
        <f>Sections!O71</f>
        <v>119.32541608540622</v>
      </c>
      <c r="E75" s="179">
        <f>Sections!P71</f>
        <v>2</v>
      </c>
      <c r="F75" s="120">
        <f>Sections!AD71</f>
        <v>8.6376490575826992</v>
      </c>
      <c r="G75" s="120">
        <f>Sections!W71</f>
        <v>197.75770727715721</v>
      </c>
      <c r="H75" s="126">
        <f>Sections!U71</f>
        <v>33.40552689949233</v>
      </c>
      <c r="I75" s="120">
        <f>Sections!V71+I74</f>
        <v>1.7923448479768627</v>
      </c>
    </row>
    <row r="76" spans="2:9">
      <c r="B76" s="120">
        <f>Sections!M72</f>
        <v>46</v>
      </c>
      <c r="C76" s="120">
        <f>Sections!N72</f>
        <v>33.40552689949233</v>
      </c>
      <c r="D76" s="120">
        <f>Sections!O72</f>
        <v>120.25989683817239</v>
      </c>
      <c r="E76" s="179">
        <f>Sections!P72</f>
        <v>2</v>
      </c>
      <c r="F76" s="120">
        <f>Sections!AD72</f>
        <v>8.6376490575826992</v>
      </c>
      <c r="G76" s="120">
        <f>Sections!W72</f>
        <v>200.86726093788701</v>
      </c>
      <c r="H76" s="126">
        <f>Sections!U72</f>
        <v>33.663103326162179</v>
      </c>
      <c r="I76" s="120">
        <f>Sections!V72+I75</f>
        <v>1.8221650484680754</v>
      </c>
    </row>
    <row r="77" spans="2:9">
      <c r="B77" s="120">
        <f>Sections!M73</f>
        <v>47</v>
      </c>
      <c r="C77" s="120">
        <f>Sections!N73</f>
        <v>33.663103326162179</v>
      </c>
      <c r="D77" s="120">
        <f>Sections!O73</f>
        <v>121.18717197418385</v>
      </c>
      <c r="E77" s="179">
        <f>Sections!P73</f>
        <v>2</v>
      </c>
      <c r="F77" s="120">
        <f>Sections!AD73</f>
        <v>8.6376490575826992</v>
      </c>
      <c r="G77" s="120">
        <f>Sections!W73</f>
        <v>203.97681459861681</v>
      </c>
      <c r="H77" s="126">
        <f>Sections!U73</f>
        <v>33.91872379177962</v>
      </c>
      <c r="I77" s="120">
        <f>Sections!V73+I76</f>
        <v>1.8517588029623078</v>
      </c>
    </row>
    <row r="78" spans="2:9">
      <c r="B78" s="120">
        <f>Sections!M74</f>
        <v>48</v>
      </c>
      <c r="C78" s="120">
        <f>Sections!N74</f>
        <v>33.91872379177962</v>
      </c>
      <c r="D78" s="120">
        <f>Sections!O74</f>
        <v>122.10740565040663</v>
      </c>
      <c r="E78" s="179">
        <f>Sections!P74</f>
        <v>2</v>
      </c>
      <c r="F78" s="120">
        <f>Sections!AD74</f>
        <v>8.6376490575826992</v>
      </c>
      <c r="G78" s="120">
        <f>Sections!W74</f>
        <v>207.08636825934661</v>
      </c>
      <c r="H78" s="126">
        <f>Sections!U74</f>
        <v>34.172432189971531</v>
      </c>
      <c r="I78" s="120">
        <f>Sections!V74+I77</f>
        <v>1.8811311931231687</v>
      </c>
    </row>
    <row r="79" spans="2:9">
      <c r="B79" s="120">
        <f>Sections!M75</f>
        <v>49</v>
      </c>
      <c r="C79" s="120">
        <f>Sections!N75</f>
        <v>34.172432189971531</v>
      </c>
      <c r="D79" s="120">
        <f>Sections!O75</f>
        <v>123.02075588389751</v>
      </c>
      <c r="E79" s="179">
        <f>Sections!P75</f>
        <v>2</v>
      </c>
      <c r="F79" s="120">
        <f>Sections!AD75</f>
        <v>8.6376490575826992</v>
      </c>
      <c r="G79" s="120">
        <f>Sections!W75</f>
        <v>210.19592192007644</v>
      </c>
      <c r="H79" s="126">
        <f>Sections!U75</f>
        <v>34.424270796828331</v>
      </c>
      <c r="I79" s="120">
        <f>Sections!V75+I78</f>
        <v>1.9102871133484434</v>
      </c>
    </row>
    <row r="80" spans="2:9">
      <c r="B80" s="120">
        <f>Sections!M76</f>
        <v>50</v>
      </c>
      <c r="C80" s="120">
        <f>Sections!N76</f>
        <v>34.424270796828331</v>
      </c>
      <c r="D80" s="120">
        <f>Sections!O76</f>
        <v>123.92737486858199</v>
      </c>
      <c r="E80" s="179">
        <f>Sections!P76</f>
        <v>2</v>
      </c>
      <c r="F80" s="120">
        <f>Sections!AD76</f>
        <v>8.6376490575826992</v>
      </c>
      <c r="G80" s="120">
        <f>Sections!W76</f>
        <v>213.30547558080622</v>
      </c>
      <c r="H80" s="126">
        <f>Sections!U76</f>
        <v>34.674280353145519</v>
      </c>
      <c r="I80" s="120">
        <f>Sections!V76+I79</f>
        <v>1.9392312802913818</v>
      </c>
    </row>
    <row r="81" spans="2:9">
      <c r="B81" s="120">
        <f>Sections!M77</f>
        <v>51</v>
      </c>
      <c r="C81" s="120">
        <f>Sections!N77</f>
        <v>34.674280353145519</v>
      </c>
      <c r="D81" s="120">
        <f>Sections!O77</f>
        <v>124.82740927132387</v>
      </c>
      <c r="E81" s="179">
        <f>Sections!P77</f>
        <v>2</v>
      </c>
      <c r="F81" s="120">
        <f>Sections!AD77</f>
        <v>8.6376490575826992</v>
      </c>
      <c r="G81" s="120">
        <f>Sections!W77</f>
        <v>216.41502924153602</v>
      </c>
      <c r="H81" s="126">
        <f>Sections!U77</f>
        <v>34.922500141365866</v>
      </c>
      <c r="I81" s="120">
        <f>Sections!V77+I80</f>
        <v>1.9679682417684683</v>
      </c>
    </row>
    <row r="82" spans="2:9">
      <c r="B82" s="120">
        <f>Sections!M78</f>
        <v>52</v>
      </c>
      <c r="C82" s="120">
        <f>Sections!N78</f>
        <v>34.922500141365866</v>
      </c>
      <c r="D82" s="120">
        <f>Sections!O78</f>
        <v>125.72100050891711</v>
      </c>
      <c r="E82" s="179">
        <f>Sections!P78</f>
        <v>2</v>
      </c>
      <c r="F82" s="120">
        <f>Sections!AD78</f>
        <v>8.6376490575826992</v>
      </c>
      <c r="G82" s="120">
        <f>Sections!W78</f>
        <v>219.52458290226579</v>
      </c>
      <c r="H82" s="126">
        <f>Sections!U78</f>
        <v>35.168968057633769</v>
      </c>
      <c r="I82" s="120">
        <f>Sections!V78+I81</f>
        <v>1.9965023851013162</v>
      </c>
    </row>
    <row r="83" spans="2:9">
      <c r="B83" s="120">
        <f>Sections!M79</f>
        <v>53</v>
      </c>
      <c r="C83" s="120">
        <f>Sections!N79</f>
        <v>35.168968057633769</v>
      </c>
      <c r="D83" s="120">
        <f>Sections!O79</f>
        <v>126.60828500748157</v>
      </c>
      <c r="E83" s="179">
        <f>Sections!P79</f>
        <v>2</v>
      </c>
      <c r="F83" s="120">
        <f>Sections!AD79</f>
        <v>8.6376490575826992</v>
      </c>
      <c r="G83" s="120">
        <f>Sections!W79</f>
        <v>222.63413656299556</v>
      </c>
      <c r="H83" s="126">
        <f>Sections!U79</f>
        <v>35.413720679335995</v>
      </c>
      <c r="I83" s="120">
        <f>Sections!V79+I82</f>
        <v>2.0248379449360105</v>
      </c>
    </row>
    <row r="84" spans="2:9">
      <c r="B84" s="120">
        <f>Sections!M80</f>
        <v>54</v>
      </c>
      <c r="C84" s="120">
        <f>Sections!N80</f>
        <v>35.413720679335995</v>
      </c>
      <c r="D84" s="120">
        <f>Sections!O80</f>
        <v>127.48939444560959</v>
      </c>
      <c r="E84" s="179">
        <f>Sections!P80</f>
        <v>2</v>
      </c>
      <c r="F84" s="120">
        <f>Sections!AD80</f>
        <v>8.6376490575826992</v>
      </c>
      <c r="G84" s="120">
        <f>Sections!W80</f>
        <v>225.74369022372537</v>
      </c>
      <c r="H84" s="126">
        <f>Sections!U80</f>
        <v>35.656793328469618</v>
      </c>
      <c r="I84" s="120">
        <f>Sections!V80+I83</f>
        <v>2.0529790105793571</v>
      </c>
    </row>
    <row r="85" spans="2:9">
      <c r="B85" s="120">
        <f>Sections!M81</f>
        <v>55</v>
      </c>
      <c r="C85" s="120">
        <f>Sections!N81</f>
        <v>35.656793328469618</v>
      </c>
      <c r="D85" s="120">
        <f>Sections!O81</f>
        <v>128.36445598249063</v>
      </c>
      <c r="E85" s="179">
        <f>Sections!P81</f>
        <v>2</v>
      </c>
      <c r="F85" s="120">
        <f>Sections!AD81</f>
        <v>8.6376490575826992</v>
      </c>
      <c r="G85" s="120">
        <f>Sections!W81</f>
        <v>228.8532438844552</v>
      </c>
      <c r="H85" s="126">
        <f>Sections!U81</f>
        <v>35.898220131148022</v>
      </c>
      <c r="I85" s="120">
        <f>Sections!V81+I84</f>
        <v>2.0809295328880242</v>
      </c>
    </row>
    <row r="86" spans="2:9">
      <c r="B86" s="120">
        <f>Sections!M82</f>
        <v>56</v>
      </c>
      <c r="C86" s="120">
        <f>Sections!N82</f>
        <v>35.898220131148022</v>
      </c>
      <c r="D86" s="120">
        <f>Sections!O82</f>
        <v>129.2335924721329</v>
      </c>
      <c r="E86" s="179">
        <f>Sections!P82</f>
        <v>2</v>
      </c>
      <c r="F86" s="120">
        <f>Sections!AD82</f>
        <v>8.6376490575826992</v>
      </c>
      <c r="G86" s="120">
        <f>Sections!W82</f>
        <v>231.962797545185</v>
      </c>
      <c r="H86" s="126">
        <f>Sections!U82</f>
        <v>36.138034073528772</v>
      </c>
      <c r="I86" s="120">
        <f>Sections!V82+I85</f>
        <v>2.1086933307434399</v>
      </c>
    </row>
    <row r="87" spans="2:9">
      <c r="B87" s="120">
        <f>Sections!M83</f>
        <v>57</v>
      </c>
      <c r="C87" s="120">
        <f>Sections!N83</f>
        <v>36.138034073528772</v>
      </c>
      <c r="D87" s="120">
        <f>Sections!O83</f>
        <v>130.09692266470358</v>
      </c>
      <c r="E87" s="179">
        <f>Sections!P83</f>
        <v>2</v>
      </c>
      <c r="F87" s="120">
        <f>Sections!AD83</f>
        <v>8.6376490575826992</v>
      </c>
      <c r="G87" s="120">
        <f>Sections!W83</f>
        <v>235.07235120591474</v>
      </c>
      <c r="H87" s="126">
        <f>Sections!U83</f>
        <v>36.37626705442289</v>
      </c>
      <c r="I87" s="120">
        <f>Sections!V83+I86</f>
        <v>2.1362740971424845</v>
      </c>
    </row>
    <row r="88" spans="2:9">
      <c r="B88" s="120">
        <f>Sections!M84</f>
        <v>58</v>
      </c>
      <c r="C88" s="120">
        <f>Sections!N84</f>
        <v>36.37626705442289</v>
      </c>
      <c r="D88" s="120">
        <f>Sections!O84</f>
        <v>130.95456139592241</v>
      </c>
      <c r="E88" s="179">
        <f>Sections!P84</f>
        <v>2</v>
      </c>
      <c r="F88" s="120">
        <f>Sections!AD84</f>
        <v>8.6376490575826992</v>
      </c>
      <c r="G88" s="120">
        <f>Sections!W84</f>
        <v>238.18190486664457</v>
      </c>
      <c r="H88" s="126">
        <f>Sections!U84</f>
        <v>36.612949934823028</v>
      </c>
      <c r="I88" s="120">
        <f>Sections!V84+I87</f>
        <v>2.1636754049314786</v>
      </c>
    </row>
    <row r="89" spans="2:9">
      <c r="B89" s="120">
        <f>Sections!M85</f>
        <v>59</v>
      </c>
      <c r="C89" s="120">
        <f>Sections!N85</f>
        <v>36.612949934823028</v>
      </c>
      <c r="D89" s="120">
        <f>Sections!O85</f>
        <v>131.80661976536291</v>
      </c>
      <c r="E89" s="179">
        <f>Sections!P85</f>
        <v>2</v>
      </c>
      <c r="F89" s="120">
        <f>Sections!AD85</f>
        <v>8.6376490575826992</v>
      </c>
      <c r="G89" s="120">
        <f>Sections!W85</f>
        <v>241.29145852737437</v>
      </c>
      <c r="H89" s="126">
        <f>Sections!U85</f>
        <v>36.848112584568334</v>
      </c>
      <c r="I89" s="120">
        <f>Sections!V85+I88</f>
        <v>2.1909007122086783</v>
      </c>
    </row>
    <row r="90" spans="2:9">
      <c r="B90" s="120">
        <f>Sections!M86</f>
        <v>60</v>
      </c>
      <c r="C90" s="120">
        <f>Sections!N86</f>
        <v>36.848112584568334</v>
      </c>
      <c r="D90" s="120">
        <f>Sections!O86</f>
        <v>132.653205304446</v>
      </c>
      <c r="E90" s="179">
        <f>Sections!P86</f>
        <v>2</v>
      </c>
      <c r="F90" s="120">
        <f>Sections!AD86</f>
        <v>8.6376490575826992</v>
      </c>
      <c r="G90" s="120">
        <f>Sections!W86</f>
        <v>244.40101218810418</v>
      </c>
      <c r="H90" s="126">
        <f>Sections!U86</f>
        <v>37.081783926345679</v>
      </c>
      <c r="I90" s="120">
        <f>Sections!V86+I89</f>
        <v>2.217953367418398</v>
      </c>
    </row>
    <row r="91" spans="2:9">
      <c r="B91" s="120">
        <f>Sections!M87</f>
        <v>61</v>
      </c>
      <c r="C91" s="120">
        <f>Sections!N87</f>
        <v>37.081783926345679</v>
      </c>
      <c r="D91" s="120">
        <f>Sections!O87</f>
        <v>133.49442213484446</v>
      </c>
      <c r="E91" s="179">
        <f>Sections!P87</f>
        <v>2</v>
      </c>
      <c r="F91" s="120">
        <f>Sections!AD87</f>
        <v>8.6376490575826992</v>
      </c>
      <c r="G91" s="120">
        <f>Sections!W87</f>
        <v>247.51056584883398</v>
      </c>
      <c r="H91" s="126">
        <f>Sections!U87</f>
        <v>37.313991977210833</v>
      </c>
      <c r="I91" s="120">
        <f>Sections!V87+I90</f>
        <v>2.2448366141580078</v>
      </c>
    </row>
    <row r="92" spans="2:9">
      <c r="B92" s="120">
        <f>Sections!M88</f>
        <v>62</v>
      </c>
      <c r="C92" s="120">
        <f>Sections!N88</f>
        <v>37.313991977210833</v>
      </c>
      <c r="D92" s="120">
        <f>Sections!O88</f>
        <v>134.330371117959</v>
      </c>
      <c r="E92" s="179">
        <f>Sections!P88</f>
        <v>2</v>
      </c>
      <c r="F92" s="120">
        <f>Sections!AD88</f>
        <v>8.6376490575826992</v>
      </c>
      <c r="G92" s="120">
        <f>Sections!W88</f>
        <v>250.62011950956381</v>
      </c>
      <c r="H92" s="126">
        <f>Sections!U88</f>
        <v>37.544763887798254</v>
      </c>
      <c r="I92" s="120">
        <f>Sections!V88+I91</f>
        <v>2.2715535957173403</v>
      </c>
    </row>
    <row r="93" spans="2:9">
      <c r="B93" s="120">
        <f>Sections!M89</f>
        <v>63</v>
      </c>
      <c r="C93" s="120">
        <f>Sections!N89</f>
        <v>37.544763887798254</v>
      </c>
      <c r="D93" s="120">
        <f>Sections!O89</f>
        <v>135.16114999607373</v>
      </c>
      <c r="E93" s="179">
        <f>Sections!P89</f>
        <v>2</v>
      </c>
      <c r="F93" s="120">
        <f>Sections!AD89</f>
        <v>8.6376490575826992</v>
      </c>
      <c r="G93" s="120">
        <f>Sections!W89</f>
        <v>253.72967317029358</v>
      </c>
      <c r="H93" s="126">
        <f>Sections!U89</f>
        <v>37.774125979374894</v>
      </c>
      <c r="I93" s="120">
        <f>Sections!V89+I92</f>
        <v>2.2981073593684913</v>
      </c>
    </row>
    <row r="94" spans="2:9">
      <c r="B94" s="120">
        <f>Sections!M90</f>
        <v>64</v>
      </c>
      <c r="C94" s="120">
        <f>Sections!N90</f>
        <v>37.774125979374894</v>
      </c>
      <c r="D94" s="120">
        <f>Sections!O90</f>
        <v>135.98685352574961</v>
      </c>
      <c r="E94" s="179">
        <f>Sections!P90</f>
        <v>2</v>
      </c>
      <c r="F94" s="120">
        <f>Sections!AD90</f>
        <v>8.6376490575826992</v>
      </c>
      <c r="G94" s="120">
        <f>Sections!W90</f>
        <v>256.83922683102332</v>
      </c>
      <c r="H94" s="126">
        <f>Sections!U90</f>
        <v>38.002103778881121</v>
      </c>
      <c r="I94" s="120">
        <f>Sections!V90+I93</f>
        <v>2.3245008604225883</v>
      </c>
    </row>
    <row r="95" spans="2:9">
      <c r="B95" s="120">
        <f>Sections!M91</f>
        <v>65</v>
      </c>
      <c r="C95" s="120">
        <f>Sections!N91</f>
        <v>38.002103778881121</v>
      </c>
      <c r="D95" s="120">
        <f>Sections!O91</f>
        <v>136.80757360397203</v>
      </c>
      <c r="E95" s="179">
        <f>Sections!P91</f>
        <v>2</v>
      </c>
      <c r="F95" s="120">
        <f>Sections!AD91</f>
        <v>8.6376490575826992</v>
      </c>
      <c r="G95" s="120">
        <f>Sections!W91</f>
        <v>259.94878049175315</v>
      </c>
      <c r="H95" s="126">
        <f>Sections!U91</f>
        <v>38.228722052090838</v>
      </c>
      <c r="I95" s="120">
        <f>Sections!V91+I94</f>
        <v>2.3507369660688089</v>
      </c>
    </row>
    <row r="96" spans="2:9">
      <c r="B96" s="120">
        <f>Sections!M92</f>
        <v>66</v>
      </c>
      <c r="C96" s="120">
        <f>Sections!N92</f>
        <v>38.228722052090838</v>
      </c>
      <c r="D96" s="120">
        <f>Sections!O92</f>
        <v>137.62339938752703</v>
      </c>
      <c r="E96" s="179">
        <f>Sections!P92</f>
        <v>2</v>
      </c>
      <c r="F96" s="120">
        <f>Sections!AD92</f>
        <v>8.6376490575826992</v>
      </c>
      <c r="G96" s="120">
        <f>Sections!W92</f>
        <v>263.05833415248293</v>
      </c>
      <c r="H96" s="126">
        <f>Sections!U92</f>
        <v>38.454004835012725</v>
      </c>
      <c r="I96" s="120">
        <f>Sections!V92+I95</f>
        <v>2.3768184590097752</v>
      </c>
    </row>
    <row r="97" spans="2:9">
      <c r="B97" s="120">
        <f>Sections!M93</f>
        <v>67</v>
      </c>
      <c r="C97" s="120">
        <f>Sections!N93</f>
        <v>38.454004835012725</v>
      </c>
      <c r="D97" s="120">
        <f>Sections!O93</f>
        <v>138.43441740604581</v>
      </c>
      <c r="E97" s="179">
        <f>Sections!P93</f>
        <v>2</v>
      </c>
      <c r="F97" s="120">
        <f>Sections!AD93</f>
        <v>8.6376490575826992</v>
      </c>
      <c r="G97" s="120">
        <f>Sections!W93</f>
        <v>266.16788781321276</v>
      </c>
      <c r="H97" s="126">
        <f>Sections!U93</f>
        <v>38.677975463645296</v>
      </c>
      <c r="I97" s="120">
        <f>Sections!V93+I96</f>
        <v>2.4027480409063626</v>
      </c>
    </row>
    <row r="98" spans="2:9">
      <c r="B98" s="120">
        <f>Sections!M94</f>
        <v>68</v>
      </c>
      <c r="C98" s="120">
        <f>Sections!N94</f>
        <v>38.677975463645296</v>
      </c>
      <c r="D98" s="120">
        <f>Sections!O94</f>
        <v>139.24071166912307</v>
      </c>
      <c r="E98" s="179">
        <f>Sections!P94</f>
        <v>2</v>
      </c>
      <c r="F98" s="120">
        <f>Sections!AD94</f>
        <v>8.6376490575826992</v>
      </c>
      <c r="G98" s="120">
        <f>Sections!W94</f>
        <v>269.27744147394253</v>
      </c>
      <c r="H98" s="126">
        <f>Sections!U94</f>
        <v>38.900656602190061</v>
      </c>
      <c r="I98" s="120">
        <f>Sections!V94+I97</f>
        <v>2.4285283356440006</v>
      </c>
    </row>
    <row r="99" spans="2:9">
      <c r="B99" s="120">
        <f>Sections!M95</f>
        <v>69</v>
      </c>
      <c r="C99" s="120">
        <f>Sections!N95</f>
        <v>38.900656602190061</v>
      </c>
      <c r="D99" s="120">
        <f>Sections!O95</f>
        <v>140.04236376788421</v>
      </c>
      <c r="E99" s="179">
        <f>Sections!P95</f>
        <v>2</v>
      </c>
      <c r="F99" s="120">
        <f>Sections!AD95</f>
        <v>8.6376490575826992</v>
      </c>
      <c r="G99" s="120">
        <f>Sections!W95</f>
        <v>272.38699513467236</v>
      </c>
      <c r="H99" s="126">
        <f>Sections!U95</f>
        <v>39.122070269819297</v>
      </c>
      <c r="I99" s="120">
        <f>Sections!V95+I98</f>
        <v>2.4541618924316388</v>
      </c>
    </row>
    <row r="100" spans="2:9">
      <c r="B100" s="120">
        <f>Sections!M96</f>
        <v>70</v>
      </c>
      <c r="C100" s="120">
        <f>Sections!N96</f>
        <v>39.122070269819297</v>
      </c>
      <c r="D100" s="120">
        <f>Sections!O96</f>
        <v>140.83945297134946</v>
      </c>
      <c r="E100" s="179">
        <f>Sections!P96</f>
        <v>2</v>
      </c>
      <c r="F100" s="120">
        <f>Sections!AD96</f>
        <v>8.6376490575826992</v>
      </c>
      <c r="G100" s="120">
        <f>Sections!W96</f>
        <v>275.49654879540219</v>
      </c>
      <c r="H100" s="126">
        <f>Sections!U96</f>
        <v>39.342237866087949</v>
      </c>
      <c r="I100" s="120">
        <f>Sections!V96+I99</f>
        <v>2.4796511887437385</v>
      </c>
    </row>
    <row r="101" spans="2:9">
      <c r="B101" s="120">
        <f>Sections!M97</f>
        <v>71</v>
      </c>
      <c r="C101" s="120">
        <f>Sections!N97</f>
        <v>39.342237866087949</v>
      </c>
      <c r="D101" s="120">
        <f>Sections!O97</f>
        <v>141.63205631791661</v>
      </c>
      <c r="E101" s="179">
        <f>Sections!P97</f>
        <v>2</v>
      </c>
      <c r="F101" s="120">
        <f>Sections!AD97</f>
        <v>8.6376490575826992</v>
      </c>
      <c r="G101" s="120">
        <f>Sections!W97</f>
        <v>278.60610245613196</v>
      </c>
      <c r="H101" s="126">
        <f>Sections!U97</f>
        <v>39.561180195072666</v>
      </c>
      <c r="I101" s="120">
        <f>Sections!V97+I100</f>
        <v>2.5049986331149028</v>
      </c>
    </row>
    <row r="102" spans="2:9">
      <c r="B102" s="120">
        <f>Sections!M98</f>
        <v>72</v>
      </c>
      <c r="C102" s="120">
        <f>Sections!N98</f>
        <v>39.561180195072666</v>
      </c>
      <c r="D102" s="120">
        <f>Sections!O98</f>
        <v>142.4202487022616</v>
      </c>
      <c r="E102" s="179">
        <f>Sections!P98</f>
        <v>2</v>
      </c>
      <c r="F102" s="120">
        <f>Sections!AD98</f>
        <v>8.6376490575826992</v>
      </c>
      <c r="G102" s="120">
        <f>Sections!W98</f>
        <v>281.71565611686174</v>
      </c>
      <c r="H102" s="126">
        <f>Sections!U98</f>
        <v>39.778917488315024</v>
      </c>
      <c r="I102" s="120">
        <f>Sections!V98+I101</f>
        <v>2.5302065677960663</v>
      </c>
    </row>
    <row r="103" spans="2:9">
      <c r="B103" s="120">
        <f>Sections!M99</f>
        <v>73</v>
      </c>
      <c r="C103" s="120">
        <f>Sections!N99</f>
        <v>39.778917488315024</v>
      </c>
      <c r="D103" s="120">
        <f>Sections!O99</f>
        <v>143.20410295793408</v>
      </c>
      <c r="E103" s="179">
        <f>Sections!P99</f>
        <v>2</v>
      </c>
      <c r="F103" s="120">
        <f>Sections!AD99</f>
        <v>8.6376490575826992</v>
      </c>
      <c r="G103" s="120">
        <f>Sections!W99</f>
        <v>284.82520977759145</v>
      </c>
      <c r="H103" s="126">
        <f>Sections!U99</f>
        <v>39.995469426640568</v>
      </c>
      <c r="I103" s="120">
        <f>Sections!V99+I102</f>
        <v>2.5552772712805338</v>
      </c>
    </row>
    <row r="104" spans="2:9">
      <c r="B104" s="120">
        <f>Sections!M100</f>
        <v>74</v>
      </c>
      <c r="C104" s="120">
        <f>Sections!N100</f>
        <v>39.995469426640568</v>
      </c>
      <c r="D104" s="120">
        <f>Sections!O100</f>
        <v>143.98368993590606</v>
      </c>
      <c r="E104" s="179">
        <f>Sections!P100</f>
        <v>2</v>
      </c>
      <c r="F104" s="120">
        <f>Sections!AD100</f>
        <v>8.6376490575826992</v>
      </c>
      <c r="G104" s="120">
        <f>Sections!W100</f>
        <v>287.93476343832123</v>
      </c>
      <c r="H104" s="126">
        <f>Sections!U100</f>
        <v>40.210855160920239</v>
      </c>
      <c r="I104" s="120">
        <f>Sections!V100+I103</f>
        <v>2.5802129607075766</v>
      </c>
    </row>
    <row r="105" spans="2:9">
      <c r="B105" s="120">
        <f>Sections!M101</f>
        <v>75</v>
      </c>
      <c r="C105" s="120">
        <f>Sections!N101</f>
        <v>40.210855160920239</v>
      </c>
      <c r="D105" s="120">
        <f>Sections!O101</f>
        <v>144.75907857931287</v>
      </c>
      <c r="E105" s="179">
        <f>Sections!P101</f>
        <v>2</v>
      </c>
      <c r="F105" s="120">
        <f>Sections!AD101</f>
        <v>8.6376490575826992</v>
      </c>
      <c r="G105" s="120">
        <f>Sections!W101</f>
        <v>291.04431709905106</v>
      </c>
      <c r="H105" s="126">
        <f>Sections!U101</f>
        <v>40.425093331836244</v>
      </c>
      <c r="I105" s="120">
        <f>Sections!V101+I104</f>
        <v>2.605015794150773</v>
      </c>
    </row>
    <row r="106" spans="2:9">
      <c r="B106" s="120">
        <f>Sections!M102</f>
        <v>76</v>
      </c>
      <c r="C106" s="120">
        <f>Sections!N102</f>
        <v>40.425093331836244</v>
      </c>
      <c r="D106" s="120">
        <f>Sections!O102</f>
        <v>145.53033599461048</v>
      </c>
      <c r="E106" s="179">
        <f>Sections!P102</f>
        <v>2</v>
      </c>
      <c r="F106" s="120">
        <f>Sections!AD102</f>
        <v>8.6376490575826992</v>
      </c>
      <c r="G106" s="120">
        <f>Sections!W102</f>
        <v>294.15387075978083</v>
      </c>
      <c r="H106" s="126">
        <f>Sections!U102</f>
        <v>40.638202088710038</v>
      </c>
      <c r="I106" s="120">
        <f>Sections!V102+I105</f>
        <v>2.6296878727977648</v>
      </c>
    </row>
    <row r="107" spans="2:9">
      <c r="B107" s="120">
        <f>Sections!M103</f>
        <v>77</v>
      </c>
      <c r="C107" s="120">
        <f>Sections!N103</f>
        <v>40.638202088710038</v>
      </c>
      <c r="D107" s="120">
        <f>Sections!O103</f>
        <v>146.29752751935615</v>
      </c>
      <c r="E107" s="179">
        <f>Sections!P103</f>
        <v>2</v>
      </c>
      <c r="F107" s="120">
        <f>Sections!AD103</f>
        <v>8.6376490575826992</v>
      </c>
      <c r="G107" s="120">
        <f>Sections!W103</f>
        <v>297.26342442051066</v>
      </c>
      <c r="H107" s="126">
        <f>Sections!U103</f>
        <v>40.850199107446251</v>
      </c>
      <c r="I107" s="120">
        <f>Sections!V103+I106</f>
        <v>2.6542312430276662</v>
      </c>
    </row>
    <row r="108" spans="2:9">
      <c r="B108" s="120">
        <f>Sections!M104</f>
        <v>78</v>
      </c>
      <c r="C108" s="120">
        <f>Sections!N104</f>
        <v>40.850199107446251</v>
      </c>
      <c r="D108" s="120">
        <f>Sections!O104</f>
        <v>147.06071678680649</v>
      </c>
      <c r="E108" s="179">
        <f>Sections!P104</f>
        <v>2</v>
      </c>
      <c r="F108" s="120">
        <f>Sections!AD104</f>
        <v>8.6376490575826992</v>
      </c>
      <c r="G108" s="120">
        <f>Sections!W104</f>
        <v>300.37297808124043</v>
      </c>
      <c r="H108" s="126">
        <f>Sections!U104</f>
        <v>41.061101607642819</v>
      </c>
      <c r="I108" s="120">
        <f>Sections!V104+I107</f>
        <v>2.6786478983919433</v>
      </c>
    </row>
    <row r="109" spans="2:9">
      <c r="B109" s="120">
        <f>Sections!M105</f>
        <v>79</v>
      </c>
      <c r="C109" s="120">
        <f>Sections!N105</f>
        <v>41.061101607642819</v>
      </c>
      <c r="D109" s="120">
        <f>Sections!O105</f>
        <v>147.81996578751415</v>
      </c>
      <c r="E109" s="179">
        <f>Sections!P105</f>
        <v>2</v>
      </c>
      <c r="F109" s="120">
        <f>Sections!AD105</f>
        <v>8.6376490575826992</v>
      </c>
      <c r="G109" s="120">
        <f>Sections!W105</f>
        <v>303.48253174197015</v>
      </c>
      <c r="H109" s="126">
        <f>Sections!U105</f>
        <v>41.270926368914147</v>
      </c>
      <c r="I109" s="120">
        <f>Sections!V105+I108</f>
        <v>2.7029397815041807</v>
      </c>
    </row>
    <row r="110" spans="2:9">
      <c r="B110" s="120">
        <f>Sections!M106</f>
        <v>80</v>
      </c>
      <c r="C110" s="120">
        <f>Sections!N106</f>
        <v>41.270926368914147</v>
      </c>
      <c r="D110" s="120">
        <f>Sections!O106</f>
        <v>148.57533492809094</v>
      </c>
      <c r="E110" s="179">
        <f>Sections!P106</f>
        <v>2</v>
      </c>
      <c r="F110" s="120">
        <f>Sections!AD106</f>
        <v>8.6376490575826992</v>
      </c>
      <c r="G110" s="120">
        <f>Sections!W106</f>
        <v>306.59208540269992</v>
      </c>
      <c r="H110" s="126">
        <f>Sections!U106</f>
        <v>41.479689746471081</v>
      </c>
      <c r="I110" s="120">
        <f>Sections!V106+I109</f>
        <v>2.7271087858438126</v>
      </c>
    </row>
    <row r="111" spans="2:9">
      <c r="B111" s="120">
        <f>Sections!M107</f>
        <v>81</v>
      </c>
      <c r="C111" s="120">
        <f>Sections!N107</f>
        <v>41.479689746471081</v>
      </c>
      <c r="D111" s="120">
        <f>Sections!O107</f>
        <v>149.3268830872959</v>
      </c>
      <c r="E111" s="179">
        <f>Sections!P107</f>
        <v>2</v>
      </c>
      <c r="F111" s="120">
        <f>Sections!AD107</f>
        <v>8.6376490575826992</v>
      </c>
      <c r="G111" s="120">
        <f>Sections!W107</f>
        <v>309.70163906342964</v>
      </c>
      <c r="H111" s="126">
        <f>Sections!U107</f>
        <v>41.6874076859987</v>
      </c>
      <c r="I111" s="120">
        <f>Sections!V107+I110</f>
        <v>2.7511567574785563</v>
      </c>
    </row>
    <row r="112" spans="2:9">
      <c r="B112" s="120">
        <f>Sections!M108</f>
        <v>82</v>
      </c>
      <c r="C112" s="120">
        <f>Sections!N108</f>
        <v>41.6874076859987</v>
      </c>
      <c r="D112" s="120">
        <f>Sections!O108</f>
        <v>150.07466766959533</v>
      </c>
      <c r="E112" s="179">
        <f>Sections!P108</f>
        <v>2</v>
      </c>
      <c r="F112" s="120">
        <f>Sections!AD108</f>
        <v>8.6376490575826992</v>
      </c>
      <c r="G112" s="120">
        <f>Sections!W108</f>
        <v>312.81119272415941</v>
      </c>
      <c r="H112" s="126">
        <f>Sections!U108</f>
        <v>41.894095737870138</v>
      </c>
      <c r="I112" s="120">
        <f>Sections!V108+I111</f>
        <v>2.7750854967099787</v>
      </c>
    </row>
    <row r="113" spans="2:9">
      <c r="B113" s="120">
        <f>Sections!M109</f>
        <v>83</v>
      </c>
      <c r="C113" s="120">
        <f>Sections!N109</f>
        <v>41.894095737870138</v>
      </c>
      <c r="D113" s="120">
        <f>Sections!O109</f>
        <v>150.81874465633251</v>
      </c>
      <c r="E113" s="179">
        <f>Sections!P109</f>
        <v>2</v>
      </c>
      <c r="F113" s="120">
        <f>Sections!AD109</f>
        <v>8.6376490575826992</v>
      </c>
      <c r="G113" s="120">
        <f>Sections!W109</f>
        <v>315.92074638488918</v>
      </c>
      <c r="H113" s="126">
        <f>Sections!U109</f>
        <v>42.099769070732378</v>
      </c>
      <c r="I113" s="120">
        <f>Sections!V109+I112</f>
        <v>2.7988967596463543</v>
      </c>
    </row>
    <row r="114" spans="2:9">
      <c r="B114" s="120">
        <f>Sections!M110</f>
        <v>84</v>
      </c>
      <c r="C114" s="120">
        <f>Sections!N110</f>
        <v>42.099769070732378</v>
      </c>
      <c r="D114" s="120">
        <f>Sections!O110</f>
        <v>151.55916865463658</v>
      </c>
      <c r="E114" s="179">
        <f>Sections!P110</f>
        <v>2</v>
      </c>
      <c r="F114" s="120">
        <f>Sections!AD110</f>
        <v>8.6376490575826992</v>
      </c>
      <c r="G114" s="120">
        <f>Sections!W110</f>
        <v>319.03030004561901</v>
      </c>
      <c r="H114" s="126">
        <f>Sections!U110</f>
        <v>42.304442484497535</v>
      </c>
      <c r="I114" s="120">
        <f>Sections!V110+I113</f>
        <v>2.8225922597066955</v>
      </c>
    </row>
    <row r="115" spans="2:9">
      <c r="B115" s="120">
        <f>Sections!M111</f>
        <v>85</v>
      </c>
      <c r="C115" s="120">
        <f>Sections!N111</f>
        <v>42.304442484497535</v>
      </c>
      <c r="D115" s="120">
        <f>Sections!O111</f>
        <v>152.29599294419114</v>
      </c>
      <c r="E115" s="179">
        <f>Sections!P111</f>
        <v>2</v>
      </c>
      <c r="F115" s="120">
        <f>Sections!AD111</f>
        <v>8.6376490575826992</v>
      </c>
      <c r="G115" s="120">
        <f>Sections!W111</f>
        <v>322.13985370634879</v>
      </c>
      <c r="H115" s="126">
        <f>Sections!U111</f>
        <v>42.508130422771188</v>
      </c>
      <c r="I115" s="120">
        <f>Sections!V111+I114</f>
        <v>2.8461736690596076</v>
      </c>
    </row>
    <row r="116" spans="2:9">
      <c r="B116" s="120">
        <f>Sections!M112</f>
        <v>86</v>
      </c>
      <c r="C116" s="120">
        <f>Sections!N112</f>
        <v>42.508130422771188</v>
      </c>
      <c r="D116" s="120">
        <f>Sections!O112</f>
        <v>153.02926952197629</v>
      </c>
      <c r="E116" s="179">
        <f>Sections!P112</f>
        <v>2</v>
      </c>
      <c r="F116" s="120">
        <f>Sections!AD112</f>
        <v>8.6376490575826992</v>
      </c>
      <c r="G116" s="120">
        <f>Sections!W112</f>
        <v>325.24940736707856</v>
      </c>
      <c r="H116" s="126">
        <f>Sections!U112</f>
        <v>42.710846984747221</v>
      </c>
      <c r="I116" s="120">
        <f>Sections!V112+I115</f>
        <v>2.8696426200003815</v>
      </c>
    </row>
    <row r="117" spans="2:9">
      <c r="B117" s="120">
        <f>Sections!M113</f>
        <v>87</v>
      </c>
      <c r="C117" s="120">
        <f>Sections!N113</f>
        <v>42.710846984747221</v>
      </c>
      <c r="D117" s="120">
        <f>Sections!O113</f>
        <v>153.75904914508999</v>
      </c>
      <c r="E117" s="179">
        <f>Sections!P113</f>
        <v>2</v>
      </c>
      <c r="F117" s="120">
        <f>Sections!AD113</f>
        <v>8.6376490575826992</v>
      </c>
      <c r="G117" s="120">
        <f>Sections!W113</f>
        <v>328.35896102780833</v>
      </c>
      <c r="H117" s="126">
        <f>Sections!U113</f>
        <v>42.912605936596954</v>
      </c>
      <c r="I117" s="120">
        <f>Sections!V113+I116</f>
        <v>2.89300070626954</v>
      </c>
    </row>
    <row r="118" spans="2:9">
      <c r="B118" s="120">
        <f>Sections!M114</f>
        <v>88</v>
      </c>
      <c r="C118" s="120">
        <f>Sections!N114</f>
        <v>42.912605936596954</v>
      </c>
      <c r="D118" s="120">
        <f>Sections!O114</f>
        <v>154.48538137174904</v>
      </c>
      <c r="E118" s="179">
        <f>Sections!P114</f>
        <v>3</v>
      </c>
      <c r="F118" s="120">
        <f>Sections!AD114</f>
        <v>6.8582415088433493</v>
      </c>
      <c r="G118" s="120">
        <f>Sections!W114</f>
        <v>331.46851468853811</v>
      </c>
      <c r="H118" s="126">
        <f>Sections!U114</f>
        <v>43.072128241907699</v>
      </c>
      <c r="I118" s="120">
        <f>Sections!V114+I117</f>
        <v>2.9162606490850633</v>
      </c>
    </row>
    <row r="119" spans="2:9">
      <c r="B119" s="120">
        <f>Sections!M115</f>
        <v>89</v>
      </c>
      <c r="C119" s="120">
        <f>Sections!N115</f>
        <v>43.072128241907699</v>
      </c>
      <c r="D119" s="120">
        <f>Sections!O115</f>
        <v>155.05966167086771</v>
      </c>
      <c r="E119" s="179">
        <f>Sections!P115</f>
        <v>3</v>
      </c>
      <c r="F119" s="120">
        <f>Sections!AD115</f>
        <v>6.8582415088433493</v>
      </c>
      <c r="G119" s="120">
        <f>Sections!W115</f>
        <v>333.93748163172171</v>
      </c>
      <c r="H119" s="126">
        <f>Sections!U115</f>
        <v>43.231061915074783</v>
      </c>
      <c r="I119" s="120">
        <f>Sections!V115+I118</f>
        <v>2.9394347634644049</v>
      </c>
    </row>
    <row r="120" spans="2:9">
      <c r="B120" s="120">
        <f>Sections!M116</f>
        <v>90</v>
      </c>
      <c r="C120" s="120">
        <f>Sections!N116</f>
        <v>43.231061915074783</v>
      </c>
      <c r="D120" s="120">
        <f>Sections!O116</f>
        <v>155.63182289426922</v>
      </c>
      <c r="E120" s="179">
        <f>Sections!P116</f>
        <v>3</v>
      </c>
      <c r="F120" s="120">
        <f>Sections!AD116</f>
        <v>6.8582415088433493</v>
      </c>
      <c r="G120" s="120">
        <f>Sections!W116</f>
        <v>336.40644857490526</v>
      </c>
      <c r="H120" s="126">
        <f>Sections!U116</f>
        <v>43.389413424506166</v>
      </c>
      <c r="I120" s="120">
        <f>Sections!V116+I119</f>
        <v>2.9625239925659463</v>
      </c>
    </row>
    <row r="121" spans="2:9">
      <c r="B121" s="120">
        <f>Sections!M117</f>
        <v>91</v>
      </c>
      <c r="C121" s="120">
        <f>Sections!N117</f>
        <v>43.389413424506166</v>
      </c>
      <c r="D121" s="120">
        <f>Sections!O117</f>
        <v>156.2018883282222</v>
      </c>
      <c r="E121" s="179">
        <f>Sections!P117</f>
        <v>3</v>
      </c>
      <c r="F121" s="120">
        <f>Sections!AD117</f>
        <v>6.8582415088433493</v>
      </c>
      <c r="G121" s="120">
        <f>Sections!W117</f>
        <v>338.87541551808886</v>
      </c>
      <c r="H121" s="126">
        <f>Sections!U117</f>
        <v>43.547189121003008</v>
      </c>
      <c r="I121" s="120">
        <f>Sections!V117+I120</f>
        <v>2.9855292623998242</v>
      </c>
    </row>
    <row r="122" spans="2:9">
      <c r="B122" s="120">
        <f>Sections!M118</f>
        <v>92</v>
      </c>
      <c r="C122" s="120">
        <f>Sections!N118</f>
        <v>43.547189121003008</v>
      </c>
      <c r="D122" s="120">
        <f>Sections!O118</f>
        <v>156.76988083561082</v>
      </c>
      <c r="E122" s="179">
        <f>Sections!P118</f>
        <v>3</v>
      </c>
      <c r="F122" s="120">
        <f>Sections!AD118</f>
        <v>6.8582415088433493</v>
      </c>
      <c r="G122" s="120">
        <f>Sections!W118</f>
        <v>341.34438246127252</v>
      </c>
      <c r="H122" s="126">
        <f>Sections!U118</f>
        <v>43.704395240731671</v>
      </c>
      <c r="I122" s="120">
        <f>Sections!V118+I121</f>
        <v>3.0084514822612789</v>
      </c>
    </row>
    <row r="123" spans="2:9">
      <c r="B123" s="120">
        <f>Sections!M119</f>
        <v>93</v>
      </c>
      <c r="C123" s="120">
        <f>Sections!N119</f>
        <v>43.704395240731671</v>
      </c>
      <c r="D123" s="120">
        <f>Sections!O119</f>
        <v>157.33582286663403</v>
      </c>
      <c r="E123" s="179">
        <f>Sections!P119</f>
        <v>3</v>
      </c>
      <c r="F123" s="120">
        <f>Sections!AD119</f>
        <v>6.8582415088433493</v>
      </c>
      <c r="G123" s="120">
        <f>Sections!W119</f>
        <v>343.81334940445606</v>
      </c>
      <c r="H123" s="126">
        <f>Sections!U119</f>
        <v>43.861037908099895</v>
      </c>
      <c r="I123" s="120">
        <f>Sections!V119+I122</f>
        <v>3.03129154515003</v>
      </c>
    </row>
    <row r="124" spans="2:9">
      <c r="B124" s="120">
        <f>Sections!M120</f>
        <v>94</v>
      </c>
      <c r="C124" s="120">
        <f>Sections!N120</f>
        <v>43.861037908099895</v>
      </c>
      <c r="D124" s="120">
        <f>Sections!O120</f>
        <v>157.89973646915962</v>
      </c>
      <c r="E124" s="179">
        <f>Sections!P120</f>
        <v>3</v>
      </c>
      <c r="F124" s="120">
        <f>Sections!AD120</f>
        <v>6.8582415088433493</v>
      </c>
      <c r="G124" s="120">
        <f>Sections!W120</f>
        <v>346.28231634763966</v>
      </c>
      <c r="H124" s="126">
        <f>Sections!U120</f>
        <v>44.017123138540789</v>
      </c>
      <c r="I124" s="120">
        <f>Sections!V120+I123</f>
        <v>3.0540503281762081</v>
      </c>
    </row>
    <row r="125" spans="2:9">
      <c r="B125" s="120">
        <f>Sections!M121</f>
        <v>95</v>
      </c>
      <c r="C125" s="120">
        <f>Sections!N121</f>
        <v>44.017123138540789</v>
      </c>
      <c r="D125" s="120">
        <f>Sections!O121</f>
        <v>158.46164329874685</v>
      </c>
      <c r="E125" s="179">
        <f>Sections!P121</f>
        <v>3</v>
      </c>
      <c r="F125" s="120">
        <f>Sections!AD121</f>
        <v>6.8582415088433493</v>
      </c>
      <c r="G125" s="120">
        <f>Sections!W121</f>
        <v>348.75128329082332</v>
      </c>
      <c r="H125" s="126">
        <f>Sections!U121</f>
        <v>44.172656841208337</v>
      </c>
      <c r="I125" s="120">
        <f>Sections!V121+I124</f>
        <v>3.0767286929533881</v>
      </c>
    </row>
    <row r="126" spans="2:9">
      <c r="B126" s="120">
        <f>Sections!M122</f>
        <v>96</v>
      </c>
      <c r="C126" s="120">
        <f>Sections!N122</f>
        <v>44.172656841208337</v>
      </c>
      <c r="D126" s="120">
        <f>Sections!O122</f>
        <v>159.02156462835001</v>
      </c>
      <c r="E126" s="179">
        <f>Sections!P122</f>
        <v>3</v>
      </c>
      <c r="F126" s="120">
        <f>Sections!AD122</f>
        <v>6.8582415088433493</v>
      </c>
      <c r="G126" s="120">
        <f>Sections!W122</f>
        <v>351.22025023400693</v>
      </c>
      <c r="H126" s="126">
        <f>Sections!U122</f>
        <v>44.327644821587761</v>
      </c>
      <c r="I126" s="120">
        <f>Sections!V122+I125</f>
        <v>3.0993274859792059</v>
      </c>
    </row>
    <row r="127" spans="2:9">
      <c r="B127" s="120">
        <f>Sections!M123</f>
        <v>97</v>
      </c>
      <c r="C127" s="120">
        <f>Sections!N123</f>
        <v>44.327644821587761</v>
      </c>
      <c r="D127" s="120">
        <f>Sections!O123</f>
        <v>159.57952135771595</v>
      </c>
      <c r="E127" s="179">
        <f>Sections!P123</f>
        <v>3</v>
      </c>
      <c r="F127" s="120">
        <f>Sections!AD123</f>
        <v>6.8582415088433493</v>
      </c>
      <c r="G127" s="120">
        <f>Sections!W123</f>
        <v>353.68921717719053</v>
      </c>
      <c r="H127" s="126">
        <f>Sections!U123</f>
        <v>44.482092784024033</v>
      </c>
      <c r="I127" s="120">
        <f>Sections!V123+I126</f>
        <v>3.1218475390040403</v>
      </c>
    </row>
    <row r="128" spans="2:9">
      <c r="B128" s="120">
        <f>Sections!M124</f>
        <v>98</v>
      </c>
      <c r="C128" s="120">
        <f>Sections!N124</f>
        <v>44.482092784024033</v>
      </c>
      <c r="D128" s="120">
        <f>Sections!O124</f>
        <v>160.13553402248652</v>
      </c>
      <c r="E128" s="179">
        <f>Sections!P124</f>
        <v>3</v>
      </c>
      <c r="F128" s="120">
        <f>Sections!AD124</f>
        <v>6.8582415088433493</v>
      </c>
      <c r="G128" s="120">
        <f>Sections!W124</f>
        <v>356.15818412037413</v>
      </c>
      <c r="H128" s="126">
        <f>Sections!U124</f>
        <v>44.636006334171626</v>
      </c>
      <c r="I128" s="120">
        <f>Sections!V124+I127</f>
        <v>3.1442896693882108</v>
      </c>
    </row>
    <row r="129" spans="2:9">
      <c r="B129" s="120">
        <f>Sections!M125</f>
        <v>99</v>
      </c>
      <c r="C129" s="120">
        <f>Sections!N125</f>
        <v>44.636006334171626</v>
      </c>
      <c r="D129" s="120">
        <f>Sections!O125</f>
        <v>160.68962280301787</v>
      </c>
      <c r="E129" s="179">
        <f>Sections!P125</f>
        <v>3</v>
      </c>
      <c r="F129" s="120">
        <f>Sections!AD125</f>
        <v>6.8582415088433493</v>
      </c>
      <c r="G129" s="120">
        <f>Sections!W125</f>
        <v>358.62715106355768</v>
      </c>
      <c r="H129" s="126">
        <f>Sections!U125</f>
        <v>44.789390981368527</v>
      </c>
      <c r="I129" s="120">
        <f>Sections!V125+I128</f>
        <v>3.1666546804481333</v>
      </c>
    </row>
    <row r="130" spans="2:9">
      <c r="B130" s="120">
        <f>Sections!M126</f>
        <v>100</v>
      </c>
      <c r="C130" s="120">
        <f>Sections!N126</f>
        <v>44.789390981368527</v>
      </c>
      <c r="D130" s="120">
        <f>Sections!O126</f>
        <v>161.24180753292671</v>
      </c>
      <c r="E130" s="179">
        <f>Sections!P126</f>
        <v>3</v>
      </c>
      <c r="F130" s="120">
        <f>Sections!AD126</f>
        <v>6.8582415088433493</v>
      </c>
      <c r="G130" s="120">
        <f>Sections!W126</f>
        <v>361.09611800674134</v>
      </c>
      <c r="H130" s="126">
        <f>Sections!U126</f>
        <v>44.942252140937299</v>
      </c>
      <c r="I130" s="120">
        <f>Sections!V126+I129</f>
        <v>3.188943361791837</v>
      </c>
    </row>
    <row r="131" spans="2:9">
      <c r="B131" s="120">
        <f>Sections!M127</f>
        <v>101</v>
      </c>
      <c r="C131" s="120">
        <f>Sections!N127</f>
        <v>44.942252140937299</v>
      </c>
      <c r="D131" s="120">
        <f>Sections!O127</f>
        <v>161.79210770737427</v>
      </c>
      <c r="E131" s="179">
        <f>Sections!P127</f>
        <v>3</v>
      </c>
      <c r="F131" s="120">
        <f>Sections!AD127</f>
        <v>6.8582415088433493</v>
      </c>
      <c r="G131" s="120">
        <f>Sections!W127</f>
        <v>363.56508494992499</v>
      </c>
      <c r="H131" s="126">
        <f>Sections!U127</f>
        <v>45.094595136415961</v>
      </c>
      <c r="I131" s="120">
        <f>Sections!V127+I130</f>
        <v>3.2111564896442499</v>
      </c>
    </row>
    <row r="132" spans="2:9">
      <c r="B132" s="120">
        <f>Sections!M128</f>
        <v>102</v>
      </c>
      <c r="C132" s="120">
        <f>Sections!N128</f>
        <v>45.094595136415961</v>
      </c>
      <c r="D132" s="120">
        <f>Sections!O128</f>
        <v>162.34054249109747</v>
      </c>
      <c r="E132" s="179">
        <f>Sections!P128</f>
        <v>3</v>
      </c>
      <c r="F132" s="120">
        <f>Sections!AD128</f>
        <v>6.8582415088433493</v>
      </c>
      <c r="G132" s="120">
        <f>Sections!W128</f>
        <v>366.0340518931086</v>
      </c>
      <c r="H132" s="126">
        <f>Sections!U128</f>
        <v>45.246425201721259</v>
      </c>
      <c r="I132" s="120">
        <f>Sections!V128+I131</f>
        <v>3.2332948271626241</v>
      </c>
    </row>
    <row r="133" spans="2:9">
      <c r="B133" s="120">
        <f>Sections!M129</f>
        <v>103</v>
      </c>
      <c r="C133" s="120">
        <f>Sections!N129</f>
        <v>45.246425201721259</v>
      </c>
      <c r="D133" s="120">
        <f>Sections!O129</f>
        <v>162.88713072619655</v>
      </c>
      <c r="E133" s="179">
        <f>Sections!P129</f>
        <v>3</v>
      </c>
      <c r="F133" s="120">
        <f>Sections!AD129</f>
        <v>6.8582415088433493</v>
      </c>
      <c r="G133" s="120">
        <f>Sections!W129</f>
        <v>368.50301883629214</v>
      </c>
      <c r="H133" s="126">
        <f>Sections!U129</f>
        <v>45.397747483246825</v>
      </c>
      <c r="I133" s="120">
        <f>Sections!V129+I132</f>
        <v>3.2553591247424691</v>
      </c>
    </row>
    <row r="134" spans="2:9">
      <c r="B134" s="120">
        <f>Sections!M130</f>
        <v>104</v>
      </c>
      <c r="C134" s="120">
        <f>Sections!N130</f>
        <v>45.397747483246825</v>
      </c>
      <c r="D134" s="120">
        <f>Sections!O130</f>
        <v>163.43189093968857</v>
      </c>
      <c r="E134" s="179">
        <f>Sections!P130</f>
        <v>3</v>
      </c>
      <c r="F134" s="120">
        <f>Sections!AD130</f>
        <v>6.8582415088433493</v>
      </c>
      <c r="G134" s="120">
        <f>Sections!W130</f>
        <v>370.97198577947574</v>
      </c>
      <c r="H134" s="126">
        <f>Sections!U130</f>
        <v>45.548567041898586</v>
      </c>
      <c r="I134" s="120">
        <f>Sections!V130+I133</f>
        <v>3.2773501203143351</v>
      </c>
    </row>
    <row r="135" spans="2:9">
      <c r="B135" s="120">
        <f>Sections!M131</f>
        <v>105</v>
      </c>
      <c r="C135" s="120">
        <f>Sections!N131</f>
        <v>45.548567041898586</v>
      </c>
      <c r="D135" s="120">
        <f>Sections!O131</f>
        <v>163.97484135083491</v>
      </c>
      <c r="E135" s="179">
        <f>Sections!P131</f>
        <v>3</v>
      </c>
      <c r="F135" s="120">
        <f>Sections!AD131</f>
        <v>6.8582415088433493</v>
      </c>
      <c r="G135" s="120">
        <f>Sections!W131</f>
        <v>373.44095272265946</v>
      </c>
      <c r="H135" s="126">
        <f>Sections!U131</f>
        <v>45.698888855069733</v>
      </c>
      <c r="I135" s="120">
        <f>Sections!V131+I134</f>
        <v>3.2992685396317816</v>
      </c>
    </row>
    <row r="136" spans="2:9">
      <c r="B136" s="120">
        <f>Sections!M132</f>
        <v>106</v>
      </c>
      <c r="C136" s="120">
        <f>Sections!N132</f>
        <v>45.698888855069733</v>
      </c>
      <c r="D136" s="120">
        <f>Sections!O132</f>
        <v>164.51599987825105</v>
      </c>
      <c r="E136" s="179">
        <f>Sections!P132</f>
        <v>3</v>
      </c>
      <c r="F136" s="120">
        <f>Sections!AD132</f>
        <v>6.8582415088433493</v>
      </c>
      <c r="G136" s="120">
        <f>Sections!W132</f>
        <v>375.90991966584295</v>
      </c>
      <c r="H136" s="126">
        <f>Sections!U132</f>
        <v>45.848717818557404</v>
      </c>
      <c r="I136" s="120">
        <f>Sections!V132+I135</f>
        <v>3.3211150965508511</v>
      </c>
    </row>
    <row r="137" spans="2:9">
      <c r="B137" s="120">
        <f>Sections!M133</f>
        <v>107</v>
      </c>
      <c r="C137" s="120">
        <f>Sections!N133</f>
        <v>45.848717818557404</v>
      </c>
      <c r="D137" s="120">
        <f>Sections!O133</f>
        <v>165.05538414680666</v>
      </c>
      <c r="E137" s="179">
        <f>Sections!P133</f>
        <v>3</v>
      </c>
      <c r="F137" s="120">
        <f>Sections!AD133</f>
        <v>6.8582415088433493</v>
      </c>
      <c r="G137" s="120">
        <f>Sections!W133</f>
        <v>378.37888660902655</v>
      </c>
      <c r="H137" s="126">
        <f>Sections!U133</f>
        <v>45.998058748423176</v>
      </c>
      <c r="I137" s="120">
        <f>Sections!V133+I136</f>
        <v>3.3428904933013452</v>
      </c>
    </row>
    <row r="138" spans="2:9">
      <c r="B138" s="120">
        <f>Sections!M134</f>
        <v>108</v>
      </c>
      <c r="C138" s="120">
        <f>Sections!N134</f>
        <v>45.998058748423176</v>
      </c>
      <c r="D138" s="120">
        <f>Sections!O134</f>
        <v>165.59301149432343</v>
      </c>
      <c r="E138" s="179">
        <f>Sections!P134</f>
        <v>3</v>
      </c>
      <c r="F138" s="120">
        <f>Sections!AD134</f>
        <v>6.8582415088433493</v>
      </c>
      <c r="G138" s="120">
        <f>Sections!W134</f>
        <v>380.84785355221015</v>
      </c>
      <c r="H138" s="126">
        <f>Sections!U134</f>
        <v>46.146916382799361</v>
      </c>
      <c r="I138" s="120">
        <f>Sections!V134+I137</f>
        <v>3.3645954207502022</v>
      </c>
    </row>
    <row r="139" spans="2:9">
      <c r="B139" s="120">
        <f>Sections!M135</f>
        <v>109</v>
      </c>
      <c r="C139" s="120">
        <f>Sections!N135</f>
        <v>46.146916382799361</v>
      </c>
      <c r="D139" s="120">
        <f>Sections!O135</f>
        <v>166.1288989780777</v>
      </c>
      <c r="E139" s="179">
        <f>Sections!P135</f>
        <v>3</v>
      </c>
      <c r="F139" s="120">
        <f>Sections!AD135</f>
        <v>6.8582415088433493</v>
      </c>
      <c r="G139" s="120">
        <f>Sections!W135</f>
        <v>383.31682049539364</v>
      </c>
      <c r="H139" s="126">
        <f>Sections!U135</f>
        <v>46.295295383643058</v>
      </c>
      <c r="I139" s="120">
        <f>Sections!V135+I138</f>
        <v>3.3862305586572545</v>
      </c>
    </row>
    <row r="140" spans="2:9">
      <c r="B140" s="120">
        <f>Sections!M136</f>
        <v>110</v>
      </c>
      <c r="C140" s="120">
        <f>Sections!N136</f>
        <v>46.295295383643058</v>
      </c>
      <c r="D140" s="120">
        <f>Sections!O136</f>
        <v>166.66306338111502</v>
      </c>
      <c r="E140" s="179">
        <f>Sections!P136</f>
        <v>3</v>
      </c>
      <c r="F140" s="120">
        <f>Sections!AD136</f>
        <v>6.8582415088433493</v>
      </c>
      <c r="G140" s="120">
        <f>Sections!W136</f>
        <v>385.78578743857719</v>
      </c>
      <c r="H140" s="126">
        <f>Sections!U136</f>
        <v>46.443200338439738</v>
      </c>
      <c r="I140" s="120">
        <f>Sections!V136+I139</f>
        <v>3.4077965759236286</v>
      </c>
    </row>
    <row r="141" spans="2:9">
      <c r="B141" s="120">
        <f>Sections!M137</f>
        <v>111</v>
      </c>
      <c r="C141" s="120">
        <f>Sections!N137</f>
        <v>46.443200338439738</v>
      </c>
      <c r="D141" s="120">
        <f>Sections!O137</f>
        <v>167.19552121838305</v>
      </c>
      <c r="E141" s="179">
        <f>Sections!P137</f>
        <v>3</v>
      </c>
      <c r="F141" s="120">
        <f>Sections!AD137</f>
        <v>6.8582415088433493</v>
      </c>
      <c r="G141" s="120">
        <f>Sections!W137</f>
        <v>388.25475438176079</v>
      </c>
      <c r="H141" s="126">
        <f>Sections!U137</f>
        <v>46.590635761858145</v>
      </c>
      <c r="I141" s="120">
        <f>Sections!V137+I140</f>
        <v>3.4292941308330462</v>
      </c>
    </row>
    <row r="142" spans="2:9">
      <c r="B142" s="120">
        <f>Sections!M138</f>
        <v>112</v>
      </c>
      <c r="C142" s="120">
        <f>Sections!N138</f>
        <v>46.590635761858145</v>
      </c>
      <c r="D142" s="120">
        <f>Sections!O138</f>
        <v>167.72628874268932</v>
      </c>
      <c r="E142" s="179">
        <f>Sections!P138</f>
        <v>3</v>
      </c>
      <c r="F142" s="120">
        <f>Sections!AD138</f>
        <v>6.8582415088433493</v>
      </c>
      <c r="G142" s="120">
        <f>Sections!W138</f>
        <v>390.72372132494428</v>
      </c>
      <c r="H142" s="126">
        <f>Sections!U138</f>
        <v>46.737606097358274</v>
      </c>
      <c r="I142" s="120">
        <f>Sections!V138+I141</f>
        <v>3.4507238712862831</v>
      </c>
    </row>
    <row r="143" spans="2:9">
      <c r="B143" s="120">
        <f>Sections!M139</f>
        <v>113</v>
      </c>
      <c r="C143" s="120">
        <f>Sections!N139</f>
        <v>46.737606097358274</v>
      </c>
      <c r="D143" s="120">
        <f>Sections!O139</f>
        <v>168.25538195048978</v>
      </c>
      <c r="E143" s="179">
        <f>Sections!P139</f>
        <v>3</v>
      </c>
      <c r="F143" s="120">
        <f>Sections!AD139</f>
        <v>6.8582415088433493</v>
      </c>
      <c r="G143" s="120">
        <f>Sections!W139</f>
        <v>393.19268826812777</v>
      </c>
      <c r="H143" s="126">
        <f>Sections!U139</f>
        <v>46.884115718753911</v>
      </c>
      <c r="I143" s="120">
        <f>Sections!V139+I142</f>
        <v>3.4720864350290035</v>
      </c>
    </row>
    <row r="144" spans="2:9">
      <c r="B144" s="120">
        <f>Sections!M140</f>
        <v>114</v>
      </c>
      <c r="C144" s="120">
        <f>Sections!N140</f>
        <v>46.884115718753911</v>
      </c>
      <c r="D144" s="120">
        <f>Sections!O140</f>
        <v>168.78281658751408</v>
      </c>
      <c r="E144" s="179">
        <f>Sections!P140</f>
        <v>3</v>
      </c>
      <c r="F144" s="120">
        <f>Sections!AD140</f>
        <v>6.8582415088433493</v>
      </c>
      <c r="G144" s="120">
        <f>Sections!W140</f>
        <v>395.66165521131137</v>
      </c>
      <c r="H144" s="126">
        <f>Sections!U140</f>
        <v>47.03016893173141</v>
      </c>
      <c r="I144" s="120">
        <f>Sections!V140+I143</f>
        <v>3.4933824498732124</v>
      </c>
    </row>
    <row r="145" spans="2:9">
      <c r="B145" s="120">
        <f>Sections!M141</f>
        <v>115</v>
      </c>
      <c r="C145" s="120">
        <f>Sections!N141</f>
        <v>47.03016893173141</v>
      </c>
      <c r="D145" s="120">
        <f>Sections!O141</f>
        <v>169.30860815423307</v>
      </c>
      <c r="E145" s="179">
        <f>Sections!P141</f>
        <v>3</v>
      </c>
      <c r="F145" s="120">
        <f>Sections!AD141</f>
        <v>6.8582415088433493</v>
      </c>
      <c r="G145" s="120">
        <f>Sections!W141</f>
        <v>398.13062215449497</v>
      </c>
      <c r="H145" s="126">
        <f>Sections!U141</f>
        <v>47.175769975326119</v>
      </c>
      <c r="I145" s="120">
        <f>Sections!V141+I144</f>
        <v>3.5146125339125343</v>
      </c>
    </row>
    <row r="146" spans="2:9">
      <c r="B146" s="120">
        <f>Sections!M142</f>
        <v>116</v>
      </c>
      <c r="C146" s="120">
        <f>Sections!N142</f>
        <v>47.175769975326119</v>
      </c>
      <c r="D146" s="120">
        <f>Sections!O142</f>
        <v>169.83277191117404</v>
      </c>
      <c r="E146" s="179">
        <f>Sections!P142</f>
        <v>3</v>
      </c>
      <c r="F146" s="120">
        <f>Sections!AD142</f>
        <v>6.8582415088433493</v>
      </c>
      <c r="G146" s="120">
        <f>Sections!W142</f>
        <v>400.59958909767863</v>
      </c>
      <c r="H146" s="126">
        <f>Sections!U142</f>
        <v>47.320923023357949</v>
      </c>
      <c r="I146" s="120">
        <f>Sections!V142+I145</f>
        <v>3.5357772957315317</v>
      </c>
    </row>
    <row r="147" spans="2:9">
      <c r="B147" s="120">
        <f>Sections!M143</f>
        <v>117</v>
      </c>
      <c r="C147" s="120">
        <f>Sections!N143</f>
        <v>47.320923023357949</v>
      </c>
      <c r="D147" s="120">
        <f>Sections!O143</f>
        <v>170.35532288408862</v>
      </c>
      <c r="E147" s="179">
        <f>Sections!P143</f>
        <v>3</v>
      </c>
      <c r="F147" s="120">
        <f>Sections!AD143</f>
        <v>6.8582415088433493</v>
      </c>
      <c r="G147" s="120">
        <f>Sections!W143</f>
        <v>403.06855604086235</v>
      </c>
      <c r="H147" s="126">
        <f>Sections!U143</f>
        <v>47.46563218582741</v>
      </c>
      <c r="I147" s="120">
        <f>Sections!V143+I146</f>
        <v>3.5568773346092621</v>
      </c>
    </row>
    <row r="148" spans="2:9">
      <c r="B148" s="120">
        <f>Sections!M144</f>
        <v>118</v>
      </c>
      <c r="C148" s="120">
        <f>Sections!N144</f>
        <v>47.46563218582741</v>
      </c>
      <c r="D148" s="120">
        <f>Sections!O144</f>
        <v>170.87627586897867</v>
      </c>
      <c r="E148" s="179">
        <f>Sections!P144</f>
        <v>3</v>
      </c>
      <c r="F148" s="120">
        <f>Sections!AD144</f>
        <v>6.8582415088433493</v>
      </c>
      <c r="G148" s="120">
        <f>Sections!W144</f>
        <v>405.53752298404584</v>
      </c>
      <c r="H148" s="126">
        <f>Sections!U144</f>
        <v>47.609901510273488</v>
      </c>
      <c r="I148" s="120">
        <f>Sections!V144+I147</f>
        <v>3.5779132407172711</v>
      </c>
    </row>
    <row r="149" spans="2:9">
      <c r="B149" s="120">
        <f>Sections!M145</f>
        <v>119</v>
      </c>
      <c r="C149" s="120">
        <f>Sections!N145</f>
        <v>47.609901510273488</v>
      </c>
      <c r="D149" s="120">
        <f>Sections!O145</f>
        <v>171.39564543698455</v>
      </c>
      <c r="E149" s="179">
        <f>Sections!P145</f>
        <v>3</v>
      </c>
      <c r="F149" s="120">
        <f>Sections!AD145</f>
        <v>6.8582415088433493</v>
      </c>
      <c r="G149" s="120">
        <f>Sections!W145</f>
        <v>408.00648992722955</v>
      </c>
      <c r="H149" s="126">
        <f>Sections!U145</f>
        <v>47.753734983094553</v>
      </c>
      <c r="I149" s="120">
        <f>Sections!V145+I148</f>
        <v>3.5988855953121917</v>
      </c>
    </row>
    <row r="150" spans="2:9">
      <c r="B150" s="120">
        <f>Sections!M146</f>
        <v>120</v>
      </c>
      <c r="C150" s="120">
        <f>Sections!N146</f>
        <v>47.753734983094553</v>
      </c>
      <c r="D150" s="120">
        <f>Sections!O146</f>
        <v>171.91344593914039</v>
      </c>
      <c r="E150" s="179">
        <f>Sections!P146</f>
        <v>3</v>
      </c>
      <c r="F150" s="120">
        <f>Sections!AD146</f>
        <v>6.8582415088433493</v>
      </c>
      <c r="G150" s="120">
        <f>Sections!W146</f>
        <v>410.4754568704131</v>
      </c>
      <c r="H150" s="126">
        <f>Sections!U146</f>
        <v>47.897136530833606</v>
      </c>
      <c r="I150" s="120">
        <f>Sections!V146+I149</f>
        <v>3.6197949709231474</v>
      </c>
    </row>
    <row r="151" spans="2:9">
      <c r="B151" s="120">
        <f>Sections!M147</f>
        <v>121</v>
      </c>
      <c r="C151" s="120">
        <f>Sections!N147</f>
        <v>47.897136530833606</v>
      </c>
      <c r="D151" s="120">
        <f>Sections!O147</f>
        <v>172.42969151100098</v>
      </c>
      <c r="E151" s="179">
        <f>Sections!P147</f>
        <v>3</v>
      </c>
      <c r="F151" s="120">
        <f>Sections!AD147</f>
        <v>6.8582415088433493</v>
      </c>
      <c r="G151" s="120">
        <f>Sections!W147</f>
        <v>412.9444238135967</v>
      </c>
      <c r="H151" s="126">
        <f>Sections!U147</f>
        <v>48.040110021428987</v>
      </c>
      <c r="I151" s="120">
        <f>Sections!V147+I150</f>
        <v>3.6406419315341179</v>
      </c>
    </row>
    <row r="152" spans="2:9">
      <c r="B152" s="120">
        <f>Sections!M148</f>
        <v>122</v>
      </c>
      <c r="C152" s="120">
        <f>Sections!N148</f>
        <v>48.040110021428987</v>
      </c>
      <c r="D152" s="120">
        <f>Sections!O148</f>
        <v>172.94439607714435</v>
      </c>
      <c r="E152" s="179">
        <f>Sections!P148</f>
        <v>3</v>
      </c>
      <c r="F152" s="120">
        <f>Sections!AD148</f>
        <v>6.8582415088433493</v>
      </c>
      <c r="G152" s="120">
        <f>Sections!W148</f>
        <v>415.4133907567803</v>
      </c>
      <c r="H152" s="126">
        <f>Sections!U148</f>
        <v>48.182659265431674</v>
      </c>
      <c r="I152" s="120">
        <f>Sections!V148+I151</f>
        <v>3.6614270327614333</v>
      </c>
    </row>
    <row r="153" spans="2:9">
      <c r="B153" s="120">
        <f>Sections!M149</f>
        <v>123</v>
      </c>
      <c r="C153" s="120">
        <f>Sections!N149</f>
        <v>48.182659265431674</v>
      </c>
      <c r="D153" s="120">
        <f>Sections!O149</f>
        <v>173.45757335555402</v>
      </c>
      <c r="E153" s="179">
        <f>Sections!P149</f>
        <v>3</v>
      </c>
      <c r="F153" s="120">
        <f>Sections!AD149</f>
        <v>6.8582415088433493</v>
      </c>
      <c r="G153" s="120">
        <f>Sections!W149</f>
        <v>417.88235769996396</v>
      </c>
      <c r="H153" s="126">
        <f>Sections!U149</f>
        <v>48.324788017190265</v>
      </c>
      <c r="I153" s="120">
        <f>Sections!V149+I152</f>
        <v>3.6821508220265566</v>
      </c>
    </row>
    <row r="154" spans="2:9">
      <c r="B154" s="120">
        <f>Sections!M150</f>
        <v>124</v>
      </c>
      <c r="C154" s="120">
        <f>Sections!N150</f>
        <v>48.324788017190265</v>
      </c>
      <c r="D154" s="120">
        <f>Sections!O150</f>
        <v>173.96923686188495</v>
      </c>
      <c r="E154" s="179">
        <f>Sections!P150</f>
        <v>3</v>
      </c>
      <c r="F154" s="120">
        <f>Sections!AD150</f>
        <v>6.8582415088433493</v>
      </c>
      <c r="G154" s="120">
        <f>Sections!W150</f>
        <v>420.35132464314768</v>
      </c>
      <c r="H154" s="126">
        <f>Sections!U150</f>
        <v>48.466499976004691</v>
      </c>
      <c r="I154" s="120">
        <f>Sections!V150+I153</f>
        <v>3.7028138387243059</v>
      </c>
    </row>
    <row r="155" spans="2:9">
      <c r="B155" s="120">
        <f>Sections!M151</f>
        <v>125</v>
      </c>
      <c r="C155" s="120">
        <f>Sections!N151</f>
        <v>48.466499976004691</v>
      </c>
      <c r="D155" s="120">
        <f>Sections!O151</f>
        <v>174.4793999136169</v>
      </c>
      <c r="E155" s="179">
        <f>Sections!P151</f>
        <v>3</v>
      </c>
      <c r="F155" s="120">
        <f>Sections!AD151</f>
        <v>6.8582415088433493</v>
      </c>
      <c r="G155" s="120">
        <f>Sections!W151</f>
        <v>422.82029158633128</v>
      </c>
      <c r="H155" s="126">
        <f>Sections!U151</f>
        <v>48.607798787249656</v>
      </c>
      <c r="I155" s="120">
        <f>Sections!V151+I154</f>
        <v>3.7234166143866632</v>
      </c>
    </row>
    <row r="156" spans="2:9">
      <c r="B156" s="120">
        <f>Sections!M152</f>
        <v>126</v>
      </c>
      <c r="C156" s="120">
        <f>Sections!N152</f>
        <v>48.607798787249656</v>
      </c>
      <c r="D156" s="120">
        <f>Sections!O152</f>
        <v>174.98807563409878</v>
      </c>
      <c r="E156" s="179">
        <f>Sections!P152</f>
        <v>3</v>
      </c>
      <c r="F156" s="120">
        <f>Sections!AD152</f>
        <v>6.8582415088433493</v>
      </c>
      <c r="G156" s="120">
        <f>Sections!W152</f>
        <v>425.28925852951488</v>
      </c>
      <c r="H156" s="126">
        <f>Sections!U152</f>
        <v>48.748688043468782</v>
      </c>
      <c r="I156" s="120">
        <f>Sections!V152+I155</f>
        <v>3.7439596728423119</v>
      </c>
    </row>
    <row r="157" spans="2:9">
      <c r="B157" s="120">
        <f>Sections!M153</f>
        <v>127</v>
      </c>
      <c r="C157" s="120">
        <f>Sections!N153</f>
        <v>48.748688043468782</v>
      </c>
      <c r="D157" s="120">
        <f>Sections!O153</f>
        <v>175.49527695648763</v>
      </c>
      <c r="E157" s="179">
        <f>Sections!P153</f>
        <v>3</v>
      </c>
      <c r="F157" s="120">
        <f>Sections!AD153</f>
        <v>6.8582415088433493</v>
      </c>
      <c r="G157" s="120">
        <f>Sections!W153</f>
        <v>427.75822547269854</v>
      </c>
      <c r="H157" s="126">
        <f>Sections!U153</f>
        <v>48.889171285440327</v>
      </c>
      <c r="I157" s="120">
        <f>Sections!V153+I156</f>
        <v>3.7644435303720298</v>
      </c>
    </row>
    <row r="158" spans="2:9">
      <c r="B158" s="120">
        <f>Sections!M154</f>
        <v>128</v>
      </c>
      <c r="C158" s="120">
        <f>Sections!N154</f>
        <v>48.889171285440327</v>
      </c>
      <c r="D158" s="120">
        <f>Sections!O154</f>
        <v>176.00101662758519</v>
      </c>
      <c r="E158" s="179">
        <f>Sections!P154</f>
        <v>3</v>
      </c>
      <c r="F158" s="120">
        <f>Sections!AD154</f>
        <v>6.8582415088433493</v>
      </c>
      <c r="G158" s="120">
        <f>Sections!W154</f>
        <v>430.22719241588214</v>
      </c>
      <c r="H158" s="126">
        <f>Sections!U154</f>
        <v>49.029252003215483</v>
      </c>
      <c r="I158" s="120">
        <f>Sections!V154+I157</f>
        <v>3.7848686958600823</v>
      </c>
    </row>
    <row r="159" spans="2:9">
      <c r="B159" s="120">
        <f>Sections!M155</f>
        <v>129</v>
      </c>
      <c r="C159" s="120">
        <f>Sections!N155</f>
        <v>49.029252003215483</v>
      </c>
      <c r="D159" s="120">
        <f>Sections!O155</f>
        <v>176.50530721157574</v>
      </c>
      <c r="E159" s="179">
        <f>Sections!P155</f>
        <v>3</v>
      </c>
      <c r="F159" s="120">
        <f>Sections!AD155</f>
        <v>6.8582415088433493</v>
      </c>
      <c r="G159" s="120">
        <f>Sections!W155</f>
        <v>432.69615935906563</v>
      </c>
      <c r="H159" s="126">
        <f>Sections!U155</f>
        <v>49.168933637130017</v>
      </c>
      <c r="I159" s="120">
        <f>Sections!V155+I158</f>
        <v>3.8052356709417299</v>
      </c>
    </row>
    <row r="160" spans="2:9">
      <c r="B160" s="120">
        <f>Sections!M156</f>
        <v>130</v>
      </c>
      <c r="C160" s="120">
        <f>Sections!N156</f>
        <v>49.168933637130017</v>
      </c>
      <c r="D160" s="120">
        <f>Sections!O156</f>
        <v>177.00816109366806</v>
      </c>
      <c r="E160" s="179">
        <f>Sections!P156</f>
        <v>3</v>
      </c>
      <c r="F160" s="120">
        <f>Sections!AD156</f>
        <v>6.8582415088433493</v>
      </c>
      <c r="G160" s="120">
        <f>Sections!W156</f>
        <v>435.16512630224923</v>
      </c>
      <c r="H160" s="126">
        <f>Sections!U156</f>
        <v>49.30821957879013</v>
      </c>
      <c r="I160" s="120">
        <f>Sections!V156+I159</f>
        <v>3.8255449501469765</v>
      </c>
    </row>
    <row r="161" spans="2:9">
      <c r="B161" s="120">
        <f>Sections!M157</f>
        <v>131</v>
      </c>
      <c r="C161" s="120">
        <f>Sections!N157</f>
        <v>49.30821957879013</v>
      </c>
      <c r="D161" s="120">
        <f>Sections!O157</f>
        <v>177.50959048364447</v>
      </c>
      <c r="E161" s="179">
        <f>Sections!P157</f>
        <v>3</v>
      </c>
      <c r="F161" s="120">
        <f>Sections!AD157</f>
        <v>6.8582415088433493</v>
      </c>
      <c r="G161" s="120">
        <f>Sections!W157</f>
        <v>437.63409324543284</v>
      </c>
      <c r="H161" s="126">
        <f>Sections!U157</f>
        <v>49.447113172033298</v>
      </c>
      <c r="I161" s="120">
        <f>Sections!V157+I160</f>
        <v>3.8457970210406702</v>
      </c>
    </row>
    <row r="162" spans="2:9">
      <c r="B162" s="120">
        <f>Sections!M158</f>
        <v>132</v>
      </c>
      <c r="C162" s="120">
        <f>Sections!N158</f>
        <v>49.447113172033298</v>
      </c>
      <c r="D162" s="120">
        <f>Sections!O158</f>
        <v>178.00960741931988</v>
      </c>
      <c r="E162" s="179">
        <f>Sections!P158</f>
        <v>3</v>
      </c>
      <c r="F162" s="120">
        <f>Sections!AD158</f>
        <v>6.8582415088433493</v>
      </c>
      <c r="G162" s="120">
        <f>Sections!W158</f>
        <v>440.10306018861633</v>
      </c>
      <c r="H162" s="126">
        <f>Sections!U158</f>
        <v>49.585617713864927</v>
      </c>
      <c r="I162" s="120">
        <f>Sections!V158+I161</f>
        <v>3.8659923643590757</v>
      </c>
    </row>
    <row r="163" spans="2:9">
      <c r="B163" s="120">
        <f>Sections!M159</f>
        <v>133</v>
      </c>
      <c r="C163" s="120">
        <f>Sections!N159</f>
        <v>49.585617713864927</v>
      </c>
      <c r="D163" s="120">
        <f>Sections!O159</f>
        <v>178.50822376991374</v>
      </c>
      <c r="E163" s="179">
        <f>Sections!P159</f>
        <v>3</v>
      </c>
      <c r="F163" s="120">
        <f>Sections!AD159</f>
        <v>6.8582415088433493</v>
      </c>
      <c r="G163" s="120">
        <f>Sections!W159</f>
        <v>442.57202713179993</v>
      </c>
      <c r="H163" s="126">
        <f>Sections!U159</f>
        <v>49.723736455371515</v>
      </c>
      <c r="I163" s="120">
        <f>Sections!V159+I162</f>
        <v>3.8861314541430225</v>
      </c>
    </row>
    <row r="164" spans="2:9">
      <c r="B164" s="120">
        <f>Sections!M160</f>
        <v>134</v>
      </c>
      <c r="C164" s="120">
        <f>Sections!N160</f>
        <v>49.723736455371515</v>
      </c>
      <c r="D164" s="120">
        <f>Sections!O160</f>
        <v>179.00545123933745</v>
      </c>
      <c r="E164" s="179">
        <f>Sections!P160</f>
        <v>3</v>
      </c>
      <c r="F164" s="120">
        <f>Sections!AD160</f>
        <v>6.8582415088433493</v>
      </c>
      <c r="G164" s="120">
        <f>Sections!W160</f>
        <v>445.04099407498364</v>
      </c>
      <c r="H164" s="126">
        <f>Sections!U160</f>
        <v>49.861472602611016</v>
      </c>
      <c r="I164" s="120">
        <f>Sections!V160+I163</f>
        <v>3.9062147578677306</v>
      </c>
    </row>
    <row r="165" spans="2:9">
      <c r="B165" s="120">
        <f>Sections!M161</f>
        <v>135</v>
      </c>
      <c r="C165" s="120">
        <f>Sections!N161</f>
        <v>49.861472602611016</v>
      </c>
      <c r="D165" s="120">
        <f>Sections!O161</f>
        <v>179.50130136939967</v>
      </c>
      <c r="E165" s="179">
        <f>Sections!P161</f>
        <v>3</v>
      </c>
      <c r="F165" s="120">
        <f>Sections!AD161</f>
        <v>6.8582415088433493</v>
      </c>
      <c r="G165" s="120">
        <f>Sections!W161</f>
        <v>447.50996101816719</v>
      </c>
      <c r="H165" s="126">
        <f>Sections!U161</f>
        <v>49.998829317481182</v>
      </c>
      <c r="I165" s="120">
        <f>Sections!V161+I164</f>
        <v>3.9262427365694212</v>
      </c>
    </row>
    <row r="166" spans="2:9">
      <c r="B166" s="120">
        <f>Sections!M162</f>
        <v>136</v>
      </c>
      <c r="C166" s="120">
        <f>Sections!N162</f>
        <v>49.998829317481182</v>
      </c>
      <c r="D166" s="120">
        <f>Sections!O162</f>
        <v>179.99578554293225</v>
      </c>
      <c r="E166" s="179">
        <f>Sections!P162</f>
        <v>3</v>
      </c>
      <c r="F166" s="120">
        <f>Sections!AD162</f>
        <v>6.8582415088433493</v>
      </c>
      <c r="G166" s="120">
        <f>Sections!W162</f>
        <v>449.97892796135079</v>
      </c>
      <c r="H166" s="126">
        <f>Sections!U162</f>
        <v>50.135809718566449</v>
      </c>
      <c r="I166" s="120">
        <f>Sections!V162+I165</f>
        <v>3.946215844968803</v>
      </c>
    </row>
    <row r="167" spans="2:9">
      <c r="B167" s="120">
        <f>Sections!M163</f>
        <v>137</v>
      </c>
      <c r="C167" s="120">
        <f>Sections!N163</f>
        <v>50.135809718566449</v>
      </c>
      <c r="D167" s="120">
        <f>Sections!O163</f>
        <v>180.48891498683923</v>
      </c>
      <c r="E167" s="179">
        <f>Sections!P163</f>
        <v>3</v>
      </c>
      <c r="F167" s="120">
        <f>Sections!AD163</f>
        <v>6.8582415088433493</v>
      </c>
      <c r="G167" s="120">
        <f>Sections!W163</f>
        <v>452.44789490453434</v>
      </c>
      <c r="H167" s="126">
        <f>Sections!U163</f>
        <v>50.272416881964098</v>
      </c>
      <c r="I167" s="120">
        <f>Sections!V163+I166</f>
        <v>3.9661345315915328</v>
      </c>
    </row>
    <row r="168" spans="2:9">
      <c r="B168" s="120">
        <f>Sections!M164</f>
        <v>138</v>
      </c>
      <c r="C168" s="120">
        <f>Sections!N164</f>
        <v>50.272416881964098</v>
      </c>
      <c r="D168" s="120">
        <f>Sections!O164</f>
        <v>180.98070077507074</v>
      </c>
      <c r="E168" s="179">
        <f>Sections!P164</f>
        <v>3</v>
      </c>
      <c r="F168" s="120">
        <f>Sections!AD164</f>
        <v>6.8582415088433493</v>
      </c>
      <c r="G168" s="120">
        <f>Sections!W164</f>
        <v>454.916861847718</v>
      </c>
      <c r="H168" s="126">
        <f>Sections!U164</f>
        <v>50.408653842090203</v>
      </c>
      <c r="I168" s="120">
        <f>Sections!V164+I167</f>
        <v>3.9859992388857326</v>
      </c>
    </row>
    <row r="169" spans="2:9">
      <c r="B169" s="120">
        <f>Sections!M165</f>
        <v>139</v>
      </c>
      <c r="C169" s="120">
        <f>Sections!N165</f>
        <v>50.408653842090203</v>
      </c>
      <c r="D169" s="120">
        <f>Sections!O165</f>
        <v>181.47115383152473</v>
      </c>
      <c r="E169" s="179">
        <f>Sections!P165</f>
        <v>3</v>
      </c>
      <c r="F169" s="120">
        <f>Sections!AD165</f>
        <v>6.8582415088433493</v>
      </c>
      <c r="G169" s="120">
        <f>Sections!W165</f>
        <v>457.38582879090154</v>
      </c>
      <c r="H169" s="126">
        <f>Sections!U165</f>
        <v>50.544523592466099</v>
      </c>
      <c r="I169" s="120">
        <f>Sections!V165+I168</f>
        <v>4.0058104033366639</v>
      </c>
    </row>
    <row r="170" spans="2:9">
      <c r="B170" s="120">
        <f>Sections!M166</f>
        <v>140</v>
      </c>
      <c r="C170" s="120">
        <f>Sections!N166</f>
        <v>50.544523592466099</v>
      </c>
      <c r="D170" s="120">
        <f>Sections!O166</f>
        <v>181.96028493287795</v>
      </c>
      <c r="E170" s="179">
        <f>Sections!P166</f>
        <v>3</v>
      </c>
      <c r="F170" s="120">
        <f>Sections!AD166</f>
        <v>6.8582415088433493</v>
      </c>
      <c r="G170" s="120">
        <f>Sections!W166</f>
        <v>459.8547957340852</v>
      </c>
      <c r="H170" s="126">
        <f>Sections!U166</f>
        <v>50.680029086485824</v>
      </c>
      <c r="I170" s="120">
        <f>Sections!V166+I169</f>
        <v>4.0255684555786271</v>
      </c>
    </row>
    <row r="171" spans="2:9">
      <c r="B171" s="120">
        <f>Sections!M167</f>
        <v>141</v>
      </c>
      <c r="C171" s="120">
        <f>Sections!N167</f>
        <v>50.680029086485824</v>
      </c>
      <c r="D171" s="120">
        <f>Sections!O167</f>
        <v>182.44810471134898</v>
      </c>
      <c r="E171" s="179">
        <f>Sections!P167</f>
        <v>3</v>
      </c>
      <c r="F171" s="120">
        <f>Sections!AD167</f>
        <v>6.8582415088433493</v>
      </c>
      <c r="G171" s="120">
        <f>Sections!W167</f>
        <v>462.32376267726886</v>
      </c>
      <c r="H171" s="126">
        <f>Sections!U167</f>
        <v>50.815173238165151</v>
      </c>
      <c r="I171" s="120">
        <f>Sections!V167+I170</f>
        <v>4.0452738205041792</v>
      </c>
    </row>
    <row r="172" spans="2:9">
      <c r="B172" s="120">
        <f>Sections!M168</f>
        <v>142</v>
      </c>
      <c r="C172" s="120">
        <f>Sections!N168</f>
        <v>50.815173238165151</v>
      </c>
      <c r="D172" s="120">
        <f>Sections!O168</f>
        <v>182.93462365739455</v>
      </c>
      <c r="E172" s="179">
        <f>Sections!P168</f>
        <v>3</v>
      </c>
      <c r="F172" s="120">
        <f>Sections!AD168</f>
        <v>6.8582415088433493</v>
      </c>
      <c r="G172" s="120">
        <f>Sections!W168</f>
        <v>464.79272962045246</v>
      </c>
      <c r="H172" s="126">
        <f>Sections!U168</f>
        <v>50.949958922872767</v>
      </c>
      <c r="I172" s="120">
        <f>Sections!V168+I171</f>
        <v>4.0649269173707472</v>
      </c>
    </row>
    <row r="173" spans="2:9">
      <c r="B173" s="120">
        <f>Sections!M169</f>
        <v>143</v>
      </c>
      <c r="C173" s="120">
        <f>Sections!N169</f>
        <v>50.949958922872767</v>
      </c>
      <c r="D173" s="120">
        <f>Sections!O169</f>
        <v>183.41985212234198</v>
      </c>
      <c r="E173" s="179">
        <f>Sections!P169</f>
        <v>3</v>
      </c>
      <c r="F173" s="120">
        <f>Sections!AD169</f>
        <v>6.8582415088433493</v>
      </c>
      <c r="G173" s="120">
        <f>Sections!W169</f>
        <v>467.26169656363595</v>
      </c>
      <c r="H173" s="126">
        <f>Sections!U169</f>
        <v>51.084388978044053</v>
      </c>
      <c r="I173" s="120">
        <f>Sections!V169+I172</f>
        <v>4.0845281599047034</v>
      </c>
    </row>
    <row r="174" spans="2:9">
      <c r="B174" s="120">
        <f>Sections!M170</f>
        <v>144</v>
      </c>
      <c r="C174" s="120">
        <f>Sections!N170</f>
        <v>51.084388978044053</v>
      </c>
      <c r="D174" s="120">
        <f>Sections!O170</f>
        <v>183.9038003209586</v>
      </c>
      <c r="E174" s="179">
        <f>Sections!P170</f>
        <v>3</v>
      </c>
      <c r="F174" s="120">
        <f>Sections!AD170</f>
        <v>6.8582415088433493</v>
      </c>
      <c r="G174" s="120">
        <f>Sections!W170</f>
        <v>469.73066350681955</v>
      </c>
      <c r="H174" s="126">
        <f>Sections!U170</f>
        <v>51.218466203878023</v>
      </c>
      <c r="I174" s="120">
        <f>Sections!V170+I173</f>
        <v>4.1040779564029872</v>
      </c>
    </row>
    <row r="175" spans="2:9">
      <c r="B175" s="120">
        <f>Sections!M171</f>
        <v>145</v>
      </c>
      <c r="C175" s="120">
        <f>Sections!N171</f>
        <v>51.218466203878023</v>
      </c>
      <c r="D175" s="120">
        <f>Sections!O171</f>
        <v>184.38647833396089</v>
      </c>
      <c r="E175" s="179">
        <f>Sections!P171</f>
        <v>3</v>
      </c>
      <c r="F175" s="120">
        <f>Sections!AD171</f>
        <v>6.8582415088433493</v>
      </c>
      <c r="G175" s="120">
        <f>Sections!W171</f>
        <v>472.1996304500031</v>
      </c>
      <c r="H175" s="126">
        <f>Sections!U171</f>
        <v>51.352193364017879</v>
      </c>
      <c r="I175" s="120">
        <f>Sections!V171+I174</f>
        <v>4.123576709832335</v>
      </c>
    </row>
    <row r="176" spans="2:9">
      <c r="B176" s="120">
        <f>Sections!M172</f>
        <v>146</v>
      </c>
      <c r="C176" s="120">
        <f>Sections!N172</f>
        <v>51.352193364017879</v>
      </c>
      <c r="D176" s="120">
        <f>Sections!O172</f>
        <v>184.86789611046436</v>
      </c>
      <c r="E176" s="179">
        <f>Sections!P172</f>
        <v>3</v>
      </c>
      <c r="F176" s="120">
        <f>Sections!AD172</f>
        <v>6.8582415088433493</v>
      </c>
      <c r="G176" s="120">
        <f>Sections!W172</f>
        <v>474.6685973931867</v>
      </c>
      <c r="H176" s="126">
        <f>Sections!U172</f>
        <v>51.485573186215653</v>
      </c>
      <c r="I176" s="120">
        <f>Sections!V172+I175</f>
        <v>4.1430248179261939</v>
      </c>
    </row>
    <row r="177" spans="2:9">
      <c r="B177" s="120">
        <f>Sections!M173</f>
        <v>147</v>
      </c>
      <c r="C177" s="120">
        <f>Sections!N173</f>
        <v>51.485573186215653</v>
      </c>
      <c r="D177" s="120">
        <f>Sections!O173</f>
        <v>185.34806347037636</v>
      </c>
      <c r="E177" s="179">
        <f>Sections!P173</f>
        <v>3</v>
      </c>
      <c r="F177" s="120">
        <f>Sections!AD173</f>
        <v>6.8582415088433493</v>
      </c>
      <c r="G177" s="120">
        <f>Sections!W173</f>
        <v>477.1375643363703</v>
      </c>
      <c r="H177" s="126">
        <f>Sections!U173</f>
        <v>51.618608362981419</v>
      </c>
      <c r="I177" s="120">
        <f>Sections!V173+I176</f>
        <v>4.162422673279381</v>
      </c>
    </row>
    <row r="178" spans="2:9">
      <c r="B178" s="120">
        <f>Sections!M174</f>
        <v>148</v>
      </c>
      <c r="C178" s="120">
        <f>Sections!N174</f>
        <v>51.618608362981419</v>
      </c>
      <c r="D178" s="120">
        <f>Sections!O174</f>
        <v>185.82699010673312</v>
      </c>
      <c r="E178" s="179">
        <f>Sections!P174</f>
        <v>3</v>
      </c>
      <c r="F178" s="120">
        <f>Sections!AD174</f>
        <v>6.8582415088433493</v>
      </c>
      <c r="G178" s="120">
        <f>Sections!W174</f>
        <v>479.60653127955396</v>
      </c>
      <c r="H178" s="126">
        <f>Sections!U174</f>
        <v>51.751301552217427</v>
      </c>
      <c r="I178" s="120">
        <f>Sections!V174+I177</f>
        <v>4.181770663440548</v>
      </c>
    </row>
    <row r="179" spans="2:9">
      <c r="B179" s="120">
        <f>Sections!M175</f>
        <v>149</v>
      </c>
      <c r="C179" s="120">
        <f>Sections!N175</f>
        <v>51.751301552217427</v>
      </c>
      <c r="D179" s="120">
        <f>Sections!O175</f>
        <v>186.30468558798273</v>
      </c>
      <c r="E179" s="179">
        <f>Sections!P175</f>
        <v>3</v>
      </c>
      <c r="F179" s="120">
        <f>Sections!AD175</f>
        <v>6.8582415088433493</v>
      </c>
      <c r="G179" s="120">
        <f>Sections!W175</f>
        <v>482.07549822273756</v>
      </c>
      <c r="H179" s="126">
        <f>Sections!U175</f>
        <v>51.883655377837719</v>
      </c>
      <c r="I179" s="120">
        <f>Sections!V175+I178</f>
        <v>4.2010691710025272</v>
      </c>
    </row>
    <row r="180" spans="2:9">
      <c r="B180" s="120">
        <f>Sections!M176</f>
        <v>150</v>
      </c>
      <c r="C180" s="120">
        <f>Sections!N176</f>
        <v>51.883655377837719</v>
      </c>
      <c r="D180" s="120">
        <f>Sections!O176</f>
        <v>186.78115936021578</v>
      </c>
      <c r="E180" s="179">
        <f>Sections!P176</f>
        <v>3</v>
      </c>
      <c r="F180" s="120">
        <f>Sections!AD176</f>
        <v>6.8582415088433493</v>
      </c>
      <c r="G180" s="120">
        <f>Sections!W176</f>
        <v>484.54446516592117</v>
      </c>
      <c r="H180" s="126">
        <f>Sections!U176</f>
        <v>52.015672430373478</v>
      </c>
      <c r="I180" s="120">
        <f>Sections!V176+I179</f>
        <v>4.2203185736905962</v>
      </c>
    </row>
    <row r="181" spans="2:9">
      <c r="B181" s="120">
        <f>Sections!M177</f>
        <v>151</v>
      </c>
      <c r="C181" s="120">
        <f>Sections!N177</f>
        <v>52.015672430373478</v>
      </c>
      <c r="D181" s="120">
        <f>Sections!O177</f>
        <v>187.25642074934453</v>
      </c>
      <c r="E181" s="179">
        <f>Sections!P177</f>
        <v>3</v>
      </c>
      <c r="F181" s="120">
        <f>Sections!AD177</f>
        <v>6.8582415088433493</v>
      </c>
      <c r="G181" s="120">
        <f>Sections!W177</f>
        <v>487.01343210910477</v>
      </c>
      <c r="H181" s="126">
        <f>Sections!U177</f>
        <v>52.147355267564642</v>
      </c>
      <c r="I181" s="120">
        <f>Sections!V177+I180</f>
        <v>4.2395192444487444</v>
      </c>
    </row>
    <row r="182" spans="2:9">
      <c r="B182" s="120">
        <f>Sections!M178</f>
        <v>152</v>
      </c>
      <c r="C182" s="120">
        <f>Sections!N178</f>
        <v>52.147355267564642</v>
      </c>
      <c r="D182" s="120">
        <f>Sections!O178</f>
        <v>187.73047896323271</v>
      </c>
      <c r="E182" s="179">
        <f>Sections!P178</f>
        <v>3</v>
      </c>
      <c r="F182" s="120">
        <f>Sections!AD178</f>
        <v>6.8582415088433493</v>
      </c>
      <c r="G182" s="120">
        <f>Sections!W178</f>
        <v>489.48239905228832</v>
      </c>
      <c r="H182" s="126">
        <f>Sections!U178</f>
        <v>52.278706414938085</v>
      </c>
      <c r="I182" s="120">
        <f>Sections!V178+I181</f>
        <v>4.2586715515239728</v>
      </c>
    </row>
    <row r="183" spans="2:9">
      <c r="B183" s="120">
        <f>Sections!M179</f>
        <v>153</v>
      </c>
      <c r="C183" s="120">
        <f>Sections!N179</f>
        <v>52.278706414938085</v>
      </c>
      <c r="D183" s="120">
        <f>Sections!O179</f>
        <v>188.20334309377711</v>
      </c>
      <c r="E183" s="179">
        <f>Sections!P179</f>
        <v>3</v>
      </c>
      <c r="F183" s="120">
        <f>Sections!AD179</f>
        <v>6.8582415088433493</v>
      </c>
      <c r="G183" s="120">
        <f>Sections!W179</f>
        <v>491.95136599547192</v>
      </c>
      <c r="H183" s="126">
        <f>Sections!U179</f>
        <v>52.40972836637274</v>
      </c>
      <c r="I183" s="120">
        <f>Sections!V179+I182</f>
        <v>4.2777758585486971</v>
      </c>
    </row>
    <row r="184" spans="2:9">
      <c r="B184" s="120">
        <f>Sections!M180</f>
        <v>154</v>
      </c>
      <c r="C184" s="120">
        <f>Sections!N180</f>
        <v>52.40972836637274</v>
      </c>
      <c r="D184" s="120">
        <f>Sections!O180</f>
        <v>188.67502211894185</v>
      </c>
      <c r="E184" s="179">
        <f>Sections!P180</f>
        <v>3</v>
      </c>
      <c r="F184" s="120">
        <f>Sections!AD180</f>
        <v>6.8582415088433493</v>
      </c>
      <c r="G184" s="120">
        <f>Sections!W180</f>
        <v>494.42033293865552</v>
      </c>
      <c r="H184" s="126">
        <f>Sections!U180</f>
        <v>52.540423584652054</v>
      </c>
      <c r="I184" s="120">
        <f>Sections!V180+I183</f>
        <v>4.2968325246213031</v>
      </c>
    </row>
    <row r="185" spans="2:9">
      <c r="B185" s="120">
        <f>Sections!M181</f>
        <v>155</v>
      </c>
      <c r="C185" s="120">
        <f>Sections!N181</f>
        <v>52.540423584652054</v>
      </c>
      <c r="D185" s="120">
        <f>Sections!O181</f>
        <v>189.14552490474739</v>
      </c>
      <c r="E185" s="179">
        <f>Sections!P181</f>
        <v>3</v>
      </c>
      <c r="F185" s="120">
        <f>Sections!AD181</f>
        <v>6.8582415088433493</v>
      </c>
      <c r="G185" s="120">
        <f>Sections!W181</f>
        <v>496.88929988183912</v>
      </c>
      <c r="H185" s="126">
        <f>Sections!U181</f>
        <v>52.670794502004128</v>
      </c>
      <c r="I185" s="120">
        <f>Sections!V181+I184</f>
        <v>4.315841904384901</v>
      </c>
    </row>
    <row r="186" spans="2:9">
      <c r="B186" s="120">
        <f>Sections!M182</f>
        <v>156</v>
      </c>
      <c r="C186" s="120">
        <f>Sections!N182</f>
        <v>52.670794502004128</v>
      </c>
      <c r="D186" s="120">
        <f>Sections!O182</f>
        <v>189.61486020721486</v>
      </c>
      <c r="E186" s="179">
        <f>Sections!P182</f>
        <v>3</v>
      </c>
      <c r="F186" s="120">
        <f>Sections!AD182</f>
        <v>6.8582415088433493</v>
      </c>
      <c r="G186" s="120">
        <f>Sections!W182</f>
        <v>499.35826682502261</v>
      </c>
      <c r="H186" s="126">
        <f>Sections!U182</f>
        <v>52.800843520629805</v>
      </c>
      <c r="I186" s="120">
        <f>Sections!V182+I185</f>
        <v>4.3348043481043277</v>
      </c>
    </row>
    <row r="187" spans="2:9">
      <c r="B187" s="120">
        <f>Sections!M183</f>
        <v>157</v>
      </c>
      <c r="C187" s="120">
        <f>Sections!N183</f>
        <v>52.800843520629805</v>
      </c>
      <c r="D187" s="120">
        <f>Sections!O183</f>
        <v>190.0830366742673</v>
      </c>
      <c r="E187" s="179">
        <f>Sections!P183</f>
        <v>3</v>
      </c>
      <c r="F187" s="120">
        <f>Sections!AD183</f>
        <v>6.8582415088433493</v>
      </c>
      <c r="G187" s="120">
        <f>Sections!W183</f>
        <v>501.82723376820616</v>
      </c>
      <c r="H187" s="126">
        <f>Sections!U183</f>
        <v>52.930573013219124</v>
      </c>
      <c r="I187" s="120">
        <f>Sections!V183+I186</f>
        <v>4.3537202017414502</v>
      </c>
    </row>
    <row r="188" spans="2:9">
      <c r="B188" s="120">
        <f>Sections!M184</f>
        <v>158</v>
      </c>
      <c r="C188" s="120">
        <f>Sections!N184</f>
        <v>52.930573013219124</v>
      </c>
      <c r="D188" s="120">
        <f>Sections!O184</f>
        <v>190.55006284758886</v>
      </c>
      <c r="E188" s="179">
        <f>Sections!P184</f>
        <v>3</v>
      </c>
      <c r="F188" s="120">
        <f>Sections!AD184</f>
        <v>6.8582415088433493</v>
      </c>
      <c r="G188" s="120">
        <f>Sections!W184</f>
        <v>504.29620071138964</v>
      </c>
      <c r="H188" s="126">
        <f>Sections!U184</f>
        <v>53.059985323456388</v>
      </c>
      <c r="I188" s="120">
        <f>Sections!V184+I187</f>
        <v>4.3725898070288105</v>
      </c>
    </row>
    <row r="189" spans="2:9">
      <c r="B189" s="120">
        <f>Sections!M185</f>
        <v>159</v>
      </c>
      <c r="C189" s="120">
        <f>Sections!N185</f>
        <v>53.059985323456388</v>
      </c>
      <c r="D189" s="120">
        <f>Sections!O185</f>
        <v>191.01594716444299</v>
      </c>
      <c r="E189" s="179">
        <f>Sections!P185</f>
        <v>3</v>
      </c>
      <c r="F189" s="120">
        <f>Sections!AD185</f>
        <v>6.8582415088433493</v>
      </c>
      <c r="G189" s="120">
        <f>Sections!W185</f>
        <v>506.76516765457325</v>
      </c>
      <c r="H189" s="126">
        <f>Sections!U185</f>
        <v>53.189082766514161</v>
      </c>
      <c r="I189" s="120">
        <f>Sections!V185+I188</f>
        <v>4.3914135015416544</v>
      </c>
    </row>
    <row r="190" spans="2:9">
      <c r="B190" s="120">
        <f>Sections!M186</f>
        <v>160</v>
      </c>
      <c r="C190" s="120">
        <f>Sections!N186</f>
        <v>53.189082766514161</v>
      </c>
      <c r="D190" s="120">
        <f>Sections!O186</f>
        <v>191.48069795945099</v>
      </c>
      <c r="E190" s="179">
        <f>Sections!P186</f>
        <v>3</v>
      </c>
      <c r="F190" s="120">
        <f>Sections!AD186</f>
        <v>6.8582415088433493</v>
      </c>
      <c r="G190" s="120">
        <f>Sections!W186</f>
        <v>509.23413459775685</v>
      </c>
      <c r="H190" s="126">
        <f>Sections!U186</f>
        <v>53.317867629536536</v>
      </c>
      <c r="I190" s="120">
        <f>Sections!V186+I189</f>
        <v>4.4101916187683976</v>
      </c>
    </row>
    <row r="191" spans="2:9">
      <c r="B191" s="120">
        <f>Sections!M187</f>
        <v>161</v>
      </c>
      <c r="C191" s="120">
        <f>Sections!N187</f>
        <v>53.317867629536536</v>
      </c>
      <c r="D191" s="120">
        <f>Sections!O187</f>
        <v>191.94432346633153</v>
      </c>
      <c r="E191" s="179">
        <f>Sections!P187</f>
        <v>3</v>
      </c>
      <c r="F191" s="120">
        <f>Sections!AD187</f>
        <v>6.8582415088433493</v>
      </c>
      <c r="G191" s="120">
        <f>Sections!W187</f>
        <v>511.70310154094039</v>
      </c>
      <c r="H191" s="126">
        <f>Sections!U187</f>
        <v>53.446342172111898</v>
      </c>
      <c r="I191" s="120">
        <f>Sections!V187+I190</f>
        <v>4.4289244881795575</v>
      </c>
    </row>
    <row r="192" spans="2:9">
      <c r="B192" s="120">
        <f>Sections!M188</f>
        <v>162</v>
      </c>
      <c r="C192" s="120">
        <f>Sections!N188</f>
        <v>53.446342172111898</v>
      </c>
      <c r="D192" s="120">
        <f>Sections!O188</f>
        <v>192.40683181960284</v>
      </c>
      <c r="E192" s="179">
        <f>Sections!P188</f>
        <v>3</v>
      </c>
      <c r="F192" s="120">
        <f>Sections!AD188</f>
        <v>6.8582415088433493</v>
      </c>
      <c r="G192" s="120">
        <f>Sections!W188</f>
        <v>514.172068484124</v>
      </c>
      <c r="H192" s="126">
        <f>Sections!U188</f>
        <v>53.574508626735472</v>
      </c>
      <c r="I192" s="120">
        <f>Sections!V188+I191</f>
        <v>4.4476124352952011</v>
      </c>
    </row>
    <row r="193" spans="2:9">
      <c r="B193" s="120">
        <f>Sections!M189</f>
        <v>163</v>
      </c>
      <c r="C193" s="120">
        <f>Sections!N189</f>
        <v>53.574508626735472</v>
      </c>
      <c r="D193" s="120">
        <f>Sections!O189</f>
        <v>192.86823105624771</v>
      </c>
      <c r="E193" s="179">
        <f>Sections!P189</f>
        <v>3</v>
      </c>
      <c r="F193" s="120">
        <f>Sections!AD189</f>
        <v>6.8582415088433493</v>
      </c>
      <c r="G193" s="120">
        <f>Sections!W189</f>
        <v>516.64103542730766</v>
      </c>
      <c r="H193" s="126">
        <f>Sections!U189</f>
        <v>53.702369199261966</v>
      </c>
      <c r="I193" s="120">
        <f>Sections!V189+I192</f>
        <v>4.4662557817509398</v>
      </c>
    </row>
    <row r="194" spans="2:9">
      <c r="B194" s="120">
        <f>Sections!M190</f>
        <v>164</v>
      </c>
      <c r="C194" s="120">
        <f>Sections!N190</f>
        <v>53.702369199261966</v>
      </c>
      <c r="D194" s="120">
        <f>Sections!O190</f>
        <v>193.32852911734309</v>
      </c>
      <c r="E194" s="179">
        <f>Sections!P190</f>
        <v>4</v>
      </c>
      <c r="F194" s="120">
        <f>Sections!AD190</f>
        <v>4.7104625432718503</v>
      </c>
      <c r="G194" s="120">
        <f>Sections!W190</f>
        <v>519.1100023704912</v>
      </c>
      <c r="H194" s="126">
        <f>Sections!U190</f>
        <v>53.790011923222181</v>
      </c>
      <c r="I194" s="120">
        <f>Sections!V190+I193</f>
        <v>4.4848617515798264</v>
      </c>
    </row>
    <row r="195" spans="2:9">
      <c r="B195" s="120">
        <f>Sections!M191</f>
        <v>165</v>
      </c>
      <c r="C195" s="120">
        <f>Sections!N191</f>
        <v>53.790011923222181</v>
      </c>
      <c r="D195" s="120">
        <f>Sections!O191</f>
        <v>193.64404292359987</v>
      </c>
      <c r="E195" s="179">
        <f>Sections!P191</f>
        <v>4</v>
      </c>
      <c r="F195" s="120">
        <f>Sections!AD191</f>
        <v>4.7104625432718503</v>
      </c>
      <c r="G195" s="120">
        <f>Sections!W191</f>
        <v>520.80576888606925</v>
      </c>
      <c r="H195" s="126">
        <f>Sections!U191</f>
        <v>53.877512078667181</v>
      </c>
      <c r="I195" s="120">
        <f>Sections!V191+I194</f>
        <v>4.5034374550571803</v>
      </c>
    </row>
    <row r="196" spans="2:9">
      <c r="B196" s="120">
        <f>Sections!M192</f>
        <v>166</v>
      </c>
      <c r="C196" s="120">
        <f>Sections!N192</f>
        <v>53.877512078667181</v>
      </c>
      <c r="D196" s="120">
        <f>Sections!O192</f>
        <v>193.95904348320187</v>
      </c>
      <c r="E196" s="179">
        <f>Sections!P192</f>
        <v>4</v>
      </c>
      <c r="F196" s="120">
        <f>Sections!AD192</f>
        <v>4.7104625432718503</v>
      </c>
      <c r="G196" s="120">
        <f>Sections!W192</f>
        <v>522.50153540164695</v>
      </c>
      <c r="H196" s="126">
        <f>Sections!U192</f>
        <v>53.964870359090753</v>
      </c>
      <c r="I196" s="120">
        <f>Sections!V192+I195</f>
        <v>4.5219830394071394</v>
      </c>
    </row>
    <row r="197" spans="2:9">
      <c r="B197" s="120">
        <f>Sections!M193</f>
        <v>167</v>
      </c>
      <c r="C197" s="120">
        <f>Sections!N193</f>
        <v>53.964870359090753</v>
      </c>
      <c r="D197" s="120">
        <f>Sections!O193</f>
        <v>194.27353329272671</v>
      </c>
      <c r="E197" s="179">
        <f>Sections!P193</f>
        <v>4</v>
      </c>
      <c r="F197" s="120">
        <f>Sections!AD193</f>
        <v>4.7104625432718503</v>
      </c>
      <c r="G197" s="120">
        <f>Sections!W193</f>
        <v>524.19730191722488</v>
      </c>
      <c r="H197" s="126">
        <f>Sections!U193</f>
        <v>54.052087452382587</v>
      </c>
      <c r="I197" s="120">
        <f>Sections!V193+I196</f>
        <v>4.5404986506641292</v>
      </c>
    </row>
    <row r="198" spans="2:9">
      <c r="B198" s="120">
        <f>Sections!M194</f>
        <v>168</v>
      </c>
      <c r="C198" s="120">
        <f>Sections!N194</f>
        <v>54.052087452382587</v>
      </c>
      <c r="D198" s="120">
        <f>Sections!O194</f>
        <v>194.58751482857733</v>
      </c>
      <c r="E198" s="179">
        <f>Sections!P194</f>
        <v>4</v>
      </c>
      <c r="F198" s="120">
        <f>Sections!AD194</f>
        <v>4.7104625432718503</v>
      </c>
      <c r="G198" s="120">
        <f>Sections!W194</f>
        <v>525.89306843280269</v>
      </c>
      <c r="H198" s="126">
        <f>Sections!U194</f>
        <v>54.139164040891494</v>
      </c>
      <c r="I198" s="120">
        <f>Sections!V194+I197</f>
        <v>4.558984433686283</v>
      </c>
    </row>
    <row r="199" spans="2:9">
      <c r="B199" s="120">
        <f>Sections!M195</f>
        <v>169</v>
      </c>
      <c r="C199" s="120">
        <f>Sections!N195</f>
        <v>54.139164040891494</v>
      </c>
      <c r="D199" s="120">
        <f>Sections!O195</f>
        <v>194.90099054720937</v>
      </c>
      <c r="E199" s="179">
        <f>Sections!P195</f>
        <v>4</v>
      </c>
      <c r="F199" s="120">
        <f>Sections!AD195</f>
        <v>4.7104625432718503</v>
      </c>
      <c r="G199" s="120">
        <f>Sections!W195</f>
        <v>527.58883494838051</v>
      </c>
      <c r="H199" s="126">
        <f>Sections!U195</f>
        <v>54.226100801487675</v>
      </c>
      <c r="I199" s="120">
        <f>Sections!V195+I198</f>
        <v>4.5774405321686613</v>
      </c>
    </row>
    <row r="200" spans="2:9">
      <c r="B200" s="120">
        <f>Sections!M196</f>
        <v>170</v>
      </c>
      <c r="C200" s="120">
        <f>Sections!N196</f>
        <v>54.226100801487675</v>
      </c>
      <c r="D200" s="120">
        <f>Sections!O196</f>
        <v>195.21396288535564</v>
      </c>
      <c r="E200" s="179">
        <f>Sections!P196</f>
        <v>4</v>
      </c>
      <c r="F200" s="120">
        <f>Sections!AD196</f>
        <v>4.7104625432718503</v>
      </c>
      <c r="G200" s="120">
        <f>Sections!W196</f>
        <v>529.28460146395832</v>
      </c>
      <c r="H200" s="126">
        <f>Sections!U196</f>
        <v>54.312898405624111</v>
      </c>
      <c r="I200" s="120">
        <f>Sections!V196+I199</f>
        <v>4.5958670886562851</v>
      </c>
    </row>
    <row r="201" spans="2:9">
      <c r="B201" s="120">
        <f>Sections!M197</f>
        <v>171</v>
      </c>
      <c r="C201" s="120">
        <f>Sections!N197</f>
        <v>54.312898405624111</v>
      </c>
      <c r="D201" s="120">
        <f>Sections!O197</f>
        <v>195.52643426024682</v>
      </c>
      <c r="E201" s="179">
        <f>Sections!P197</f>
        <v>4</v>
      </c>
      <c r="F201" s="120">
        <f>Sections!AD197</f>
        <v>4.7104625432718503</v>
      </c>
      <c r="G201" s="120">
        <f>Sections!W197</f>
        <v>530.98036797953637</v>
      </c>
      <c r="H201" s="126">
        <f>Sections!U197</f>
        <v>54.399557519397071</v>
      </c>
      <c r="I201" s="120">
        <f>Sections!V197+I200</f>
        <v>4.6142642445569813</v>
      </c>
    </row>
    <row r="202" spans="2:9">
      <c r="B202" s="120">
        <f>Sections!M198</f>
        <v>172</v>
      </c>
      <c r="C202" s="120">
        <f>Sections!N198</f>
        <v>54.399557519397071</v>
      </c>
      <c r="D202" s="120">
        <f>Sections!O198</f>
        <v>195.83840706982946</v>
      </c>
      <c r="E202" s="179">
        <f>Sections!P198</f>
        <v>4</v>
      </c>
      <c r="F202" s="120">
        <f>Sections!AD198</f>
        <v>4.7104625432718503</v>
      </c>
      <c r="G202" s="120">
        <f>Sections!W198</f>
        <v>532.6761344951143</v>
      </c>
      <c r="H202" s="126">
        <f>Sections!U198</f>
        <v>54.486078803605736</v>
      </c>
      <c r="I202" s="120">
        <f>Sections!V198+I201</f>
        <v>4.6326321401540387</v>
      </c>
    </row>
    <row r="203" spans="2:9">
      <c r="B203" s="120">
        <f>Sections!M199</f>
        <v>173</v>
      </c>
      <c r="C203" s="120">
        <f>Sections!N199</f>
        <v>54.486078803605736</v>
      </c>
      <c r="D203" s="120">
        <f>Sections!O199</f>
        <v>196.14988369298067</v>
      </c>
      <c r="E203" s="179">
        <f>Sections!P199</f>
        <v>4</v>
      </c>
      <c r="F203" s="120">
        <f>Sections!AD199</f>
        <v>4.7104625432718503</v>
      </c>
      <c r="G203" s="120">
        <f>Sections!W199</f>
        <v>534.37190101069211</v>
      </c>
      <c r="H203" s="126">
        <f>Sections!U199</f>
        <v>54.572462913811009</v>
      </c>
      <c r="I203" s="120">
        <f>Sections!V199+I202</f>
        <v>4.6509709146186946</v>
      </c>
    </row>
    <row r="204" spans="2:9">
      <c r="B204" s="120">
        <f>Sections!M200</f>
        <v>174</v>
      </c>
      <c r="C204" s="120">
        <f>Sections!N200</f>
        <v>54.572462913811009</v>
      </c>
      <c r="D204" s="120">
        <f>Sections!O200</f>
        <v>196.46086648971965</v>
      </c>
      <c r="E204" s="179">
        <f>Sections!P200</f>
        <v>4</v>
      </c>
      <c r="F204" s="120">
        <f>Sections!AD200</f>
        <v>4.7104625432718503</v>
      </c>
      <c r="G204" s="120">
        <f>Sections!W200</f>
        <v>536.06766752627004</v>
      </c>
      <c r="H204" s="126">
        <f>Sections!U200</f>
        <v>54.658710500393454</v>
      </c>
      <c r="I204" s="120">
        <f>Sections!V200+I203</f>
        <v>4.6692807060224357</v>
      </c>
    </row>
    <row r="205" spans="2:9">
      <c r="B205" s="120">
        <f>Sections!M201</f>
        <v>175</v>
      </c>
      <c r="C205" s="120">
        <f>Sections!N201</f>
        <v>54.658710500393454</v>
      </c>
      <c r="D205" s="120">
        <f>Sections!O201</f>
        <v>196.77135780141643</v>
      </c>
      <c r="E205" s="179">
        <f>Sections!P201</f>
        <v>4</v>
      </c>
      <c r="F205" s="120">
        <f>Sections!AD201</f>
        <v>4.7104625432718503</v>
      </c>
      <c r="G205" s="120">
        <f>Sections!W201</f>
        <v>537.76343404184786</v>
      </c>
      <c r="H205" s="126">
        <f>Sections!U201</f>
        <v>54.744822208610429</v>
      </c>
      <c r="I205" s="120">
        <f>Sections!V201+I204</f>
        <v>4.6875616513491263</v>
      </c>
    </row>
    <row r="206" spans="2:9">
      <c r="B206" s="120">
        <f>Sections!M202</f>
        <v>176</v>
      </c>
      <c r="C206" s="120">
        <f>Sections!N202</f>
        <v>54.744822208610429</v>
      </c>
      <c r="D206" s="120">
        <f>Sections!O202</f>
        <v>197.08135995099755</v>
      </c>
      <c r="E206" s="179">
        <f>Sections!P202</f>
        <v>4</v>
      </c>
      <c r="F206" s="120">
        <f>Sections!AD202</f>
        <v>4.7104625432718503</v>
      </c>
      <c r="G206" s="120">
        <f>Sections!W202</f>
        <v>539.45920055742579</v>
      </c>
      <c r="H206" s="126">
        <f>Sections!U202</f>
        <v>54.8307986786524</v>
      </c>
      <c r="I206" s="120">
        <f>Sections!V202+I205</f>
        <v>4.7058138865069612</v>
      </c>
    </row>
    <row r="207" spans="2:9">
      <c r="B207" s="120">
        <f>Sections!M203</f>
        <v>177</v>
      </c>
      <c r="C207" s="120">
        <f>Sections!N203</f>
        <v>54.8307986786524</v>
      </c>
      <c r="D207" s="120">
        <f>Sections!O203</f>
        <v>197.39087524314866</v>
      </c>
      <c r="E207" s="179">
        <f>Sections!P203</f>
        <v>4</v>
      </c>
      <c r="F207" s="120">
        <f>Sections!AD203</f>
        <v>4.7104625432718503</v>
      </c>
      <c r="G207" s="120">
        <f>Sections!W203</f>
        <v>541.15496707300372</v>
      </c>
      <c r="H207" s="126">
        <f>Sections!U203</f>
        <v>54.916640545698478</v>
      </c>
      <c r="I207" s="120">
        <f>Sections!V203+I206</f>
        <v>4.7240375463402593</v>
      </c>
    </row>
    <row r="208" spans="2:9">
      <c r="B208" s="120">
        <f>Sections!M204</f>
        <v>178</v>
      </c>
      <c r="C208" s="120">
        <f>Sections!N204</f>
        <v>54.916640545698478</v>
      </c>
      <c r="D208" s="120">
        <f>Sections!O204</f>
        <v>197.69990596451453</v>
      </c>
      <c r="E208" s="179">
        <f>Sections!P204</f>
        <v>4</v>
      </c>
      <c r="F208" s="120">
        <f>Sections!AD204</f>
        <v>4.7104625432718503</v>
      </c>
      <c r="G208" s="120">
        <f>Sections!W204</f>
        <v>542.85073358858176</v>
      </c>
      <c r="H208" s="126">
        <f>Sections!U204</f>
        <v>55.002348439971158</v>
      </c>
      <c r="I208" s="120">
        <f>Sections!V204+I207</f>
        <v>4.7422327646410825</v>
      </c>
    </row>
    <row r="209" spans="2:9">
      <c r="B209" s="120">
        <f>Sections!M205</f>
        <v>179</v>
      </c>
      <c r="C209" s="120">
        <f>Sections!N205</f>
        <v>55.002348439971158</v>
      </c>
      <c r="D209" s="120">
        <f>Sections!O205</f>
        <v>198.00845438389618</v>
      </c>
      <c r="E209" s="179">
        <f>Sections!P205</f>
        <v>4</v>
      </c>
      <c r="F209" s="120">
        <f>Sections!AD205</f>
        <v>4.7104625432718503</v>
      </c>
      <c r="G209" s="120">
        <f>Sections!W205</f>
        <v>544.54650010415958</v>
      </c>
      <c r="H209" s="126">
        <f>Sections!U205</f>
        <v>55.087922986790325</v>
      </c>
      <c r="I209" s="120">
        <f>Sections!V205+I208</f>
        <v>4.7603996741607002</v>
      </c>
    </row>
    <row r="210" spans="2:9">
      <c r="B210" s="120">
        <f>Sections!M206</f>
        <v>180</v>
      </c>
      <c r="C210" s="120">
        <f>Sections!N206</f>
        <v>55.087922986790325</v>
      </c>
      <c r="D210" s="120">
        <f>Sections!O206</f>
        <v>198.31652275244517</v>
      </c>
      <c r="E210" s="179">
        <f>Sections!P206</f>
        <v>4</v>
      </c>
      <c r="F210" s="120">
        <f>Sections!AD206</f>
        <v>4.7104625432718503</v>
      </c>
      <c r="G210" s="120">
        <f>Sections!W206</f>
        <v>546.24226661973751</v>
      </c>
      <c r="H210" s="126">
        <f>Sections!U206</f>
        <v>55.173364806626445</v>
      </c>
      <c r="I210" s="120">
        <f>Sections!V206+I209</f>
        <v>4.7785384066208829</v>
      </c>
    </row>
    <row r="211" spans="2:9">
      <c r="B211" s="120">
        <f>Sections!M207</f>
        <v>181</v>
      </c>
      <c r="C211" s="120">
        <f>Sections!N207</f>
        <v>55.173364806626445</v>
      </c>
      <c r="D211" s="120">
        <f>Sections!O207</f>
        <v>198.62411330385521</v>
      </c>
      <c r="E211" s="179">
        <f>Sections!P207</f>
        <v>4</v>
      </c>
      <c r="F211" s="120">
        <f>Sections!AD207</f>
        <v>4.7104625432718503</v>
      </c>
      <c r="G211" s="120">
        <f>Sections!W207</f>
        <v>547.93803313531532</v>
      </c>
      <c r="H211" s="126">
        <f>Sections!U207</f>
        <v>55.258674515153089</v>
      </c>
      <c r="I211" s="120">
        <f>Sections!V207+I210</f>
        <v>4.796649092725052</v>
      </c>
    </row>
    <row r="212" spans="2:9">
      <c r="B212" s="120">
        <f>Sections!M208</f>
        <v>182</v>
      </c>
      <c r="C212" s="120">
        <f>Sections!N208</f>
        <v>55.258674515153089</v>
      </c>
      <c r="D212" s="120">
        <f>Sections!O208</f>
        <v>198.93122825455112</v>
      </c>
      <c r="E212" s="179">
        <f>Sections!P208</f>
        <v>4</v>
      </c>
      <c r="F212" s="120">
        <f>Sections!AD208</f>
        <v>4.7104625432718503</v>
      </c>
      <c r="G212" s="120">
        <f>Sections!W208</f>
        <v>549.63379965089337</v>
      </c>
      <c r="H212" s="126">
        <f>Sections!U208</f>
        <v>55.343852723298667</v>
      </c>
      <c r="I212" s="120">
        <f>Sections!V208+I211</f>
        <v>4.8147318621692632</v>
      </c>
    </row>
    <row r="213" spans="2:9">
      <c r="B213" s="120">
        <f>Sections!M209</f>
        <v>183</v>
      </c>
      <c r="C213" s="120">
        <f>Sections!N209</f>
        <v>55.343852723298667</v>
      </c>
      <c r="D213" s="120">
        <f>Sections!O209</f>
        <v>199.23786980387521</v>
      </c>
      <c r="E213" s="179">
        <f>Sections!P209</f>
        <v>4</v>
      </c>
      <c r="F213" s="120">
        <f>Sections!AD209</f>
        <v>4.7104625432718503</v>
      </c>
      <c r="G213" s="120">
        <f>Sections!W209</f>
        <v>551.32956616647118</v>
      </c>
      <c r="H213" s="126">
        <f>Sections!U209</f>
        <v>55.428900037297488</v>
      </c>
      <c r="I213" s="120">
        <f>Sections!V209+I212</f>
        <v>4.8327868436530448</v>
      </c>
    </row>
    <row r="214" spans="2:9">
      <c r="B214" s="120">
        <f>Sections!M210</f>
        <v>184</v>
      </c>
      <c r="C214" s="120">
        <f>Sections!N210</f>
        <v>55.428900037297488</v>
      </c>
      <c r="D214" s="120">
        <f>Sections!O210</f>
        <v>199.54404013427097</v>
      </c>
      <c r="E214" s="179">
        <f>Sections!P210</f>
        <v>4</v>
      </c>
      <c r="F214" s="120">
        <f>Sections!AD210</f>
        <v>4.7104625432718503</v>
      </c>
      <c r="G214" s="120">
        <f>Sections!W210</f>
        <v>553.02533268204911</v>
      </c>
      <c r="H214" s="126">
        <f>Sections!U210</f>
        <v>55.513817058740081</v>
      </c>
      <c r="I214" s="120">
        <f>Sections!V210+I213</f>
        <v>4.8508141648900818</v>
      </c>
    </row>
    <row r="215" spans="2:9">
      <c r="B215" s="120">
        <f>Sections!M211</f>
        <v>185</v>
      </c>
      <c r="C215" s="120">
        <f>Sections!N211</f>
        <v>55.513817058740081</v>
      </c>
      <c r="D215" s="120">
        <f>Sections!O211</f>
        <v>199.84974141146429</v>
      </c>
      <c r="E215" s="179">
        <f>Sections!P211</f>
        <v>4</v>
      </c>
      <c r="F215" s="120">
        <f>Sections!AD211</f>
        <v>4.7104625432718503</v>
      </c>
      <c r="G215" s="120">
        <f>Sections!W211</f>
        <v>554.72109919762704</v>
      </c>
      <c r="H215" s="126">
        <f>Sections!U211</f>
        <v>55.598604384622867</v>
      </c>
      <c r="I215" s="120">
        <f>Sections!V211+I214</f>
        <v>4.868813952618761</v>
      </c>
    </row>
    <row r="216" spans="2:9">
      <c r="B216" s="120">
        <f>Sections!M212</f>
        <v>186</v>
      </c>
      <c r="C216" s="120">
        <f>Sections!N212</f>
        <v>55.598604384622867</v>
      </c>
      <c r="D216" s="120">
        <f>Sections!O212</f>
        <v>200.15497578464232</v>
      </c>
      <c r="E216" s="179">
        <f>Sections!P212</f>
        <v>4</v>
      </c>
      <c r="F216" s="120">
        <f>Sections!AD212</f>
        <v>4.7104625432718503</v>
      </c>
      <c r="G216" s="120">
        <f>Sections!W212</f>
        <v>556.41686571320486</v>
      </c>
      <c r="H216" s="126">
        <f>Sections!U212</f>
        <v>55.683262607397111</v>
      </c>
      <c r="I216" s="120">
        <f>Sections!V212+I215</f>
        <v>4.8867863326125613</v>
      </c>
    </row>
    <row r="217" spans="2:9">
      <c r="B217" s="120">
        <f>Sections!M213</f>
        <v>187</v>
      </c>
      <c r="C217" s="120">
        <f>Sections!N213</f>
        <v>55.683262607397111</v>
      </c>
      <c r="D217" s="120">
        <f>Sections!O213</f>
        <v>200.45974538662961</v>
      </c>
      <c r="E217" s="179">
        <f>Sections!P213</f>
        <v>4</v>
      </c>
      <c r="F217" s="120">
        <f>Sections!AD213</f>
        <v>4.7104625432718503</v>
      </c>
      <c r="G217" s="120">
        <f>Sections!W213</f>
        <v>558.1126322287829</v>
      </c>
      <c r="H217" s="126">
        <f>Sections!U213</f>
        <v>55.767792315017218</v>
      </c>
      <c r="I217" s="120">
        <f>Sections!V213+I216</f>
        <v>4.9047314296903091</v>
      </c>
    </row>
    <row r="218" spans="2:9">
      <c r="B218" s="120">
        <f>Sections!M214</f>
        <v>188</v>
      </c>
      <c r="C218" s="120">
        <f>Sections!N214</f>
        <v>55.767792315017218</v>
      </c>
      <c r="D218" s="120">
        <f>Sections!O214</f>
        <v>200.764052334062</v>
      </c>
      <c r="E218" s="179">
        <f>Sections!P214</f>
        <v>4</v>
      </c>
      <c r="F218" s="120">
        <f>Sections!AD214</f>
        <v>4.7104625432718503</v>
      </c>
      <c r="G218" s="120">
        <f>Sections!W214</f>
        <v>559.80839874436083</v>
      </c>
      <c r="H218" s="126">
        <f>Sections!U214</f>
        <v>55.852194090988384</v>
      </c>
      <c r="I218" s="120">
        <f>Sections!V214+I217</f>
        <v>4.9226493677262928</v>
      </c>
    </row>
    <row r="219" spans="2:9">
      <c r="B219" s="120">
        <f>Sections!M215</f>
        <v>189</v>
      </c>
      <c r="C219" s="120">
        <f>Sections!N215</f>
        <v>55.852194090988384</v>
      </c>
      <c r="D219" s="120">
        <f>Sections!O215</f>
        <v>201.06789872755817</v>
      </c>
      <c r="E219" s="179">
        <f>Sections!P215</f>
        <v>4</v>
      </c>
      <c r="F219" s="120">
        <f>Sections!AD215</f>
        <v>4.7104625432718503</v>
      </c>
      <c r="G219" s="120">
        <f>Sections!W215</f>
        <v>561.50416525993876</v>
      </c>
      <c r="H219" s="126">
        <f>Sections!U215</f>
        <v>55.936468514413576</v>
      </c>
      <c r="I219" s="120">
        <f>Sections!V215+I218</f>
        <v>4.9405402696602367</v>
      </c>
    </row>
    <row r="220" spans="2:9">
      <c r="B220" s="120">
        <f>Sections!M216</f>
        <v>190</v>
      </c>
      <c r="C220" s="120">
        <f>Sections!N216</f>
        <v>55.936468514413576</v>
      </c>
      <c r="D220" s="120">
        <f>Sections!O216</f>
        <v>201.37128665188888</v>
      </c>
      <c r="E220" s="179">
        <f>Sections!P216</f>
        <v>4</v>
      </c>
      <c r="F220" s="120">
        <f>Sections!AD216</f>
        <v>4.7104625432718503</v>
      </c>
      <c r="G220" s="120">
        <f>Sections!W216</f>
        <v>563.19993177551657</v>
      </c>
      <c r="H220" s="126">
        <f>Sections!U216</f>
        <v>56.020616160039914</v>
      </c>
      <c r="I220" s="120">
        <f>Sections!V216+I219</f>
        <v>4.9584042575071479</v>
      </c>
    </row>
    <row r="221" spans="2:9">
      <c r="B221" s="120">
        <f>Sections!M217</f>
        <v>191</v>
      </c>
      <c r="C221" s="120">
        <f>Sections!N217</f>
        <v>56.020616160039914</v>
      </c>
      <c r="D221" s="120">
        <f>Sections!O217</f>
        <v>201.67421817614368</v>
      </c>
      <c r="E221" s="179">
        <f>Sections!P217</f>
        <v>4</v>
      </c>
      <c r="F221" s="120">
        <f>Sections!AD217</f>
        <v>4.7104625432718503</v>
      </c>
      <c r="G221" s="120">
        <f>Sections!W217</f>
        <v>564.8956982910945</v>
      </c>
      <c r="H221" s="126">
        <f>Sections!U217</f>
        <v>56.104637598304372</v>
      </c>
      <c r="I221" s="120">
        <f>Sections!V217+I220</f>
        <v>4.9762414523670175</v>
      </c>
    </row>
    <row r="222" spans="2:9">
      <c r="B222" s="120">
        <f>Sections!M218</f>
        <v>192</v>
      </c>
      <c r="C222" s="120">
        <f>Sections!N218</f>
        <v>56.104637598304372</v>
      </c>
      <c r="D222" s="120">
        <f>Sections!O218</f>
        <v>201.97669535389574</v>
      </c>
      <c r="E222" s="179">
        <f>Sections!P218</f>
        <v>4</v>
      </c>
      <c r="F222" s="120">
        <f>Sections!AD218</f>
        <v>4.7104625432718503</v>
      </c>
      <c r="G222" s="120">
        <f>Sections!W218</f>
        <v>566.59146480667232</v>
      </c>
      <c r="H222" s="126">
        <f>Sections!U218</f>
        <v>56.188533395378926</v>
      </c>
      <c r="I222" s="120">
        <f>Sections!V218+I221</f>
        <v>4.9940519744344067</v>
      </c>
    </row>
    <row r="223" spans="2:9">
      <c r="B223" s="120">
        <f>Sections!M219</f>
        <v>193</v>
      </c>
      <c r="C223" s="120">
        <f>Sections!N219</f>
        <v>56.188533395378926</v>
      </c>
      <c r="D223" s="120">
        <f>Sections!O219</f>
        <v>202.27872022336413</v>
      </c>
      <c r="E223" s="179">
        <f>Sections!P219</f>
        <v>4</v>
      </c>
      <c r="F223" s="120">
        <f>Sections!AD219</f>
        <v>4.7104625432718503</v>
      </c>
      <c r="G223" s="120">
        <f>Sections!W219</f>
        <v>568.28723132225036</v>
      </c>
      <c r="H223" s="126">
        <f>Sections!U219</f>
        <v>56.272304113215029</v>
      </c>
      <c r="I223" s="120">
        <f>Sections!V219+I222</f>
        <v>5.0118359430078874</v>
      </c>
    </row>
    <row r="224" spans="2:9">
      <c r="B224" s="120">
        <f>Sections!M220</f>
        <v>194</v>
      </c>
      <c r="C224" s="120">
        <f>Sections!N220</f>
        <v>56.272304113215029</v>
      </c>
      <c r="D224" s="120">
        <f>Sections!O220</f>
        <v>202.58029480757412</v>
      </c>
      <c r="E224" s="179">
        <f>Sections!P220</f>
        <v>4</v>
      </c>
      <c r="F224" s="120">
        <f>Sections!AD220</f>
        <v>4.7104625432718503</v>
      </c>
      <c r="G224" s="120">
        <f>Sections!W220</f>
        <v>569.98299783782829</v>
      </c>
      <c r="H224" s="126">
        <f>Sections!U220</f>
        <v>56.355950309587548</v>
      </c>
      <c r="I224" s="120">
        <f>Sections!V220+I223</f>
        <v>5.0295934764993691</v>
      </c>
    </row>
    <row r="225" spans="2:9">
      <c r="B225" s="120">
        <f>Sections!M221</f>
        <v>195</v>
      </c>
      <c r="C225" s="120">
        <f>Sections!N221</f>
        <v>56.355950309587548</v>
      </c>
      <c r="D225" s="120">
        <f>Sections!O221</f>
        <v>202.88142111451518</v>
      </c>
      <c r="E225" s="179">
        <f>Sections!P221</f>
        <v>4</v>
      </c>
      <c r="F225" s="120">
        <f>Sections!AD221</f>
        <v>4.7104625432718503</v>
      </c>
      <c r="G225" s="120">
        <f>Sections!W221</f>
        <v>571.67876435340611</v>
      </c>
      <c r="H225" s="126">
        <f>Sections!U221</f>
        <v>56.439472538138098</v>
      </c>
      <c r="I225" s="120">
        <f>Sections!V221+I224</f>
        <v>5.0473246924432997</v>
      </c>
    </row>
    <row r="226" spans="2:9">
      <c r="B226" s="120">
        <f>Sections!M222</f>
        <v>196</v>
      </c>
      <c r="C226" s="120">
        <f>Sections!N222</f>
        <v>56.439472538138098</v>
      </c>
      <c r="D226" s="120">
        <f>Sections!O222</f>
        <v>203.18210113729717</v>
      </c>
      <c r="E226" s="179">
        <f>Sections!P222</f>
        <v>4</v>
      </c>
      <c r="F226" s="120">
        <f>Sections!AD222</f>
        <v>4.7104625432718503</v>
      </c>
      <c r="G226" s="120">
        <f>Sections!W222</f>
        <v>573.37453086898392</v>
      </c>
      <c r="H226" s="126">
        <f>Sections!U222</f>
        <v>56.522871348417787</v>
      </c>
      <c r="I226" s="120">
        <f>Sections!V222+I225</f>
        <v>5.0650297075057402</v>
      </c>
    </row>
    <row r="227" spans="2:9">
      <c r="B227" s="120">
        <f>Sections!M223</f>
        <v>197</v>
      </c>
      <c r="C227" s="120">
        <f>Sections!N223</f>
        <v>56.522871348417787</v>
      </c>
      <c r="D227" s="120">
        <f>Sections!O223</f>
        <v>203.48233685430404</v>
      </c>
      <c r="E227" s="179">
        <f>Sections!P223</f>
        <v>4</v>
      </c>
      <c r="F227" s="120">
        <f>Sections!AD223</f>
        <v>4.7104625432718503</v>
      </c>
      <c r="G227" s="120">
        <f>Sections!W223</f>
        <v>575.07029738456197</v>
      </c>
      <c r="H227" s="126">
        <f>Sections!U223</f>
        <v>56.606147285929403</v>
      </c>
      <c r="I227" s="120">
        <f>Sections!V223+I226</f>
        <v>5.0827086374933188</v>
      </c>
    </row>
    <row r="228" spans="2:9">
      <c r="B228" s="120">
        <f>Sections!M224</f>
        <v>198</v>
      </c>
      <c r="C228" s="120">
        <f>Sections!N224</f>
        <v>56.606147285929403</v>
      </c>
      <c r="D228" s="120">
        <f>Sections!O224</f>
        <v>203.78213022934585</v>
      </c>
      <c r="E228" s="179">
        <f>Sections!P224</f>
        <v>4</v>
      </c>
      <c r="F228" s="120">
        <f>Sections!AD224</f>
        <v>4.7104625432718503</v>
      </c>
      <c r="G228" s="120">
        <f>Sections!W224</f>
        <v>576.7660639001399</v>
      </c>
      <c r="H228" s="126">
        <f>Sections!U224</f>
        <v>56.68930089216903</v>
      </c>
      <c r="I228" s="120">
        <f>Sections!V224+I227</f>
        <v>5.1003615973620686</v>
      </c>
    </row>
    <row r="229" spans="2:9">
      <c r="B229" s="120">
        <f>Sections!M225</f>
        <v>199</v>
      </c>
      <c r="C229" s="120">
        <f>Sections!N225</f>
        <v>56.68930089216903</v>
      </c>
      <c r="D229" s="120">
        <f>Sections!O225</f>
        <v>204.08148321180852</v>
      </c>
      <c r="E229" s="179">
        <f>Sections!P225</f>
        <v>4</v>
      </c>
      <c r="F229" s="120">
        <f>Sections!AD225</f>
        <v>4.7104625432718503</v>
      </c>
      <c r="G229" s="120">
        <f>Sections!W225</f>
        <v>578.46183041571771</v>
      </c>
      <c r="H229" s="126">
        <f>Sections!U225</f>
        <v>56.772332704667157</v>
      </c>
      <c r="I229" s="120">
        <f>Sections!V225+I228</f>
        <v>5.1179887012261522</v>
      </c>
    </row>
    <row r="230" spans="2:9">
      <c r="B230" s="120">
        <f>Sections!M226</f>
        <v>200</v>
      </c>
      <c r="C230" s="120">
        <f>Sections!N226</f>
        <v>56.772332704667157</v>
      </c>
      <c r="D230" s="120">
        <f>Sections!O226</f>
        <v>204.38039773680177</v>
      </c>
      <c r="E230" s="179">
        <f>Sections!P226</f>
        <v>4</v>
      </c>
      <c r="F230" s="120">
        <f>Sections!AD226</f>
        <v>4.7104625432718503</v>
      </c>
      <c r="G230" s="120">
        <f>Sections!W226</f>
        <v>580.15759693129553</v>
      </c>
      <c r="H230" s="126">
        <f>Sections!U226</f>
        <v>56.855243257029194</v>
      </c>
      <c r="I230" s="120">
        <f>Sections!V226+I229</f>
        <v>5.1355900623664636</v>
      </c>
    </row>
    <row r="231" spans="2:9">
      <c r="B231" s="120">
        <f>Sections!M227</f>
        <v>201</v>
      </c>
      <c r="C231" s="120">
        <f>Sections!N227</f>
        <v>56.855243257029194</v>
      </c>
      <c r="D231" s="120">
        <f>Sections!O227</f>
        <v>204.67887572530509</v>
      </c>
      <c r="E231" s="179">
        <f>Sections!P227</f>
        <v>4</v>
      </c>
      <c r="F231" s="120">
        <f>Sections!AD227</f>
        <v>4.7104625432718503</v>
      </c>
      <c r="G231" s="120">
        <f>Sections!W227</f>
        <v>581.85336344687346</v>
      </c>
      <c r="H231" s="126">
        <f>Sections!U227</f>
        <v>56.938033078975494</v>
      </c>
      <c r="I231" s="120">
        <f>Sections!V227+I230</f>
        <v>5.1531657932391255</v>
      </c>
    </row>
    <row r="232" spans="2:9">
      <c r="B232" s="120">
        <f>Sections!M228</f>
        <v>202</v>
      </c>
      <c r="C232" s="120">
        <f>Sections!N228</f>
        <v>56.938033078975494</v>
      </c>
      <c r="D232" s="120">
        <f>Sections!O228</f>
        <v>204.97691908431179</v>
      </c>
      <c r="E232" s="179">
        <f>Sections!P228</f>
        <v>4</v>
      </c>
      <c r="F232" s="120">
        <f>Sections!AD228</f>
        <v>4.7104625432718503</v>
      </c>
      <c r="G232" s="120">
        <f>Sections!W228</f>
        <v>583.54912996245127</v>
      </c>
      <c r="H232" s="126">
        <f>Sections!U228</f>
        <v>57.020702696380823</v>
      </c>
      <c r="I232" s="120">
        <f>Sections!V228+I231</f>
        <v>5.1707160054838681</v>
      </c>
    </row>
    <row r="233" spans="2:9">
      <c r="B233" s="120">
        <f>Sections!M229</f>
        <v>203</v>
      </c>
      <c r="C233" s="120">
        <f>Sections!N229</f>
        <v>57.020702696380823</v>
      </c>
      <c r="D233" s="120">
        <f>Sections!O229</f>
        <v>205.27452970697098</v>
      </c>
      <c r="E233" s="179">
        <f>Sections!P229</f>
        <v>4</v>
      </c>
      <c r="F233" s="120">
        <f>Sections!AD229</f>
        <v>4.7104625432718503</v>
      </c>
      <c r="G233" s="120">
        <f>Sections!W229</f>
        <v>585.2448964780292</v>
      </c>
      <c r="H233" s="126">
        <f>Sections!U229</f>
        <v>57.103252631313346</v>
      </c>
      <c r="I233" s="120">
        <f>Sections!V229+I232</f>
        <v>5.1882408099323047</v>
      </c>
    </row>
    <row r="234" spans="2:9">
      <c r="B234" s="120">
        <f>Sections!M230</f>
        <v>204</v>
      </c>
      <c r="C234" s="120">
        <f>Sections!N230</f>
        <v>57.103252631313346</v>
      </c>
      <c r="D234" s="120">
        <f>Sections!O230</f>
        <v>205.57170947272806</v>
      </c>
      <c r="E234" s="179">
        <f>Sections!P230</f>
        <v>4</v>
      </c>
      <c r="F234" s="120">
        <f>Sections!AD230</f>
        <v>4.7104625432718503</v>
      </c>
      <c r="G234" s="120">
        <f>Sections!W230</f>
        <v>586.94066299360702</v>
      </c>
      <c r="H234" s="126">
        <f>Sections!U230</f>
        <v>57.185683402073096</v>
      </c>
      <c r="I234" s="120">
        <f>Sections!V230+I233</f>
        <v>5.2057403166160992</v>
      </c>
    </row>
    <row r="235" spans="2:9">
      <c r="B235" s="120">
        <f>Sections!M231</f>
        <v>205</v>
      </c>
      <c r="C235" s="120">
        <f>Sections!N231</f>
        <v>57.185683402073096</v>
      </c>
      <c r="D235" s="120">
        <f>Sections!O231</f>
        <v>205.86846024746316</v>
      </c>
      <c r="E235" s="179">
        <f>Sections!P231</f>
        <v>4</v>
      </c>
      <c r="F235" s="120">
        <f>Sections!AD231</f>
        <v>4.7104625432718503</v>
      </c>
      <c r="G235" s="120">
        <f>Sections!W231</f>
        <v>588.63642950918484</v>
      </c>
      <c r="H235" s="126">
        <f>Sections!U231</f>
        <v>57.267995523229921</v>
      </c>
      <c r="I235" s="120">
        <f>Sections!V231+I234</f>
        <v>5.2232146347750232</v>
      </c>
    </row>
    <row r="236" spans="2:9">
      <c r="B236" s="120">
        <f>Sections!M232</f>
        <v>206</v>
      </c>
      <c r="C236" s="120">
        <f>Sections!N232</f>
        <v>57.267995523229921</v>
      </c>
      <c r="D236" s="120">
        <f>Sections!O232</f>
        <v>206.16478388362771</v>
      </c>
      <c r="E236" s="179">
        <f>Sections!P232</f>
        <v>4</v>
      </c>
      <c r="F236" s="120">
        <f>Sections!AD232</f>
        <v>4.7104625432718503</v>
      </c>
      <c r="G236" s="120">
        <f>Sections!W232</f>
        <v>590.33219602476277</v>
      </c>
      <c r="H236" s="126">
        <f>Sections!U232</f>
        <v>57.350189505660971</v>
      </c>
      <c r="I236" s="120">
        <f>Sections!V232+I235</f>
        <v>5.2406638728649115</v>
      </c>
    </row>
    <row r="237" spans="2:9">
      <c r="B237" s="120">
        <f>Sections!M233</f>
        <v>207</v>
      </c>
      <c r="C237" s="120">
        <f>Sections!N233</f>
        <v>57.350189505660971</v>
      </c>
      <c r="D237" s="120">
        <f>Sections!O233</f>
        <v>206.46068222037951</v>
      </c>
      <c r="E237" s="179">
        <f>Sections!P233</f>
        <v>4</v>
      </c>
      <c r="F237" s="120">
        <f>Sections!AD233</f>
        <v>4.7104625432718503</v>
      </c>
      <c r="G237" s="120">
        <f>Sections!W233</f>
        <v>592.02796254034058</v>
      </c>
      <c r="H237" s="126">
        <f>Sections!U233</f>
        <v>57.432265856587705</v>
      </c>
      <c r="I237" s="120">
        <f>Sections!V233+I236</f>
        <v>5.2580881385655198</v>
      </c>
    </row>
    <row r="238" spans="2:9">
      <c r="B238" s="120">
        <f>Sections!M234</f>
        <v>208</v>
      </c>
      <c r="C238" s="120">
        <f>Sections!N234</f>
        <v>57.432265856587705</v>
      </c>
      <c r="D238" s="120">
        <f>Sections!O234</f>
        <v>206.75615708371575</v>
      </c>
      <c r="E238" s="179">
        <f>Sections!P234</f>
        <v>4</v>
      </c>
      <c r="F238" s="120">
        <f>Sections!AD234</f>
        <v>4.7104625432718503</v>
      </c>
      <c r="G238" s="120">
        <f>Sections!W234</f>
        <v>593.72372905591862</v>
      </c>
      <c r="H238" s="126">
        <f>Sections!U234</f>
        <v>57.51422507961238</v>
      </c>
      <c r="I238" s="120">
        <f>Sections!V234+I237</f>
        <v>5.2754875387882736</v>
      </c>
    </row>
    <row r="239" spans="2:9">
      <c r="B239" s="120">
        <f>Sections!M235</f>
        <v>209</v>
      </c>
      <c r="C239" s="120">
        <f>Sections!N235</f>
        <v>57.51422507961238</v>
      </c>
      <c r="D239" s="120">
        <f>Sections!O235</f>
        <v>207.05121028660457</v>
      </c>
      <c r="E239" s="179">
        <f>Sections!P235</f>
        <v>4</v>
      </c>
      <c r="F239" s="120">
        <f>Sections!AD235</f>
        <v>4.7104625432718503</v>
      </c>
      <c r="G239" s="120">
        <f>Sections!W235</f>
        <v>595.41949557149644</v>
      </c>
      <c r="H239" s="126">
        <f>Sections!U235</f>
        <v>57.596067674754131</v>
      </c>
      <c r="I239" s="120">
        <f>Sections!V235+I238</f>
        <v>5.2928621796839224</v>
      </c>
    </row>
    <row r="240" spans="2:9">
      <c r="B240" s="120">
        <f>Sections!M236</f>
        <v>210</v>
      </c>
      <c r="C240" s="120">
        <f>Sections!N236</f>
        <v>57.596067674754131</v>
      </c>
      <c r="D240" s="120">
        <f>Sections!O236</f>
        <v>207.34584362911488</v>
      </c>
      <c r="E240" s="179">
        <f>Sections!P236</f>
        <v>4</v>
      </c>
      <c r="F240" s="120">
        <f>Sections!AD236</f>
        <v>4.7104625432718503</v>
      </c>
      <c r="G240" s="120">
        <f>Sections!W236</f>
        <v>597.11526208707437</v>
      </c>
      <c r="H240" s="126">
        <f>Sections!U236</f>
        <v>57.677794138484536</v>
      </c>
      <c r="I240" s="120">
        <f>Sections!V236+I239</f>
        <v>5.3102121666500937</v>
      </c>
    </row>
    <row r="241" spans="2:9">
      <c r="B241" s="120">
        <f>Sections!M237</f>
        <v>211</v>
      </c>
      <c r="C241" s="120">
        <f>Sections!N237</f>
        <v>57.677794138484536</v>
      </c>
      <c r="D241" s="120">
        <f>Sections!O237</f>
        <v>207.64005889854434</v>
      </c>
      <c r="E241" s="179">
        <f>Sections!P237</f>
        <v>4</v>
      </c>
      <c r="F241" s="120">
        <f>Sections!AD237</f>
        <v>4.7104625432718503</v>
      </c>
      <c r="G241" s="120">
        <f>Sections!W237</f>
        <v>598.81102860265219</v>
      </c>
      <c r="H241" s="126">
        <f>Sections!U237</f>
        <v>57.759404963762783</v>
      </c>
      <c r="I241" s="120">
        <f>Sections!V237+I240</f>
        <v>5.327537604338759</v>
      </c>
    </row>
    <row r="242" spans="2:9">
      <c r="B242" s="120">
        <f>Sections!M238</f>
        <v>212</v>
      </c>
      <c r="C242" s="120">
        <f>Sections!N238</f>
        <v>57.759404963762783</v>
      </c>
      <c r="D242" s="120">
        <f>Sections!O238</f>
        <v>207.93385786954602</v>
      </c>
      <c r="E242" s="179">
        <f>Sections!P238</f>
        <v>4</v>
      </c>
      <c r="F242" s="120">
        <f>Sections!AD238</f>
        <v>4.7104625432718503</v>
      </c>
      <c r="G242" s="120">
        <f>Sections!W238</f>
        <v>600.50679511823</v>
      </c>
      <c r="H242" s="126">
        <f>Sections!U238</f>
        <v>57.84090064007033</v>
      </c>
      <c r="I242" s="120">
        <f>Sections!V238+I241</f>
        <v>5.344838596663589</v>
      </c>
    </row>
    <row r="243" spans="2:9">
      <c r="B243" s="120">
        <f>Sections!M239</f>
        <v>213</v>
      </c>
      <c r="C243" s="120">
        <f>Sections!N239</f>
        <v>57.84090064007033</v>
      </c>
      <c r="D243" s="120">
        <f>Sections!O239</f>
        <v>208.2272423042532</v>
      </c>
      <c r="E243" s="179">
        <f>Sections!P239</f>
        <v>4</v>
      </c>
      <c r="F243" s="120">
        <f>Sections!AD239</f>
        <v>4.7104625432718503</v>
      </c>
      <c r="G243" s="120">
        <f>Sections!W239</f>
        <v>602.20256163380793</v>
      </c>
      <c r="H243" s="126">
        <f>Sections!U239</f>
        <v>57.922281653445182</v>
      </c>
      <c r="I243" s="120">
        <f>Sections!V239+I242</f>
        <v>5.3621152468072335</v>
      </c>
    </row>
    <row r="244" spans="2:9">
      <c r="B244" s="120">
        <f>Sections!M240</f>
        <v>214</v>
      </c>
      <c r="C244" s="120">
        <f>Sections!N240</f>
        <v>57.922281653445182</v>
      </c>
      <c r="D244" s="120">
        <f>Sections!O240</f>
        <v>208.52021395240266</v>
      </c>
      <c r="E244" s="179">
        <f>Sections!P240</f>
        <v>4</v>
      </c>
      <c r="F244" s="120">
        <f>Sections!AD240</f>
        <v>4.7104625432718503</v>
      </c>
      <c r="G244" s="120">
        <f>Sections!W240</f>
        <v>603.89832814938575</v>
      </c>
      <c r="H244" s="126">
        <f>Sections!U240</f>
        <v>58.003548486515683</v>
      </c>
      <c r="I244" s="120">
        <f>Sections!V240+I243</f>
        <v>5.3793676572284941</v>
      </c>
    </row>
    <row r="245" spans="2:9">
      <c r="B245" s="120">
        <f>Sections!M241</f>
        <v>215</v>
      </c>
      <c r="C245" s="120">
        <f>Sections!N241</f>
        <v>58.003548486515683</v>
      </c>
      <c r="D245" s="120">
        <f>Sections!O241</f>
        <v>208.81277455145647</v>
      </c>
      <c r="E245" s="179">
        <f>Sections!P241</f>
        <v>4</v>
      </c>
      <c r="F245" s="120">
        <f>Sections!AD241</f>
        <v>4.7104625432718503</v>
      </c>
      <c r="G245" s="120">
        <f>Sections!W241</f>
        <v>605.59409466496356</v>
      </c>
      <c r="H245" s="126">
        <f>Sections!U241</f>
        <v>58.084701618533941</v>
      </c>
      <c r="I245" s="120">
        <f>Sections!V241+I244</f>
        <v>5.3965959296694184</v>
      </c>
    </row>
    <row r="246" spans="2:9">
      <c r="B246" s="120">
        <f>Sections!M242</f>
        <v>216</v>
      </c>
      <c r="C246" s="120">
        <f>Sections!N242</f>
        <v>58.084701618533941</v>
      </c>
      <c r="D246" s="120">
        <f>Sections!O242</f>
        <v>209.10492582672219</v>
      </c>
      <c r="E246" s="179">
        <f>Sections!P242</f>
        <v>4</v>
      </c>
      <c r="F246" s="120">
        <f>Sections!AD242</f>
        <v>4.7104625432718503</v>
      </c>
      <c r="G246" s="120">
        <f>Sections!W242</f>
        <v>607.28986118054149</v>
      </c>
      <c r="H246" s="126">
        <f>Sections!U242</f>
        <v>58.165741525408777</v>
      </c>
      <c r="I246" s="120">
        <f>Sections!V242+I245</f>
        <v>5.4138001651622973</v>
      </c>
    </row>
    <row r="247" spans="2:9">
      <c r="B247" s="120">
        <f>Sections!M243</f>
        <v>217</v>
      </c>
      <c r="C247" s="120">
        <f>Sections!N243</f>
        <v>58.165741525408777</v>
      </c>
      <c r="D247" s="120">
        <f>Sections!O243</f>
        <v>209.39666949147161</v>
      </c>
      <c r="E247" s="179">
        <f>Sections!P243</f>
        <v>4</v>
      </c>
      <c r="F247" s="120">
        <f>Sections!AD243</f>
        <v>4.7104625432718503</v>
      </c>
      <c r="G247" s="120">
        <f>Sections!W243</f>
        <v>608.98562769611931</v>
      </c>
      <c r="H247" s="126">
        <f>Sections!U243</f>
        <v>58.246668679738299</v>
      </c>
      <c r="I247" s="120">
        <f>Sections!V243+I246</f>
        <v>5.4309804640365797</v>
      </c>
    </row>
    <row r="248" spans="2:9">
      <c r="B248" s="120">
        <f>Sections!M244</f>
        <v>218</v>
      </c>
      <c r="C248" s="120">
        <f>Sections!N244</f>
        <v>58.246668679738299</v>
      </c>
      <c r="D248" s="120">
        <f>Sections!O244</f>
        <v>209.68800724705787</v>
      </c>
      <c r="E248" s="179">
        <f>Sections!P244</f>
        <v>4</v>
      </c>
      <c r="F248" s="120">
        <f>Sections!AD244</f>
        <v>4.7104625432718503</v>
      </c>
      <c r="G248" s="120">
        <f>Sections!W244</f>
        <v>610.68139421169712</v>
      </c>
      <c r="H248" s="126">
        <f>Sections!U244</f>
        <v>58.327483550842054</v>
      </c>
      <c r="I248" s="120">
        <f>Sections!V244+I247</f>
        <v>5.448136925925696</v>
      </c>
    </row>
    <row r="249" spans="2:9">
      <c r="B249" s="120">
        <f>Sections!M245</f>
        <v>219</v>
      </c>
      <c r="C249" s="120">
        <f>Sections!N245</f>
        <v>58.327483550842054</v>
      </c>
      <c r="D249" s="120">
        <f>Sections!O245</f>
        <v>209.97894078303139</v>
      </c>
      <c r="E249" s="179">
        <f>Sections!P245</f>
        <v>4</v>
      </c>
      <c r="F249" s="120">
        <f>Sections!AD245</f>
        <v>4.7104625432718503</v>
      </c>
      <c r="G249" s="120">
        <f>Sections!W245</f>
        <v>612.37716072727505</v>
      </c>
      <c r="H249" s="126">
        <f>Sections!U245</f>
        <v>58.408186604792775</v>
      </c>
      <c r="I249" s="120">
        <f>Sections!V245+I248</f>
        <v>5.4652696497738011</v>
      </c>
    </row>
    <row r="250" spans="2:9">
      <c r="B250" s="120">
        <f>Sections!M246</f>
        <v>220</v>
      </c>
      <c r="C250" s="120">
        <f>Sections!N246</f>
        <v>58.408186604792775</v>
      </c>
      <c r="D250" s="120">
        <f>Sections!O246</f>
        <v>210.26947177725398</v>
      </c>
      <c r="E250" s="179">
        <f>Sections!P246</f>
        <v>4</v>
      </c>
      <c r="F250" s="120">
        <f>Sections!AD246</f>
        <v>4.7104625432718503</v>
      </c>
      <c r="G250" s="120">
        <f>Sections!W246</f>
        <v>614.07292724285287</v>
      </c>
      <c r="H250" s="126">
        <f>Sections!U246</f>
        <v>58.488778304447749</v>
      </c>
      <c r="I250" s="120">
        <f>Sections!V246+I249</f>
        <v>5.4823787338424319</v>
      </c>
    </row>
    <row r="251" spans="2:9">
      <c r="B251" s="120">
        <f>Sections!M247</f>
        <v>221</v>
      </c>
      <c r="C251" s="120">
        <f>Sections!N247</f>
        <v>58.488778304447749</v>
      </c>
      <c r="D251" s="120">
        <f>Sections!O247</f>
        <v>210.55960189601191</v>
      </c>
      <c r="E251" s="179">
        <f>Sections!P247</f>
        <v>4</v>
      </c>
      <c r="F251" s="120">
        <f>Sections!AD247</f>
        <v>4.7104625432718503</v>
      </c>
      <c r="G251" s="120">
        <f>Sections!W247</f>
        <v>615.7686937584308</v>
      </c>
      <c r="H251" s="126">
        <f>Sections!U247</f>
        <v>58.569259109479795</v>
      </c>
      <c r="I251" s="120">
        <f>Sections!V247+I250</f>
        <v>5.4994642757170826</v>
      </c>
    </row>
    <row r="252" spans="2:9">
      <c r="B252" s="120">
        <f>Sections!M248</f>
        <v>222</v>
      </c>
      <c r="C252" s="120">
        <f>Sections!N248</f>
        <v>58.569259109479795</v>
      </c>
      <c r="D252" s="120">
        <f>Sections!O248</f>
        <v>210.84933279412726</v>
      </c>
      <c r="E252" s="179">
        <f>Sections!P248</f>
        <v>4</v>
      </c>
      <c r="F252" s="120">
        <f>Sections!AD248</f>
        <v>4.7104625432718503</v>
      </c>
      <c r="G252" s="120">
        <f>Sections!W248</f>
        <v>617.46446027400873</v>
      </c>
      <c r="H252" s="126">
        <f>Sections!U248</f>
        <v>58.649629476407824</v>
      </c>
      <c r="I252" s="120">
        <f>Sections!V248+I251</f>
        <v>5.5165263723136952</v>
      </c>
    </row>
    <row r="253" spans="2:9">
      <c r="B253" s="120">
        <f>Sections!M249</f>
        <v>223</v>
      </c>
      <c r="C253" s="120">
        <f>Sections!N249</f>
        <v>58.649629476407824</v>
      </c>
      <c r="D253" s="120">
        <f>Sections!O249</f>
        <v>211.13866611506816</v>
      </c>
      <c r="E253" s="179">
        <f>Sections!P249</f>
        <v>4</v>
      </c>
      <c r="F253" s="120">
        <f>Sections!AD249</f>
        <v>4.7104625432718503</v>
      </c>
      <c r="G253" s="120">
        <f>Sections!W249</f>
        <v>619.16022678958655</v>
      </c>
      <c r="H253" s="126">
        <f>Sections!U249</f>
        <v>58.729889858627089</v>
      </c>
      <c r="I253" s="120">
        <f>Sections!V249+I252</f>
        <v>5.5335651198850782</v>
      </c>
    </row>
    <row r="254" spans="2:9">
      <c r="B254" s="120">
        <f>Sections!M250</f>
        <v>224</v>
      </c>
      <c r="C254" s="120">
        <f>Sections!N250</f>
        <v>58.729889858627089</v>
      </c>
      <c r="D254" s="120">
        <f>Sections!O250</f>
        <v>211.42760349105754</v>
      </c>
      <c r="E254" s="179">
        <f>Sections!P250</f>
        <v>4</v>
      </c>
      <c r="F254" s="120">
        <f>Sections!AD250</f>
        <v>4.7104625432718503</v>
      </c>
      <c r="G254" s="120">
        <f>Sections!W250</f>
        <v>620.85599330516436</v>
      </c>
      <c r="H254" s="126">
        <f>Sections!U250</f>
        <v>58.810040706439004</v>
      </c>
      <c r="I254" s="120">
        <f>Sections!V250+I253</f>
        <v>5.5505806140272398</v>
      </c>
    </row>
    <row r="255" spans="2:9">
      <c r="B255" s="120">
        <f>Sections!M251</f>
        <v>225</v>
      </c>
      <c r="C255" s="120">
        <f>Sections!N251</f>
        <v>58.810040706439004</v>
      </c>
      <c r="D255" s="120">
        <f>Sections!O251</f>
        <v>211.71614654318043</v>
      </c>
      <c r="E255" s="179">
        <f>Sections!P251</f>
        <v>4</v>
      </c>
      <c r="F255" s="120">
        <f>Sections!AD251</f>
        <v>4.7104625432718503</v>
      </c>
      <c r="G255" s="120">
        <f>Sections!W251</f>
        <v>622.55175982074229</v>
      </c>
      <c r="H255" s="126">
        <f>Sections!U251</f>
        <v>58.890082467080624</v>
      </c>
      <c r="I255" s="120">
        <f>Sections!V251+I254</f>
        <v>5.567572949685645</v>
      </c>
    </row>
    <row r="256" spans="2:9">
      <c r="B256" s="120">
        <f>Sections!M252</f>
        <v>226</v>
      </c>
      <c r="C256" s="120">
        <f>Sections!N252</f>
        <v>58.890082467080624</v>
      </c>
      <c r="D256" s="120">
        <f>Sections!O252</f>
        <v>212.00429688149026</v>
      </c>
      <c r="E256" s="179">
        <f>Sections!P252</f>
        <v>4</v>
      </c>
      <c r="F256" s="120">
        <f>Sections!AD252</f>
        <v>4.7104625432718503</v>
      </c>
      <c r="G256" s="120">
        <f>Sections!W252</f>
        <v>624.24752633632022</v>
      </c>
      <c r="H256" s="126">
        <f>Sections!U252</f>
        <v>58.970015584753753</v>
      </c>
      <c r="I256" s="120">
        <f>Sections!V252+I255</f>
        <v>5.584542221161394</v>
      </c>
    </row>
    <row r="257" spans="2:9">
      <c r="B257" s="120">
        <f>Sections!M253</f>
        <v>227</v>
      </c>
      <c r="C257" s="120">
        <f>Sections!N253</f>
        <v>58.970015584753753</v>
      </c>
      <c r="D257" s="120">
        <f>Sections!O253</f>
        <v>212.29205610511352</v>
      </c>
      <c r="E257" s="179">
        <f>Sections!P253</f>
        <v>4</v>
      </c>
      <c r="F257" s="120">
        <f>Sections!AD253</f>
        <v>4.7104625432718503</v>
      </c>
      <c r="G257" s="120">
        <f>Sections!W253</f>
        <v>625.94329285189804</v>
      </c>
      <c r="H257" s="126">
        <f>Sections!U253</f>
        <v>59.049840500653715</v>
      </c>
      <c r="I257" s="120">
        <f>Sections!V253+I256</f>
        <v>5.6014885221173332</v>
      </c>
    </row>
    <row r="258" spans="2:9">
      <c r="B258" s="120">
        <f>Sections!M254</f>
        <v>228</v>
      </c>
      <c r="C258" s="120">
        <f>Sections!N254</f>
        <v>59.049840500653715</v>
      </c>
      <c r="D258" s="120">
        <f>Sections!O254</f>
        <v>212.57942580235337</v>
      </c>
      <c r="E258" s="179">
        <f>Sections!P254</f>
        <v>4</v>
      </c>
      <c r="F258" s="120">
        <f>Sections!AD254</f>
        <v>4.7104625432718503</v>
      </c>
      <c r="G258" s="120">
        <f>Sections!W254</f>
        <v>627.63905936747585</v>
      </c>
      <c r="H258" s="126">
        <f>Sections!U254</f>
        <v>59.129557652997775</v>
      </c>
      <c r="I258" s="120">
        <f>Sections!V254+I257</f>
        <v>5.6184119455840849</v>
      </c>
    </row>
    <row r="259" spans="2:9">
      <c r="B259" s="120">
        <f>Sections!M255</f>
        <v>229</v>
      </c>
      <c r="C259" s="120">
        <f>Sections!N255</f>
        <v>59.129557652997775</v>
      </c>
      <c r="D259" s="120">
        <f>Sections!O255</f>
        <v>212.86640755079199</v>
      </c>
      <c r="E259" s="179">
        <f>Sections!P255</f>
        <v>4</v>
      </c>
      <c r="F259" s="120">
        <f>Sections!AD255</f>
        <v>4.7104625432718503</v>
      </c>
      <c r="G259" s="120">
        <f>Sections!W255</f>
        <v>629.33482588305378</v>
      </c>
      <c r="H259" s="126">
        <f>Sections!U255</f>
        <v>59.209167477053178</v>
      </c>
      <c r="I259" s="120">
        <f>Sections!V255+I258</f>
        <v>5.6353125839660017</v>
      </c>
    </row>
    <row r="260" spans="2:9">
      <c r="B260" s="120">
        <f>Sections!M256</f>
        <v>230</v>
      </c>
      <c r="C260" s="120">
        <f>Sections!N256</f>
        <v>59.209167477053178</v>
      </c>
      <c r="D260" s="120">
        <f>Sections!O256</f>
        <v>213.15300291739143</v>
      </c>
      <c r="E260" s="179">
        <f>Sections!P256</f>
        <v>4</v>
      </c>
      <c r="F260" s="120">
        <f>Sections!AD256</f>
        <v>4.7104625432718503</v>
      </c>
      <c r="G260" s="120">
        <f>Sections!W256</f>
        <v>631.03059239863171</v>
      </c>
      <c r="H260" s="126">
        <f>Sections!U256</f>
        <v>59.288670405164893</v>
      </c>
      <c r="I260" s="120">
        <f>Sections!V256+I259</f>
        <v>5.6521905290470578</v>
      </c>
    </row>
    <row r="261" spans="2:9">
      <c r="B261" s="120">
        <f>Sections!M257</f>
        <v>231</v>
      </c>
      <c r="C261" s="120">
        <f>Sections!N257</f>
        <v>59.288670405164893</v>
      </c>
      <c r="D261" s="120">
        <f>Sections!O257</f>
        <v>213.43921345859363</v>
      </c>
      <c r="E261" s="179">
        <f>Sections!P257</f>
        <v>4</v>
      </c>
      <c r="F261" s="120">
        <f>Sections!AD257</f>
        <v>4.7104625432718503</v>
      </c>
      <c r="G261" s="120">
        <f>Sections!W257</f>
        <v>632.72635891420953</v>
      </c>
      <c r="H261" s="126">
        <f>Sections!U257</f>
        <v>59.368066866783018</v>
      </c>
      <c r="I261" s="120">
        <f>Sections!V257+I260</f>
        <v>5.6690458719966648</v>
      </c>
    </row>
    <row r="262" spans="2:9">
      <c r="B262" s="120">
        <f>Sections!M258</f>
        <v>232</v>
      </c>
      <c r="C262" s="120">
        <f>Sections!N258</f>
        <v>59.368066866783018</v>
      </c>
      <c r="D262" s="120">
        <f>Sections!O258</f>
        <v>213.72504072041886</v>
      </c>
      <c r="E262" s="179">
        <f>Sections!P258</f>
        <v>4</v>
      </c>
      <c r="F262" s="120">
        <f>Sections!AD258</f>
        <v>4.7104625432718503</v>
      </c>
      <c r="G262" s="120">
        <f>Sections!W258</f>
        <v>634.42212542978757</v>
      </c>
      <c r="H262" s="126">
        <f>Sections!U258</f>
        <v>59.447357288489819</v>
      </c>
      <c r="I262" s="120">
        <f>Sections!V258+I261</f>
        <v>5.6858787033754119</v>
      </c>
    </row>
    <row r="263" spans="2:9">
      <c r="B263" s="120">
        <f>Sections!M259</f>
        <v>233</v>
      </c>
      <c r="C263" s="120">
        <f>Sections!N259</f>
        <v>59.447357288489819</v>
      </c>
      <c r="D263" s="120">
        <f>Sections!O259</f>
        <v>214.01048623856335</v>
      </c>
      <c r="E263" s="179">
        <f>Sections!P259</f>
        <v>4</v>
      </c>
      <c r="F263" s="120">
        <f>Sections!AD259</f>
        <v>4.7104625432718503</v>
      </c>
      <c r="G263" s="120">
        <f>Sections!W259</f>
        <v>636.11789194536539</v>
      </c>
      <c r="H263" s="126">
        <f>Sections!U259</f>
        <v>59.526542094026489</v>
      </c>
      <c r="I263" s="120">
        <f>Sections!V259+I262</f>
        <v>5.7026891131407487</v>
      </c>
    </row>
    <row r="264" spans="2:9">
      <c r="B264" s="120">
        <f>Sections!M260</f>
        <v>234</v>
      </c>
      <c r="C264" s="120">
        <f>Sections!N260</f>
        <v>59.526542094026489</v>
      </c>
      <c r="D264" s="120">
        <f>Sections!O260</f>
        <v>214.29555153849537</v>
      </c>
      <c r="E264" s="179">
        <f>Sections!P260</f>
        <v>4</v>
      </c>
      <c r="F264" s="120">
        <f>Sections!AD260</f>
        <v>4.7104625432718503</v>
      </c>
      <c r="G264" s="120">
        <f>Sections!W260</f>
        <v>637.81365846094332</v>
      </c>
      <c r="H264" s="126">
        <f>Sections!U260</f>
        <v>59.60562170431956</v>
      </c>
      <c r="I264" s="120">
        <f>Sections!V260+I263</f>
        <v>5.7194771906525892</v>
      </c>
    </row>
    <row r="265" spans="2:9">
      <c r="B265" s="120">
        <f>Sections!M261</f>
        <v>235</v>
      </c>
      <c r="C265" s="120">
        <f>Sections!N261</f>
        <v>59.60562170431956</v>
      </c>
      <c r="D265" s="120">
        <f>Sections!O261</f>
        <v>214.58023813555042</v>
      </c>
      <c r="E265" s="179">
        <f>Sections!P261</f>
        <v>4</v>
      </c>
      <c r="F265" s="120">
        <f>Sections!AD261</f>
        <v>4.7104625432718503</v>
      </c>
      <c r="G265" s="120">
        <f>Sections!W261</f>
        <v>639.50942497652113</v>
      </c>
      <c r="H265" s="126">
        <f>Sections!U261</f>
        <v>59.684596537507019</v>
      </c>
      <c r="I265" s="120">
        <f>Sections!V261+I264</f>
        <v>5.7362430246788598</v>
      </c>
    </row>
    <row r="266" spans="2:9">
      <c r="B266" s="120">
        <f>Sections!M262</f>
        <v>236</v>
      </c>
      <c r="C266" s="120">
        <f>Sections!N262</f>
        <v>59.684596537507019</v>
      </c>
      <c r="D266" s="120">
        <f>Sections!O262</f>
        <v>214.86454753502528</v>
      </c>
      <c r="E266" s="179">
        <f>Sections!P262</f>
        <v>4</v>
      </c>
      <c r="F266" s="120">
        <f>Sections!AD262</f>
        <v>4.7104625432718503</v>
      </c>
      <c r="G266" s="120">
        <f>Sections!W262</f>
        <v>641.20519149209906</v>
      </c>
      <c r="H266" s="126">
        <f>Sections!U262</f>
        <v>59.763467008964085</v>
      </c>
      <c r="I266" s="120">
        <f>Sections!V262+I265</f>
        <v>5.7529867034009676</v>
      </c>
    </row>
    <row r="267" spans="2:9">
      <c r="B267" s="120">
        <f>Sections!M263</f>
        <v>237</v>
      </c>
      <c r="C267" s="120">
        <f>Sections!N263</f>
        <v>59.763467008964085</v>
      </c>
      <c r="D267" s="120">
        <f>Sections!O263</f>
        <v>215.14848123227071</v>
      </c>
      <c r="E267" s="179">
        <f>Sections!P263</f>
        <v>4</v>
      </c>
      <c r="F267" s="120">
        <f>Sections!AD263</f>
        <v>4.7104625432718503</v>
      </c>
      <c r="G267" s="120">
        <f>Sections!W263</f>
        <v>642.90095800767688</v>
      </c>
      <c r="H267" s="126">
        <f>Sections!U263</f>
        <v>59.842233531328709</v>
      </c>
      <c r="I267" s="120">
        <f>Sections!V263+I266</f>
        <v>5.7697083144192165</v>
      </c>
    </row>
    <row r="268" spans="2:9">
      <c r="B268" s="120">
        <f>Sections!M264</f>
        <v>238</v>
      </c>
      <c r="C268" s="120">
        <f>Sections!N264</f>
        <v>59.842233531328709</v>
      </c>
      <c r="D268" s="120">
        <f>Sections!O264</f>
        <v>215.43204071278336</v>
      </c>
      <c r="E268" s="179">
        <f>Sections!P264</f>
        <v>4</v>
      </c>
      <c r="F268" s="120">
        <f>Sections!AD264</f>
        <v>4.7104625432718503</v>
      </c>
      <c r="G268" s="120">
        <f>Sections!W264</f>
        <v>644.59672452325469</v>
      </c>
      <c r="H268" s="126">
        <f>Sections!U264</f>
        <v>59.920896514526767</v>
      </c>
      <c r="I268" s="120">
        <f>Sections!V264+I267</f>
        <v>5.7864079447581558</v>
      </c>
    </row>
    <row r="269" spans="2:9">
      <c r="B269" s="120">
        <f>Sections!M265</f>
        <v>239</v>
      </c>
      <c r="C269" s="120">
        <f>Sections!N265</f>
        <v>59.920896514526767</v>
      </c>
      <c r="D269" s="120">
        <f>Sections!O265</f>
        <v>215.71522745229638</v>
      </c>
      <c r="E269" s="179">
        <f>Sections!P265</f>
        <v>4</v>
      </c>
      <c r="F269" s="120">
        <f>Sections!AD265</f>
        <v>4.7104625432718503</v>
      </c>
      <c r="G269" s="120">
        <f>Sections!W265</f>
        <v>646.29249103883274</v>
      </c>
      <c r="H269" s="126">
        <f>Sections!U265</f>
        <v>59.999456365796931</v>
      </c>
      <c r="I269" s="120">
        <f>Sections!V265+I268</f>
        <v>5.8030856808718578</v>
      </c>
    </row>
    <row r="270" spans="2:9">
      <c r="B270" s="120">
        <f>Sections!M266</f>
        <v>240</v>
      </c>
      <c r="C270" s="120">
        <f>Sections!N266</f>
        <v>59.999456365796931</v>
      </c>
      <c r="D270" s="120">
        <f>Sections!O266</f>
        <v>215.99804291686897</v>
      </c>
      <c r="E270" s="179">
        <f>Sections!P266</f>
        <v>4</v>
      </c>
      <c r="F270" s="120">
        <f>Sections!AD266</f>
        <v>4.7104625432718503</v>
      </c>
      <c r="G270" s="120">
        <f>Sections!W266</f>
        <v>647.98825755441055</v>
      </c>
      <c r="H270" s="126">
        <f>Sections!U266</f>
        <v>60.077913489715286</v>
      </c>
      <c r="I270" s="120">
        <f>Sections!V266+I269</f>
        <v>5.8197416086491458</v>
      </c>
    </row>
    <row r="271" spans="2:9">
      <c r="B271" s="120">
        <f>Sections!M267</f>
        <v>241</v>
      </c>
      <c r="C271" s="120">
        <f>Sections!N267</f>
        <v>60.077913489715286</v>
      </c>
      <c r="D271" s="120">
        <f>Sections!O267</f>
        <v>216.28048856297502</v>
      </c>
      <c r="E271" s="179">
        <f>Sections!P267</f>
        <v>4</v>
      </c>
      <c r="F271" s="120">
        <f>Sections!AD267</f>
        <v>4.7104625432718503</v>
      </c>
      <c r="G271" s="120">
        <f>Sections!W267</f>
        <v>649.68402406998848</v>
      </c>
      <c r="H271" s="126">
        <f>Sections!U267</f>
        <v>60.156268288219621</v>
      </c>
      <c r="I271" s="120">
        <f>Sections!V267+I270</f>
        <v>5.8363758134187504</v>
      </c>
    </row>
    <row r="272" spans="2:9">
      <c r="B272" s="120">
        <f>Sections!M268</f>
        <v>242</v>
      </c>
      <c r="C272" s="120">
        <f>Sections!N268</f>
        <v>60.156268288219621</v>
      </c>
      <c r="D272" s="120">
        <f>Sections!O268</f>
        <v>216.56256583759065</v>
      </c>
      <c r="E272" s="179">
        <f>Sections!P268</f>
        <v>4</v>
      </c>
      <c r="F272" s="120">
        <f>Sections!AD268</f>
        <v>4.7104625432718503</v>
      </c>
      <c r="G272" s="120">
        <f>Sections!W268</f>
        <v>651.3797905855663</v>
      </c>
      <c r="H272" s="126">
        <f>Sections!U268</f>
        <v>60.23452116063347</v>
      </c>
      <c r="I272" s="120">
        <f>Sections!V268+I271</f>
        <v>5.8529883799544127</v>
      </c>
    </row>
    <row r="273" spans="2:9">
      <c r="B273" s="120">
        <f>Sections!M269</f>
        <v>243</v>
      </c>
      <c r="C273" s="120">
        <f>Sections!N269</f>
        <v>60.23452116063347</v>
      </c>
      <c r="D273" s="120">
        <f>Sections!O269</f>
        <v>216.8442761782805</v>
      </c>
      <c r="E273" s="179">
        <f>Sections!P269</f>
        <v>4</v>
      </c>
      <c r="F273" s="120">
        <f>Sections!AD269</f>
        <v>4.7104625432718503</v>
      </c>
      <c r="G273" s="120">
        <f>Sections!W269</f>
        <v>653.07555710114423</v>
      </c>
      <c r="H273" s="126">
        <f>Sections!U269</f>
        <v>60.312672503689846</v>
      </c>
      <c r="I273" s="120">
        <f>Sections!V269+I272</f>
        <v>5.869579392479924</v>
      </c>
    </row>
    <row r="274" spans="2:9">
      <c r="B274" s="120">
        <f>Sections!M270</f>
        <v>244</v>
      </c>
      <c r="C274" s="120">
        <f>Sections!N270</f>
        <v>60.312672503689846</v>
      </c>
      <c r="D274" s="120">
        <f>Sections!O270</f>
        <v>217.12562101328345</v>
      </c>
      <c r="E274" s="179">
        <f>Sections!P270</f>
        <v>4</v>
      </c>
      <c r="F274" s="120">
        <f>Sections!AD270</f>
        <v>4.7104625432718503</v>
      </c>
      <c r="G274" s="120">
        <f>Sections!W270</f>
        <v>654.77132361672204</v>
      </c>
      <c r="H274" s="126">
        <f>Sections!U270</f>
        <v>60.390722711554702</v>
      </c>
      <c r="I274" s="120">
        <f>Sections!V270+I273</f>
        <v>5.8861489346741056</v>
      </c>
    </row>
    <row r="275" spans="2:9">
      <c r="B275" s="120">
        <f>Sections!M271</f>
        <v>245</v>
      </c>
      <c r="C275" s="120">
        <f>Sections!N271</f>
        <v>60.390722711554702</v>
      </c>
      <c r="D275" s="120">
        <f>Sections!O271</f>
        <v>217.40660176159693</v>
      </c>
      <c r="E275" s="179">
        <f>Sections!P271</f>
        <v>4</v>
      </c>
      <c r="F275" s="120">
        <f>Sections!AD271</f>
        <v>4.7104625432718503</v>
      </c>
      <c r="G275" s="120">
        <f>Sections!W271</f>
        <v>656.46709013229997</v>
      </c>
      <c r="H275" s="126">
        <f>Sections!U271</f>
        <v>60.468672175850138</v>
      </c>
      <c r="I275" s="120">
        <f>Sections!V271+I274</f>
        <v>5.902697089675736</v>
      </c>
    </row>
    <row r="276" spans="2:9">
      <c r="B276" s="120">
        <f>Sections!M272</f>
        <v>246</v>
      </c>
      <c r="C276" s="120">
        <f>Sections!N272</f>
        <v>60.468672175850138</v>
      </c>
      <c r="D276" s="120">
        <f>Sections!O272</f>
        <v>217.68721983306051</v>
      </c>
      <c r="E276" s="179">
        <f>Sections!P272</f>
        <v>4</v>
      </c>
      <c r="F276" s="120">
        <f>Sections!AD272</f>
        <v>4.7104625432718503</v>
      </c>
      <c r="G276" s="120">
        <f>Sections!W272</f>
        <v>658.1628566478779</v>
      </c>
      <c r="H276" s="126">
        <f>Sections!U272</f>
        <v>60.546521285677315</v>
      </c>
      <c r="I276" s="120">
        <f>Sections!V272+I275</f>
        <v>5.9192239400884139</v>
      </c>
    </row>
    <row r="277" spans="2:9">
      <c r="B277" s="120">
        <f>Sections!M273</f>
        <v>247</v>
      </c>
      <c r="C277" s="120">
        <f>Sections!N273</f>
        <v>60.546521285677315</v>
      </c>
      <c r="D277" s="120">
        <f>Sections!O273</f>
        <v>217.96747662843833</v>
      </c>
      <c r="E277" s="179">
        <f>Sections!P273</f>
        <v>4</v>
      </c>
      <c r="F277" s="120">
        <f>Sections!AD273</f>
        <v>4.7104625432718503</v>
      </c>
      <c r="G277" s="120">
        <f>Sections!W273</f>
        <v>659.85862316345572</v>
      </c>
      <c r="H277" s="126">
        <f>Sections!U273</f>
        <v>60.624270427639125</v>
      </c>
      <c r="I277" s="120">
        <f>Sections!V273+I276</f>
        <v>5.9357295679853737</v>
      </c>
    </row>
    <row r="278" spans="2:9">
      <c r="B278" s="120">
        <f>Sections!M274</f>
        <v>248</v>
      </c>
      <c r="C278" s="120">
        <f>Sections!N274</f>
        <v>60.624270427639125</v>
      </c>
      <c r="D278" s="120">
        <f>Sections!O274</f>
        <v>218.24737353950084</v>
      </c>
      <c r="E278" s="179">
        <f>Sections!P274</f>
        <v>4</v>
      </c>
      <c r="F278" s="120">
        <f>Sections!AD274</f>
        <v>4.7104625432718503</v>
      </c>
      <c r="G278" s="120">
        <f>Sections!W274</f>
        <v>661.55438967903353</v>
      </c>
      <c r="H278" s="126">
        <f>Sections!U274</f>
        <v>60.701919985862581</v>
      </c>
      <c r="I278" s="120">
        <f>Sections!V274+I277</f>
        <v>5.9522140549142346</v>
      </c>
    </row>
    <row r="279" spans="2:9">
      <c r="B279" s="120">
        <f>Sections!M275</f>
        <v>249</v>
      </c>
      <c r="C279" s="120">
        <f>Sections!N275</f>
        <v>60.701919985862581</v>
      </c>
      <c r="D279" s="120">
        <f>Sections!O275</f>
        <v>218.52691194910528</v>
      </c>
      <c r="E279" s="179">
        <f>Sections!P275</f>
        <v>4</v>
      </c>
      <c r="F279" s="120">
        <f>Sections!AD275</f>
        <v>4.7104625432718503</v>
      </c>
      <c r="G279" s="120">
        <f>Sections!W275</f>
        <v>663.25015619461135</v>
      </c>
      <c r="H279" s="126">
        <f>Sections!U275</f>
        <v>60.779470342020971</v>
      </c>
      <c r="I279" s="120">
        <f>Sections!V275+I278</f>
        <v>5.9686774819017092</v>
      </c>
    </row>
    <row r="280" spans="2:9">
      <c r="B280" s="120">
        <f>Sections!M276</f>
        <v>250</v>
      </c>
      <c r="C280" s="120">
        <f>Sections!N276</f>
        <v>60.779470342020971</v>
      </c>
      <c r="D280" s="120">
        <f>Sections!O276</f>
        <v>218.8060932312755</v>
      </c>
      <c r="E280" s="179">
        <f>Sections!P276</f>
        <v>4</v>
      </c>
      <c r="F280" s="120">
        <f>Sections!AD276</f>
        <v>4.7104625432718503</v>
      </c>
      <c r="G280" s="120">
        <f>Sections!W276</f>
        <v>664.94592271018917</v>
      </c>
      <c r="H280" s="126">
        <f>Sections!U276</f>
        <v>60.856921875355731</v>
      </c>
      <c r="I280" s="120">
        <f>Sections!V276+I279</f>
        <v>5.985119929458242</v>
      </c>
    </row>
    <row r="281" spans="2:9">
      <c r="B281" s="120">
        <f>Sections!M277</f>
        <v>251</v>
      </c>
      <c r="C281" s="120">
        <f>Sections!N277</f>
        <v>60.856921875355731</v>
      </c>
      <c r="D281" s="120">
        <f>Sections!O277</f>
        <v>219.08491875128064</v>
      </c>
      <c r="E281" s="179">
        <f>Sections!P277</f>
        <v>4</v>
      </c>
      <c r="F281" s="120">
        <f>Sections!AD277</f>
        <v>4.7104625432718503</v>
      </c>
      <c r="G281" s="120">
        <f>Sections!W277</f>
        <v>666.64168922576721</v>
      </c>
      <c r="H281" s="126">
        <f>Sections!U277</f>
        <v>60.934274962698083</v>
      </c>
      <c r="I281" s="120">
        <f>Sections!V277+I280</f>
        <v>6.0015414775826059</v>
      </c>
    </row>
    <row r="282" spans="2:9">
      <c r="B282" s="120">
        <f>Sections!M278</f>
        <v>252</v>
      </c>
      <c r="C282" s="120">
        <f>Sections!N278</f>
        <v>60.934274962698083</v>
      </c>
      <c r="D282" s="120">
        <f>Sections!O278</f>
        <v>219.36338986571312</v>
      </c>
      <c r="E282" s="179">
        <f>Sections!P278</f>
        <v>4</v>
      </c>
      <c r="F282" s="120">
        <f>Sections!AD278</f>
        <v>4.7104625432718503</v>
      </c>
      <c r="G282" s="120">
        <f>Sections!W278</f>
        <v>668.33745574134491</v>
      </c>
      <c r="H282" s="126">
        <f>Sections!U278</f>
        <v>61.011529978490444</v>
      </c>
      <c r="I282" s="120">
        <f>Sections!V278+I281</f>
        <v>6.0179422057664453</v>
      </c>
    </row>
    <row r="283" spans="2:9">
      <c r="B283" s="120">
        <f>Sections!M279</f>
        <v>253</v>
      </c>
      <c r="C283" s="120">
        <f>Sections!N279</f>
        <v>61.011529978490444</v>
      </c>
      <c r="D283" s="120">
        <f>Sections!O279</f>
        <v>219.64150792256561</v>
      </c>
      <c r="E283" s="179">
        <f>Sections!P279</f>
        <v>4</v>
      </c>
      <c r="F283" s="120">
        <f>Sections!AD279</f>
        <v>4.7104625432718503</v>
      </c>
      <c r="G283" s="120">
        <f>Sections!W279</f>
        <v>670.03322225692284</v>
      </c>
      <c r="H283" s="126">
        <f>Sections!U279</f>
        <v>61.088687294807556</v>
      </c>
      <c r="I283" s="120">
        <f>Sections!V279+I282</f>
        <v>6.0343221929987649</v>
      </c>
    </row>
    <row r="284" spans="2:9">
      <c r="B284" s="120">
        <f>Sections!M280</f>
        <v>254</v>
      </c>
      <c r="C284" s="120">
        <f>Sections!N280</f>
        <v>61.088687294807556</v>
      </c>
      <c r="D284" s="120">
        <f>Sections!O280</f>
        <v>219.91927426130721</v>
      </c>
      <c r="E284" s="179">
        <f>Sections!P280</f>
        <v>4</v>
      </c>
      <c r="F284" s="120">
        <f>Sections!AD280</f>
        <v>4.7104625432718503</v>
      </c>
      <c r="G284" s="120">
        <f>Sections!W280</f>
        <v>671.72898877250077</v>
      </c>
      <c r="H284" s="126">
        <f>Sections!U280</f>
        <v>61.165747281377392</v>
      </c>
      <c r="I284" s="120">
        <f>Sections!V280+I283</f>
        <v>6.0506815177703634</v>
      </c>
    </row>
    <row r="285" spans="2:9">
      <c r="B285" s="120">
        <f>Sections!M281</f>
        <v>255</v>
      </c>
      <c r="C285" s="120">
        <f>Sections!N281</f>
        <v>61.165747281377392</v>
      </c>
      <c r="D285" s="120">
        <f>Sections!O281</f>
        <v>220.19669021295863</v>
      </c>
      <c r="E285" s="179">
        <f>Sections!P281</f>
        <v>4</v>
      </c>
      <c r="F285" s="120">
        <f>Sections!AD281</f>
        <v>4.7104625432718503</v>
      </c>
      <c r="G285" s="120">
        <f>Sections!W281</f>
        <v>673.42475528807859</v>
      </c>
      <c r="H285" s="126">
        <f>Sections!U281</f>
        <v>61.24271030560184</v>
      </c>
      <c r="I285" s="120">
        <f>Sections!V281+I284</f>
        <v>6.0670202580782293</v>
      </c>
    </row>
    <row r="286" spans="2:9">
      <c r="B286" s="120">
        <f>Sections!M282</f>
        <v>256</v>
      </c>
      <c r="C286" s="120">
        <f>Sections!N282</f>
        <v>61.24271030560184</v>
      </c>
      <c r="D286" s="120">
        <f>Sections!O282</f>
        <v>220.47375710016664</v>
      </c>
      <c r="E286" s="179">
        <f>Sections!P282</f>
        <v>4</v>
      </c>
      <c r="F286" s="120">
        <f>Sections!AD282</f>
        <v>4.7104625432718503</v>
      </c>
      <c r="G286" s="120">
        <f>Sections!W282</f>
        <v>675.12052180365652</v>
      </c>
      <c r="H286" s="126">
        <f>Sections!U282</f>
        <v>61.319576732577126</v>
      </c>
      <c r="I286" s="120">
        <f>Sections!V282+I285</f>
        <v>6.0833384914298732</v>
      </c>
    </row>
    <row r="287" spans="2:9">
      <c r="B287" s="120">
        <f>Sections!M283</f>
        <v>257</v>
      </c>
      <c r="C287" s="120">
        <f>Sections!N283</f>
        <v>61.319576732577126</v>
      </c>
      <c r="D287" s="120">
        <f>Sections!O283</f>
        <v>220.75047623727767</v>
      </c>
      <c r="E287" s="179">
        <f>Sections!P283</f>
        <v>4</v>
      </c>
      <c r="F287" s="120">
        <f>Sections!AD283</f>
        <v>4.7104625432718503</v>
      </c>
      <c r="G287" s="120">
        <f>Sections!W283</f>
        <v>676.81628831923456</v>
      </c>
      <c r="H287" s="126">
        <f>Sections!U283</f>
        <v>61.396346925114024</v>
      </c>
      <c r="I287" s="120">
        <f>Sections!V283+I286</f>
        <v>6.0996362948476186</v>
      </c>
    </row>
    <row r="288" spans="2:9">
      <c r="B288" s="120">
        <f>Sections!M284</f>
        <v>258</v>
      </c>
      <c r="C288" s="120">
        <f>Sections!N284</f>
        <v>61.396346925114024</v>
      </c>
      <c r="D288" s="120">
        <f>Sections!O284</f>
        <v>221.02684893041049</v>
      </c>
      <c r="E288" s="179">
        <f>Sections!P284</f>
        <v>4</v>
      </c>
      <c r="F288" s="120">
        <f>Sections!AD284</f>
        <v>4.7104625432718503</v>
      </c>
      <c r="G288" s="120">
        <f>Sections!W284</f>
        <v>678.51205483481249</v>
      </c>
      <c r="H288" s="126">
        <f>Sections!U284</f>
        <v>61.473021243757834</v>
      </c>
      <c r="I288" s="120">
        <f>Sections!V284+I287</f>
        <v>6.1159137448728451</v>
      </c>
    </row>
    <row r="289" spans="2:9">
      <c r="B289" s="120">
        <f>Sections!M285</f>
        <v>259</v>
      </c>
      <c r="C289" s="120">
        <f>Sections!N285</f>
        <v>61.473021243757834</v>
      </c>
      <c r="D289" s="120">
        <f>Sections!O285</f>
        <v>221.3028764775282</v>
      </c>
      <c r="E289" s="179">
        <f>Sections!P285</f>
        <v>4</v>
      </c>
      <c r="F289" s="120">
        <f>Sections!AD285</f>
        <v>4.7104625432718503</v>
      </c>
      <c r="G289" s="120">
        <f>Sections!W285</f>
        <v>680.2078213503903</v>
      </c>
      <c r="H289" s="126">
        <f>Sections!U285</f>
        <v>61.549600046808152</v>
      </c>
      <c r="I289" s="120">
        <f>Sections!V285+I288</f>
        <v>6.1321709175701837</v>
      </c>
    </row>
    <row r="290" spans="2:9">
      <c r="B290" s="120">
        <f>Sections!M286</f>
        <v>260</v>
      </c>
      <c r="C290" s="120">
        <f>Sections!N286</f>
        <v>61.549600046808152</v>
      </c>
      <c r="D290" s="120">
        <f>Sections!O286</f>
        <v>221.57856016850934</v>
      </c>
      <c r="E290" s="179">
        <f>Sections!P286</f>
        <v>4</v>
      </c>
      <c r="F290" s="120">
        <f>Sections!AD286</f>
        <v>4.7104625432718503</v>
      </c>
      <c r="G290" s="120">
        <f>Sections!W286</f>
        <v>681.90358786596823</v>
      </c>
      <c r="H290" s="126">
        <f>Sections!U286</f>
        <v>61.626083690338376</v>
      </c>
      <c r="I290" s="120">
        <f>Sections!V286+I289</f>
        <v>6.1484078885316595</v>
      </c>
    </row>
    <row r="291" spans="2:9">
      <c r="B291" s="120">
        <f>Sections!M287</f>
        <v>261</v>
      </c>
      <c r="C291" s="120">
        <f>Sections!N287</f>
        <v>61.626083690338376</v>
      </c>
      <c r="D291" s="120">
        <f>Sections!O287</f>
        <v>221.85390128521817</v>
      </c>
      <c r="E291" s="179">
        <f>Sections!P287</f>
        <v>4</v>
      </c>
      <c r="F291" s="120">
        <f>Sections!AD287</f>
        <v>4.7104625432718503</v>
      </c>
      <c r="G291" s="120">
        <f>Sections!W287</f>
        <v>683.59935438154616</v>
      </c>
      <c r="H291" s="126">
        <f>Sections!U287</f>
        <v>61.702472528215054</v>
      </c>
      <c r="I291" s="120">
        <f>Sections!V287+I290</f>
        <v>6.1646247328807959</v>
      </c>
    </row>
    <row r="292" spans="2:9">
      <c r="B292" s="120">
        <f>Sections!M288</f>
        <v>262</v>
      </c>
      <c r="C292" s="120">
        <f>Sections!N288</f>
        <v>61.702472528215054</v>
      </c>
      <c r="D292" s="120">
        <f>Sections!O288</f>
        <v>222.1289011015742</v>
      </c>
      <c r="E292" s="179">
        <f>Sections!P288</f>
        <v>4</v>
      </c>
      <c r="F292" s="120">
        <f>Sections!AD288</f>
        <v>4.7104625432718503</v>
      </c>
      <c r="G292" s="120">
        <f>Sections!W288</f>
        <v>685.29512089712398</v>
      </c>
      <c r="H292" s="126">
        <f>Sections!U288</f>
        <v>61.778766912116957</v>
      </c>
      <c r="I292" s="120">
        <f>Sections!V288+I291</f>
        <v>6.1808215252766674</v>
      </c>
    </row>
    <row r="293" spans="2:9">
      <c r="B293" s="120">
        <f>Sections!M289</f>
        <v>263</v>
      </c>
      <c r="C293" s="120">
        <f>Sections!N289</f>
        <v>61.778766912116957</v>
      </c>
      <c r="D293" s="120">
        <f>Sections!O289</f>
        <v>222.40356088362105</v>
      </c>
      <c r="E293" s="179">
        <f>Sections!P289</f>
        <v>4</v>
      </c>
      <c r="F293" s="120">
        <f>Sections!AD289</f>
        <v>4.7104625432718503</v>
      </c>
      <c r="G293" s="120">
        <f>Sections!W289</f>
        <v>686.9908874127018</v>
      </c>
      <c r="H293" s="126">
        <f>Sections!U289</f>
        <v>61.854967191553989</v>
      </c>
      <c r="I293" s="120">
        <f>Sections!V289+I292</f>
        <v>6.1969983399179114</v>
      </c>
    </row>
    <row r="294" spans="2:9">
      <c r="B294" s="120">
        <f>Sections!M290</f>
        <v>264</v>
      </c>
      <c r="C294" s="120">
        <f>Sections!N290</f>
        <v>61.854967191553989</v>
      </c>
      <c r="D294" s="120">
        <f>Sections!O290</f>
        <v>222.67788188959437</v>
      </c>
      <c r="E294" s="179">
        <f>Sections!P290</f>
        <v>4</v>
      </c>
      <c r="F294" s="120">
        <f>Sections!AD290</f>
        <v>4.7104625432718503</v>
      </c>
      <c r="G294" s="120">
        <f>Sections!W290</f>
        <v>688.68665392827972</v>
      </c>
      <c r="H294" s="126">
        <f>Sections!U290</f>
        <v>61.931073713885858</v>
      </c>
      <c r="I294" s="120">
        <f>Sections!V290+I293</f>
        <v>6.213155250546694</v>
      </c>
    </row>
    <row r="295" spans="2:9">
      <c r="B295" s="120">
        <f>Sections!M291</f>
        <v>265</v>
      </c>
      <c r="C295" s="120">
        <f>Sections!N291</f>
        <v>61.931073713885858</v>
      </c>
      <c r="D295" s="120">
        <f>Sections!O291</f>
        <v>222.95186536998909</v>
      </c>
      <c r="E295" s="179">
        <f>Sections!P291</f>
        <v>4</v>
      </c>
      <c r="F295" s="120">
        <f>Sections!AD291</f>
        <v>4.7104625432718503</v>
      </c>
      <c r="G295" s="120">
        <f>Sections!W291</f>
        <v>690.38242044385743</v>
      </c>
      <c r="H295" s="126">
        <f>Sections!U291</f>
        <v>62.007086824340554</v>
      </c>
      <c r="I295" s="120">
        <f>Sections!V291+I294</f>
        <v>6.2292923304526298</v>
      </c>
    </row>
    <row r="296" spans="2:9">
      <c r="B296" s="120">
        <f>Sections!M292</f>
        <v>266</v>
      </c>
      <c r="C296" s="120">
        <f>Sections!N292</f>
        <v>62.007086824340554</v>
      </c>
      <c r="D296" s="120">
        <f>Sections!O292</f>
        <v>223.225512567626</v>
      </c>
      <c r="E296" s="179">
        <f>Sections!P292</f>
        <v>4</v>
      </c>
      <c r="F296" s="120">
        <f>Sections!AD292</f>
        <v>4.7104625432718503</v>
      </c>
      <c r="G296" s="120">
        <f>Sections!W292</f>
        <v>692.07818695943547</v>
      </c>
      <c r="H296" s="126">
        <f>Sections!U292</f>
        <v>62.083006866032605</v>
      </c>
      <c r="I296" s="120">
        <f>Sections!V292+I295</f>
        <v>6.2454096524766616</v>
      </c>
    </row>
    <row r="297" spans="2:9">
      <c r="B297" s="120">
        <f>Sections!M293</f>
        <v>267</v>
      </c>
      <c r="C297" s="120">
        <f>Sections!N293</f>
        <v>62.083006866032605</v>
      </c>
      <c r="D297" s="120">
        <f>Sections!O293</f>
        <v>223.49882471771738</v>
      </c>
      <c r="E297" s="179">
        <f>Sections!P293</f>
        <v>4</v>
      </c>
      <c r="F297" s="120">
        <f>Sections!AD293</f>
        <v>4.7104625432718503</v>
      </c>
      <c r="G297" s="120">
        <f>Sections!W293</f>
        <v>693.77395347501329</v>
      </c>
      <c r="H297" s="126">
        <f>Sections!U293</f>
        <v>62.15883417998117</v>
      </c>
      <c r="I297" s="120">
        <f>Sections!V293+I296</f>
        <v>6.2615072890148973</v>
      </c>
    </row>
    <row r="298" spans="2:9">
      <c r="B298" s="120">
        <f>Sections!M294</f>
        <v>268</v>
      </c>
      <c r="C298" s="120">
        <f>Sections!N294</f>
        <v>62.15883417998117</v>
      </c>
      <c r="D298" s="120">
        <f>Sections!O294</f>
        <v>223.77180304793222</v>
      </c>
      <c r="E298" s="179">
        <f>Sections!P294</f>
        <v>4</v>
      </c>
      <c r="F298" s="120">
        <f>Sections!AD294</f>
        <v>4.7104625432718503</v>
      </c>
      <c r="G298" s="120">
        <f>Sections!W294</f>
        <v>695.4697199905911</v>
      </c>
      <c r="H298" s="126">
        <f>Sections!U294</f>
        <v>62.234569105127889</v>
      </c>
      <c r="I298" s="120">
        <f>Sections!V294+I297</f>
        <v>6.2775853120224028</v>
      </c>
    </row>
    <row r="299" spans="2:9">
      <c r="B299" s="120">
        <f>Sections!M295</f>
        <v>269</v>
      </c>
      <c r="C299" s="120">
        <f>Sections!N295</f>
        <v>62.234569105127889</v>
      </c>
      <c r="D299" s="120">
        <f>Sections!O295</f>
        <v>224.04444877846041</v>
      </c>
      <c r="E299" s="179">
        <f>Sections!P295</f>
        <v>4</v>
      </c>
      <c r="F299" s="120">
        <f>Sections!AD295</f>
        <v>4.7104625432718503</v>
      </c>
      <c r="G299" s="120">
        <f>Sections!W295</f>
        <v>697.16548650616892</v>
      </c>
      <c r="H299" s="126">
        <f>Sections!U295</f>
        <v>62.31021197835458</v>
      </c>
      <c r="I299" s="120">
        <f>Sections!V295+I298</f>
        <v>6.2936437930169573</v>
      </c>
    </row>
    <row r="300" spans="2:9">
      <c r="B300" s="120">
        <f>Sections!M296</f>
        <v>270</v>
      </c>
      <c r="C300" s="120">
        <f>Sections!N296</f>
        <v>62.31021197835458</v>
      </c>
      <c r="D300" s="120">
        <f>Sections!O296</f>
        <v>224.31676312207648</v>
      </c>
      <c r="E300" s="179">
        <f>Sections!P296</f>
        <v>4</v>
      </c>
      <c r="F300" s="120">
        <f>Sections!AD296</f>
        <v>4.7104625432718503</v>
      </c>
      <c r="G300" s="120">
        <f>Sections!W296</f>
        <v>698.86125302174685</v>
      </c>
      <c r="H300" s="126">
        <f>Sections!U296</f>
        <v>62.385763134500699</v>
      </c>
      <c r="I300" s="120">
        <f>Sections!V296+I299</f>
        <v>6.309682803082759</v>
      </c>
    </row>
    <row r="301" spans="2:9">
      <c r="B301" s="120">
        <f>Sections!M297</f>
        <v>271</v>
      </c>
      <c r="C301" s="120">
        <f>Sections!N297</f>
        <v>62.385763134500699</v>
      </c>
      <c r="D301" s="120">
        <f>Sections!O297</f>
        <v>224.58874728420253</v>
      </c>
      <c r="E301" s="179">
        <f>Sections!P297</f>
        <v>4</v>
      </c>
      <c r="F301" s="120">
        <f>Sections!AD297</f>
        <v>4.7104625432718503</v>
      </c>
      <c r="G301" s="120">
        <f>Sections!W297</f>
        <v>700.55701953732478</v>
      </c>
      <c r="H301" s="126">
        <f>Sections!U297</f>
        <v>62.461222906380648</v>
      </c>
      <c r="I301" s="120">
        <f>Sections!V297+I300</f>
        <v>6.3257024128741008</v>
      </c>
    </row>
    <row r="302" spans="2:9">
      <c r="B302" s="120">
        <f>Sections!M298</f>
        <v>272</v>
      </c>
      <c r="C302" s="120">
        <f>Sections!N298</f>
        <v>62.461222906380648</v>
      </c>
      <c r="D302" s="120">
        <f>Sections!O298</f>
        <v>224.86040246297034</v>
      </c>
      <c r="E302" s="179">
        <f>Sections!P298</f>
        <v>4</v>
      </c>
      <c r="F302" s="120">
        <f>Sections!AD298</f>
        <v>4.7104625432718503</v>
      </c>
      <c r="G302" s="120">
        <f>Sections!W298</f>
        <v>702.25278605290271</v>
      </c>
      <c r="H302" s="126">
        <f>Sections!U298</f>
        <v>62.53659162480087</v>
      </c>
      <c r="I302" s="120">
        <f>Sections!V298+I301</f>
        <v>6.341702692619001</v>
      </c>
    </row>
    <row r="303" spans="2:9">
      <c r="B303" s="120">
        <f>Sections!M299</f>
        <v>273</v>
      </c>
      <c r="C303" s="120">
        <f>Sections!N299</f>
        <v>62.53659162480087</v>
      </c>
      <c r="D303" s="120">
        <f>Sections!O299</f>
        <v>225.13172984928315</v>
      </c>
      <c r="E303" s="179">
        <f>Sections!P299</f>
        <v>4</v>
      </c>
      <c r="F303" s="120">
        <f>Sections!AD299</f>
        <v>4.7104625432718503</v>
      </c>
      <c r="G303" s="120">
        <f>Sections!W299</f>
        <v>703.94855256848064</v>
      </c>
      <c r="H303" s="126">
        <f>Sections!U299</f>
        <v>62.611869618576783</v>
      </c>
      <c r="I303" s="120">
        <f>Sections!V299+I302</f>
        <v>6.3576837121227934</v>
      </c>
    </row>
    <row r="304" spans="2:9">
      <c r="B304" s="120">
        <f>Sections!M300</f>
        <v>274</v>
      </c>
      <c r="C304" s="120">
        <f>Sections!N300</f>
        <v>62.611869618576783</v>
      </c>
      <c r="D304" s="120">
        <f>Sections!O300</f>
        <v>225.40273062687643</v>
      </c>
      <c r="E304" s="179">
        <f>Sections!P300</f>
        <v>4</v>
      </c>
      <c r="F304" s="120">
        <f>Sections!AD300</f>
        <v>4.7104625432718503</v>
      </c>
      <c r="G304" s="120">
        <f>Sections!W300</f>
        <v>705.64431908405845</v>
      </c>
      <c r="H304" s="126">
        <f>Sections!U300</f>
        <v>62.687057214549498</v>
      </c>
      <c r="I304" s="120">
        <f>Sections!V300+I303</f>
        <v>6.3736455407716823</v>
      </c>
    </row>
    <row r="305" spans="2:9">
      <c r="B305" s="120">
        <f>Sections!M301</f>
        <v>275</v>
      </c>
      <c r="C305" s="120">
        <f>Sections!N301</f>
        <v>62.687057214549498</v>
      </c>
      <c r="D305" s="120">
        <f>Sections!O301</f>
        <v>225.67340597237819</v>
      </c>
      <c r="E305" s="179">
        <f>Sections!P301</f>
        <v>4</v>
      </c>
      <c r="F305" s="120">
        <f>Sections!AD301</f>
        <v>4.7104625432718503</v>
      </c>
      <c r="G305" s="120">
        <f>Sections!W301</f>
        <v>707.34008559963638</v>
      </c>
      <c r="H305" s="126">
        <f>Sections!U301</f>
        <v>62.762154737602387</v>
      </c>
      <c r="I305" s="120">
        <f>Sections!V301+I304</f>
        <v>6.3895882475362553</v>
      </c>
    </row>
    <row r="306" spans="2:9">
      <c r="B306" s="120">
        <f>Sections!M302</f>
        <v>276</v>
      </c>
      <c r="C306" s="120">
        <f>Sections!N302</f>
        <v>62.762154737602387</v>
      </c>
      <c r="D306" s="120">
        <f>Sections!O302</f>
        <v>225.94375705536859</v>
      </c>
      <c r="E306" s="179">
        <f>Sections!P302</f>
        <v>4</v>
      </c>
      <c r="F306" s="120">
        <f>Sections!AD302</f>
        <v>4.7104625432718503</v>
      </c>
      <c r="G306" s="120">
        <f>Sections!W302</f>
        <v>709.0358521152142</v>
      </c>
      <c r="H306" s="126">
        <f>Sections!U302</f>
        <v>62.837162510677466</v>
      </c>
      <c r="I306" s="120">
        <f>Sections!V302+I305</f>
        <v>6.4055119009749637</v>
      </c>
    </row>
    <row r="307" spans="2:9">
      <c r="B307" s="120">
        <f>Sections!M303</f>
        <v>277</v>
      </c>
      <c r="C307" s="120">
        <f>Sections!N303</f>
        <v>62.837162510677466</v>
      </c>
      <c r="D307" s="120">
        <f>Sections!O303</f>
        <v>226.21378503843889</v>
      </c>
      <c r="E307" s="179">
        <f>Sections!P303</f>
        <v>4</v>
      </c>
      <c r="F307" s="120">
        <f>Sections!AD303</f>
        <v>4.7104625432718503</v>
      </c>
      <c r="G307" s="120">
        <f>Sections!W303</f>
        <v>710.73161863079213</v>
      </c>
      <c r="H307" s="126">
        <f>Sections!U303</f>
        <v>62.912080854791583</v>
      </c>
      <c r="I307" s="120">
        <f>Sections!V303+I306</f>
        <v>6.4214165692375582</v>
      </c>
    </row>
    <row r="308" spans="2:9">
      <c r="B308" s="120">
        <f>Sections!M304</f>
        <v>278</v>
      </c>
      <c r="C308" s="120">
        <f>Sections!N304</f>
        <v>62.912080854791583</v>
      </c>
      <c r="D308" s="120">
        <f>Sections!O304</f>
        <v>226.48349107724971</v>
      </c>
      <c r="E308" s="179">
        <f>Sections!P304</f>
        <v>4</v>
      </c>
      <c r="F308" s="120">
        <f>Sections!AD304</f>
        <v>4.7104625432718503</v>
      </c>
      <c r="G308" s="120">
        <f>Sections!W304</f>
        <v>712.42738514636994</v>
      </c>
      <c r="H308" s="126">
        <f>Sections!U304</f>
        <v>62.986910089052451</v>
      </c>
      <c r="I308" s="120">
        <f>Sections!V304+I307</f>
        <v>6.4373023200684933</v>
      </c>
    </row>
    <row r="309" spans="2:9">
      <c r="B309" s="120">
        <f>Sections!M305</f>
        <v>279</v>
      </c>
      <c r="C309" s="120">
        <f>Sections!N305</f>
        <v>62.986910089052451</v>
      </c>
      <c r="D309" s="120">
        <f>Sections!O305</f>
        <v>226.75287632058883</v>
      </c>
      <c r="E309" s="179">
        <f>Sections!P305</f>
        <v>4</v>
      </c>
      <c r="F309" s="120">
        <f>Sections!AD305</f>
        <v>4.7104625432718503</v>
      </c>
      <c r="G309" s="120">
        <f>Sections!W305</f>
        <v>714.12315166194787</v>
      </c>
      <c r="H309" s="126">
        <f>Sections!U305</f>
        <v>63.061650530674513</v>
      </c>
      <c r="I309" s="120">
        <f>Sections!V305+I308</f>
        <v>6.4531692208102935</v>
      </c>
    </row>
    <row r="310" spans="2:9">
      <c r="B310" s="120">
        <f>Sections!M306</f>
        <v>280</v>
      </c>
      <c r="C310" s="120">
        <f>Sections!N306</f>
        <v>63.061650530674513</v>
      </c>
      <c r="D310" s="120">
        <f>Sections!O306</f>
        <v>227.02194191042824</v>
      </c>
      <c r="E310" s="179">
        <f>Sections!P306</f>
        <v>4</v>
      </c>
      <c r="F310" s="120">
        <f>Sections!AD306</f>
        <v>4.7104625432718503</v>
      </c>
      <c r="G310" s="120">
        <f>Sections!W306</f>
        <v>715.8189181775258</v>
      </c>
      <c r="H310" s="126">
        <f>Sections!U306</f>
        <v>63.136302494994624</v>
      </c>
      <c r="I310" s="120">
        <f>Sections!V306+I309</f>
        <v>6.4690173384068848</v>
      </c>
    </row>
    <row r="311" spans="2:9">
      <c r="B311" s="120">
        <f>Sections!M307</f>
        <v>281</v>
      </c>
      <c r="C311" s="120">
        <f>Sections!N307</f>
        <v>63.136302494994624</v>
      </c>
      <c r="D311" s="120">
        <f>Sections!O307</f>
        <v>227.29068898198065</v>
      </c>
      <c r="E311" s="179">
        <f>Sections!P307</f>
        <v>4</v>
      </c>
      <c r="F311" s="120">
        <f>Sections!AD307</f>
        <v>4.7104625432718503</v>
      </c>
      <c r="G311" s="120">
        <f>Sections!W307</f>
        <v>717.5146846931035</v>
      </c>
      <c r="H311" s="126">
        <f>Sections!U307</f>
        <v>63.210866295487584</v>
      </c>
      <c r="I311" s="120">
        <f>Sections!V307+I310</f>
        <v>6.4848467394068914</v>
      </c>
    </row>
    <row r="312" spans="2:9">
      <c r="B312" s="120">
        <f>Sections!M308</f>
        <v>282</v>
      </c>
      <c r="C312" s="120">
        <f>Sections!N308</f>
        <v>63.210866295487584</v>
      </c>
      <c r="D312" s="120">
        <f>Sections!O308</f>
        <v>227.5591186637553</v>
      </c>
      <c r="E312" s="179">
        <f>Sections!P308</f>
        <v>4</v>
      </c>
      <c r="F312" s="120">
        <f>Sections!AD308</f>
        <v>4.7104625432718503</v>
      </c>
      <c r="G312" s="120">
        <f>Sections!W308</f>
        <v>719.21045120868143</v>
      </c>
      <c r="H312" s="126">
        <f>Sections!U308</f>
        <v>63.285342243781471</v>
      </c>
      <c r="I312" s="120">
        <f>Sections!V308+I311</f>
        <v>6.5006574899668896</v>
      </c>
    </row>
    <row r="313" spans="2:9">
      <c r="B313" s="120">
        <f>Sections!M309</f>
        <v>283</v>
      </c>
      <c r="C313" s="120">
        <f>Sections!N309</f>
        <v>63.285342243781471</v>
      </c>
      <c r="D313" s="120">
        <f>Sections!O309</f>
        <v>227.8272320776133</v>
      </c>
      <c r="E313" s="179">
        <f>Sections!P309</f>
        <v>4</v>
      </c>
      <c r="F313" s="120">
        <f>Sections!AD309</f>
        <v>4.7104625432718503</v>
      </c>
      <c r="G313" s="120">
        <f>Sections!W309</f>
        <v>720.90621772425925</v>
      </c>
      <c r="H313" s="126">
        <f>Sections!U309</f>
        <v>63.359730649672869</v>
      </c>
      <c r="I313" s="120">
        <f>Sections!V309+I312</f>
        <v>6.5164496558546432</v>
      </c>
    </row>
    <row r="314" spans="2:9">
      <c r="B314" s="120">
        <f>Sections!M310</f>
        <v>284</v>
      </c>
      <c r="C314" s="120">
        <f>Sections!N310</f>
        <v>63.359730649672869</v>
      </c>
      <c r="D314" s="120">
        <f>Sections!O310</f>
        <v>228.09503033882234</v>
      </c>
      <c r="E314" s="179">
        <f>Sections!P310</f>
        <v>4</v>
      </c>
      <c r="F314" s="120">
        <f>Sections!AD310</f>
        <v>4.7104625432718503</v>
      </c>
      <c r="G314" s="120">
        <f>Sections!W310</f>
        <v>722.60198423983718</v>
      </c>
      <c r="H314" s="126">
        <f>Sections!U310</f>
        <v>63.434031821141872</v>
      </c>
      <c r="I314" s="120">
        <f>Sections!V310+I313</f>
        <v>6.5322233024522856</v>
      </c>
    </row>
    <row r="315" spans="2:9">
      <c r="B315" s="120">
        <f>Sections!M311</f>
        <v>285</v>
      </c>
      <c r="C315" s="120">
        <f>Sections!N311</f>
        <v>63.434031821141872</v>
      </c>
      <c r="D315" s="120">
        <f>Sections!O311</f>
        <v>228.36251455611074</v>
      </c>
      <c r="E315" s="179">
        <f>Sections!P311</f>
        <v>4</v>
      </c>
      <c r="F315" s="120">
        <f>Sections!AD311</f>
        <v>4.7104625432718503</v>
      </c>
      <c r="G315" s="120">
        <f>Sections!W311</f>
        <v>724.29775075541511</v>
      </c>
      <c r="H315" s="126">
        <f>Sections!U311</f>
        <v>63.508246064366972</v>
      </c>
      <c r="I315" s="120">
        <f>Sections!V311+I314</f>
        <v>6.5479784947594837</v>
      </c>
    </row>
    <row r="316" spans="2:9">
      <c r="B316" s="120">
        <f>Sections!M312</f>
        <v>286</v>
      </c>
      <c r="C316" s="120">
        <f>Sections!N312</f>
        <v>63.508246064366972</v>
      </c>
      <c r="D316" s="120">
        <f>Sections!O312</f>
        <v>228.6296858317211</v>
      </c>
      <c r="E316" s="179">
        <f>Sections!P312</f>
        <v>4</v>
      </c>
      <c r="F316" s="120">
        <f>Sections!AD312</f>
        <v>4.7104625432718503</v>
      </c>
      <c r="G316" s="120">
        <f>Sections!W312</f>
        <v>725.99351727099292</v>
      </c>
      <c r="H316" s="126">
        <f>Sections!U312</f>
        <v>63.582373683739796</v>
      </c>
      <c r="I316" s="120">
        <f>Sections!V312+I315</f>
        <v>6.5637152973965627</v>
      </c>
    </row>
    <row r="317" spans="2:9">
      <c r="B317" s="120">
        <f>Sections!M313</f>
        <v>287</v>
      </c>
      <c r="C317" s="120">
        <f>Sections!N313</f>
        <v>63.582373683739796</v>
      </c>
      <c r="D317" s="120">
        <f>Sections!O313</f>
        <v>228.89654526146327</v>
      </c>
      <c r="E317" s="179">
        <f>Sections!P313</f>
        <v>4</v>
      </c>
      <c r="F317" s="120">
        <f>Sections!AD313</f>
        <v>4.7104625432718503</v>
      </c>
      <c r="G317" s="120">
        <f>Sections!W313</f>
        <v>727.68928378657085</v>
      </c>
      <c r="H317" s="126">
        <f>Sections!U313</f>
        <v>63.656414981879642</v>
      </c>
      <c r="I317" s="120">
        <f>Sections!V313+I316</f>
        <v>6.5794337746075966</v>
      </c>
    </row>
    <row r="318" spans="2:9">
      <c r="B318" s="120">
        <f>Sections!M314</f>
        <v>288</v>
      </c>
      <c r="C318" s="120">
        <f>Sections!N314</f>
        <v>63.656414981879642</v>
      </c>
      <c r="D318" s="120">
        <f>Sections!O314</f>
        <v>229.16309393476672</v>
      </c>
      <c r="E318" s="179">
        <f>Sections!P314</f>
        <v>4</v>
      </c>
      <c r="F318" s="120">
        <f>Sections!AD314</f>
        <v>4.7104625432718503</v>
      </c>
      <c r="G318" s="120">
        <f>Sections!W314</f>
        <v>729.38505030214878</v>
      </c>
      <c r="H318" s="126">
        <f>Sections!U314</f>
        <v>63.730370259647913</v>
      </c>
      <c r="I318" s="120">
        <f>Sections!V314+I317</f>
        <v>6.5951339902634674</v>
      </c>
    </row>
    <row r="319" spans="2:9">
      <c r="B319" s="120">
        <f>Sections!M315</f>
        <v>289</v>
      </c>
      <c r="C319" s="120">
        <f>Sections!N315</f>
        <v>63.730370259647913</v>
      </c>
      <c r="D319" s="120">
        <f>Sections!O315</f>
        <v>229.42933293473249</v>
      </c>
      <c r="E319" s="179">
        <f>Sections!P315</f>
        <v>4</v>
      </c>
      <c r="F319" s="120">
        <f>Sections!AD315</f>
        <v>4.7104625432718503</v>
      </c>
      <c r="G319" s="120">
        <f>Sections!W315</f>
        <v>731.08081681772671</v>
      </c>
      <c r="H319" s="126">
        <f>Sections!U315</f>
        <v>63.804239816162365</v>
      </c>
      <c r="I319" s="120">
        <f>Sections!V315+I318</f>
        <v>6.6108160078648943</v>
      </c>
    </row>
    <row r="320" spans="2:9">
      <c r="B320" s="120">
        <f>Sections!M316</f>
        <v>290</v>
      </c>
      <c r="C320" s="120">
        <f>Sections!N316</f>
        <v>63.804239816162365</v>
      </c>
      <c r="D320" s="120">
        <f>Sections!O316</f>
        <v>229.69526333818453</v>
      </c>
      <c r="E320" s="179">
        <f>Sections!P316</f>
        <v>4</v>
      </c>
      <c r="F320" s="120">
        <f>Sections!AD316</f>
        <v>4.7104625432718503</v>
      </c>
      <c r="G320" s="120">
        <f>Sections!W316</f>
        <v>732.77658333330453</v>
      </c>
      <c r="H320" s="126">
        <f>Sections!U316</f>
        <v>63.87802394881124</v>
      </c>
      <c r="I320" s="120">
        <f>Sections!V316+I319</f>
        <v>6.6264798905454319</v>
      </c>
    </row>
    <row r="321" spans="2:9">
      <c r="B321" s="120">
        <f>Sections!M317</f>
        <v>291</v>
      </c>
      <c r="C321" s="120">
        <f>Sections!N317</f>
        <v>63.87802394881124</v>
      </c>
      <c r="D321" s="120">
        <f>Sections!O317</f>
        <v>229.96088621572048</v>
      </c>
      <c r="E321" s="179">
        <f>Sections!P317</f>
        <v>4</v>
      </c>
      <c r="F321" s="120">
        <f>Sections!AD317</f>
        <v>4.7104625432718503</v>
      </c>
      <c r="G321" s="120">
        <f>Sections!W317</f>
        <v>734.47234984888246</v>
      </c>
      <c r="H321" s="126">
        <f>Sections!U317</f>
        <v>63.951722953267229</v>
      </c>
      <c r="I321" s="120">
        <f>Sections!V317+I320</f>
        <v>6.6421257010744332</v>
      </c>
    </row>
    <row r="322" spans="2:9">
      <c r="B322" s="120">
        <f>Sections!M318</f>
        <v>292</v>
      </c>
      <c r="C322" s="120">
        <f>Sections!N318</f>
        <v>63.951722953267229</v>
      </c>
      <c r="D322" s="120">
        <f>Sections!O318</f>
        <v>230.22620263176202</v>
      </c>
      <c r="E322" s="179">
        <f>Sections!P318</f>
        <v>4</v>
      </c>
      <c r="F322" s="120">
        <f>Sections!AD318</f>
        <v>4.7104625432718503</v>
      </c>
      <c r="G322" s="120">
        <f>Sections!W318</f>
        <v>736.16811636446039</v>
      </c>
      <c r="H322" s="126">
        <f>Sections!U318</f>
        <v>64.025337123501274</v>
      </c>
      <c r="I322" s="120">
        <f>Sections!V318+I321</f>
        <v>6.6577535018599825</v>
      </c>
    </row>
    <row r="323" spans="2:9">
      <c r="B323" s="120">
        <f>Sections!M319</f>
        <v>293</v>
      </c>
      <c r="C323" s="120">
        <f>Sections!N319</f>
        <v>64.025337123501274</v>
      </c>
      <c r="D323" s="120">
        <f>Sections!O319</f>
        <v>230.49121364460458</v>
      </c>
      <c r="E323" s="179">
        <f>Sections!P319</f>
        <v>4</v>
      </c>
      <c r="F323" s="120">
        <f>Sections!AD319</f>
        <v>4.7104625432718503</v>
      </c>
      <c r="G323" s="120">
        <f>Sections!W319</f>
        <v>737.86388288003832</v>
      </c>
      <c r="H323" s="126">
        <f>Sections!U319</f>
        <v>64.09886675179628</v>
      </c>
      <c r="I323" s="120">
        <f>Sections!V319+I322</f>
        <v>6.673363354951805</v>
      </c>
    </row>
    <row r="324" spans="2:9">
      <c r="B324" s="120">
        <f>Sections!M320</f>
        <v>294</v>
      </c>
      <c r="C324" s="120">
        <f>Sections!N320</f>
        <v>64.09886675179628</v>
      </c>
      <c r="D324" s="120">
        <f>Sections!O320</f>
        <v>230.75592030646661</v>
      </c>
      <c r="E324" s="179">
        <f>Sections!P320</f>
        <v>4</v>
      </c>
      <c r="F324" s="120">
        <f>Sections!AD320</f>
        <v>4.7104625432718503</v>
      </c>
      <c r="G324" s="120">
        <f>Sections!W320</f>
        <v>739.55964939561625</v>
      </c>
      <c r="H324" s="126">
        <f>Sections!U320</f>
        <v>64.172312128760623</v>
      </c>
      <c r="I324" s="120">
        <f>Sections!V320+I323</f>
        <v>6.6889553220441345</v>
      </c>
    </row>
    <row r="325" spans="2:9">
      <c r="B325" s="120">
        <f>Sections!M321</f>
        <v>295</v>
      </c>
      <c r="C325" s="120">
        <f>Sections!N321</f>
        <v>64.172312128760623</v>
      </c>
      <c r="D325" s="120">
        <f>Sections!O321</f>
        <v>231.02032366353825</v>
      </c>
      <c r="E325" s="179">
        <f>Sections!P321</f>
        <v>4</v>
      </c>
      <c r="F325" s="120">
        <f>Sections!AD321</f>
        <v>4.7104625432718503</v>
      </c>
      <c r="G325" s="120">
        <f>Sections!W321</f>
        <v>741.25541591119406</v>
      </c>
      <c r="H325" s="126">
        <f>Sections!U321</f>
        <v>64.245673543341596</v>
      </c>
      <c r="I325" s="120">
        <f>Sections!V321+I324</f>
        <v>6.7045294644785667</v>
      </c>
    </row>
    <row r="326" spans="2:9">
      <c r="B326" s="120">
        <f>Sections!M322</f>
        <v>296</v>
      </c>
      <c r="C326" s="120">
        <f>Sections!N322</f>
        <v>64.245673543341596</v>
      </c>
      <c r="D326" s="120">
        <f>Sections!O322</f>
        <v>231.28442475602975</v>
      </c>
      <c r="E326" s="179">
        <f>Sections!P322</f>
        <v>4</v>
      </c>
      <c r="F326" s="120">
        <f>Sections!AD322</f>
        <v>4.7104625432718503</v>
      </c>
      <c r="G326" s="120">
        <f>Sections!W322</f>
        <v>742.95118242677199</v>
      </c>
      <c r="H326" s="126">
        <f>Sections!U322</f>
        <v>64.318951282838597</v>
      </c>
      <c r="I326" s="120">
        <f>Sections!V322+I325</f>
        <v>6.7200858432468618</v>
      </c>
    </row>
    <row r="327" spans="2:9">
      <c r="B327" s="120">
        <f>Sections!M323</f>
        <v>297</v>
      </c>
      <c r="C327" s="120">
        <f>Sections!N323</f>
        <v>64.318951282838597</v>
      </c>
      <c r="D327" s="120">
        <f>Sections!O323</f>
        <v>231.54822461821897</v>
      </c>
      <c r="E327" s="179">
        <f>Sections!P323</f>
        <v>4</v>
      </c>
      <c r="F327" s="120">
        <f>Sections!AD323</f>
        <v>4.7104625432718503</v>
      </c>
      <c r="G327" s="120">
        <f>Sections!W323</f>
        <v>744.64694894234958</v>
      </c>
      <c r="H327" s="126">
        <f>Sections!U323</f>
        <v>64.392145632916353</v>
      </c>
      <c r="I327" s="120">
        <f>Sections!V323+I326</f>
        <v>6.735624518993748</v>
      </c>
    </row>
    <row r="328" spans="2:9">
      <c r="B328" s="120">
        <f>Sections!M324</f>
        <v>298</v>
      </c>
      <c r="C328" s="120">
        <f>Sections!N324</f>
        <v>64.392145632916353</v>
      </c>
      <c r="D328" s="120">
        <f>Sections!O324</f>
        <v>231.81172427849887</v>
      </c>
      <c r="E328" s="179">
        <f>Sections!P324</f>
        <v>5</v>
      </c>
      <c r="F328" s="120">
        <f>Sections!AD324</f>
        <v>2.9640770416235949</v>
      </c>
      <c r="G328" s="120">
        <f>Sections!W324</f>
        <v>746.34271545792762</v>
      </c>
      <c r="H328" s="126">
        <f>Sections!U324</f>
        <v>64.438160846612902</v>
      </c>
      <c r="I328" s="120">
        <f>Sections!V324+I327</f>
        <v>6.7511488164564559</v>
      </c>
    </row>
    <row r="329" spans="2:9">
      <c r="B329" s="120">
        <f>Sections!M325</f>
        <v>299</v>
      </c>
      <c r="C329" s="120">
        <f>Sections!N325</f>
        <v>64.438160846612902</v>
      </c>
      <c r="D329" s="120">
        <f>Sections!O325</f>
        <v>231.97737904780647</v>
      </c>
      <c r="E329" s="179">
        <f>Sections!P325</f>
        <v>5</v>
      </c>
      <c r="F329" s="120">
        <f>Sections!AD325</f>
        <v>2.9640770416235949</v>
      </c>
      <c r="G329" s="120">
        <f>Sections!W325</f>
        <v>747.40978319291207</v>
      </c>
      <c r="H329" s="126">
        <f>Sections!U325</f>
        <v>64.484143224340073</v>
      </c>
      <c r="I329" s="120">
        <f>Sections!V325+I328</f>
        <v>6.7666620359448348</v>
      </c>
    </row>
    <row r="330" spans="2:9">
      <c r="B330" s="120">
        <f>Sections!M326</f>
        <v>300</v>
      </c>
      <c r="C330" s="120">
        <f>Sections!N326</f>
        <v>64.484143224340073</v>
      </c>
      <c r="D330" s="120">
        <f>Sections!O326</f>
        <v>232.14291560762427</v>
      </c>
      <c r="E330" s="179">
        <f>Sections!P326</f>
        <v>5</v>
      </c>
      <c r="F330" s="120">
        <f>Sections!AD326</f>
        <v>2.9640770416235949</v>
      </c>
      <c r="G330" s="120">
        <f>Sections!W326</f>
        <v>748.47685092789675</v>
      </c>
      <c r="H330" s="126">
        <f>Sections!U326</f>
        <v>64.5300928362919</v>
      </c>
      <c r="I330" s="120">
        <f>Sections!V326+I329</f>
        <v>6.7821642011404659</v>
      </c>
    </row>
    <row r="331" spans="2:9">
      <c r="B331" s="120">
        <f>Sections!M327</f>
        <v>301</v>
      </c>
      <c r="C331" s="120">
        <f>Sections!N327</f>
        <v>64.5300928362919</v>
      </c>
      <c r="D331" s="120">
        <f>Sections!O327</f>
        <v>232.30833421065086</v>
      </c>
      <c r="E331" s="179">
        <f>Sections!P327</f>
        <v>5</v>
      </c>
      <c r="F331" s="120">
        <f>Sections!AD327</f>
        <v>2.9640770416235949</v>
      </c>
      <c r="G331" s="120">
        <f>Sections!W327</f>
        <v>749.5439186628812</v>
      </c>
      <c r="H331" s="126">
        <f>Sections!U327</f>
        <v>64.576009752412688</v>
      </c>
      <c r="I331" s="120">
        <f>Sections!V327+I330</f>
        <v>6.7976553356406804</v>
      </c>
    </row>
    <row r="332" spans="2:9">
      <c r="B332" s="120">
        <f>Sections!M328</f>
        <v>302</v>
      </c>
      <c r="C332" s="120">
        <f>Sections!N328</f>
        <v>64.576009752412688</v>
      </c>
      <c r="D332" s="120">
        <f>Sections!O328</f>
        <v>232.47363510868567</v>
      </c>
      <c r="E332" s="179">
        <f>Sections!P328</f>
        <v>5</v>
      </c>
      <c r="F332" s="120">
        <f>Sections!AD328</f>
        <v>2.9640770416235949</v>
      </c>
      <c r="G332" s="120">
        <f>Sections!W328</f>
        <v>750.61098639786564</v>
      </c>
      <c r="H332" s="126">
        <f>Sections!U328</f>
        <v>64.621894042398239</v>
      </c>
      <c r="I332" s="120">
        <f>Sections!V328+I331</f>
        <v>6.8131354629589698</v>
      </c>
    </row>
    <row r="333" spans="2:9">
      <c r="B333" s="120">
        <f>Sections!M329</f>
        <v>303</v>
      </c>
      <c r="C333" s="120">
        <f>Sections!N329</f>
        <v>64.621894042398239</v>
      </c>
      <c r="D333" s="120">
        <f>Sections!O329</f>
        <v>232.63881855263367</v>
      </c>
      <c r="E333" s="179">
        <f>Sections!P329</f>
        <v>5</v>
      </c>
      <c r="F333" s="120">
        <f>Sections!AD329</f>
        <v>2.9640770416235949</v>
      </c>
      <c r="G333" s="120">
        <f>Sections!W329</f>
        <v>751.67805413284998</v>
      </c>
      <c r="H333" s="126">
        <f>Sections!U329</f>
        <v>64.667745775697114</v>
      </c>
      <c r="I333" s="120">
        <f>Sections!V329+I332</f>
        <v>6.8286046065254133</v>
      </c>
    </row>
    <row r="334" spans="2:9">
      <c r="B334" s="120">
        <f>Sections!M330</f>
        <v>304</v>
      </c>
      <c r="C334" s="120">
        <f>Sections!N330</f>
        <v>64.667745775697114</v>
      </c>
      <c r="D334" s="120">
        <f>Sections!O330</f>
        <v>232.80388479250962</v>
      </c>
      <c r="E334" s="179">
        <f>Sections!P330</f>
        <v>5</v>
      </c>
      <c r="F334" s="120">
        <f>Sections!AD330</f>
        <v>2.9640770416235949</v>
      </c>
      <c r="G334" s="120">
        <f>Sections!W330</f>
        <v>752.74512186783454</v>
      </c>
      <c r="H334" s="126">
        <f>Sections!U330</f>
        <v>64.713565021511826</v>
      </c>
      <c r="I334" s="120">
        <f>Sections!V330+I333</f>
        <v>6.8440627896870811</v>
      </c>
    </row>
    <row r="335" spans="2:9">
      <c r="B335" s="120">
        <f>Sections!M331</f>
        <v>305</v>
      </c>
      <c r="C335" s="120">
        <f>Sections!N331</f>
        <v>64.713565021511826</v>
      </c>
      <c r="D335" s="120">
        <f>Sections!O331</f>
        <v>232.96883407744258</v>
      </c>
      <c r="E335" s="179">
        <f>Sections!P331</f>
        <v>5</v>
      </c>
      <c r="F335" s="120">
        <f>Sections!AD331</f>
        <v>2.9640770416235949</v>
      </c>
      <c r="G335" s="120">
        <f>Sections!W331</f>
        <v>753.81218960281899</v>
      </c>
      <c r="H335" s="126">
        <f>Sections!U331</f>
        <v>64.75935184880008</v>
      </c>
      <c r="I335" s="120">
        <f>Sections!V331+I334</f>
        <v>6.8595100357084506</v>
      </c>
    </row>
    <row r="336" spans="2:9">
      <c r="B336" s="120">
        <f>Sections!M332</f>
        <v>306</v>
      </c>
      <c r="C336" s="120">
        <f>Sections!N332</f>
        <v>64.75935184880008</v>
      </c>
      <c r="D336" s="120">
        <f>Sections!O332</f>
        <v>233.13366665568029</v>
      </c>
      <c r="E336" s="179">
        <f>Sections!P332</f>
        <v>5</v>
      </c>
      <c r="F336" s="120">
        <f>Sections!AD332</f>
        <v>2.9640770416235949</v>
      </c>
      <c r="G336" s="120">
        <f>Sections!W332</f>
        <v>754.87925733780344</v>
      </c>
      <c r="H336" s="126">
        <f>Sections!U332</f>
        <v>64.805106326275961</v>
      </c>
      <c r="I336" s="120">
        <f>Sections!V332+I335</f>
        <v>6.8749463677718099</v>
      </c>
    </row>
    <row r="337" spans="2:9">
      <c r="B337" s="120">
        <f>Sections!M333</f>
        <v>307</v>
      </c>
      <c r="C337" s="120">
        <f>Sections!N333</f>
        <v>64.805106326275961</v>
      </c>
      <c r="D337" s="120">
        <f>Sections!O333</f>
        <v>233.29838277459348</v>
      </c>
      <c r="E337" s="179">
        <f>Sections!P333</f>
        <v>5</v>
      </c>
      <c r="F337" s="120">
        <f>Sections!AD333</f>
        <v>2.9640770416235949</v>
      </c>
      <c r="G337" s="120">
        <f>Sections!W333</f>
        <v>755.94632507278777</v>
      </c>
      <c r="H337" s="126">
        <f>Sections!U333</f>
        <v>64.850828522411177</v>
      </c>
      <c r="I337" s="120">
        <f>Sections!V333+I336</f>
        <v>6.8903718089776742</v>
      </c>
    </row>
    <row r="338" spans="2:9">
      <c r="B338" s="120">
        <f>Sections!M334</f>
        <v>308</v>
      </c>
      <c r="C338" s="120">
        <f>Sections!N334</f>
        <v>64.850828522411177</v>
      </c>
      <c r="D338" s="120">
        <f>Sections!O334</f>
        <v>233.46298268068026</v>
      </c>
      <c r="E338" s="179">
        <f>Sections!P334</f>
        <v>5</v>
      </c>
      <c r="F338" s="120">
        <f>Sections!AD334</f>
        <v>2.9640770416235949</v>
      </c>
      <c r="G338" s="120">
        <f>Sections!W334</f>
        <v>757.01339280777222</v>
      </c>
      <c r="H338" s="126">
        <f>Sections!U334</f>
        <v>64.896518505436219</v>
      </c>
      <c r="I338" s="120">
        <f>Sections!V334+I337</f>
        <v>6.9057863823451786</v>
      </c>
    </row>
    <row r="339" spans="2:9">
      <c r="B339" s="120">
        <f>Sections!M335</f>
        <v>309</v>
      </c>
      <c r="C339" s="120">
        <f>Sections!N335</f>
        <v>64.896518505436219</v>
      </c>
      <c r="D339" s="120">
        <f>Sections!O335</f>
        <v>233.62746661957038</v>
      </c>
      <c r="E339" s="179">
        <f>Sections!P335</f>
        <v>5</v>
      </c>
      <c r="F339" s="120">
        <f>Sections!AD335</f>
        <v>2.9640770416235949</v>
      </c>
      <c r="G339" s="120">
        <f>Sections!W335</f>
        <v>758.08046054275655</v>
      </c>
      <c r="H339" s="126">
        <f>Sections!U335</f>
        <v>64.942176343341558</v>
      </c>
      <c r="I339" s="120">
        <f>Sections!V335+I338</f>
        <v>6.921190110812482</v>
      </c>
    </row>
    <row r="340" spans="2:9">
      <c r="B340" s="120">
        <f>Sections!M336</f>
        <v>310</v>
      </c>
      <c r="C340" s="120">
        <f>Sections!N336</f>
        <v>64.942176343341558</v>
      </c>
      <c r="D340" s="120">
        <f>Sections!O336</f>
        <v>233.79183483602961</v>
      </c>
      <c r="E340" s="179">
        <f>Sections!P336</f>
        <v>5</v>
      </c>
      <c r="F340" s="120">
        <f>Sections!AD336</f>
        <v>2.9640770416235949</v>
      </c>
      <c r="G340" s="120">
        <f>Sections!W336</f>
        <v>759.14752827774089</v>
      </c>
      <c r="H340" s="126">
        <f>Sections!U336</f>
        <v>64.987802103878835</v>
      </c>
      <c r="I340" s="120">
        <f>Sections!V336+I339</f>
        <v>6.9365830172371696</v>
      </c>
    </row>
    <row r="341" spans="2:9">
      <c r="B341" s="120">
        <f>Sections!M337</f>
        <v>311</v>
      </c>
      <c r="C341" s="120">
        <f>Sections!N337</f>
        <v>64.987802103878835</v>
      </c>
      <c r="D341" s="120">
        <f>Sections!O337</f>
        <v>233.9560875739638</v>
      </c>
      <c r="E341" s="179">
        <f>Sections!P337</f>
        <v>5</v>
      </c>
      <c r="F341" s="120">
        <f>Sections!AD337</f>
        <v>2.9640770416235949</v>
      </c>
      <c r="G341" s="120">
        <f>Sections!W337</f>
        <v>760.21459601272522</v>
      </c>
      <c r="H341" s="126">
        <f>Sections!U337</f>
        <v>65.033395854562031</v>
      </c>
      <c r="I341" s="120">
        <f>Sections!V337+I340</f>
        <v>6.9519651243966454</v>
      </c>
    </row>
    <row r="342" spans="2:9">
      <c r="B342" s="120">
        <f>Sections!M338</f>
        <v>312</v>
      </c>
      <c r="C342" s="120">
        <f>Sections!N338</f>
        <v>65.033395854562031</v>
      </c>
      <c r="D342" s="120">
        <f>Sections!O338</f>
        <v>234.12022507642331</v>
      </c>
      <c r="E342" s="179">
        <f>Sections!P338</f>
        <v>5</v>
      </c>
      <c r="F342" s="120">
        <f>Sections!AD338</f>
        <v>2.9640770416235949</v>
      </c>
      <c r="G342" s="120">
        <f>Sections!W338</f>
        <v>761.2816637477099</v>
      </c>
      <c r="H342" s="126">
        <f>Sections!U338</f>
        <v>64.917187413343001</v>
      </c>
      <c r="I342" s="120">
        <f>Sections!V338+I341</f>
        <v>6.9673555901391255</v>
      </c>
    </row>
    <row r="343" spans="2:9">
      <c r="B343" s="120">
        <f>Sections!M339</f>
        <v>313</v>
      </c>
      <c r="C343" s="120">
        <f>Sections!N339</f>
        <v>64.917187413343001</v>
      </c>
      <c r="D343" s="120">
        <f>Sections!O339</f>
        <v>233.70187468803482</v>
      </c>
      <c r="E343" s="179">
        <f>Sections!P339</f>
        <v>5</v>
      </c>
      <c r="F343" s="120">
        <f>Sections!AD339</f>
        <v>2.9640770416235949</v>
      </c>
      <c r="G343" s="120">
        <f>Sections!W339</f>
        <v>758.56341989863779</v>
      </c>
      <c r="H343" s="126">
        <f>Sections!U339</f>
        <v>64.800611680643883</v>
      </c>
      <c r="I343" s="120">
        <f>Sections!V339+I342</f>
        <v>6.9827736747348323</v>
      </c>
    </row>
    <row r="344" spans="2:9">
      <c r="B344" s="120">
        <f>Sections!M340</f>
        <v>314</v>
      </c>
      <c r="C344" s="120">
        <f>Sections!N340</f>
        <v>64.800611680643883</v>
      </c>
      <c r="D344" s="120">
        <f>Sections!O340</f>
        <v>233.28220205031798</v>
      </c>
      <c r="E344" s="179">
        <f>Sections!P340</f>
        <v>5</v>
      </c>
      <c r="F344" s="120">
        <f>Sections!AD340</f>
        <v>2.9640770416235949</v>
      </c>
      <c r="G344" s="120">
        <f>Sections!W340</f>
        <v>755.841469353408</v>
      </c>
      <c r="H344" s="126">
        <f>Sections!U340</f>
        <v>64.683666453554082</v>
      </c>
      <c r="I344" s="120">
        <f>Sections!V340+I343</f>
        <v>6.9982195653774566</v>
      </c>
    </row>
    <row r="345" spans="2:9">
      <c r="B345" s="120">
        <f>Sections!M341</f>
        <v>315</v>
      </c>
      <c r="C345" s="120">
        <f>Sections!N341</f>
        <v>64.683666453554082</v>
      </c>
      <c r="D345" s="120">
        <f>Sections!O341</f>
        <v>232.86119923279469</v>
      </c>
      <c r="E345" s="179">
        <f>Sections!P341</f>
        <v>5</v>
      </c>
      <c r="F345" s="120">
        <f>Sections!AD341</f>
        <v>2.9640770416235949</v>
      </c>
      <c r="G345" s="120">
        <f>Sections!W341</f>
        <v>753.11580705743472</v>
      </c>
      <c r="H345" s="126">
        <f>Sections!U341</f>
        <v>64.566349506588082</v>
      </c>
      <c r="I345" s="120">
        <f>Sections!V341+I344</f>
        <v>7.0136934512810125</v>
      </c>
    </row>
    <row r="346" spans="2:9">
      <c r="B346" s="120">
        <f>Sections!M342</f>
        <v>316</v>
      </c>
      <c r="C346" s="120">
        <f>Sections!N342</f>
        <v>64.566349506588082</v>
      </c>
      <c r="D346" s="120">
        <f>Sections!O342</f>
        <v>232.43885822371709</v>
      </c>
      <c r="E346" s="179">
        <f>Sections!P342</f>
        <v>5</v>
      </c>
      <c r="F346" s="120">
        <f>Sections!AD342</f>
        <v>2.9640770416235949</v>
      </c>
      <c r="G346" s="120">
        <f>Sections!W342</f>
        <v>750.38642794923976</v>
      </c>
      <c r="H346" s="126">
        <f>Sections!U342</f>
        <v>64.448658591352242</v>
      </c>
      <c r="I346" s="120">
        <f>Sections!V342+I345</f>
        <v>7.0291955237103041</v>
      </c>
    </row>
    <row r="347" spans="2:9">
      <c r="B347" s="120">
        <f>Sections!M343</f>
        <v>317</v>
      </c>
      <c r="C347" s="120">
        <f>Sections!N343</f>
        <v>64.448658591352242</v>
      </c>
      <c r="D347" s="120">
        <f>Sections!O343</f>
        <v>232.01517092886809</v>
      </c>
      <c r="E347" s="179">
        <f>Sections!P343</f>
        <v>5</v>
      </c>
      <c r="F347" s="120">
        <f>Sections!AD343</f>
        <v>2.9640770416235949</v>
      </c>
      <c r="G347" s="120">
        <f>Sections!W343</f>
        <v>747.65332696044266</v>
      </c>
      <c r="H347" s="126">
        <f>Sections!U343</f>
        <v>64.330591436205168</v>
      </c>
      <c r="I347" s="120">
        <f>Sections!V343+I346</f>
        <v>7.0447259760119909</v>
      </c>
    </row>
    <row r="348" spans="2:9">
      <c r="B348" s="120">
        <f>Sections!M344</f>
        <v>318</v>
      </c>
      <c r="C348" s="120">
        <f>Sections!N344</f>
        <v>64.330591436205168</v>
      </c>
      <c r="D348" s="120">
        <f>Sections!O344</f>
        <v>231.5901291703386</v>
      </c>
      <c r="E348" s="179">
        <f>Sections!P344</f>
        <v>4</v>
      </c>
      <c r="F348" s="120">
        <f>Sections!AD344</f>
        <v>-7.6126666188815673</v>
      </c>
      <c r="G348" s="120">
        <f>Sections!W344</f>
        <v>744.91649901575158</v>
      </c>
      <c r="H348" s="126">
        <f>Sections!U344</f>
        <v>64.21214574591157</v>
      </c>
      <c r="I348" s="120">
        <f>Sections!V344+I347</f>
        <v>7.0602850036462526</v>
      </c>
    </row>
    <row r="349" spans="2:9">
      <c r="B349" s="120">
        <f>Sections!M345</f>
        <v>319</v>
      </c>
      <c r="C349" s="120">
        <f>Sections!N345</f>
        <v>64.21214574591157</v>
      </c>
      <c r="D349" s="120">
        <f>Sections!O345</f>
        <v>231.16372468528166</v>
      </c>
      <c r="E349" s="179">
        <f>Sections!P345</f>
        <v>4</v>
      </c>
      <c r="F349" s="120">
        <f>Sections!AD345</f>
        <v>-7.6230475279073158</v>
      </c>
      <c r="G349" s="120">
        <f>Sections!W345</f>
        <v>742.17593903295403</v>
      </c>
      <c r="H349" s="126">
        <f>Sections!U345</f>
        <v>64.093319201289418</v>
      </c>
      <c r="I349" s="120">
        <f>Sections!V345+I348</f>
        <v>7.0758728042190731</v>
      </c>
    </row>
    <row r="350" spans="2:9">
      <c r="B350" s="120">
        <f>Sections!M346</f>
        <v>320</v>
      </c>
      <c r="C350" s="120">
        <f>Sections!N346</f>
        <v>64.093319201289418</v>
      </c>
      <c r="D350" s="120">
        <f>Sections!O346</f>
        <v>230.73594912464191</v>
      </c>
      <c r="E350" s="179">
        <f>Sections!P346</f>
        <v>4</v>
      </c>
      <c r="F350" s="120">
        <f>Sections!AD346</f>
        <v>-7.6334425927180982</v>
      </c>
      <c r="G350" s="120">
        <f>Sections!W346</f>
        <v>739.43164192290749</v>
      </c>
      <c r="H350" s="126">
        <f>Sections!U346</f>
        <v>63.974109458850137</v>
      </c>
      <c r="I350" s="120">
        <f>Sections!V346+I349</f>
        <v>7.0914895775151745</v>
      </c>
    </row>
    <row r="351" spans="2:9">
      <c r="B351" s="120">
        <f>Sections!M347</f>
        <v>321</v>
      </c>
      <c r="C351" s="120">
        <f>Sections!N347</f>
        <v>63.974109458850137</v>
      </c>
      <c r="D351" s="120">
        <f>Sections!O347</f>
        <v>230.30679405186049</v>
      </c>
      <c r="E351" s="179">
        <f>Sections!P347</f>
        <v>4</v>
      </c>
      <c r="F351" s="120">
        <f>Sections!AD347</f>
        <v>-7.6438518326172593</v>
      </c>
      <c r="G351" s="120">
        <f>Sections!W347</f>
        <v>736.68360258952896</v>
      </c>
      <c r="H351" s="126">
        <f>Sections!U347</f>
        <v>63.854514150431875</v>
      </c>
      <c r="I351" s="120">
        <f>Sections!V347+I350</f>
        <v>7.1071355255315831</v>
      </c>
    </row>
    <row r="352" spans="2:9">
      <c r="B352" s="120">
        <f>Sections!M348</f>
        <v>322</v>
      </c>
      <c r="C352" s="120">
        <f>Sections!N348</f>
        <v>63.854514150431875</v>
      </c>
      <c r="D352" s="120">
        <f>Sections!O348</f>
        <v>229.87625094155476</v>
      </c>
      <c r="E352" s="179">
        <f>Sections!P348</f>
        <v>4</v>
      </c>
      <c r="F352" s="120">
        <f>Sections!AD348</f>
        <v>-7.654275266934464</v>
      </c>
      <c r="G352" s="120">
        <f>Sections!W348</f>
        <v>733.93181592978681</v>
      </c>
      <c r="H352" s="126">
        <f>Sections!U348</f>
        <v>63.734530882825489</v>
      </c>
      <c r="I352" s="120">
        <f>Sections!V348+I351</f>
        <v>7.1228108525118783</v>
      </c>
    </row>
    <row r="353" spans="2:9">
      <c r="B353" s="120">
        <f>Sections!M349</f>
        <v>323</v>
      </c>
      <c r="C353" s="120">
        <f>Sections!N349</f>
        <v>63.734530882825489</v>
      </c>
      <c r="D353" s="120">
        <f>Sections!O349</f>
        <v>229.44431117817177</v>
      </c>
      <c r="E353" s="179">
        <f>Sections!P349</f>
        <v>4</v>
      </c>
      <c r="F353" s="120">
        <f>Sections!AD349</f>
        <v>-7.6647129150257385</v>
      </c>
      <c r="G353" s="120">
        <f>Sections!W349</f>
        <v>731.17627683369051</v>
      </c>
      <c r="H353" s="126">
        <f>Sections!U349</f>
        <v>63.614157237393194</v>
      </c>
      <c r="I353" s="120">
        <f>Sections!V349+I352</f>
        <v>7.1385157649811131</v>
      </c>
    </row>
    <row r="354" spans="2:9">
      <c r="B354" s="120">
        <f>Sections!M350</f>
        <v>324</v>
      </c>
      <c r="C354" s="120">
        <f>Sections!N350</f>
        <v>63.614157237393194</v>
      </c>
      <c r="D354" s="120">
        <f>Sections!O350</f>
        <v>229.01096605461549</v>
      </c>
      <c r="E354" s="179">
        <f>Sections!P350</f>
        <v>4</v>
      </c>
      <c r="F354" s="120">
        <f>Sections!AD350</f>
        <v>-7.675164796273501</v>
      </c>
      <c r="G354" s="120">
        <f>Sections!W350</f>
        <v>728.41698018428121</v>
      </c>
      <c r="H354" s="126">
        <f>Sections!U350</f>
        <v>63.493390769679628</v>
      </c>
      <c r="I354" s="120">
        <f>Sections!V350+I353</f>
        <v>7.1542504717814417</v>
      </c>
    </row>
    <row r="355" spans="2:9">
      <c r="B355" s="120">
        <f>Sections!M351</f>
        <v>325</v>
      </c>
      <c r="C355" s="120">
        <f>Sections!N351</f>
        <v>63.493390769679628</v>
      </c>
      <c r="D355" s="120">
        <f>Sections!O351</f>
        <v>228.57620677084665</v>
      </c>
      <c r="E355" s="179">
        <f>Sections!P351</f>
        <v>4</v>
      </c>
      <c r="F355" s="120">
        <f>Sections!AD351</f>
        <v>-7.6856309300866013</v>
      </c>
      <c r="G355" s="120">
        <f>Sections!W351</f>
        <v>725.65392085762289</v>
      </c>
      <c r="H355" s="126">
        <f>Sections!U351</f>
        <v>63.372229009015179</v>
      </c>
      <c r="I355" s="120">
        <f>Sections!V351+I354</f>
        <v>7.1700151841084603</v>
      </c>
    </row>
    <row r="356" spans="2:9">
      <c r="B356" s="120">
        <f>Sections!M352</f>
        <v>326</v>
      </c>
      <c r="C356" s="120">
        <f>Sections!N352</f>
        <v>63.372229009015179</v>
      </c>
      <c r="D356" s="120">
        <f>Sections!O352</f>
        <v>228.14002443245465</v>
      </c>
      <c r="E356" s="179">
        <f>Sections!P352</f>
        <v>4</v>
      </c>
      <c r="F356" s="120">
        <f>Sections!AD352</f>
        <v>-7.6961113359003548</v>
      </c>
      <c r="G356" s="120">
        <f>Sections!W352</f>
        <v>722.88709372279163</v>
      </c>
      <c r="H356" s="126">
        <f>Sections!U352</f>
        <v>63.250669458111382</v>
      </c>
      <c r="I356" s="120">
        <f>Sections!V352+I355</f>
        <v>7.1858101155482839</v>
      </c>
    </row>
    <row r="357" spans="2:9">
      <c r="B357" s="120">
        <f>Sections!M353</f>
        <v>327</v>
      </c>
      <c r="C357" s="120">
        <f>Sections!N353</f>
        <v>63.250669458111382</v>
      </c>
      <c r="D357" s="120">
        <f>Sections!O353</f>
        <v>227.70241004920098</v>
      </c>
      <c r="E357" s="179">
        <f>Sections!P353</f>
        <v>4</v>
      </c>
      <c r="F357" s="120">
        <f>Sections!AD353</f>
        <v>-7.7066060331765831</v>
      </c>
      <c r="G357" s="120">
        <f>Sections!W353</f>
        <v>720.11649364186746</v>
      </c>
      <c r="H357" s="126">
        <f>Sections!U353</f>
        <v>63.128709592648185</v>
      </c>
      <c r="I357" s="120">
        <f>Sections!V353+I356</f>
        <v>7.2016354821153774</v>
      </c>
    </row>
    <row r="358" spans="2:9">
      <c r="B358" s="120">
        <f>Sections!M354</f>
        <v>328</v>
      </c>
      <c r="C358" s="120">
        <f>Sections!N354</f>
        <v>63.128709592648185</v>
      </c>
      <c r="D358" s="120">
        <f>Sections!O354</f>
        <v>227.26335453353346</v>
      </c>
      <c r="E358" s="179">
        <f>Sections!P354</f>
        <v>4</v>
      </c>
      <c r="F358" s="120">
        <f>Sections!AD354</f>
        <v>-7.7171150414036429</v>
      </c>
      <c r="G358" s="120">
        <f>Sections!W354</f>
        <v>717.3421154699239</v>
      </c>
      <c r="H358" s="126">
        <f>Sections!U354</f>
        <v>63.006346860852865</v>
      </c>
      <c r="I358" s="120">
        <f>Sections!V354+I357</f>
        <v>7.2174915022911588</v>
      </c>
    </row>
    <row r="359" spans="2:9">
      <c r="B359" s="120">
        <f>Sections!M355</f>
        <v>329</v>
      </c>
      <c r="C359" s="120">
        <f>Sections!N355</f>
        <v>63.006346860852865</v>
      </c>
      <c r="D359" s="120">
        <f>Sections!O355</f>
        <v>226.82284869907031</v>
      </c>
      <c r="E359" s="179">
        <f>Sections!P355</f>
        <v>4</v>
      </c>
      <c r="F359" s="120">
        <f>Sections!AD355</f>
        <v>-7.7276383800964652</v>
      </c>
      <c r="G359" s="120">
        <f>Sections!W355</f>
        <v>714.56395405501871</v>
      </c>
      <c r="H359" s="126">
        <f>Sections!U355</f>
        <v>62.883578683070439</v>
      </c>
      <c r="I359" s="120">
        <f>Sections!V355+I358</f>
        <v>7.2333783970633867</v>
      </c>
    </row>
    <row r="360" spans="2:9">
      <c r="B360" s="120">
        <f>Sections!M356</f>
        <v>330</v>
      </c>
      <c r="C360" s="120">
        <f>Sections!N356</f>
        <v>62.883578683070439</v>
      </c>
      <c r="D360" s="120">
        <f>Sections!O356</f>
        <v>226.38088325905358</v>
      </c>
      <c r="E360" s="179">
        <f>Sections!P356</f>
        <v>4</v>
      </c>
      <c r="F360" s="120">
        <f>Sections!AD356</f>
        <v>-7.7381760687965961</v>
      </c>
      <c r="G360" s="120">
        <f>Sections!W356</f>
        <v>711.78200423818396</v>
      </c>
      <c r="H360" s="126">
        <f>Sections!U356</f>
        <v>62.760402451325291</v>
      </c>
      <c r="I360" s="120">
        <f>Sections!V356+I359</f>
        <v>7.2492963899663714</v>
      </c>
    </row>
    <row r="361" spans="2:9">
      <c r="B361" s="120">
        <f>Sections!M357</f>
        <v>331</v>
      </c>
      <c r="C361" s="120">
        <f>Sections!N357</f>
        <v>62.760402451325291</v>
      </c>
      <c r="D361" s="120">
        <f>Sections!O357</f>
        <v>225.93744882477105</v>
      </c>
      <c r="E361" s="179">
        <f>Sections!P357</f>
        <v>4</v>
      </c>
      <c r="F361" s="120">
        <f>Sections!AD357</f>
        <v>-7.7487281270722281</v>
      </c>
      <c r="G361" s="120">
        <f>Sections!W357</f>
        <v>708.9962608534172</v>
      </c>
      <c r="H361" s="126">
        <f>Sections!U357</f>
        <v>62.636815528873861</v>
      </c>
      <c r="I361" s="120">
        <f>Sections!V357+I360</f>
        <v>7.265245707122002</v>
      </c>
    </row>
    <row r="362" spans="2:9">
      <c r="B362" s="120">
        <f>Sections!M358</f>
        <v>332</v>
      </c>
      <c r="C362" s="120">
        <f>Sections!N358</f>
        <v>62.636815528873861</v>
      </c>
      <c r="D362" s="120">
        <f>Sections!O358</f>
        <v>225.49253590394591</v>
      </c>
      <c r="E362" s="179">
        <f>Sections!P358</f>
        <v>4</v>
      </c>
      <c r="F362" s="120">
        <f>Sections!AD358</f>
        <v>-7.7592945745182362</v>
      </c>
      <c r="G362" s="120">
        <f>Sections!W358</f>
        <v>706.20671872767116</v>
      </c>
      <c r="H362" s="126">
        <f>Sections!U358</f>
        <v>62.512815249748087</v>
      </c>
      <c r="I362" s="120">
        <f>Sections!V358+I361</f>
        <v>7.2812265772816422</v>
      </c>
    </row>
    <row r="363" spans="2:9">
      <c r="B363" s="120">
        <f>Sections!M359</f>
        <v>333</v>
      </c>
      <c r="C363" s="120">
        <f>Sections!N359</f>
        <v>62.512815249748087</v>
      </c>
      <c r="D363" s="120">
        <f>Sections!O359</f>
        <v>225.04613489909312</v>
      </c>
      <c r="E363" s="179">
        <f>Sections!P359</f>
        <v>4</v>
      </c>
      <c r="F363" s="120">
        <f>Sections!AD359</f>
        <v>-7.7698754307562155</v>
      </c>
      <c r="G363" s="120">
        <f>Sections!W359</f>
        <v>703.41337268084465</v>
      </c>
      <c r="H363" s="126">
        <f>Sections!U359</f>
        <v>62.388398918289482</v>
      </c>
      <c r="I363" s="120">
        <f>Sections!V359+I362</f>
        <v>7.2972392318688852</v>
      </c>
    </row>
    <row r="364" spans="2:9">
      <c r="B364" s="120">
        <f>Sections!M360</f>
        <v>334</v>
      </c>
      <c r="C364" s="120">
        <f>Sections!N360</f>
        <v>62.388398918289482</v>
      </c>
      <c r="D364" s="120">
        <f>Sections!O360</f>
        <v>224.59823610584215</v>
      </c>
      <c r="E364" s="179">
        <f>Sections!P360</f>
        <v>4</v>
      </c>
      <c r="F364" s="120">
        <f>Sections!AD360</f>
        <v>-7.7804707154345198</v>
      </c>
      <c r="G364" s="120">
        <f>Sections!W360</f>
        <v>700.6162175257723</v>
      </c>
      <c r="H364" s="126">
        <f>Sections!U360</f>
        <v>62.263563808673489</v>
      </c>
      <c r="I364" s="120">
        <f>Sections!V360+I363</f>
        <v>7.3132839050232166</v>
      </c>
    </row>
    <row r="365" spans="2:9">
      <c r="B365" s="120">
        <f>Sections!M361</f>
        <v>335</v>
      </c>
      <c r="C365" s="120">
        <f>Sections!N361</f>
        <v>62.263563808673489</v>
      </c>
      <c r="D365" s="120">
        <f>Sections!O361</f>
        <v>224.14882971122455</v>
      </c>
      <c r="E365" s="179">
        <f>Sections!P361</f>
        <v>4</v>
      </c>
      <c r="F365" s="120">
        <f>Sections!AD361</f>
        <v>-7.7910804482282945</v>
      </c>
      <c r="G365" s="120">
        <f>Sections!W361</f>
        <v>697.81524806821585</v>
      </c>
      <c r="H365" s="126">
        <f>Sections!U361</f>
        <v>62.138307164423928</v>
      </c>
      <c r="I365" s="120">
        <f>Sections!V361+I364</f>
        <v>7.3293608336445919</v>
      </c>
    </row>
    <row r="366" spans="2:9">
      <c r="B366" s="120">
        <f>Sections!M362</f>
        <v>336</v>
      </c>
      <c r="C366" s="120">
        <f>Sections!N362</f>
        <v>62.138307164423928</v>
      </c>
      <c r="D366" s="120">
        <f>Sections!O362</f>
        <v>223.69790579192613</v>
      </c>
      <c r="E366" s="179">
        <f>Sections!P362</f>
        <v>4</v>
      </c>
      <c r="F366" s="120">
        <f>Sections!AD362</f>
        <v>-7.8017046488395145</v>
      </c>
      <c r="G366" s="120">
        <f>Sections!W362</f>
        <v>695.01045910685366</v>
      </c>
      <c r="H366" s="126">
        <f>Sections!U362</f>
        <v>62.012626197917299</v>
      </c>
      <c r="I366" s="120">
        <f>Sections!V362+I365</f>
        <v>7.3454702574389579</v>
      </c>
    </row>
    <row r="367" spans="2:9">
      <c r="B367" s="120">
        <f>Sections!M363</f>
        <v>337</v>
      </c>
      <c r="C367" s="120">
        <f>Sections!N363</f>
        <v>62.012626197917299</v>
      </c>
      <c r="D367" s="120">
        <f>Sections!O363</f>
        <v>223.24545431250229</v>
      </c>
      <c r="E367" s="179">
        <f>Sections!P363</f>
        <v>4</v>
      </c>
      <c r="F367" s="120">
        <f>Sections!AD363</f>
        <v>-7.8123433369970225</v>
      </c>
      <c r="G367" s="120">
        <f>Sections!W363</f>
        <v>692.20184543327139</v>
      </c>
      <c r="H367" s="126">
        <f>Sections!U363</f>
        <v>61.88651808987661</v>
      </c>
      <c r="I367" s="120">
        <f>Sections!V363+I366</f>
        <v>7.3616124189647421</v>
      </c>
    </row>
    <row r="368" spans="2:9">
      <c r="B368" s="120">
        <f>Sections!M364</f>
        <v>338</v>
      </c>
      <c r="C368" s="120">
        <f>Sections!N364</f>
        <v>61.88651808987661</v>
      </c>
      <c r="D368" s="120">
        <f>Sections!O364</f>
        <v>222.79146512355581</v>
      </c>
      <c r="E368" s="179">
        <f>Sections!P364</f>
        <v>4</v>
      </c>
      <c r="F368" s="120">
        <f>Sections!AD364</f>
        <v>-7.822996532456564</v>
      </c>
      <c r="G368" s="120">
        <f>Sections!W364</f>
        <v>689.38940183195245</v>
      </c>
      <c r="H368" s="126">
        <f>Sections!U364</f>
        <v>61.759979988854525</v>
      </c>
      <c r="I368" s="120">
        <f>Sections!V364+I367</f>
        <v>7.3777875636803376</v>
      </c>
    </row>
    <row r="369" spans="2:9">
      <c r="B369" s="120">
        <f>Sections!M365</f>
        <v>339</v>
      </c>
      <c r="C369" s="120">
        <f>Sections!N365</f>
        <v>61.759979988854525</v>
      </c>
      <c r="D369" s="120">
        <f>Sections!O365</f>
        <v>222.3359279598763</v>
      </c>
      <c r="E369" s="179">
        <f>Sections!P365</f>
        <v>4</v>
      </c>
      <c r="F369" s="120">
        <f>Sections!AD365</f>
        <v>-7.8336642550008238</v>
      </c>
      <c r="G369" s="120">
        <f>Sections!W365</f>
        <v>686.57312308026803</v>
      </c>
      <c r="H369" s="126">
        <f>Sections!U365</f>
        <v>61.633009010705536</v>
      </c>
      <c r="I369" s="120">
        <f>Sections!V365+I368</f>
        <v>7.3939959399926023</v>
      </c>
    </row>
    <row r="370" spans="2:9">
      <c r="B370" s="120">
        <f>Sections!M366</f>
        <v>340</v>
      </c>
      <c r="C370" s="120">
        <f>Sections!N366</f>
        <v>61.633009010705536</v>
      </c>
      <c r="D370" s="120">
        <f>Sections!O366</f>
        <v>221.87883243853994</v>
      </c>
      <c r="E370" s="179">
        <f>Sections!P366</f>
        <v>4</v>
      </c>
      <c r="F370" s="120">
        <f>Sections!AD366</f>
        <v>-7.8443465244394606</v>
      </c>
      <c r="G370" s="120">
        <f>Sections!W366</f>
        <v>683.75300394846772</v>
      </c>
      <c r="H370" s="126">
        <f>Sections!U366</f>
        <v>61.505602238046826</v>
      </c>
      <c r="I370" s="120">
        <f>Sections!V366+I369</f>
        <v>7.4102377993064108</v>
      </c>
    </row>
    <row r="371" spans="2:9">
      <c r="B371" s="120">
        <f>Sections!M367</f>
        <v>341</v>
      </c>
      <c r="C371" s="120">
        <f>Sections!N367</f>
        <v>61.505602238046826</v>
      </c>
      <c r="D371" s="120">
        <f>Sections!O367</f>
        <v>221.42016805696858</v>
      </c>
      <c r="E371" s="179">
        <f>Sections!P367</f>
        <v>4</v>
      </c>
      <c r="F371" s="120">
        <f>Sections!AD367</f>
        <v>-7.8550433606091516</v>
      </c>
      <c r="G371" s="120">
        <f>Sections!W367</f>
        <v>680.92903919966955</v>
      </c>
      <c r="H371" s="126">
        <f>Sections!U367</f>
        <v>61.377756719707605</v>
      </c>
      <c r="I371" s="120">
        <f>Sections!V367+I370</f>
        <v>7.4265133960752756</v>
      </c>
    </row>
    <row r="372" spans="2:9">
      <c r="B372" s="120">
        <f>Sections!M368</f>
        <v>342</v>
      </c>
      <c r="C372" s="120">
        <f>Sections!N368</f>
        <v>61.377756719707605</v>
      </c>
      <c r="D372" s="120">
        <f>Sections!O368</f>
        <v>220.95992419094739</v>
      </c>
      <c r="E372" s="179">
        <f>Sections!P368</f>
        <v>4</v>
      </c>
      <c r="F372" s="120">
        <f>Sections!AD368</f>
        <v>-7.8657547833736183</v>
      </c>
      <c r="G372" s="120">
        <f>Sections!W368</f>
        <v>678.10122358985018</v>
      </c>
      <c r="H372" s="126">
        <f>Sections!U368</f>
        <v>61.249469470166552</v>
      </c>
      <c r="I372" s="120">
        <f>Sections!V368+I371</f>
        <v>7.4428229878530692</v>
      </c>
    </row>
    <row r="373" spans="2:9">
      <c r="B373" s="120">
        <f>Sections!M369</f>
        <v>343</v>
      </c>
      <c r="C373" s="120">
        <f>Sections!N369</f>
        <v>61.249469470166552</v>
      </c>
      <c r="D373" s="120">
        <f>Sections!O369</f>
        <v>220.4980900925996</v>
      </c>
      <c r="E373" s="179">
        <f>Sections!P369</f>
        <v>4</v>
      </c>
      <c r="F373" s="120">
        <f>Sections!AD369</f>
        <v>-7.8764808126236741</v>
      </c>
      <c r="G373" s="120">
        <f>Sections!W369</f>
        <v>675.26955186783562</v>
      </c>
      <c r="H373" s="126">
        <f>Sections!U369</f>
        <v>61.120737468977069</v>
      </c>
      <c r="I373" s="120">
        <f>Sections!V369+I372</f>
        <v>7.4591668353468847</v>
      </c>
    </row>
    <row r="374" spans="2:9">
      <c r="B374" s="120">
        <f>Sections!M370</f>
        <v>344</v>
      </c>
      <c r="C374" s="120">
        <f>Sections!N370</f>
        <v>61.120737468977069</v>
      </c>
      <c r="D374" s="120">
        <f>Sections!O370</f>
        <v>220.03465488831745</v>
      </c>
      <c r="E374" s="179">
        <f>Sections!P370</f>
        <v>4</v>
      </c>
      <c r="F374" s="120">
        <f>Sections!AD370</f>
        <v>-7.8872214682772519</v>
      </c>
      <c r="G374" s="120">
        <f>Sections!W370</f>
        <v>672.43401877529107</v>
      </c>
      <c r="H374" s="126">
        <f>Sections!U370</f>
        <v>60.991557660180014</v>
      </c>
      <c r="I374" s="120">
        <f>Sections!V370+I373</f>
        <v>7.4755452024710518</v>
      </c>
    </row>
    <row r="375" spans="2:9">
      <c r="B375" s="120">
        <f>Sections!M371</f>
        <v>345</v>
      </c>
      <c r="C375" s="120">
        <f>Sections!N371</f>
        <v>60.991557660180014</v>
      </c>
      <c r="D375" s="120">
        <f>Sections!O371</f>
        <v>219.56960757664805</v>
      </c>
      <c r="E375" s="179">
        <f>Sections!P371</f>
        <v>4</v>
      </c>
      <c r="F375" s="120">
        <f>Sections!AD371</f>
        <v>-7.8979767702794472</v>
      </c>
      <c r="G375" s="120">
        <f>Sections!W371</f>
        <v>669.59461904671139</v>
      </c>
      <c r="H375" s="126">
        <f>Sections!U371</f>
        <v>60.861926951703595</v>
      </c>
      <c r="I375" s="120">
        <f>Sections!V371+I374</f>
        <v>7.4919583564023506</v>
      </c>
    </row>
    <row r="376" spans="2:9">
      <c r="B376" s="120">
        <f>Sections!M372</f>
        <v>346</v>
      </c>
      <c r="C376" s="120">
        <f>Sections!N372</f>
        <v>60.861926951703595</v>
      </c>
      <c r="D376" s="120">
        <f>Sections!O372</f>
        <v>219.10293702613293</v>
      </c>
      <c r="E376" s="179">
        <f>Sections!P372</f>
        <v>4</v>
      </c>
      <c r="F376" s="120">
        <f>Sections!AD372</f>
        <v>-7.9087467386025558</v>
      </c>
      <c r="G376" s="120">
        <f>Sections!W372</f>
        <v>666.75134740941076</v>
      </c>
      <c r="H376" s="126">
        <f>Sections!U372</f>
        <v>60.731842214750074</v>
      </c>
      <c r="I376" s="120">
        <f>Sections!V372+I375</f>
        <v>7.5084065676364489</v>
      </c>
    </row>
    <row r="377" spans="2:9">
      <c r="B377" s="120">
        <f>Sections!M373</f>
        <v>347</v>
      </c>
      <c r="C377" s="120">
        <f>Sections!N373</f>
        <v>60.731842214750074</v>
      </c>
      <c r="D377" s="120">
        <f>Sections!O373</f>
        <v>218.63463197310028</v>
      </c>
      <c r="E377" s="179">
        <f>Sections!P373</f>
        <v>4</v>
      </c>
      <c r="F377" s="120">
        <f>Sections!AD373</f>
        <v>-7.9195313932461051</v>
      </c>
      <c r="G377" s="120">
        <f>Sections!W373</f>
        <v>663.90419858351379</v>
      </c>
      <c r="H377" s="126">
        <f>Sections!U373</f>
        <v>60.601300283168896</v>
      </c>
      <c r="I377" s="120">
        <f>Sections!V373+I376</f>
        <v>7.5248901100456003</v>
      </c>
    </row>
    <row r="378" spans="2:9">
      <c r="B378" s="120">
        <f>Sections!M374</f>
        <v>348</v>
      </c>
      <c r="C378" s="120">
        <f>Sections!N374</f>
        <v>60.601300283168896</v>
      </c>
      <c r="D378" s="120">
        <f>Sections!O374</f>
        <v>218.16468101940802</v>
      </c>
      <c r="E378" s="179">
        <f>Sections!P374</f>
        <v>4</v>
      </c>
      <c r="F378" s="120">
        <f>Sections!AD374</f>
        <v>-7.9303307542368948</v>
      </c>
      <c r="G378" s="120">
        <f>Sections!W374</f>
        <v>661.05316728194521</v>
      </c>
      <c r="H378" s="126">
        <f>Sections!U374</f>
        <v>60.470297952815919</v>
      </c>
      <c r="I378" s="120">
        <f>Sections!V374+I377</f>
        <v>7.541409260937634</v>
      </c>
    </row>
    <row r="379" spans="2:9">
      <c r="B379" s="120">
        <f>Sections!M375</f>
        <v>349</v>
      </c>
      <c r="C379" s="120">
        <f>Sections!N375</f>
        <v>60.470297952815919</v>
      </c>
      <c r="D379" s="120">
        <f>Sections!O375</f>
        <v>217.69307263013732</v>
      </c>
      <c r="E379" s="179">
        <f>Sections!P375</f>
        <v>4</v>
      </c>
      <c r="F379" s="120">
        <f>Sections!AD375</f>
        <v>-7.9411448416290362</v>
      </c>
      <c r="G379" s="120">
        <f>Sections!W375</f>
        <v>658.19824821041993</v>
      </c>
      <c r="H379" s="126">
        <f>Sections!U375</f>
        <v>60.338831980898298</v>
      </c>
      <c r="I379" s="120">
        <f>Sections!V375+I378</f>
        <v>7.5579643011162805</v>
      </c>
    </row>
    <row r="380" spans="2:9">
      <c r="B380" s="120">
        <f>Sections!M376</f>
        <v>350</v>
      </c>
      <c r="C380" s="120">
        <f>Sections!N376</f>
        <v>60.338831980898298</v>
      </c>
      <c r="D380" s="120">
        <f>Sections!O376</f>
        <v>217.21979513123387</v>
      </c>
      <c r="E380" s="179">
        <f>Sections!P376</f>
        <v>4</v>
      </c>
      <c r="F380" s="120">
        <f>Sections!AD376</f>
        <v>-7.9519736755039849</v>
      </c>
      <c r="G380" s="120">
        <f>Sections!W376</f>
        <v>655.33943606743344</v>
      </c>
      <c r="H380" s="126">
        <f>Sections!U376</f>
        <v>60.206899085304727</v>
      </c>
      <c r="I380" s="120">
        <f>Sections!V376+I379</f>
        <v>7.5745555149428538</v>
      </c>
    </row>
    <row r="381" spans="2:9">
      <c r="B381" s="120">
        <f>Sections!M377</f>
        <v>351</v>
      </c>
      <c r="C381" s="120">
        <f>Sections!N377</f>
        <v>60.206899085304727</v>
      </c>
      <c r="D381" s="120">
        <f>Sections!O377</f>
        <v>216.74483670709702</v>
      </c>
      <c r="E381" s="179">
        <f>Sections!P377</f>
        <v>4</v>
      </c>
      <c r="F381" s="120">
        <f>Sections!AD377</f>
        <v>-7.9628172759705809</v>
      </c>
      <c r="G381" s="120">
        <f>Sections!W377</f>
        <v>652.47672554425208</v>
      </c>
      <c r="H381" s="126">
        <f>Sections!U377</f>
        <v>60.074495943920546</v>
      </c>
      <c r="I381" s="120">
        <f>Sections!V377+I380</f>
        <v>7.5911831903993452</v>
      </c>
    </row>
    <row r="382" spans="2:9">
      <c r="B382" s="120">
        <f>Sections!M378</f>
        <v>352</v>
      </c>
      <c r="C382" s="120">
        <f>Sections!N378</f>
        <v>60.074495943920546</v>
      </c>
      <c r="D382" s="120">
        <f>Sections!O378</f>
        <v>216.26818539811396</v>
      </c>
      <c r="E382" s="179">
        <f>Sections!P378</f>
        <v>4</v>
      </c>
      <c r="F382" s="120">
        <f>Sections!AD378</f>
        <v>-7.9736756631650865</v>
      </c>
      <c r="G382" s="120">
        <f>Sections!W378</f>
        <v>649.61011132490262</v>
      </c>
      <c r="H382" s="126">
        <f>Sections!U378</f>
        <v>59.941619193927316</v>
      </c>
      <c r="I382" s="120">
        <f>Sections!V378+I381</f>
        <v>7.6078476191529578</v>
      </c>
    </row>
    <row r="383" spans="2:9">
      <c r="B383" s="120">
        <f>Sections!M379</f>
        <v>353</v>
      </c>
      <c r="C383" s="120">
        <f>Sections!N379</f>
        <v>59.941619193927316</v>
      </c>
      <c r="D383" s="120">
        <f>Sections!O379</f>
        <v>215.78982909813834</v>
      </c>
      <c r="E383" s="179">
        <f>Sections!P379</f>
        <v>4</v>
      </c>
      <c r="F383" s="120">
        <f>Sections!AD379</f>
        <v>-7.9845488572512213</v>
      </c>
      <c r="G383" s="120">
        <f>Sections!W379</f>
        <v>646.73958808616317</v>
      </c>
      <c r="H383" s="126">
        <f>Sections!U379</f>
        <v>59.808265431086475</v>
      </c>
      <c r="I383" s="120">
        <f>Sections!V379+I382</f>
        <v>7.6245490966221245</v>
      </c>
    </row>
    <row r="384" spans="2:9">
      <c r="B384" s="120">
        <f>Sections!M380</f>
        <v>354</v>
      </c>
      <c r="C384" s="120">
        <f>Sections!N380</f>
        <v>59.808265431086475</v>
      </c>
      <c r="D384" s="120">
        <f>Sections!O380</f>
        <v>215.30975555191131</v>
      </c>
      <c r="E384" s="179">
        <f>Sections!P380</f>
        <v>4</v>
      </c>
      <c r="F384" s="120">
        <f>Sections!AD380</f>
        <v>-7.9954368784201995</v>
      </c>
      <c r="G384" s="120">
        <f>Sections!W380</f>
        <v>643.8651504975528</v>
      </c>
      <c r="H384" s="126">
        <f>Sections!U380</f>
        <v>59.674431209006535</v>
      </c>
      <c r="I384" s="120">
        <f>Sections!V380+I383</f>
        <v>7.6412879220440546</v>
      </c>
    </row>
    <row r="385" spans="2:9">
      <c r="B385" s="120">
        <f>Sections!M381</f>
        <v>355</v>
      </c>
      <c r="C385" s="120">
        <f>Sections!N381</f>
        <v>59.674431209006535</v>
      </c>
      <c r="D385" s="120">
        <f>Sections!O381</f>
        <v>214.82795235242352</v>
      </c>
      <c r="E385" s="179">
        <f>Sections!P381</f>
        <v>4</v>
      </c>
      <c r="F385" s="120">
        <f>Sections!AD381</f>
        <v>-8.006339746890772</v>
      </c>
      <c r="G385" s="120">
        <f>Sections!W381</f>
        <v>640.98679322132159</v>
      </c>
      <c r="H385" s="126">
        <f>Sections!U381</f>
        <v>59.540113038393464</v>
      </c>
      <c r="I385" s="120">
        <f>Sections!V381+I384</f>
        <v>7.6580643985438472</v>
      </c>
    </row>
    <row r="386" spans="2:9">
      <c r="B386" s="120">
        <f>Sections!M382</f>
        <v>356</v>
      </c>
      <c r="C386" s="120">
        <f>Sections!N382</f>
        <v>59.540113038393464</v>
      </c>
      <c r="D386" s="120">
        <f>Sections!O382</f>
        <v>214.34440693821648</v>
      </c>
      <c r="E386" s="179">
        <f>Sections!P382</f>
        <v>4</v>
      </c>
      <c r="F386" s="120">
        <f>Sections!AD382</f>
        <v>-8.01725748290926</v>
      </c>
      <c r="G386" s="120">
        <f>Sections!W382</f>
        <v>638.10451091244079</v>
      </c>
      <c r="H386" s="126">
        <f>Sections!U382</f>
        <v>59.405307386283702</v>
      </c>
      <c r="I386" s="120">
        <f>Sections!V382+I385</f>
        <v>7.6748788332052174</v>
      </c>
    </row>
    <row r="387" spans="2:9">
      <c r="B387" s="120">
        <f>Sections!M383</f>
        <v>357</v>
      </c>
      <c r="C387" s="120">
        <f>Sections!N383</f>
        <v>59.405307386283702</v>
      </c>
      <c r="D387" s="120">
        <f>Sections!O383</f>
        <v>213.85910659062134</v>
      </c>
      <c r="E387" s="179">
        <f>Sections!P383</f>
        <v>4</v>
      </c>
      <c r="F387" s="120">
        <f>Sections!AD383</f>
        <v>-8.0281901067495909</v>
      </c>
      <c r="G387" s="120">
        <f>Sections!W383</f>
        <v>635.21829821859353</v>
      </c>
      <c r="H387" s="126">
        <f>Sections!U383</f>
        <v>59.270010675259321</v>
      </c>
      <c r="I387" s="120">
        <f>Sections!V383+I386</f>
        <v>7.6917315371428874</v>
      </c>
    </row>
    <row r="388" spans="2:9">
      <c r="B388" s="120">
        <f>Sections!M384</f>
        <v>358</v>
      </c>
      <c r="C388" s="120">
        <f>Sections!N384</f>
        <v>59.270010675259321</v>
      </c>
      <c r="D388" s="120">
        <f>Sections!O384</f>
        <v>213.37203843093357</v>
      </c>
      <c r="E388" s="179">
        <f>Sections!P384</f>
        <v>4</v>
      </c>
      <c r="F388" s="120">
        <f>Sections!AD384</f>
        <v>-8.0391376387133402</v>
      </c>
      <c r="G388" s="120">
        <f>Sections!W384</f>
        <v>632.3281497801637</v>
      </c>
      <c r="H388" s="126">
        <f>Sections!U384</f>
        <v>59.134219282644857</v>
      </c>
      <c r="I388" s="120">
        <f>Sections!V384+I387</f>
        <v>7.70862282557668</v>
      </c>
    </row>
    <row r="389" spans="2:9">
      <c r="B389" s="120">
        <f>Sections!M385</f>
        <v>359</v>
      </c>
      <c r="C389" s="120">
        <f>Sections!N385</f>
        <v>59.134219282644857</v>
      </c>
      <c r="D389" s="120">
        <f>Sections!O385</f>
        <v>212.88318941752149</v>
      </c>
      <c r="E389" s="179">
        <f>Sections!P385</f>
        <v>4</v>
      </c>
      <c r="F389" s="120">
        <f>Sections!AD385</f>
        <v>-8.050100099129768</v>
      </c>
      <c r="G389" s="120">
        <f>Sections!W385</f>
        <v>629.43406023022681</v>
      </c>
      <c r="H389" s="126">
        <f>Sections!U385</f>
        <v>58.997929539685266</v>
      </c>
      <c r="I389" s="120">
        <f>Sections!V385+I388</f>
        <v>7.7255530179073721</v>
      </c>
    </row>
    <row r="390" spans="2:9">
      <c r="B390" s="120">
        <f>Sections!M386</f>
        <v>360</v>
      </c>
      <c r="C390" s="120">
        <f>Sections!N386</f>
        <v>58.997929539685266</v>
      </c>
      <c r="D390" s="120">
        <f>Sections!O386</f>
        <v>212.39254634286695</v>
      </c>
      <c r="E390" s="179">
        <f>Sections!P386</f>
        <v>4</v>
      </c>
      <c r="F390" s="120">
        <f>Sections!AD386</f>
        <v>-8.0610775083558543</v>
      </c>
      <c r="G390" s="120">
        <f>Sections!W386</f>
        <v>626.53602419454012</v>
      </c>
      <c r="H390" s="126">
        <f>Sections!U386</f>
        <v>58.861137730704421</v>
      </c>
      <c r="I390" s="120">
        <f>Sections!V386+I389</f>
        <v>7.74252243779436</v>
      </c>
    </row>
    <row r="391" spans="2:9">
      <c r="B391" s="120">
        <f>Sections!M387</f>
        <v>361</v>
      </c>
      <c r="C391" s="120">
        <f>Sections!N387</f>
        <v>58.861137730704421</v>
      </c>
      <c r="D391" s="120">
        <f>Sections!O387</f>
        <v>211.90009583053592</v>
      </c>
      <c r="E391" s="179">
        <f>Sections!P387</f>
        <v>4</v>
      </c>
      <c r="F391" s="120">
        <f>Sections!AD387</f>
        <v>-8.0720698867763385</v>
      </c>
      <c r="G391" s="120">
        <f>Sections!W387</f>
        <v>623.63403629153197</v>
      </c>
      <c r="H391" s="126">
        <f>Sections!U387</f>
        <v>58.723840092243648</v>
      </c>
      <c r="I391" s="120">
        <f>Sections!V387+I390</f>
        <v>7.7595314132351811</v>
      </c>
    </row>
    <row r="392" spans="2:9">
      <c r="B392" s="120">
        <f>Sections!M388</f>
        <v>362</v>
      </c>
      <c r="C392" s="120">
        <f>Sections!N388</f>
        <v>58.723840092243648</v>
      </c>
      <c r="D392" s="120">
        <f>Sections!O388</f>
        <v>211.40582433207715</v>
      </c>
      <c r="E392" s="179">
        <f>Sections!P388</f>
        <v>4</v>
      </c>
      <c r="F392" s="120">
        <f>Sections!AD388</f>
        <v>-8.0830772548037615</v>
      </c>
      <c r="G392" s="120">
        <f>Sections!W388</f>
        <v>620.72809113229243</v>
      </c>
      <c r="H392" s="126">
        <f>Sections!U388</f>
        <v>58.586032812179688</v>
      </c>
      <c r="I392" s="120">
        <f>Sections!V388+I391</f>
        <v>7.7765802766469543</v>
      </c>
    </row>
    <row r="393" spans="2:9">
      <c r="B393" s="120">
        <f>Sections!M389</f>
        <v>363</v>
      </c>
      <c r="C393" s="120">
        <f>Sections!N389</f>
        <v>58.586032812179688</v>
      </c>
      <c r="D393" s="120">
        <f>Sections!O389</f>
        <v>210.90971812384689</v>
      </c>
      <c r="E393" s="179">
        <f>Sections!P389</f>
        <v>4</v>
      </c>
      <c r="F393" s="120">
        <f>Sections!AD389</f>
        <v>-8.0940996328784944</v>
      </c>
      <c r="G393" s="120">
        <f>Sections!W389</f>
        <v>617.81818332056309</v>
      </c>
      <c r="H393" s="126">
        <f>Sections!U389</f>
        <v>58.447712028821442</v>
      </c>
      <c r="I393" s="120">
        <f>Sections!V389+I392</f>
        <v>7.7936693649497943</v>
      </c>
    </row>
    <row r="394" spans="2:9">
      <c r="B394" s="120">
        <f>Sections!M390</f>
        <v>364</v>
      </c>
      <c r="C394" s="120">
        <f>Sections!N390</f>
        <v>58.447712028821442</v>
      </c>
      <c r="D394" s="120">
        <f>Sections!O390</f>
        <v>210.4117633037572</v>
      </c>
      <c r="E394" s="179">
        <f>Sections!P390</f>
        <v>4</v>
      </c>
      <c r="F394" s="120">
        <f>Sections!AD390</f>
        <v>-8.1051370414687813</v>
      </c>
      <c r="G394" s="120">
        <f>Sections!W390</f>
        <v>614.90430745272704</v>
      </c>
      <c r="H394" s="126">
        <f>Sections!U390</f>
        <v>58.308873829984925</v>
      </c>
      <c r="I394" s="120">
        <f>Sections!V390+I393</f>
        <v>7.8107990196522588</v>
      </c>
    </row>
    <row r="395" spans="2:9">
      <c r="B395" s="120">
        <f>Sections!M391</f>
        <v>365</v>
      </c>
      <c r="C395" s="120">
        <f>Sections!N391</f>
        <v>58.308873829984925</v>
      </c>
      <c r="D395" s="120">
        <f>Sections!O391</f>
        <v>209.91194578794574</v>
      </c>
      <c r="E395" s="179">
        <f>Sections!P391</f>
        <v>4</v>
      </c>
      <c r="F395" s="120">
        <f>Sections!AD391</f>
        <v>-8.1161895010707852</v>
      </c>
      <c r="G395" s="120">
        <f>Sections!W391</f>
        <v>611.98645811779807</v>
      </c>
      <c r="H395" s="126">
        <f>Sections!U391</f>
        <v>58.169514252045801</v>
      </c>
      <c r="I395" s="120">
        <f>Sections!V391+I394</f>
        <v>7.8279695869388828</v>
      </c>
    </row>
    <row r="396" spans="2:9">
      <c r="B396" s="120">
        <f>Sections!M392</f>
        <v>366</v>
      </c>
      <c r="C396" s="120">
        <f>Sections!N392</f>
        <v>58.169514252045801</v>
      </c>
      <c r="D396" s="120">
        <f>Sections!O392</f>
        <v>209.41025130736489</v>
      </c>
      <c r="E396" s="179">
        <f>Sections!P392</f>
        <v>4</v>
      </c>
      <c r="F396" s="120">
        <f>Sections!AD392</f>
        <v>-8.1272570322086093</v>
      </c>
      <c r="G396" s="120">
        <f>Sections!W392</f>
        <v>609.06462989741271</v>
      </c>
      <c r="H396" s="126">
        <f>Sections!U392</f>
        <v>58.029629278968706</v>
      </c>
      <c r="I396" s="120">
        <f>Sections!V392+I395</f>
        <v>7.8451814177598749</v>
      </c>
    </row>
    <row r="397" spans="2:9">
      <c r="B397" s="120">
        <f>Sections!M393</f>
        <v>367</v>
      </c>
      <c r="C397" s="120">
        <f>Sections!N393</f>
        <v>58.029629278968706</v>
      </c>
      <c r="D397" s="120">
        <f>Sections!O393</f>
        <v>208.90666540428734</v>
      </c>
      <c r="E397" s="179">
        <f>Sections!P393</f>
        <v>4</v>
      </c>
      <c r="F397" s="120">
        <f>Sections!AD393</f>
        <v>-8.1383396554343488</v>
      </c>
      <c r="G397" s="120">
        <f>Sections!W393</f>
        <v>606.13881736581754</v>
      </c>
      <c r="H397" s="126">
        <f>Sections!U393</f>
        <v>57.889214841312828</v>
      </c>
      <c r="I397" s="120">
        <f>Sections!V393+I396</f>
        <v>7.8624348679230316</v>
      </c>
    </row>
    <row r="398" spans="2:9">
      <c r="B398" s="120">
        <f>Sections!M394</f>
        <v>368</v>
      </c>
      <c r="C398" s="120">
        <f>Sections!N394</f>
        <v>57.889214841312828</v>
      </c>
      <c r="D398" s="120">
        <f>Sections!O394</f>
        <v>208.4011734287262</v>
      </c>
      <c r="E398" s="179">
        <f>Sections!P394</f>
        <v>4</v>
      </c>
      <c r="F398" s="120">
        <f>Sections!AD394</f>
        <v>-8.1494373913281226</v>
      </c>
      <c r="G398" s="120">
        <f>Sections!W394</f>
        <v>603.20901508986117</v>
      </c>
      <c r="H398" s="126">
        <f>Sections!U394</f>
        <v>57.74826681521288</v>
      </c>
      <c r="I398" s="120">
        <f>Sections!V394+I397</f>
        <v>7.8797302981879396</v>
      </c>
    </row>
    <row r="399" spans="2:9">
      <c r="B399" s="120">
        <f>Sections!M395</f>
        <v>369</v>
      </c>
      <c r="C399" s="120">
        <f>Sections!N395</f>
        <v>57.74826681521288</v>
      </c>
      <c r="D399" s="120">
        <f>Sections!O395</f>
        <v>207.89376053476636</v>
      </c>
      <c r="E399" s="179">
        <f>Sections!P395</f>
        <v>4</v>
      </c>
      <c r="F399" s="120">
        <f>Sections!AD395</f>
        <v>-8.1605502604981144</v>
      </c>
      <c r="G399" s="120">
        <f>Sections!W395</f>
        <v>600.27521762898311</v>
      </c>
      <c r="H399" s="126">
        <f>Sections!U395</f>
        <v>57.606781021334811</v>
      </c>
      <c r="I399" s="120">
        <f>Sections!V395+I398</f>
        <v>7.8970680743625365</v>
      </c>
    </row>
    <row r="400" spans="2:9">
      <c r="B400" s="120">
        <f>Sections!M396</f>
        <v>370</v>
      </c>
      <c r="C400" s="120">
        <f>Sections!N396</f>
        <v>57.606781021334811</v>
      </c>
      <c r="D400" s="120">
        <f>Sections!O396</f>
        <v>207.38441167680531</v>
      </c>
      <c r="E400" s="179">
        <f>Sections!P396</f>
        <v>4</v>
      </c>
      <c r="F400" s="120">
        <f>Sections!AD396</f>
        <v>-8.1716782835806132</v>
      </c>
      <c r="G400" s="120">
        <f>Sections!W396</f>
        <v>597.33741953520371</v>
      </c>
      <c r="H400" s="126">
        <f>Sections!U396</f>
        <v>57.464753223805452</v>
      </c>
      <c r="I400" s="120">
        <f>Sections!V396+I399</f>
        <v>7.9144485674021041</v>
      </c>
    </row>
    <row r="401" spans="2:9">
      <c r="B401" s="120">
        <f>Sections!M397</f>
        <v>371</v>
      </c>
      <c r="C401" s="120">
        <f>Sections!N397</f>
        <v>57.464753223805452</v>
      </c>
      <c r="D401" s="120">
        <f>Sections!O397</f>
        <v>206.87311160569962</v>
      </c>
      <c r="E401" s="179">
        <f>Sections!P397</f>
        <v>4</v>
      </c>
      <c r="F401" s="120">
        <f>Sections!AD397</f>
        <v>-8.1828214812400404</v>
      </c>
      <c r="G401" s="120">
        <f>Sections!W397</f>
        <v>594.39561535311464</v>
      </c>
      <c r="H401" s="126">
        <f>Sections!U397</f>
        <v>57.322179129115277</v>
      </c>
      <c r="I401" s="120">
        <f>Sections!V397+I400</f>
        <v>7.9318721535107635</v>
      </c>
    </row>
    <row r="402" spans="2:9">
      <c r="B402" s="120">
        <f>Sections!M398</f>
        <v>372</v>
      </c>
      <c r="C402" s="120">
        <f>Sections!N398</f>
        <v>57.322179129115277</v>
      </c>
      <c r="D402" s="120">
        <f>Sections!O398</f>
        <v>206.35984486481499</v>
      </c>
      <c r="E402" s="179">
        <f>Sections!P398</f>
        <v>4</v>
      </c>
      <c r="F402" s="120">
        <f>Sections!AD398</f>
        <v>-8.1939798741690044</v>
      </c>
      <c r="G402" s="120">
        <f>Sections!W398</f>
        <v>591.44979961986826</v>
      </c>
      <c r="H402" s="126">
        <f>Sections!U398</f>
        <v>57.179054384993471</v>
      </c>
      <c r="I402" s="120">
        <f>Sections!V398+I401</f>
        <v>7.9493392142455592</v>
      </c>
    </row>
    <row r="403" spans="2:9">
      <c r="B403" s="120">
        <f>Sections!M399</f>
        <v>373</v>
      </c>
      <c r="C403" s="120">
        <f>Sections!N399</f>
        <v>57.179054384993471</v>
      </c>
      <c r="D403" s="120">
        <f>Sections!O399</f>
        <v>205.84459578597651</v>
      </c>
      <c r="E403" s="179">
        <f>Sections!P399</f>
        <v>4</v>
      </c>
      <c r="F403" s="120">
        <f>Sections!AD399</f>
        <v>-8.2051534830883259</v>
      </c>
      <c r="G403" s="120">
        <f>Sections!W399</f>
        <v>588.49996686516738</v>
      </c>
      <c r="H403" s="126">
        <f>Sections!U399</f>
        <v>57.035374579254452</v>
      </c>
      <c r="I403" s="120">
        <f>Sections!V399+I402</f>
        <v>7.9668501366232034</v>
      </c>
    </row>
    <row r="404" spans="2:9">
      <c r="B404" s="120">
        <f>Sections!M400</f>
        <v>374</v>
      </c>
      <c r="C404" s="120">
        <f>Sections!N400</f>
        <v>57.035374579254452</v>
      </c>
      <c r="D404" s="120">
        <f>Sections!O400</f>
        <v>205.32734848531604</v>
      </c>
      <c r="E404" s="179">
        <f>Sections!P400</f>
        <v>4</v>
      </c>
      <c r="F404" s="120">
        <f>Sections!AD400</f>
        <v>-8.216342328747082</v>
      </c>
      <c r="G404" s="120">
        <f>Sections!W400</f>
        <v>585.5461116112557</v>
      </c>
      <c r="H404" s="126">
        <f>Sections!U400</f>
        <v>56.891135238614908</v>
      </c>
      <c r="I404" s="120">
        <f>Sections!V400+I403</f>
        <v>7.9844053132295727</v>
      </c>
    </row>
    <row r="405" spans="2:9">
      <c r="B405" s="120">
        <f>Sections!M401</f>
        <v>375</v>
      </c>
      <c r="C405" s="120">
        <f>Sections!N401</f>
        <v>56.891135238614908</v>
      </c>
      <c r="D405" s="120">
        <f>Sections!O401</f>
        <v>204.80808685901368</v>
      </c>
      <c r="E405" s="179">
        <f>Sections!P401</f>
        <v>4</v>
      </c>
      <c r="F405" s="120">
        <f>Sections!AD401</f>
        <v>-8.2275464319226472</v>
      </c>
      <c r="G405" s="120">
        <f>Sections!W401</f>
        <v>582.58822837290677</v>
      </c>
      <c r="H405" s="126">
        <f>Sections!U401</f>
        <v>56.746331827480489</v>
      </c>
      <c r="I405" s="120">
        <f>Sections!V401+I404</f>
        <v>8.0020051423320364</v>
      </c>
    </row>
    <row r="406" spans="2:9">
      <c r="B406" s="120">
        <f>Sections!M402</f>
        <v>376</v>
      </c>
      <c r="C406" s="120">
        <f>Sections!N402</f>
        <v>56.746331827480489</v>
      </c>
      <c r="D406" s="120">
        <f>Sections!O402</f>
        <v>204.28679457892977</v>
      </c>
      <c r="E406" s="179">
        <f>Sections!P402</f>
        <v>4</v>
      </c>
      <c r="F406" s="120">
        <f>Sections!AD402</f>
        <v>-8.2387658134207236</v>
      </c>
      <c r="G406" s="120">
        <f>Sections!W402</f>
        <v>579.62631165741448</v>
      </c>
      <c r="H406" s="126">
        <f>Sections!U402</f>
        <v>56.600959746701143</v>
      </c>
      <c r="I406" s="120">
        <f>Sections!V402+I405</f>
        <v>8.0196500279947092</v>
      </c>
    </row>
    <row r="407" spans="2:9">
      <c r="B407" s="120">
        <f>Sections!M403</f>
        <v>377</v>
      </c>
      <c r="C407" s="120">
        <f>Sections!N403</f>
        <v>56.600959746701143</v>
      </c>
      <c r="D407" s="120">
        <f>Sections!O403</f>
        <v>203.76345508812412</v>
      </c>
      <c r="E407" s="179">
        <f>Sections!P403</f>
        <v>4</v>
      </c>
      <c r="F407" s="120">
        <f>Sections!AD403</f>
        <v>-8.2500004940753886</v>
      </c>
      <c r="G407" s="120">
        <f>Sections!W403</f>
        <v>576.66035596458289</v>
      </c>
      <c r="H407" s="126">
        <f>Sections!U403</f>
        <v>56.455014332294098</v>
      </c>
      <c r="I407" s="120">
        <f>Sections!V403+I406</f>
        <v>8.0373403801967314</v>
      </c>
    </row>
    <row r="408" spans="2:9">
      <c r="B408" s="120">
        <f>Sections!M404</f>
        <v>378</v>
      </c>
      <c r="C408" s="120">
        <f>Sections!N404</f>
        <v>56.455014332294098</v>
      </c>
      <c r="D408" s="120">
        <f>Sections!O404</f>
        <v>203.23805159625877</v>
      </c>
      <c r="E408" s="179">
        <f>Sections!P404</f>
        <v>4</v>
      </c>
      <c r="F408" s="120">
        <f>Sections!AD404</f>
        <v>-8.2612504947491274</v>
      </c>
      <c r="G408" s="120">
        <f>Sections!W404</f>
        <v>573.69035578671571</v>
      </c>
      <c r="H408" s="126">
        <f>Sections!U404</f>
        <v>56.308490854133481</v>
      </c>
      <c r="I408" s="120">
        <f>Sections!V404+I407</f>
        <v>8.0550766149536539</v>
      </c>
    </row>
    <row r="409" spans="2:9">
      <c r="B409" s="120">
        <f>Sections!M405</f>
        <v>379</v>
      </c>
      <c r="C409" s="120">
        <f>Sections!N405</f>
        <v>56.308490854133481</v>
      </c>
      <c r="D409" s="120">
        <f>Sections!O405</f>
        <v>202.71056707488054</v>
      </c>
      <c r="E409" s="179">
        <f>Sections!P405</f>
        <v>4</v>
      </c>
      <c r="F409" s="120">
        <f>Sections!AD405</f>
        <v>-8.2725158363328752</v>
      </c>
      <c r="G409" s="120">
        <f>Sections!W405</f>
        <v>570.71630560860615</v>
      </c>
      <c r="H409" s="126">
        <f>Sections!U405</f>
        <v>56.16138451460548</v>
      </c>
      <c r="I409" s="120">
        <f>Sections!V405+I408</f>
        <v>8.0728591544420532</v>
      </c>
    </row>
    <row r="410" spans="2:9">
      <c r="B410" s="120">
        <f>Sections!M406</f>
        <v>380</v>
      </c>
      <c r="C410" s="120">
        <f>Sections!N406</f>
        <v>56.16138451460548</v>
      </c>
      <c r="D410" s="120">
        <f>Sections!O406</f>
        <v>202.18098425257972</v>
      </c>
      <c r="E410" s="179">
        <f>Sections!P406</f>
        <v>4</v>
      </c>
      <c r="F410" s="120">
        <f>Sections!AD406</f>
        <v>-8.2837965397460582</v>
      </c>
      <c r="G410" s="120">
        <f>Sections!W406</f>
        <v>567.73819990752622</v>
      </c>
      <c r="H410" s="126">
        <f>Sections!U406</f>
        <v>56.013690447227951</v>
      </c>
      <c r="I410" s="120">
        <f>Sections!V406+I409</f>
        <v>8.0906884271274553</v>
      </c>
    </row>
    <row r="411" spans="2:9">
      <c r="B411" s="120">
        <f>Sections!M407</f>
        <v>381</v>
      </c>
      <c r="C411" s="120">
        <f>Sections!N407</f>
        <v>56.013690447227951</v>
      </c>
      <c r="D411" s="120">
        <f>Sections!O407</f>
        <v>201.64928561002063</v>
      </c>
      <c r="E411" s="179">
        <f>Sections!P407</f>
        <v>4</v>
      </c>
      <c r="F411" s="120">
        <f>Sections!AD407</f>
        <v>-8.2950926259366202</v>
      </c>
      <c r="G411" s="120">
        <f>Sections!W407</f>
        <v>564.75603315321757</v>
      </c>
      <c r="H411" s="126">
        <f>Sections!U407</f>
        <v>55.865403715233299</v>
      </c>
      <c r="I411" s="120">
        <f>Sections!V407+I410</f>
        <v>8.1085648678956996</v>
      </c>
    </row>
    <row r="412" spans="2:9">
      <c r="B412" s="120">
        <f>Sections!M408</f>
        <v>382</v>
      </c>
      <c r="C412" s="120">
        <f>Sections!N408</f>
        <v>55.865403715233299</v>
      </c>
      <c r="D412" s="120">
        <f>Sections!O408</f>
        <v>201.11545337483989</v>
      </c>
      <c r="E412" s="179">
        <f>Sections!P408</f>
        <v>4</v>
      </c>
      <c r="F412" s="120">
        <f>Sections!AD408</f>
        <v>-8.3064041158810795</v>
      </c>
      <c r="G412" s="120">
        <f>Sections!W408</f>
        <v>561.76979980788042</v>
      </c>
      <c r="H412" s="126">
        <f>Sections!U408</f>
        <v>55.716519310113405</v>
      </c>
      <c r="I412" s="120">
        <f>Sections!V408+I411</f>
        <v>8.1264889181878406</v>
      </c>
    </row>
    <row r="413" spans="2:9">
      <c r="B413" s="120">
        <f>Sections!M409</f>
        <v>383</v>
      </c>
      <c r="C413" s="120">
        <f>Sections!N409</f>
        <v>55.716519310113405</v>
      </c>
      <c r="D413" s="120">
        <f>Sections!O409</f>
        <v>200.57946951640827</v>
      </c>
      <c r="E413" s="179">
        <f>Sections!P409</f>
        <v>4</v>
      </c>
      <c r="F413" s="120">
        <f>Sections!AD409</f>
        <v>-8.3177310305845538</v>
      </c>
      <c r="G413" s="120">
        <f>Sections!W409</f>
        <v>558.77949432616322</v>
      </c>
      <c r="H413" s="126">
        <f>Sections!U409</f>
        <v>55.567032150125414</v>
      </c>
      <c r="I413" s="120">
        <f>Sections!V409+I412</f>
        <v>8.144461026138714</v>
      </c>
    </row>
    <row r="414" spans="2:9">
      <c r="B414" s="120">
        <f>Sections!M410</f>
        <v>384</v>
      </c>
      <c r="C414" s="120">
        <f>Sections!N410</f>
        <v>55.567032150125414</v>
      </c>
      <c r="D414" s="120">
        <f>Sections!O410</f>
        <v>200.04131574045149</v>
      </c>
      <c r="E414" s="179">
        <f>Sections!P410</f>
        <v>4</v>
      </c>
      <c r="F414" s="120">
        <f>Sections!AD410</f>
        <v>-8.3290733910808044</v>
      </c>
      <c r="G414" s="120">
        <f>Sections!W410</f>
        <v>555.78511115515289</v>
      </c>
      <c r="H414" s="126">
        <f>Sections!U410</f>
        <v>55.41693707875698</v>
      </c>
      <c r="I414" s="120">
        <f>Sections!V410+I413</f>
        <v>8.1624816467192893</v>
      </c>
    </row>
    <row r="415" spans="2:9">
      <c r="B415" s="120">
        <f>Sections!M411</f>
        <v>385</v>
      </c>
      <c r="C415" s="120">
        <f>Sections!N411</f>
        <v>55.41693707875698</v>
      </c>
      <c r="D415" s="120">
        <f>Sections!O411</f>
        <v>199.50097348352514</v>
      </c>
      <c r="E415" s="179">
        <f>Sections!P411</f>
        <v>4</v>
      </c>
      <c r="F415" s="120">
        <f>Sections!AD411</f>
        <v>-8.3404312184322791</v>
      </c>
      <c r="G415" s="120">
        <f>Sections!W411</f>
        <v>552.78664473436379</v>
      </c>
      <c r="H415" s="126">
        <f>Sections!U411</f>
        <v>55.266228863149742</v>
      </c>
      <c r="I415" s="120">
        <f>Sections!V411+I414</f>
        <v>8.1805512418829274</v>
      </c>
    </row>
    <row r="416" spans="2:9">
      <c r="B416" s="120">
        <f>Sections!M412</f>
        <v>386</v>
      </c>
      <c r="C416" s="120">
        <f>Sections!N412</f>
        <v>55.266228863149742</v>
      </c>
      <c r="D416" s="120">
        <f>Sections!O412</f>
        <v>198.95842390733907</v>
      </c>
      <c r="E416" s="179">
        <f>Sections!P412</f>
        <v>4</v>
      </c>
      <c r="F416" s="120">
        <f>Sections!AD412</f>
        <v>-8.3518045337301405</v>
      </c>
      <c r="G416" s="120">
        <f>Sections!W412</f>
        <v>549.78408949572827</v>
      </c>
      <c r="H416" s="126">
        <f>Sections!U412</f>
        <v>55.114902192479541</v>
      </c>
      <c r="I416" s="120">
        <f>Sections!V412+I415</f>
        <v>8.1986702807156782</v>
      </c>
    </row>
    <row r="417" spans="2:11">
      <c r="B417" s="120">
        <f>Sections!M413</f>
        <v>387</v>
      </c>
      <c r="C417" s="120">
        <f>Sections!N413</f>
        <v>55.114902192479541</v>
      </c>
      <c r="D417" s="120">
        <f>Sections!O413</f>
        <v>198.41364789292635</v>
      </c>
      <c r="E417" s="179">
        <f>Sections!P413</f>
        <v>4</v>
      </c>
      <c r="F417" s="120">
        <f>Sections!AD413</f>
        <v>-8.3631933580943176</v>
      </c>
      <c r="G417" s="120">
        <f>Sections!W413</f>
        <v>546.77743986358553</v>
      </c>
      <c r="H417" s="126">
        <f>Sections!U413</f>
        <v>54.962951676291887</v>
      </c>
      <c r="I417" s="120">
        <f>Sections!V413+I416</f>
        <v>8.2168392395907688</v>
      </c>
    </row>
    <row r="418" spans="2:11">
      <c r="B418" s="120">
        <f>Sections!M414</f>
        <v>388</v>
      </c>
      <c r="C418" s="120">
        <f>Sections!N414</f>
        <v>54.962951676291887</v>
      </c>
      <c r="D418" s="120">
        <f>Sections!O414</f>
        <v>197.86662603465081</v>
      </c>
      <c r="E418" s="179">
        <f>Sections!P414</f>
        <v>4</v>
      </c>
      <c r="F418" s="120">
        <f>Sections!AD414</f>
        <v>-8.3745977126735376</v>
      </c>
      <c r="G418" s="120">
        <f>Sections!W414</f>
        <v>543.7666902546714</v>
      </c>
      <c r="H418" s="126">
        <f>Sections!U414</f>
        <v>54.810371842791305</v>
      </c>
      <c r="I418" s="120">
        <f>Sections!V414+I417</f>
        <v>8.2350586023274026</v>
      </c>
    </row>
    <row r="419" spans="2:11">
      <c r="B419" s="120">
        <f>Sections!M415</f>
        <v>389</v>
      </c>
      <c r="C419" s="120">
        <f>Sections!N415</f>
        <v>54.810371842791305</v>
      </c>
      <c r="D419" s="120">
        <f>Sections!O415</f>
        <v>197.3173386340487</v>
      </c>
      <c r="E419" s="179">
        <f>Sections!P415</f>
        <v>4</v>
      </c>
      <c r="F419" s="120">
        <f>Sections!AD415</f>
        <v>-8.386017618645365</v>
      </c>
      <c r="G419" s="120">
        <f>Sections!W415</f>
        <v>540.75183507810902</v>
      </c>
      <c r="H419" s="126">
        <f>Sections!U415</f>
        <v>54.657157137082784</v>
      </c>
      <c r="I419" s="120">
        <f>Sections!V415+I418</f>
        <v>8.2533288603540331</v>
      </c>
    </row>
    <row r="420" spans="2:11">
      <c r="B420" s="120">
        <f>Sections!M416</f>
        <v>390</v>
      </c>
      <c r="C420" s="120">
        <f>Sections!N416</f>
        <v>54.657157137082784</v>
      </c>
      <c r="D420" s="120">
        <f>Sections!O416</f>
        <v>196.76576569349803</v>
      </c>
      <c r="E420" s="179">
        <f>Sections!P416</f>
        <v>4</v>
      </c>
      <c r="F420" s="120">
        <f>Sections!AD416</f>
        <v>-8.3974530972162462</v>
      </c>
      <c r="G420" s="120">
        <f>Sections!W416</f>
        <v>537.73286873539666</v>
      </c>
      <c r="H420" s="126">
        <f>Sections!U416</f>
        <v>54.503301919363814</v>
      </c>
      <c r="I420" s="120">
        <f>Sections!V416+I419</f>
        <v>8.2716505128762687</v>
      </c>
    </row>
    <row r="421" spans="2:11">
      <c r="B421" s="120">
        <f>Sections!M417</f>
        <v>391</v>
      </c>
      <c r="C421" s="120">
        <f>Sections!N417</f>
        <v>54.503301919363814</v>
      </c>
      <c r="D421" s="120">
        <f>Sections!O417</f>
        <v>196.21188690970973</v>
      </c>
      <c r="E421" s="179">
        <f>Sections!P417</f>
        <v>4</v>
      </c>
      <c r="F421" s="120">
        <f>Sections!AD417</f>
        <v>-8.4089041696215396</v>
      </c>
      <c r="G421" s="120">
        <f>Sections!W417</f>
        <v>534.70978562039886</v>
      </c>
      <c r="H421" s="126">
        <f>Sections!U417</f>
        <v>54.348800463065274</v>
      </c>
      <c r="I421" s="120">
        <f>Sections!V417+I420</f>
        <v>8.2900240670495577</v>
      </c>
    </row>
    <row r="422" spans="2:11">
      <c r="B422" s="120">
        <f>Sections!M418</f>
        <v>392</v>
      </c>
      <c r="C422" s="120">
        <f>Sections!N418</f>
        <v>54.348800463065274</v>
      </c>
      <c r="D422" s="120">
        <f>Sections!O418</f>
        <v>195.655681667035</v>
      </c>
      <c r="E422" s="179">
        <f>Sections!P418</f>
        <v>4</v>
      </c>
      <c r="F422" s="120">
        <f>Sections!AD418</f>
        <v>-8.4203708571255689</v>
      </c>
      <c r="G422" s="120">
        <f>Sections!W418</f>
        <v>531.68258011933517</v>
      </c>
      <c r="H422" s="126">
        <f>Sections!U418</f>
        <v>54.193646952939353</v>
      </c>
      <c r="I422" s="120">
        <f>Sections!V418+I421</f>
        <v>8.3084500381568311</v>
      </c>
    </row>
    <row r="423" spans="2:11">
      <c r="B423" s="120">
        <f>Sections!M419</f>
        <v>393</v>
      </c>
      <c r="C423" s="120">
        <f>Sections!N419</f>
        <v>54.193646952939353</v>
      </c>
      <c r="D423" s="120">
        <f>Sections!O419</f>
        <v>195.09712903058167</v>
      </c>
      <c r="E423" s="179">
        <f>Sections!P419</f>
        <v>4</v>
      </c>
      <c r="F423" s="120">
        <f>Sections!AD419</f>
        <v>-8.4318531810216495</v>
      </c>
      <c r="G423" s="120">
        <f>Sections!W419</f>
        <v>528.65124661076982</v>
      </c>
      <c r="H423" s="126">
        <f>Sections!U419</f>
        <v>54.037835483092671</v>
      </c>
      <c r="I423" s="120">
        <f>Sections!V419+I422</f>
        <v>8.326928949791272</v>
      </c>
    </row>
    <row r="424" spans="2:11">
      <c r="B424" s="120">
        <f>Sections!M420</f>
        <v>394</v>
      </c>
      <c r="C424" s="120">
        <f>Sections!N420</f>
        <v>54.037835483092671</v>
      </c>
      <c r="D424" s="120">
        <f>Sections!O420</f>
        <v>194.53620773913363</v>
      </c>
      <c r="E424" s="179">
        <f>Sections!P420</f>
        <v>4</v>
      </c>
      <c r="F424" s="120">
        <f>Sections!AD420</f>
        <v>-8.4433511626321334</v>
      </c>
      <c r="G424" s="120">
        <f>Sections!W420</f>
        <v>525.61577946560203</v>
      </c>
      <c r="H424" s="126">
        <f>Sections!U420</f>
        <v>53.881360054962656</v>
      </c>
      <c r="I424" s="120">
        <f>Sections!V420+I423</f>
        <v>8.345461334044403</v>
      </c>
    </row>
    <row r="425" spans="2:11">
      <c r="B425" s="120">
        <f>Sections!M421</f>
        <v>395</v>
      </c>
      <c r="C425" s="120">
        <f>Sections!N421</f>
        <v>53.881360054962656</v>
      </c>
      <c r="D425" s="120">
        <f>Sections!O421</f>
        <v>193.97289619786557</v>
      </c>
      <c r="E425" s="179">
        <f>Sections!P421</f>
        <v>4</v>
      </c>
      <c r="F425" s="120">
        <f>Sections!AD421</f>
        <v>-8.4548648233084496</v>
      </c>
      <c r="G425" s="120">
        <f>Sections!W421</f>
        <v>522.57617304705457</v>
      </c>
      <c r="H425" s="126">
        <f>Sections!U421</f>
        <v>53.724214575235145</v>
      </c>
      <c r="I425" s="120">
        <f>Sections!V421+I424</f>
        <v>8.3640477316996673</v>
      </c>
    </row>
    <row r="426" spans="2:11">
      <c r="B426" s="120">
        <f>Sections!M422</f>
        <v>396</v>
      </c>
      <c r="C426" s="120">
        <f>Sections!N422</f>
        <v>53.724214575235145</v>
      </c>
      <c r="D426" s="120">
        <f>Sections!O422</f>
        <v>193.40717247084652</v>
      </c>
      <c r="E426" s="179">
        <f>Sections!P422</f>
        <v>4</v>
      </c>
      <c r="F426" s="120">
        <f>Sections!AD422</f>
        <v>-8.4663941844311434</v>
      </c>
      <c r="G426" s="120">
        <f>Sections!W422</f>
        <v>519.53242171066347</v>
      </c>
      <c r="H426" s="126">
        <f>Sections!U422</f>
        <v>53.566392853701153</v>
      </c>
      <c r="I426" s="120">
        <f>Sections!V422+I425</f>
        <v>8.3826886924317119</v>
      </c>
      <c r="K426" s="121"/>
    </row>
    <row r="427" spans="2:11">
      <c r="B427" s="120">
        <f>Sections!M423</f>
        <v>397</v>
      </c>
      <c r="C427" s="120">
        <f>Sections!N423</f>
        <v>53.566392853701153</v>
      </c>
      <c r="D427" s="120">
        <f>Sections!O423</f>
        <v>192.83901427332415</v>
      </c>
      <c r="E427" s="179">
        <f>Sections!P423</f>
        <v>3</v>
      </c>
      <c r="F427" s="120">
        <f>Sections!AD423</f>
        <v>-8.4779392674099139</v>
      </c>
      <c r="G427" s="120">
        <f>Sections!W423</f>
        <v>516.48451980426819</v>
      </c>
      <c r="H427" s="126">
        <f>Sections!U423</f>
        <v>53.407888601050558</v>
      </c>
      <c r="I427" s="120">
        <f>Sections!V423+I426</f>
        <v>8.4013847750115787</v>
      </c>
    </row>
    <row r="428" spans="2:11">
      <c r="B428" s="120">
        <f>Sections!M424</f>
        <v>398</v>
      </c>
      <c r="C428" s="120">
        <f>Sections!N424</f>
        <v>53.407888601050558</v>
      </c>
      <c r="D428" s="120">
        <f>Sections!O424</f>
        <v>192.268398963782</v>
      </c>
      <c r="E428" s="179">
        <f>Sections!P424</f>
        <v>3</v>
      </c>
      <c r="F428" s="120">
        <f>Sections!AD424</f>
        <v>-8.4895000936836542</v>
      </c>
      <c r="G428" s="120">
        <f>Sections!W424</f>
        <v>513.43246166800077</v>
      </c>
      <c r="H428" s="126">
        <f>Sections!U424</f>
        <v>53.248695426600449</v>
      </c>
      <c r="I428" s="120">
        <f>Sections!V424+I427</f>
        <v>8.4201365475180125</v>
      </c>
    </row>
    <row r="429" spans="2:11">
      <c r="B429" s="120">
        <f>Sections!M425</f>
        <v>399</v>
      </c>
      <c r="C429" s="120">
        <f>Sections!N425</f>
        <v>53.248695426600449</v>
      </c>
      <c r="D429" s="120">
        <f>Sections!O425</f>
        <v>191.69530353576161</v>
      </c>
      <c r="E429" s="179">
        <f>Sections!P425</f>
        <v>3</v>
      </c>
      <c r="F429" s="120">
        <f>Sections!AD425</f>
        <v>-8.5010766847204948</v>
      </c>
      <c r="G429" s="120">
        <f>Sections!W425</f>
        <v>510.37624163427472</v>
      </c>
      <c r="H429" s="126">
        <f>Sections!U425</f>
        <v>53.088806835955715</v>
      </c>
      <c r="I429" s="120">
        <f>Sections!V425+I428</f>
        <v>8.4389445875551186</v>
      </c>
    </row>
    <row r="430" spans="2:11">
      <c r="B430" s="120">
        <f>Sections!M426</f>
        <v>400</v>
      </c>
      <c r="C430" s="120">
        <f>Sections!N426</f>
        <v>53.088806835955715</v>
      </c>
      <c r="D430" s="120">
        <f>Sections!O426</f>
        <v>191.11970460944059</v>
      </c>
      <c r="E430" s="179">
        <f>Sections!P426</f>
        <v>3</v>
      </c>
      <c r="F430" s="120">
        <f>Sections!AD426</f>
        <v>-8.5126690620178422</v>
      </c>
      <c r="G430" s="120">
        <f>Sections!W426</f>
        <v>507.31585402777523</v>
      </c>
      <c r="H430" s="126">
        <f>Sections!U426</f>
        <v>52.928216228599489</v>
      </c>
      <c r="I430" s="120">
        <f>Sections!V426+I429</f>
        <v>8.4578094824765895</v>
      </c>
    </row>
    <row r="431" spans="2:11">
      <c r="B431" s="120">
        <f>Sections!M427</f>
        <v>401</v>
      </c>
      <c r="C431" s="120">
        <f>Sections!N427</f>
        <v>52.928216228599489</v>
      </c>
      <c r="D431" s="120">
        <f>Sections!O427</f>
        <v>190.54157842295817</v>
      </c>
      <c r="E431" s="179">
        <f>Sections!P427</f>
        <v>3</v>
      </c>
      <c r="F431" s="120">
        <f>Sections!AD427</f>
        <v>-8.5242772471024111</v>
      </c>
      <c r="G431" s="120">
        <f>Sections!W427</f>
        <v>504.25129316544877</v>
      </c>
      <c r="H431" s="126">
        <f>Sections!U427</f>
        <v>52.766916895410681</v>
      </c>
      <c r="I431" s="120">
        <f>Sections!V427+I430</f>
        <v>8.4767318296167691</v>
      </c>
    </row>
    <row r="432" spans="2:11">
      <c r="B432" s="120">
        <f>Sections!M428</f>
        <v>402</v>
      </c>
      <c r="C432" s="120">
        <f>Sections!N428</f>
        <v>52.766916895410681</v>
      </c>
      <c r="D432" s="120">
        <f>Sections!O428</f>
        <v>189.96090082347845</v>
      </c>
      <c r="E432" s="179">
        <f>Sections!P428</f>
        <v>3</v>
      </c>
      <c r="F432" s="120">
        <f>Sections!AD428</f>
        <v>-8.5359012615302792</v>
      </c>
      <c r="G432" s="120">
        <f>Sections!W428</f>
        <v>501.18255335649189</v>
      </c>
      <c r="H432" s="126">
        <f>Sections!U428</f>
        <v>52.604902016106038</v>
      </c>
      <c r="I432" s="120">
        <f>Sections!V428+I431</f>
        <v>8.4957122365287852</v>
      </c>
    </row>
    <row r="433" spans="2:9">
      <c r="B433" s="120">
        <f>Sections!M429</f>
        <v>403</v>
      </c>
      <c r="C433" s="120">
        <f>Sections!N429</f>
        <v>52.604902016106038</v>
      </c>
      <c r="D433" s="120">
        <f>Sections!O429</f>
        <v>189.37764725798175</v>
      </c>
      <c r="E433" s="179">
        <f>Sections!P429</f>
        <v>3</v>
      </c>
      <c r="F433" s="120">
        <f>Sections!AD429</f>
        <v>-8.5475411268869106</v>
      </c>
      <c r="G433" s="120">
        <f>Sections!W429</f>
        <v>498.10962890234106</v>
      </c>
      <c r="H433" s="126">
        <f>Sections!U429</f>
        <v>52.442164656603786</v>
      </c>
      <c r="I433" s="120">
        <f>Sections!V429+I432</f>
        <v>8.5147513212300385</v>
      </c>
    </row>
    <row r="434" spans="2:9">
      <c r="B434" s="120">
        <f>Sections!M430</f>
        <v>404</v>
      </c>
      <c r="C434" s="120">
        <f>Sections!N430</f>
        <v>52.442164656603786</v>
      </c>
      <c r="D434" s="120">
        <f>Sections!O430</f>
        <v>188.79179276377363</v>
      </c>
      <c r="E434" s="179">
        <f>Sections!P430</f>
        <v>3</v>
      </c>
      <c r="F434" s="120">
        <f>Sections!AD430</f>
        <v>-8.5591968647872108</v>
      </c>
      <c r="G434" s="120">
        <f>Sections!W430</f>
        <v>495.03251409666177</v>
      </c>
      <c r="H434" s="126">
        <f>Sections!U430</f>
        <v>52.278697766306003</v>
      </c>
      <c r="I434" s="120">
        <f>Sections!V430+I433</f>
        <v>8.5338497124553054</v>
      </c>
    </row>
    <row r="435" spans="2:9">
      <c r="B435" s="120">
        <f>Sections!M431</f>
        <v>405</v>
      </c>
      <c r="C435" s="120">
        <f>Sections!N431</f>
        <v>52.278697766306003</v>
      </c>
      <c r="D435" s="120">
        <f>Sections!O431</f>
        <v>188.20331195870162</v>
      </c>
      <c r="E435" s="179">
        <f>Sections!P431</f>
        <v>3</v>
      </c>
      <c r="F435" s="120">
        <f>Sections!AD431</f>
        <v>-8.5708684968755584</v>
      </c>
      <c r="G435" s="120">
        <f>Sections!W431</f>
        <v>491.95120322533825</v>
      </c>
      <c r="H435" s="126">
        <f>Sections!U431</f>
        <v>52.114494175296542</v>
      </c>
      <c r="I435" s="120">
        <f>Sections!V431+I434</f>
        <v>8.553008049917759</v>
      </c>
    </row>
    <row r="436" spans="2:9">
      <c r="B436" s="120">
        <f>Sections!M432</f>
        <v>406</v>
      </c>
      <c r="C436" s="120">
        <f>Sections!N432</f>
        <v>52.114494175296542</v>
      </c>
      <c r="D436" s="120">
        <f>Sections!O432</f>
        <v>187.61217903106757</v>
      </c>
      <c r="E436" s="179">
        <f>Sections!P432</f>
        <v>3</v>
      </c>
      <c r="F436" s="120">
        <f>Sections!AD432</f>
        <v>-8.5825560448258429</v>
      </c>
      <c r="G436" s="120">
        <f>Sections!W432</f>
        <v>488.86569056646312</v>
      </c>
      <c r="H436" s="126">
        <f>Sections!U432</f>
        <v>51.949546591451266</v>
      </c>
      <c r="I436" s="120">
        <f>Sections!V432+I435</f>
        <v>8.5722269845782222</v>
      </c>
    </row>
    <row r="437" spans="2:9">
      <c r="B437" s="120">
        <f>Sections!M433</f>
        <v>407</v>
      </c>
      <c r="C437" s="120">
        <f>Sections!N433</f>
        <v>51.949546591451266</v>
      </c>
      <c r="D437" s="120">
        <f>Sections!O433</f>
        <v>187.01836772922456</v>
      </c>
      <c r="E437" s="179">
        <f>Sections!P433</f>
        <v>3</v>
      </c>
      <c r="F437" s="120">
        <f>Sections!AD433</f>
        <v>-8.5942595303415139</v>
      </c>
      <c r="G437" s="120">
        <f>Sections!W433</f>
        <v>485.77597039032588</v>
      </c>
      <c r="H437" s="126">
        <f>Sections!U433</f>
        <v>51.783847597457289</v>
      </c>
      <c r="I437" s="120">
        <f>Sections!V433+I436</f>
        <v>8.5915071789229458</v>
      </c>
    </row>
    <row r="438" spans="2:9">
      <c r="B438" s="120">
        <f>Sections!M434</f>
        <v>408</v>
      </c>
      <c r="C438" s="120">
        <f>Sections!N434</f>
        <v>51.783847597457289</v>
      </c>
      <c r="D438" s="120">
        <f>Sections!O434</f>
        <v>186.42185135084625</v>
      </c>
      <c r="E438" s="179">
        <f>Sections!P434</f>
        <v>3</v>
      </c>
      <c r="F438" s="120">
        <f>Sections!AD434</f>
        <v>-8.6059789751556153</v>
      </c>
      <c r="G438" s="120">
        <f>Sections!W434</f>
        <v>482.68203695940292</v>
      </c>
      <c r="H438" s="126">
        <f>Sections!U434</f>
        <v>51.617389647737625</v>
      </c>
      <c r="I438" s="120">
        <f>Sections!V434+I437</f>
        <v>8.6108493072502643</v>
      </c>
    </row>
    <row r="439" spans="2:9">
      <c r="B439" s="120">
        <f>Sections!M435</f>
        <v>409</v>
      </c>
      <c r="C439" s="120">
        <f>Sections!N435</f>
        <v>51.617389647737625</v>
      </c>
      <c r="D439" s="120">
        <f>Sections!O435</f>
        <v>185.82260273185545</v>
      </c>
      <c r="E439" s="179">
        <f>Sections!P435</f>
        <v>3</v>
      </c>
      <c r="F439" s="120">
        <f>Sections!AD435</f>
        <v>-8.6177144010308275</v>
      </c>
      <c r="G439" s="120">
        <f>Sections!W435</f>
        <v>479.58388452834686</v>
      </c>
      <c r="H439" s="126">
        <f>Sections!U435</f>
        <v>51.450165065277588</v>
      </c>
      <c r="I439" s="120">
        <f>Sections!V435+I438</f>
        <v>8.6302540559664713</v>
      </c>
    </row>
    <row r="440" spans="2:9">
      <c r="B440" s="120">
        <f>Sections!M436</f>
        <v>410</v>
      </c>
      <c r="C440" s="120">
        <f>Sections!N436</f>
        <v>51.450165065277588</v>
      </c>
      <c r="D440" s="120">
        <f>Sections!O436</f>
        <v>185.22059423499931</v>
      </c>
      <c r="E440" s="179">
        <f>Sections!P436</f>
        <v>3</v>
      </c>
      <c r="F440" s="120">
        <f>Sections!AD436</f>
        <v>-8.6294658297595053</v>
      </c>
      <c r="G440" s="120">
        <f>Sections!W436</f>
        <v>476.48150734397586</v>
      </c>
      <c r="H440" s="126">
        <f>Sections!U436</f>
        <v>51.282166038348961</v>
      </c>
      <c r="I440" s="120">
        <f>Sections!V436+I439</f>
        <v>8.6497221238912854</v>
      </c>
    </row>
    <row r="441" spans="2:9">
      <c r="B441" s="120">
        <f>Sections!M437</f>
        <v>411</v>
      </c>
      <c r="C441" s="120">
        <f>Sections!N437</f>
        <v>51.282166038348961</v>
      </c>
      <c r="D441" s="120">
        <f>Sections!O437</f>
        <v>184.61579773805627</v>
      </c>
      <c r="E441" s="179">
        <f>Sections!P437</f>
        <v>3</v>
      </c>
      <c r="F441" s="120">
        <f>Sections!AD437</f>
        <v>-8.6412332831637233</v>
      </c>
      <c r="G441" s="120">
        <f>Sections!W437</f>
        <v>473.37489964526242</v>
      </c>
      <c r="H441" s="126">
        <f>Sections!U437</f>
        <v>51.113384617128062</v>
      </c>
      <c r="I441" s="120">
        <f>Sections!V437+I440</f>
        <v>8.6692542225732812</v>
      </c>
    </row>
    <row r="442" spans="2:9">
      <c r="B442" s="120">
        <f>Sections!M438</f>
        <v>412</v>
      </c>
      <c r="C442" s="120">
        <f>Sections!N438</f>
        <v>51.113384617128062</v>
      </c>
      <c r="D442" s="120">
        <f>Sections!O438</f>
        <v>184.00818462166103</v>
      </c>
      <c r="E442" s="179">
        <f>Sections!P438</f>
        <v>3</v>
      </c>
      <c r="F442" s="120">
        <f>Sections!AD438</f>
        <v>-8.6530167830953104</v>
      </c>
      <c r="G442" s="120">
        <f>Sections!W438</f>
        <v>470.2640556633234</v>
      </c>
      <c r="H442" s="126">
        <f>Sections!U438</f>
        <v>50.943812710203318</v>
      </c>
      <c r="I442" s="120">
        <f>Sections!V438+I441</f>
        <v>8.6888510766156806</v>
      </c>
    </row>
    <row r="443" spans="2:9">
      <c r="B443" s="120">
        <f>Sections!M439</f>
        <v>413</v>
      </c>
      <c r="C443" s="120">
        <f>Sections!N439</f>
        <v>50.943812710203318</v>
      </c>
      <c r="D443" s="120">
        <f>Sections!O439</f>
        <v>183.39772575673194</v>
      </c>
      <c r="E443" s="179">
        <f>Sections!P439</f>
        <v>3</v>
      </c>
      <c r="F443" s="120">
        <f>Sections!AD439</f>
        <v>-8.6648163514358956</v>
      </c>
      <c r="G443" s="120">
        <f>Sections!W439</f>
        <v>467.14896962140915</v>
      </c>
      <c r="H443" s="126">
        <f>Sections!U439</f>
        <v>50.773442080967889</v>
      </c>
      <c r="I443" s="120">
        <f>Sections!V439+I442</f>
        <v>8.7085134240129456</v>
      </c>
    </row>
    <row r="444" spans="2:9">
      <c r="B444" s="120">
        <f>Sections!M440</f>
        <v>414</v>
      </c>
      <c r="C444" s="120">
        <f>Sections!N440</f>
        <v>50.773442080967889</v>
      </c>
      <c r="D444" s="120">
        <f>Sections!O440</f>
        <v>182.7843914914844</v>
      </c>
      <c r="E444" s="179">
        <f>Sections!P440</f>
        <v>3</v>
      </c>
      <c r="F444" s="120">
        <f>Sections!AD440</f>
        <v>-8.6766320100969452</v>
      </c>
      <c r="G444" s="120">
        <f>Sections!W440</f>
        <v>464.02963573489211</v>
      </c>
      <c r="H444" s="126">
        <f>Sections!U440</f>
        <v>50.60226434389282</v>
      </c>
      <c r="I444" s="120">
        <f>Sections!V440+I443</f>
        <v>8.7282420164985872</v>
      </c>
    </row>
    <row r="445" spans="2:9">
      <c r="B445" s="120">
        <f>Sections!M441</f>
        <v>415</v>
      </c>
      <c r="C445" s="120">
        <f>Sections!N441</f>
        <v>50.60226434389282</v>
      </c>
      <c r="D445" s="120">
        <f>Sections!O441</f>
        <v>182.16815163801417</v>
      </c>
      <c r="E445" s="179">
        <f>Sections!P441</f>
        <v>3</v>
      </c>
      <c r="F445" s="120">
        <f>Sections!AD441</f>
        <v>-8.688463781019804</v>
      </c>
      <c r="G445" s="120">
        <f>Sections!W441</f>
        <v>460.90604821125714</v>
      </c>
      <c r="H445" s="126">
        <f>Sections!U441</f>
        <v>50.430270960675657</v>
      </c>
      <c r="I445" s="120">
        <f>Sections!V441+I444</f>
        <v>8.7480376199046681</v>
      </c>
    </row>
    <row r="446" spans="2:9">
      <c r="B446" s="120">
        <f>Sections!M442</f>
        <v>416</v>
      </c>
      <c r="C446" s="120">
        <f>Sections!N442</f>
        <v>50.430270960675657</v>
      </c>
      <c r="D446" s="120">
        <f>Sections!O442</f>
        <v>181.54897545843238</v>
      </c>
      <c r="E446" s="179">
        <f>Sections!P442</f>
        <v>3</v>
      </c>
      <c r="F446" s="120">
        <f>Sections!AD442</f>
        <v>-8.7003116861757412</v>
      </c>
      <c r="G446" s="120">
        <f>Sections!W442</f>
        <v>457.77820125008992</v>
      </c>
      <c r="H446" s="126">
        <f>Sections!U442</f>
        <v>50.257453236259543</v>
      </c>
      <c r="I446" s="120">
        <f>Sections!V442+I445</f>
        <v>8.7679010145334733</v>
      </c>
    </row>
    <row r="447" spans="2:9">
      <c r="B447" s="120">
        <f>Sections!M443</f>
        <v>417</v>
      </c>
      <c r="C447" s="120">
        <f>Sections!N443</f>
        <v>50.257453236259543</v>
      </c>
      <c r="D447" s="120">
        <f>Sections!O443</f>
        <v>180.92683165053435</v>
      </c>
      <c r="E447" s="179">
        <f>Sections!P443</f>
        <v>3</v>
      </c>
      <c r="F447" s="120">
        <f>Sections!AD443</f>
        <v>-8.7121757475659809</v>
      </c>
      <c r="G447" s="120">
        <f>Sections!W443</f>
        <v>454.6460890430667</v>
      </c>
      <c r="H447" s="126">
        <f>Sections!U443</f>
        <v>50.08380231471731</v>
      </c>
      <c r="I447" s="120">
        <f>Sections!V443+I446</f>
        <v>8.7878329955418621</v>
      </c>
    </row>
    <row r="448" spans="2:9">
      <c r="B448" s="120">
        <f>Sections!M444</f>
        <v>418</v>
      </c>
      <c r="C448" s="120">
        <f>Sections!N444</f>
        <v>50.08380231471731</v>
      </c>
      <c r="D448" s="120">
        <f>Sections!O444</f>
        <v>180.30168833298231</v>
      </c>
      <c r="E448" s="179">
        <f>Sections!P444</f>
        <v>3</v>
      </c>
      <c r="F448" s="120">
        <f>Sections!AD444</f>
        <v>-8.7240559872217531</v>
      </c>
      <c r="G448" s="120">
        <f>Sections!W444</f>
        <v>451.50970577394287</v>
      </c>
      <c r="H448" s="126">
        <f>Sections!U444</f>
        <v>49.909309174994988</v>
      </c>
      <c r="I448" s="120">
        <f>Sections!V444+I447</f>
        <v>8.8078343733388298</v>
      </c>
    </row>
    <row r="449" spans="2:9">
      <c r="B449" s="120">
        <f>Sections!M445</f>
        <v>419</v>
      </c>
      <c r="C449" s="120">
        <f>Sections!N445</f>
        <v>49.909309174994988</v>
      </c>
      <c r="D449" s="120">
        <f>Sections!O445</f>
        <v>179.67351302998196</v>
      </c>
      <c r="E449" s="179">
        <f>Sections!P445</f>
        <v>3</v>
      </c>
      <c r="F449" s="120">
        <f>Sections!AD445</f>
        <v>-8.7359524272043281</v>
      </c>
      <c r="G449" s="120">
        <f>Sections!W445</f>
        <v>448.36904561854294</v>
      </c>
      <c r="H449" s="126">
        <f>Sections!U445</f>
        <v>49.733964626508815</v>
      </c>
      <c r="I449" s="120">
        <f>Sections!V445+I448</f>
        <v>8.8279059739968346</v>
      </c>
    </row>
    <row r="450" spans="2:9">
      <c r="B450" s="120">
        <f>Sections!M446</f>
        <v>420</v>
      </c>
      <c r="C450" s="120">
        <f>Sections!N446</f>
        <v>49.733964626508815</v>
      </c>
      <c r="D450" s="120">
        <f>Sections!O446</f>
        <v>179.04227265543173</v>
      </c>
      <c r="E450" s="179">
        <f>Sections!P446</f>
        <v>3</v>
      </c>
      <c r="F450" s="120">
        <f>Sections!AD446</f>
        <v>-8.7478650896050603</v>
      </c>
      <c r="G450" s="120">
        <f>Sections!W446</f>
        <v>445.22410274474942</v>
      </c>
      <c r="H450" s="126">
        <f>Sections!U446</f>
        <v>49.557759304589432</v>
      </c>
      <c r="I450" s="120">
        <f>Sections!V446+I449</f>
        <v>8.8480486396774882</v>
      </c>
    </row>
    <row r="451" spans="2:9">
      <c r="B451" s="120">
        <f>Sections!M447</f>
        <v>421</v>
      </c>
      <c r="C451" s="120">
        <f>Sections!N447</f>
        <v>49.557759304589432</v>
      </c>
      <c r="D451" s="120">
        <f>Sections!O447</f>
        <v>178.40793349652196</v>
      </c>
      <c r="E451" s="179">
        <f>Sections!P447</f>
        <v>3</v>
      </c>
      <c r="F451" s="120">
        <f>Sections!AD447</f>
        <v>-8.7597939965454312</v>
      </c>
      <c r="G451" s="120">
        <f>Sections!W447</f>
        <v>442.07487131249167</v>
      </c>
      <c r="H451" s="126">
        <f>Sections!U447</f>
        <v>49.380683665766817</v>
      </c>
      <c r="I451" s="120">
        <f>Sections!V447+I450</f>
        <v>8.8682632290722214</v>
      </c>
    </row>
    <row r="452" spans="2:9">
      <c r="B452" s="120">
        <f>Sections!M448</f>
        <v>422</v>
      </c>
      <c r="C452" s="120">
        <f>Sections!N448</f>
        <v>49.380683665766817</v>
      </c>
      <c r="D452" s="120">
        <f>Sections!O448</f>
        <v>177.77046119676055</v>
      </c>
      <c r="E452" s="179">
        <f>Sections!P448</f>
        <v>3</v>
      </c>
      <c r="F452" s="120">
        <f>Sections!AD448</f>
        <v>-8.7717391701770833</v>
      </c>
      <c r="G452" s="120">
        <f>Sections!W448</f>
        <v>438.92134547373536</v>
      </c>
      <c r="H452" s="126">
        <f>Sections!U448</f>
        <v>49.202727982889073</v>
      </c>
      <c r="I452" s="120">
        <f>Sections!V448+I451</f>
        <v>8.8885506178585612</v>
      </c>
    </row>
    <row r="453" spans="2:9">
      <c r="B453" s="120">
        <f>Sections!M449</f>
        <v>423</v>
      </c>
      <c r="C453" s="120">
        <f>Sections!N449</f>
        <v>49.202727982889073</v>
      </c>
      <c r="D453" s="120">
        <f>Sections!O449</f>
        <v>177.12982073840067</v>
      </c>
      <c r="E453" s="179">
        <f>Sections!P449</f>
        <v>3</v>
      </c>
      <c r="F453" s="120">
        <f>Sections!AD449</f>
        <v>-8.783700632681871</v>
      </c>
      <c r="G453" s="120">
        <f>Sections!W449</f>
        <v>435.76351937247159</v>
      </c>
      <c r="H453" s="126">
        <f>Sections!U449</f>
        <v>49.023882340067807</v>
      </c>
      <c r="I453" s="120">
        <f>Sections!V449+I452</f>
        <v>8.9089116991727195</v>
      </c>
    </row>
    <row r="454" spans="2:9">
      <c r="B454" s="120">
        <f>Sections!M450</f>
        <v>424</v>
      </c>
      <c r="C454" s="120">
        <f>Sections!N450</f>
        <v>49.023882340067807</v>
      </c>
      <c r="D454" s="120">
        <f>Sections!O450</f>
        <v>176.48597642424411</v>
      </c>
      <c r="E454" s="179">
        <f>Sections!P450</f>
        <v>3</v>
      </c>
      <c r="F454" s="120">
        <f>Sections!AD450</f>
        <v>-8.7956784062718913</v>
      </c>
      <c r="G454" s="120">
        <f>Sections!W450</f>
        <v>432.60138714470617</v>
      </c>
      <c r="H454" s="126">
        <f>Sections!U450</f>
        <v>48.844136627442481</v>
      </c>
      <c r="I454" s="120">
        <f>Sections!V450+I453</f>
        <v>8.9293473840992128</v>
      </c>
    </row>
    <row r="455" spans="2:9">
      <c r="B455" s="120">
        <f>Sections!M451</f>
        <v>425</v>
      </c>
      <c r="C455" s="120">
        <f>Sections!N451</f>
        <v>48.844136627442481</v>
      </c>
      <c r="D455" s="120">
        <f>Sections!O451</f>
        <v>175.83889185879295</v>
      </c>
      <c r="E455" s="179">
        <f>Sections!P451</f>
        <v>3</v>
      </c>
      <c r="F455" s="120">
        <f>Sections!AD451</f>
        <v>-8.8076725131895355</v>
      </c>
      <c r="G455" s="120">
        <f>Sections!W451</f>
        <v>429.43494291844826</v>
      </c>
      <c r="H455" s="126">
        <f>Sections!U451</f>
        <v>48.663480535755859</v>
      </c>
      <c r="I455" s="120">
        <f>Sections!V451+I454</f>
        <v>8.9498586021782334</v>
      </c>
    </row>
    <row r="456" spans="2:9">
      <c r="B456" s="120">
        <f>Sections!M452</f>
        <v>426</v>
      </c>
      <c r="C456" s="120">
        <f>Sections!N452</f>
        <v>48.663480535755859</v>
      </c>
      <c r="D456" s="120">
        <f>Sections!O452</f>
        <v>175.1885299287211</v>
      </c>
      <c r="E456" s="179">
        <f>Sections!P452</f>
        <v>3</v>
      </c>
      <c r="F456" s="120">
        <f>Sections!AD452</f>
        <v>-8.8196829757075204</v>
      </c>
      <c r="G456" s="120">
        <f>Sections!W452</f>
        <v>426.26418081370008</v>
      </c>
      <c r="H456" s="126">
        <f>Sections!U452</f>
        <v>48.481903550731943</v>
      </c>
      <c r="I456" s="120">
        <f>Sections!V452+I455</f>
        <v>8.9704463019316201</v>
      </c>
    </row>
    <row r="457" spans="2:9">
      <c r="B457" s="120">
        <f>Sections!M453</f>
        <v>427</v>
      </c>
      <c r="C457" s="120">
        <f>Sections!N453</f>
        <v>48.481903550731943</v>
      </c>
      <c r="D457" s="120">
        <f>Sections!O453</f>
        <v>174.534852782635</v>
      </c>
      <c r="E457" s="179">
        <f>Sections!P453</f>
        <v>3</v>
      </c>
      <c r="F457" s="120">
        <f>Sections!AD453</f>
        <v>-8.8317098161289387</v>
      </c>
      <c r="G457" s="120">
        <f>Sections!W453</f>
        <v>423.0890949424454</v>
      </c>
      <c r="H457" s="126">
        <f>Sections!U453</f>
        <v>48.299394947247698</v>
      </c>
      <c r="I457" s="120">
        <f>Sections!V453+I456</f>
        <v>8.9911114514082175</v>
      </c>
    </row>
    <row r="458" spans="2:9">
      <c r="B458" s="120">
        <f>Sections!M454</f>
        <v>428</v>
      </c>
      <c r="C458" s="120">
        <f>Sections!N454</f>
        <v>48.299394947247698</v>
      </c>
      <c r="D458" s="120">
        <f>Sections!O454</f>
        <v>173.87782181009172</v>
      </c>
      <c r="E458" s="179">
        <f>Sections!P454</f>
        <v>3</v>
      </c>
      <c r="F458" s="120">
        <f>Sections!AD454</f>
        <v>-8.843753056787298</v>
      </c>
      <c r="G458" s="120">
        <f>Sections!W454</f>
        <v>419.90967940863897</v>
      </c>
      <c r="H458" s="126">
        <f>Sections!U454</f>
        <v>48.115943783289147</v>
      </c>
      <c r="I458" s="120">
        <f>Sections!V454+I457</f>
        <v>9.0118550387495393</v>
      </c>
    </row>
    <row r="459" spans="2:9">
      <c r="B459" s="120">
        <f>Sections!M455</f>
        <v>429</v>
      </c>
      <c r="C459" s="120">
        <f>Sections!N455</f>
        <v>48.115943783289147</v>
      </c>
      <c r="D459" s="120">
        <f>Sections!O455</f>
        <v>173.21739761984094</v>
      </c>
      <c r="E459" s="179">
        <f>Sections!P455</f>
        <v>3</v>
      </c>
      <c r="F459" s="120">
        <f>Sections!AD455</f>
        <v>-8.8558127200465524</v>
      </c>
      <c r="G459" s="120">
        <f>Sections!W455</f>
        <v>416.72592830819548</v>
      </c>
      <c r="H459" s="126">
        <f>Sections!U455</f>
        <v>47.931538893681982</v>
      </c>
      <c r="I459" s="120">
        <f>Sections!V455+I458</f>
        <v>9.0326780727766405</v>
      </c>
    </row>
    <row r="460" spans="2:9">
      <c r="B460" s="120">
        <f>Sections!M456</f>
        <v>430</v>
      </c>
      <c r="C460" s="120">
        <f>Sections!N456</f>
        <v>47.931538893681982</v>
      </c>
      <c r="D460" s="120">
        <f>Sections!O456</f>
        <v>172.55354001725513</v>
      </c>
      <c r="E460" s="179">
        <f>Sections!P456</f>
        <v>3</v>
      </c>
      <c r="F460" s="120">
        <f>Sections!AD456</f>
        <v>-8.8678888283011617</v>
      </c>
      <c r="G460" s="120">
        <f>Sections!W456</f>
        <v>413.53783572897873</v>
      </c>
      <c r="H460" s="126">
        <f>Sections!U456</f>
        <v>47.746168883586321</v>
      </c>
      <c r="I460" s="120">
        <f>Sections!V456+I459</f>
        <v>9.0535815835992022</v>
      </c>
    </row>
    <row r="461" spans="2:9">
      <c r="B461" s="120">
        <f>Sections!M457</f>
        <v>431</v>
      </c>
      <c r="C461" s="120">
        <f>Sections!N457</f>
        <v>47.746168883586321</v>
      </c>
      <c r="D461" s="120">
        <f>Sections!O457</f>
        <v>171.88620798091077</v>
      </c>
      <c r="E461" s="179">
        <f>Sections!P457</f>
        <v>3</v>
      </c>
      <c r="F461" s="120">
        <f>Sections!AD457</f>
        <v>-8.8799814039761173</v>
      </c>
      <c r="G461" s="120">
        <f>Sections!W457</f>
        <v>410.34539575079043</v>
      </c>
      <c r="H461" s="126">
        <f>Sections!U457</f>
        <v>47.559822121744681</v>
      </c>
      <c r="I461" s="120">
        <f>Sections!V457+I460</f>
        <v>9.0745666232478435</v>
      </c>
    </row>
    <row r="462" spans="2:9">
      <c r="B462" s="120">
        <f>Sections!M458</f>
        <v>432</v>
      </c>
      <c r="C462" s="120">
        <f>Sections!N458</f>
        <v>47.559822121744681</v>
      </c>
      <c r="D462" s="120">
        <f>Sections!O458</f>
        <v>171.21535963828086</v>
      </c>
      <c r="E462" s="179">
        <f>Sections!P458</f>
        <v>3</v>
      </c>
      <c r="F462" s="120">
        <f>Sections!AD458</f>
        <v>-8.8920904695269947</v>
      </c>
      <c r="G462" s="120">
        <f>Sections!W458</f>
        <v>407.14860244535907</v>
      </c>
      <c r="H462" s="126">
        <f>Sections!U458</f>
        <v>47.372486733471582</v>
      </c>
      <c r="I462" s="120">
        <f>Sections!V458+I461</f>
        <v>9.0956342663307712</v>
      </c>
    </row>
    <row r="463" spans="2:9">
      <c r="B463" s="120">
        <f>Sections!M459</f>
        <v>433</v>
      </c>
      <c r="C463" s="120">
        <f>Sections!N459</f>
        <v>47.372486733471582</v>
      </c>
      <c r="D463" s="120">
        <f>Sections!O459</f>
        <v>170.54095224049769</v>
      </c>
      <c r="E463" s="179">
        <f>Sections!P459</f>
        <v>3</v>
      </c>
      <c r="F463" s="120">
        <f>Sections!AD459</f>
        <v>-8.9042160474399843</v>
      </c>
      <c r="G463" s="120">
        <f>Sections!W459</f>
        <v>403.94744987632936</v>
      </c>
      <c r="H463" s="126">
        <f>Sections!U459</f>
        <v>47.184150593372571</v>
      </c>
      <c r="I463" s="120">
        <f>Sections!V459+I462</f>
        <v>9.1167856107159029</v>
      </c>
    </row>
    <row r="464" spans="2:9">
      <c r="B464" s="120">
        <f>Sections!M460</f>
        <v>434</v>
      </c>
      <c r="C464" s="120">
        <f>Sections!N460</f>
        <v>47.184150593372571</v>
      </c>
      <c r="D464" s="120">
        <f>Sections!O460</f>
        <v>169.86294213614127</v>
      </c>
      <c r="E464" s="179">
        <f>Sections!P460</f>
        <v>3</v>
      </c>
      <c r="F464" s="120">
        <f>Sections!AD460</f>
        <v>-8.9163581602319493</v>
      </c>
      <c r="G464" s="120">
        <f>Sections!W460</f>
        <v>400.74193209925102</v>
      </c>
      <c r="H464" s="126">
        <f>Sections!U460</f>
        <v>46.994801317779796</v>
      </c>
      <c r="I464" s="120">
        <f>Sections!V460+I463</f>
        <v>9.1380217782396898</v>
      </c>
    </row>
    <row r="465" spans="2:9">
      <c r="B465" s="120">
        <f>Sections!M461</f>
        <v>435</v>
      </c>
      <c r="C465" s="120">
        <f>Sections!N461</f>
        <v>46.994801317779796</v>
      </c>
      <c r="D465" s="120">
        <f>Sections!O461</f>
        <v>169.18128474400726</v>
      </c>
      <c r="E465" s="179">
        <f>Sections!P461</f>
        <v>3</v>
      </c>
      <c r="F465" s="120">
        <f>Sections!AD461</f>
        <v>-8.9285168304504463</v>
      </c>
      <c r="G465" s="120">
        <f>Sections!W461</f>
        <v>397.53204316156757</v>
      </c>
      <c r="H465" s="126">
        <f>Sections!U461</f>
        <v>46.804426256890459</v>
      </c>
      <c r="I465" s="120">
        <f>Sections!V461+I464</f>
        <v>9.1593439154439409</v>
      </c>
    </row>
    <row r="466" spans="2:9">
      <c r="B466" s="120">
        <f>Sections!M462</f>
        <v>436</v>
      </c>
      <c r="C466" s="120">
        <f>Sections!N462</f>
        <v>46.804426256890459</v>
      </c>
      <c r="D466" s="120">
        <f>Sections!O462</f>
        <v>168.49593452480565</v>
      </c>
      <c r="E466" s="179">
        <f>Sections!P462</f>
        <v>3</v>
      </c>
      <c r="F466" s="120">
        <f>Sections!AD462</f>
        <v>-8.940692080673788</v>
      </c>
      <c r="G466" s="120">
        <f>Sections!W462</f>
        <v>394.31777710260542</v>
      </c>
      <c r="H466" s="126">
        <f>Sections!U462</f>
        <v>46.613012486593796</v>
      </c>
      <c r="I466" s="120">
        <f>Sections!V462+I465</f>
        <v>9.1807531943419836</v>
      </c>
    </row>
    <row r="467" spans="2:9">
      <c r="B467" s="120">
        <f>Sections!M463</f>
        <v>437</v>
      </c>
      <c r="C467" s="120">
        <f>Sections!N463</f>
        <v>46.613012486593796</v>
      </c>
      <c r="D467" s="120">
        <f>Sections!O463</f>
        <v>167.80684495173767</v>
      </c>
      <c r="E467" s="179">
        <f>Sections!P463</f>
        <v>3</v>
      </c>
      <c r="F467" s="120">
        <f>Sections!AD463</f>
        <v>-8.952883933511071</v>
      </c>
      <c r="G467" s="120">
        <f>Sections!W463</f>
        <v>391.0991279535628</v>
      </c>
      <c r="H467" s="126">
        <f>Sections!U463</f>
        <v>46.420546799971312</v>
      </c>
      <c r="I467" s="120">
        <f>Sections!V463+I466</f>
        <v>9.2022508132156151</v>
      </c>
    </row>
    <row r="468" spans="2:9">
      <c r="B468" s="120">
        <f>Sections!M464</f>
        <v>438</v>
      </c>
      <c r="C468" s="120">
        <f>Sections!N464</f>
        <v>46.420546799971312</v>
      </c>
      <c r="D468" s="120">
        <f>Sections!O464</f>
        <v>167.11396847989673</v>
      </c>
      <c r="E468" s="179">
        <f>Sections!P464</f>
        <v>3</v>
      </c>
      <c r="F468" s="120">
        <f>Sections!AD464</f>
        <v>-8.9650924116022228</v>
      </c>
      <c r="G468" s="120">
        <f>Sections!W464</f>
        <v>387.87608973749877</v>
      </c>
      <c r="H468" s="126">
        <f>Sections!U464</f>
        <v>46.227015698454103</v>
      </c>
      <c r="I468" s="120">
        <f>Sections!V464+I467</f>
        <v>9.2238379974443863</v>
      </c>
    </row>
    <row r="469" spans="2:9">
      <c r="B469" s="120">
        <f>Sections!M465</f>
        <v>439</v>
      </c>
      <c r="C469" s="120">
        <f>Sections!N465</f>
        <v>46.227015698454103</v>
      </c>
      <c r="D469" s="120">
        <f>Sections!O465</f>
        <v>166.41725651443477</v>
      </c>
      <c r="E469" s="179">
        <f>Sections!P465</f>
        <v>3</v>
      </c>
      <c r="F469" s="120">
        <f>Sections!AD465</f>
        <v>-8.9773175376180436</v>
      </c>
      <c r="G469" s="120">
        <f>Sections!W465</f>
        <v>384.64865646932202</v>
      </c>
      <c r="H469" s="126">
        <f>Sections!U465</f>
        <v>46.032405382620254</v>
      </c>
      <c r="I469" s="120">
        <f>Sections!V465+I468</f>
        <v>9.2455160003687968</v>
      </c>
    </row>
    <row r="470" spans="2:9">
      <c r="B470" s="120">
        <f>Sections!M466</f>
        <v>440</v>
      </c>
      <c r="C470" s="120">
        <f>Sections!N466</f>
        <v>46.032405382620254</v>
      </c>
      <c r="D470" s="120">
        <f>Sections!O466</f>
        <v>165.71665937743293</v>
      </c>
      <c r="E470" s="179">
        <f>Sections!P466</f>
        <v>3</v>
      </c>
      <c r="F470" s="120">
        <f>Sections!AD466</f>
        <v>-8.9895593342602496</v>
      </c>
      <c r="G470" s="120">
        <f>Sections!W466</f>
        <v>381.41682215577947</v>
      </c>
      <c r="H470" s="126">
        <f>Sections!U466</f>
        <v>45.836701742614132</v>
      </c>
      <c r="I470" s="120">
        <f>Sections!V466+I469</f>
        <v>9.2672861041891554</v>
      </c>
    </row>
    <row r="471" spans="2:9">
      <c r="B471" s="120">
        <f>Sections!M467</f>
        <v>441</v>
      </c>
      <c r="C471" s="120">
        <f>Sections!N467</f>
        <v>45.836701742614132</v>
      </c>
      <c r="D471" s="120">
        <f>Sections!O467</f>
        <v>165.01212627341087</v>
      </c>
      <c r="E471" s="179">
        <f>Sections!P467</f>
        <v>3</v>
      </c>
      <c r="F471" s="120">
        <f>Sections!AD467</f>
        <v>-9.0018178242615132</v>
      </c>
      <c r="G471" s="120">
        <f>Sections!W467</f>
        <v>378.18058079544579</v>
      </c>
      <c r="H471" s="126">
        <f>Sections!U467</f>
        <v>45.639890348168478</v>
      </c>
      <c r="I471" s="120">
        <f>Sections!V467+I470</f>
        <v>9.2891496209018811</v>
      </c>
    </row>
    <row r="472" spans="2:9">
      <c r="B472" s="120">
        <f>Sections!M468</f>
        <v>442</v>
      </c>
      <c r="C472" s="120">
        <f>Sections!N468</f>
        <v>45.639890348168478</v>
      </c>
      <c r="D472" s="120">
        <f>Sections!O468</f>
        <v>164.30360525340652</v>
      </c>
      <c r="E472" s="179">
        <f>Sections!P468</f>
        <v>3</v>
      </c>
      <c r="F472" s="120">
        <f>Sections!AD468</f>
        <v>-9.0140930303855065</v>
      </c>
      <c r="G472" s="120">
        <f>Sections!W468</f>
        <v>374.93992637871156</v>
      </c>
      <c r="H472" s="126">
        <f>Sections!U468</f>
        <v>45.441956438208855</v>
      </c>
      <c r="I472" s="120">
        <f>Sections!V468+I471</f>
        <v>9.3111078932751976</v>
      </c>
    </row>
    <row r="473" spans="2:9">
      <c r="B473" s="120">
        <f>Sections!M469</f>
        <v>443</v>
      </c>
      <c r="C473" s="120">
        <f>Sections!N469</f>
        <v>45.441956438208855</v>
      </c>
      <c r="D473" s="120">
        <f>Sections!O469</f>
        <v>163.59104317755188</v>
      </c>
      <c r="E473" s="179">
        <f>Sections!P469</f>
        <v>3</v>
      </c>
      <c r="F473" s="120">
        <f>Sections!AD469</f>
        <v>-9.0263849754269412</v>
      </c>
      <c r="G473" s="120">
        <f>Sections!W469</f>
        <v>371.69485288777287</v>
      </c>
      <c r="H473" s="126">
        <f>Sections!U469</f>
        <v>45.242884910018915</v>
      </c>
      <c r="I473" s="120">
        <f>Sections!V469+I472</f>
        <v>9.3331622958662557</v>
      </c>
    </row>
    <row r="474" spans="2:9">
      <c r="B474" s="120">
        <f>Sections!M470</f>
        <v>444</v>
      </c>
      <c r="C474" s="120">
        <f>Sections!N470</f>
        <v>45.242884910018915</v>
      </c>
      <c r="D474" s="120">
        <f>Sections!O470</f>
        <v>162.8743856760681</v>
      </c>
      <c r="E474" s="179">
        <f>Sections!P470</f>
        <v>3</v>
      </c>
      <c r="F474" s="120">
        <f>Sections!AD470</f>
        <v>-9.0386936822116155</v>
      </c>
      <c r="G474" s="120">
        <f>Sections!W470</f>
        <v>368.44535429661909</v>
      </c>
      <c r="H474" s="126">
        <f>Sections!U470</f>
        <v>45.042660307943557</v>
      </c>
      <c r="I474" s="120">
        <f>Sections!V470+I473</f>
        <v>9.3553142360818438</v>
      </c>
    </row>
    <row r="475" spans="2:9">
      <c r="B475" s="120">
        <f>Sections!M471</f>
        <v>445</v>
      </c>
      <c r="C475" s="120">
        <f>Sections!N471</f>
        <v>45.042660307943557</v>
      </c>
      <c r="D475" s="120">
        <f>Sections!O471</f>
        <v>162.15357710859681</v>
      </c>
      <c r="E475" s="179">
        <f>Sections!P471</f>
        <v>3</v>
      </c>
      <c r="F475" s="120">
        <f>Sections!AD471</f>
        <v>-9.0510191735964494</v>
      </c>
      <c r="G475" s="120">
        <f>Sections!W471</f>
        <v>365.19142457102288</v>
      </c>
      <c r="H475" s="126">
        <f>Sections!U471</f>
        <v>44.841266811605593</v>
      </c>
      <c r="I475" s="120">
        <f>Sections!V471+I474</f>
        <v>9.377565155285005</v>
      </c>
    </row>
    <row r="476" spans="2:9">
      <c r="B476" s="120">
        <f>Sections!M472</f>
        <v>446</v>
      </c>
      <c r="C476" s="120">
        <f>Sections!N472</f>
        <v>44.841266811605593</v>
      </c>
      <c r="D476" s="120">
        <f>Sections!O472</f>
        <v>161.42856052178013</v>
      </c>
      <c r="E476" s="179">
        <f>Sections!P472</f>
        <v>3</v>
      </c>
      <c r="F476" s="120">
        <f>Sections!AD472</f>
        <v>-9.0633614724695342</v>
      </c>
      <c r="G476" s="120">
        <f>Sections!W472</f>
        <v>361.93305766852819</v>
      </c>
      <c r="H476" s="126">
        <f>Sections!U472</f>
        <v>44.638688223610046</v>
      </c>
      <c r="I476" s="120">
        <f>Sections!V472+I475</f>
        <v>9.3999165299500103</v>
      </c>
    </row>
    <row r="477" spans="2:9">
      <c r="B477" s="120">
        <f>Sections!M473</f>
        <v>447</v>
      </c>
      <c r="C477" s="120">
        <f>Sections!N473</f>
        <v>44.638688223610046</v>
      </c>
      <c r="D477" s="120">
        <f>Sections!O473</f>
        <v>160.69927760499618</v>
      </c>
      <c r="E477" s="179">
        <f>Sections!P473</f>
        <v>3</v>
      </c>
      <c r="F477" s="120">
        <f>Sections!AD473</f>
        <v>-9.0757206017501755</v>
      </c>
      <c r="G477" s="120">
        <f>Sections!W473</f>
        <v>358.67024753843918</v>
      </c>
      <c r="H477" s="126">
        <f>Sections!U473</f>
        <v>44.434907956708564</v>
      </c>
      <c r="I477" s="120">
        <f>Sections!V473+I476</f>
        <v>9.422369872868277</v>
      </c>
    </row>
    <row r="478" spans="2:9">
      <c r="B478" s="120">
        <f>Sections!M474</f>
        <v>448</v>
      </c>
      <c r="C478" s="120">
        <f>Sections!N474</f>
        <v>44.434907956708564</v>
      </c>
      <c r="D478" s="120">
        <f>Sections!O474</f>
        <v>159.96566864415084</v>
      </c>
      <c r="E478" s="179">
        <f>Sections!P474</f>
        <v>3</v>
      </c>
      <c r="F478" s="120">
        <f>Sections!AD474</f>
        <v>-9.088096584388925</v>
      </c>
      <c r="G478" s="120">
        <f>Sections!W474</f>
        <v>355.40298812180913</v>
      </c>
      <c r="H478" s="126">
        <f>Sections!U474</f>
        <v>44.229909020394608</v>
      </c>
      <c r="I478" s="120">
        <f>Sections!V474+I477</f>
        <v>9.4449267344080283</v>
      </c>
    </row>
    <row r="479" spans="2:9">
      <c r="B479" s="120">
        <f>Sections!M475</f>
        <v>449</v>
      </c>
      <c r="C479" s="120">
        <f>Sections!N475</f>
        <v>44.229909020394608</v>
      </c>
      <c r="D479" s="120">
        <f>Sections!O475</f>
        <v>159.2276724734206</v>
      </c>
      <c r="E479" s="179">
        <f>Sections!P475</f>
        <v>3</v>
      </c>
      <c r="F479" s="120">
        <f>Sections!AD475</f>
        <v>-9.1004894433676373</v>
      </c>
      <c r="G479" s="120">
        <f>Sections!W475</f>
        <v>352.13127335142917</v>
      </c>
      <c r="H479" s="126">
        <f>Sections!U475</f>
        <v>44.023674006898254</v>
      </c>
      <c r="I479" s="120">
        <f>Sections!V475+I478</f>
        <v>9.4675887038306357</v>
      </c>
    </row>
    <row r="480" spans="2:9">
      <c r="B480" s="120">
        <f>Sections!M476</f>
        <v>450</v>
      </c>
      <c r="C480" s="120">
        <f>Sections!N476</f>
        <v>44.023674006898254</v>
      </c>
      <c r="D480" s="120">
        <f>Sections!O476</f>
        <v>158.48522642483371</v>
      </c>
      <c r="E480" s="179">
        <f>Sections!P476</f>
        <v>3</v>
      </c>
      <c r="F480" s="120">
        <f>Sections!AD476</f>
        <v>-9.1128992016995021</v>
      </c>
      <c r="G480" s="120">
        <f>Sections!W476</f>
        <v>348.85509715181678</v>
      </c>
      <c r="H480" s="126">
        <f>Sections!U476</f>
        <v>43.816185076547342</v>
      </c>
      <c r="I480" s="120">
        <f>Sections!V476+I479</f>
        <v>9.490357410666789</v>
      </c>
    </row>
    <row r="481" spans="2:9">
      <c r="B481" s="120">
        <f>Sections!M477</f>
        <v>451</v>
      </c>
      <c r="C481" s="120">
        <f>Sections!N477</f>
        <v>43.816185076547342</v>
      </c>
      <c r="D481" s="120">
        <f>Sections!O477</f>
        <v>157.73826627557042</v>
      </c>
      <c r="E481" s="179">
        <f>Sections!P477</f>
        <v>3</v>
      </c>
      <c r="F481" s="120">
        <f>Sections!AD477</f>
        <v>-9.1253258824290935</v>
      </c>
      <c r="G481" s="120">
        <f>Sections!W477</f>
        <v>345.57445343920494</v>
      </c>
      <c r="H481" s="126">
        <f>Sections!U477</f>
        <v>43.607423942459519</v>
      </c>
      <c r="I481" s="120">
        <f>Sections!V477+I480</f>
        <v>9.5132345261558697</v>
      </c>
    </row>
    <row r="482" spans="2:9">
      <c r="B482" s="120">
        <f>Sections!M478</f>
        <v>452</v>
      </c>
      <c r="C482" s="120">
        <f>Sections!N478</f>
        <v>43.607423942459519</v>
      </c>
      <c r="D482" s="120">
        <f>Sections!O478</f>
        <v>156.98672619285426</v>
      </c>
      <c r="E482" s="179">
        <f>Sections!P478</f>
        <v>3</v>
      </c>
      <c r="F482" s="120">
        <f>Sections!AD478</f>
        <v>-9.137769508632406</v>
      </c>
      <c r="G482" s="120">
        <f>Sections!W478</f>
        <v>342.28933612153048</v>
      </c>
      <c r="H482" s="126">
        <f>Sections!U478</f>
        <v>43.3973718545274</v>
      </c>
      <c r="I482" s="120">
        <f>Sections!V478+I481</f>
        <v>9.5362217647520815</v>
      </c>
    </row>
    <row r="483" spans="2:9">
      <c r="B483" s="120">
        <f>Sections!M479</f>
        <v>453</v>
      </c>
      <c r="C483" s="120">
        <f>Sections!N479</f>
        <v>43.3973718545274</v>
      </c>
      <c r="D483" s="120">
        <f>Sections!O479</f>
        <v>156.23053867629864</v>
      </c>
      <c r="E483" s="179">
        <f>Sections!P479</f>
        <v>3</v>
      </c>
      <c r="F483" s="120">
        <f>Sections!AD479</f>
        <v>-9.150230103416904</v>
      </c>
      <c r="G483" s="120">
        <f>Sections!W479</f>
        <v>338.99973909842282</v>
      </c>
      <c r="H483" s="126">
        <f>Sections!U479</f>
        <v>43.186009582656432</v>
      </c>
      <c r="I483" s="120">
        <f>Sections!V479+I482</f>
        <v>9.5593208857011867</v>
      </c>
    </row>
    <row r="484" spans="2:9">
      <c r="B484" s="120">
        <f>Sections!M480</f>
        <v>454</v>
      </c>
      <c r="C484" s="120">
        <f>Sections!N480</f>
        <v>43.186009582656432</v>
      </c>
      <c r="D484" s="120">
        <f>Sections!O480</f>
        <v>155.46963449756316</v>
      </c>
      <c r="E484" s="179">
        <f>Sections!P480</f>
        <v>3</v>
      </c>
      <c r="F484" s="120">
        <f>Sections!AD480</f>
        <v>-9.1627076899215627</v>
      </c>
      <c r="G484" s="120">
        <f>Sections!W480</f>
        <v>335.70565626119276</v>
      </c>
      <c r="H484" s="126">
        <f>Sections!U480</f>
        <v>42.973317399212384</v>
      </c>
      <c r="I484" s="120">
        <f>Sections!V480+I483</f>
        <v>9.582533694691918</v>
      </c>
    </row>
    <row r="485" spans="2:9">
      <c r="B485" s="120">
        <f>Sections!M481</f>
        <v>455</v>
      </c>
      <c r="C485" s="120">
        <f>Sections!N481</f>
        <v>42.973317399212384</v>
      </c>
      <c r="D485" s="120">
        <f>Sections!O481</f>
        <v>154.70394263716457</v>
      </c>
      <c r="E485" s="179">
        <f>Sections!P481</f>
        <v>3</v>
      </c>
      <c r="F485" s="120">
        <f>Sections!AD481</f>
        <v>-9.1752022913169107</v>
      </c>
      <c r="G485" s="120">
        <f>Sections!W481</f>
        <v>332.40708149282096</v>
      </c>
      <c r="H485" s="126">
        <f>Sections!U481</f>
        <v>42.759275060632355</v>
      </c>
      <c r="I485" s="120">
        <f>Sections!V481+I484</f>
        <v>9.6058620455864361</v>
      </c>
    </row>
    <row r="486" spans="2:9">
      <c r="B486" s="120">
        <f>Sections!M482</f>
        <v>456</v>
      </c>
      <c r="C486" s="120">
        <f>Sections!N482</f>
        <v>42.759275060632355</v>
      </c>
      <c r="D486" s="120">
        <f>Sections!O482</f>
        <v>153.93339021827649</v>
      </c>
      <c r="E486" s="179">
        <f>Sections!P482</f>
        <v>2</v>
      </c>
      <c r="F486" s="120">
        <f>Sections!AD482</f>
        <v>-9.1877139308050708</v>
      </c>
      <c r="G486" s="120">
        <f>Sections!W482</f>
        <v>329.10400866794686</v>
      </c>
      <c r="H486" s="126">
        <f>Sections!U482</f>
        <v>42.543861788149954</v>
      </c>
      <c r="I486" s="120">
        <f>Sections!V482+I485</f>
        <v>9.6293078422345175</v>
      </c>
    </row>
    <row r="487" spans="2:9">
      <c r="B487" s="120">
        <f>Sections!M483</f>
        <v>457</v>
      </c>
      <c r="C487" s="120">
        <f>Sections!N483</f>
        <v>42.543861788149954</v>
      </c>
      <c r="D487" s="120">
        <f>Sections!O483</f>
        <v>153.15790243733983</v>
      </c>
      <c r="E487" s="179">
        <f>Sections!P483</f>
        <v>2</v>
      </c>
      <c r="F487" s="120">
        <f>Sections!AD483</f>
        <v>-9.2002426316198047</v>
      </c>
      <c r="G487" s="120">
        <f>Sections!W483</f>
        <v>325.79643165285705</v>
      </c>
      <c r="H487" s="126">
        <f>Sections!U483</f>
        <v>42.32705624758195</v>
      </c>
      <c r="I487" s="120">
        <f>Sections!V483+I486</f>
        <v>9.6528730403764538</v>
      </c>
    </row>
    <row r="488" spans="2:9">
      <c r="B488" s="120">
        <f>Sections!M484</f>
        <v>458</v>
      </c>
      <c r="C488" s="120">
        <f>Sections!N484</f>
        <v>42.32705624758195</v>
      </c>
      <c r="D488" s="120">
        <f>Sections!O484</f>
        <v>152.37740249129502</v>
      </c>
      <c r="E488" s="179">
        <f>Sections!P484</f>
        <v>2</v>
      </c>
      <c r="F488" s="120">
        <f>Sections!AD484</f>
        <v>-9.2127884170265588</v>
      </c>
      <c r="G488" s="120">
        <f>Sections!W484</f>
        <v>322.48434430547394</v>
      </c>
      <c r="H488" s="126">
        <f>Sections!U484</f>
        <v>42.10883652811976</v>
      </c>
      <c r="I488" s="120">
        <f>Sections!V484+I487</f>
        <v>9.6765596496400388</v>
      </c>
    </row>
    <row r="489" spans="2:9">
      <c r="B489" s="120">
        <f>Sections!M485</f>
        <v>459</v>
      </c>
      <c r="C489" s="120">
        <f>Sections!N485</f>
        <v>42.10883652811976</v>
      </c>
      <c r="D489" s="120">
        <f>Sections!O485</f>
        <v>151.59181150123115</v>
      </c>
      <c r="E489" s="179">
        <f>Sections!P485</f>
        <v>2</v>
      </c>
      <c r="F489" s="120">
        <f>Sections!AD485</f>
        <v>-9.2253513103225036</v>
      </c>
      <c r="G489" s="120">
        <f>Sections!W485</f>
        <v>319.16774047534432</v>
      </c>
      <c r="H489" s="126">
        <f>Sections!U485</f>
        <v>41.889180120065227</v>
      </c>
      <c r="I489" s="120">
        <f>Sections!V485+I488</f>
        <v>9.7003697356373877</v>
      </c>
    </row>
    <row r="490" spans="2:9">
      <c r="B490" s="120">
        <f>Sections!M486</f>
        <v>460</v>
      </c>
      <c r="C490" s="120">
        <f>Sections!N486</f>
        <v>41.889180120065227</v>
      </c>
      <c r="D490" s="120">
        <f>Sections!O486</f>
        <v>150.80104843223481</v>
      </c>
      <c r="E490" s="179">
        <f>Sections!P486</f>
        <v>2</v>
      </c>
      <c r="F490" s="120">
        <f>Sections!AD486</f>
        <v>-9.2379313348365812</v>
      </c>
      <c r="G490" s="120">
        <f>Sections!W486</f>
        <v>315.84661400362819</v>
      </c>
      <c r="H490" s="126">
        <f>Sections!U486</f>
        <v>41.66806389144562</v>
      </c>
      <c r="I490" s="120">
        <f>Sections!V486+I489</f>
        <v>9.7243054221677436</v>
      </c>
    </row>
    <row r="491" spans="2:9">
      <c r="B491" s="120">
        <f>Sections!M487</f>
        <v>461</v>
      </c>
      <c r="C491" s="120">
        <f>Sections!N487</f>
        <v>41.66806389144562</v>
      </c>
      <c r="D491" s="120">
        <f>Sections!O487</f>
        <v>150.00503000920423</v>
      </c>
      <c r="E491" s="179">
        <f>Sections!P487</f>
        <v>2</v>
      </c>
      <c r="F491" s="120">
        <f>Sections!AD487</f>
        <v>-9.2505285139295399</v>
      </c>
      <c r="G491" s="120">
        <f>Sections!W487</f>
        <v>312.52095872308695</v>
      </c>
      <c r="H491" s="126">
        <f>Sections!U487</f>
        <v>41.445464063438052</v>
      </c>
      <c r="I491" s="120">
        <f>Sections!V487+I490</f>
        <v>9.7483688935329074</v>
      </c>
    </row>
    <row r="492" spans="2:9">
      <c r="B492" s="120">
        <f>Sections!M488</f>
        <v>462</v>
      </c>
      <c r="C492" s="120">
        <f>Sections!N488</f>
        <v>41.445464063438052</v>
      </c>
      <c r="D492" s="120">
        <f>Sections!O488</f>
        <v>149.20367062837698</v>
      </c>
      <c r="E492" s="179">
        <f>Sections!P488</f>
        <v>2</v>
      </c>
      <c r="F492" s="120">
        <f>Sections!AD488</f>
        <v>-9.26314287099399</v>
      </c>
      <c r="G492" s="120">
        <f>Sections!W488</f>
        <v>309.19076845807228</v>
      </c>
      <c r="H492" s="126">
        <f>Sections!U488</f>
        <v>41.221356184528268</v>
      </c>
      <c r="I492" s="120">
        <f>Sections!V488+I491</f>
        <v>9.7725623969723863</v>
      </c>
    </row>
    <row r="493" spans="2:9">
      <c r="B493" s="120">
        <f>Sections!M489</f>
        <v>463</v>
      </c>
      <c r="C493" s="120">
        <f>Sections!N489</f>
        <v>41.221356184528268</v>
      </c>
      <c r="D493" s="120">
        <f>Sections!O489</f>
        <v>148.39688226430178</v>
      </c>
      <c r="E493" s="179">
        <f>Sections!P489</f>
        <v>2</v>
      </c>
      <c r="F493" s="120">
        <f>Sections!AD489</f>
        <v>-9.2757744294544366</v>
      </c>
      <c r="G493" s="120">
        <f>Sections!W489</f>
        <v>305.85603702451442</v>
      </c>
      <c r="H493" s="126">
        <f>Sections!U489</f>
        <v>40.99571510332315</v>
      </c>
      <c r="I493" s="120">
        <f>Sections!V489+I492</f>
        <v>9.7968882452259418</v>
      </c>
    </row>
    <row r="494" spans="2:9">
      <c r="B494" s="120">
        <f>Sections!M490</f>
        <v>464</v>
      </c>
      <c r="C494" s="120">
        <f>Sections!N490</f>
        <v>40.99571510332315</v>
      </c>
      <c r="D494" s="120">
        <f>Sections!O490</f>
        <v>147.58457437196336</v>
      </c>
      <c r="E494" s="179">
        <f>Sections!P490</f>
        <v>2</v>
      </c>
      <c r="F494" s="120">
        <f>Sections!AD490</f>
        <v>-9.288423212767329</v>
      </c>
      <c r="G494" s="120">
        <f>Sections!W490</f>
        <v>302.51675822991081</v>
      </c>
      <c r="H494" s="126">
        <f>Sections!U490</f>
        <v>40.768514939930093</v>
      </c>
      <c r="I494" s="120">
        <f>Sections!V490+I493</f>
        <v>9.8213488192317389</v>
      </c>
    </row>
    <row r="495" spans="2:9">
      <c r="B495" s="120">
        <f>Sections!M491</f>
        <v>465</v>
      </c>
      <c r="C495" s="120">
        <f>Sections!N491</f>
        <v>40.768514939930093</v>
      </c>
      <c r="D495" s="120">
        <f>Sections!O491</f>
        <v>146.76665378374832</v>
      </c>
      <c r="E495" s="179">
        <f>Sections!P491</f>
        <v>2</v>
      </c>
      <c r="F495" s="120">
        <f>Sections!AD491</f>
        <v>-9.3010892444211013</v>
      </c>
      <c r="G495" s="120">
        <f>Sections!W491</f>
        <v>299.17292587331457</v>
      </c>
      <c r="H495" s="126">
        <f>Sections!U491</f>
        <v>40.539729055809701</v>
      </c>
      <c r="I495" s="120">
        <f>Sections!V491+I494</f>
        <v>9.8459465709690015</v>
      </c>
    </row>
    <row r="496" spans="2:9">
      <c r="B496" s="120">
        <f>Sections!M492</f>
        <v>466</v>
      </c>
      <c r="C496" s="120">
        <f>Sections!N492</f>
        <v>40.539729055809701</v>
      </c>
      <c r="D496" s="120">
        <f>Sections!O492</f>
        <v>145.94302460091492</v>
      </c>
      <c r="E496" s="179">
        <f>Sections!P492</f>
        <v>2</v>
      </c>
      <c r="F496" s="120">
        <f>Sections!AD492</f>
        <v>-9.313772547936221</v>
      </c>
      <c r="G496" s="120">
        <f>Sections!W492</f>
        <v>295.82453374532304</v>
      </c>
      <c r="H496" s="126">
        <f>Sections!U492</f>
        <v>40.309330022000971</v>
      </c>
      <c r="I496" s="120">
        <f>Sections!V492+I495</f>
        <v>9.8706840264547253</v>
      </c>
    </row>
    <row r="497" spans="2:9">
      <c r="B497" s="120">
        <f>Sections!M493</f>
        <v>467</v>
      </c>
      <c r="C497" s="120">
        <f>Sections!N493</f>
        <v>40.309330022000971</v>
      </c>
      <c r="D497" s="120">
        <f>Sections!O493</f>
        <v>145.11358807920351</v>
      </c>
      <c r="E497" s="179">
        <f>Sections!P493</f>
        <v>2</v>
      </c>
      <c r="F497" s="120">
        <f>Sections!AD493</f>
        <v>-9.3264731468652258</v>
      </c>
      <c r="G497" s="120">
        <f>Sections!W493</f>
        <v>292.47157562806598</v>
      </c>
      <c r="H497" s="126">
        <f>Sections!U493</f>
        <v>40.077289585610181</v>
      </c>
      <c r="I497" s="120">
        <f>Sections!V493+I496</f>
        <v>9.8955637889047772</v>
      </c>
    </row>
    <row r="498" spans="2:9">
      <c r="B498" s="120">
        <f>Sections!M494</f>
        <v>468</v>
      </c>
      <c r="C498" s="120">
        <f>Sections!N494</f>
        <v>40.077289585610181</v>
      </c>
      <c r="D498" s="120">
        <f>Sections!O494</f>
        <v>144.27824250819666</v>
      </c>
      <c r="E498" s="179">
        <f>Sections!P494</f>
        <v>2</v>
      </c>
      <c r="F498" s="120">
        <f>Sections!AD494</f>
        <v>-9.3391910647927681</v>
      </c>
      <c r="G498" s="120">
        <f>Sections!W494</f>
        <v>289.1140452951945</v>
      </c>
      <c r="H498" s="126">
        <f>Sections!U494</f>
        <v>39.84357863444589</v>
      </c>
      <c r="I498" s="120">
        <f>Sections!V494+I497</f>
        <v>9.9205885420705346</v>
      </c>
    </row>
    <row r="499" spans="2:9">
      <c r="B499" s="120">
        <f>Sections!M495</f>
        <v>469</v>
      </c>
      <c r="C499" s="120">
        <f>Sections!N495</f>
        <v>39.84357863444589</v>
      </c>
      <c r="D499" s="120">
        <f>Sections!O495</f>
        <v>143.43688308400522</v>
      </c>
      <c r="E499" s="179">
        <f>Sections!P495</f>
        <v>2</v>
      </c>
      <c r="F499" s="120">
        <f>Sections!AD495</f>
        <v>-9.3519263253356684</v>
      </c>
      <c r="G499" s="120">
        <f>Sections!W495</f>
        <v>285.75193651186913</v>
      </c>
      <c r="H499" s="126">
        <f>Sections!U495</f>
        <v>39.608167159673037</v>
      </c>
      <c r="I499" s="120">
        <f>Sections!V495+I498</f>
        <v>9.9457610537631354</v>
      </c>
    </row>
    <row r="500" spans="2:9">
      <c r="B500" s="120">
        <f>Sections!M496</f>
        <v>470</v>
      </c>
      <c r="C500" s="120">
        <f>Sections!N496</f>
        <v>39.608167159673037</v>
      </c>
      <c r="D500" s="120">
        <f>Sections!O496</f>
        <v>142.58940177482293</v>
      </c>
      <c r="E500" s="179">
        <f>Sections!P496</f>
        <v>2</v>
      </c>
      <c r="F500" s="120">
        <f>Sections!AD496</f>
        <v>-9.3646789521429437</v>
      </c>
      <c r="G500" s="120">
        <f>Sections!W496</f>
        <v>282.38524303474827</v>
      </c>
      <c r="H500" s="126">
        <f>Sections!U496</f>
        <v>39.371024216348701</v>
      </c>
      <c r="I500" s="120">
        <f>Sections!V496+I499</f>
        <v>9.971084179578364</v>
      </c>
    </row>
    <row r="501" spans="2:9">
      <c r="B501" s="120">
        <f>Sections!M497</f>
        <v>471</v>
      </c>
      <c r="C501" s="120">
        <f>Sections!N497</f>
        <v>39.371024216348701</v>
      </c>
      <c r="D501" s="120">
        <f>Sections!O497</f>
        <v>141.73568717885533</v>
      </c>
      <c r="E501" s="179">
        <f>Sections!P497</f>
        <v>2</v>
      </c>
      <c r="F501" s="120">
        <f>Sections!AD497</f>
        <v>-9.377448968895866</v>
      </c>
      <c r="G501" s="120">
        <f>Sections!W497</f>
        <v>279.01395861197682</v>
      </c>
      <c r="H501" s="126">
        <f>Sections!U497</f>
        <v>39.132117881690533</v>
      </c>
      <c r="I501" s="120">
        <f>Sections!V497+I500</f>
        <v>9.9965608668363384</v>
      </c>
    </row>
    <row r="502" spans="2:9">
      <c r="B502" s="120">
        <f>Sections!M498</f>
        <v>472</v>
      </c>
      <c r="C502" s="120">
        <f>Sections!N498</f>
        <v>39.132117881690533</v>
      </c>
      <c r="D502" s="120">
        <f>Sections!O498</f>
        <v>140.87562437408593</v>
      </c>
      <c r="E502" s="179">
        <f>Sections!P498</f>
        <v>2</v>
      </c>
      <c r="F502" s="120">
        <f>Sections!AD498</f>
        <v>-9.3902363993079963</v>
      </c>
      <c r="G502" s="120">
        <f>Sections!W498</f>
        <v>275.6380769831743</v>
      </c>
      <c r="H502" s="126">
        <f>Sections!U498</f>
        <v>38.891415210916506</v>
      </c>
      <c r="I502" s="120">
        <f>Sections!V498+I501</f>
        <v>10.022194158751308</v>
      </c>
    </row>
    <row r="503" spans="2:9">
      <c r="B503" s="120">
        <f>Sections!M499</f>
        <v>473</v>
      </c>
      <c r="C503" s="120">
        <f>Sections!N499</f>
        <v>38.891415210916506</v>
      </c>
      <c r="D503" s="120">
        <f>Sections!O499</f>
        <v>140.00909475929942</v>
      </c>
      <c r="E503" s="179">
        <f>Sections!P499</f>
        <v>2</v>
      </c>
      <c r="F503" s="120">
        <f>Sections!AD499</f>
        <v>-9.4030412671252357</v>
      </c>
      <c r="G503" s="120">
        <f>Sections!W499</f>
        <v>272.25759187942339</v>
      </c>
      <c r="H503" s="126">
        <f>Sections!U499</f>
        <v>38.648882190480712</v>
      </c>
      <c r="I503" s="120">
        <f>Sections!V499+I502</f>
        <v>10.04798719884821</v>
      </c>
    </row>
    <row r="504" spans="2:9">
      <c r="B504" s="120">
        <f>Sections!M500</f>
        <v>474</v>
      </c>
      <c r="C504" s="120">
        <f>Sections!N500</f>
        <v>38.648882190480712</v>
      </c>
      <c r="D504" s="120">
        <f>Sections!O500</f>
        <v>139.13597588573057</v>
      </c>
      <c r="E504" s="179">
        <f>Sections!P500</f>
        <v>2</v>
      </c>
      <c r="F504" s="120">
        <f>Sections!AD500</f>
        <v>-9.4158635961258597</v>
      </c>
      <c r="G504" s="120">
        <f>Sections!W500</f>
        <v>268.87249702325829</v>
      </c>
      <c r="H504" s="126">
        <f>Sections!U500</f>
        <v>38.40448368851488</v>
      </c>
      <c r="I504" s="120">
        <f>Sections!V500+I503</f>
        <v>10.073943235644069</v>
      </c>
    </row>
    <row r="505" spans="2:9">
      <c r="B505" s="120">
        <f>Sections!M501</f>
        <v>475</v>
      </c>
      <c r="C505" s="120">
        <f>Sections!N501</f>
        <v>38.40448368851488</v>
      </c>
      <c r="D505" s="120">
        <f>Sections!O501</f>
        <v>138.25614127865356</v>
      </c>
      <c r="E505" s="179">
        <f>Sections!P501</f>
        <v>2</v>
      </c>
      <c r="F505" s="120">
        <f>Sections!AD501</f>
        <v>-9.428703410120578</v>
      </c>
      <c r="G505" s="120">
        <f>Sections!W501</f>
        <v>265.482786128653</v>
      </c>
      <c r="H505" s="126">
        <f>Sections!U501</f>
        <v>38.15818340226857</v>
      </c>
      <c r="I505" s="120">
        <f>Sections!V501+I504</f>
        <v>10.100065627613885</v>
      </c>
    </row>
    <row r="506" spans="2:9">
      <c r="B506" s="120">
        <f>Sections!M502</f>
        <v>476</v>
      </c>
      <c r="C506" s="120">
        <f>Sections!N502</f>
        <v>38.15818340226857</v>
      </c>
      <c r="D506" s="120">
        <f>Sections!O502</f>
        <v>137.36946024816686</v>
      </c>
      <c r="E506" s="179">
        <f>Sections!P502</f>
        <v>2</v>
      </c>
      <c r="F506" s="120">
        <f>Sections!AD502</f>
        <v>-9.4415607329525599</v>
      </c>
      <c r="G506" s="120">
        <f>Sections!W502</f>
        <v>262.08845290100959</v>
      </c>
      <c r="H506" s="126">
        <f>Sections!U502</f>
        <v>37.909943802322623</v>
      </c>
      <c r="I506" s="120">
        <f>Sections!V502+I505</f>
        <v>10.126357848462453</v>
      </c>
    </row>
    <row r="507" spans="2:9">
      <c r="B507" s="120">
        <f>Sections!M503</f>
        <v>477</v>
      </c>
      <c r="C507" s="120">
        <f>Sections!N503</f>
        <v>37.909943802322623</v>
      </c>
      <c r="D507" s="120">
        <f>Sections!O503</f>
        <v>136.47579768836144</v>
      </c>
      <c r="E507" s="179">
        <f>Sections!P503</f>
        <v>2</v>
      </c>
      <c r="F507" s="120">
        <f>Sections!AD503</f>
        <v>-9.4544355884974962</v>
      </c>
      <c r="G507" s="120">
        <f>Sections!W503</f>
        <v>258.68949103714669</v>
      </c>
      <c r="H507" s="126">
        <f>Sections!U503</f>
        <v>37.65972607333017</v>
      </c>
      <c r="I507" s="120">
        <f>Sections!V503+I506</f>
        <v>10.152823492725435</v>
      </c>
    </row>
    <row r="508" spans="2:9">
      <c r="B508" s="120">
        <f>Sections!M504</f>
        <v>478</v>
      </c>
      <c r="C508" s="120">
        <f>Sections!N504</f>
        <v>37.65972607333017</v>
      </c>
      <c r="D508" s="120">
        <f>Sections!O504</f>
        <v>135.5750138639886</v>
      </c>
      <c r="E508" s="179">
        <f>Sections!P504</f>
        <v>2</v>
      </c>
      <c r="F508" s="120">
        <f>Sections!AD504</f>
        <v>-9.4673280006636276</v>
      </c>
      <c r="G508" s="120">
        <f>Sections!W504</f>
        <v>255.28589422528754</v>
      </c>
      <c r="H508" s="126">
        <f>Sections!U504</f>
        <v>37.407490051017014</v>
      </c>
      <c r="I508" s="120">
        <f>Sections!V504+I507</f>
        <v>10.17946628172519</v>
      </c>
    </row>
    <row r="509" spans="2:9">
      <c r="B509" s="120">
        <f>Sections!M505</f>
        <v>479</v>
      </c>
      <c r="C509" s="120">
        <f>Sections!N505</f>
        <v>37.407490051017014</v>
      </c>
      <c r="D509" s="120">
        <f>Sections!O505</f>
        <v>134.66696418366126</v>
      </c>
      <c r="E509" s="179">
        <f>Sections!P505</f>
        <v>2</v>
      </c>
      <c r="F509" s="120">
        <f>Sections!AD505</f>
        <v>-9.4802379933918068</v>
      </c>
      <c r="G509" s="120">
        <f>Sections!W505</f>
        <v>251.8776561450486</v>
      </c>
      <c r="H509" s="126">
        <f>Sections!U505</f>
        <v>37.153194155148398</v>
      </c>
      <c r="I509" s="120">
        <f>Sections!V505+I508</f>
        <v>10.206290069909187</v>
      </c>
    </row>
    <row r="510" spans="2:9">
      <c r="B510" s="120">
        <f>Sections!M506</f>
        <v>480</v>
      </c>
      <c r="C510" s="120">
        <f>Sections!N506</f>
        <v>37.153194155148398</v>
      </c>
      <c r="D510" s="120">
        <f>Sections!O506</f>
        <v>133.75149895853423</v>
      </c>
      <c r="E510" s="179">
        <f>Sections!P506</f>
        <v>2</v>
      </c>
      <c r="F510" s="120">
        <f>Sections!AD506</f>
        <v>-9.4931655906555221</v>
      </c>
      <c r="G510" s="120">
        <f>Sections!W506</f>
        <v>248.46477046742757</v>
      </c>
      <c r="H510" s="126">
        <f>Sections!U506</f>
        <v>36.896795318141685</v>
      </c>
      <c r="I510" s="120">
        <f>Sections!V506+I509</f>
        <v>10.23329885160147</v>
      </c>
    </row>
    <row r="511" spans="2:9">
      <c r="B511" s="120">
        <f>Sections!M507</f>
        <v>481</v>
      </c>
      <c r="C511" s="120">
        <f>Sections!N507</f>
        <v>36.896795318141685</v>
      </c>
      <c r="D511" s="120">
        <f>Sections!O507</f>
        <v>132.82846314531008</v>
      </c>
      <c r="E511" s="179">
        <f>Sections!P507</f>
        <v>2</v>
      </c>
      <c r="F511" s="120">
        <f>Sections!AD507</f>
        <v>-9.5061108164609625</v>
      </c>
      <c r="G511" s="120">
        <f>Sections!W507</f>
        <v>245.04723085479156</v>
      </c>
      <c r="H511" s="126">
        <f>Sections!U507</f>
        <v>36.638248908973807</v>
      </c>
      <c r="I511" s="120">
        <f>Sections!V507+I510</f>
        <v>10.260496768200566</v>
      </c>
    </row>
    <row r="512" spans="2:9">
      <c r="B512" s="120">
        <f>Sections!M508</f>
        <v>482</v>
      </c>
      <c r="C512" s="120">
        <f>Sections!N508</f>
        <v>36.638248908973807</v>
      </c>
      <c r="D512" s="120">
        <f>Sections!O508</f>
        <v>131.89769607230571</v>
      </c>
      <c r="E512" s="179">
        <f>Sections!P508</f>
        <v>2</v>
      </c>
      <c r="F512" s="120">
        <f>Sections!AD508</f>
        <v>-9.5190736948470445</v>
      </c>
      <c r="G512" s="120">
        <f>Sections!W508</f>
        <v>241.62503096086564</v>
      </c>
      <c r="H512" s="126">
        <f>Sections!U508</f>
        <v>36.377508651998504</v>
      </c>
      <c r="I512" s="120">
        <f>Sections!V508+I511</f>
        <v>10.287888115860417</v>
      </c>
    </row>
    <row r="513" spans="2:9">
      <c r="B513" s="120">
        <f>Sections!M509</f>
        <v>483</v>
      </c>
      <c r="C513" s="120">
        <f>Sections!N509</f>
        <v>36.377508651998504</v>
      </c>
      <c r="D513" s="120">
        <f>Sections!O509</f>
        <v>130.95903114719462</v>
      </c>
      <c r="E513" s="179">
        <f>Sections!P509</f>
        <v>2</v>
      </c>
      <c r="F513" s="120">
        <f>Sections!AD509</f>
        <v>-9.5320542498854728</v>
      </c>
      <c r="G513" s="120">
        <f>Sections!W509</f>
        <v>238.19816443072065</v>
      </c>
      <c r="H513" s="126">
        <f>Sections!U509</f>
        <v>36.114526540250459</v>
      </c>
      <c r="I513" s="120">
        <f>Sections!V509+I512</f>
        <v>10.315477353694559</v>
      </c>
    </row>
    <row r="514" spans="2:9">
      <c r="B514" s="120">
        <f>Sections!M510</f>
        <v>484</v>
      </c>
      <c r="C514" s="120">
        <f>Sections!N510</f>
        <v>36.114526540250459</v>
      </c>
      <c r="D514" s="120">
        <f>Sections!O510</f>
        <v>130.01229554490166</v>
      </c>
      <c r="E514" s="179">
        <f>Sections!P510</f>
        <v>2</v>
      </c>
      <c r="F514" s="120">
        <f>Sections!AD510</f>
        <v>-9.545052505680772</v>
      </c>
      <c r="G514" s="120">
        <f>Sections!W510</f>
        <v>234.76662490076183</v>
      </c>
      <c r="H514" s="126">
        <f>Sections!U510</f>
        <v>35.849252742771263</v>
      </c>
      <c r="I514" s="120">
        <f>Sections!V510+I513</f>
        <v>10.343269112547778</v>
      </c>
    </row>
    <row r="515" spans="2:9">
      <c r="B515" s="120">
        <f>Sections!M511</f>
        <v>485</v>
      </c>
      <c r="C515" s="120">
        <f>Sections!N511</f>
        <v>35.849252742771263</v>
      </c>
      <c r="D515" s="120">
        <f>Sections!O511</f>
        <v>129.05730987397655</v>
      </c>
      <c r="E515" s="179">
        <f>Sections!P511</f>
        <v>2</v>
      </c>
      <c r="F515" s="120">
        <f>Sections!AD511</f>
        <v>-9.5580684863703365</v>
      </c>
      <c r="G515" s="120">
        <f>Sections!W511</f>
        <v>231.33040599871671</v>
      </c>
      <c r="H515" s="126">
        <f>Sections!U511</f>
        <v>35.581635505445114</v>
      </c>
      <c r="I515" s="120">
        <f>Sections!V511+I514</f>
        <v>10.371268204383934</v>
      </c>
    </row>
    <row r="516" spans="2:9">
      <c r="B516" s="120">
        <f>Sections!M512</f>
        <v>486</v>
      </c>
      <c r="C516" s="120">
        <f>Sections!N512</f>
        <v>35.581635505445114</v>
      </c>
      <c r="D516" s="120">
        <f>Sections!O512</f>
        <v>128.0938878196024</v>
      </c>
      <c r="E516" s="179">
        <f>Sections!P512</f>
        <v>2</v>
      </c>
      <c r="F516" s="120">
        <f>Sections!AD512</f>
        <v>-9.5711022161244781</v>
      </c>
      <c r="G516" s="120">
        <f>Sections!W512</f>
        <v>227.88950134362344</v>
      </c>
      <c r="H516" s="126">
        <f>Sections!U512</f>
        <v>35.311621044779343</v>
      </c>
      <c r="I516" s="120">
        <f>Sections!V512+I515</f>
        <v>10.399479632343702</v>
      </c>
    </row>
    <row r="517" spans="2:9">
      <c r="B517" s="120">
        <f>Sections!M513</f>
        <v>487</v>
      </c>
      <c r="C517" s="120">
        <f>Sections!N513</f>
        <v>35.311621044779343</v>
      </c>
      <c r="D517" s="120">
        <f>Sections!O513</f>
        <v>127.12183576120565</v>
      </c>
      <c r="E517" s="179">
        <f>Sections!P513</f>
        <v>2</v>
      </c>
      <c r="F517" s="120">
        <f>Sections!AD513</f>
        <v>-9.5841537191464656</v>
      </c>
      <c r="G517" s="120">
        <f>Sections!W513</f>
        <v>224.44390454581861</v>
      </c>
      <c r="H517" s="126">
        <f>Sections!U513</f>
        <v>35.039153434005947</v>
      </c>
      <c r="I517" s="120">
        <f>Sections!V513+I516</f>
        <v>10.42790860153157</v>
      </c>
    </row>
    <row r="518" spans="2:9">
      <c r="B518" s="120">
        <f>Sections!M514</f>
        <v>488</v>
      </c>
      <c r="C518" s="120">
        <f>Sections!N514</f>
        <v>35.039153434005947</v>
      </c>
      <c r="D518" s="120">
        <f>Sections!O514</f>
        <v>126.14095236242142</v>
      </c>
      <c r="E518" s="179">
        <f>Sections!P514</f>
        <v>2</v>
      </c>
      <c r="F518" s="120">
        <f>Sections!AD514</f>
        <v>-9.5972230196725743</v>
      </c>
      <c r="G518" s="120">
        <f>Sections!W514</f>
        <v>220.99360920692595</v>
      </c>
      <c r="H518" s="126">
        <f>Sections!U514</f>
        <v>34.7641744808138</v>
      </c>
      <c r="I518" s="120">
        <f>Sections!V514+I517</f>
        <v>10.456560530597768</v>
      </c>
    </row>
    <row r="519" spans="2:9">
      <c r="B519" s="120">
        <f>Sections!M515</f>
        <v>489</v>
      </c>
      <c r="C519" s="120">
        <f>Sections!N515</f>
        <v>34.7641744808138</v>
      </c>
      <c r="D519" s="120">
        <f>Sections!O515</f>
        <v>125.15102813092969</v>
      </c>
      <c r="E519" s="179">
        <f>Sections!P515</f>
        <v>2</v>
      </c>
      <c r="F519" s="120">
        <f>Sections!AD515</f>
        <v>-9.6103101419721284</v>
      </c>
      <c r="G519" s="120">
        <f>Sections!W515</f>
        <v>217.53860891984377</v>
      </c>
      <c r="H519" s="126">
        <f>Sections!U515</f>
        <v>34.486623595946895</v>
      </c>
      <c r="I519" s="120">
        <f>Sections!V515+I518</f>
        <v>10.48544106418791</v>
      </c>
    </row>
    <row r="520" spans="2:9">
      <c r="B520" s="120">
        <f>Sections!M516</f>
        <v>490</v>
      </c>
      <c r="C520" s="120">
        <f>Sections!N516</f>
        <v>34.486623595946895</v>
      </c>
      <c r="D520" s="120">
        <f>Sections!O516</f>
        <v>124.15184494540883</v>
      </c>
      <c r="E520" s="179">
        <f>Sections!P516</f>
        <v>2</v>
      </c>
      <c r="F520" s="120">
        <f>Sections!AD516</f>
        <v>-9.623415110347544</v>
      </c>
      <c r="G520" s="120">
        <f>Sections!W516</f>
        <v>214.07889726873378</v>
      </c>
      <c r="H520" s="126">
        <f>Sections!U516</f>
        <v>34.206437651819662</v>
      </c>
      <c r="I520" s="120">
        <f>Sections!V516+I519</f>
        <v>10.514556086341113</v>
      </c>
    </row>
    <row r="521" spans="2:9">
      <c r="B521" s="120">
        <f>Sections!M517</f>
        <v>491</v>
      </c>
      <c r="C521" s="120">
        <f>Sections!N517</f>
        <v>34.206437651819662</v>
      </c>
      <c r="D521" s="120">
        <f>Sections!O517</f>
        <v>123.14317554655079</v>
      </c>
      <c r="E521" s="179">
        <f>Sections!P517</f>
        <v>2</v>
      </c>
      <c r="F521" s="120">
        <f>Sections!AD517</f>
        <v>-9.6365379491343823</v>
      </c>
      <c r="G521" s="120">
        <f>Sections!W517</f>
        <v>210.61446782900865</v>
      </c>
      <c r="H521" s="126">
        <f>Sections!U517</f>
        <v>33.923550830205805</v>
      </c>
      <c r="I521" s="120">
        <f>Sections!V517+I520</f>
        <v>10.543911734926429</v>
      </c>
    </row>
    <row r="522" spans="2:9">
      <c r="B522" s="120">
        <f>Sections!M518</f>
        <v>492</v>
      </c>
      <c r="C522" s="120">
        <f>Sections!N518</f>
        <v>33.923550830205805</v>
      </c>
      <c r="D522" s="120">
        <f>Sections!O518</f>
        <v>122.1247829887409</v>
      </c>
      <c r="E522" s="179">
        <f>Sections!P518</f>
        <v>2</v>
      </c>
      <c r="F522" s="120">
        <f>Sections!AD518</f>
        <v>-9.6496786827013832</v>
      </c>
      <c r="G522" s="120">
        <f>Sections!W518</f>
        <v>207.14531416732024</v>
      </c>
      <c r="H522" s="126">
        <f>Sections!U518</f>
        <v>33.637894457949564</v>
      </c>
      <c r="I522" s="120">
        <f>Sections!V518+I521</f>
        <v>10.573514417217636</v>
      </c>
    </row>
    <row r="523" spans="2:9">
      <c r="B523" s="120">
        <f>Sections!M519</f>
        <v>493</v>
      </c>
      <c r="C523" s="120">
        <f>Sections!N519</f>
        <v>33.637894457949564</v>
      </c>
      <c r="D523" s="120">
        <f>Sections!O519</f>
        <v>121.09642004861843</v>
      </c>
      <c r="E523" s="179">
        <f>Sections!P519</f>
        <v>2</v>
      </c>
      <c r="F523" s="120">
        <f>Sections!AD519</f>
        <v>-9.6628373354505221</v>
      </c>
      <c r="G523" s="120">
        <f>Sections!W519</f>
        <v>203.67142984154771</v>
      </c>
      <c r="H523" s="126">
        <f>Sections!U519</f>
        <v>33.34939682952681</v>
      </c>
      <c r="I523" s="120">
        <f>Sections!V519+I522</f>
        <v>10.603370826718013</v>
      </c>
    </row>
    <row r="524" spans="2:9">
      <c r="B524" s="120">
        <f>Sections!M520</f>
        <v>494</v>
      </c>
      <c r="C524" s="120">
        <f>Sections!N520</f>
        <v>33.34939682952681</v>
      </c>
      <c r="D524" s="120">
        <f>Sections!O520</f>
        <v>120.05782858629652</v>
      </c>
      <c r="E524" s="179">
        <f>Sections!P520</f>
        <v>2</v>
      </c>
      <c r="F524" s="120">
        <f>Sections!AD520</f>
        <v>-9.6760139318170459</v>
      </c>
      <c r="G524" s="120">
        <f>Sections!W520</f>
        <v>200.19280840078554</v>
      </c>
      <c r="H524" s="126">
        <f>Sections!U520</f>
        <v>33.057983015145055</v>
      </c>
      <c r="I524" s="120">
        <f>Sections!V520+I523</f>
        <v>10.633487961359947</v>
      </c>
    </row>
    <row r="525" spans="2:9">
      <c r="B525" s="120">
        <f>Sections!M521</f>
        <v>495</v>
      </c>
      <c r="C525" s="120">
        <f>Sections!N521</f>
        <v>33.057983015145055</v>
      </c>
      <c r="D525" s="120">
        <f>Sections!O521</f>
        <v>119.00873885452221</v>
      </c>
      <c r="E525" s="179">
        <f>Sections!P521</f>
        <v>2</v>
      </c>
      <c r="F525" s="120">
        <f>Sections!AD521</f>
        <v>-9.6892084962695222</v>
      </c>
      <c r="G525" s="120">
        <f>Sections!W521</f>
        <v>196.70944338533141</v>
      </c>
      <c r="H525" s="126">
        <f>Sections!U521</f>
        <v>32.763574652914173</v>
      </c>
      <c r="I525" s="120">
        <f>Sections!V521+I524</f>
        <v>10.663873143219149</v>
      </c>
    </row>
    <row r="526" spans="2:9">
      <c r="B526" s="120">
        <f>Sections!M522</f>
        <v>496</v>
      </c>
      <c r="C526" s="120">
        <f>Sections!N522</f>
        <v>32.763574652914173</v>
      </c>
      <c r="D526" s="120">
        <f>Sections!O522</f>
        <v>117.94886875049103</v>
      </c>
      <c r="E526" s="179">
        <f>Sections!P522</f>
        <v>2</v>
      </c>
      <c r="F526" s="120">
        <f>Sections!AD522</f>
        <v>-9.7024210533098909</v>
      </c>
      <c r="G526" s="120">
        <f>Sections!W522</f>
        <v>193.22132832667441</v>
      </c>
      <c r="H526" s="126">
        <f>Sections!U522</f>
        <v>32.466089723440064</v>
      </c>
      <c r="I526" s="120">
        <f>Sections!V522+I525</f>
        <v>10.694534039900461</v>
      </c>
    </row>
    <row r="527" spans="2:9">
      <c r="B527" s="120">
        <f>Sections!M523</f>
        <v>497</v>
      </c>
      <c r="C527" s="120">
        <f>Sections!N523</f>
        <v>32.466089723440064</v>
      </c>
      <c r="D527" s="120">
        <f>Sections!O523</f>
        <v>116.87792300438423</v>
      </c>
      <c r="E527" s="179">
        <f>Sections!P523</f>
        <v>1</v>
      </c>
      <c r="F527" s="120">
        <f>Sections!AD523</f>
        <v>-9.7156516274734948</v>
      </c>
      <c r="G527" s="120">
        <f>Sections!W523</f>
        <v>189.72845674748288</v>
      </c>
      <c r="H527" s="126">
        <f>Sections!U523</f>
        <v>32.165442304988026</v>
      </c>
      <c r="I527" s="120">
        <f>Sections!V523+I526</f>
        <v>10.725478687771725</v>
      </c>
    </row>
    <row r="528" spans="2:9">
      <c r="B528" s="120">
        <f>Sections!M524</f>
        <v>498</v>
      </c>
      <c r="C528" s="120">
        <f>Sections!N524</f>
        <v>32.165442304988026</v>
      </c>
      <c r="D528" s="120">
        <f>Sections!O524</f>
        <v>115.7955922979569</v>
      </c>
      <c r="E528" s="179">
        <f>Sections!P524</f>
        <v>1</v>
      </c>
      <c r="F528" s="120">
        <f>Sections!AD524</f>
        <v>-9.7289002433291394</v>
      </c>
      <c r="G528" s="120">
        <f>Sections!W524</f>
        <v>186.23082216159241</v>
      </c>
      <c r="H528" s="126">
        <f>Sections!U524</f>
        <v>31.861542307127181</v>
      </c>
      <c r="I528" s="120">
        <f>Sections!V524+I527</f>
        <v>10.756715517244739</v>
      </c>
    </row>
    <row r="529" spans="1:10">
      <c r="B529" s="120">
        <f>Sections!M525</f>
        <v>499</v>
      </c>
      <c r="C529" s="120">
        <f>Sections!N525</f>
        <v>31.861542307127181</v>
      </c>
      <c r="D529" s="120">
        <f>Sections!O525</f>
        <v>114.70155230565786</v>
      </c>
      <c r="E529" s="179">
        <f>Sections!P525</f>
        <v>1</v>
      </c>
      <c r="F529" s="120">
        <f>Sections!AD525</f>
        <v>-9.7421669254791343</v>
      </c>
      <c r="G529" s="120">
        <f>Sections!W525</f>
        <v>182.72841807399394</v>
      </c>
      <c r="H529" s="126">
        <f>Sections!U525</f>
        <v>31.554295180496378</v>
      </c>
      <c r="I529" s="120">
        <f>Sections!V525+I528</f>
        <v>10.788253380328079</v>
      </c>
    </row>
    <row r="530" spans="1:10">
      <c r="B530" s="120">
        <f>Sections!M526</f>
        <v>500</v>
      </c>
      <c r="C530" s="120">
        <f>Sections!N526</f>
        <v>31.554295180496378</v>
      </c>
      <c r="D530" s="120">
        <f>Sections!O526</f>
        <v>113.59546264978697</v>
      </c>
      <c r="E530" s="179">
        <f>Sections!P526</f>
        <v>1</v>
      </c>
      <c r="F530" s="120">
        <f>Sections!AD526</f>
        <v>-9.7554516985593338</v>
      </c>
      <c r="G530" s="120">
        <f>Sections!W526</f>
        <v>179.22123798082146</v>
      </c>
      <c r="H530" s="126">
        <f>Sections!U526</f>
        <v>31.243601600020096</v>
      </c>
      <c r="I530" s="120">
        <f>Sections!V526+I529</f>
        <v>10.820101580706352</v>
      </c>
    </row>
    <row r="531" spans="1:10">
      <c r="B531" s="120">
        <f>Sections!M527</f>
        <v>501</v>
      </c>
      <c r="C531" s="120">
        <f>Sections!N527</f>
        <v>31.243601600020096</v>
      </c>
      <c r="D531" s="120">
        <f>Sections!O527</f>
        <v>112.47696576007235</v>
      </c>
      <c r="E531" s="179">
        <f>Sections!P527</f>
        <v>1</v>
      </c>
      <c r="F531" s="120">
        <f>Sections!AD527</f>
        <v>-9.7687545872391865</v>
      </c>
      <c r="G531" s="120">
        <f>Sections!W527</f>
        <v>175.70927536934008</v>
      </c>
      <c r="H531" s="126">
        <f>Sections!U527</f>
        <v>30.929357118541922</v>
      </c>
      <c r="I531" s="120">
        <f>Sections!V527+I530</f>
        <v>10.852269906634886</v>
      </c>
    </row>
    <row r="532" spans="1:10">
      <c r="B532" s="120">
        <f>Sections!M528</f>
        <v>502</v>
      </c>
      <c r="C532" s="120">
        <f>Sections!N528</f>
        <v>30.929357118541922</v>
      </c>
      <c r="D532" s="120">
        <f>Sections!O528</f>
        <v>111.34568562675092</v>
      </c>
      <c r="E532" s="179">
        <f>Sections!P528</f>
        <v>1</v>
      </c>
      <c r="F532" s="120">
        <f>Sections!AD528</f>
        <v>-9.7820756162217855</v>
      </c>
      <c r="G532" s="120">
        <f>Sections!W528</f>
        <v>172.19252371793397</v>
      </c>
      <c r="H532" s="126">
        <f>Sections!U528</f>
        <v>30.611451787425182</v>
      </c>
      <c r="I532" s="120">
        <f>Sections!V528+I531</f>
        <v>10.884768666978708</v>
      </c>
    </row>
    <row r="533" spans="1:10">
      <c r="B533" s="120">
        <f>Sections!M529</f>
        <v>503</v>
      </c>
      <c r="C533" s="120">
        <f>Sections!N529</f>
        <v>30.611451787425182</v>
      </c>
      <c r="D533" s="120">
        <f>Sections!O529</f>
        <v>110.20122643473066</v>
      </c>
      <c r="E533" s="179">
        <f>Sections!P529</f>
        <v>1</v>
      </c>
      <c r="F533" s="120">
        <f>Sections!AD529</f>
        <v>-9.7954148102439067</v>
      </c>
      <c r="G533" s="120">
        <f>Sections!W529</f>
        <v>168.67097649609414</v>
      </c>
      <c r="H533" s="126">
        <f>Sections!U529</f>
        <v>30.289769740184035</v>
      </c>
      <c r="I533" s="120">
        <f>Sections!V529+I532</f>
        <v>10.917608730771079</v>
      </c>
    </row>
    <row r="534" spans="1:10" ht="14.65" thickBot="1">
      <c r="B534" s="120">
        <f>Sections!M530</f>
        <v>503.2</v>
      </c>
      <c r="C534" s="120">
        <f>Sections!N530</f>
        <v>30.289769740184035</v>
      </c>
      <c r="D534" s="120">
        <f>Sections!O530</f>
        <v>109.04317106466253</v>
      </c>
      <c r="E534" s="179">
        <f>Sections!P530</f>
        <v>1</v>
      </c>
      <c r="F534" s="120">
        <f>Sections!AD530</f>
        <v>-9.8087721940760577</v>
      </c>
      <c r="G534" s="120">
        <f>Sections!W530</f>
        <v>165.14462716440633</v>
      </c>
      <c r="H534" s="126">
        <f>Sections!U530</f>
        <v>29.964188734641496</v>
      </c>
      <c r="I534" s="120">
        <f>Sections!V530+I533</f>
        <v>10.950801570720932</v>
      </c>
    </row>
    <row r="535" spans="1:10" ht="14.65" thickBot="1">
      <c r="A535" s="184" t="s">
        <v>229</v>
      </c>
      <c r="B535" s="181">
        <f>D4+B534</f>
        <v>645.67471462999993</v>
      </c>
      <c r="C535" s="181">
        <f>Cornering!G6</f>
        <v>29.947340189883295</v>
      </c>
      <c r="D535" s="181">
        <f>C535*3.6</f>
        <v>107.81042468357987</v>
      </c>
      <c r="E535" s="182">
        <v>1</v>
      </c>
      <c r="F535" s="182">
        <f>0</f>
        <v>0</v>
      </c>
      <c r="G535" s="181">
        <f>0.5*Sections!$U$2*Sections!$T$2*C535^2</f>
        <v>161.43177320074787</v>
      </c>
      <c r="H535" s="185">
        <f>C535</f>
        <v>29.947340189883295</v>
      </c>
      <c r="I535" s="181">
        <f>I534+J4</f>
        <v>15.708309707558083</v>
      </c>
      <c r="J535" s="186" t="s">
        <v>253</v>
      </c>
    </row>
    <row r="536" spans="1:10">
      <c r="B536" s="120">
        <f>B$535+Sections!AG26</f>
        <v>645.67471462999993</v>
      </c>
      <c r="C536" s="120">
        <f>Sections!AH26</f>
        <v>29.964188734641496</v>
      </c>
      <c r="D536" s="120">
        <f>Sections!AI26</f>
        <v>107.87107944470939</v>
      </c>
      <c r="E536" s="179">
        <f>Sections!AJ26</f>
        <v>1</v>
      </c>
      <c r="F536" s="120">
        <f>Sections!AX26</f>
        <v>8.320510447181892</v>
      </c>
      <c r="G536" s="120">
        <f>Sections!AQ26</f>
        <v>161.61346917453892</v>
      </c>
      <c r="H536" s="126">
        <f>Sections!AO26</f>
        <v>30.240595685594226</v>
      </c>
      <c r="I536" s="120">
        <f>I535+Sections!AP26</f>
        <v>15.741529658750663</v>
      </c>
    </row>
    <row r="537" spans="1:10">
      <c r="A537" s="125"/>
      <c r="B537" s="120">
        <f>B$535+Sections!AG27</f>
        <v>646.67471462999993</v>
      </c>
      <c r="C537" s="120">
        <f>Sections!AH27</f>
        <v>30.240595685594226</v>
      </c>
      <c r="D537" s="120">
        <f>Sections!AI27</f>
        <v>108.86614446813921</v>
      </c>
      <c r="E537" s="179">
        <f>Sections!AJ27</f>
        <v>1</v>
      </c>
      <c r="F537" s="120">
        <f>Sections!AX27</f>
        <v>8.3113574322917856</v>
      </c>
      <c r="G537" s="120">
        <f>Sections!AQ27</f>
        <v>164.60885293552442</v>
      </c>
      <c r="H537" s="126">
        <f>Sections!AO27</f>
        <v>30.514199027406303</v>
      </c>
      <c r="I537" s="120">
        <f>I536+Sections!AP27</f>
        <v>15.77444887129097</v>
      </c>
    </row>
    <row r="538" spans="1:10">
      <c r="A538" s="125"/>
      <c r="B538" s="120">
        <f>B$535+Sections!AG28</f>
        <v>647.67471462999993</v>
      </c>
      <c r="C538" s="120">
        <f>Sections!AH28</f>
        <v>30.514199027406303</v>
      </c>
      <c r="D538" s="120">
        <f>Sections!AI28</f>
        <v>109.85111649866269</v>
      </c>
      <c r="E538" s="179">
        <f>Sections!AJ28</f>
        <v>1</v>
      </c>
      <c r="F538" s="120">
        <f>Sections!AX28</f>
        <v>8.3022144862168226</v>
      </c>
      <c r="G538" s="120">
        <f>Sections!AQ28</f>
        <v>167.60094161114947</v>
      </c>
      <c r="H538" s="126">
        <f>Sections!AO28</f>
        <v>30.785073838738757</v>
      </c>
      <c r="I538" s="120">
        <f>I537+Sections!AP28</f>
        <v>15.807075685712851</v>
      </c>
    </row>
    <row r="539" spans="1:10">
      <c r="A539" s="125"/>
      <c r="B539" s="120">
        <f>B$535+Sections!AG29</f>
        <v>648.67471462999993</v>
      </c>
      <c r="C539" s="120">
        <f>Sections!AH29</f>
        <v>30.785073838738757</v>
      </c>
      <c r="D539" s="120">
        <f>Sections!AI29</f>
        <v>110.82626581945952</v>
      </c>
      <c r="E539" s="179">
        <f>Sections!AJ29</f>
        <v>1</v>
      </c>
      <c r="F539" s="120">
        <f>Sections!AX29</f>
        <v>8.2930815978807555</v>
      </c>
      <c r="G539" s="120">
        <f>Sections!AQ29</f>
        <v>170.58973882618753</v>
      </c>
      <c r="H539" s="126">
        <f>Sections!AO29</f>
        <v>31.053291845670067</v>
      </c>
      <c r="I539" s="120">
        <f>I538+Sections!AP29</f>
        <v>15.839418066981576</v>
      </c>
      <c r="J539" s="36"/>
    </row>
    <row r="540" spans="1:10">
      <c r="A540" s="125"/>
      <c r="B540" s="120">
        <f>B$535+Sections!AG30</f>
        <v>649.67471462999993</v>
      </c>
      <c r="C540" s="120">
        <f>Sections!AH30</f>
        <v>31.053291845670067</v>
      </c>
      <c r="D540" s="120">
        <f>Sections!AI30</f>
        <v>111.79185064441225</v>
      </c>
      <c r="E540" s="179">
        <f>Sections!AJ30</f>
        <v>1</v>
      </c>
      <c r="F540" s="120">
        <f>Sections!AX30</f>
        <v>8.2839587562195245</v>
      </c>
      <c r="G540" s="120">
        <f>Sections!AQ30</f>
        <v>173.57524820142464</v>
      </c>
      <c r="H540" s="126">
        <f>Sections!AO30</f>
        <v>31.318921628383027</v>
      </c>
      <c r="I540" s="120">
        <f>I539+Sections!AP30</f>
        <v>15.87148362772734</v>
      </c>
      <c r="J540" s="36"/>
    </row>
    <row r="541" spans="1:10">
      <c r="A541" s="125"/>
      <c r="B541" s="120">
        <f>B$535+Sections!AG31</f>
        <v>650.67471462999993</v>
      </c>
      <c r="C541" s="120">
        <f>Sections!AH31</f>
        <v>31.318921628383027</v>
      </c>
      <c r="D541" s="120">
        <f>Sections!AI31</f>
        <v>112.7481178621789</v>
      </c>
      <c r="E541" s="179">
        <f>Sections!AJ31</f>
        <v>1</v>
      </c>
      <c r="F541" s="120">
        <f>Sections!AX31</f>
        <v>8.2748459501812377</v>
      </c>
      <c r="G541" s="120">
        <f>Sections!AQ31</f>
        <v>176.55747335366365</v>
      </c>
      <c r="H541" s="126">
        <f>Sections!AO31</f>
        <v>31.582028811733434</v>
      </c>
      <c r="I541" s="120">
        <f>I540+Sections!AP31</f>
        <v>15.903279649663512</v>
      </c>
      <c r="J541" s="36"/>
    </row>
    <row r="542" spans="1:10">
      <c r="A542" s="125"/>
      <c r="B542" s="120">
        <f>B$535+Sections!AG32</f>
        <v>651.67471462999993</v>
      </c>
      <c r="C542" s="120">
        <f>Sections!AH32</f>
        <v>31.582028811733434</v>
      </c>
      <c r="D542" s="120">
        <f>Sections!AI32</f>
        <v>113.69530372224037</v>
      </c>
      <c r="E542" s="179">
        <f>Sections!AJ32</f>
        <v>1</v>
      </c>
      <c r="F542" s="120">
        <f>Sections!AX32</f>
        <v>8.265743168726166</v>
      </c>
      <c r="G542" s="120">
        <f>Sections!AQ32</f>
        <v>179.5364178957289</v>
      </c>
      <c r="H542" s="126">
        <f>Sections!AO32</f>
        <v>31.842676241211464</v>
      </c>
      <c r="I542" s="120">
        <f>I541+Sections!AP32</f>
        <v>15.934813103359993</v>
      </c>
      <c r="J542" s="36"/>
    </row>
    <row r="543" spans="1:10">
      <c r="A543" s="125"/>
      <c r="B543" s="120">
        <f>B$535+Sections!AG33</f>
        <v>652.67471462999993</v>
      </c>
      <c r="C543" s="120">
        <f>Sections!AH33</f>
        <v>31.842676241211464</v>
      </c>
      <c r="D543" s="120">
        <f>Sections!AI33</f>
        <v>114.63363446836128</v>
      </c>
      <c r="E543" s="179">
        <f>Sections!AJ33</f>
        <v>1</v>
      </c>
      <c r="F543" s="120">
        <f>Sections!AX33</f>
        <v>8.2566504008267216</v>
      </c>
      <c r="G543" s="120">
        <f>Sections!AQ33</f>
        <v>182.51208543647036</v>
      </c>
      <c r="H543" s="126">
        <f>Sections!AO33</f>
        <v>32.100924145642075</v>
      </c>
      <c r="I543" s="120">
        <f>I542+Sections!AP33</f>
        <v>15.966090666523471</v>
      </c>
      <c r="J543" s="36"/>
    </row>
    <row r="544" spans="1:10">
      <c r="A544" s="125"/>
      <c r="B544" s="120">
        <f>B$535+Sections!AG34</f>
        <v>653.67471462999993</v>
      </c>
      <c r="C544" s="120">
        <f>Sections!AH34</f>
        <v>32.100924145642075</v>
      </c>
      <c r="D544" s="120">
        <f>Sections!AI34</f>
        <v>115.56332692431147</v>
      </c>
      <c r="E544" s="179">
        <f>Sections!AJ34</f>
        <v>1</v>
      </c>
      <c r="F544" s="120">
        <f>Sections!AX34</f>
        <v>8.2475676354674441</v>
      </c>
      <c r="G544" s="120">
        <f>Sections!AQ34</f>
        <v>185.48447958076795</v>
      </c>
      <c r="H544" s="126">
        <f>Sections!AO34</f>
        <v>32.356830287826426</v>
      </c>
      <c r="I544" s="120">
        <f>I543+Sections!AP34</f>
        <v>15.997118740920079</v>
      </c>
      <c r="J544" s="36"/>
    </row>
    <row r="545" spans="1:10">
      <c r="A545" s="125"/>
      <c r="B545" s="120">
        <f>B$535+Sections!AG35</f>
        <v>654.67471462999993</v>
      </c>
      <c r="C545" s="120">
        <f>Sections!AH35</f>
        <v>32.356830287826426</v>
      </c>
      <c r="D545" s="120">
        <f>Sections!AI35</f>
        <v>116.48458903617514</v>
      </c>
      <c r="E545" s="179">
        <f>Sections!AJ35</f>
        <v>1</v>
      </c>
      <c r="F545" s="120">
        <f>Sections!AX35</f>
        <v>8.2384948616449982</v>
      </c>
      <c r="G545" s="120">
        <f>Sections!AQ35</f>
        <v>188.45360392953629</v>
      </c>
      <c r="H545" s="126">
        <f>Sections!AO35</f>
        <v>32.6104501041996</v>
      </c>
      <c r="I545" s="120">
        <f>I544+Sections!AP35</f>
        <v>16.027903468061673</v>
      </c>
      <c r="J545" s="36"/>
    </row>
    <row r="546" spans="1:10">
      <c r="A546" s="125"/>
      <c r="B546" s="120">
        <f>B$535+Sections!AG36</f>
        <v>655.67471462999993</v>
      </c>
      <c r="C546" s="120">
        <f>Sections!AH36</f>
        <v>32.6104501041996</v>
      </c>
      <c r="D546" s="120">
        <f>Sections!AI36</f>
        <v>117.39762037511856</v>
      </c>
      <c r="E546" s="179">
        <f>Sections!AJ36</f>
        <v>2</v>
      </c>
      <c r="F546" s="120">
        <f>Sections!AX36</f>
        <v>8.9563682305454577</v>
      </c>
      <c r="G546" s="120">
        <f>Sections!AQ36</f>
        <v>191.41946207972848</v>
      </c>
      <c r="H546" s="126">
        <f>Sections!AO36</f>
        <v>32.883950377951592</v>
      </c>
      <c r="I546" s="120">
        <f>I545+Sections!AP36</f>
        <v>16.058440429775601</v>
      </c>
      <c r="J546" s="36"/>
    </row>
    <row r="547" spans="1:10">
      <c r="A547" s="125"/>
      <c r="B547" s="120">
        <f>B$535+Sections!AG37</f>
        <v>656.67471462999993</v>
      </c>
      <c r="C547" s="120">
        <f>Sections!AH37</f>
        <v>32.883950377951592</v>
      </c>
      <c r="D547" s="120">
        <f>Sections!AI37</f>
        <v>118.38222136062573</v>
      </c>
      <c r="E547" s="179">
        <f>Sections!AJ37</f>
        <v>2</v>
      </c>
      <c r="F547" s="120">
        <f>Sections!AX37</f>
        <v>8.945645430300436</v>
      </c>
      <c r="G547" s="120">
        <f>Sections!AQ37</f>
        <v>194.64375464272487</v>
      </c>
      <c r="H547" s="126">
        <f>Sections!AO37</f>
        <v>33.154871185395727</v>
      </c>
      <c r="I547" s="120">
        <f>I546+Sections!AP37</f>
        <v>16.088725646147633</v>
      </c>
      <c r="J547" s="36"/>
    </row>
    <row r="548" spans="1:10">
      <c r="A548" s="125"/>
      <c r="B548" s="120">
        <f>B$535+Sections!AG38</f>
        <v>657.67471462999993</v>
      </c>
      <c r="C548" s="120">
        <f>Sections!AH38</f>
        <v>33.154871185395727</v>
      </c>
      <c r="D548" s="120">
        <f>Sections!AI38</f>
        <v>119.35753626742462</v>
      </c>
      <c r="E548" s="179">
        <f>Sections!AJ38</f>
        <v>2</v>
      </c>
      <c r="F548" s="120">
        <f>Sections!AX38</f>
        <v>8.9349354676746522</v>
      </c>
      <c r="G548" s="120">
        <f>Sections!AQ38</f>
        <v>197.86418699763308</v>
      </c>
      <c r="H548" s="126">
        <f>Sections!AO38</f>
        <v>33.423275636231907</v>
      </c>
      <c r="I548" s="120">
        <f>I547+Sections!AP38</f>
        <v>16.118765533039625</v>
      </c>
      <c r="J548" s="36"/>
    </row>
    <row r="549" spans="1:10">
      <c r="A549" s="125"/>
      <c r="B549" s="120">
        <f>B$535+Sections!AG39</f>
        <v>658.67471462999993</v>
      </c>
      <c r="C549" s="120">
        <f>Sections!AH39</f>
        <v>33.423275636231907</v>
      </c>
      <c r="D549" s="120">
        <f>Sections!AI39</f>
        <v>120.32379229043487</v>
      </c>
      <c r="E549" s="179">
        <f>Sections!AJ39</f>
        <v>2</v>
      </c>
      <c r="F549" s="120">
        <f>Sections!AX39</f>
        <v>8.9242383272985695</v>
      </c>
      <c r="G549" s="120">
        <f>Sections!AQ39</f>
        <v>201.08076376599598</v>
      </c>
      <c r="H549" s="126">
        <f>Sections!AO39</f>
        <v>33.689224255095731</v>
      </c>
      <c r="I549" s="120">
        <f>I548+Sections!AP39</f>
        <v>16.148566240854688</v>
      </c>
    </row>
    <row r="550" spans="1:10">
      <c r="A550" s="125"/>
      <c r="B550" s="120">
        <f>B$535+Sections!AG40</f>
        <v>659.67471462999993</v>
      </c>
      <c r="C550" s="120">
        <f>Sections!AH40</f>
        <v>33.689224255095731</v>
      </c>
      <c r="D550" s="120">
        <f>Sections!AI40</f>
        <v>121.28120731834463</v>
      </c>
      <c r="E550" s="179">
        <f>Sections!AJ40</f>
        <v>2</v>
      </c>
      <c r="F550" s="120">
        <f>Sections!AX40</f>
        <v>8.9135539938210506</v>
      </c>
      <c r="G550" s="120">
        <f>Sections!AQ40</f>
        <v>204.2934895638235</v>
      </c>
      <c r="H550" s="126">
        <f>Sections!AO40</f>
        <v>33.952775128077128</v>
      </c>
      <c r="I550" s="120">
        <f>I549+Sections!AP40</f>
        <v>16.178133669645057</v>
      </c>
    </row>
    <row r="551" spans="1:10">
      <c r="A551" s="125"/>
      <c r="B551" s="120">
        <f>B$535+Sections!AG41</f>
        <v>660.67471462999993</v>
      </c>
      <c r="C551" s="120">
        <f>Sections!AH41</f>
        <v>33.952775128077128</v>
      </c>
      <c r="D551" s="120">
        <f>Sections!AI41</f>
        <v>122.22999046107766</v>
      </c>
      <c r="E551" s="179">
        <f>Sections!AJ41</f>
        <v>2</v>
      </c>
      <c r="F551" s="120">
        <f>Sections!AX41</f>
        <v>8.9028824519093437</v>
      </c>
      <c r="G551" s="120">
        <f>Sections!AQ41</f>
        <v>207.50236900159908</v>
      </c>
      <c r="H551" s="126">
        <f>Sections!AO41</f>
        <v>34.213984038717143</v>
      </c>
      <c r="I551" s="120">
        <f>I550+Sections!AP41</f>
        <v>16.207473483132542</v>
      </c>
    </row>
    <row r="552" spans="1:10">
      <c r="A552" s="125"/>
      <c r="B552" s="120">
        <f>B$535+Sections!AG42</f>
        <v>661.67471462999993</v>
      </c>
      <c r="C552" s="120">
        <f>Sections!AH42</f>
        <v>34.213984038717143</v>
      </c>
      <c r="D552" s="120">
        <f>Sections!AI42</f>
        <v>123.17034253938172</v>
      </c>
      <c r="E552" s="179">
        <f>Sections!AJ42</f>
        <v>2</v>
      </c>
      <c r="F552" s="120">
        <f>Sections!AX42</f>
        <v>8.8922236862490429</v>
      </c>
      <c r="G552" s="120">
        <f>Sections!AQ42</f>
        <v>210.70740668428647</v>
      </c>
      <c r="H552" s="126">
        <f>Sections!AO42</f>
        <v>34.472904594392531</v>
      </c>
      <c r="I552" s="120">
        <f>I551+Sections!AP42</f>
        <v>16.236591121735785</v>
      </c>
    </row>
    <row r="553" spans="1:10">
      <c r="A553" s="125"/>
      <c r="B553" s="120">
        <f>B$535+Sections!AG43</f>
        <v>662.67471462999993</v>
      </c>
      <c r="C553" s="120">
        <f>Sections!AH43</f>
        <v>34.472904594392531</v>
      </c>
      <c r="D553" s="120">
        <f>Sections!AI43</f>
        <v>124.10245653981312</v>
      </c>
      <c r="E553" s="179">
        <f>Sections!AJ43</f>
        <v>2</v>
      </c>
      <c r="F553" s="120">
        <f>Sections!AX43</f>
        <v>8.8815776815440888</v>
      </c>
      <c r="G553" s="120">
        <f>Sections!AQ43</f>
        <v>213.90860721133612</v>
      </c>
      <c r="H553" s="126">
        <f>Sections!AO43</f>
        <v>34.729588343906087</v>
      </c>
      <c r="I553" s="120">
        <f>I552+Sections!AP43</f>
        <v>16.2654918146889</v>
      </c>
    </row>
    <row r="554" spans="1:10">
      <c r="A554" s="125"/>
      <c r="B554" s="120">
        <f>B$535+Sections!AG44</f>
        <v>663.67471462999993</v>
      </c>
      <c r="C554" s="120">
        <f>Sections!AH44</f>
        <v>34.729588343906087</v>
      </c>
      <c r="D554" s="120">
        <f>Sections!AI44</f>
        <v>125.02651803806192</v>
      </c>
      <c r="E554" s="179">
        <f>Sections!AJ44</f>
        <v>2</v>
      </c>
      <c r="F554" s="120">
        <f>Sections!AX44</f>
        <v>8.8709444225167253</v>
      </c>
      <c r="G554" s="120">
        <f>Sections!AQ44</f>
        <v>217.10597517669194</v>
      </c>
      <c r="H554" s="126">
        <f>Sections!AO44</f>
        <v>34.984084887019854</v>
      </c>
      <c r="I554" s="120">
        <f>I553+Sections!AP44</f>
        <v>16.294180591327809</v>
      </c>
    </row>
    <row r="555" spans="1:10">
      <c r="A555" s="125"/>
      <c r="B555" s="120">
        <f>B$535+Sections!AG45</f>
        <v>664.67471462999993</v>
      </c>
      <c r="C555" s="120">
        <f>Sections!AH45</f>
        <v>34.984084887019854</v>
      </c>
      <c r="D555" s="120">
        <f>Sections!AI45</f>
        <v>125.94270559327148</v>
      </c>
      <c r="E555" s="179">
        <f>Sections!AJ45</f>
        <v>2</v>
      </c>
      <c r="F555" s="120">
        <f>Sections!AX45</f>
        <v>8.8603238939074913</v>
      </c>
      <c r="G555" s="120">
        <f>Sections!AQ45</f>
        <v>220.29951516879794</v>
      </c>
      <c r="H555" s="126">
        <f>Sections!AO45</f>
        <v>35.236441976596133</v>
      </c>
      <c r="I555" s="120">
        <f>I554+Sections!AP45</f>
        <v>16.322662291613032</v>
      </c>
    </row>
    <row r="556" spans="1:10">
      <c r="A556" s="125"/>
      <c r="B556" s="120">
        <f>B$535+Sections!AG46</f>
        <v>665.67471462999993</v>
      </c>
      <c r="C556" s="120">
        <f>Sections!AH46</f>
        <v>35.236441976596133</v>
      </c>
      <c r="D556" s="120">
        <f>Sections!AI46</f>
        <v>126.85119111574608</v>
      </c>
      <c r="E556" s="179">
        <f>Sections!AJ46</f>
        <v>2</v>
      </c>
      <c r="F556" s="120">
        <f>Sections!AX46</f>
        <v>8.8497160804751971</v>
      </c>
      <c r="G556" s="120">
        <f>Sections!AQ46</f>
        <v>223.48923177060468</v>
      </c>
      <c r="H556" s="126">
        <f>Sections!AO46</f>
        <v>35.486705613947549</v>
      </c>
      <c r="I556" s="120">
        <f>I555+Sections!AP46</f>
        <v>16.350941575951154</v>
      </c>
    </row>
    <row r="557" spans="1:10">
      <c r="A557" s="125"/>
      <c r="B557" s="120">
        <f>B$535+Sections!AG47</f>
        <v>666.67471462999993</v>
      </c>
      <c r="C557" s="120">
        <f>Sections!AH47</f>
        <v>35.486705613947549</v>
      </c>
      <c r="D557" s="120">
        <f>Sections!AI47</f>
        <v>127.75214021021118</v>
      </c>
      <c r="E557" s="179">
        <f>Sections!AJ47</f>
        <v>2</v>
      </c>
      <c r="F557" s="120">
        <f>Sections!AX47</f>
        <v>8.8391209669968944</v>
      </c>
      <c r="G557" s="120">
        <f>Sections!AQ47</f>
        <v>226.67512955957579</v>
      </c>
      <c r="H557" s="126">
        <f>Sections!AO47</f>
        <v>35.734920137940293</v>
      </c>
      <c r="I557" s="120">
        <f>I556+Sections!AP47</f>
        <v>16.379022934371239</v>
      </c>
    </row>
    <row r="558" spans="1:10">
      <c r="A558" s="125"/>
      <c r="B558" s="120">
        <f>B$535+Sections!AG48</f>
        <v>667.67471462999993</v>
      </c>
      <c r="C558" s="120">
        <f>Sections!AH48</f>
        <v>35.734920137940293</v>
      </c>
      <c r="D558" s="120">
        <f>Sections!AI48</f>
        <v>128.64571249658505</v>
      </c>
      <c r="E558" s="179">
        <f>Sections!AJ48</f>
        <v>2</v>
      </c>
      <c r="F558" s="120">
        <f>Sections!AX48</f>
        <v>8.8285385382678641</v>
      </c>
      <c r="G558" s="120">
        <f>Sections!AQ48</f>
        <v>229.85721310769472</v>
      </c>
      <c r="H558" s="126">
        <f>Sections!AO48</f>
        <v>35.981128308343891</v>
      </c>
      <c r="I558" s="120">
        <f>I557+Sections!AP48</f>
        <v>16.406910695107218</v>
      </c>
    </row>
    <row r="559" spans="1:10">
      <c r="A559" s="125"/>
      <c r="B559" s="120">
        <f>B$535+Sections!AG49</f>
        <v>668.67471462999993</v>
      </c>
      <c r="C559" s="120">
        <f>Sections!AH49</f>
        <v>35.981128308343891</v>
      </c>
      <c r="D559" s="120">
        <f>Sections!AI49</f>
        <v>129.53206191003801</v>
      </c>
      <c r="E559" s="179">
        <f>Sections!AJ49</f>
        <v>2</v>
      </c>
      <c r="F559" s="120">
        <f>Sections!AX49</f>
        <v>8.8179687791015908</v>
      </c>
      <c r="G559" s="120">
        <f>Sections!AQ49</f>
        <v>233.03548698147108</v>
      </c>
      <c r="H559" s="126">
        <f>Sections!AO49</f>
        <v>36.225371383875547</v>
      </c>
      <c r="I559" s="120">
        <f>I558+Sections!AP49</f>
        <v>16.434609032632579</v>
      </c>
    </row>
    <row r="560" spans="1:10">
      <c r="A560" s="125"/>
      <c r="B560" s="120">
        <f>B$535+Sections!AG50</f>
        <v>669.67471462999993</v>
      </c>
      <c r="C560" s="120">
        <f>Sections!AH50</f>
        <v>36.225371383875547</v>
      </c>
      <c r="D560" s="120">
        <f>Sections!AI50</f>
        <v>130.41133698195196</v>
      </c>
      <c r="E560" s="179">
        <f>Sections!AJ50</f>
        <v>2</v>
      </c>
      <c r="F560" s="120">
        <f>Sections!AX50</f>
        <v>8.8074116743297406</v>
      </c>
      <c r="G560" s="120">
        <f>Sections!AQ50</f>
        <v>236.20995574194768</v>
      </c>
      <c r="H560" s="126">
        <f>Sections!AO50</f>
        <v>36.467689195346182</v>
      </c>
      <c r="I560" s="120">
        <f>I559+Sections!AP50</f>
        <v>16.462121975189461</v>
      </c>
    </row>
    <row r="561" spans="1:9">
      <c r="A561" s="125"/>
      <c r="B561" s="120">
        <f>B$535+Sections!AG51</f>
        <v>670.67471462999993</v>
      </c>
      <c r="C561" s="120">
        <f>Sections!AH51</f>
        <v>36.467689195346182</v>
      </c>
      <c r="D561" s="120">
        <f>Sections!AI51</f>
        <v>131.28368110324627</v>
      </c>
      <c r="E561" s="179">
        <f>Sections!AJ51</f>
        <v>2</v>
      </c>
      <c r="F561" s="120">
        <f>Sections!AX51</f>
        <v>8.7968672088021371</v>
      </c>
      <c r="G561" s="120">
        <f>Sections!AQ51</f>
        <v>239.38062394470634</v>
      </c>
      <c r="H561" s="126">
        <f>Sections!AO51</f>
        <v>36.708120214279198</v>
      </c>
      <c r="I561" s="120">
        <f>I560+Sections!AP51</f>
        <v>16.489453411850509</v>
      </c>
    </row>
    <row r="562" spans="1:9">
      <c r="A562" s="125"/>
      <c r="B562" s="120">
        <f>B$535+Sections!AG52</f>
        <v>671.67471462999993</v>
      </c>
      <c r="C562" s="120">
        <f>Sections!AH52</f>
        <v>36.708120214279198</v>
      </c>
      <c r="D562" s="120">
        <f>Sections!AI52</f>
        <v>132.14923277140511</v>
      </c>
      <c r="E562" s="179">
        <f>Sections!AJ52</f>
        <v>2</v>
      </c>
      <c r="F562" s="120">
        <f>Sections!AX52</f>
        <v>8.7863353673867444</v>
      </c>
      <c r="G562" s="120">
        <f>Sections!AQ52</f>
        <v>242.54749613987516</v>
      </c>
      <c r="H562" s="126">
        <f>Sections!AO52</f>
        <v>36.946701617339897</v>
      </c>
      <c r="I562" s="120">
        <f>I561+Sections!AP52</f>
        <v>16.51660709914843</v>
      </c>
    </row>
    <row r="563" spans="1:9">
      <c r="A563" s="125"/>
      <c r="B563" s="120">
        <f>B$535+Sections!AG53</f>
        <v>672.67471462999993</v>
      </c>
      <c r="C563" s="120">
        <f>Sections!AH53</f>
        <v>36.946701617339897</v>
      </c>
      <c r="D563" s="120">
        <f>Sections!AI53</f>
        <v>133.00812582242364</v>
      </c>
      <c r="E563" s="179">
        <f>Sections!AJ53</f>
        <v>2</v>
      </c>
      <c r="F563" s="120">
        <f>Sections!AX53</f>
        <v>8.7758161349696415</v>
      </c>
      <c r="G563" s="120">
        <f>Sections!AQ53</f>
        <v>245.7105768721344</v>
      </c>
      <c r="H563" s="126">
        <f>Sections!AO53</f>
        <v>37.183469346884323</v>
      </c>
      <c r="I563" s="120">
        <f>I562+Sections!AP53</f>
        <v>16.543586667305171</v>
      </c>
    </row>
    <row r="564" spans="1:9">
      <c r="A564" s="125"/>
      <c r="B564" s="120">
        <f>B$535+Sections!AG54</f>
        <v>673.67471462999993</v>
      </c>
      <c r="C564" s="120">
        <f>Sections!AH54</f>
        <v>37.183469346884323</v>
      </c>
      <c r="D564" s="120">
        <f>Sections!AI54</f>
        <v>133.86048964878356</v>
      </c>
      <c r="E564" s="179">
        <f>Sections!AJ54</f>
        <v>2</v>
      </c>
      <c r="F564" s="120">
        <f>Sections!AX54</f>
        <v>8.7653094964550053</v>
      </c>
      <c r="G564" s="120">
        <f>Sections!AQ54</f>
        <v>248.86987068072347</v>
      </c>
      <c r="H564" s="126">
        <f>Sections!AO54</f>
        <v>37.418458167909534</v>
      </c>
      <c r="I564" s="120">
        <f>I563+Sections!AP54</f>
        <v>16.570395626089827</v>
      </c>
    </row>
    <row r="565" spans="1:9">
      <c r="A565" s="125"/>
      <c r="B565" s="120">
        <f>B$535+Sections!AG55</f>
        <v>674.67471462999993</v>
      </c>
      <c r="C565" s="120">
        <f>Sections!AH55</f>
        <v>37.418458167909534</v>
      </c>
      <c r="D565" s="120">
        <f>Sections!AI55</f>
        <v>134.70644940447434</v>
      </c>
      <c r="E565" s="179">
        <f>Sections!AJ55</f>
        <v>2</v>
      </c>
      <c r="F565" s="120">
        <f>Sections!AX55</f>
        <v>8.7548154367650817</v>
      </c>
      <c r="G565" s="120">
        <f>Sections!AQ55</f>
        <v>252.02538209944723</v>
      </c>
      <c r="H565" s="126">
        <f>Sections!AO55</f>
        <v>37.651701721663599</v>
      </c>
      <c r="I565" s="120">
        <f>I564+Sections!AP55</f>
        <v>16.597037370332039</v>
      </c>
    </row>
    <row r="566" spans="1:9">
      <c r="A566" s="125"/>
      <c r="B566" s="120">
        <f>B$535+Sections!AG56</f>
        <v>675.67471462999993</v>
      </c>
      <c r="C566" s="120">
        <f>Sections!AH56</f>
        <v>37.651701721663599</v>
      </c>
      <c r="D566" s="120">
        <f>Sections!AI56</f>
        <v>135.54612619798897</v>
      </c>
      <c r="E566" s="179">
        <f>Sections!AJ56</f>
        <v>2</v>
      </c>
      <c r="F566" s="120">
        <f>Sections!AX56</f>
        <v>8.7443339408401712</v>
      </c>
      <c r="G566" s="120">
        <f>Sections!AQ56</f>
        <v>255.17711565668259</v>
      </c>
      <c r="H566" s="126">
        <f>Sections!AO56</f>
        <v>37.883232576151762</v>
      </c>
      <c r="I566" s="120">
        <f>I565+Sections!AP56</f>
        <v>16.623515185115256</v>
      </c>
    </row>
    <row r="567" spans="1:9">
      <c r="A567" s="125"/>
      <c r="B567" s="120">
        <f>B$535+Sections!AG57</f>
        <v>676.67471462999993</v>
      </c>
      <c r="C567" s="120">
        <f>Sections!AH57</f>
        <v>37.883232576151762</v>
      </c>
      <c r="D567" s="120">
        <f>Sections!AI57</f>
        <v>136.37963727414635</v>
      </c>
      <c r="E567" s="179">
        <f>Sections!AJ57</f>
        <v>2</v>
      </c>
      <c r="F567" s="120">
        <f>Sections!AX57</f>
        <v>8.7338649936386012</v>
      </c>
      <c r="G567" s="120">
        <f>Sections!AQ57</f>
        <v>258.3250758753851</v>
      </c>
      <c r="H567" s="126">
        <f>Sections!AO57</f>
        <v>38.113082273755865</v>
      </c>
      <c r="I567" s="120">
        <f>I566+Sections!AP57</f>
        <v>16.649832250672315</v>
      </c>
    </row>
    <row r="568" spans="1:9">
      <c r="A568" s="125"/>
      <c r="B568" s="120">
        <f>B$535+Sections!AG58</f>
        <v>677.67471462999993</v>
      </c>
      <c r="C568" s="120">
        <f>Sections!AH58</f>
        <v>38.113082273755865</v>
      </c>
      <c r="D568" s="120">
        <f>Sections!AI58</f>
        <v>137.20709618552112</v>
      </c>
      <c r="E568" s="179">
        <f>Sections!AJ58</f>
        <v>2</v>
      </c>
      <c r="F568" s="120">
        <f>Sections!AX58</f>
        <v>8.7234085801367112</v>
      </c>
      <c r="G568" s="120">
        <f>Sections!AQ58</f>
        <v>261.46926727309506</v>
      </c>
      <c r="H568" s="126">
        <f>Sections!AO58</f>
        <v>38.3412813761663</v>
      </c>
      <c r="I568" s="120">
        <f>I567+Sections!AP58</f>
        <v>16.675991647003933</v>
      </c>
    </row>
    <row r="569" spans="1:9">
      <c r="A569" s="125"/>
      <c r="B569" s="120">
        <f>B$535+Sections!AG59</f>
        <v>678.67471462999993</v>
      </c>
      <c r="C569" s="120">
        <f>Sections!AH59</f>
        <v>38.3412813761663</v>
      </c>
      <c r="D569" s="120">
        <f>Sections!AI59</f>
        <v>138.02861295419868</v>
      </c>
      <c r="E569" s="179">
        <f>Sections!AJ59</f>
        <v>2</v>
      </c>
      <c r="F569" s="120">
        <f>Sections!AX59</f>
        <v>8.7129646853288243</v>
      </c>
      <c r="G569" s="120">
        <f>Sections!AQ59</f>
        <v>264.60969436194421</v>
      </c>
      <c r="H569" s="126">
        <f>Sections!AO59</f>
        <v>38.567859506809739</v>
      </c>
      <c r="I569" s="120">
        <f>I568+Sections!AP59</f>
        <v>16.701996358239015</v>
      </c>
    </row>
    <row r="570" spans="1:9">
      <c r="A570" s="125"/>
      <c r="B570" s="120">
        <f>B$535+Sections!AG60</f>
        <v>679.67471462999993</v>
      </c>
      <c r="C570" s="120">
        <f>Sections!AH60</f>
        <v>38.567859506809739</v>
      </c>
      <c r="D570" s="120">
        <f>Sections!AI60</f>
        <v>138.84429422451507</v>
      </c>
      <c r="E570" s="179">
        <f>Sections!AJ60</f>
        <v>2</v>
      </c>
      <c r="F570" s="120">
        <f>Sections!AX60</f>
        <v>8.7025332942272318</v>
      </c>
      <c r="G570" s="120">
        <f>Sections!AQ60</f>
        <v>267.74636164866257</v>
      </c>
      <c r="H570" s="126">
        <f>Sections!AO60</f>
        <v>38.79284539094121</v>
      </c>
      <c r="I570" s="120">
        <f>I569+Sections!AP60</f>
        <v>16.727849276754213</v>
      </c>
    </row>
    <row r="571" spans="1:9">
      <c r="A571" s="125"/>
      <c r="B571" s="120">
        <f>B$535+Sections!AG61</f>
        <v>680.67471462999993</v>
      </c>
      <c r="C571" s="120">
        <f>Sections!AH61</f>
        <v>38.79284539094121</v>
      </c>
      <c r="D571" s="120">
        <f>Sections!AI61</f>
        <v>139.65424340738835</v>
      </c>
      <c r="E571" s="179">
        <f>Sections!AJ61</f>
        <v>2</v>
      </c>
      <c r="F571" s="120">
        <f>Sections!AX61</f>
        <v>8.6921143918621624</v>
      </c>
      <c r="G571" s="120">
        <f>Sections!AQ61</f>
        <v>270.87927363458437</v>
      </c>
      <c r="H571" s="126">
        <f>Sections!AO61</f>
        <v>39.016266893555986</v>
      </c>
      <c r="I571" s="120">
        <f>I570+Sections!AP61</f>
        <v>16.753553207068794</v>
      </c>
    </row>
    <row r="572" spans="1:9">
      <c r="A572" s="125"/>
      <c r="B572" s="120">
        <f>B$535+Sections!AG62</f>
        <v>681.67471462999993</v>
      </c>
      <c r="C572" s="120">
        <f>Sections!AH62</f>
        <v>39.016266893555986</v>
      </c>
      <c r="D572" s="120">
        <f>Sections!AI62</f>
        <v>140.45856081680157</v>
      </c>
      <c r="E572" s="179">
        <f>Sections!AJ62</f>
        <v>2</v>
      </c>
      <c r="F572" s="120">
        <f>Sections!AX62</f>
        <v>8.6817079632817773</v>
      </c>
      <c r="G572" s="120">
        <f>Sections!AQ62</f>
        <v>274.00843481565471</v>
      </c>
      <c r="H572" s="126">
        <f>Sections!AO62</f>
        <v>39.238151055264524</v>
      </c>
      <c r="I572" s="120">
        <f>I571+Sections!AP62</f>
        <v>16.779110869529564</v>
      </c>
    </row>
    <row r="573" spans="1:9">
      <c r="A573" s="125"/>
      <c r="B573" s="120">
        <f>B$535+Sections!AG63</f>
        <v>682.67471462999993</v>
      </c>
      <c r="C573" s="120">
        <f>Sections!AH63</f>
        <v>39.238151055264524</v>
      </c>
      <c r="D573" s="120">
        <f>Sections!AI63</f>
        <v>141.25734379895229</v>
      </c>
      <c r="E573" s="179">
        <f>Sections!AJ63</f>
        <v>2</v>
      </c>
      <c r="F573" s="120">
        <f>Sections!AX63</f>
        <v>8.6713139935521273</v>
      </c>
      <c r="G573" s="120">
        <f>Sections!AQ63</f>
        <v>277.13384968243616</v>
      </c>
      <c r="H573" s="126">
        <f>Sections!AO63</f>
        <v>39.458524126262766</v>
      </c>
      <c r="I573" s="120">
        <f>I572+Sections!AP63</f>
        <v>16.804524903799585</v>
      </c>
    </row>
    <row r="574" spans="1:9">
      <c r="A574" s="125"/>
      <c r="B574" s="120">
        <f>B$535+Sections!AG64</f>
        <v>683.67471462999993</v>
      </c>
      <c r="C574" s="120">
        <f>Sections!AH64</f>
        <v>39.458524126262766</v>
      </c>
      <c r="D574" s="120">
        <f>Sections!AI64</f>
        <v>142.05068685454597</v>
      </c>
      <c r="E574" s="179">
        <f>Sections!AJ64</f>
        <v>2</v>
      </c>
      <c r="F574" s="120">
        <f>Sections!AX64</f>
        <v>8.6609324677571493</v>
      </c>
      <c r="G574" s="120">
        <f>Sections!AQ64</f>
        <v>280.25552272011493</v>
      </c>
      <c r="H574" s="126">
        <f>Sections!AO64</f>
        <v>39.677411598520074</v>
      </c>
      <c r="I574" s="120">
        <f>I573+Sections!AP64</f>
        <v>16.829797872163233</v>
      </c>
    </row>
    <row r="575" spans="1:9">
      <c r="A575" s="125"/>
      <c r="B575" s="120">
        <f>B$535+Sections!AG65</f>
        <v>684.67471462999993</v>
      </c>
      <c r="C575" s="120">
        <f>Sections!AH65</f>
        <v>39.677411598520074</v>
      </c>
      <c r="D575" s="120">
        <f>Sections!AI65</f>
        <v>142.83868175467228</v>
      </c>
      <c r="E575" s="179">
        <f>Sections!AJ65</f>
        <v>2</v>
      </c>
      <c r="F575" s="120">
        <f>Sections!AX65</f>
        <v>8.650563370998638</v>
      </c>
      <c r="G575" s="120">
        <f>Sections!AQ65</f>
        <v>283.37345840850753</v>
      </c>
      <c r="H575" s="126">
        <f>Sections!AO65</f>
        <v>39.894838236297844</v>
      </c>
      <c r="I575" s="120">
        <f>I574+Sections!AP65</f>
        <v>16.854932262659315</v>
      </c>
    </row>
    <row r="576" spans="1:9">
      <c r="A576" s="125"/>
      <c r="B576" s="120">
        <f>B$535+Sections!AG66</f>
        <v>685.67471462999993</v>
      </c>
      <c r="C576" s="120">
        <f>Sections!AH66</f>
        <v>39.894838236297844</v>
      </c>
      <c r="D576" s="120">
        <f>Sections!AI66</f>
        <v>143.62141765067224</v>
      </c>
      <c r="E576" s="179">
        <f>Sections!AJ66</f>
        <v>2</v>
      </c>
      <c r="F576" s="120">
        <f>Sections!AX66</f>
        <v>8.6402066883962227</v>
      </c>
      <c r="G576" s="120">
        <f>Sections!AQ66</f>
        <v>286.48766122206706</v>
      </c>
      <c r="H576" s="126">
        <f>Sections!AO66</f>
        <v>40.11082810510355</v>
      </c>
      <c r="I576" s="120">
        <f>I575+Sections!AP66</f>
        <v>16.879930492053038</v>
      </c>
    </row>
    <row r="577" spans="1:9">
      <c r="A577" s="125"/>
      <c r="B577" s="120">
        <f>B$535+Sections!AG67</f>
        <v>686.67471462999993</v>
      </c>
      <c r="C577" s="120">
        <f>Sections!AH67</f>
        <v>40.11082810510355</v>
      </c>
      <c r="D577" s="120">
        <f>Sections!AI67</f>
        <v>144.39898117837279</v>
      </c>
      <c r="E577" s="179">
        <f>Sections!AJ67</f>
        <v>2</v>
      </c>
      <c r="F577" s="120">
        <f>Sections!AX67</f>
        <v>8.6298624050873478</v>
      </c>
      <c r="G577" s="120">
        <f>Sections!AQ67</f>
        <v>289.59813562988967</v>
      </c>
      <c r="H577" s="126">
        <f>Sections!AO67</f>
        <v>40.325404599177176</v>
      </c>
      <c r="I577" s="120">
        <f>I576+Sections!AP67</f>
        <v>16.904794908656847</v>
      </c>
    </row>
    <row r="578" spans="1:9">
      <c r="A578" s="125"/>
      <c r="B578" s="120">
        <f>B$535+Sections!AG68</f>
        <v>687.67471462999993</v>
      </c>
      <c r="C578" s="120">
        <f>Sections!AH68</f>
        <v>40.325404599177176</v>
      </c>
      <c r="D578" s="120">
        <f>Sections!AI68</f>
        <v>145.17145655703783</v>
      </c>
      <c r="E578" s="179">
        <f>Sections!AJ68</f>
        <v>2</v>
      </c>
      <c r="F578" s="120">
        <f>Sections!AX68</f>
        <v>8.6195305062272514</v>
      </c>
      <c r="G578" s="120">
        <f>Sections!AQ68</f>
        <v>292.70488609572112</v>
      </c>
      <c r="H578" s="126">
        <f>Sections!AO68</f>
        <v>40.538590467600059</v>
      </c>
      <c r="I578" s="120">
        <f>I577+Sections!AP68</f>
        <v>16.929527795009399</v>
      </c>
    </row>
    <row r="579" spans="1:9">
      <c r="A579" s="125"/>
      <c r="B579" s="120">
        <f>B$535+Sections!AG69</f>
        <v>688.67471462999993</v>
      </c>
      <c r="C579" s="120">
        <f>Sections!AH69</f>
        <v>40.538590467600059</v>
      </c>
      <c r="D579" s="120">
        <f>Sections!AI69</f>
        <v>145.93892568336022</v>
      </c>
      <c r="E579" s="179">
        <f>Sections!AJ69</f>
        <v>2</v>
      </c>
      <c r="F579" s="120">
        <f>Sections!AX69</f>
        <v>8.609210976988944</v>
      </c>
      <c r="G579" s="120">
        <f>Sections!AQ69</f>
        <v>295.807917077963</v>
      </c>
      <c r="H579" s="126">
        <f>Sections!AO69</f>
        <v>40.750407839109691</v>
      </c>
      <c r="I579" s="120">
        <f>I578+Sections!AP69</f>
        <v>16.954131370421337</v>
      </c>
    </row>
    <row r="580" spans="1:9">
      <c r="A580" s="125"/>
      <c r="B580" s="120">
        <f>B$535+Sections!AG70</f>
        <v>689.67471462999993</v>
      </c>
      <c r="C580" s="120">
        <f>Sections!AH70</f>
        <v>40.750407839109691</v>
      </c>
      <c r="D580" s="120">
        <f>Sections!AI70</f>
        <v>146.70146822079488</v>
      </c>
      <c r="E580" s="179">
        <f>Sections!AJ70</f>
        <v>2</v>
      </c>
      <c r="F580" s="120">
        <f>Sections!AX70</f>
        <v>8.5989038025631928</v>
      </c>
      <c r="G580" s="120">
        <f>Sections!AQ70</f>
        <v>298.90723302967905</v>
      </c>
      <c r="H580" s="126">
        <f>Sections!AO70</f>
        <v>40.960878245698041</v>
      </c>
      <c r="I580" s="120">
        <f>I579+Sections!AP70</f>
        <v>16.97860779339581</v>
      </c>
    </row>
    <row r="581" spans="1:9">
      <c r="A581" s="125"/>
      <c r="B581" s="120">
        <f>B$535+Sections!AG71</f>
        <v>690.67471462999993</v>
      </c>
      <c r="C581" s="120">
        <f>Sections!AH71</f>
        <v>40.960878245698041</v>
      </c>
      <c r="D581" s="120">
        <f>Sections!AI71</f>
        <v>147.45916168451296</v>
      </c>
      <c r="E581" s="179">
        <f>Sections!AJ71</f>
        <v>2</v>
      </c>
      <c r="F581" s="120">
        <f>Sections!AX71</f>
        <v>8.5886089681584856</v>
      </c>
      <c r="G581" s="120">
        <f>Sections!AQ71</f>
        <v>302.0028383986018</v>
      </c>
      <c r="H581" s="126">
        <f>Sections!AO71</f>
        <v>41.170022645065622</v>
      </c>
      <c r="I581" s="120">
        <f>I580+Sections!AP71</f>
        <v>17.002959163931244</v>
      </c>
    </row>
    <row r="582" spans="1:9">
      <c r="A582" s="125"/>
      <c r="B582" s="120">
        <f>B$535+Sections!AG72</f>
        <v>691.67471462999993</v>
      </c>
      <c r="C582" s="120">
        <f>Sections!AH72</f>
        <v>41.170022645065622</v>
      </c>
      <c r="D582" s="120">
        <f>Sections!AI72</f>
        <v>148.21208152223625</v>
      </c>
      <c r="E582" s="179">
        <f>Sections!AJ72</f>
        <v>2</v>
      </c>
      <c r="F582" s="120">
        <f>Sections!AX72</f>
        <v>8.5783264590010262</v>
      </c>
      <c r="G582" s="120">
        <f>Sections!AQ72</f>
        <v>305.09473762713884</v>
      </c>
      <c r="H582" s="126">
        <f>Sections!AO72</f>
        <v>41.377861441998398</v>
      </c>
      <c r="I582" s="120">
        <f>I581+Sections!AP72</f>
        <v>17.027187525713245</v>
      </c>
    </row>
    <row r="583" spans="1:9">
      <c r="A583" s="125"/>
      <c r="B583" s="120">
        <f>B$535+Sections!AG73</f>
        <v>692.67471462999993</v>
      </c>
      <c r="C583" s="120">
        <f>Sections!AH73</f>
        <v>41.377861441998398</v>
      </c>
      <c r="D583" s="120">
        <f>Sections!AI73</f>
        <v>148.96030119119425</v>
      </c>
      <c r="E583" s="179">
        <f>Sections!AJ73</f>
        <v>2</v>
      </c>
      <c r="F583" s="120">
        <f>Sections!AX73</f>
        <v>8.5680562603347017</v>
      </c>
      <c r="G583" s="120">
        <f>Sections!AQ73</f>
        <v>308.18293515237917</v>
      </c>
      <c r="H583" s="126">
        <f>Sections!AO73</f>
        <v>41.584414508730156</v>
      </c>
      <c r="I583" s="120">
        <f>I582+Sections!AP73</f>
        <v>17.05129486820211</v>
      </c>
    </row>
    <row r="584" spans="1:9">
      <c r="A584" s="125"/>
      <c r="B584" s="120">
        <f>B$535+Sections!AG74</f>
        <v>693.67471462999993</v>
      </c>
      <c r="C584" s="120">
        <f>Sections!AH74</f>
        <v>41.584414508730156</v>
      </c>
      <c r="D584" s="120">
        <f>Sections!AI74</f>
        <v>149.70389223142857</v>
      </c>
      <c r="E584" s="179">
        <f>Sections!AJ74</f>
        <v>2</v>
      </c>
      <c r="F584" s="120">
        <f>Sections!AX74</f>
        <v>8.5577983574210688</v>
      </c>
      <c r="G584" s="120">
        <f>Sections!AQ74</f>
        <v>311.26743540609965</v>
      </c>
      <c r="H584" s="126">
        <f>Sections!AO74</f>
        <v>41.789701204348532</v>
      </c>
      <c r="I584" s="120">
        <f>I583+Sections!AP74</f>
        <v>17.075283128621958</v>
      </c>
    </row>
    <row r="585" spans="1:9">
      <c r="A585" s="125"/>
      <c r="B585" s="120">
        <f>B$535+Sections!AG75</f>
        <v>694.67471462999993</v>
      </c>
      <c r="C585" s="120">
        <f>Sections!AH75</f>
        <v>41.789701204348532</v>
      </c>
      <c r="D585" s="120">
        <f>Sections!AI75</f>
        <v>150.44292433565471</v>
      </c>
      <c r="E585" s="179">
        <f>Sections!AJ75</f>
        <v>2</v>
      </c>
      <c r="F585" s="120">
        <f>Sections!AX75</f>
        <v>8.5475527355393286</v>
      </c>
      <c r="G585" s="120">
        <f>Sections!AQ75</f>
        <v>314.3482428147712</v>
      </c>
      <c r="H585" s="126">
        <f>Sections!AO75</f>
        <v>41.993740393299184</v>
      </c>
      <c r="I585" s="120">
        <f>I584+Sections!AP75</f>
        <v>17.099154193857075</v>
      </c>
    </row>
    <row r="586" spans="1:9">
      <c r="A586" s="125"/>
      <c r="B586" s="120">
        <f>B$535+Sections!AG76</f>
        <v>695.67471462999993</v>
      </c>
      <c r="C586" s="120">
        <f>Sections!AH76</f>
        <v>41.993740393299184</v>
      </c>
      <c r="D586" s="120">
        <f>Sections!AI76</f>
        <v>151.17746541587707</v>
      </c>
      <c r="E586" s="179">
        <f>Sections!AJ76</f>
        <v>2</v>
      </c>
      <c r="F586" s="120">
        <f>Sections!AX76</f>
        <v>8.5373193799863056</v>
      </c>
      <c r="G586" s="120">
        <f>Sections!AQ76</f>
        <v>317.42536179956534</v>
      </c>
      <c r="H586" s="126">
        <f>Sections!AO76</f>
        <v>42.196550463038804</v>
      </c>
      <c r="I586" s="120">
        <f>I585+Sections!AP76</f>
        <v>17.122909902260705</v>
      </c>
    </row>
    <row r="587" spans="1:9">
      <c r="A587" s="125"/>
      <c r="B587" s="120">
        <f>B$535+Sections!AG77</f>
        <v>696.67471462999993</v>
      </c>
      <c r="C587" s="120">
        <f>Sections!AH77</f>
        <v>42.196550463038804</v>
      </c>
      <c r="D587" s="120">
        <f>Sections!AI77</f>
        <v>151.90758166693971</v>
      </c>
      <c r="E587" s="179">
        <f>Sections!AJ77</f>
        <v>2</v>
      </c>
      <c r="F587" s="120">
        <f>Sections!AX77</f>
        <v>8.5270982760764262</v>
      </c>
      <c r="G587" s="120">
        <f>Sections!AQ77</f>
        <v>320.49879677636045</v>
      </c>
      <c r="H587" s="126">
        <f>Sections!AO77</f>
        <v>42.398149340884366</v>
      </c>
      <c r="I587" s="120">
        <f>I586+Sections!AP77</f>
        <v>17.146552045381206</v>
      </c>
    </row>
    <row r="588" spans="1:9">
      <c r="A588" s="125"/>
      <c r="B588" s="120">
        <f>B$535+Sections!AG78</f>
        <v>697.67471462999993</v>
      </c>
      <c r="C588" s="120">
        <f>Sections!AH78</f>
        <v>42.398149340884366</v>
      </c>
      <c r="D588" s="120">
        <f>Sections!AI78</f>
        <v>152.63333762718372</v>
      </c>
      <c r="E588" s="179">
        <f>Sections!AJ78</f>
        <v>2</v>
      </c>
      <c r="F588" s="120">
        <f>Sections!AX78</f>
        <v>8.5168894091417009</v>
      </c>
      <c r="G588" s="120">
        <f>Sections!AQ78</f>
        <v>323.56855215574802</v>
      </c>
      <c r="H588" s="126">
        <f>Sections!AO78</f>
        <v>42.598554510103007</v>
      </c>
      <c r="I588" s="120">
        <f>I587+Sections!AP78</f>
        <v>17.170082369610089</v>
      </c>
    </row>
    <row r="589" spans="1:9">
      <c r="A589" s="125"/>
      <c r="B589" s="120">
        <f>B$535+Sections!AG79</f>
        <v>698.67471462999993</v>
      </c>
      <c r="C589" s="120">
        <f>Sections!AH79</f>
        <v>42.598554510103007</v>
      </c>
      <c r="D589" s="120">
        <f>Sections!AI79</f>
        <v>153.35479623637082</v>
      </c>
      <c r="E589" s="179">
        <f>Sections!AJ79</f>
        <v>2</v>
      </c>
      <c r="F589" s="120">
        <f>Sections!AX79</f>
        <v>8.5066927645317012</v>
      </c>
      <c r="G589" s="120">
        <f>Sections!AQ79</f>
        <v>326.63463234303907</v>
      </c>
      <c r="H589" s="126">
        <f>Sections!AO79</f>
        <v>42.79778302528392</v>
      </c>
      <c r="I589" s="120">
        <f>I588+Sections!AP79</f>
        <v>17.193502577756266</v>
      </c>
    </row>
    <row r="590" spans="1:9">
      <c r="A590" s="125"/>
      <c r="B590" s="120">
        <f>B$535+Sections!AG80</f>
        <v>699.67471462999993</v>
      </c>
      <c r="C590" s="120">
        <f>Sections!AH80</f>
        <v>42.79778302528392</v>
      </c>
      <c r="D590" s="120">
        <f>Sections!AI80</f>
        <v>154.07201889102211</v>
      </c>
      <c r="E590" s="179">
        <f>Sections!AJ80</f>
        <v>2</v>
      </c>
      <c r="F590" s="120">
        <f>Sections!AX80</f>
        <v>8.4965083276135367</v>
      </c>
      <c r="G590" s="120">
        <f>Sections!AQ80</f>
        <v>329.69704173827046</v>
      </c>
      <c r="H590" s="126">
        <f>Sections!AO80</f>
        <v>42.995851527031157</v>
      </c>
      <c r="I590" s="120">
        <f>I589+Sections!AP80</f>
        <v>17.216814330550473</v>
      </c>
    </row>
    <row r="591" spans="1:9">
      <c r="A591" s="125"/>
      <c r="B591" s="120">
        <f>B$535+Sections!AG81</f>
        <v>700.67471462999993</v>
      </c>
      <c r="C591" s="120">
        <f>Sections!AH81</f>
        <v>42.995851527031157</v>
      </c>
      <c r="D591" s="120">
        <f>Sections!AI81</f>
        <v>154.78506549731216</v>
      </c>
      <c r="E591" s="179">
        <f>Sections!AJ81</f>
        <v>3</v>
      </c>
      <c r="F591" s="120">
        <f>Sections!AX81</f>
        <v>6.8582415088433493</v>
      </c>
      <c r="G591" s="120">
        <f>Sections!AQ81</f>
        <v>332.7557847362113</v>
      </c>
      <c r="H591" s="126">
        <f>Sections!AO81</f>
        <v>43.155066116878956</v>
      </c>
      <c r="I591" s="120">
        <f>I590+Sections!AP81</f>
        <v>17.240029405383066</v>
      </c>
    </row>
    <row r="592" spans="1:9">
      <c r="A592" s="125"/>
      <c r="B592" s="120">
        <f>B$535+Sections!AG82</f>
        <v>701.67471462999993</v>
      </c>
      <c r="C592" s="120">
        <f>Sections!AH82</f>
        <v>43.155066116878956</v>
      </c>
      <c r="D592" s="120">
        <f>Sections!AI82</f>
        <v>155.35823802076425</v>
      </c>
      <c r="E592" s="179">
        <f>Sections!AJ82</f>
        <v>3</v>
      </c>
      <c r="F592" s="120">
        <f>Sections!AX82</f>
        <v>6.8582415088433493</v>
      </c>
      <c r="G592" s="120">
        <f>Sections!AQ82</f>
        <v>335.2247516793949</v>
      </c>
      <c r="H592" s="126">
        <f>Sections!AO82</f>
        <v>43.313695461942295</v>
      </c>
      <c r="I592" s="120">
        <f>I591+Sections!AP82</f>
        <v>17.263159145690228</v>
      </c>
    </row>
    <row r="593" spans="1:10">
      <c r="A593" s="125"/>
      <c r="B593" s="120">
        <f>B$535+Sections!AG83</f>
        <v>702.67471462999993</v>
      </c>
      <c r="C593" s="120">
        <f>Sections!AH83</f>
        <v>43.313695461942295</v>
      </c>
      <c r="D593" s="120">
        <f>Sections!AI83</f>
        <v>155.92930366299225</v>
      </c>
      <c r="E593" s="179">
        <f>Sections!AJ83</f>
        <v>3</v>
      </c>
      <c r="F593" s="120">
        <f>Sections!AX83</f>
        <v>6.8582415088433493</v>
      </c>
      <c r="G593" s="120">
        <f>Sections!AQ83</f>
        <v>337.6937186225785</v>
      </c>
      <c r="H593" s="126">
        <f>Sections!AO83</f>
        <v>43.471745968934435</v>
      </c>
      <c r="I593" s="120">
        <f>I592+Sections!AP83</f>
        <v>17.286204485634634</v>
      </c>
    </row>
    <row r="594" spans="1:10">
      <c r="A594" s="125"/>
      <c r="B594" s="120">
        <f>B$535+Sections!AG84</f>
        <v>703.67471462999993</v>
      </c>
      <c r="C594" s="120">
        <f>Sections!AH84</f>
        <v>43.471745968934435</v>
      </c>
      <c r="D594" s="120">
        <f>Sections!AI84</f>
        <v>156.49828548816396</v>
      </c>
      <c r="E594" s="179">
        <f>Sections!AJ84</f>
        <v>3</v>
      </c>
      <c r="F594" s="120">
        <f>Sections!AX84</f>
        <v>6.8582415088433493</v>
      </c>
      <c r="G594" s="120">
        <f>Sections!AQ84</f>
        <v>340.1626855657621</v>
      </c>
      <c r="H594" s="126">
        <f>Sections!AO84</f>
        <v>43.629223928523572</v>
      </c>
      <c r="I594" s="120">
        <f>I593+Sections!AP84</f>
        <v>17.30916634245844</v>
      </c>
    </row>
    <row r="595" spans="1:10">
      <c r="A595" s="125"/>
      <c r="B595" s="120">
        <f>B$535+Sections!AG85</f>
        <v>704.67471462999993</v>
      </c>
      <c r="C595" s="120">
        <f>Sections!AH85</f>
        <v>43.629223928523572</v>
      </c>
      <c r="D595" s="120">
        <f>Sections!AI85</f>
        <v>157.06520614268487</v>
      </c>
      <c r="E595" s="179">
        <f>Sections!AJ85</f>
        <v>3</v>
      </c>
      <c r="F595" s="120">
        <f>Sections!AX85</f>
        <v>6.8582415088433493</v>
      </c>
      <c r="G595" s="120">
        <f>Sections!AQ85</f>
        <v>342.63165250894571</v>
      </c>
      <c r="H595" s="126">
        <f>Sections!AO85</f>
        <v>43.786135518254412</v>
      </c>
      <c r="I595" s="120">
        <f>I594+Sections!AP85</f>
        <v>17.332045616909262</v>
      </c>
    </row>
    <row r="596" spans="1:10">
      <c r="A596" s="125"/>
      <c r="B596" s="120">
        <f>B$535+Sections!AG86</f>
        <v>705.67471462999993</v>
      </c>
      <c r="C596" s="120">
        <f>Sections!AH86</f>
        <v>43.786135518254412</v>
      </c>
      <c r="D596" s="120">
        <f>Sections!AI86</f>
        <v>157.63008786571589</v>
      </c>
      <c r="E596" s="179">
        <f>Sections!AJ86</f>
        <v>3</v>
      </c>
      <c r="F596" s="120">
        <f>Sections!AX86</f>
        <v>6.8582415088433493</v>
      </c>
      <c r="G596" s="120">
        <f>Sections!AQ86</f>
        <v>345.10061945212931</v>
      </c>
      <c r="H596" s="126">
        <f>Sections!AO86</f>
        <v>43.942486805375808</v>
      </c>
      <c r="I596" s="120">
        <f>I595+Sections!AP86</f>
        <v>17.354843193652481</v>
      </c>
    </row>
    <row r="597" spans="1:10">
      <c r="A597" s="125"/>
      <c r="B597" s="120">
        <f>B$535+Sections!AG87</f>
        <v>706.67471462999993</v>
      </c>
      <c r="C597" s="120">
        <f>Sections!AH87</f>
        <v>43.942486805375808</v>
      </c>
      <c r="D597" s="120">
        <f>Sections!AI87</f>
        <v>158.19295249935291</v>
      </c>
      <c r="E597" s="179">
        <f>Sections!AJ87</f>
        <v>3</v>
      </c>
      <c r="F597" s="120">
        <f>Sections!AX87</f>
        <v>6.8582415088433493</v>
      </c>
      <c r="G597" s="120">
        <f>Sections!AQ87</f>
        <v>347.56958639531285</v>
      </c>
      <c r="H597" s="126">
        <f>Sections!AO87</f>
        <v>44.098283749578208</v>
      </c>
      <c r="I597" s="120">
        <f>I596+Sections!AP87</f>
        <v>17.377559941670395</v>
      </c>
    </row>
    <row r="598" spans="1:10">
      <c r="A598" s="125"/>
      <c r="B598" s="120">
        <f>B$535+Sections!AG88</f>
        <v>707.67471462999993</v>
      </c>
      <c r="C598" s="120">
        <f>Sections!AH88</f>
        <v>44.098283749578208</v>
      </c>
      <c r="D598" s="120">
        <f>Sections!AI88</f>
        <v>158.75382149848156</v>
      </c>
      <c r="E598" s="179">
        <f>Sections!AJ88</f>
        <v>3</v>
      </c>
      <c r="F598" s="120">
        <f>Sections!AX88</f>
        <v>6.8582415088433493</v>
      </c>
      <c r="G598" s="120">
        <f>Sections!AQ88</f>
        <v>350.0385533384964</v>
      </c>
      <c r="H598" s="126">
        <f>Sections!AO88</f>
        <v>44.253532205644333</v>
      </c>
      <c r="I598" s="120">
        <f>I597+Sections!AP88</f>
        <v>17.400196714648708</v>
      </c>
    </row>
    <row r="599" spans="1:10" ht="14.65" thickBot="1">
      <c r="A599" s="125"/>
      <c r="B599" s="120">
        <f>B$535+Sections!AG89</f>
        <v>707.6997146299999</v>
      </c>
      <c r="C599" s="120">
        <f>Sections!AH89</f>
        <v>44.253532205644333</v>
      </c>
      <c r="D599" s="120">
        <f>Sections!AI89</f>
        <v>159.31271594031961</v>
      </c>
      <c r="E599" s="179">
        <f>Sections!AJ89</f>
        <v>3</v>
      </c>
      <c r="F599" s="120">
        <f>Sections!AX89</f>
        <v>6.8582415088433493</v>
      </c>
      <c r="G599" s="120">
        <f>Sections!AQ89</f>
        <v>352.50752028168006</v>
      </c>
      <c r="H599" s="126">
        <f>Sections!AO89</f>
        <v>44.408237926016461</v>
      </c>
      <c r="I599" s="120">
        <f>I598+Sections!AP89</f>
        <v>17.422754351350864</v>
      </c>
    </row>
    <row r="600" spans="1:10" ht="14.65" thickBot="1">
      <c r="A600" s="184" t="s">
        <v>237</v>
      </c>
      <c r="B600" s="181">
        <f>B599+Cornering!D7</f>
        <v>985.57094302999985</v>
      </c>
      <c r="C600" s="181">
        <f>E6</f>
        <v>44.408237926016461</v>
      </c>
      <c r="D600" s="181">
        <f>C600*3.6</f>
        <v>159.86965653365925</v>
      </c>
      <c r="E600" s="182">
        <v>3</v>
      </c>
      <c r="F600" s="181">
        <v>0</v>
      </c>
      <c r="G600" s="181">
        <f>0.5*Sections!$U$2*Sections!$T$2*C600^2</f>
        <v>354.97648722486366</v>
      </c>
      <c r="H600" s="185">
        <f>C600</f>
        <v>44.408237926016461</v>
      </c>
      <c r="I600" s="181">
        <f>I599+J6</f>
        <v>23.679954397498378</v>
      </c>
      <c r="J600" s="186" t="s">
        <v>252</v>
      </c>
    </row>
    <row r="601" spans="1:10">
      <c r="B601" s="120">
        <f>B$600+Sections!BA26</f>
        <v>985.57094302999985</v>
      </c>
      <c r="C601" s="120">
        <f>Sections!BB26</f>
        <v>44.408237926016461</v>
      </c>
      <c r="D601" s="120">
        <f>Sections!BC26</f>
        <v>159.86965653365925</v>
      </c>
      <c r="E601" s="179">
        <f>Sections!BD26</f>
        <v>3</v>
      </c>
      <c r="F601" s="120">
        <f>Sections!BH26</f>
        <v>6.8582415088433493</v>
      </c>
      <c r="G601" s="120">
        <f>Sections!BK26</f>
        <v>354.97648722486366</v>
      </c>
      <c r="H601" s="126">
        <f>Sections!BI26</f>
        <v>44.562406563283517</v>
      </c>
      <c r="I601" s="126">
        <f>I600+Sections!BJ26</f>
        <v>23.702433722128205</v>
      </c>
    </row>
    <row r="602" spans="1:10">
      <c r="B602" s="120">
        <f>B$600+Sections!BA27</f>
        <v>986.57094302999985</v>
      </c>
      <c r="C602" s="120">
        <f>Sections!BB27</f>
        <v>44.562406563283517</v>
      </c>
      <c r="D602" s="120">
        <f>Sections!BC27</f>
        <v>160.42466362782068</v>
      </c>
      <c r="E602" s="179">
        <f>Sections!BD27</f>
        <v>3</v>
      </c>
      <c r="F602" s="120">
        <f>Sections!BH27</f>
        <v>6.8582415088433493</v>
      </c>
      <c r="G602" s="120">
        <f>Sections!BK27</f>
        <v>357.44545416804726</v>
      </c>
      <c r="H602" s="126">
        <f>Sections!BI27</f>
        <v>44.716043672590942</v>
      </c>
      <c r="I602" s="126">
        <f>I601+Sections!BJ27</f>
        <v>23.724835544681309</v>
      </c>
    </row>
    <row r="603" spans="1:10">
      <c r="B603" s="120">
        <f>B$600+Sections!BA28</f>
        <v>987.57094302999985</v>
      </c>
      <c r="C603" s="120">
        <f>Sections!BB28</f>
        <v>44.716043672590942</v>
      </c>
      <c r="D603" s="120">
        <f>Sections!BC28</f>
        <v>160.97775722132741</v>
      </c>
      <c r="E603" s="179">
        <f>Sections!BD28</f>
        <v>3</v>
      </c>
      <c r="F603" s="120">
        <f>Sections!BH28</f>
        <v>6.8582415088433493</v>
      </c>
      <c r="G603" s="120">
        <f>Sections!BK28</f>
        <v>359.91442111123087</v>
      </c>
      <c r="H603" s="126">
        <f>Sections!BI28</f>
        <v>44.869154713976364</v>
      </c>
      <c r="I603" s="126">
        <f>I602+Sections!BJ28</f>
        <v>23.747160661285616</v>
      </c>
    </row>
    <row r="604" spans="1:10">
      <c r="B604" s="120">
        <f>B$600+Sections!BA29</f>
        <v>988.57094302999985</v>
      </c>
      <c r="C604" s="120">
        <f>Sections!BB29</f>
        <v>44.869154713976364</v>
      </c>
      <c r="D604" s="120">
        <f>Sections!BC29</f>
        <v>161.52895697031491</v>
      </c>
      <c r="E604" s="179">
        <f>Sections!BD29</f>
        <v>3</v>
      </c>
      <c r="F604" s="120">
        <f>Sections!BH29</f>
        <v>6.8582415088433493</v>
      </c>
      <c r="G604" s="120">
        <f>Sections!BK29</f>
        <v>362.38338805441452</v>
      </c>
      <c r="H604" s="126">
        <f>Sections!BI29</f>
        <v>45.021745054633698</v>
      </c>
      <c r="I604" s="126">
        <f>I603+Sections!BJ29</f>
        <v>23.769409854531521</v>
      </c>
    </row>
    <row r="605" spans="1:10">
      <c r="B605" s="120">
        <f>B$600+Sections!BA30</f>
        <v>989.57094302999985</v>
      </c>
      <c r="C605" s="120">
        <f>Sections!BB30</f>
        <v>45.021745054633698</v>
      </c>
      <c r="D605" s="120">
        <f>Sections!BC30</f>
        <v>162.07828219668133</v>
      </c>
      <c r="E605" s="179">
        <f>Sections!BD30</f>
        <v>3</v>
      </c>
      <c r="F605" s="120">
        <f>Sections!BH30</f>
        <v>6.8582415088433493</v>
      </c>
      <c r="G605" s="120">
        <f>Sections!BK30</f>
        <v>364.85235499759807</v>
      </c>
      <c r="H605" s="126">
        <f>Sections!BI30</f>
        <v>45.173819971108493</v>
      </c>
      <c r="I605" s="126">
        <f>I604+Sections!BJ30</f>
        <v>23.79158389379198</v>
      </c>
    </row>
    <row r="606" spans="1:10">
      <c r="B606" s="120">
        <f>B$600+Sections!BA31</f>
        <v>990.57094302999985</v>
      </c>
      <c r="C606" s="120">
        <f>Sections!BB31</f>
        <v>45.173819971108493</v>
      </c>
      <c r="D606" s="120">
        <f>Sections!BC31</f>
        <v>162.62575189599059</v>
      </c>
      <c r="E606" s="179">
        <f>Sections!BD31</f>
        <v>3</v>
      </c>
      <c r="F606" s="120">
        <f>Sections!BH31</f>
        <v>6.8582415088433493</v>
      </c>
      <c r="G606" s="120">
        <f>Sections!BK31</f>
        <v>367.32132194078167</v>
      </c>
      <c r="H606" s="126">
        <f>Sections!BI31</f>
        <v>45.325384651426923</v>
      </c>
      <c r="I606" s="126">
        <f>I605+Sections!BJ31</f>
        <v>23.813683535532942</v>
      </c>
    </row>
    <row r="607" spans="1:10">
      <c r="B607" s="120">
        <f>B$600+Sections!BA32</f>
        <v>991.57094302999985</v>
      </c>
      <c r="C607" s="120">
        <f>Sections!BB32</f>
        <v>45.325384651426923</v>
      </c>
      <c r="D607" s="120">
        <f>Sections!BC32</f>
        <v>163.17138474513692</v>
      </c>
      <c r="E607" s="179">
        <f>Sections!BD32</f>
        <v>3</v>
      </c>
      <c r="F607" s="120">
        <f>Sections!BH32</f>
        <v>6.8582415088433493</v>
      </c>
      <c r="G607" s="120">
        <f>Sections!BK32</f>
        <v>369.79028888396527</v>
      </c>
      <c r="H607" s="126">
        <f>Sections!BI32</f>
        <v>45.476444197160951</v>
      </c>
      <c r="I607" s="126">
        <f>I606+Sections!BJ32</f>
        <v>23.835709523614469</v>
      </c>
    </row>
    <row r="608" spans="1:10">
      <c r="B608" s="120">
        <f>B$600+Sections!BA33</f>
        <v>992.57094302999985</v>
      </c>
      <c r="C608" s="120">
        <f>Sections!BB33</f>
        <v>45.476444197160951</v>
      </c>
      <c r="D608" s="120">
        <f>Sections!BC33</f>
        <v>163.71519910977943</v>
      </c>
      <c r="E608" s="179">
        <f>Sections!BD33</f>
        <v>3</v>
      </c>
      <c r="F608" s="120">
        <f>Sections!BH33</f>
        <v>6.8582415088433493</v>
      </c>
      <c r="G608" s="120">
        <f>Sections!BK33</f>
        <v>372.25925582714888</v>
      </c>
      <c r="H608" s="126">
        <f>Sections!BI33</f>
        <v>45.627003625431954</v>
      </c>
      <c r="I608" s="126">
        <f>I607+Sections!BJ33</f>
        <v>23.85766258958289</v>
      </c>
    </row>
    <row r="609" spans="2:9">
      <c r="B609" s="120">
        <f>B$600+Sections!BA34</f>
        <v>993.57094302999985</v>
      </c>
      <c r="C609" s="120">
        <f>Sections!BB34</f>
        <v>45.627003625431954</v>
      </c>
      <c r="D609" s="120">
        <f>Sections!BC34</f>
        <v>164.25721305155503</v>
      </c>
      <c r="E609" s="179">
        <f>Sections!BD34</f>
        <v>3</v>
      </c>
      <c r="F609" s="120">
        <f>Sections!BH34</f>
        <v>6.8582415088433493</v>
      </c>
      <c r="G609" s="120">
        <f>Sections!BK34</f>
        <v>374.72822277033248</v>
      </c>
      <c r="H609" s="126">
        <f>Sections!BI34</f>
        <v>45.777067870855021</v>
      </c>
      <c r="I609" s="126">
        <f>I608+Sections!BJ34</f>
        <v>23.879543452954291</v>
      </c>
    </row>
    <row r="610" spans="2:9">
      <c r="B610" s="120">
        <f>B$600+Sections!BA35</f>
        <v>994.57094302999985</v>
      </c>
      <c r="C610" s="120">
        <f>Sections!BB35</f>
        <v>45.777067870855021</v>
      </c>
      <c r="D610" s="120">
        <f>Sections!BC35</f>
        <v>164.79744433507807</v>
      </c>
      <c r="E610" s="179">
        <f>Sections!BD35</f>
        <v>3</v>
      </c>
      <c r="F610" s="120">
        <f>Sections!BH35</f>
        <v>6.8582415088433493</v>
      </c>
      <c r="G610" s="120">
        <f>Sections!BK35</f>
        <v>377.19718971351608</v>
      </c>
      <c r="H610" s="126">
        <f>Sections!BI35</f>
        <v>45.926641787426107</v>
      </c>
      <c r="I610" s="126">
        <f>I609+Sections!BJ35</f>
        <v>23.901352821489684</v>
      </c>
    </row>
    <row r="611" spans="2:9">
      <c r="B611" s="120">
        <f>B$600+Sections!BA36</f>
        <v>995.57094302999985</v>
      </c>
      <c r="C611" s="120">
        <f>Sections!BB36</f>
        <v>45.926641787426107</v>
      </c>
      <c r="D611" s="120">
        <f>Sections!BC36</f>
        <v>165.33591043473399</v>
      </c>
      <c r="E611" s="179">
        <f>Sections!BD36</f>
        <v>3</v>
      </c>
      <c r="F611" s="120">
        <f>Sections!BH36</f>
        <v>6.8582415088433493</v>
      </c>
      <c r="G611" s="120">
        <f>Sections!BK36</f>
        <v>379.66615665669968</v>
      </c>
      <c r="H611" s="126">
        <f>Sections!BI36</f>
        <v>46.075730150353998</v>
      </c>
      <c r="I611" s="126">
        <f>I610+Sections!BJ36</f>
        <v>23.923091391462126</v>
      </c>
    </row>
    <row r="612" spans="2:9">
      <c r="B612" s="120">
        <f>B$600+Sections!BA37</f>
        <v>996.57094302999985</v>
      </c>
      <c r="C612" s="120">
        <f>Sections!BB37</f>
        <v>46.075730150353998</v>
      </c>
      <c r="D612" s="120">
        <f>Sections!BC37</f>
        <v>165.87262854127439</v>
      </c>
      <c r="E612" s="179">
        <f>Sections!BD37</f>
        <v>3</v>
      </c>
      <c r="F612" s="120">
        <f>Sections!BH37</f>
        <v>6.8582415088433493</v>
      </c>
      <c r="G612" s="120">
        <f>Sections!BK37</f>
        <v>382.13512359988329</v>
      </c>
      <c r="H612" s="126">
        <f>Sections!BI37</f>
        <v>46.224337657839158</v>
      </c>
      <c r="I612" s="126">
        <f>I611+Sections!BJ37</f>
        <v>23.944759847916092</v>
      </c>
    </row>
    <row r="613" spans="2:9">
      <c r="B613" s="120">
        <f>B$600+Sections!BA38</f>
        <v>997.57094302999985</v>
      </c>
      <c r="C613" s="120">
        <f>Sections!BB38</f>
        <v>46.224337657839158</v>
      </c>
      <c r="D613" s="120">
        <f>Sections!BC38</f>
        <v>166.40761556822096</v>
      </c>
      <c r="E613" s="179">
        <f>Sections!BD38</f>
        <v>3</v>
      </c>
      <c r="F613" s="120">
        <f>Sections!BH38</f>
        <v>6.8582415088433493</v>
      </c>
      <c r="G613" s="120">
        <f>Sections!BK38</f>
        <v>384.60409054306689</v>
      </c>
      <c r="H613" s="126">
        <f>Sections!BI38</f>
        <v>46.372468932801212</v>
      </c>
      <c r="I613" s="126">
        <f>I612+Sections!BJ38</f>
        <v>23.966358864919364</v>
      </c>
    </row>
    <row r="614" spans="2:9">
      <c r="B614" s="120">
        <f>B$600+Sections!BA39</f>
        <v>998.57094302999985</v>
      </c>
      <c r="C614" s="120">
        <f>Sections!BB39</f>
        <v>46.372468932801212</v>
      </c>
      <c r="D614" s="120">
        <f>Sections!BC39</f>
        <v>166.94088815808436</v>
      </c>
      <c r="E614" s="179">
        <f>Sections!BD39</f>
        <v>3</v>
      </c>
      <c r="F614" s="120">
        <f>Sections!BH39</f>
        <v>6.8582415088433493</v>
      </c>
      <c r="G614" s="120">
        <f>Sections!BK39</f>
        <v>387.07305748625043</v>
      </c>
      <c r="H614" s="126">
        <f>Sections!BI39</f>
        <v>46.520128524556988</v>
      </c>
      <c r="I614" s="126">
        <f>I613+Sections!BJ39</f>
        <v>23.9878891058077</v>
      </c>
    </row>
    <row r="615" spans="2:9">
      <c r="B615" s="120">
        <f>B$600+Sections!BA40</f>
        <v>999.57094302999985</v>
      </c>
      <c r="C615" s="120">
        <f>Sections!BB40</f>
        <v>46.520128524556988</v>
      </c>
      <c r="D615" s="120">
        <f>Sections!BC40</f>
        <v>167.47246268840516</v>
      </c>
      <c r="E615" s="179">
        <f>Sections!BD40</f>
        <v>3</v>
      </c>
      <c r="F615" s="120">
        <f>Sections!BH40</f>
        <v>6.8582415088433493</v>
      </c>
      <c r="G615" s="120">
        <f>Sections!BK40</f>
        <v>389.54202442943415</v>
      </c>
      <c r="H615" s="126">
        <f>Sections!BI40</f>
        <v>46.667320910450684</v>
      </c>
      <c r="I615" s="126">
        <f>I614+Sections!BJ40</f>
        <v>24.009351223422527</v>
      </c>
    </row>
    <row r="616" spans="2:9">
      <c r="B616" s="120">
        <f>B$600+Sections!BA41</f>
        <v>1000.5709430299999</v>
      </c>
      <c r="C616" s="120">
        <f>Sections!BB41</f>
        <v>46.667320910450684</v>
      </c>
      <c r="D616" s="120">
        <f>Sections!BC41</f>
        <v>168.00235527762246</v>
      </c>
      <c r="E616" s="179">
        <f>Sections!BD41</f>
        <v>3</v>
      </c>
      <c r="F616" s="120">
        <f>Sections!BH41</f>
        <v>6.8582415088433493</v>
      </c>
      <c r="G616" s="120">
        <f>Sections!BK41</f>
        <v>392.01099137261775</v>
      </c>
      <c r="H616" s="126">
        <f>Sections!BI41</f>
        <v>46.814050497437989</v>
      </c>
      <c r="I616" s="126">
        <f>I615+Sections!BJ41</f>
        <v>24.030745860341934</v>
      </c>
    </row>
    <row r="617" spans="2:9">
      <c r="B617" s="120">
        <f>B$600+Sections!BA42</f>
        <v>1001.5709430299999</v>
      </c>
      <c r="C617" s="120">
        <f>Sections!BB42</f>
        <v>46.814050497437989</v>
      </c>
      <c r="D617" s="120">
        <f>Sections!BC42</f>
        <v>168.53058179077678</v>
      </c>
      <c r="E617" s="179">
        <f>Sections!BD42</f>
        <v>3</v>
      </c>
      <c r="F617" s="120">
        <f>Sections!BH42</f>
        <v>6.8582415088433493</v>
      </c>
      <c r="G617" s="120">
        <f>Sections!BK42</f>
        <v>394.47995831580135</v>
      </c>
      <c r="H617" s="126">
        <f>Sections!BI42</f>
        <v>46.960321623625632</v>
      </c>
      <c r="I617" s="126">
        <f>I616+Sections!BJ42</f>
        <v>24.052073649105136</v>
      </c>
    </row>
    <row r="618" spans="2:9">
      <c r="B618" s="120">
        <f>B$600+Sections!BA43</f>
        <v>1002.5709430299999</v>
      </c>
      <c r="C618" s="120">
        <f>Sections!BB43</f>
        <v>46.960321623625632</v>
      </c>
      <c r="D618" s="120">
        <f>Sections!BC43</f>
        <v>169.05715784505227</v>
      </c>
      <c r="E618" s="179">
        <f>Sections!BD43</f>
        <v>3</v>
      </c>
      <c r="F618" s="120">
        <f>Sections!BH43</f>
        <v>6.8582415088433493</v>
      </c>
      <c r="G618" s="120">
        <f>Sections!BK43</f>
        <v>396.94892525898501</v>
      </c>
      <c r="H618" s="126">
        <f>Sections!BI43</f>
        <v>47.106138559767857</v>
      </c>
      <c r="I618" s="126">
        <f>I617+Sections!BJ43</f>
        <v>24.073335212430692</v>
      </c>
    </row>
    <row r="619" spans="2:9">
      <c r="B619" s="120">
        <f>B$600+Sections!BA44</f>
        <v>1003.5709430299999</v>
      </c>
      <c r="C619" s="120">
        <f>Sections!BB44</f>
        <v>47.106138559767857</v>
      </c>
      <c r="D619" s="120">
        <f>Sections!BC44</f>
        <v>169.5820988151643</v>
      </c>
      <c r="E619" s="179">
        <f>Sections!BD44</f>
        <v>3</v>
      </c>
      <c r="F619" s="120">
        <f>Sections!BH44</f>
        <v>6.8582415088433493</v>
      </c>
      <c r="G619" s="120">
        <f>Sections!BK44</f>
        <v>399.41789220216867</v>
      </c>
      <c r="H619" s="126">
        <f>Sections!BI44</f>
        <v>47.251505510721401</v>
      </c>
      <c r="I619" s="126">
        <f>I618+Sections!BJ44</f>
        <v>24.094531163428641</v>
      </c>
    </row>
    <row r="620" spans="2:9">
      <c r="B620" s="120">
        <f>B$600+Sections!BA45</f>
        <v>1004.5709430299999</v>
      </c>
      <c r="C620" s="120">
        <f>Sections!BB45</f>
        <v>47.251505510721401</v>
      </c>
      <c r="D620" s="120">
        <f>Sections!BC45</f>
        <v>170.10541983859704</v>
      </c>
      <c r="E620" s="179">
        <f>Sections!BD45</f>
        <v>3</v>
      </c>
      <c r="F620" s="120">
        <f>Sections!BH45</f>
        <v>6.8582415088433493</v>
      </c>
      <c r="G620" s="120">
        <f>Sections!BK45</f>
        <v>401.88685914535228</v>
      </c>
      <c r="H620" s="126">
        <f>Sections!BI45</f>
        <v>47.396426616860282</v>
      </c>
      <c r="I620" s="126">
        <f>I619+Sections!BJ45</f>
        <v>24.115662105806802</v>
      </c>
    </row>
    <row r="621" spans="2:9">
      <c r="B621" s="120">
        <f>B$600+Sections!BA46</f>
        <v>1005.5709430299999</v>
      </c>
      <c r="C621" s="120">
        <f>Sections!BB46</f>
        <v>47.396426616860282</v>
      </c>
      <c r="D621" s="120">
        <f>Sections!BC46</f>
        <v>170.62713582069702</v>
      </c>
      <c r="E621" s="179">
        <f>Sections!BD46</f>
        <v>3</v>
      </c>
      <c r="F621" s="120">
        <f>Sections!BH46</f>
        <v>6.8582415088433493</v>
      </c>
      <c r="G621" s="120">
        <f>Sections!BK46</f>
        <v>404.35582608853588</v>
      </c>
      <c r="H621" s="126">
        <f>Sections!BI46</f>
        <v>47.540905955451755</v>
      </c>
      <c r="I621" s="126">
        <f>I620+Sections!BJ46</f>
        <v>24.1367286340714</v>
      </c>
    </row>
    <row r="622" spans="2:9">
      <c r="B622" s="120">
        <f>B$600+Sections!BA47</f>
        <v>1006.5709430299999</v>
      </c>
      <c r="C622" s="120">
        <f>Sections!BB47</f>
        <v>47.540905955451755</v>
      </c>
      <c r="D622" s="120">
        <f>Sections!BC47</f>
        <v>171.14726143962633</v>
      </c>
      <c r="E622" s="179">
        <f>Sections!BD47</f>
        <v>3</v>
      </c>
      <c r="F622" s="120">
        <f>Sections!BH47</f>
        <v>6.8582415088433493</v>
      </c>
      <c r="G622" s="120">
        <f>Sections!BK47</f>
        <v>406.82479303171948</v>
      </c>
      <c r="H622" s="126">
        <f>Sections!BI47</f>
        <v>47.684947541994788</v>
      </c>
      <c r="I622" s="126">
        <f>I621+Sections!BJ47</f>
        <v>24.157731333722221</v>
      </c>
    </row>
    <row r="623" spans="2:9">
      <c r="B623" s="120">
        <f>B$600+Sections!BA48</f>
        <v>1007.5709430299999</v>
      </c>
      <c r="C623" s="120">
        <f>Sections!BB48</f>
        <v>47.684947541994788</v>
      </c>
      <c r="D623" s="120">
        <f>Sections!BC48</f>
        <v>171.66581115118123</v>
      </c>
      <c r="E623" s="179">
        <f>Sections!BD48</f>
        <v>3</v>
      </c>
      <c r="F623" s="120">
        <f>Sections!BH48</f>
        <v>6.8582415088433493</v>
      </c>
      <c r="G623" s="120">
        <f>Sections!BK48</f>
        <v>409.29375997490308</v>
      </c>
      <c r="H623" s="126">
        <f>Sections!BI48</f>
        <v>47.82855533152221</v>
      </c>
      <c r="I623" s="126">
        <f>I622+Sections!BJ48</f>
        <v>24.178670781442491</v>
      </c>
    </row>
    <row r="624" spans="2:9">
      <c r="B624" s="120">
        <f>B$600+Sections!BA49</f>
        <v>1008.5709430299999</v>
      </c>
      <c r="C624" s="120">
        <f>Sections!BB49</f>
        <v>47.82855533152221</v>
      </c>
      <c r="D624" s="120">
        <f>Sections!BC49</f>
        <v>172.18279919347995</v>
      </c>
      <c r="E624" s="179">
        <f>Sections!BD49</f>
        <v>3</v>
      </c>
      <c r="F624" s="120">
        <f>Sections!BH49</f>
        <v>6.8582415088433493</v>
      </c>
      <c r="G624" s="120">
        <f>Sections!BK49</f>
        <v>411.76272691808668</v>
      </c>
      <c r="H624" s="126">
        <f>Sections!BI49</f>
        <v>47.971733219867801</v>
      </c>
      <c r="I624" s="126">
        <f>I623+Sections!BJ49</f>
        <v>24.199547545283625</v>
      </c>
    </row>
    <row r="625" spans="1:10">
      <c r="B625" s="120">
        <f>B$600+Sections!BA50</f>
        <v>1009.5709430299999</v>
      </c>
      <c r="C625" s="120">
        <f>Sections!BB50</f>
        <v>47.971733219867801</v>
      </c>
      <c r="D625" s="120">
        <f>Sections!BC50</f>
        <v>172.6982395915241</v>
      </c>
      <c r="E625" s="179">
        <f>Sections!BD50</f>
        <v>3</v>
      </c>
      <c r="F625" s="120">
        <f>Sections!BH50</f>
        <v>6.8582415088433493</v>
      </c>
      <c r="G625" s="120">
        <f>Sections!BK50</f>
        <v>414.23169386127017</v>
      </c>
      <c r="H625" s="126">
        <f>Sections!BI50</f>
        <v>48.114485044899467</v>
      </c>
      <c r="I625" s="126">
        <f>I624+Sections!BJ50</f>
        <v>24.220362184845033</v>
      </c>
    </row>
    <row r="626" spans="1:10">
      <c r="B626" s="120">
        <f>B$600+Sections!BA51</f>
        <v>1010.5709430299999</v>
      </c>
      <c r="C626" s="120">
        <f>Sections!BB51</f>
        <v>48.114485044899467</v>
      </c>
      <c r="D626" s="120">
        <f>Sections!BC51</f>
        <v>173.21214616163809</v>
      </c>
      <c r="E626" s="179">
        <f>Sections!BD51</f>
        <v>3</v>
      </c>
      <c r="F626" s="120">
        <f>Sections!BH51</f>
        <v>6.8582415088433493</v>
      </c>
      <c r="G626" s="120">
        <f>Sections!BK51</f>
        <v>416.70066080445378</v>
      </c>
      <c r="H626" s="126">
        <f>Sections!BI51</f>
        <v>48.256814587719539</v>
      </c>
      <c r="I626" s="126">
        <f>I625+Sections!BJ51</f>
        <v>24.241115251449138</v>
      </c>
    </row>
    <row r="627" spans="1:10">
      <c r="B627" s="120">
        <f>B$600+Sections!BA52</f>
        <v>1011.5709430299999</v>
      </c>
      <c r="C627" s="120">
        <f>Sections!BB52</f>
        <v>48.256814587719539</v>
      </c>
      <c r="D627" s="120">
        <f>Sections!BC52</f>
        <v>173.72453251579034</v>
      </c>
      <c r="E627" s="179">
        <f>Sections!BD52</f>
        <v>3</v>
      </c>
      <c r="F627" s="120">
        <f>Sections!BH52</f>
        <v>6.8582415088433493</v>
      </c>
      <c r="G627" s="120">
        <f>Sections!BK52</f>
        <v>419.16962774763743</v>
      </c>
      <c r="H627" s="126">
        <f>Sections!BI52</f>
        <v>48.398725573833325</v>
      </c>
      <c r="I627" s="126">
        <f>I626+Sections!BJ52</f>
        <v>24.261807288311765</v>
      </c>
    </row>
    <row r="628" spans="1:10">
      <c r="B628" s="120">
        <f>B$600+Sections!BA53</f>
        <v>1012.5709430299999</v>
      </c>
      <c r="C628" s="120">
        <f>Sections!BB53</f>
        <v>48.398725573833325</v>
      </c>
      <c r="D628" s="120">
        <f>Sections!BC53</f>
        <v>174.23541206579998</v>
      </c>
      <c r="E628" s="179">
        <f>Sections!BD53</f>
        <v>3</v>
      </c>
      <c r="F628" s="120">
        <f>Sections!BH53</f>
        <v>6.8582415088433493</v>
      </c>
      <c r="G628" s="120">
        <f>Sections!BK53</f>
        <v>421.63859469082104</v>
      </c>
      <c r="H628" s="126">
        <f>Sections!BI53</f>
        <v>48.540221674286933</v>
      </c>
      <c r="I628" s="126">
        <f>I627+Sections!BJ53</f>
        <v>24.282438830708042</v>
      </c>
    </row>
    <row r="629" spans="1:10">
      <c r="B629" s="120">
        <f>B$600+Sections!BA54</f>
        <v>1013.5709430299999</v>
      </c>
      <c r="C629" s="120">
        <f>Sections!BB54</f>
        <v>48.540221674286933</v>
      </c>
      <c r="D629" s="120">
        <f>Sections!BC54</f>
        <v>174.74479802743295</v>
      </c>
      <c r="E629" s="179">
        <f>Sections!BD54</f>
        <v>3</v>
      </c>
      <c r="F629" s="120">
        <f>Sections!BH54</f>
        <v>6.8582415088433493</v>
      </c>
      <c r="G629" s="120">
        <f>Sections!BK54</f>
        <v>424.10756163400464</v>
      </c>
      <c r="H629" s="126">
        <f>Sections!BI54</f>
        <v>48.681306506775279</v>
      </c>
      <c r="I629" s="126">
        <f>I628+Sections!BJ54</f>
        <v>24.303010406133961</v>
      </c>
    </row>
    <row r="630" spans="1:10">
      <c r="B630" s="120">
        <f>B$600+Sections!BA55</f>
        <v>1014.5709430299999</v>
      </c>
      <c r="C630" s="120">
        <f>Sections!BB55</f>
        <v>48.681306506775279</v>
      </c>
      <c r="D630" s="120">
        <f>Sections!BC55</f>
        <v>175.252703424391</v>
      </c>
      <c r="E630" s="179">
        <f>Sections!BD55</f>
        <v>3</v>
      </c>
      <c r="F630" s="120">
        <f>Sections!BH55</f>
        <v>6.8582415088433493</v>
      </c>
      <c r="G630" s="120">
        <f>Sections!BK55</f>
        <v>426.57652857718813</v>
      </c>
      <c r="H630" s="126">
        <f>Sections!BI55</f>
        <v>48.821983636721356</v>
      </c>
      <c r="I630" s="126">
        <f>I629+Sections!BJ55</f>
        <v>24.323522534463748</v>
      </c>
    </row>
    <row r="631" spans="1:10">
      <c r="B631" s="120">
        <f>B$600+Sections!BA56</f>
        <v>1015.5709430299999</v>
      </c>
      <c r="C631" s="120">
        <f>Sections!BB56</f>
        <v>48.821983636721356</v>
      </c>
      <c r="D631" s="120">
        <f>Sections!BC56</f>
        <v>175.7591410921969</v>
      </c>
      <c r="E631" s="179">
        <f>Sections!BD56</f>
        <v>3</v>
      </c>
      <c r="F631" s="120">
        <f>Sections!BH56</f>
        <v>6.8582415088433493</v>
      </c>
      <c r="G631" s="120">
        <f>Sections!BK56</f>
        <v>429.04549552037184</v>
      </c>
      <c r="H631" s="126">
        <f>Sections!BI56</f>
        <v>48.962256578327498</v>
      </c>
      <c r="I631" s="126">
        <f>I630+Sections!BJ56</f>
        <v>24.34397572810315</v>
      </c>
    </row>
    <row r="632" spans="1:10">
      <c r="B632" s="120">
        <f>B$600+Sections!BA57</f>
        <v>1016.5709430299999</v>
      </c>
      <c r="C632" s="120">
        <f>Sections!BB57</f>
        <v>48.962256578327498</v>
      </c>
      <c r="D632" s="120">
        <f>Sections!BC57</f>
        <v>176.26412368197899</v>
      </c>
      <c r="E632" s="179">
        <f>Sections!BD57</f>
        <v>3</v>
      </c>
      <c r="F632" s="120">
        <f>Sections!BH57</f>
        <v>6.8582415088433493</v>
      </c>
      <c r="G632" s="120">
        <f>Sections!BK57</f>
        <v>431.51446246355533</v>
      </c>
      <c r="H632" s="126">
        <f>Sections!BI57</f>
        <v>49.102128795599697</v>
      </c>
      <c r="I632" s="126">
        <f>I631+Sections!BJ57</f>
        <v>24.364370492138775</v>
      </c>
    </row>
    <row r="633" spans="1:10">
      <c r="B633" s="120">
        <f>B$600+Sections!BA58</f>
        <v>1017.5709430299999</v>
      </c>
      <c r="C633" s="120">
        <f>Sections!BB58</f>
        <v>49.102128795599697</v>
      </c>
      <c r="D633" s="120">
        <f>Sections!BC58</f>
        <v>176.7676636641589</v>
      </c>
      <c r="E633" s="179">
        <f>Sections!BD58</f>
        <v>3</v>
      </c>
      <c r="F633" s="120">
        <f>Sections!BH58</f>
        <v>6.8582415088433493</v>
      </c>
      <c r="G633" s="120">
        <f>Sections!BK58</f>
        <v>433.98342940673894</v>
      </c>
      <c r="H633" s="126">
        <f>Sections!BI58</f>
        <v>49.241603703345682</v>
      </c>
      <c r="I633" s="126">
        <f>I632+Sections!BJ58</f>
        <v>24.384707324483646</v>
      </c>
    </row>
    <row r="634" spans="1:10">
      <c r="B634" s="120">
        <f>B$600+Sections!BA59</f>
        <v>1018.5709430299999</v>
      </c>
      <c r="C634" s="120">
        <f>Sections!BB59</f>
        <v>49.241603703345682</v>
      </c>
      <c r="D634" s="120">
        <f>Sections!BC59</f>
        <v>177.26977333204445</v>
      </c>
      <c r="E634" s="179">
        <f>Sections!BD59</f>
        <v>3</v>
      </c>
      <c r="F634" s="120">
        <f>Sections!BH59</f>
        <v>6.8582415088433493</v>
      </c>
      <c r="G634" s="120">
        <f>Sections!BK59</f>
        <v>436.45239634992242</v>
      </c>
      <c r="H634" s="126">
        <f>Sections!BI59</f>
        <v>49.380684668147666</v>
      </c>
      <c r="I634" s="126">
        <f>I633+Sections!BJ59</f>
        <v>24.404986716019017</v>
      </c>
    </row>
    <row r="635" spans="1:10">
      <c r="B635" s="120">
        <f>B$600+Sections!BA60</f>
        <v>1019.5709430299999</v>
      </c>
      <c r="C635" s="120">
        <f>Sections!BB60</f>
        <v>49.380684668147666</v>
      </c>
      <c r="D635" s="120">
        <f>Sections!BC60</f>
        <v>177.77046480533161</v>
      </c>
      <c r="E635" s="179">
        <f>Sections!BD60</f>
        <v>3</v>
      </c>
      <c r="F635" s="120">
        <f>Sections!BH60</f>
        <v>6.8582415088433493</v>
      </c>
      <c r="G635" s="120">
        <f>Sections!BK60</f>
        <v>438.92136329310614</v>
      </c>
      <c r="H635" s="126">
        <f>Sections!BI60</f>
        <v>49.519375009310451</v>
      </c>
      <c r="I635" s="126">
        <f>I634+Sections!BJ60</f>
        <v>24.425209150732631</v>
      </c>
    </row>
    <row r="636" spans="1:10">
      <c r="B636" s="120">
        <f>B$600+Sections!BA61</f>
        <v>1020.5709430299999</v>
      </c>
      <c r="C636" s="120">
        <f>Sections!BB61</f>
        <v>49.519375009310451</v>
      </c>
      <c r="D636" s="120">
        <f>Sections!BC61</f>
        <v>178.26975003351762</v>
      </c>
      <c r="E636" s="179">
        <f>Sections!BD61</f>
        <v>3</v>
      </c>
      <c r="F636" s="120">
        <f>Sections!BH61</f>
        <v>6.8582415088433493</v>
      </c>
      <c r="G636" s="120">
        <f>Sections!BK61</f>
        <v>441.39033023628963</v>
      </c>
      <c r="H636" s="126">
        <f>Sections!BI61</f>
        <v>49.657677999785761</v>
      </c>
      <c r="I636" s="126">
        <f>I635+Sections!BJ61</f>
        <v>24.445375105853483</v>
      </c>
    </row>
    <row r="637" spans="1:10">
      <c r="B637" s="120">
        <f>B$600+Sections!BA62</f>
        <v>1021.5709430299999</v>
      </c>
      <c r="C637" s="120">
        <f>Sections!BB62</f>
        <v>49.657677999785761</v>
      </c>
      <c r="D637" s="120">
        <f>Sections!BC62</f>
        <v>178.76764079922876</v>
      </c>
      <c r="E637" s="179">
        <f>Sections!BD62</f>
        <v>3</v>
      </c>
      <c r="F637" s="120">
        <f>Sections!BH62</f>
        <v>6.8582415088433493</v>
      </c>
      <c r="G637" s="120">
        <f>Sections!BK62</f>
        <v>443.85929717947323</v>
      </c>
      <c r="H637" s="126">
        <f>Sections!BI62</f>
        <v>49.795596867073435</v>
      </c>
      <c r="I637" s="126">
        <f>I636+Sections!BJ62</f>
        <v>24.465485051983237</v>
      </c>
    </row>
    <row r="638" spans="1:10">
      <c r="B638" s="120">
        <f>B$600+Sections!BA63</f>
        <v>1022.5709430299999</v>
      </c>
      <c r="C638" s="120">
        <f>Sections!BB63</f>
        <v>49.795596867073435</v>
      </c>
      <c r="D638" s="120">
        <f>Sections!BC63</f>
        <v>179.26414872146438</v>
      </c>
      <c r="E638" s="179">
        <f>Sections!BD63</f>
        <v>3</v>
      </c>
      <c r="F638" s="120">
        <f>Sections!BH63</f>
        <v>6.8582415088433493</v>
      </c>
      <c r="G638" s="120">
        <f>Sections!BK63</f>
        <v>446.32826412265683</v>
      </c>
      <c r="H638" s="126">
        <f>Sections!BI63</f>
        <v>49.933134794100205</v>
      </c>
      <c r="I638" s="126">
        <f>I637+Sections!BJ63</f>
        <v>24.485539453224344</v>
      </c>
    </row>
    <row r="639" spans="1:10" ht="14.65" thickBot="1">
      <c r="B639" s="120">
        <f>B$600+Sections!BA64</f>
        <v>1023.1942719899998</v>
      </c>
      <c r="C639" s="120">
        <f>Sections!BB64</f>
        <v>49.933134794100205</v>
      </c>
      <c r="D639" s="120">
        <f>Sections!BC64</f>
        <v>179.75928525876074</v>
      </c>
      <c r="E639" s="179">
        <f>Sections!BD64</f>
        <v>3</v>
      </c>
      <c r="F639" s="120">
        <f>Sections!BH64</f>
        <v>6.8582415088433493</v>
      </c>
      <c r="G639" s="120">
        <f>Sections!BK64</f>
        <v>448.79723106584049</v>
      </c>
      <c r="H639" s="126">
        <f>Sections!BI64</f>
        <v>50.07029492007679</v>
      </c>
      <c r="I639" s="126">
        <f>I638+Sections!BJ64</f>
        <v>24.505538767305033</v>
      </c>
    </row>
    <row r="640" spans="1:10" ht="14.65" thickBot="1">
      <c r="A640" s="184" t="s">
        <v>242</v>
      </c>
      <c r="B640" s="181">
        <f>B639+D8</f>
        <v>1147.4618960799999</v>
      </c>
      <c r="C640" s="181">
        <f>Sections!BB64</f>
        <v>49.933134794100205</v>
      </c>
      <c r="D640" s="181">
        <f>Sections!BC64</f>
        <v>179.75928525876074</v>
      </c>
      <c r="E640" s="182">
        <v>3</v>
      </c>
      <c r="F640" s="181">
        <v>0</v>
      </c>
      <c r="G640" s="181">
        <f>0.5*Sections!$U$2*Sections!$T$2*C640^2</f>
        <v>448.79723106584049</v>
      </c>
      <c r="H640" s="185">
        <f>C640</f>
        <v>49.933134794100205</v>
      </c>
      <c r="I640" s="181">
        <f>I639+J8</f>
        <v>26.987402001551175</v>
      </c>
      <c r="J640" s="186" t="s">
        <v>271</v>
      </c>
    </row>
    <row r="641" spans="2:9">
      <c r="B641" s="120">
        <f>B$640+Sections!BU26</f>
        <v>1147.4618960799999</v>
      </c>
      <c r="C641" s="120">
        <f>Sections!BV26</f>
        <v>50.07029492007679</v>
      </c>
      <c r="D641" s="120">
        <f>Sections!BW26</f>
        <v>180.25306171227646</v>
      </c>
      <c r="E641" s="179">
        <f>Sections!BX26</f>
        <v>3</v>
      </c>
      <c r="F641" s="120">
        <f>Sections!CL26</f>
        <v>6.8582415088433493</v>
      </c>
      <c r="G641" s="120">
        <f>Sections!CE26</f>
        <v>451.26619800902421</v>
      </c>
      <c r="H641" s="120">
        <f>Sections!CC26</f>
        <v>50.207080341333878</v>
      </c>
      <c r="I641" s="120">
        <f>I640+Sections!CD26</f>
        <v>27.007346679947336</v>
      </c>
    </row>
    <row r="642" spans="2:9">
      <c r="B642" s="120">
        <f>B$640+Sections!BU27</f>
        <v>1148.4618960799999</v>
      </c>
      <c r="C642" s="120">
        <f>Sections!BV27</f>
        <v>50.207080341333878</v>
      </c>
      <c r="D642" s="120">
        <f>Sections!BW27</f>
        <v>180.74548922880197</v>
      </c>
      <c r="E642" s="179">
        <f>Sections!BX27</f>
        <v>3</v>
      </c>
      <c r="F642" s="120">
        <f>Sections!CL27</f>
        <v>6.8582415088433493</v>
      </c>
      <c r="G642" s="120">
        <f>Sections!CE27</f>
        <v>453.73516495220787</v>
      </c>
      <c r="H642" s="120">
        <f>Sections!CC27</f>
        <v>50.343494112137684</v>
      </c>
      <c r="I642" s="120">
        <f>I641+Sections!CD27</f>
        <v>27.027237168001438</v>
      </c>
    </row>
    <row r="643" spans="2:9">
      <c r="B643" s="120">
        <f>B$640+Sections!BU28</f>
        <v>1149.4618960799999</v>
      </c>
      <c r="C643" s="120">
        <f>Sections!BV28</f>
        <v>50.343494112137684</v>
      </c>
      <c r="D643" s="120">
        <f>Sections!BW28</f>
        <v>181.23657880369566</v>
      </c>
      <c r="E643" s="179">
        <f>Sections!BX28</f>
        <v>3</v>
      </c>
      <c r="F643" s="120">
        <f>Sections!CL28</f>
        <v>6.8582415088433493</v>
      </c>
      <c r="G643" s="120">
        <f>Sections!CE28</f>
        <v>456.20413189539147</v>
      </c>
      <c r="H643" s="120">
        <f>Sections!CC28</f>
        <v>50.479539245485675</v>
      </c>
      <c r="I643" s="120">
        <f>I642+Sections!CD28</f>
        <v>27.047073905038559</v>
      </c>
    </row>
    <row r="644" spans="2:9">
      <c r="B644" s="120">
        <f>B$640+Sections!BU29</f>
        <v>1150.4618960799999</v>
      </c>
      <c r="C644" s="120">
        <f>Sections!BV29</f>
        <v>50.479539245485675</v>
      </c>
      <c r="D644" s="120">
        <f>Sections!BW29</f>
        <v>181.72634128374844</v>
      </c>
      <c r="E644" s="179">
        <f>Sections!BX29</f>
        <v>3</v>
      </c>
      <c r="F644" s="120">
        <f>Sections!CL29</f>
        <v>6.8582415088433493</v>
      </c>
      <c r="G644" s="120">
        <f>Sections!CE29</f>
        <v>458.67309883857513</v>
      </c>
      <c r="H644" s="120">
        <f>Sections!CC29</f>
        <v>50.615218713883031</v>
      </c>
      <c r="I644" s="120">
        <f>I643+Sections!CD29</f>
        <v>27.066857324479592</v>
      </c>
    </row>
    <row r="645" spans="2:9">
      <c r="B645" s="120">
        <f>B$640+Sections!BU30</f>
        <v>1151.4618960799999</v>
      </c>
      <c r="C645" s="120">
        <f>Sections!BV30</f>
        <v>50.615218713883031</v>
      </c>
      <c r="D645" s="120">
        <f>Sections!BW30</f>
        <v>182.21478736997892</v>
      </c>
      <c r="E645" s="179">
        <f>Sections!BX30</f>
        <v>3</v>
      </c>
      <c r="F645" s="120">
        <f>Sections!CL30</f>
        <v>6.8582415088433493</v>
      </c>
      <c r="G645" s="120">
        <f>Sections!CE30</f>
        <v>461.14206578175867</v>
      </c>
      <c r="H645" s="120">
        <f>Sections!CC30</f>
        <v>50.750535450100443</v>
      </c>
      <c r="I645" s="120">
        <f>I644+Sections!CD30</f>
        <v>27.086587853951752</v>
      </c>
    </row>
    <row r="646" spans="2:9">
      <c r="B646" s="120">
        <f>B$640+Sections!BU31</f>
        <v>1152.4618960799999</v>
      </c>
      <c r="C646" s="120">
        <f>Sections!BV31</f>
        <v>50.750535450100443</v>
      </c>
      <c r="D646" s="120">
        <f>Sections!BW31</f>
        <v>182.7019276203616</v>
      </c>
      <c r="E646" s="179">
        <f>Sections!BX31</f>
        <v>3</v>
      </c>
      <c r="F646" s="120">
        <f>Sections!CL31</f>
        <v>6.8582415088433493</v>
      </c>
      <c r="G646" s="120">
        <f>Sections!CE31</f>
        <v>463.61103272494233</v>
      </c>
      <c r="H646" s="120">
        <f>Sections!CC31</f>
        <v>50.885492347913747</v>
      </c>
      <c r="I646" s="120">
        <f>I645+Sections!CD31</f>
        <v>27.106265915396406</v>
      </c>
    </row>
    <row r="647" spans="2:9">
      <c r="B647" s="120">
        <f>B$640+Sections!BU32</f>
        <v>1153.4618960799999</v>
      </c>
      <c r="C647" s="120">
        <f>Sections!BV32</f>
        <v>50.885492347913747</v>
      </c>
      <c r="D647" s="120">
        <f>Sections!BW32</f>
        <v>183.1877724524895</v>
      </c>
      <c r="E647" s="179">
        <f>Sections!BX32</f>
        <v>3</v>
      </c>
      <c r="F647" s="120">
        <f>Sections!CL32</f>
        <v>6.8582415088433493</v>
      </c>
      <c r="G647" s="120">
        <f>Sections!CE32</f>
        <v>466.07999966812594</v>
      </c>
      <c r="H647" s="120">
        <f>Sections!CC32</f>
        <v>51.020092262825976</v>
      </c>
      <c r="I647" s="120">
        <f>I646+Sections!CD32</f>
        <v>27.125891925174376</v>
      </c>
    </row>
    <row r="648" spans="2:9">
      <c r="B648" s="120">
        <f>B$640+Sections!BU33</f>
        <v>1154.4618960799999</v>
      </c>
      <c r="C648" s="120">
        <f>Sections!BV33</f>
        <v>51.020092262825976</v>
      </c>
      <c r="D648" s="120">
        <f>Sections!BW33</f>
        <v>183.67233214617352</v>
      </c>
      <c r="E648" s="179">
        <f>Sections!BX33</f>
        <v>3</v>
      </c>
      <c r="F648" s="120">
        <f>Sections!CL33</f>
        <v>6.8582415088433493</v>
      </c>
      <c r="G648" s="120">
        <f>Sections!CE33</f>
        <v>468.54896661130954</v>
      </c>
      <c r="H648" s="120">
        <f>Sections!CC33</f>
        <v>51.154338012772307</v>
      </c>
      <c r="I648" s="120">
        <f>I647+Sections!CD33</f>
        <v>27.145466294168706</v>
      </c>
    </row>
    <row r="649" spans="2:9">
      <c r="B649" s="120">
        <f>B$640+Sections!BU34</f>
        <v>1155.4618960799999</v>
      </c>
      <c r="C649" s="120">
        <f>Sections!BV34</f>
        <v>51.154338012772307</v>
      </c>
      <c r="D649" s="120">
        <f>Sections!BW34</f>
        <v>184.15561684598032</v>
      </c>
      <c r="E649" s="179">
        <f>Sections!BX34</f>
        <v>3</v>
      </c>
      <c r="F649" s="120">
        <f>Sections!CL34</f>
        <v>6.8582415088433493</v>
      </c>
      <c r="G649" s="120">
        <f>Sections!CE34</f>
        <v>471.01793355449308</v>
      </c>
      <c r="H649" s="120">
        <f>Sections!CC34</f>
        <v>51.288232378808381</v>
      </c>
      <c r="I649" s="120">
        <f>I648+Sections!CD34</f>
        <v>27.164989427885043</v>
      </c>
    </row>
    <row r="650" spans="2:9">
      <c r="B650" s="120">
        <f>B$640+Sections!BU35</f>
        <v>1156.4618960799999</v>
      </c>
      <c r="C650" s="120">
        <f>Sections!BV35</f>
        <v>51.288232378808381</v>
      </c>
      <c r="D650" s="120">
        <f>Sections!BW35</f>
        <v>184.63763656371017</v>
      </c>
      <c r="E650" s="179">
        <f>Sections!BX35</f>
        <v>3</v>
      </c>
      <c r="F650" s="120">
        <f>Sections!CL35</f>
        <v>6.8582415088433493</v>
      </c>
      <c r="G650" s="120">
        <f>Sections!CE35</f>
        <v>473.48690049767669</v>
      </c>
      <c r="H650" s="120">
        <f>Sections!CC35</f>
        <v>51.421778105782529</v>
      </c>
      <c r="I650" s="120">
        <f>I649+Sections!CD35</f>
        <v>27.184461726549642</v>
      </c>
    </row>
    <row r="651" spans="2:9">
      <c r="B651" s="120">
        <f>B$640+Sections!BU36</f>
        <v>1157.4618960799999</v>
      </c>
      <c r="C651" s="120">
        <f>Sections!BV36</f>
        <v>51.421778105782529</v>
      </c>
      <c r="D651" s="120">
        <f>Sections!BW36</f>
        <v>185.1184011808171</v>
      </c>
      <c r="E651" s="179">
        <f>Sections!BX36</f>
        <v>3</v>
      </c>
      <c r="F651" s="120">
        <f>Sections!CL36</f>
        <v>6.8582415088433493</v>
      </c>
      <c r="G651" s="120">
        <f>Sections!CE36</f>
        <v>475.9558674408604</v>
      </c>
      <c r="H651" s="120">
        <f>Sections!CC36</f>
        <v>51.554977902992277</v>
      </c>
      <c r="I651" s="120">
        <f>I650+Sections!CD36</f>
        <v>27.203883585205102</v>
      </c>
    </row>
    <row r="652" spans="2:9">
      <c r="B652" s="120">
        <f>B$640+Sections!BU37</f>
        <v>1158.4618960799999</v>
      </c>
      <c r="C652" s="120">
        <f>Sections!BV37</f>
        <v>51.554977902992277</v>
      </c>
      <c r="D652" s="120">
        <f>Sections!BW37</f>
        <v>185.59792045077219</v>
      </c>
      <c r="E652" s="179">
        <f>Sections!BX37</f>
        <v>3</v>
      </c>
      <c r="F652" s="120">
        <f>Sections!CL37</f>
        <v>6.8582415088433493</v>
      </c>
      <c r="G652" s="120">
        <f>Sections!CE37</f>
        <v>478.424834384044</v>
      </c>
      <c r="H652" s="120">
        <f>Sections!CC37</f>
        <v>51.68783444482569</v>
      </c>
      <c r="I652" s="120">
        <f>I651+Sections!CD37</f>
        <v>27.223255393803864</v>
      </c>
    </row>
    <row r="653" spans="2:9">
      <c r="B653" s="120">
        <f>B$640+Sections!BU38</f>
        <v>1159.4618960799999</v>
      </c>
      <c r="C653" s="120">
        <f>Sections!BV38</f>
        <v>51.68783444482569</v>
      </c>
      <c r="D653" s="120">
        <f>Sections!BW38</f>
        <v>186.07620400137247</v>
      </c>
      <c r="E653" s="179">
        <f>Sections!BX38</f>
        <v>3</v>
      </c>
      <c r="F653" s="120">
        <f>Sections!CL38</f>
        <v>6.8582415088433493</v>
      </c>
      <c r="G653" s="120">
        <f>Sections!CE38</f>
        <v>480.89380132722755</v>
      </c>
      <c r="H653" s="120">
        <f>Sections!CC38</f>
        <v>51.820350371387839</v>
      </c>
      <c r="I653" s="120">
        <f>I652+Sections!CD38</f>
        <v>27.242577537299582</v>
      </c>
    </row>
    <row r="654" spans="2:9">
      <c r="B654" s="120">
        <f>B$640+Sections!BU39</f>
        <v>1160.4618960799999</v>
      </c>
      <c r="C654" s="120">
        <f>Sections!BV39</f>
        <v>51.820350371387839</v>
      </c>
      <c r="D654" s="120">
        <f>Sections!BW39</f>
        <v>186.55326133699623</v>
      </c>
      <c r="E654" s="179">
        <f>Sections!BX39</f>
        <v>3</v>
      </c>
      <c r="F654" s="120">
        <f>Sections!CL39</f>
        <v>6.8582415088433493</v>
      </c>
      <c r="G654" s="120">
        <f>Sections!CE39</f>
        <v>483.36276827041127</v>
      </c>
      <c r="H654" s="120">
        <f>Sections!CC39</f>
        <v>51.952528289112962</v>
      </c>
      <c r="I654" s="120">
        <f>I653+Sections!CD39</f>
        <v>27.261850395736353</v>
      </c>
    </row>
    <row r="655" spans="2:9">
      <c r="B655" s="120">
        <f>B$640+Sections!BU40</f>
        <v>1161.4618960799999</v>
      </c>
      <c r="C655" s="120">
        <f>Sections!BV40</f>
        <v>51.952528289112962</v>
      </c>
      <c r="D655" s="120">
        <f>Sections!BW40</f>
        <v>187.02910184080667</v>
      </c>
      <c r="E655" s="179">
        <f>Sections!BX40</f>
        <v>3</v>
      </c>
      <c r="F655" s="120">
        <f>Sections!CL40</f>
        <v>6.8582415088433493</v>
      </c>
      <c r="G655" s="120">
        <f>Sections!CE40</f>
        <v>485.83173521359487</v>
      </c>
      <c r="H655" s="120">
        <f>Sections!CC40</f>
        <v>52.084370771362586</v>
      </c>
      <c r="I655" s="120">
        <f>I654+Sections!CD40</f>
        <v>27.281074344335948</v>
      </c>
    </row>
    <row r="656" spans="2:9">
      <c r="B656" s="120">
        <f>B$640+Sections!BU41</f>
        <v>1162.4618960799999</v>
      </c>
      <c r="C656" s="120">
        <f>Sections!BV41</f>
        <v>52.084370771362586</v>
      </c>
      <c r="D656" s="120">
        <f>Sections!BW41</f>
        <v>187.5037347769053</v>
      </c>
      <c r="E656" s="179">
        <f>Sections!BX41</f>
        <v>3</v>
      </c>
      <c r="F656" s="120">
        <f>Sections!CL41</f>
        <v>6.8582415088433493</v>
      </c>
      <c r="G656" s="120">
        <f>Sections!CE41</f>
        <v>488.30070215677847</v>
      </c>
      <c r="H656" s="120">
        <f>Sections!CC41</f>
        <v>52.215880359010093</v>
      </c>
      <c r="I656" s="120">
        <f>I655+Sections!CD41</f>
        <v>27.300249753583046</v>
      </c>
    </row>
    <row r="657" spans="2:9">
      <c r="B657" s="120">
        <f>B$640+Sections!BU42</f>
        <v>1163.4618960799999</v>
      </c>
      <c r="C657" s="120">
        <f>Sections!BV42</f>
        <v>52.215880359010093</v>
      </c>
      <c r="D657" s="120">
        <f>Sections!BW42</f>
        <v>187.97716929243634</v>
      </c>
      <c r="E657" s="179">
        <f>Sections!BX42</f>
        <v>3</v>
      </c>
      <c r="F657" s="120">
        <f>Sections!CL42</f>
        <v>6.8582415088433493</v>
      </c>
      <c r="G657" s="120">
        <f>Sections!CE42</f>
        <v>490.76966909996202</v>
      </c>
      <c r="H657" s="120">
        <f>Sections!CC42</f>
        <v>52.347059561012045</v>
      </c>
      <c r="I657" s="120">
        <f>I656+Sections!CD42</f>
        <v>27.31937698930853</v>
      </c>
    </row>
    <row r="658" spans="2:9">
      <c r="B658" s="120">
        <f>B$640+Sections!BU43</f>
        <v>1164.4618960799999</v>
      </c>
      <c r="C658" s="120">
        <f>Sections!BV43</f>
        <v>52.347059561012045</v>
      </c>
      <c r="D658" s="120">
        <f>Sections!BW43</f>
        <v>188.44941441964338</v>
      </c>
      <c r="E658" s="179">
        <f>Sections!BX43</f>
        <v>3</v>
      </c>
      <c r="F658" s="120">
        <f>Sections!CL43</f>
        <v>6.8582415088433493</v>
      </c>
      <c r="G658" s="120">
        <f>Sections!CE43</f>
        <v>493.23863604314562</v>
      </c>
      <c r="H658" s="120">
        <f>Sections!CC43</f>
        <v>52.477910854966673</v>
      </c>
      <c r="I658" s="120">
        <f>I657+Sections!CD43</f>
        <v>27.338456412770931</v>
      </c>
    </row>
    <row r="659" spans="2:9">
      <c r="B659" s="120">
        <f>B$640+Sections!BU44</f>
        <v>1165.4618960799999</v>
      </c>
      <c r="C659" s="120">
        <f>Sections!BV44</f>
        <v>52.477910854966673</v>
      </c>
      <c r="D659" s="120">
        <f>Sections!BW44</f>
        <v>188.92047907788003</v>
      </c>
      <c r="E659" s="179">
        <f>Sections!BX44</f>
        <v>3</v>
      </c>
      <c r="F659" s="120">
        <f>Sections!CL44</f>
        <v>6.8582415088433493</v>
      </c>
      <c r="G659" s="120">
        <f>Sections!CE44</f>
        <v>495.70760298632922</v>
      </c>
      <c r="H659" s="120">
        <f>Sections!CC44</f>
        <v>52.608436687659861</v>
      </c>
      <c r="I659" s="120">
        <f>I658+Sections!CD44</f>
        <v>27.357488380736026</v>
      </c>
    </row>
    <row r="660" spans="2:9">
      <c r="B660" s="120">
        <f>B$640+Sections!BU45</f>
        <v>1166.4618960799999</v>
      </c>
      <c r="C660" s="120">
        <f>Sections!BV45</f>
        <v>52.608436687659861</v>
      </c>
      <c r="D660" s="120">
        <f>Sections!BW45</f>
        <v>189.3903720755755</v>
      </c>
      <c r="E660" s="179">
        <f>Sections!BX45</f>
        <v>3</v>
      </c>
      <c r="F660" s="120">
        <f>Sections!CL45</f>
        <v>6.8582415088433493</v>
      </c>
      <c r="G660" s="120">
        <f>Sections!CE45</f>
        <v>498.17656992951288</v>
      </c>
      <c r="H660" s="120">
        <f>Sections!CC45</f>
        <v>52.738639475598937</v>
      </c>
      <c r="I660" s="120">
        <f>I659+Sections!CD45</f>
        <v>27.376473245554681</v>
      </c>
    </row>
    <row r="661" spans="2:9">
      <c r="B661" s="120">
        <f>B$640+Sections!BU46</f>
        <v>1167.4618960799999</v>
      </c>
      <c r="C661" s="120">
        <f>Sections!BV46</f>
        <v>52.738639475598937</v>
      </c>
      <c r="D661" s="120">
        <f>Sections!BW46</f>
        <v>189.85910211215617</v>
      </c>
      <c r="E661" s="179">
        <f>Sections!BX46</f>
        <v>3</v>
      </c>
      <c r="F661" s="120">
        <f>Sections!CL46</f>
        <v>6.8582415088433493</v>
      </c>
      <c r="G661" s="120">
        <f>Sections!CE46</f>
        <v>500.64553687269643</v>
      </c>
      <c r="H661" s="120">
        <f>Sections!CC46</f>
        <v>52.868521605534696</v>
      </c>
      <c r="I661" s="120">
        <f>I660+Sections!CD46</f>
        <v>27.395411355238963</v>
      </c>
    </row>
    <row r="662" spans="2:9">
      <c r="B662" s="120">
        <f>B$640+Sections!BU47</f>
        <v>1168.4618960799999</v>
      </c>
      <c r="C662" s="120">
        <f>Sections!BV47</f>
        <v>52.868521605534696</v>
      </c>
      <c r="D662" s="120">
        <f>Sections!BW47</f>
        <v>190.32667777992492</v>
      </c>
      <c r="E662" s="179">
        <f>Sections!BX47</f>
        <v>3</v>
      </c>
      <c r="F662" s="120">
        <f>Sections!CL47</f>
        <v>6.8582415088433493</v>
      </c>
      <c r="G662" s="120">
        <f>Sections!CE47</f>
        <v>503.11450381588003</v>
      </c>
      <c r="H662" s="120">
        <f>Sections!CC47</f>
        <v>52.998085434971856</v>
      </c>
      <c r="I662" s="120">
        <f>I661+Sections!CD47</f>
        <v>27.414303053536564</v>
      </c>
    </row>
    <row r="663" spans="2:9">
      <c r="B663" s="120">
        <f>B$640+Sections!BU48</f>
        <v>1169.4618960799999</v>
      </c>
      <c r="C663" s="120">
        <f>Sections!BV48</f>
        <v>52.998085434971856</v>
      </c>
      <c r="D663" s="120">
        <f>Sections!BW48</f>
        <v>190.79310756589868</v>
      </c>
      <c r="E663" s="179">
        <f>Sections!BX48</f>
        <v>3</v>
      </c>
      <c r="F663" s="120">
        <f>Sections!CL48</f>
        <v>6.8582415088433493</v>
      </c>
      <c r="G663" s="120">
        <f>Sections!CE48</f>
        <v>505.58347075906363</v>
      </c>
      <c r="H663" s="120">
        <f>Sections!CC48</f>
        <v>53.127333292668311</v>
      </c>
      <c r="I663" s="120">
        <f>I662+Sections!CD48</f>
        <v>27.433148680003612</v>
      </c>
    </row>
    <row r="664" spans="2:9">
      <c r="B664" s="120">
        <f>B$640+Sections!BU49</f>
        <v>1170.4618960799999</v>
      </c>
      <c r="C664" s="120">
        <f>Sections!BV49</f>
        <v>53.127333292668311</v>
      </c>
      <c r="D664" s="120">
        <f>Sections!BW49</f>
        <v>191.25839985360594</v>
      </c>
      <c r="E664" s="179">
        <f>Sections!BX49</f>
        <v>3</v>
      </c>
      <c r="F664" s="120">
        <f>Sections!CL49</f>
        <v>6.8582415088433493</v>
      </c>
      <c r="G664" s="120">
        <f>Sections!CE49</f>
        <v>508.05243770224729</v>
      </c>
      <c r="H664" s="120">
        <f>Sections!CC49</f>
        <v>53.256267479123522</v>
      </c>
      <c r="I664" s="120">
        <f>I663+Sections!CD49</f>
        <v>27.451948570075864</v>
      </c>
    </row>
    <row r="665" spans="2:9">
      <c r="B665" s="120">
        <f>B$640+Sections!BU50</f>
        <v>1171.4618960799999</v>
      </c>
      <c r="C665" s="120">
        <f>Sections!BV50</f>
        <v>53.256267479123522</v>
      </c>
      <c r="D665" s="120">
        <f>Sections!BW50</f>
        <v>191.72256292484468</v>
      </c>
      <c r="E665" s="179">
        <f>Sections!BX50</f>
        <v>3</v>
      </c>
      <c r="F665" s="120">
        <f>Sections!CL50</f>
        <v>6.8582415088433493</v>
      </c>
      <c r="G665" s="120">
        <f>Sections!CE50</f>
        <v>510.52140464543095</v>
      </c>
      <c r="H665" s="120">
        <f>Sections!CC50</f>
        <v>53.384890267056242</v>
      </c>
      <c r="I665" s="120">
        <f>I664+Sections!CD50</f>
        <v>27.47070305513838</v>
      </c>
    </row>
    <row r="666" spans="2:9">
      <c r="B666" s="120">
        <f>B$640+Sections!BU51</f>
        <v>1172.4618960799999</v>
      </c>
      <c r="C666" s="120">
        <f>Sections!BV51</f>
        <v>53.384890267056242</v>
      </c>
      <c r="D666" s="120">
        <f>Sections!BW51</f>
        <v>192.18560496140248</v>
      </c>
      <c r="E666" s="179">
        <f>Sections!BX51</f>
        <v>3</v>
      </c>
      <c r="F666" s="120">
        <f>Sections!CL51</f>
        <v>6.8582415088433493</v>
      </c>
      <c r="G666" s="120">
        <f>Sections!CE51</f>
        <v>512.99037158861449</v>
      </c>
      <c r="H666" s="120">
        <f>Sections!CC51</f>
        <v>53.513203901871947</v>
      </c>
      <c r="I666" s="120">
        <f>I665+Sections!CD51</f>
        <v>27.489412462593666</v>
      </c>
    </row>
    <row r="667" spans="2:9">
      <c r="B667" s="120">
        <f>B$640+Sections!BU52</f>
        <v>1173.4618960799999</v>
      </c>
      <c r="C667" s="120">
        <f>Sections!BV52</f>
        <v>53.513203901871947</v>
      </c>
      <c r="D667" s="120">
        <f>Sections!BW52</f>
        <v>192.64753404673903</v>
      </c>
      <c r="E667" s="179">
        <f>Sections!BX52</f>
        <v>3</v>
      </c>
      <c r="F667" s="120">
        <f>Sections!CL52</f>
        <v>6.8582415088433493</v>
      </c>
      <c r="G667" s="120">
        <f>Sections!CE52</f>
        <v>515.45933853179804</v>
      </c>
      <c r="H667" s="120">
        <f>Sections!CC52</f>
        <v>53.641210602120168</v>
      </c>
      <c r="I667" s="120">
        <f>I666+Sections!CD52</f>
        <v>27.508077115928369</v>
      </c>
    </row>
    <row r="668" spans="2:9">
      <c r="B668" s="120">
        <f>B$640+Sections!BU53</f>
        <v>1174.4618960799999</v>
      </c>
      <c r="C668" s="120">
        <f>Sections!BV53</f>
        <v>53.641210602120168</v>
      </c>
      <c r="D668" s="120">
        <f>Sections!BW53</f>
        <v>193.10835816763262</v>
      </c>
      <c r="E668" s="179">
        <f>Sections!BX53</f>
        <v>4</v>
      </c>
      <c r="F668" s="120">
        <f>Sections!CL53</f>
        <v>4.7104625432718503</v>
      </c>
      <c r="G668" s="120">
        <f>Sections!CE53</f>
        <v>517.92830547498158</v>
      </c>
      <c r="H668" s="120">
        <f>Sections!CC53</f>
        <v>53.728953088140038</v>
      </c>
      <c r="I668" s="120">
        <f>I667+Sections!CD53</f>
        <v>27.526704264581785</v>
      </c>
    </row>
    <row r="669" spans="2:9">
      <c r="B669" s="120">
        <f>B$640+Sections!BU54</f>
        <v>1175.4618960799999</v>
      </c>
      <c r="C669" s="120">
        <f>Sections!BV54</f>
        <v>53.728953088140038</v>
      </c>
      <c r="D669" s="120">
        <f>Sections!BW54</f>
        <v>193.42423111730415</v>
      </c>
      <c r="E669" s="179">
        <f>Sections!BX54</f>
        <v>4</v>
      </c>
      <c r="F669" s="120">
        <f>Sections!CL54</f>
        <v>4.7104625432718503</v>
      </c>
      <c r="G669" s="120">
        <f>Sections!CE54</f>
        <v>519.62407199055951</v>
      </c>
      <c r="H669" s="120">
        <f>Sections!CC54</f>
        <v>53.816552519035412</v>
      </c>
      <c r="I669" s="120">
        <f>I668+Sections!CD54</f>
        <v>27.545301043579741</v>
      </c>
    </row>
    <row r="670" spans="2:9">
      <c r="B670" s="120">
        <f>B$640+Sections!BU55</f>
        <v>1176.4618960799999</v>
      </c>
      <c r="C670" s="120">
        <f>Sections!BV55</f>
        <v>53.816552519035412</v>
      </c>
      <c r="D670" s="120">
        <f>Sections!BW55</f>
        <v>193.73958906852749</v>
      </c>
      <c r="E670" s="179">
        <f>Sections!BX55</f>
        <v>4</v>
      </c>
      <c r="F670" s="120">
        <f>Sections!CL55</f>
        <v>4.7104625432718503</v>
      </c>
      <c r="G670" s="120">
        <f>Sections!CE55</f>
        <v>521.31983850613744</v>
      </c>
      <c r="H670" s="120">
        <f>Sections!CC55</f>
        <v>53.904009592243142</v>
      </c>
      <c r="I670" s="120">
        <f>I669+Sections!CD55</f>
        <v>27.56386760098346</v>
      </c>
    </row>
    <row r="671" spans="2:9">
      <c r="B671" s="120">
        <f>B$640+Sections!BU56</f>
        <v>1177.4618960799999</v>
      </c>
      <c r="C671" s="120">
        <f>Sections!BV56</f>
        <v>53.904009592243142</v>
      </c>
      <c r="D671" s="120">
        <f>Sections!BW56</f>
        <v>194.05443453207531</v>
      </c>
      <c r="E671" s="179">
        <f>Sections!BX56</f>
        <v>4</v>
      </c>
      <c r="F671" s="120">
        <f>Sections!CL56</f>
        <v>4.7104625432718503</v>
      </c>
      <c r="G671" s="120">
        <f>Sections!CE56</f>
        <v>523.01560502171526</v>
      </c>
      <c r="H671" s="120">
        <f>Sections!CC56</f>
        <v>53.991324999551402</v>
      </c>
      <c r="I671" s="120">
        <f>I670+Sections!CD56</f>
        <v>27.582404083654993</v>
      </c>
    </row>
    <row r="672" spans="2:9">
      <c r="B672" s="120">
        <f>B$640+Sections!BU57</f>
        <v>1178.4618960799999</v>
      </c>
      <c r="C672" s="120">
        <f>Sections!BV57</f>
        <v>53.991324999551402</v>
      </c>
      <c r="D672" s="120">
        <f>Sections!BW57</f>
        <v>194.36876999838506</v>
      </c>
      <c r="E672" s="179">
        <f>Sections!BX57</f>
        <v>4</v>
      </c>
      <c r="F672" s="120">
        <f>Sections!CL57</f>
        <v>4.7104625432718503</v>
      </c>
      <c r="G672" s="120">
        <f>Sections!CE57</f>
        <v>524.71137153729308</v>
      </c>
      <c r="H672" s="120">
        <f>Sections!CC57</f>
        <v>54.078499427163543</v>
      </c>
      <c r="I672" s="120">
        <f>I671+Sections!CD57</f>
        <v>27.600910637270765</v>
      </c>
    </row>
    <row r="673" spans="2:9">
      <c r="B673" s="120">
        <f>B$640+Sections!BU58</f>
        <v>1179.4618960799999</v>
      </c>
      <c r="C673" s="120">
        <f>Sections!BV58</f>
        <v>54.078499427163543</v>
      </c>
      <c r="D673" s="120">
        <f>Sections!BW58</f>
        <v>194.68259793778876</v>
      </c>
      <c r="E673" s="179">
        <f>Sections!BX58</f>
        <v>4</v>
      </c>
      <c r="F673" s="120">
        <f>Sections!CL58</f>
        <v>4.7104625432718503</v>
      </c>
      <c r="G673" s="120">
        <f>Sections!CE58</f>
        <v>526.40713805287101</v>
      </c>
      <c r="H673" s="120">
        <f>Sections!CC58</f>
        <v>54.165533555761009</v>
      </c>
      <c r="I673" s="120">
        <f>I672+Sections!CD58</f>
        <v>27.619387406334937</v>
      </c>
    </row>
    <row r="674" spans="2:9">
      <c r="B674" s="120">
        <f>B$640+Sections!BU59</f>
        <v>1180.4618960799999</v>
      </c>
      <c r="C674" s="120">
        <f>Sections!BV59</f>
        <v>54.165533555761009</v>
      </c>
      <c r="D674" s="120">
        <f>Sections!BW59</f>
        <v>194.99592080073964</v>
      </c>
      <c r="E674" s="179">
        <f>Sections!BX59</f>
        <v>4</v>
      </c>
      <c r="F674" s="120">
        <f>Sections!CL59</f>
        <v>4.7104625432718503</v>
      </c>
      <c r="G674" s="120">
        <f>Sections!CE59</f>
        <v>528.10290456844893</v>
      </c>
      <c r="H674" s="120">
        <f>Sections!CC59</f>
        <v>54.252428060565322</v>
      </c>
      <c r="I674" s="120">
        <f>I673+Sections!CD59</f>
        <v>27.637834534192567</v>
      </c>
    </row>
    <row r="675" spans="2:9">
      <c r="B675" s="120">
        <f>B$640+Sections!BU60</f>
        <v>1181.4618960799999</v>
      </c>
      <c r="C675" s="120">
        <f>Sections!BV60</f>
        <v>54.252428060565322</v>
      </c>
      <c r="D675" s="120">
        <f>Sections!BW60</f>
        <v>195.30874101803516</v>
      </c>
      <c r="E675" s="179">
        <f>Sections!BX60</f>
        <v>4</v>
      </c>
      <c r="F675" s="120">
        <f>Sections!CL60</f>
        <v>4.7104625432718503</v>
      </c>
      <c r="G675" s="120">
        <f>Sections!CE60</f>
        <v>529.79867108402675</v>
      </c>
      <c r="H675" s="120">
        <f>Sections!CC60</f>
        <v>54.339183611399235</v>
      </c>
      <c r="I675" s="120">
        <f>I674+Sections!CD60</f>
        <v>27.656252163042591</v>
      </c>
    </row>
    <row r="676" spans="2:9">
      <c r="B676" s="120">
        <f>B$640+Sections!BU61</f>
        <v>1182.4618960799999</v>
      </c>
      <c r="C676" s="120">
        <f>Sections!BV61</f>
        <v>54.339183611399235</v>
      </c>
      <c r="D676" s="120">
        <f>Sections!BW61</f>
        <v>195.62106100103725</v>
      </c>
      <c r="E676" s="179">
        <f>Sections!BX61</f>
        <v>4</v>
      </c>
      <c r="F676" s="120">
        <f>Sections!CL61</f>
        <v>4.7104625432718503</v>
      </c>
      <c r="G676" s="120">
        <f>Sections!CE61</f>
        <v>531.49443759960468</v>
      </c>
      <c r="H676" s="120">
        <f>Sections!CC61</f>
        <v>54.425800872746954</v>
      </c>
      <c r="I676" s="120">
        <f>I675+Sections!CD61</f>
        <v>27.6746404339506</v>
      </c>
    </row>
    <row r="677" spans="2:9">
      <c r="B677" s="120">
        <f>B$640+Sections!BU62</f>
        <v>1183.4618960799999</v>
      </c>
      <c r="C677" s="120">
        <f>Sections!BV62</f>
        <v>54.425800872746954</v>
      </c>
      <c r="D677" s="120">
        <f>Sections!BW62</f>
        <v>195.93288314188905</v>
      </c>
      <c r="E677" s="179">
        <f>Sections!BX62</f>
        <v>4</v>
      </c>
      <c r="F677" s="120">
        <f>Sections!CL62</f>
        <v>4.7104625432718503</v>
      </c>
      <c r="G677" s="120">
        <f>Sections!CE62</f>
        <v>533.19020411518261</v>
      </c>
      <c r="H677" s="120">
        <f>Sections!CC62</f>
        <v>54.512280503813514</v>
      </c>
      <c r="I677" s="120">
        <f>I676+Sections!CD62</f>
        <v>27.69299948686146</v>
      </c>
    </row>
    <row r="678" spans="2:9">
      <c r="B678" s="120">
        <f>B$640+Sections!BU63</f>
        <v>1184.4618960799999</v>
      </c>
      <c r="C678" s="120">
        <f>Sections!BV63</f>
        <v>54.512280503813514</v>
      </c>
      <c r="D678" s="120">
        <f>Sections!BW63</f>
        <v>196.24420981372865</v>
      </c>
      <c r="E678" s="179">
        <f>Sections!BX63</f>
        <v>4</v>
      </c>
      <c r="F678" s="120">
        <f>Sections!CL63</f>
        <v>4.7104625432718503</v>
      </c>
      <c r="G678" s="120">
        <f>Sections!CE63</f>
        <v>534.88597063076043</v>
      </c>
      <c r="H678" s="120">
        <f>Sections!CC63</f>
        <v>54.598623158583322</v>
      </c>
      <c r="I678" s="120">
        <f>I677+Sections!CD63</f>
        <v>27.711329460611729</v>
      </c>
    </row>
    <row r="679" spans="2:9">
      <c r="B679" s="120">
        <f>B$640+Sections!BU64</f>
        <v>1185.4618960799999</v>
      </c>
      <c r="C679" s="120">
        <f>Sections!BV64</f>
        <v>54.598623158583322</v>
      </c>
      <c r="D679" s="120">
        <f>Sections!BW64</f>
        <v>196.55504337089997</v>
      </c>
      <c r="E679" s="179">
        <f>Sections!BX64</f>
        <v>4</v>
      </c>
      <c r="F679" s="120">
        <f>Sections!CL64</f>
        <v>4.7104625432718503</v>
      </c>
      <c r="G679" s="120">
        <f>Sections!CE64</f>
        <v>536.58173714633836</v>
      </c>
      <c r="H679" s="120">
        <f>Sections!CC64</f>
        <v>54.684829485877842</v>
      </c>
      <c r="I679" s="120">
        <f>I678+Sections!CD64</f>
        <v>27.729630492941908</v>
      </c>
    </row>
    <row r="680" spans="2:9">
      <c r="B680" s="120">
        <f>B$640+Sections!BU65</f>
        <v>1186.4618960799999</v>
      </c>
      <c r="C680" s="120">
        <f>Sections!BV65</f>
        <v>54.684829485877842</v>
      </c>
      <c r="D680" s="120">
        <f>Sections!BW65</f>
        <v>196.86538614916023</v>
      </c>
      <c r="E680" s="179">
        <f>Sections!BX65</f>
        <v>4</v>
      </c>
      <c r="F680" s="120">
        <f>Sections!CL65</f>
        <v>4.7104625432718503</v>
      </c>
      <c r="G680" s="120">
        <f>Sections!CE65</f>
        <v>538.27750366191617</v>
      </c>
      <c r="H680" s="120">
        <f>Sections!CC65</f>
        <v>54.770900129412503</v>
      </c>
      <c r="I680" s="120">
        <f>I679+Sections!CD65</f>
        <v>27.74790272050852</v>
      </c>
    </row>
    <row r="681" spans="2:9">
      <c r="B681" s="120">
        <f>B$640+Sections!BU66</f>
        <v>1187.4618960799999</v>
      </c>
      <c r="C681" s="120">
        <f>Sections!BV66</f>
        <v>54.770900129412503</v>
      </c>
      <c r="D681" s="120">
        <f>Sections!BW66</f>
        <v>197.17524046588503</v>
      </c>
      <c r="E681" s="179">
        <f>Sections!BX66</f>
        <v>4</v>
      </c>
      <c r="F681" s="120">
        <f>Sections!CL66</f>
        <v>4.7104625432718503</v>
      </c>
      <c r="G681" s="120">
        <f>Sections!CE66</f>
        <v>539.9732701774941</v>
      </c>
      <c r="H681" s="120">
        <f>Sections!CC66</f>
        <v>54.856835727852754</v>
      </c>
      <c r="I681" s="120">
        <f>I680+Sections!CD66</f>
        <v>27.766146278896006</v>
      </c>
    </row>
    <row r="682" spans="2:9">
      <c r="B682" s="120">
        <f>B$640+Sections!BU67</f>
        <v>1188.4618960799999</v>
      </c>
      <c r="C682" s="120">
        <f>Sections!BV67</f>
        <v>54.856835727852754</v>
      </c>
      <c r="D682" s="120">
        <f>Sections!BW67</f>
        <v>197.48460862026991</v>
      </c>
      <c r="E682" s="179">
        <f>Sections!BX67</f>
        <v>4</v>
      </c>
      <c r="F682" s="120">
        <f>Sections!CL67</f>
        <v>4.7104625432718503</v>
      </c>
      <c r="G682" s="120">
        <f>Sections!CE67</f>
        <v>541.66903669307203</v>
      </c>
      <c r="H682" s="120">
        <f>Sections!CC67</f>
        <v>54.942636914869368</v>
      </c>
      <c r="I682" s="120">
        <f>I681+Sections!CD67</f>
        <v>27.784361302628476</v>
      </c>
    </row>
    <row r="683" spans="2:9">
      <c r="B683" s="120">
        <f>B$640+Sections!BU68</f>
        <v>1189.4618960799999</v>
      </c>
      <c r="C683" s="120">
        <f>Sections!BV68</f>
        <v>54.942636914869368</v>
      </c>
      <c r="D683" s="120">
        <f>Sections!BW68</f>
        <v>197.79349289352973</v>
      </c>
      <c r="E683" s="179">
        <f>Sections!BX68</f>
        <v>4</v>
      </c>
      <c r="F683" s="120">
        <f>Sections!CL68</f>
        <v>4.7104625432718503</v>
      </c>
      <c r="G683" s="120">
        <f>Sections!CE68</f>
        <v>543.36480320864985</v>
      </c>
      <c r="H683" s="120">
        <f>Sections!CC68</f>
        <v>55.028304319192955</v>
      </c>
      <c r="I683" s="120">
        <f>I682+Sections!CD68</f>
        <v>27.802547925181276</v>
      </c>
    </row>
    <row r="684" spans="2:9">
      <c r="B684" s="120">
        <f>B$640+Sections!BU69</f>
        <v>1190.4618960799999</v>
      </c>
      <c r="C684" s="120">
        <f>Sections!BV69</f>
        <v>55.028304319192955</v>
      </c>
      <c r="D684" s="120">
        <f>Sections!BW69</f>
        <v>198.10189554909465</v>
      </c>
      <c r="E684" s="179">
        <f>Sections!BX69</f>
        <v>4</v>
      </c>
      <c r="F684" s="120">
        <f>Sections!CL69</f>
        <v>4.7104625432718503</v>
      </c>
      <c r="G684" s="120">
        <f>Sections!CE69</f>
        <v>545.06056972422778</v>
      </c>
      <c r="H684" s="120">
        <f>Sections!CC69</f>
        <v>55.113838564667709</v>
      </c>
      <c r="I684" s="120">
        <f>I683+Sections!CD69</f>
        <v>27.820706278992397</v>
      </c>
    </row>
    <row r="685" spans="2:9">
      <c r="B685" s="120">
        <f>B$640+Sections!BU70</f>
        <v>1191.4618960799999</v>
      </c>
      <c r="C685" s="120">
        <f>Sections!BV70</f>
        <v>55.113838564667709</v>
      </c>
      <c r="D685" s="120">
        <f>Sections!BW70</f>
        <v>198.40981883280375</v>
      </c>
      <c r="E685" s="179">
        <f>Sections!BX70</f>
        <v>4</v>
      </c>
      <c r="F685" s="120">
        <f>Sections!CL70</f>
        <v>4.7104625432718503</v>
      </c>
      <c r="G685" s="120">
        <f>Sections!CE70</f>
        <v>546.75633623980559</v>
      </c>
      <c r="H685" s="120">
        <f>Sections!CC70</f>
        <v>55.199240270304422</v>
      </c>
      <c r="I685" s="120">
        <f>I684+Sections!CD70</f>
        <v>27.838836495473725</v>
      </c>
    </row>
    <row r="686" spans="2:9">
      <c r="B686" s="120">
        <f>B$640+Sections!BU71</f>
        <v>1192.4618960799999</v>
      </c>
      <c r="C686" s="120">
        <f>Sections!BV71</f>
        <v>55.199240270304422</v>
      </c>
      <c r="D686" s="120">
        <f>Sections!BW71</f>
        <v>198.71726497309592</v>
      </c>
      <c r="E686" s="179">
        <f>Sections!BX71</f>
        <v>4</v>
      </c>
      <c r="F686" s="120">
        <f>Sections!CL71</f>
        <v>4.7104625432718503</v>
      </c>
      <c r="G686" s="120">
        <f>Sections!CE71</f>
        <v>548.45210275538352</v>
      </c>
      <c r="H686" s="120">
        <f>Sections!CC71</f>
        <v>55.284510050332734</v>
      </c>
      <c r="I686" s="120">
        <f>I685+Sections!CD71</f>
        <v>27.856938705022149</v>
      </c>
    </row>
    <row r="687" spans="2:9">
      <c r="B687" s="120">
        <f>B$640+Sections!BU72</f>
        <v>1193.4618960799999</v>
      </c>
      <c r="C687" s="120">
        <f>Sections!BV72</f>
        <v>55.284510050332734</v>
      </c>
      <c r="D687" s="120">
        <f>Sections!BW72</f>
        <v>199.02423618119784</v>
      </c>
      <c r="E687" s="179">
        <f>Sections!BX72</f>
        <v>4</v>
      </c>
      <c r="F687" s="120">
        <f>Sections!CL72</f>
        <v>4.7104625432718503</v>
      </c>
      <c r="G687" s="120">
        <f>Sections!CE72</f>
        <v>550.14786927096134</v>
      </c>
      <c r="H687" s="120">
        <f>Sections!CC72</f>
        <v>55.369648514252688</v>
      </c>
      <c r="I687" s="120">
        <f>I686+Sections!CD72</f>
        <v>27.875013037030492</v>
      </c>
    </row>
    <row r="688" spans="2:9">
      <c r="B688" s="120">
        <f>B$640+Sections!BU73</f>
        <v>1194.4618960799999</v>
      </c>
      <c r="C688" s="120">
        <f>Sections!BV73</f>
        <v>55.369648514252688</v>
      </c>
      <c r="D688" s="120">
        <f>Sections!BW73</f>
        <v>199.33073465130968</v>
      </c>
      <c r="E688" s="179">
        <f>Sections!BX73</f>
        <v>4</v>
      </c>
      <c r="F688" s="120">
        <f>Sections!CL73</f>
        <v>4.7104625432718503</v>
      </c>
      <c r="G688" s="120">
        <f>Sections!CE73</f>
        <v>551.84363578653927</v>
      </c>
      <c r="H688" s="120">
        <f>Sections!CC73</f>
        <v>55.45465626688555</v>
      </c>
      <c r="I688" s="120">
        <f>I687+Sections!CD73</f>
        <v>27.893059619898299</v>
      </c>
    </row>
    <row r="689" spans="2:21">
      <c r="B689" s="120">
        <f>B$640+Sections!BU74</f>
        <v>1195.4618960799999</v>
      </c>
      <c r="C689" s="120">
        <f>Sections!BV74</f>
        <v>55.45465626688555</v>
      </c>
      <c r="D689" s="120">
        <f>Sections!BW74</f>
        <v>199.63676256078799</v>
      </c>
      <c r="E689" s="179">
        <f>Sections!BX74</f>
        <v>4</v>
      </c>
      <c r="F689" s="120">
        <f>Sections!CL74</f>
        <v>4.7104625432718503</v>
      </c>
      <c r="G689" s="120">
        <f>Sections!CE74</f>
        <v>553.5394023021172</v>
      </c>
      <c r="H689" s="120">
        <f>Sections!CC74</f>
        <v>55.539533908423941</v>
      </c>
      <c r="I689" s="120">
        <f>I688+Sections!CD74</f>
        <v>27.911078581042492</v>
      </c>
    </row>
    <row r="690" spans="2:21">
      <c r="B690" s="120">
        <f>B$640+Sections!BU75</f>
        <v>1196.4618960799999</v>
      </c>
      <c r="C690" s="120">
        <f>Sections!BV75</f>
        <v>55.539533908423941</v>
      </c>
      <c r="D690" s="120">
        <f>Sections!BW75</f>
        <v>199.94232207032618</v>
      </c>
      <c r="E690" s="179">
        <f>Sections!BX75</f>
        <v>4</v>
      </c>
      <c r="F690" s="120">
        <f>Sections!CL75</f>
        <v>4.7104625432718503</v>
      </c>
      <c r="G690" s="120">
        <f>Sections!CE75</f>
        <v>555.23516881769513</v>
      </c>
      <c r="H690" s="120">
        <f>Sections!CC75</f>
        <v>55.624282034481276</v>
      </c>
      <c r="I690" s="120">
        <f>I689+Sections!CD75</f>
        <v>27.929070046907853</v>
      </c>
    </row>
    <row r="691" spans="2:21">
      <c r="B691" s="120">
        <f>B$640+Sections!BU76</f>
        <v>1197.4618960799999</v>
      </c>
      <c r="C691" s="120">
        <f>Sections!BV76</f>
        <v>55.624282034481276</v>
      </c>
      <c r="D691" s="120">
        <f>Sections!BW76</f>
        <v>200.24741532413259</v>
      </c>
      <c r="E691" s="179">
        <f>Sections!BX76</f>
        <v>4</v>
      </c>
      <c r="F691" s="120">
        <f>Sections!CL76</f>
        <v>4.7104625432718503</v>
      </c>
      <c r="G691" s="120">
        <f>Sections!CE76</f>
        <v>556.93093533327294</v>
      </c>
      <c r="H691" s="120">
        <f>Sections!CC76</f>
        <v>55.708901236140534</v>
      </c>
      <c r="I691" s="120">
        <f>I690+Sections!CD76</f>
        <v>27.947034142977383</v>
      </c>
      <c r="N691" s="36"/>
      <c r="O691" s="36"/>
      <c r="P691" s="36"/>
      <c r="Q691" s="36"/>
      <c r="R691" s="36"/>
      <c r="S691" s="36"/>
      <c r="U691" s="36"/>
    </row>
    <row r="692" spans="2:21">
      <c r="B692" s="120">
        <f>B$640+Sections!BU77</f>
        <v>1198.4618960799999</v>
      </c>
      <c r="C692" s="120">
        <f>Sections!BV77</f>
        <v>55.708901236140534</v>
      </c>
      <c r="D692" s="120">
        <f>Sections!BW77</f>
        <v>200.55204445010594</v>
      </c>
      <c r="E692" s="179">
        <f>Sections!BX77</f>
        <v>4</v>
      </c>
      <c r="F692" s="120">
        <f>Sections!CL77</f>
        <v>4.7104625432718503</v>
      </c>
      <c r="G692" s="120">
        <f>Sections!CE77</f>
        <v>558.62670184885087</v>
      </c>
      <c r="H692" s="120">
        <f>Sections!CC77</f>
        <v>55.793392100002343</v>
      </c>
      <c r="I692" s="120">
        <f>I691+Sections!CD77</f>
        <v>27.964970993782511</v>
      </c>
    </row>
    <row r="693" spans="2:21">
      <c r="B693" s="120">
        <f>B$640+Sections!BU78</f>
        <v>1199.4618960799999</v>
      </c>
      <c r="C693" s="120">
        <f>Sections!BV78</f>
        <v>55.793392100002343</v>
      </c>
      <c r="D693" s="120">
        <f>Sections!BW78</f>
        <v>200.85621156000843</v>
      </c>
      <c r="E693" s="179">
        <f>Sections!BX78</f>
        <v>4</v>
      </c>
      <c r="F693" s="120">
        <f>Sections!CL78</f>
        <v>4.7104625432718503</v>
      </c>
      <c r="G693" s="120">
        <f>Sections!CE78</f>
        <v>560.32246836442869</v>
      </c>
      <c r="H693" s="120">
        <f>Sections!CC78</f>
        <v>55.877755208232436</v>
      </c>
      <c r="I693" s="120">
        <f>I692+Sections!CD78</f>
        <v>27.982880722913166</v>
      </c>
    </row>
    <row r="694" spans="2:21">
      <c r="B694" s="120">
        <f>B$640+Sections!BU79</f>
        <v>1200.4618960799999</v>
      </c>
      <c r="C694" s="120">
        <f>Sections!BV79</f>
        <v>55.877755208232436</v>
      </c>
      <c r="D694" s="120">
        <f>Sections!BW79</f>
        <v>201.15991874963677</v>
      </c>
      <c r="E694" s="179">
        <f>Sections!BX79</f>
        <v>4</v>
      </c>
      <c r="F694" s="120">
        <f>Sections!CL79</f>
        <v>4.7104625432718503</v>
      </c>
      <c r="G694" s="120">
        <f>Sections!CE79</f>
        <v>562.0182348800065</v>
      </c>
      <c r="H694" s="120">
        <f>Sections!CC79</f>
        <v>55.961991138608454</v>
      </c>
      <c r="I694" s="120">
        <f>I693+Sections!CD79</f>
        <v>28.000763453027712</v>
      </c>
    </row>
    <row r="695" spans="2:21">
      <c r="B695" s="120">
        <f>B$640+Sections!BU80</f>
        <v>1201.4618960799999</v>
      </c>
      <c r="C695" s="120">
        <f>Sections!BV80</f>
        <v>55.961991138608454</v>
      </c>
      <c r="D695" s="120">
        <f>Sections!BW80</f>
        <v>201.46316809899045</v>
      </c>
      <c r="E695" s="179">
        <f>Sections!BX80</f>
        <v>4</v>
      </c>
      <c r="F695" s="120">
        <f>Sections!CL80</f>
        <v>4.7104625432718503</v>
      </c>
      <c r="G695" s="120">
        <f>Sections!CE80</f>
        <v>563.71400139558443</v>
      </c>
      <c r="H695" s="120">
        <f>Sections!CC80</f>
        <v>56.046100464566088</v>
      </c>
      <c r="I695" s="120">
        <f>I694+Sections!CD80</f>
        <v>28.018619305862753</v>
      </c>
    </row>
    <row r="696" spans="2:21">
      <c r="B696" s="120">
        <f>B$640+Sections!BU81</f>
        <v>1202.4618960799999</v>
      </c>
      <c r="C696" s="120">
        <f>Sections!BV81</f>
        <v>56.046100464566088</v>
      </c>
      <c r="D696" s="120">
        <f>Sections!BW81</f>
        <v>201.76596167243792</v>
      </c>
      <c r="E696" s="179">
        <f>Sections!BX81</f>
        <v>4</v>
      </c>
      <c r="F696" s="120">
        <f>Sections!CL81</f>
        <v>4.7104625432718503</v>
      </c>
      <c r="G696" s="120">
        <f>Sections!CE81</f>
        <v>565.40976791116225</v>
      </c>
      <c r="H696" s="120">
        <f>Sections!CC81</f>
        <v>56.130083755244648</v>
      </c>
      <c r="I696" s="120">
        <f>I695+Sections!CD81</f>
        <v>28.036448402242794</v>
      </c>
    </row>
    <row r="697" spans="2:21">
      <c r="B697" s="120">
        <f>B$640+Sections!BU82</f>
        <v>1203.4618960799999</v>
      </c>
      <c r="C697" s="120">
        <f>Sections!BV82</f>
        <v>56.130083755244648</v>
      </c>
      <c r="D697" s="120">
        <f>Sections!BW82</f>
        <v>202.06830151888073</v>
      </c>
      <c r="E697" s="179">
        <f>Sections!BX82</f>
        <v>4</v>
      </c>
      <c r="F697" s="120">
        <f>Sections!CL82</f>
        <v>4.7104625432718503</v>
      </c>
      <c r="G697" s="120">
        <f>Sections!CE82</f>
        <v>567.10553442674029</v>
      </c>
      <c r="H697" s="120">
        <f>Sections!CC82</f>
        <v>56.213941575531983</v>
      </c>
      <c r="I697" s="120">
        <f>I696+Sections!CD82</f>
        <v>28.054250862089781</v>
      </c>
    </row>
    <row r="698" spans="2:21">
      <c r="B698" s="120">
        <f>B$640+Sections!BU83</f>
        <v>1204.4618960799999</v>
      </c>
      <c r="C698" s="120">
        <f>Sections!BV83</f>
        <v>56.213941575531983</v>
      </c>
      <c r="D698" s="120">
        <f>Sections!BW83</f>
        <v>202.37018967191514</v>
      </c>
      <c r="E698" s="179">
        <f>Sections!BX83</f>
        <v>4</v>
      </c>
      <c r="F698" s="120">
        <f>Sections!CL83</f>
        <v>4.7104625432718503</v>
      </c>
      <c r="G698" s="120">
        <f>Sections!CE83</f>
        <v>568.80130094231811</v>
      </c>
      <c r="H698" s="120">
        <f>Sections!CC83</f>
        <v>56.297674486108811</v>
      </c>
      <c r="I698" s="120">
        <f>I697+Sections!CD83</f>
        <v>28.072026804432518</v>
      </c>
    </row>
    <row r="699" spans="2:21">
      <c r="B699" s="120">
        <f>B$640+Sections!BU84</f>
        <v>1205.4618960799999</v>
      </c>
      <c r="C699" s="120">
        <f>Sections!BV84</f>
        <v>56.297674486108811</v>
      </c>
      <c r="D699" s="120">
        <f>Sections!BW84</f>
        <v>202.67162814999173</v>
      </c>
      <c r="E699" s="179">
        <f>Sections!BX84</f>
        <v>4</v>
      </c>
      <c r="F699" s="120">
        <f>Sections!CL84</f>
        <v>4.7104625432718503</v>
      </c>
      <c r="G699" s="120">
        <f>Sections!CE84</f>
        <v>570.49706745789604</v>
      </c>
      <c r="H699" s="120">
        <f>Sections!CC84</f>
        <v>56.381283043492459</v>
      </c>
      <c r="I699" s="120">
        <f>I698+Sections!CD84</f>
        <v>28.089776347415949</v>
      </c>
    </row>
    <row r="700" spans="2:21">
      <c r="B700" s="120">
        <f>B$640+Sections!BU85</f>
        <v>1206.4618960799999</v>
      </c>
      <c r="C700" s="120">
        <f>Sections!BV85</f>
        <v>56.381283043492459</v>
      </c>
      <c r="D700" s="120">
        <f>Sections!BW85</f>
        <v>202.97261895657286</v>
      </c>
      <c r="E700" s="179">
        <f>Sections!BX85</f>
        <v>4</v>
      </c>
      <c r="F700" s="120">
        <f>Sections!CL85</f>
        <v>4.7104625432718503</v>
      </c>
      <c r="G700" s="120">
        <f>Sections!CE85</f>
        <v>572.19283397347385</v>
      </c>
      <c r="H700" s="120">
        <f>Sections!CC85</f>
        <v>56.464767800080025</v>
      </c>
      <c r="I700" s="120">
        <f>I699+Sections!CD85</f>
        <v>28.10749960831032</v>
      </c>
    </row>
    <row r="701" spans="2:21">
      <c r="B701" s="120">
        <f>B$640+Sections!BU86</f>
        <v>1207.4618960799999</v>
      </c>
      <c r="C701" s="120">
        <f>Sections!BV86</f>
        <v>56.464767800080025</v>
      </c>
      <c r="D701" s="120">
        <f>Sections!BW86</f>
        <v>203.2731640802881</v>
      </c>
      <c r="E701" s="179">
        <f>Sections!BX86</f>
        <v>4</v>
      </c>
      <c r="F701" s="120">
        <f>Sections!CL86</f>
        <v>4.7104625432718503</v>
      </c>
      <c r="G701" s="120">
        <f>Sections!CE86</f>
        <v>573.88860048905167</v>
      </c>
      <c r="H701" s="120">
        <f>Sections!CC86</f>
        <v>56.548129304190937</v>
      </c>
      <c r="I701" s="120">
        <f>I700+Sections!CD86</f>
        <v>28.125196703520214</v>
      </c>
    </row>
    <row r="702" spans="2:21">
      <c r="B702" s="120">
        <f>B$640+Sections!BU87</f>
        <v>1208.4618960799999</v>
      </c>
      <c r="C702" s="120">
        <f>Sections!BV87</f>
        <v>56.548129304190937</v>
      </c>
      <c r="D702" s="120">
        <f>Sections!BW87</f>
        <v>203.57326549508738</v>
      </c>
      <c r="E702" s="179">
        <f>Sections!BX87</f>
        <v>4</v>
      </c>
      <c r="F702" s="120">
        <f>Sections!CL87</f>
        <v>4.7104625432718503</v>
      </c>
      <c r="G702" s="120">
        <f>Sections!CE87</f>
        <v>575.5843670046296</v>
      </c>
      <c r="H702" s="120">
        <f>Sections!CC87</f>
        <v>56.631368100108986</v>
      </c>
      <c r="I702" s="120">
        <f>I701+Sections!CD87</f>
        <v>28.142867748593471</v>
      </c>
    </row>
    <row r="703" spans="2:21">
      <c r="B703" s="120">
        <f>B$640+Sections!BU88</f>
        <v>1209.4618960799999</v>
      </c>
      <c r="C703" s="120">
        <f>Sections!BV88</f>
        <v>56.631368100108986</v>
      </c>
      <c r="D703" s="120">
        <f>Sections!BW88</f>
        <v>203.87292516039236</v>
      </c>
      <c r="E703" s="179">
        <f>Sections!BX88</f>
        <v>4</v>
      </c>
      <c r="F703" s="120">
        <f>Sections!CL88</f>
        <v>4.7104625432718503</v>
      </c>
      <c r="G703" s="120">
        <f>Sections!CE88</f>
        <v>577.28013352020741</v>
      </c>
      <c r="H703" s="120">
        <f>Sections!CC88</f>
        <v>56.714484728123779</v>
      </c>
      <c r="I703" s="120">
        <f>I702+Sections!CD88</f>
        <v>28.16051285823</v>
      </c>
    </row>
    <row r="704" spans="2:21">
      <c r="B704" s="120">
        <f>B$640+Sections!BU89</f>
        <v>1210.4618960799999</v>
      </c>
      <c r="C704" s="120">
        <f>Sections!BV89</f>
        <v>56.714484728123779</v>
      </c>
      <c r="D704" s="120">
        <f>Sections!BW89</f>
        <v>204.1721450212456</v>
      </c>
      <c r="E704" s="179">
        <f>Sections!BX89</f>
        <v>4</v>
      </c>
      <c r="F704" s="120">
        <f>Sections!CL89</f>
        <v>4.7104625432718503</v>
      </c>
      <c r="G704" s="120">
        <f>Sections!CE89</f>
        <v>578.97590003578534</v>
      </c>
      <c r="H704" s="120">
        <f>Sections!CC89</f>
        <v>56.797479724571659</v>
      </c>
      <c r="I704" s="120">
        <f>I703+Sections!CD89</f>
        <v>28.178132146290451</v>
      </c>
    </row>
    <row r="705" spans="2:9">
      <c r="B705" s="120">
        <f>B$640+Sections!BU90</f>
        <v>1211.4618960799999</v>
      </c>
      <c r="C705" s="120">
        <f>Sections!BV90</f>
        <v>56.797479724571659</v>
      </c>
      <c r="D705" s="120">
        <f>Sections!BW90</f>
        <v>204.47092700845798</v>
      </c>
      <c r="E705" s="179">
        <f>Sections!BX90</f>
        <v>4</v>
      </c>
      <c r="F705" s="120">
        <f>Sections!CL90</f>
        <v>4.7104625432718503</v>
      </c>
      <c r="G705" s="120">
        <f>Sections!CE90</f>
        <v>580.67166655136316</v>
      </c>
      <c r="H705" s="120">
        <f>Sections!CC90</f>
        <v>56.88035362187609</v>
      </c>
      <c r="I705" s="120">
        <f>I704+Sections!CD90</f>
        <v>28.195725725804802</v>
      </c>
    </row>
    <row r="706" spans="2:9">
      <c r="B706" s="120">
        <f>B$640+Sections!BU91</f>
        <v>1212.4618960799999</v>
      </c>
      <c r="C706" s="120">
        <f>Sections!BV91</f>
        <v>56.88035362187609</v>
      </c>
      <c r="D706" s="120">
        <f>Sections!BW91</f>
        <v>204.76927303875394</v>
      </c>
      <c r="E706" s="179">
        <f>Sections!BX91</f>
        <v>4</v>
      </c>
      <c r="F706" s="120">
        <f>Sections!CL91</f>
        <v>4.7104625432718503</v>
      </c>
      <c r="G706" s="120">
        <f>Sections!CE91</f>
        <v>582.36743306694098</v>
      </c>
      <c r="H706" s="120">
        <f>Sections!CC91</f>
        <v>56.963106948587487</v>
      </c>
      <c r="I706" s="120">
        <f>I705+Sections!CD91</f>
        <v>28.213293708980807</v>
      </c>
    </row>
    <row r="707" spans="2:9">
      <c r="B707" s="120">
        <f>B$640+Sections!BU92</f>
        <v>1213.4618960799999</v>
      </c>
      <c r="C707" s="120">
        <f>Sections!BV92</f>
        <v>56.963106948587487</v>
      </c>
      <c r="D707" s="120">
        <f>Sections!BW92</f>
        <v>205.06718501491497</v>
      </c>
      <c r="E707" s="179">
        <f>Sections!BX92</f>
        <v>4</v>
      </c>
      <c r="F707" s="120">
        <f>Sections!CL92</f>
        <v>4.7104625432718503</v>
      </c>
      <c r="G707" s="120">
        <f>Sections!CE92</f>
        <v>584.06319958251891</v>
      </c>
      <c r="H707" s="120">
        <f>Sections!CC92</f>
        <v>57.045740229422563</v>
      </c>
      <c r="I707" s="120">
        <f>I706+Sections!CD92</f>
        <v>28.230836207212345</v>
      </c>
    </row>
    <row r="708" spans="2:9">
      <c r="B708" s="120">
        <f>B$640+Sections!BU93</f>
        <v>1214.4618960799999</v>
      </c>
      <c r="C708" s="120">
        <f>Sections!BV93</f>
        <v>57.045740229422563</v>
      </c>
      <c r="D708" s="120">
        <f>Sections!BW93</f>
        <v>205.36466482592124</v>
      </c>
      <c r="E708" s="179">
        <f>Sections!BX93</f>
        <v>4</v>
      </c>
      <c r="F708" s="120">
        <f>Sections!CL93</f>
        <v>4.7104625432718503</v>
      </c>
      <c r="G708" s="120">
        <f>Sections!CE93</f>
        <v>585.75896609809672</v>
      </c>
      <c r="H708" s="120">
        <f>Sections!CC93</f>
        <v>57.128253985303139</v>
      </c>
      <c r="I708" s="120">
        <f>I707+Sections!CD93</f>
        <v>28.248353331087671</v>
      </c>
    </row>
    <row r="709" spans="2:9">
      <c r="B709" s="120">
        <f>B$640+Sections!BU94</f>
        <v>1215.4618960799999</v>
      </c>
      <c r="C709" s="120">
        <f>Sections!BV94</f>
        <v>57.128253985303139</v>
      </c>
      <c r="D709" s="120">
        <f>Sections!BW94</f>
        <v>205.6617143470913</v>
      </c>
      <c r="E709" s="179">
        <f>Sections!BX94</f>
        <v>4</v>
      </c>
      <c r="F709" s="120">
        <f>Sections!CL94</f>
        <v>4.7104625432718503</v>
      </c>
      <c r="G709" s="120">
        <f>Sections!CE94</f>
        <v>587.45473261367476</v>
      </c>
      <c r="H709" s="120">
        <f>Sections!CC94</f>
        <v>57.21064873339445</v>
      </c>
      <c r="I709" s="120">
        <f>I708+Sections!CD94</f>
        <v>28.265845190397538</v>
      </c>
    </row>
    <row r="710" spans="2:9">
      <c r="B710" s="120">
        <f>B$640+Sections!BU95</f>
        <v>1216.4618960799999</v>
      </c>
      <c r="C710" s="120">
        <f>Sections!BV95</f>
        <v>57.21064873339445</v>
      </c>
      <c r="D710" s="120">
        <f>Sections!BW95</f>
        <v>205.95833544022003</v>
      </c>
      <c r="E710" s="179">
        <f>Sections!BX95</f>
        <v>4</v>
      </c>
      <c r="F710" s="120">
        <f>Sections!CL95</f>
        <v>4.7104625432718503</v>
      </c>
      <c r="G710" s="120">
        <f>Sections!CE95</f>
        <v>589.15049912925258</v>
      </c>
      <c r="H710" s="120">
        <f>Sections!CC95</f>
        <v>57.292924987142975</v>
      </c>
      <c r="I710" s="120">
        <f>I709+Sections!CD95</f>
        <v>28.283311894143235</v>
      </c>
    </row>
    <row r="711" spans="2:9">
      <c r="B711" s="120">
        <f>B$640+Sections!BU96</f>
        <v>1217.4618960799999</v>
      </c>
      <c r="C711" s="120">
        <f>Sections!BV96</f>
        <v>57.292924987142975</v>
      </c>
      <c r="D711" s="120">
        <f>Sections!BW96</f>
        <v>206.25452995371472</v>
      </c>
      <c r="E711" s="179">
        <f>Sections!BX96</f>
        <v>4</v>
      </c>
      <c r="F711" s="120">
        <f>Sections!CL96</f>
        <v>4.7104625432718503</v>
      </c>
      <c r="G711" s="120">
        <f>Sections!CE96</f>
        <v>590.84626564483051</v>
      </c>
      <c r="H711" s="120">
        <f>Sections!CC96</f>
        <v>57.375083256313758</v>
      </c>
      <c r="I711" s="120">
        <f>I710+Sections!CD96</f>
        <v>28.300753550544503</v>
      </c>
    </row>
    <row r="712" spans="2:9">
      <c r="B712" s="120">
        <f>B$640+Sections!BU97</f>
        <v>1218.4618960799999</v>
      </c>
      <c r="C712" s="120">
        <f>Sections!BV97</f>
        <v>57.375083256313758</v>
      </c>
      <c r="D712" s="120">
        <f>Sections!BW97</f>
        <v>206.55029972272953</v>
      </c>
      <c r="E712" s="179">
        <f>Sections!BX97</f>
        <v>4</v>
      </c>
      <c r="F712" s="120">
        <f>Sections!CL97</f>
        <v>4.7104625432718503</v>
      </c>
      <c r="G712" s="120">
        <f>Sections!CE97</f>
        <v>592.54203216040833</v>
      </c>
      <c r="H712" s="120">
        <f>Sections!CC97</f>
        <v>57.457124047027271</v>
      </c>
      <c r="I712" s="120">
        <f>I711+Sections!CD97</f>
        <v>28.318170267047364</v>
      </c>
    </row>
    <row r="713" spans="2:9">
      <c r="B713" s="120">
        <f>B$640+Sections!BU98</f>
        <v>1219.4618960799999</v>
      </c>
      <c r="C713" s="120">
        <f>Sections!BV98</f>
        <v>57.457124047027271</v>
      </c>
      <c r="D713" s="120">
        <f>Sections!BW98</f>
        <v>206.84564656929817</v>
      </c>
      <c r="E713" s="179">
        <f>Sections!BX98</f>
        <v>4</v>
      </c>
      <c r="F713" s="120">
        <f>Sections!CL98</f>
        <v>4.7104625432718503</v>
      </c>
      <c r="G713" s="120">
        <f>Sections!CE98</f>
        <v>594.23779867598637</v>
      </c>
      <c r="H713" s="120">
        <f>Sections!CC98</f>
        <v>57.539047861795765</v>
      </c>
      <c r="I713" s="120">
        <f>I712+Sections!CD98</f>
        <v>28.335562150331842</v>
      </c>
    </row>
    <row r="714" spans="2:9">
      <c r="B714" s="120">
        <f>B$640+Sections!BU99</f>
        <v>1220.4618960799999</v>
      </c>
      <c r="C714" s="120">
        <f>Sections!BV99</f>
        <v>57.539047861795765</v>
      </c>
      <c r="D714" s="120">
        <f>Sections!BW99</f>
        <v>207.14057230246476</v>
      </c>
      <c r="E714" s="179">
        <f>Sections!BX99</f>
        <v>4</v>
      </c>
      <c r="F714" s="120">
        <f>Sections!CL99</f>
        <v>4.7104625432718503</v>
      </c>
      <c r="G714" s="120">
        <f>Sections!CE99</f>
        <v>595.9335651915643</v>
      </c>
      <c r="H714" s="120">
        <f>Sections!CC99</f>
        <v>57.620855199559195</v>
      </c>
      <c r="I714" s="120">
        <f>I713+Sections!CD99</f>
        <v>28.352929306319588</v>
      </c>
    </row>
    <row r="715" spans="2:9">
      <c r="B715" s="120">
        <f>B$640+Sections!BU100</f>
        <v>1221.4618960799999</v>
      </c>
      <c r="C715" s="120">
        <f>Sections!BV100</f>
        <v>57.620855199559195</v>
      </c>
      <c r="D715" s="120">
        <f>Sections!BW100</f>
        <v>207.43507871841311</v>
      </c>
      <c r="E715" s="179">
        <f>Sections!BX100</f>
        <v>4</v>
      </c>
      <c r="F715" s="120">
        <f>Sections!CL100</f>
        <v>4.7104625432718503</v>
      </c>
      <c r="G715" s="120">
        <f>Sections!CE100</f>
        <v>597.62933170714211</v>
      </c>
      <c r="H715" s="120">
        <f>Sections!CC100</f>
        <v>57.702546555720673</v>
      </c>
      <c r="I715" s="120">
        <f>I714+Sections!CD100</f>
        <v>28.370271840181399</v>
      </c>
    </row>
    <row r="716" spans="2:9">
      <c r="B716" s="120">
        <f>B$640+Sections!BU101</f>
        <v>1222.4618960799999</v>
      </c>
      <c r="C716" s="120">
        <f>Sections!BV101</f>
        <v>57.702546555720673</v>
      </c>
      <c r="D716" s="120">
        <f>Sections!BW101</f>
        <v>207.72916760059442</v>
      </c>
      <c r="E716" s="179">
        <f>Sections!BX101</f>
        <v>4</v>
      </c>
      <c r="F716" s="120">
        <f>Sections!CL101</f>
        <v>4.7104625432718503</v>
      </c>
      <c r="G716" s="120">
        <f>Sections!CE101</f>
        <v>599.32509822272004</v>
      </c>
      <c r="H716" s="120">
        <f>Sections!CC101</f>
        <v>57.784122422181468</v>
      </c>
      <c r="I716" s="120">
        <f>I715+Sections!CD101</f>
        <v>28.387589856344654</v>
      </c>
    </row>
    <row r="717" spans="2:9">
      <c r="B717" s="120">
        <f>B$640+Sections!BU102</f>
        <v>1223.4618960799999</v>
      </c>
      <c r="C717" s="120">
        <f>Sections!BV102</f>
        <v>57.784122422181468</v>
      </c>
      <c r="D717" s="120">
        <f>Sections!BW102</f>
        <v>208.02284071985329</v>
      </c>
      <c r="E717" s="179">
        <f>Sections!BX102</f>
        <v>4</v>
      </c>
      <c r="F717" s="120">
        <f>Sections!CL102</f>
        <v>4.7104625432718503</v>
      </c>
      <c r="G717" s="120">
        <f>Sections!CE102</f>
        <v>601.02086473829797</v>
      </c>
      <c r="H717" s="120">
        <f>Sections!CC102</f>
        <v>57.865583287375571</v>
      </c>
      <c r="I717" s="120">
        <f>I716+Sections!CD102</f>
        <v>28.40488345850066</v>
      </c>
    </row>
    <row r="718" spans="2:9">
      <c r="B718" s="120">
        <f>B$640+Sections!BU103</f>
        <v>1224.4618960799999</v>
      </c>
      <c r="C718" s="120">
        <f>Sections!BV103</f>
        <v>57.865583287375571</v>
      </c>
      <c r="D718" s="120">
        <f>Sections!BW103</f>
        <v>208.31609983455206</v>
      </c>
      <c r="E718" s="179">
        <f>Sections!BX103</f>
        <v>4</v>
      </c>
      <c r="F718" s="120">
        <f>Sections!CL103</f>
        <v>4.7104625432718503</v>
      </c>
      <c r="G718" s="120">
        <f>Sections!CE103</f>
        <v>602.71663125387579</v>
      </c>
      <c r="H718" s="120">
        <f>Sections!CC103</f>
        <v>57.946929636303793</v>
      </c>
      <c r="I718" s="120">
        <f>I717+Sections!CD103</f>
        <v>28.422152749611872</v>
      </c>
    </row>
    <row r="719" spans="2:9">
      <c r="B719" s="120">
        <f>B$640+Sections!BU104</f>
        <v>1225.4618960799999</v>
      </c>
      <c r="C719" s="120">
        <f>Sections!BV104</f>
        <v>57.946929636303793</v>
      </c>
      <c r="D719" s="120">
        <f>Sections!BW104</f>
        <v>208.60894669069367</v>
      </c>
      <c r="E719" s="179">
        <f>Sections!BX104</f>
        <v>4</v>
      </c>
      <c r="F719" s="120">
        <f>Sections!CL104</f>
        <v>4.7104625432718503</v>
      </c>
      <c r="G719" s="120">
        <f>Sections!CE104</f>
        <v>604.41239776945372</v>
      </c>
      <c r="H719" s="120">
        <f>Sections!CC104</f>
        <v>58.028161950567473</v>
      </c>
      <c r="I719" s="120">
        <f>I718+Sections!CD104</f>
        <v>28.439397831919067</v>
      </c>
    </row>
    <row r="720" spans="2:9">
      <c r="B720" s="120">
        <f>B$640+Sections!BU105</f>
        <v>1226.4618960799999</v>
      </c>
      <c r="C720" s="120">
        <f>Sections!BV105</f>
        <v>58.028161950567473</v>
      </c>
      <c r="D720" s="120">
        <f>Sections!BW105</f>
        <v>208.90138302204289</v>
      </c>
      <c r="E720" s="179">
        <f>Sections!BX105</f>
        <v>4</v>
      </c>
      <c r="F720" s="120">
        <f>Sections!CL105</f>
        <v>4.7104625432718503</v>
      </c>
      <c r="G720" s="120">
        <f>Sections!CE105</f>
        <v>606.10816428503153</v>
      </c>
      <c r="H720" s="120">
        <f>Sections!CC105</f>
        <v>58.109280708401741</v>
      </c>
      <c r="I720" s="120">
        <f>I719+Sections!CD105</f>
        <v>28.456618806948395</v>
      </c>
    </row>
    <row r="721" spans="2:9">
      <c r="B721" s="120">
        <f>B$640+Sections!BU106</f>
        <v>1227.4618960799999</v>
      </c>
      <c r="C721" s="120">
        <f>Sections!BV106</f>
        <v>58.109280708401741</v>
      </c>
      <c r="D721" s="120">
        <f>Sections!BW106</f>
        <v>209.19341055024628</v>
      </c>
      <c r="E721" s="179">
        <f>Sections!BX106</f>
        <v>4</v>
      </c>
      <c r="F721" s="120">
        <f>Sections!CL106</f>
        <v>4.7104625432718503</v>
      </c>
      <c r="G721" s="120">
        <f>Sections!CE106</f>
        <v>607.80393080060958</v>
      </c>
      <c r="H721" s="120">
        <f>Sections!CC106</f>
        <v>58.190286384708358</v>
      </c>
      <c r="I721" s="120">
        <f>I720+Sections!CD106</f>
        <v>28.473815775518354</v>
      </c>
    </row>
    <row r="722" spans="2:9">
      <c r="B722" s="120">
        <f>B$640+Sections!BU107</f>
        <v>1228.4618960799999</v>
      </c>
      <c r="C722" s="120">
        <f>Sections!BV107</f>
        <v>58.190286384708358</v>
      </c>
      <c r="D722" s="120">
        <f>Sections!BW107</f>
        <v>209.4850309849501</v>
      </c>
      <c r="E722" s="179">
        <f>Sections!BX107</f>
        <v>4</v>
      </c>
      <c r="F722" s="120">
        <f>Sections!CL107</f>
        <v>4.7104625432718503</v>
      </c>
      <c r="G722" s="120">
        <f>Sections!CE107</f>
        <v>609.49969731618751</v>
      </c>
      <c r="H722" s="120">
        <f>Sections!CC107</f>
        <v>58.271179451088159</v>
      </c>
      <c r="I722" s="120">
        <f>I721+Sections!CD107</f>
        <v>28.490988837746677</v>
      </c>
    </row>
    <row r="723" spans="2:9">
      <c r="B723" s="120">
        <f>B$640+Sections!BU108</f>
        <v>1229.4618960799999</v>
      </c>
      <c r="C723" s="120">
        <f>Sections!BV108</f>
        <v>58.271179451088159</v>
      </c>
      <c r="D723" s="120">
        <f>Sections!BW108</f>
        <v>209.77624602391737</v>
      </c>
      <c r="E723" s="179">
        <f>Sections!BX108</f>
        <v>4</v>
      </c>
      <c r="F723" s="120">
        <f>Sections!CL108</f>
        <v>4.7104625432718503</v>
      </c>
      <c r="G723" s="120">
        <f>Sections!CE108</f>
        <v>611.19546383176532</v>
      </c>
      <c r="H723" s="120">
        <f>Sections!CC108</f>
        <v>58.351960375873084</v>
      </c>
      <c r="I723" s="120">
        <f>I722+Sections!CD108</f>
        <v>28.508138093057138</v>
      </c>
    </row>
    <row r="724" spans="2:9">
      <c r="B724" s="120">
        <f>B$640+Sections!BU109</f>
        <v>1230.4618960799999</v>
      </c>
      <c r="C724" s="120">
        <f>Sections!BV109</f>
        <v>58.351960375873084</v>
      </c>
      <c r="D724" s="120">
        <f>Sections!BW109</f>
        <v>210.0670573531431</v>
      </c>
      <c r="E724" s="179">
        <f>Sections!BX109</f>
        <v>4</v>
      </c>
      <c r="F724" s="120">
        <f>Sections!CL109</f>
        <v>4.7104625432718503</v>
      </c>
      <c r="G724" s="120">
        <f>Sections!CE109</f>
        <v>612.89123034734325</v>
      </c>
      <c r="H724" s="120">
        <f>Sections!CC109</f>
        <v>58.432629624157826</v>
      </c>
      <c r="I724" s="120">
        <f>I723+Sections!CD109</f>
        <v>28.525263640186253</v>
      </c>
    </row>
    <row r="725" spans="2:9">
      <c r="B725" s="120">
        <f>B$640+Sections!BU110</f>
        <v>1231.4618960799999</v>
      </c>
      <c r="C725" s="120">
        <f>Sections!BV110</f>
        <v>58.432629624157826</v>
      </c>
      <c r="D725" s="120">
        <f>Sections!BW110</f>
        <v>210.35746664696819</v>
      </c>
      <c r="E725" s="179">
        <f>Sections!BX110</f>
        <v>4</v>
      </c>
      <c r="F725" s="120">
        <f>Sections!CL110</f>
        <v>4.7104625432718503</v>
      </c>
      <c r="G725" s="120">
        <f>Sections!CE110</f>
        <v>614.58699686292118</v>
      </c>
      <c r="H725" s="120">
        <f>Sections!CC110</f>
        <v>58.51318765783104</v>
      </c>
      <c r="I725" s="120">
        <f>I724+Sections!CD110</f>
        <v>28.54236557718993</v>
      </c>
    </row>
    <row r="726" spans="2:9">
      <c r="B726" s="120">
        <f>B$640+Sections!BU111</f>
        <v>1232.4618960799999</v>
      </c>
      <c r="C726" s="120">
        <f>Sections!BV111</f>
        <v>58.51318765783104</v>
      </c>
      <c r="D726" s="120">
        <f>Sections!BW111</f>
        <v>210.64747556819174</v>
      </c>
      <c r="E726" s="179">
        <f>Sections!BX111</f>
        <v>4</v>
      </c>
      <c r="F726" s="120">
        <f>Sections!CL111</f>
        <v>4.7104625432718503</v>
      </c>
      <c r="G726" s="120">
        <f>Sections!CE111</f>
        <v>616.28276337849911</v>
      </c>
      <c r="H726" s="120">
        <f>Sections!CC111</f>
        <v>58.593634935606225</v>
      </c>
      <c r="I726" s="120">
        <f>I725+Sections!CD111</f>
        <v>28.559444001450004</v>
      </c>
    </row>
    <row r="727" spans="2:9">
      <c r="B727" s="120">
        <f>B$640+Sections!BU112</f>
        <v>1233.4618960799999</v>
      </c>
      <c r="C727" s="120">
        <f>Sections!BV112</f>
        <v>58.593634935606225</v>
      </c>
      <c r="D727" s="120">
        <f>Sections!BW112</f>
        <v>210.93708576818241</v>
      </c>
      <c r="E727" s="179">
        <f>Sections!BX112</f>
        <v>4</v>
      </c>
      <c r="F727" s="120">
        <f>Sections!CL112</f>
        <v>4.7104625432718503</v>
      </c>
      <c r="G727" s="120">
        <f>Sections!CE112</f>
        <v>617.97852989407693</v>
      </c>
      <c r="H727" s="120">
        <f>Sections!CC112</f>
        <v>58.673971913052199</v>
      </c>
      <c r="I727" s="120">
        <f>I726+Sections!CD112</f>
        <v>28.576499009680717</v>
      </c>
    </row>
    <row r="728" spans="2:9">
      <c r="B728" s="120">
        <f>B$640+Sections!BU113</f>
        <v>1234.4618960799999</v>
      </c>
      <c r="C728" s="120">
        <f>Sections!BV113</f>
        <v>58.673971913052199</v>
      </c>
      <c r="D728" s="120">
        <f>Sections!BW113</f>
        <v>211.22629888698793</v>
      </c>
      <c r="E728" s="179">
        <f>Sections!BX113</f>
        <v>4</v>
      </c>
      <c r="F728" s="120">
        <f>Sections!CL113</f>
        <v>4.7104625432718503</v>
      </c>
      <c r="G728" s="120">
        <f>Sections!CE113</f>
        <v>619.67429640965486</v>
      </c>
      <c r="H728" s="120">
        <f>Sections!CC113</f>
        <v>58.754199042623178</v>
      </c>
      <c r="I728" s="120">
        <f>I727+Sections!CD113</f>
        <v>28.593530697935105</v>
      </c>
    </row>
    <row r="729" spans="2:9">
      <c r="B729" s="120">
        <f>B$640+Sections!BU114</f>
        <v>1235.4618960799999</v>
      </c>
      <c r="C729" s="120">
        <f>Sections!BV114</f>
        <v>58.754199042623178</v>
      </c>
      <c r="D729" s="120">
        <f>Sections!BW114</f>
        <v>211.51511655344345</v>
      </c>
      <c r="E729" s="179">
        <f>Sections!BX114</f>
        <v>4</v>
      </c>
      <c r="F729" s="120">
        <f>Sections!CL114</f>
        <v>4.7104625432718503</v>
      </c>
      <c r="G729" s="120">
        <f>Sections!CE114</f>
        <v>621.37006292523279</v>
      </c>
      <c r="H729" s="120">
        <f>Sections!CC114</f>
        <v>58.834316773688521</v>
      </c>
      <c r="I729" s="120">
        <f>I728+Sections!CD114</f>
        <v>28.610539161611307</v>
      </c>
    </row>
    <row r="730" spans="2:9">
      <c r="B730" s="120">
        <f>B$640+Sections!BU115</f>
        <v>1236.4618960799999</v>
      </c>
      <c r="C730" s="120">
        <f>Sections!BV115</f>
        <v>58.834316773688521</v>
      </c>
      <c r="D730" s="120">
        <f>Sections!BW115</f>
        <v>211.80354038527867</v>
      </c>
      <c r="E730" s="179">
        <f>Sections!BX115</f>
        <v>4</v>
      </c>
      <c r="F730" s="120">
        <f>Sections!CL115</f>
        <v>4.7104625432718503</v>
      </c>
      <c r="G730" s="120">
        <f>Sections!CE115</f>
        <v>623.06582944081072</v>
      </c>
      <c r="H730" s="120">
        <f>Sections!CC115</f>
        <v>58.91432555256209</v>
      </c>
      <c r="I730" s="120">
        <f>I729+Sections!CD115</f>
        <v>28.627524495458797</v>
      </c>
    </row>
    <row r="731" spans="2:9">
      <c r="B731" s="120">
        <f>B$640+Sections!BU116</f>
        <v>1237.4618960799999</v>
      </c>
      <c r="C731" s="120">
        <f>Sections!BV116</f>
        <v>58.91432555256209</v>
      </c>
      <c r="D731" s="120">
        <f>Sections!BW116</f>
        <v>212.09157198922352</v>
      </c>
      <c r="E731" s="179">
        <f>Sections!BX116</f>
        <v>4</v>
      </c>
      <c r="F731" s="120">
        <f>Sections!CL116</f>
        <v>4.7104625432718503</v>
      </c>
      <c r="G731" s="120">
        <f>Sections!CE116</f>
        <v>624.76159595638865</v>
      </c>
      <c r="H731" s="120">
        <f>Sections!CC116</f>
        <v>58.994225822531263</v>
      </c>
      <c r="I731" s="120">
        <f>I730+Sections!CD116</f>
        <v>28.644486793584552</v>
      </c>
    </row>
    <row r="732" spans="2:9">
      <c r="B732" s="120">
        <f>B$640+Sections!BU117</f>
        <v>1238.4618960799999</v>
      </c>
      <c r="C732" s="120">
        <f>Sections!BV117</f>
        <v>58.994225822531263</v>
      </c>
      <c r="D732" s="120">
        <f>Sections!BW117</f>
        <v>212.37921296111256</v>
      </c>
      <c r="E732" s="179">
        <f>Sections!BX117</f>
        <v>4</v>
      </c>
      <c r="F732" s="120">
        <f>Sections!CL117</f>
        <v>4.7104625432718503</v>
      </c>
      <c r="G732" s="120">
        <f>Sections!CE117</f>
        <v>626.45736247196658</v>
      </c>
      <c r="H732" s="120">
        <f>Sections!CC117</f>
        <v>59.074018023885579</v>
      </c>
      <c r="I732" s="120">
        <f>I731+Sections!CD117</f>
        <v>28.661426149459121</v>
      </c>
    </row>
    <row r="733" spans="2:9">
      <c r="B733" s="120">
        <f>B$640+Sections!BU118</f>
        <v>1239.4618960799999</v>
      </c>
      <c r="C733" s="120">
        <f>Sections!BV118</f>
        <v>59.074018023885579</v>
      </c>
      <c r="D733" s="120">
        <f>Sections!BW118</f>
        <v>212.66646488598809</v>
      </c>
      <c r="E733" s="179">
        <f>Sections!BX118</f>
        <v>4</v>
      </c>
      <c r="F733" s="120">
        <f>Sections!CL118</f>
        <v>4.7104625432718503</v>
      </c>
      <c r="G733" s="120">
        <f>Sections!CE118</f>
        <v>628.15312898754451</v>
      </c>
      <c r="H733" s="120">
        <f>Sections!CC118</f>
        <v>59.153702593945056</v>
      </c>
      <c r="I733" s="120">
        <f>I732+Sections!CD118</f>
        <v>28.678342655922652</v>
      </c>
    </row>
    <row r="734" spans="2:9">
      <c r="B734" s="120">
        <f>B$640+Sections!BU119</f>
        <v>1240.4618960799999</v>
      </c>
      <c r="C734" s="120">
        <f>Sections!BV119</f>
        <v>59.153702593945056</v>
      </c>
      <c r="D734" s="120">
        <f>Sections!BW119</f>
        <v>212.9533293382022</v>
      </c>
      <c r="E734" s="179">
        <f>Sections!BX119</f>
        <v>4</v>
      </c>
      <c r="F734" s="120">
        <f>Sections!CL119</f>
        <v>4.7104625432718503</v>
      </c>
      <c r="G734" s="120">
        <f>Sections!CE119</f>
        <v>629.84889550312232</v>
      </c>
      <c r="H734" s="120">
        <f>Sections!CC119</f>
        <v>59.233279967088144</v>
      </c>
      <c r="I734" s="120">
        <f>I733+Sections!CD119</f>
        <v>28.695236405190812</v>
      </c>
    </row>
    <row r="735" spans="2:9">
      <c r="B735" s="120">
        <f>B$640+Sections!BU120</f>
        <v>1241.4618960799999</v>
      </c>
      <c r="C735" s="120">
        <f>Sections!BV120</f>
        <v>59.233279967088144</v>
      </c>
      <c r="D735" s="120">
        <f>Sections!BW120</f>
        <v>213.23980788151732</v>
      </c>
      <c r="E735" s="179">
        <f>Sections!BX120</f>
        <v>4</v>
      </c>
      <c r="F735" s="120">
        <f>Sections!CL120</f>
        <v>4.7104625432718503</v>
      </c>
      <c r="G735" s="120">
        <f>Sections!CE120</f>
        <v>631.54466201870014</v>
      </c>
      <c r="H735" s="120">
        <f>Sections!CC120</f>
        <v>59.312750574779358</v>
      </c>
      <c r="I735" s="120">
        <f>I734+Sections!CD120</f>
        <v>28.712107488860656</v>
      </c>
    </row>
    <row r="736" spans="2:9">
      <c r="B736" s="120">
        <f>B$640+Sections!BU121</f>
        <v>1242.4618960799999</v>
      </c>
      <c r="C736" s="120">
        <f>Sections!BV121</f>
        <v>59.312750574779358</v>
      </c>
      <c r="D736" s="120">
        <f>Sections!BW121</f>
        <v>213.5259020692057</v>
      </c>
      <c r="E736" s="179">
        <f>Sections!BX121</f>
        <v>4</v>
      </c>
      <c r="F736" s="120">
        <f>Sections!CL121</f>
        <v>4.7104625432718503</v>
      </c>
      <c r="G736" s="120">
        <f>Sections!CE121</f>
        <v>633.24042853427795</v>
      </c>
      <c r="H736" s="120">
        <f>Sections!CC121</f>
        <v>59.392114845596574</v>
      </c>
      <c r="I736" s="120">
        <f>I735+Sections!CD121</f>
        <v>28.728955997916433</v>
      </c>
    </row>
    <row r="737" spans="1:10">
      <c r="B737" s="120">
        <f>B$640+Sections!BU122</f>
        <v>1243.4618960799999</v>
      </c>
      <c r="C737" s="120">
        <f>Sections!BV122</f>
        <v>59.392114845596574</v>
      </c>
      <c r="D737" s="120">
        <f>Sections!BW122</f>
        <v>213.81161344414767</v>
      </c>
      <c r="E737" s="179">
        <f>Sections!BX122</f>
        <v>4</v>
      </c>
      <c r="F737" s="120">
        <f>Sections!CL122</f>
        <v>4.7104625432718503</v>
      </c>
      <c r="G737" s="120">
        <f>Sections!CE122</f>
        <v>634.93619504985588</v>
      </c>
      <c r="H737" s="120">
        <f>Sections!CC122</f>
        <v>59.471373205257983</v>
      </c>
      <c r="I737" s="120">
        <f>I736+Sections!CD122</f>
        <v>28.745782022735295</v>
      </c>
    </row>
    <row r="738" spans="1:10">
      <c r="B738" s="120">
        <f>B$640+Sections!BU123</f>
        <v>1244.4618960799999</v>
      </c>
      <c r="C738" s="120">
        <f>Sections!BV123</f>
        <v>59.471373205257983</v>
      </c>
      <c r="D738" s="120">
        <f>Sections!BW123</f>
        <v>214.09694353892874</v>
      </c>
      <c r="E738" s="179">
        <f>Sections!BX123</f>
        <v>4</v>
      </c>
      <c r="F738" s="120">
        <f>Sections!CL123</f>
        <v>4.7104625432718503</v>
      </c>
      <c r="G738" s="120">
        <f>Sections!CE123</f>
        <v>636.63196156543393</v>
      </c>
      <c r="H738" s="120">
        <f>Sections!CC123</f>
        <v>59.550526076648737</v>
      </c>
      <c r="I738" s="120">
        <f>I737+Sections!CD123</f>
        <v>28.762585653092955</v>
      </c>
    </row>
    <row r="739" spans="1:10">
      <c r="B739" s="120">
        <f>B$640+Sections!BU124</f>
        <v>1245.4618960799999</v>
      </c>
      <c r="C739" s="120">
        <f>Sections!BV124</f>
        <v>59.550526076648737</v>
      </c>
      <c r="D739" s="120">
        <f>Sections!BW124</f>
        <v>214.38189387593545</v>
      </c>
      <c r="E739" s="179">
        <f>Sections!BX124</f>
        <v>4</v>
      </c>
      <c r="F739" s="120">
        <f>Sections!CL124</f>
        <v>4.7104625432718503</v>
      </c>
      <c r="G739" s="120">
        <f>Sections!CE124</f>
        <v>638.32772808101174</v>
      </c>
      <c r="H739" s="120">
        <f>Sections!CC124</f>
        <v>59.629573879847278</v>
      </c>
      <c r="I739" s="120">
        <f>I738+Sections!CD124</f>
        <v>28.779366978169289</v>
      </c>
    </row>
    <row r="740" spans="1:10">
      <c r="B740" s="120">
        <f>B$640+Sections!BU125</f>
        <v>1246.4618960799999</v>
      </c>
      <c r="C740" s="120">
        <f>Sections!BV125</f>
        <v>59.629573879847278</v>
      </c>
      <c r="D740" s="120">
        <f>Sections!BW125</f>
        <v>214.66646596745019</v>
      </c>
      <c r="E740" s="179">
        <f>Sections!BX125</f>
        <v>4</v>
      </c>
      <c r="F740" s="120">
        <f>Sections!CL125</f>
        <v>4.7104625432718503</v>
      </c>
      <c r="G740" s="120">
        <f>Sections!CE125</f>
        <v>640.02349459658967</v>
      </c>
      <c r="H740" s="120">
        <f>Sections!CC125</f>
        <v>59.708517032151356</v>
      </c>
      <c r="I740" s="120">
        <f>I739+Sections!CD125</f>
        <v>28.796126086553844</v>
      </c>
    </row>
    <row r="741" spans="1:10">
      <c r="B741" s="120">
        <f>B$640+Sections!BU126</f>
        <v>1247.4618960799999</v>
      </c>
      <c r="C741" s="120">
        <f>Sections!BV126</f>
        <v>59.708517032151356</v>
      </c>
      <c r="D741" s="120">
        <f>Sections!BW126</f>
        <v>214.9506613157449</v>
      </c>
      <c r="E741" s="179">
        <f>Sections!BX126</f>
        <v>4</v>
      </c>
      <c r="F741" s="120">
        <f>Sections!CL126</f>
        <v>4.7104625432718503</v>
      </c>
      <c r="G741" s="120">
        <f>Sections!CE126</f>
        <v>641.71926111216749</v>
      </c>
      <c r="H741" s="120">
        <f>Sections!CC126</f>
        <v>59.787355948103709</v>
      </c>
      <c r="I741" s="120">
        <f>I740+Sections!CD126</f>
        <v>28.812863066251296</v>
      </c>
    </row>
    <row r="742" spans="1:10">
      <c r="B742" s="120">
        <f>B$640+Sections!BU127</f>
        <v>1248.4618960799999</v>
      </c>
      <c r="C742" s="120">
        <f>Sections!BV127</f>
        <v>59.787355948103709</v>
      </c>
      <c r="D742" s="120">
        <f>Sections!BW127</f>
        <v>215.23448141317337</v>
      </c>
      <c r="E742" s="179">
        <f>Sections!BX127</f>
        <v>4</v>
      </c>
      <c r="F742" s="120">
        <f>Sections!CL127</f>
        <v>4.7104625432718503</v>
      </c>
      <c r="G742" s="120">
        <f>Sections!CE127</f>
        <v>643.4150276277453</v>
      </c>
      <c r="H742" s="120">
        <f>Sections!CC127</f>
        <v>59.866091039517485</v>
      </c>
      <c r="I742" s="120">
        <f>I741+Sections!CD127</f>
        <v>28.829578004686852</v>
      </c>
    </row>
    <row r="743" spans="1:10">
      <c r="B743" s="120">
        <f>B$640+Sections!BU128</f>
        <v>1249.4618960799999</v>
      </c>
      <c r="C743" s="120">
        <f>Sections!BV128</f>
        <v>59.866091039517485</v>
      </c>
      <c r="D743" s="120">
        <f>Sections!BW128</f>
        <v>215.51792774226294</v>
      </c>
      <c r="E743" s="179">
        <f>Sections!BX128</f>
        <v>4</v>
      </c>
      <c r="F743" s="120">
        <f>Sections!CL128</f>
        <v>4.7104625432718503</v>
      </c>
      <c r="G743" s="120">
        <f>Sections!CE128</f>
        <v>645.11079414332323</v>
      </c>
      <c r="H743" s="120">
        <f>Sections!CC128</f>
        <v>59.944722715501314</v>
      </c>
      <c r="I743" s="120">
        <f>I742+Sections!CD128</f>
        <v>28.846270988711559</v>
      </c>
    </row>
    <row r="744" spans="1:10">
      <c r="B744" s="120">
        <f>B$640+Sections!BU129</f>
        <v>1250.4618960799999</v>
      </c>
      <c r="C744" s="120">
        <f>Sections!BV129</f>
        <v>59.944722715501314</v>
      </c>
      <c r="D744" s="120">
        <f>Sections!BW129</f>
        <v>215.80100177580474</v>
      </c>
      <c r="E744" s="179">
        <f>Sections!BX129</f>
        <v>4</v>
      </c>
      <c r="F744" s="120">
        <f>Sections!CL129</f>
        <v>4.7104625432718503</v>
      </c>
      <c r="G744" s="120">
        <f>Sections!CE129</f>
        <v>646.80656065890105</v>
      </c>
      <c r="H744" s="120">
        <f>Sections!CC129</f>
        <v>60.023251382484126</v>
      </c>
      <c r="I744" s="120">
        <f>I743+Sections!CD129</f>
        <v>28.862942104607594</v>
      </c>
    </row>
    <row r="745" spans="1:10">
      <c r="B745" s="120">
        <f>B$640+Sections!BU130</f>
        <v>1251.4618960799999</v>
      </c>
      <c r="C745" s="120">
        <f>Sections!BV130</f>
        <v>60.023251382484126</v>
      </c>
      <c r="D745" s="120">
        <f>Sections!BW130</f>
        <v>216.08370497694287</v>
      </c>
      <c r="E745" s="179">
        <f>Sections!BX130</f>
        <v>4</v>
      </c>
      <c r="F745" s="120">
        <f>Sections!CL130</f>
        <v>4.7104625432718503</v>
      </c>
      <c r="G745" s="120">
        <f>Sections!CE130</f>
        <v>648.50232717447875</v>
      </c>
      <c r="H745" s="120">
        <f>Sections!CC130</f>
        <v>60.101677444239655</v>
      </c>
      <c r="I745" s="120">
        <f>I744+Sections!CD130</f>
        <v>28.879591438093442</v>
      </c>
    </row>
    <row r="746" spans="1:10" ht="14.65" thickBot="1">
      <c r="B746" s="120">
        <f>B$640+Sections!BU131</f>
        <v>1251.5375755499999</v>
      </c>
      <c r="C746" s="120">
        <f>Sections!BV131</f>
        <v>60.101677444239655</v>
      </c>
      <c r="D746" s="120">
        <f>Sections!BW131</f>
        <v>216.36603879926275</v>
      </c>
      <c r="E746" s="179">
        <f>Sections!BX131</f>
        <v>4</v>
      </c>
      <c r="F746" s="120">
        <f>Sections!CL131</f>
        <v>4.7104625432718503</v>
      </c>
      <c r="G746" s="120">
        <f>Sections!CE131</f>
        <v>650.19809369005657</v>
      </c>
      <c r="H746" s="120">
        <f>Sections!CC131</f>
        <v>60.180001301910664</v>
      </c>
      <c r="I746" s="120">
        <f>I745+Sections!CD131</f>
        <v>28.896219074329057</v>
      </c>
    </row>
    <row r="747" spans="1:10" ht="14.65" thickBot="1">
      <c r="A747" s="184" t="s">
        <v>254</v>
      </c>
      <c r="B747" s="181">
        <f>B746+D10</f>
        <v>1375.14301682</v>
      </c>
      <c r="C747" s="181">
        <f>'Full Lap Simulation'!E10</f>
        <v>60.180001301910664</v>
      </c>
      <c r="D747" s="181">
        <f>C747*3.6</f>
        <v>216.64800468687841</v>
      </c>
      <c r="E747" s="182">
        <f>'Full Lap Simulation'!I10</f>
        <v>4</v>
      </c>
      <c r="F747" s="181">
        <v>0</v>
      </c>
      <c r="G747" s="181">
        <f>0.5*Sections!$U$2*Sections!$T$2*C747^2</f>
        <v>651.8938602056345</v>
      </c>
      <c r="H747" s="185">
        <f>C747</f>
        <v>60.180001301910664</v>
      </c>
      <c r="I747" s="181">
        <f>I746+J10</f>
        <v>30.950147931025104</v>
      </c>
      <c r="J747" s="186" t="s">
        <v>255</v>
      </c>
    </row>
    <row r="748" spans="1:10">
      <c r="B748" s="126">
        <f>B$747+Sections!CO26</f>
        <v>1375.14301682</v>
      </c>
      <c r="C748" s="126">
        <f>Sections!CP26</f>
        <v>60.180001301910664</v>
      </c>
      <c r="D748" s="126">
        <f>Sections!CQ26</f>
        <v>216.64800468687841</v>
      </c>
      <c r="E748" s="8">
        <f>Sections!CR26</f>
        <v>4</v>
      </c>
      <c r="F748" s="120">
        <f>Sections!$DF26</f>
        <v>4.7104625432718503</v>
      </c>
      <c r="G748" s="126">
        <f>Sections!$CY26</f>
        <v>651.8938602056345</v>
      </c>
      <c r="H748" s="126">
        <f>Sections!CW26</f>
        <v>60.258223354032879</v>
      </c>
      <c r="I748" s="126">
        <f>I747+Sections!CX26</f>
        <v>30.96675395461698</v>
      </c>
    </row>
    <row r="749" spans="1:10">
      <c r="B749" s="126">
        <f>B$747+Sections!CO27</f>
        <v>1376.14301682</v>
      </c>
      <c r="C749" s="126">
        <f>Sections!CP27</f>
        <v>60.258223354032879</v>
      </c>
      <c r="D749" s="126">
        <f>Sections!CQ27</f>
        <v>216.92960407451838</v>
      </c>
      <c r="E749" s="8">
        <f>Sections!CR27</f>
        <v>4</v>
      </c>
      <c r="F749" s="120">
        <f>Sections!$DF27</f>
        <v>4.7104625432718503</v>
      </c>
      <c r="G749" s="126">
        <f>Sections!$CY27</f>
        <v>653.58962672121231</v>
      </c>
      <c r="H749" s="126">
        <f>Sections!CW27</f>
        <v>60.126003345491831</v>
      </c>
      <c r="I749" s="126">
        <f>I748+Sections!CX27</f>
        <v>30.983367426787151</v>
      </c>
    </row>
    <row r="750" spans="1:10">
      <c r="B750" s="126">
        <f>B$747+Sections!CO28</f>
        <v>1377.14301682</v>
      </c>
      <c r="C750" s="126">
        <f>Sections!CP28</f>
        <v>60.126003345491831</v>
      </c>
      <c r="D750" s="126">
        <f>Sections!CQ28</f>
        <v>216.45361204377059</v>
      </c>
      <c r="E750" s="8">
        <f>Sections!CR28</f>
        <v>4</v>
      </c>
      <c r="F750" s="120">
        <f>Sections!$DF28</f>
        <v>4.7104625432718503</v>
      </c>
      <c r="G750" s="126">
        <f>Sections!$CY28</f>
        <v>650.72453009437709</v>
      </c>
      <c r="H750" s="126">
        <f>Sections!CW28</f>
        <v>59.993311040000123</v>
      </c>
      <c r="I750" s="126">
        <f>I749+Sections!CX28</f>
        <v>31.000017538471784</v>
      </c>
    </row>
    <row r="751" spans="1:10">
      <c r="B751" s="126">
        <f>B$747+Sections!CO29</f>
        <v>1378.14301682</v>
      </c>
      <c r="C751" s="126">
        <f>Sections!CP29</f>
        <v>59.993311040000123</v>
      </c>
      <c r="D751" s="126">
        <f>Sections!CQ29</f>
        <v>215.97591974400044</v>
      </c>
      <c r="E751" s="8">
        <f>Sections!CR29</f>
        <v>4</v>
      </c>
      <c r="F751" s="120">
        <f>Sections!$DF29</f>
        <v>4.7104625432718503</v>
      </c>
      <c r="G751" s="126">
        <f>Sections!$CY29</f>
        <v>647.8555265175961</v>
      </c>
      <c r="H751" s="126">
        <f>Sections!CW29</f>
        <v>59.860143049501012</v>
      </c>
      <c r="I751" s="126">
        <f>I750+Sections!CX29</f>
        <v>31.01670458362366</v>
      </c>
    </row>
    <row r="752" spans="1:10">
      <c r="B752" s="126">
        <f>B$747+Sections!CO30</f>
        <v>1379.14301682</v>
      </c>
      <c r="C752" s="126">
        <f>Sections!CP30</f>
        <v>59.860143049501012</v>
      </c>
      <c r="D752" s="126">
        <f>Sections!CQ30</f>
        <v>215.49651497820363</v>
      </c>
      <c r="E752" s="8">
        <f>Sections!CR30</f>
        <v>4</v>
      </c>
      <c r="F752" s="120">
        <f>Sections!$DF30</f>
        <v>4.7104625432718503</v>
      </c>
      <c r="G752" s="126">
        <f>Sections!$CY30</f>
        <v>644.98261066321027</v>
      </c>
      <c r="H752" s="126">
        <f>Sections!CW30</f>
        <v>59.72649594407158</v>
      </c>
      <c r="I752" s="126">
        <f>I751+Sections!CX30</f>
        <v>31.033428859987907</v>
      </c>
    </row>
    <row r="753" spans="2:9">
      <c r="B753" s="126">
        <f>B$747+Sections!CO31</f>
        <v>1380.14301682</v>
      </c>
      <c r="C753" s="126">
        <f>Sections!CP31</f>
        <v>59.72649594407158</v>
      </c>
      <c r="D753" s="126">
        <f>Sections!CQ31</f>
        <v>215.01538539865768</v>
      </c>
      <c r="E753" s="8">
        <f>Sections!CR31</f>
        <v>4</v>
      </c>
      <c r="F753" s="120">
        <f>Sections!$DF31</f>
        <v>4.7104625432718503</v>
      </c>
      <c r="G753" s="126">
        <f>Sections!$CY31</f>
        <v>642.10577719629578</v>
      </c>
      <c r="H753" s="126">
        <f>Sections!CW31</f>
        <v>59.592366251179712</v>
      </c>
      <c r="I753" s="126">
        <f>I752+Sections!CX31</f>
        <v>31.050190669170494</v>
      </c>
    </row>
    <row r="754" spans="2:9">
      <c r="B754" s="126">
        <f>B$747+Sections!CO32</f>
        <v>1381.14301682</v>
      </c>
      <c r="C754" s="126">
        <f>Sections!CP32</f>
        <v>59.592366251179712</v>
      </c>
      <c r="D754" s="126">
        <f>Sections!CQ32</f>
        <v>214.53251850424698</v>
      </c>
      <c r="E754" s="8">
        <f>Sections!CR32</f>
        <v>4</v>
      </c>
      <c r="F754" s="120">
        <f>Sections!$DF32</f>
        <v>4.7104625432718503</v>
      </c>
      <c r="G754" s="126">
        <f>Sections!$CY32</f>
        <v>639.22502077465367</v>
      </c>
      <c r="H754" s="126">
        <f>Sections!CW32</f>
        <v>59.457750454923882</v>
      </c>
      <c r="I754" s="126">
        <f>I753+Sections!CX32</f>
        <v>31.066990316708324</v>
      </c>
    </row>
    <row r="755" spans="2:9">
      <c r="B755" s="126">
        <f>B$747+Sections!CO33</f>
        <v>1382.14301682</v>
      </c>
      <c r="C755" s="126">
        <f>Sections!CP33</f>
        <v>59.457750454923882</v>
      </c>
      <c r="D755" s="126">
        <f>Sections!CQ33</f>
        <v>214.04790163772597</v>
      </c>
      <c r="E755" s="8">
        <f>Sections!CR33</f>
        <v>4</v>
      </c>
      <c r="F755" s="120">
        <f>Sections!$DF33</f>
        <v>4.7104625432718503</v>
      </c>
      <c r="G755" s="126">
        <f>Sections!$CY33</f>
        <v>636.34033604880017</v>
      </c>
      <c r="H755" s="126">
        <f>Sections!CW33</f>
        <v>59.322644995255352</v>
      </c>
      <c r="I755" s="126">
        <f>I754+Sections!CX33</f>
        <v>31.083828112140978</v>
      </c>
    </row>
    <row r="756" spans="2:9">
      <c r="B756" s="126">
        <f>B$747+Sections!CO34</f>
        <v>1383.14301682</v>
      </c>
      <c r="C756" s="126">
        <f>Sections!CP34</f>
        <v>59.322644995255352</v>
      </c>
      <c r="D756" s="126">
        <f>Sections!CQ34</f>
        <v>213.56152198291926</v>
      </c>
      <c r="E756" s="8">
        <f>Sections!CR34</f>
        <v>4</v>
      </c>
      <c r="F756" s="120">
        <f>Sections!$DF34</f>
        <v>4.7104625432718503</v>
      </c>
      <c r="G756" s="126">
        <f>Sections!$CY34</f>
        <v>633.4517176619571</v>
      </c>
      <c r="H756" s="126">
        <f>Sections!CW34</f>
        <v>59.187046267182154</v>
      </c>
      <c r="I756" s="126">
        <f>I755+Sections!CX34</f>
        <v>31.100704369084141</v>
      </c>
    </row>
    <row r="757" spans="2:9">
      <c r="B757" s="126">
        <f>B$747+Sections!CO35</f>
        <v>1384.14301682</v>
      </c>
      <c r="C757" s="126">
        <f>Sections!CP35</f>
        <v>59.187046267182154</v>
      </c>
      <c r="D757" s="126">
        <f>Sections!CQ35</f>
        <v>213.07336656185575</v>
      </c>
      <c r="E757" s="8">
        <f>Sections!CR35</f>
        <v>4</v>
      </c>
      <c r="F757" s="120">
        <f>Sections!$DF35</f>
        <v>4.7104625432718503</v>
      </c>
      <c r="G757" s="126">
        <f>Sections!$CY35</f>
        <v>630.55916025004092</v>
      </c>
      <c r="H757" s="126">
        <f>Sections!CW35</f>
        <v>59.050950619954463</v>
      </c>
      <c r="I757" s="126">
        <f>I756+Sections!CX35</f>
        <v>31.117619405304765</v>
      </c>
    </row>
    <row r="758" spans="2:9">
      <c r="B758" s="126">
        <f>B$747+Sections!CO36</f>
        <v>1385.14301682</v>
      </c>
      <c r="C758" s="126">
        <f>Sections!CP36</f>
        <v>59.050950619954463</v>
      </c>
      <c r="D758" s="126">
        <f>Sections!CQ36</f>
        <v>212.58342223183607</v>
      </c>
      <c r="E758" s="8">
        <f>Sections!CR36</f>
        <v>4</v>
      </c>
      <c r="F758" s="120">
        <f>Sections!$DF36</f>
        <v>4.7104625432718503</v>
      </c>
      <c r="G758" s="126">
        <f>Sections!$CY36</f>
        <v>627.66265844165412</v>
      </c>
      <c r="H758" s="126">
        <f>Sections!CW36</f>
        <v>58.914354356230717</v>
      </c>
      <c r="I758" s="126">
        <f>I757+Sections!CX36</f>
        <v>31.134573542798019</v>
      </c>
    </row>
    <row r="759" spans="2:9">
      <c r="B759" s="126">
        <f>B$747+Sections!CO37</f>
        <v>1386.14301682</v>
      </c>
      <c r="C759" s="126">
        <f>Sections!CP37</f>
        <v>58.914354356230717</v>
      </c>
      <c r="D759" s="126">
        <f>Sections!CQ37</f>
        <v>212.09167568243058</v>
      </c>
      <c r="E759" s="8">
        <f>Sections!CR37</f>
        <v>4</v>
      </c>
      <c r="F759" s="120">
        <f>Sections!$DF37</f>
        <v>4.7104625432718503</v>
      </c>
      <c r="G759" s="126">
        <f>Sections!$CY37</f>
        <v>624.7622068580738</v>
      </c>
      <c r="H759" s="126">
        <f>Sections!CW37</f>
        <v>58.777253731223993</v>
      </c>
      <c r="I759" s="126">
        <f>I758+Sections!CX37</f>
        <v>31.151567107866089</v>
      </c>
    </row>
    <row r="760" spans="2:9">
      <c r="B760" s="126">
        <f>B$747+Sections!CO38</f>
        <v>1387.14301682</v>
      </c>
      <c r="C760" s="126">
        <f>Sections!CP38</f>
        <v>58.777253731223993</v>
      </c>
      <c r="D760" s="126">
        <f>Sections!CQ38</f>
        <v>211.59811343240639</v>
      </c>
      <c r="E760" s="8">
        <f>Sections!CR38</f>
        <v>4</v>
      </c>
      <c r="F760" s="120">
        <f>Sections!$DF38</f>
        <v>4.7104625432718503</v>
      </c>
      <c r="G760" s="126">
        <f>Sections!$CY38</f>
        <v>621.85780011324323</v>
      </c>
      <c r="H760" s="126">
        <f>Sections!CW38</f>
        <v>58.639644951828011</v>
      </c>
      <c r="I760" s="126">
        <f>I759+Sections!CX38</f>
        <v>31.168600431198865</v>
      </c>
    </row>
    <row r="761" spans="2:9">
      <c r="B761" s="126">
        <f>B$747+Sections!CO39</f>
        <v>1388.14301682</v>
      </c>
      <c r="C761" s="126">
        <f>Sections!CP39</f>
        <v>58.639644951828011</v>
      </c>
      <c r="D761" s="126">
        <f>Sections!CQ39</f>
        <v>211.10272182658085</v>
      </c>
      <c r="E761" s="8">
        <f>Sections!CR39</f>
        <v>4</v>
      </c>
      <c r="F761" s="120">
        <f>Sections!$DF39</f>
        <v>4.7104625432718503</v>
      </c>
      <c r="G761" s="126">
        <f>Sections!$CY39</f>
        <v>618.94943281376072</v>
      </c>
      <c r="H761" s="126">
        <f>Sections!CW39</f>
        <v>58.501524175722203</v>
      </c>
      <c r="I761" s="126">
        <f>I760+Sections!CX39</f>
        <v>31.185673847956576</v>
      </c>
    </row>
    <row r="762" spans="2:9">
      <c r="B762" s="126">
        <f>B$747+Sections!CO40</f>
        <v>1389.14301682</v>
      </c>
      <c r="C762" s="126">
        <f>Sections!CP40</f>
        <v>58.501524175722203</v>
      </c>
      <c r="D762" s="126">
        <f>Sections!CQ40</f>
        <v>210.60548703259994</v>
      </c>
      <c r="E762" s="8">
        <f>Sections!CR40</f>
        <v>4</v>
      </c>
      <c r="F762" s="120">
        <f>Sections!$DF40</f>
        <v>4.7104625432718503</v>
      </c>
      <c r="G762" s="126">
        <f>Sections!$CY40</f>
        <v>616.03709955886961</v>
      </c>
      <c r="H762" s="126">
        <f>Sections!CW40</f>
        <v>58.362887510455231</v>
      </c>
      <c r="I762" s="126">
        <f>I761+Sections!CX40</f>
        <v>31.202787697854443</v>
      </c>
    </row>
    <row r="763" spans="2:9">
      <c r="B763" s="126">
        <f>B$747+Sections!CO41</f>
        <v>1390.14301682</v>
      </c>
      <c r="C763" s="126">
        <f>Sections!CP41</f>
        <v>58.362887510455231</v>
      </c>
      <c r="D763" s="126">
        <f>Sections!CQ41</f>
        <v>210.10639503763883</v>
      </c>
      <c r="E763" s="8">
        <f>Sections!CR41</f>
        <v>4</v>
      </c>
      <c r="F763" s="120">
        <f>Sections!$DF41</f>
        <v>4.7104625432718503</v>
      </c>
      <c r="G763" s="126">
        <f>Sections!$CY41</f>
        <v>613.12079494044917</v>
      </c>
      <c r="H763" s="126">
        <f>Sections!CW41</f>
        <v>58.223731012506292</v>
      </c>
      <c r="I763" s="126">
        <f>I762+Sections!CX41</f>
        <v>31.219942325249406</v>
      </c>
    </row>
    <row r="764" spans="2:9">
      <c r="B764" s="126">
        <f>B$747+Sections!CO42</f>
        <v>1391.14301682</v>
      </c>
      <c r="C764" s="126">
        <f>Sections!CP42</f>
        <v>58.223731012506292</v>
      </c>
      <c r="D764" s="126">
        <f>Sections!CQ42</f>
        <v>209.60543164502266</v>
      </c>
      <c r="E764" s="8">
        <f>Sections!CR42</f>
        <v>4</v>
      </c>
      <c r="F764" s="120">
        <f>Sections!$DF42</f>
        <v>4.7104625432718503</v>
      </c>
      <c r="G764" s="126">
        <f>Sections!$CY42</f>
        <v>610.20051354300358</v>
      </c>
      <c r="H764" s="126">
        <f>Sections!CW42</f>
        <v>58.08405068632355</v>
      </c>
      <c r="I764" s="126">
        <f>I763+Sections!CX42</f>
        <v>31.237138079228952</v>
      </c>
    </row>
    <row r="765" spans="2:9">
      <c r="B765" s="126">
        <f>B$747+Sections!CO43</f>
        <v>1392.14301682</v>
      </c>
      <c r="C765" s="126">
        <f>Sections!CP43</f>
        <v>58.08405068632355</v>
      </c>
      <c r="D765" s="126">
        <f>Sections!CQ43</f>
        <v>209.10258247076479</v>
      </c>
      <c r="E765" s="8">
        <f>Sections!CR43</f>
        <v>4</v>
      </c>
      <c r="F765" s="120">
        <f>Sections!$DF43</f>
        <v>4.7104625432718503</v>
      </c>
      <c r="G765" s="126">
        <f>Sections!$CY43</f>
        <v>607.27624994365249</v>
      </c>
      <c r="H765" s="126">
        <f>Sections!CW43</f>
        <v>57.943842483339012</v>
      </c>
      <c r="I765" s="126">
        <f>I764+Sections!CX43</f>
        <v>31.25437531370218</v>
      </c>
    </row>
    <row r="766" spans="2:9">
      <c r="B766" s="126">
        <f>B$747+Sections!CO44</f>
        <v>1393.14301682</v>
      </c>
      <c r="C766" s="126">
        <f>Sections!CP44</f>
        <v>57.943842483339012</v>
      </c>
      <c r="D766" s="126">
        <f>Sections!CQ44</f>
        <v>208.59783294002045</v>
      </c>
      <c r="E766" s="8">
        <f>Sections!CR44</f>
        <v>4</v>
      </c>
      <c r="F766" s="120">
        <f>Sections!$DF44</f>
        <v>4.7104625432718503</v>
      </c>
      <c r="G766" s="126">
        <f>Sections!$CY44</f>
        <v>604.34799871212056</v>
      </c>
      <c r="H766" s="126">
        <f>Sections!CW44</f>
        <v>57.803102300959175</v>
      </c>
      <c r="I766" s="126">
        <f>I765+Sections!CX44</f>
        <v>31.271654387493086</v>
      </c>
    </row>
    <row r="767" spans="2:9">
      <c r="B767" s="126">
        <f>B$747+Sections!CO45</f>
        <v>1394.14301682</v>
      </c>
      <c r="C767" s="126">
        <f>Sections!CP45</f>
        <v>57.803102300959175</v>
      </c>
      <c r="D767" s="126">
        <f>Sections!CQ45</f>
        <v>208.09116828345304</v>
      </c>
      <c r="E767" s="8">
        <f>Sections!CR45</f>
        <v>4</v>
      </c>
      <c r="F767" s="120">
        <f>Sections!$DF45</f>
        <v>4.7104625432718503</v>
      </c>
      <c r="G767" s="126">
        <f>Sections!$CY45</f>
        <v>601.41575441072735</v>
      </c>
      <c r="H767" s="126">
        <f>Sections!CW45</f>
        <v>57.661825981530626</v>
      </c>
      <c r="I767" s="126">
        <f>I766+Sections!CX45</f>
        <v>31.288975664436219</v>
      </c>
    </row>
    <row r="768" spans="2:9">
      <c r="B768" s="126">
        <f>B$747+Sections!CO46</f>
        <v>1395.14301682</v>
      </c>
      <c r="C768" s="126">
        <f>Sections!CP46</f>
        <v>57.661825981530626</v>
      </c>
      <c r="D768" s="126">
        <f>Sections!CQ46</f>
        <v>207.58257353351027</v>
      </c>
      <c r="E768" s="8">
        <f>Sections!CR46</f>
        <v>4</v>
      </c>
      <c r="F768" s="120">
        <f>Sections!$DF46</f>
        <v>4.7104625432718503</v>
      </c>
      <c r="G768" s="126">
        <f>Sections!$CY46</f>
        <v>598.47951159437764</v>
      </c>
      <c r="H768" s="126">
        <f>Sections!CW46</f>
        <v>57.520009311279914</v>
      </c>
      <c r="I768" s="126">
        <f>I767+Sections!CX46</f>
        <v>31.306339513474704</v>
      </c>
    </row>
    <row r="769" spans="2:9">
      <c r="B769" s="126">
        <f>B$747+Sections!CO47</f>
        <v>1396.14301682</v>
      </c>
      <c r="C769" s="126">
        <f>Sections!CP47</f>
        <v>57.520009311279914</v>
      </c>
      <c r="D769" s="126">
        <f>Sections!CQ47</f>
        <v>207.0720335206077</v>
      </c>
      <c r="E769" s="8">
        <f>Sections!CR47</f>
        <v>4</v>
      </c>
      <c r="F769" s="120">
        <f>Sections!$DF47</f>
        <v>4.7104625432718503</v>
      </c>
      <c r="G769" s="126">
        <f>Sections!$CY47</f>
        <v>595.539264810551</v>
      </c>
      <c r="H769" s="126">
        <f>Sections!CW47</f>
        <v>57.377648019226868</v>
      </c>
      <c r="I769" s="126">
        <f>I768+Sections!CX47</f>
        <v>31.323746308760764</v>
      </c>
    </row>
    <row r="770" spans="2:9">
      <c r="B770" s="126">
        <f>B$747+Sections!CO48</f>
        <v>1397.14301682</v>
      </c>
      <c r="C770" s="126">
        <f>Sections!CP48</f>
        <v>57.377648019226868</v>
      </c>
      <c r="D770" s="126">
        <f>Sections!CQ48</f>
        <v>206.55953286921672</v>
      </c>
      <c r="E770" s="8">
        <f>Sections!CR48</f>
        <v>4</v>
      </c>
      <c r="F770" s="120">
        <f>Sections!$DF48</f>
        <v>4.7104625432718503</v>
      </c>
      <c r="G770" s="126">
        <f>Sections!$CY48</f>
        <v>592.59500859929199</v>
      </c>
      <c r="H770" s="126">
        <f>Sections!CW48</f>
        <v>57.23473777607051</v>
      </c>
      <c r="I770" s="126">
        <f>I769+Sections!CX48</f>
        <v>31.341196429758789</v>
      </c>
    </row>
    <row r="771" spans="2:9">
      <c r="B771" s="126">
        <f>B$747+Sections!CO49</f>
        <v>1398.14301682</v>
      </c>
      <c r="C771" s="126">
        <f>Sections!CP49</f>
        <v>57.23473777607051</v>
      </c>
      <c r="D771" s="126">
        <f>Sections!CQ49</f>
        <v>206.04505599385385</v>
      </c>
      <c r="E771" s="8">
        <f>Sections!CR49</f>
        <v>4</v>
      </c>
      <c r="F771" s="120">
        <f>Sections!$DF49</f>
        <v>4.7104625432718503</v>
      </c>
      <c r="G771" s="126">
        <f>Sections!$CY49</f>
        <v>589.64673749319945</v>
      </c>
      <c r="H771" s="126">
        <f>Sections!CW49</f>
        <v>57.091274193046779</v>
      </c>
      <c r="I771" s="126">
        <f>I770+Sections!CX49</f>
        <v>31.358690261351025</v>
      </c>
    </row>
    <row r="772" spans="2:9">
      <c r="B772" s="126">
        <f>B$747+Sections!CO50</f>
        <v>1399.14301682</v>
      </c>
      <c r="C772" s="126">
        <f>Sections!CP50</f>
        <v>57.091274193046779</v>
      </c>
      <c r="D772" s="126">
        <f>Sections!CQ50</f>
        <v>205.5285870949684</v>
      </c>
      <c r="E772" s="8">
        <f>Sections!CR50</f>
        <v>4</v>
      </c>
      <c r="F772" s="120">
        <f>Sections!$DF50</f>
        <v>4.7104625432718503</v>
      </c>
      <c r="G772" s="126">
        <f>Sections!$CY50</f>
        <v>586.69444601741691</v>
      </c>
      <c r="H772" s="126">
        <f>Sections!CW50</f>
        <v>56.947252820757143</v>
      </c>
      <c r="I772" s="126">
        <f>I771+Sections!CX50</f>
        <v>31.376228193946016</v>
      </c>
    </row>
    <row r="773" spans="2:9">
      <c r="B773" s="126">
        <f>B$747+Sections!CO51</f>
        <v>1400.14301682</v>
      </c>
      <c r="C773" s="126">
        <f>Sections!CP51</f>
        <v>56.947252820757143</v>
      </c>
      <c r="D773" s="126">
        <f>Sections!CQ51</f>
        <v>205.01011015472571</v>
      </c>
      <c r="E773" s="8">
        <f>Sections!CR51</f>
        <v>4</v>
      </c>
      <c r="F773" s="120">
        <f>Sections!$DF51</f>
        <v>4.7104625432718503</v>
      </c>
      <c r="G773" s="126">
        <f>Sections!$CY51</f>
        <v>583.73812868962182</v>
      </c>
      <c r="H773" s="126">
        <f>Sections!CW51</f>
        <v>56.80266914796718</v>
      </c>
      <c r="I773" s="126">
        <f>I772+Sections!CX51</f>
        <v>31.39381062358979</v>
      </c>
    </row>
    <row r="774" spans="2:9">
      <c r="B774" s="126">
        <f>B$747+Sections!CO52</f>
        <v>1401.14301682</v>
      </c>
      <c r="C774" s="126">
        <f>Sections!CP52</f>
        <v>56.80266914796718</v>
      </c>
      <c r="D774" s="126">
        <f>Sections!CQ52</f>
        <v>204.48960893268185</v>
      </c>
      <c r="E774" s="8">
        <f>Sections!CR52</f>
        <v>4</v>
      </c>
      <c r="F774" s="120">
        <f>Sections!$DF52</f>
        <v>4.7104625432718503</v>
      </c>
      <c r="G774" s="126">
        <f>Sections!$CY52</f>
        <v>580.77778002001605</v>
      </c>
      <c r="H774" s="126">
        <f>Sections!CW52</f>
        <v>56.657518600374232</v>
      </c>
      <c r="I774" s="126">
        <f>I773+Sections!CX52</f>
        <v>31.411437952079993</v>
      </c>
    </row>
    <row r="775" spans="2:9">
      <c r="B775" s="126">
        <f>B$747+Sections!CO53</f>
        <v>1402.14301682</v>
      </c>
      <c r="C775" s="126">
        <f>Sections!CP53</f>
        <v>56.657518600374232</v>
      </c>
      <c r="D775" s="126">
        <f>Sections!CQ53</f>
        <v>203.96706696134723</v>
      </c>
      <c r="E775" s="8">
        <f>Sections!CR53</f>
        <v>4</v>
      </c>
      <c r="F775" s="120">
        <f>Sections!$DF53</f>
        <v>4.7104625432718503</v>
      </c>
      <c r="G775" s="126">
        <f>Sections!$CY53</f>
        <v>577.81339451131532</v>
      </c>
      <c r="H775" s="126">
        <f>Sections!CW53</f>
        <v>56.511796539343067</v>
      </c>
      <c r="I775" s="126">
        <f>I774+Sections!CX53</f>
        <v>31.42911058708296</v>
      </c>
    </row>
    <row r="776" spans="2:9">
      <c r="B776" s="126">
        <f>B$747+Sections!CO54</f>
        <v>1403.14301682</v>
      </c>
      <c r="C776" s="126">
        <f>Sections!CP54</f>
        <v>56.511796539343067</v>
      </c>
      <c r="D776" s="126">
        <f>Sections!CQ54</f>
        <v>203.44246754163504</v>
      </c>
      <c r="E776" s="8">
        <f>Sections!CR54</f>
        <v>4</v>
      </c>
      <c r="F776" s="120">
        <f>Sections!$DF54</f>
        <v>4.7104625432718503</v>
      </c>
      <c r="G776" s="126">
        <f>Sections!$CY54</f>
        <v>574.84496665873917</v>
      </c>
      <c r="H776" s="126">
        <f>Sections!CW54</f>
        <v>56.365498260608589</v>
      </c>
      <c r="I776" s="126">
        <f>I775+Sections!CX54</f>
        <v>31.446828942253894</v>
      </c>
    </row>
    <row r="777" spans="2:9">
      <c r="B777" s="126">
        <f>B$747+Sections!CO55</f>
        <v>1404.14301682</v>
      </c>
      <c r="C777" s="126">
        <f>Sections!CP55</f>
        <v>56.365498260608589</v>
      </c>
      <c r="D777" s="126">
        <f>Sections!CQ55</f>
        <v>202.91579373819093</v>
      </c>
      <c r="E777" s="8">
        <f>Sections!CR55</f>
        <v>4</v>
      </c>
      <c r="F777" s="120">
        <f>Sections!$DF55</f>
        <v>4.7104625432718503</v>
      </c>
      <c r="G777" s="126">
        <f>Sections!$CY55</f>
        <v>571.87249095000061</v>
      </c>
      <c r="H777" s="126">
        <f>Sections!CW55</f>
        <v>56.218618992944528</v>
      </c>
      <c r="I777" s="126">
        <f>I776+Sections!CX55</f>
        <v>31.464593437360215</v>
      </c>
    </row>
    <row r="778" spans="2:9">
      <c r="B778" s="126">
        <f>B$747+Sections!CO56</f>
        <v>1405.14301682</v>
      </c>
      <c r="C778" s="126">
        <f>Sections!CP56</f>
        <v>56.218618992944528</v>
      </c>
      <c r="D778" s="126">
        <f>Sections!CQ56</f>
        <v>202.38702837460031</v>
      </c>
      <c r="E778" s="8">
        <f>Sections!CR56</f>
        <v>4</v>
      </c>
      <c r="F778" s="120">
        <f>Sections!$DF56</f>
        <v>4.7104625432718503</v>
      </c>
      <c r="G778" s="126">
        <f>Sections!$CY56</f>
        <v>568.89596186529536</v>
      </c>
      <c r="H778" s="126">
        <f>Sections!CW56</f>
        <v>56.071153896797</v>
      </c>
      <c r="I778" s="126">
        <f>I777+Sections!CX56</f>
        <v>31.482404498408169</v>
      </c>
    </row>
    <row r="779" spans="2:9">
      <c r="B779" s="126">
        <f>B$747+Sections!CO57</f>
        <v>1406.14301682</v>
      </c>
      <c r="C779" s="126">
        <f>Sections!CP57</f>
        <v>56.071153896797</v>
      </c>
      <c r="D779" s="126">
        <f>Sections!CQ57</f>
        <v>201.85615402846921</v>
      </c>
      <c r="E779" s="8">
        <f>Sections!CR57</f>
        <v>4</v>
      </c>
      <c r="F779" s="120">
        <f>Sections!$DF57</f>
        <v>4.7104625432718503</v>
      </c>
      <c r="G779" s="126">
        <f>Sections!$CY57</f>
        <v>565.91537387729284</v>
      </c>
      <c r="H779" s="126">
        <f>Sections!CW57</f>
        <v>55.923098062881799</v>
      </c>
      <c r="I779" s="126">
        <f>I778+Sections!CX57</f>
        <v>31.500262557772857</v>
      </c>
    </row>
    <row r="780" spans="2:9">
      <c r="B780" s="126">
        <f>B$747+Sections!CO58</f>
        <v>1407.14301682</v>
      </c>
      <c r="C780" s="126">
        <f>Sections!CP58</f>
        <v>55.923098062881799</v>
      </c>
      <c r="D780" s="126">
        <f>Sections!CQ58</f>
        <v>201.32315302637448</v>
      </c>
      <c r="E780" s="8">
        <f>Sections!CR58</f>
        <v>4</v>
      </c>
      <c r="F780" s="120">
        <f>Sections!$DF58</f>
        <v>4.7104625432718503</v>
      </c>
      <c r="G780" s="126">
        <f>Sections!$CY58</f>
        <v>562.9307214511249</v>
      </c>
      <c r="H780" s="126">
        <f>Sections!CW58</f>
        <v>55.774446510744198</v>
      </c>
      <c r="I780" s="126">
        <f>I779+Sections!CX58</f>
        <v>31.518168054331749</v>
      </c>
    </row>
    <row r="781" spans="2:9">
      <c r="B781" s="126">
        <f>B$747+Sections!CO59</f>
        <v>1408.14301682</v>
      </c>
      <c r="C781" s="126">
        <f>Sections!CP59</f>
        <v>55.774446510744198</v>
      </c>
      <c r="D781" s="126">
        <f>Sections!CQ59</f>
        <v>200.78800743867913</v>
      </c>
      <c r="E781" s="8">
        <f>Sections!CR59</f>
        <v>4</v>
      </c>
      <c r="F781" s="120">
        <f>Sections!$DF59</f>
        <v>-8.3133276036216266</v>
      </c>
      <c r="G781" s="126">
        <f>Sections!$CY59</f>
        <v>559.94199904437585</v>
      </c>
      <c r="H781" s="126">
        <f>Sections!CW59</f>
        <v>55.625194187280123</v>
      </c>
      <c r="I781" s="126">
        <f>I780+Sections!CX59</f>
        <v>31.53612143360181</v>
      </c>
    </row>
    <row r="782" spans="2:9">
      <c r="B782" s="126">
        <f>B$747+Sections!CO60</f>
        <v>1409.14301682</v>
      </c>
      <c r="C782" s="126">
        <f>Sections!CP60</f>
        <v>55.625194187280123</v>
      </c>
      <c r="D782" s="126">
        <f>Sections!CQ60</f>
        <v>200.25069907420846</v>
      </c>
      <c r="E782" s="8">
        <f>Sections!CR60</f>
        <v>4</v>
      </c>
      <c r="F782" s="120">
        <f>Sections!$DF60</f>
        <v>-8.3246639594447487</v>
      </c>
      <c r="G782" s="126">
        <f>Sections!$CY60</f>
        <v>556.94920110707199</v>
      </c>
      <c r="H782" s="126">
        <f>Sections!CW60</f>
        <v>55.475335965217312</v>
      </c>
      <c r="I782" s="126">
        <f>I781+Sections!CX60</f>
        <v>31.554123147880354</v>
      </c>
    </row>
    <row r="783" spans="2:9">
      <c r="B783" s="126">
        <f>B$747+Sections!CO61</f>
        <v>1410.14301682</v>
      </c>
      <c r="C783" s="126">
        <f>Sections!CP61</f>
        <v>55.475335965217312</v>
      </c>
      <c r="D783" s="126">
        <f>Sections!CQ61</f>
        <v>199.71120947478232</v>
      </c>
      <c r="E783" s="8">
        <f>Sections!CR61</f>
        <v>4</v>
      </c>
      <c r="F783" s="120">
        <f>Sections!$DF61</f>
        <v>-8.3360157739348999</v>
      </c>
      <c r="G783" s="126">
        <f>Sections!$CY61</f>
        <v>553.95232208167204</v>
      </c>
      <c r="H783" s="126">
        <f>Sections!CW61</f>
        <v>55.324866641555168</v>
      </c>
      <c r="I783" s="126">
        <f>I782+Sections!CX61</f>
        <v>31.572173656389783</v>
      </c>
    </row>
    <row r="784" spans="2:9">
      <c r="B784" s="126">
        <f>B$747+Sections!CO62</f>
        <v>1411.14301682</v>
      </c>
      <c r="C784" s="126">
        <f>Sections!CP62</f>
        <v>55.324866641555168</v>
      </c>
      <c r="D784" s="126">
        <f>Sections!CQ62</f>
        <v>199.16951990959862</v>
      </c>
      <c r="E784" s="8">
        <f>Sections!CR62</f>
        <v>4</v>
      </c>
      <c r="F784" s="120">
        <f>Sections!$DF62</f>
        <v>-8.3473830681720838</v>
      </c>
      <c r="G784" s="126">
        <f>Sections!$CY62</f>
        <v>550.95135640305546</v>
      </c>
      <c r="H784" s="126">
        <f>Sections!CW62</f>
        <v>55.173780935961958</v>
      </c>
      <c r="I784" s="126">
        <f>I783+Sections!CX62</f>
        <v>31.590273425426297</v>
      </c>
    </row>
    <row r="785" spans="2:9">
      <c r="B785" s="126">
        <f>B$747+Sections!CO63</f>
        <v>1412.14301682</v>
      </c>
      <c r="C785" s="126">
        <f>Sections!CP63</f>
        <v>55.173780935961958</v>
      </c>
      <c r="D785" s="126">
        <f>Sections!CQ63</f>
        <v>198.62561136946306</v>
      </c>
      <c r="E785" s="8">
        <f>Sections!CR63</f>
        <v>4</v>
      </c>
      <c r="F785" s="120">
        <f>Sections!$DF63</f>
        <v>-8.3587658632650452</v>
      </c>
      <c r="G785" s="126">
        <f>Sections!$CY63</f>
        <v>547.94629849851344</v>
      </c>
      <c r="H785" s="126">
        <f>Sections!CW63</f>
        <v>55.022073489127877</v>
      </c>
      <c r="I785" s="126">
        <f>I784+Sections!CX63</f>
        <v>31.608422928512727</v>
      </c>
    </row>
    <row r="786" spans="2:9">
      <c r="B786" s="126">
        <f>B$747+Sections!CO64</f>
        <v>1413.14301682</v>
      </c>
      <c r="C786" s="126">
        <f>Sections!CP64</f>
        <v>55.022073489127877</v>
      </c>
      <c r="D786" s="126">
        <f>Sections!CQ64</f>
        <v>198.07946456086037</v>
      </c>
      <c r="E786" s="8">
        <f>Sections!CR64</f>
        <v>4</v>
      </c>
      <c r="F786" s="120">
        <f>Sections!$DF64</f>
        <v>-8.3701641803513169</v>
      </c>
      <c r="G786" s="126">
        <f>Sections!$CY64</f>
        <v>544.93714278773791</v>
      </c>
      <c r="H786" s="126">
        <f>Sections!CW64</f>
        <v>54.869738861072463</v>
      </c>
      <c r="I786" s="126">
        <f>I785+Sections!CX64</f>
        <v>31.626622646555656</v>
      </c>
    </row>
    <row r="787" spans="2:9">
      <c r="B787" s="126">
        <f>B$747+Sections!CO65</f>
        <v>1414.14301682</v>
      </c>
      <c r="C787" s="126">
        <f>Sections!CP65</f>
        <v>54.869738861072463</v>
      </c>
      <c r="D787" s="126">
        <f>Sections!CQ65</f>
        <v>197.53105989986088</v>
      </c>
      <c r="E787" s="8">
        <f>Sections!CR65</f>
        <v>4</v>
      </c>
      <c r="F787" s="120">
        <f>Sections!$DF65</f>
        <v>-8.3815780405972511</v>
      </c>
      <c r="G787" s="126">
        <f>Sections!$CY65</f>
        <v>541.92388368281138</v>
      </c>
      <c r="H787" s="126">
        <f>Sections!CW65</f>
        <v>54.716771529404866</v>
      </c>
      <c r="I787" s="126">
        <f>I786+Sections!CX65</f>
        <v>31.644873068006923</v>
      </c>
    </row>
    <row r="788" spans="2:9">
      <c r="B788" s="126">
        <f>B$747+Sections!CO66</f>
        <v>1415.14301682</v>
      </c>
      <c r="C788" s="126">
        <f>Sections!CP66</f>
        <v>54.716771529404866</v>
      </c>
      <c r="D788" s="126">
        <f>Sections!CQ66</f>
        <v>196.98037750585752</v>
      </c>
      <c r="E788" s="8">
        <f>Sections!CR66</f>
        <v>4</v>
      </c>
      <c r="F788" s="120">
        <f>Sections!$DF66</f>
        <v>-8.393007465198064</v>
      </c>
      <c r="G788" s="126">
        <f>Sections!$CY66</f>
        <v>538.90651558819638</v>
      </c>
      <c r="H788" s="126">
        <f>Sections!CW66</f>
        <v>54.563165887535291</v>
      </c>
      <c r="I788" s="126">
        <f>I787+Sections!CX66</f>
        <v>31.663174689029724</v>
      </c>
    </row>
    <row r="789" spans="2:9">
      <c r="B789" s="126">
        <f>B$747+Sections!CO67</f>
        <v>1416.14301682</v>
      </c>
      <c r="C789" s="126">
        <f>Sections!CP67</f>
        <v>54.563165887535291</v>
      </c>
      <c r="D789" s="126">
        <f>Sections!CQ67</f>
        <v>196.42739719512704</v>
      </c>
      <c r="E789" s="8">
        <f>Sections!CR67</f>
        <v>4</v>
      </c>
      <c r="F789" s="120">
        <f>Sections!$DF67</f>
        <v>-8.4044524753778802</v>
      </c>
      <c r="G789" s="126">
        <f>Sections!$CY67</f>
        <v>535.88503290072504</v>
      </c>
      <c r="H789" s="126">
        <f>Sections!CW67</f>
        <v>54.408916242835964</v>
      </c>
      <c r="I789" s="126">
        <f>I788+Sections!CX67</f>
        <v>31.6815280136694</v>
      </c>
    </row>
    <row r="790" spans="2:9">
      <c r="B790" s="126">
        <f>B$747+Sections!CO68</f>
        <v>1417.14301682</v>
      </c>
      <c r="C790" s="126">
        <f>Sections!CP68</f>
        <v>54.408916242835964</v>
      </c>
      <c r="D790" s="126">
        <f>Sections!CQ68</f>
        <v>195.87209847420948</v>
      </c>
      <c r="E790" s="8">
        <f>Sections!CR68</f>
        <v>4</v>
      </c>
      <c r="F790" s="120">
        <f>Sections!$DF68</f>
        <v>-8.4159130923897578</v>
      </c>
      <c r="G790" s="126">
        <f>Sections!$CY68</f>
        <v>532.85943000958912</v>
      </c>
      <c r="H790" s="126">
        <f>Sections!CW68</f>
        <v>54.254016814749853</v>
      </c>
      <c r="I790" s="126">
        <f>I789+Sections!CX68</f>
        <v>31.699933554029148</v>
      </c>
    </row>
    <row r="791" spans="2:9">
      <c r="B791" s="126">
        <f>B$747+Sections!CO69</f>
        <v>1418.14301682</v>
      </c>
      <c r="C791" s="126">
        <f>Sections!CP69</f>
        <v>54.254016814749853</v>
      </c>
      <c r="D791" s="126">
        <f>Sections!CQ69</f>
        <v>195.31446053309946</v>
      </c>
      <c r="E791" s="8">
        <f>Sections!CR69</f>
        <v>4</v>
      </c>
      <c r="F791" s="120">
        <f>Sections!$DF69</f>
        <v>-8.4273893375157449</v>
      </c>
      <c r="G791" s="126">
        <f>Sections!$CY69</f>
        <v>529.82970129632872</v>
      </c>
      <c r="H791" s="126">
        <f>Sections!CW69</f>
        <v>54.098461732845308</v>
      </c>
      <c r="I791" s="126">
        <f>I790+Sections!CX69</f>
        <v>31.718391830450777</v>
      </c>
    </row>
    <row r="792" spans="2:9">
      <c r="B792" s="126">
        <f>B$747+Sections!CO70</f>
        <v>1419.14301682</v>
      </c>
      <c r="C792" s="126">
        <f>Sections!CP70</f>
        <v>54.098461732845308</v>
      </c>
      <c r="D792" s="126">
        <f>Sections!CQ70</f>
        <v>194.75446223824312</v>
      </c>
      <c r="E792" s="8">
        <f>Sections!CR70</f>
        <v>4</v>
      </c>
      <c r="F792" s="120">
        <f>Sections!$DF70</f>
        <v>-8.4388812320669029</v>
      </c>
      <c r="G792" s="126">
        <f>Sections!$CY70</f>
        <v>526.79584113482304</v>
      </c>
      <c r="H792" s="126">
        <f>Sections!CW70</f>
        <v>53.942245034814725</v>
      </c>
      <c r="I792" s="126">
        <f>I791+Sections!CX70</f>
        <v>31.736903371700699</v>
      </c>
    </row>
    <row r="793" spans="2:9">
      <c r="B793" s="126">
        <f>B$747+Sections!CO71</f>
        <v>1420.14301682</v>
      </c>
      <c r="C793" s="126">
        <f>Sections!CP71</f>
        <v>53.942245034814725</v>
      </c>
      <c r="D793" s="126">
        <f>Sections!CQ71</f>
        <v>194.192082125333</v>
      </c>
      <c r="E793" s="8">
        <f>Sections!CR71</f>
        <v>4</v>
      </c>
      <c r="F793" s="120">
        <f>Sections!$DF71</f>
        <v>-8.4503887973833578</v>
      </c>
      <c r="G793" s="126">
        <f>Sections!$CY71</f>
        <v>523.75784389127887</v>
      </c>
      <c r="H793" s="126">
        <f>Sections!CW71</f>
        <v>53.785360664415251</v>
      </c>
      <c r="I793" s="126">
        <f>I792+Sections!CX71</f>
        <v>31.755468715161353</v>
      </c>
    </row>
    <row r="794" spans="2:9">
      <c r="B794" s="126">
        <f>B$747+Sections!CO72</f>
        <v>1421.14301682</v>
      </c>
      <c r="C794" s="126">
        <f>Sections!CP72</f>
        <v>53.785360664415251</v>
      </c>
      <c r="D794" s="126">
        <f>Sections!CQ72</f>
        <v>193.6272983918949</v>
      </c>
      <c r="E794" s="8">
        <f>Sections!CR72</f>
        <v>4</v>
      </c>
      <c r="F794" s="120">
        <f>Sections!$DF72</f>
        <v>-8.4619120548343361</v>
      </c>
      <c r="G794" s="126">
        <f>Sections!$CY72</f>
        <v>520.71570392422086</v>
      </c>
      <c r="H794" s="126">
        <f>Sections!CW72</f>
        <v>53.627802469349412</v>
      </c>
      <c r="I794" s="126">
        <f>I793+Sections!CX72</f>
        <v>31.774088407028255</v>
      </c>
    </row>
    <row r="795" spans="2:9">
      <c r="B795" s="126">
        <f>B$747+Sections!CO73</f>
        <v>1422.14301682</v>
      </c>
      <c r="C795" s="126">
        <f>Sections!CP73</f>
        <v>53.627802469349412</v>
      </c>
      <c r="D795" s="126">
        <f>Sections!CQ73</f>
        <v>193.06008888965789</v>
      </c>
      <c r="E795" s="8">
        <f>Sections!CR73</f>
        <v>4</v>
      </c>
      <c r="F795" s="120">
        <f>Sections!$DF73</f>
        <v>-8.4734510258181999</v>
      </c>
      <c r="G795" s="126">
        <f>Sections!$CY73</f>
        <v>517.66941558448059</v>
      </c>
      <c r="H795" s="126">
        <f>Sections!CW73</f>
        <v>53.469564199083599</v>
      </c>
      <c r="I795" s="126">
        <f>I794+Sections!CX73</f>
        <v>31.792763002512867</v>
      </c>
    </row>
    <row r="796" spans="2:9">
      <c r="B796" s="126">
        <f>B$747+Sections!CO74</f>
        <v>1423.14301682</v>
      </c>
      <c r="C796" s="126">
        <f>Sections!CP74</f>
        <v>53.469564199083599</v>
      </c>
      <c r="D796" s="126">
        <f>Sections!CQ74</f>
        <v>192.49043111670096</v>
      </c>
      <c r="E796" s="8">
        <f>Sections!CR74</f>
        <v>3</v>
      </c>
      <c r="F796" s="120">
        <f>Sections!$DF74</f>
        <v>-8.4850057317624969</v>
      </c>
      <c r="G796" s="126">
        <f>Sections!$CY74</f>
        <v>514.61897321518609</v>
      </c>
      <c r="H796" s="126">
        <f>Sections!CW74</f>
        <v>53.310639502602086</v>
      </c>
      <c r="I796" s="126">
        <f>I795+Sections!CX74</f>
        <v>31.811493066051494</v>
      </c>
    </row>
    <row r="797" spans="2:9">
      <c r="B797" s="126">
        <f>B$747+Sections!CO75</f>
        <v>1424.14301682</v>
      </c>
      <c r="C797" s="126">
        <f>Sections!CP75</f>
        <v>53.310639502602086</v>
      </c>
      <c r="D797" s="126">
        <f>Sections!CQ75</f>
        <v>191.91830220936751</v>
      </c>
      <c r="E797" s="8">
        <f>Sections!CR75</f>
        <v>3</v>
      </c>
      <c r="F797" s="120">
        <f>Sections!$DF75</f>
        <v>-8.4965761941239926</v>
      </c>
      <c r="G797" s="126">
        <f>Sections!$CY75</f>
        <v>511.56437115175163</v>
      </c>
      <c r="H797" s="126">
        <f>Sections!CW75</f>
        <v>53.151021926094238</v>
      </c>
      <c r="I797" s="126">
        <f>I796+Sections!CX75</f>
        <v>31.830279171520452</v>
      </c>
    </row>
    <row r="798" spans="2:9">
      <c r="B798" s="126">
        <f>B$747+Sections!CO76</f>
        <v>1425.14301682</v>
      </c>
      <c r="C798" s="126">
        <f>Sections!CP76</f>
        <v>53.151021926094238</v>
      </c>
      <c r="D798" s="126">
        <f>Sections!CQ76</f>
        <v>191.34367893393926</v>
      </c>
      <c r="E798" s="8">
        <f>Sections!CR76</f>
        <v>3</v>
      </c>
      <c r="F798" s="120">
        <f>Sections!$DF76</f>
        <v>-8.508162434388705</v>
      </c>
      <c r="G798" s="126">
        <f>Sections!$CY76</f>
        <v>508.50560372186709</v>
      </c>
      <c r="H798" s="126">
        <f>Sections!CW76</f>
        <v>52.990704910572511</v>
      </c>
      <c r="I798" s="126">
        <f>I797+Sections!CX76</f>
        <v>31.849121902457718</v>
      </c>
    </row>
    <row r="799" spans="2:9">
      <c r="B799" s="126">
        <f>B$747+Sections!CO77</f>
        <v>1426.14301682</v>
      </c>
      <c r="C799" s="126">
        <f>Sections!CP77</f>
        <v>52.990704910572511</v>
      </c>
      <c r="D799" s="126">
        <f>Sections!CQ77</f>
        <v>190.76653767806104</v>
      </c>
      <c r="E799" s="8">
        <f>Sections!CR77</f>
        <v>3</v>
      </c>
      <c r="F799" s="120">
        <f>Sections!$DF77</f>
        <v>-8.5197644740719625</v>
      </c>
      <c r="G799" s="126">
        <f>Sections!$CY77</f>
        <v>505.44266524548726</v>
      </c>
      <c r="H799" s="126">
        <f>Sections!CW77</f>
        <v>52.829681789418622</v>
      </c>
      <c r="I799" s="126">
        <f>I798+Sections!CX77</f>
        <v>31.868021852291299</v>
      </c>
    </row>
    <row r="800" spans="2:9">
      <c r="B800" s="126">
        <f>B$747+Sections!CO78</f>
        <v>1427.14301682</v>
      </c>
      <c r="C800" s="126">
        <f>Sections!CP78</f>
        <v>52.829681789418622</v>
      </c>
      <c r="D800" s="126">
        <f>Sections!CQ78</f>
        <v>190.18685444190703</v>
      </c>
      <c r="E800" s="8">
        <f>Sections!CR78</f>
        <v>3</v>
      </c>
      <c r="F800" s="120">
        <f>Sections!$DF78</f>
        <v>-8.5313823347184243</v>
      </c>
      <c r="G800" s="126">
        <f>Sections!$CY78</f>
        <v>502.37555003482129</v>
      </c>
      <c r="H800" s="126">
        <f>Sections!CW78</f>
        <v>52.667945785855295</v>
      </c>
      <c r="I800" s="126">
        <f>I799+Sections!CX78</f>
        <v>31.886979624574597</v>
      </c>
    </row>
    <row r="801" spans="2:9">
      <c r="B801" s="126">
        <f>B$747+Sections!CO79</f>
        <v>1428.14301682</v>
      </c>
      <c r="C801" s="126">
        <f>Sections!CP79</f>
        <v>52.667945785855295</v>
      </c>
      <c r="D801" s="126">
        <f>Sections!CQ79</f>
        <v>189.60460482907908</v>
      </c>
      <c r="E801" s="8">
        <f>Sections!CR79</f>
        <v>3</v>
      </c>
      <c r="F801" s="120">
        <f>Sections!$DF79</f>
        <v>-8.5430160379021327</v>
      </c>
      <c r="G801" s="126">
        <f>Sections!$CY79</f>
        <v>499.30425239432259</v>
      </c>
      <c r="H801" s="126">
        <f>Sections!CW79</f>
        <v>52.505490010340708</v>
      </c>
      <c r="I801" s="126">
        <f>I800+Sections!CX79</f>
        <v>31.905995833228992</v>
      </c>
    </row>
    <row r="802" spans="2:9">
      <c r="B802" s="126">
        <f>B$747+Sections!CO80</f>
        <v>1429.14301682</v>
      </c>
      <c r="C802" s="126">
        <f>Sections!CP80</f>
        <v>52.505490010340708</v>
      </c>
      <c r="D802" s="126">
        <f>Sections!CQ80</f>
        <v>189.01976403722657</v>
      </c>
      <c r="E802" s="8">
        <f>Sections!CR80</f>
        <v>3</v>
      </c>
      <c r="F802" s="120">
        <f>Sections!$DF80</f>
        <v>-8.5546656052265444</v>
      </c>
      <c r="G802" s="126">
        <f>Sections!$CY80</f>
        <v>496.22876662067779</v>
      </c>
      <c r="H802" s="126">
        <f>Sections!CW80</f>
        <v>52.342307457882811</v>
      </c>
      <c r="I802" s="126">
        <f>I801+Sections!CX80</f>
        <v>31.925071102793964</v>
      </c>
    </row>
    <row r="803" spans="2:9">
      <c r="B803" s="126">
        <f>B$747+Sections!CO81</f>
        <v>1430.14301682</v>
      </c>
      <c r="C803" s="126">
        <f>Sections!CP81</f>
        <v>52.342307457882811</v>
      </c>
      <c r="D803" s="126">
        <f>Sections!CQ81</f>
        <v>188.43230684837812</v>
      </c>
      <c r="E803" s="8">
        <f>Sections!CR81</f>
        <v>3</v>
      </c>
      <c r="F803" s="120">
        <f>Sections!$DF81</f>
        <v>-8.5663310583245806</v>
      </c>
      <c r="G803" s="126">
        <f>Sections!$CY81</f>
        <v>493.14908700279619</v>
      </c>
      <c r="H803" s="126">
        <f>Sections!CW81</f>
        <v>52.178391005270427</v>
      </c>
      <c r="I803" s="126">
        <f>I802+Sections!CX81</f>
        <v>31.944206068685002</v>
      </c>
    </row>
    <row r="804" spans="2:9">
      <c r="B804" s="126">
        <f>B$747+Sections!CO82</f>
        <v>1431.14301682</v>
      </c>
      <c r="C804" s="126">
        <f>Sections!CP82</f>
        <v>52.178391005270427</v>
      </c>
      <c r="D804" s="126">
        <f>Sections!CQ82</f>
        <v>187.84220761897353</v>
      </c>
      <c r="E804" s="8">
        <f>Sections!CR82</f>
        <v>3</v>
      </c>
      <c r="F804" s="120">
        <f>Sections!$DF82</f>
        <v>-8.5780124188586591</v>
      </c>
      <c r="G804" s="126">
        <f>Sections!$CY82</f>
        <v>490.06520782179945</v>
      </c>
      <c r="H804" s="126">
        <f>Sections!CW82</f>
        <v>52.013733408217959</v>
      </c>
      <c r="I804" s="126">
        <f>I803+Sections!CX82</f>
        <v>31.963401377459615</v>
      </c>
    </row>
    <row r="805" spans="2:9">
      <c r="B805" s="126">
        <f>B$747+Sections!CO83</f>
        <v>1432.14301682</v>
      </c>
      <c r="C805" s="126">
        <f>Sections!CP83</f>
        <v>52.013733408217959</v>
      </c>
      <c r="D805" s="126">
        <f>Sections!CQ83</f>
        <v>187.24944026958465</v>
      </c>
      <c r="E805" s="8">
        <f>Sections!CR83</f>
        <v>3</v>
      </c>
      <c r="F805" s="120">
        <f>Sections!$DF83</f>
        <v>-8.5897097085207381</v>
      </c>
      <c r="G805" s="126">
        <f>Sections!$CY83</f>
        <v>486.97712335101045</v>
      </c>
      <c r="H805" s="126">
        <f>Sections!CW83</f>
        <v>51.848327298420415</v>
      </c>
      <c r="I805" s="126">
        <f>I804+Sections!CX83</f>
        <v>31.982657687091763</v>
      </c>
    </row>
    <row r="806" spans="2:9">
      <c r="B806" s="126">
        <f>B$747+Sections!CO84</f>
        <v>1433.14301682</v>
      </c>
      <c r="C806" s="126">
        <f>Sections!CP84</f>
        <v>51.848327298420415</v>
      </c>
      <c r="D806" s="126">
        <f>Sections!CQ84</f>
        <v>186.65397827431349</v>
      </c>
      <c r="E806" s="8">
        <f>Sections!CR84</f>
        <v>3</v>
      </c>
      <c r="F806" s="120">
        <f>Sections!$DF84</f>
        <v>-8.6014229490323579</v>
      </c>
      <c r="G806" s="126">
        <f>Sections!$CY84</f>
        <v>483.88482785594294</v>
      </c>
      <c r="H806" s="126">
        <f>Sections!CW84</f>
        <v>51.682165180515248</v>
      </c>
      <c r="I806" s="126">
        <f>I805+Sections!CX84</f>
        <v>32.001975667255017</v>
      </c>
    </row>
    <row r="807" spans="2:9">
      <c r="B807" s="126">
        <f>B$747+Sections!CO85</f>
        <v>1434.14301682</v>
      </c>
      <c r="C807" s="126">
        <f>Sections!CP85</f>
        <v>51.682165180515248</v>
      </c>
      <c r="D807" s="126">
        <f>Sections!CQ85</f>
        <v>186.0557946498549</v>
      </c>
      <c r="E807" s="8">
        <f>Sections!CR85</f>
        <v>3</v>
      </c>
      <c r="F807" s="120">
        <f>Sections!$DF85</f>
        <v>-8.6131521621446758</v>
      </c>
      <c r="G807" s="126">
        <f>Sections!$CY85</f>
        <v>480.78831559429125</v>
      </c>
      <c r="H807" s="126">
        <f>Sections!CW85</f>
        <v>51.515239428947368</v>
      </c>
      <c r="I807" s="126">
        <f>I806+Sections!CX85</f>
        <v>32.021355999614819</v>
      </c>
    </row>
    <row r="808" spans="2:9">
      <c r="B808" s="126">
        <f>B$747+Sections!CO86</f>
        <v>1435.14301682</v>
      </c>
      <c r="C808" s="126">
        <f>Sections!CP86</f>
        <v>51.515239428947368</v>
      </c>
      <c r="D808" s="126">
        <f>Sections!CQ86</f>
        <v>185.45486194421053</v>
      </c>
      <c r="E808" s="8">
        <f>Sections!CR86</f>
        <v>3</v>
      </c>
      <c r="F808" s="120">
        <f>Sections!$DF86</f>
        <v>-8.6248973696385089</v>
      </c>
      <c r="G808" s="126">
        <f>Sections!$CY86</f>
        <v>477.6875808159192</v>
      </c>
      <c r="H808" s="126">
        <f>Sections!CW86</f>
        <v>51.347542284733514</v>
      </c>
      <c r="I808" s="126">
        <f>I807+Sections!CX86</f>
        <v>32.04079937813016</v>
      </c>
    </row>
    <row r="809" spans="2:9">
      <c r="B809" s="126">
        <f>B$747+Sections!CO87</f>
        <v>1436.14301682</v>
      </c>
      <c r="C809" s="126">
        <f>Sections!CP87</f>
        <v>51.347542284733514</v>
      </c>
      <c r="D809" s="126">
        <f>Sections!CQ87</f>
        <v>184.85115222504066</v>
      </c>
      <c r="E809" s="8">
        <f>Sections!CR87</f>
        <v>3</v>
      </c>
      <c r="F809" s="120">
        <f>Sections!$DF87</f>
        <v>-8.6366585933243787</v>
      </c>
      <c r="G809" s="126">
        <f>Sections!$CY87</f>
        <v>474.58261776284934</v>
      </c>
      <c r="H809" s="126">
        <f>Sections!CW87</f>
        <v>51.179065852122072</v>
      </c>
      <c r="I809" s="126">
        <f>I808+Sections!CX87</f>
        <v>32.060306509365113</v>
      </c>
    </row>
    <row r="810" spans="2:9">
      <c r="B810" s="126">
        <f>B$747+Sections!CO88</f>
        <v>1437.14301682</v>
      </c>
      <c r="C810" s="126">
        <f>Sections!CP88</f>
        <v>51.179065852122072</v>
      </c>
      <c r="D810" s="126">
        <f>Sections!CQ88</f>
        <v>184.24463706763947</v>
      </c>
      <c r="E810" s="8">
        <f>Sections!CR88</f>
        <v>3</v>
      </c>
      <c r="F810" s="120">
        <f>Sections!$DF88</f>
        <v>-8.6484358550425497</v>
      </c>
      <c r="G810" s="126">
        <f>Sections!$CY88</f>
        <v>471.4734206692525</v>
      </c>
      <c r="H810" s="126">
        <f>Sections!CW88</f>
        <v>51.009802095144046</v>
      </c>
      <c r="I810" s="126">
        <f>I809+Sections!CX88</f>
        <v>32.079878112810533</v>
      </c>
    </row>
    <row r="811" spans="2:9">
      <c r="B811" s="126">
        <f>B$747+Sections!CO89</f>
        <v>1438.14301682</v>
      </c>
      <c r="C811" s="126">
        <f>Sections!CP89</f>
        <v>51.009802095144046</v>
      </c>
      <c r="D811" s="126">
        <f>Sections!CQ89</f>
        <v>183.63528754251857</v>
      </c>
      <c r="E811" s="8">
        <f>Sections!CR89</f>
        <v>3</v>
      </c>
      <c r="F811" s="120">
        <f>Sections!$DF89</f>
        <v>-8.6602291766630621</v>
      </c>
      <c r="G811" s="126">
        <f>Sections!$CY89</f>
        <v>468.35998376143709</v>
      </c>
      <c r="H811" s="126">
        <f>Sections!CW89</f>
        <v>50.839742834050959</v>
      </c>
      <c r="I811" s="126">
        <f>I810+Sections!CX89</f>
        <v>32.099514921216404</v>
      </c>
    </row>
    <row r="812" spans="2:9">
      <c r="B812" s="126">
        <f>B$747+Sections!CO90</f>
        <v>1439.14301682</v>
      </c>
      <c r="C812" s="126">
        <f>Sections!CP90</f>
        <v>50.839742834050959</v>
      </c>
      <c r="D812" s="126">
        <f>Sections!CQ90</f>
        <v>183.02307420258344</v>
      </c>
      <c r="E812" s="8">
        <f>Sections!CR90</f>
        <v>3</v>
      </c>
      <c r="F812" s="120">
        <f>Sections!$DF90</f>
        <v>-8.6720385800857844</v>
      </c>
      <c r="G812" s="126">
        <f>Sections!$CY90</f>
        <v>465.24230125783845</v>
      </c>
      <c r="H812" s="126">
        <f>Sections!CW90</f>
        <v>50.668879741634946</v>
      </c>
      <c r="I812" s="126">
        <f>I811+Sections!CX90</f>
        <v>32.11921768093525</v>
      </c>
    </row>
    <row r="813" spans="2:9">
      <c r="B813" s="126">
        <f>B$747+Sections!CO91</f>
        <v>1440.14301682</v>
      </c>
      <c r="C813" s="126">
        <f>Sections!CP91</f>
        <v>50.668879741634946</v>
      </c>
      <c r="D813" s="126">
        <f>Sections!CQ91</f>
        <v>182.40796706988581</v>
      </c>
      <c r="E813" s="8">
        <f>Sections!CR91</f>
        <v>3</v>
      </c>
      <c r="F813" s="120">
        <f>Sections!$DF91</f>
        <v>-8.6838640872404458</v>
      </c>
      <c r="G813" s="126">
        <f>Sections!$CY91</f>
        <v>462.12036736900757</v>
      </c>
      <c r="H813" s="126">
        <f>Sections!CW91</f>
        <v>50.497204339426389</v>
      </c>
      <c r="I813" s="126">
        <f>I812+Sections!CX91</f>
        <v>32.138987152277025</v>
      </c>
    </row>
    <row r="814" spans="2:9">
      <c r="B814" s="126">
        <f>B$747+Sections!CO92</f>
        <v>1441.14301682</v>
      </c>
      <c r="C814" s="126">
        <f>Sections!CP92</f>
        <v>50.497204339426389</v>
      </c>
      <c r="D814" s="126">
        <f>Sections!CQ92</f>
        <v>181.789935621935</v>
      </c>
      <c r="E814" s="8">
        <f>Sections!CR92</f>
        <v>3</v>
      </c>
      <c r="F814" s="120">
        <f>Sections!$DF92</f>
        <v>-8.6957057200866839</v>
      </c>
      <c r="G814" s="126">
        <f>Sections!$CY92</f>
        <v>458.99417629760103</v>
      </c>
      <c r="H814" s="126">
        <f>Sections!CW92</f>
        <v>50.324707993763958</v>
      </c>
      <c r="I814" s="126">
        <f>I813+Sections!CX92</f>
        <v>32.158824109875987</v>
      </c>
    </row>
    <row r="815" spans="2:9">
      <c r="B815" s="126">
        <f>B$747+Sections!CO93</f>
        <v>1442.14301682</v>
      </c>
      <c r="C815" s="126">
        <f>Sections!CP93</f>
        <v>50.324707993763958</v>
      </c>
      <c r="D815" s="126">
        <f>Sections!CQ93</f>
        <v>181.16894877755024</v>
      </c>
      <c r="E815" s="8">
        <f>Sections!CR93</f>
        <v>3</v>
      </c>
      <c r="F815" s="120">
        <f>Sections!$DF93</f>
        <v>-8.707563500614075</v>
      </c>
      <c r="G815" s="126">
        <f>Sections!$CY93</f>
        <v>455.8637222383698</v>
      </c>
      <c r="H815" s="126">
        <f>Sections!CW93</f>
        <v>50.151381911731825</v>
      </c>
      <c r="I815" s="126">
        <f>I814+Sections!CX93</f>
        <v>32.178729343070081</v>
      </c>
    </row>
    <row r="816" spans="2:9">
      <c r="B816" s="126">
        <f>B$747+Sections!CO94</f>
        <v>1443.14301682</v>
      </c>
      <c r="C816" s="126">
        <f>Sections!CP94</f>
        <v>50.151381911731825</v>
      </c>
      <c r="D816" s="126">
        <f>Sections!CQ94</f>
        <v>180.54497488223458</v>
      </c>
      <c r="E816" s="8">
        <f>Sections!CR94</f>
        <v>3</v>
      </c>
      <c r="F816" s="120">
        <f>Sections!$DF94</f>
        <v>-8.7194374508421841</v>
      </c>
      <c r="G816" s="126">
        <f>Sections!$CY94</f>
        <v>452.72899937814879</v>
      </c>
      <c r="H816" s="126">
        <f>Sections!CW94</f>
        <v>49.977217136958494</v>
      </c>
      <c r="I816" s="126">
        <f>I815+Sections!CX94</f>
        <v>32.198703656293297</v>
      </c>
    </row>
    <row r="817" spans="1:10">
      <c r="B817" s="126">
        <f>B$747+Sections!CO95</f>
        <v>1444.14301682</v>
      </c>
      <c r="C817" s="126">
        <f>Sections!CP95</f>
        <v>49.977217136958494</v>
      </c>
      <c r="D817" s="126">
        <f>Sections!CQ95</f>
        <v>179.91798169305059</v>
      </c>
      <c r="E817" s="8">
        <f>Sections!CR95</f>
        <v>3</v>
      </c>
      <c r="F817" s="120">
        <f>Sections!$DF95</f>
        <v>-8.7313275928206053</v>
      </c>
      <c r="G817" s="126">
        <f>Sections!$CY95</f>
        <v>449.5900018958456</v>
      </c>
      <c r="H817" s="126">
        <f>Sections!CW95</f>
        <v>49.802204545271451</v>
      </c>
      <c r="I817" s="126">
        <f>I816+Sections!CX95</f>
        <v>32.218747869481561</v>
      </c>
    </row>
    <row r="818" spans="1:10">
      <c r="B818" s="126">
        <f>B$747+Sections!CO96</f>
        <v>1445.14301682</v>
      </c>
      <c r="C818" s="126">
        <f>Sections!CP96</f>
        <v>49.802204545271451</v>
      </c>
      <c r="D818" s="126">
        <f>Sections!CQ96</f>
        <v>179.28793636297723</v>
      </c>
      <c r="E818" s="8">
        <f>Sections!CR96</f>
        <v>3</v>
      </c>
      <c r="F818" s="120">
        <f>Sections!$DF96</f>
        <v>-8.7432339486289976</v>
      </c>
      <c r="G818" s="126">
        <f>Sections!$CY96</f>
        <v>446.44672396243016</v>
      </c>
      <c r="H818" s="126">
        <f>Sections!CW96</f>
        <v>49.626334840201515</v>
      </c>
      <c r="I818" s="126">
        <f>I817+Sections!CX96</f>
        <v>32.238862818492791</v>
      </c>
    </row>
    <row r="819" spans="1:10">
      <c r="B819" s="126">
        <f>B$747+Sections!CO97</f>
        <v>1446.14301682</v>
      </c>
      <c r="C819" s="126">
        <f>Sections!CP97</f>
        <v>49.626334840201515</v>
      </c>
      <c r="D819" s="126">
        <f>Sections!CQ97</f>
        <v>178.65480542472545</v>
      </c>
      <c r="E819" s="8">
        <f>Sections!CR97</f>
        <v>3</v>
      </c>
      <c r="F819" s="120">
        <f>Sections!$DF97</f>
        <v>-8.7551565403771274</v>
      </c>
      <c r="G819" s="126">
        <f>Sections!$CY97</f>
        <v>443.29915974092381</v>
      </c>
      <c r="H819" s="126">
        <f>Sections!CW97</f>
        <v>49.449598548330449</v>
      </c>
      <c r="I819" s="126">
        <f>I818+Sections!CX97</f>
        <v>32.25904935554167</v>
      </c>
    </row>
    <row r="820" spans="1:10">
      <c r="B820" s="126">
        <f>B$747+Sections!CO98</f>
        <v>1447.14301682</v>
      </c>
      <c r="C820" s="126">
        <f>Sections!CP98</f>
        <v>49.449598548330449</v>
      </c>
      <c r="D820" s="126">
        <f>Sections!CQ98</f>
        <v>178.01855477398962</v>
      </c>
      <c r="E820" s="8">
        <f>Sections!CR98</f>
        <v>3</v>
      </c>
      <c r="F820" s="120">
        <f>Sections!$DF98</f>
        <v>-8.7670953902049149</v>
      </c>
      <c r="G820" s="126">
        <f>Sections!$CY98</f>
        <v>440.1473033863881</v>
      </c>
      <c r="H820" s="126">
        <f>Sections!CW98</f>
        <v>49.271986014475154</v>
      </c>
      <c r="I820" s="126">
        <f>I819+Sections!CX98</f>
        <v>32.279308349649767</v>
      </c>
    </row>
    <row r="821" spans="1:10" ht="14.65" thickBot="1">
      <c r="B821" s="126">
        <f>B$747+Sections!CO99</f>
        <v>1447.71077999</v>
      </c>
      <c r="C821" s="126">
        <f>Sections!CP99</f>
        <v>49.271986014475154</v>
      </c>
      <c r="D821" s="126">
        <f>Sections!CQ99</f>
        <v>177.37914965211056</v>
      </c>
      <c r="E821" s="8">
        <f>Sections!CR99</f>
        <v>3</v>
      </c>
      <c r="F821" s="120">
        <f>Sections!$DF99</f>
        <v>-8.7790505202824658</v>
      </c>
      <c r="G821" s="126">
        <f>Sections!$CY99</f>
        <v>436.99114904591431</v>
      </c>
      <c r="H821" s="126">
        <f>Sections!CW99</f>
        <v>49.093487396701306</v>
      </c>
      <c r="I821" s="126">
        <f>I820+Sections!CX99</f>
        <v>32.299640687111712</v>
      </c>
    </row>
    <row r="822" spans="1:10" ht="14.65" thickBot="1">
      <c r="A822" s="184" t="s">
        <v>269</v>
      </c>
      <c r="B822" s="181">
        <f>B821+D12</f>
        <v>1651.2020604300001</v>
      </c>
      <c r="C822" s="181">
        <f>E12</f>
        <v>48.997771147396435</v>
      </c>
      <c r="D822" s="181">
        <f>C822*3.6</f>
        <v>176.39197613062717</v>
      </c>
      <c r="E822" s="182">
        <f>E821</f>
        <v>3</v>
      </c>
      <c r="F822" s="181">
        <v>0</v>
      </c>
      <c r="G822" s="181">
        <f>0.5*Sections!$U$2*Sections!$T$2*C822^2</f>
        <v>432.14068393427425</v>
      </c>
      <c r="H822" s="185">
        <f>C822</f>
        <v>48.997771147396435</v>
      </c>
      <c r="I822" s="181">
        <f>I821+J12</f>
        <v>36.452712871310702</v>
      </c>
      <c r="J822" s="186" t="s">
        <v>270</v>
      </c>
    </row>
    <row r="823" spans="1:10">
      <c r="B823" s="120">
        <f>B$822+Sections!DJ26</f>
        <v>1651.2020604300001</v>
      </c>
      <c r="C823" s="120">
        <f>Sections!DK26</f>
        <v>48.997771147396435</v>
      </c>
      <c r="D823" s="120">
        <f>Sections!DL26</f>
        <v>176.39197613062717</v>
      </c>
      <c r="E823" s="179">
        <f>Sections!DM26</f>
        <v>3</v>
      </c>
      <c r="F823" s="120">
        <f>Sections!EA26</f>
        <v>-8.7974234941901948</v>
      </c>
      <c r="G823" s="120">
        <f>Sections!DT26</f>
        <v>432.14068393427425</v>
      </c>
      <c r="H823" s="120">
        <f>Sections!DR26</f>
        <v>48.817893547594352</v>
      </c>
      <c r="I823" s="120">
        <f>I822+Sections!DS26</f>
        <v>36.473159494111215</v>
      </c>
    </row>
    <row r="824" spans="1:10">
      <c r="B824" s="120">
        <f>B$822+Sections!DJ27</f>
        <v>1652.2020604300001</v>
      </c>
      <c r="C824" s="120">
        <f>Sections!DK27</f>
        <v>48.817893547594352</v>
      </c>
      <c r="D824" s="120">
        <f>Sections!DL27</f>
        <v>175.74441677133967</v>
      </c>
      <c r="E824" s="179">
        <f>Sections!DM27</f>
        <v>3</v>
      </c>
      <c r="F824" s="120">
        <f>Sections!EA27</f>
        <v>-8.8094199807731801</v>
      </c>
      <c r="G824" s="120">
        <f>Sections!DT27</f>
        <v>428.97361147636576</v>
      </c>
      <c r="H824" s="120">
        <f>Sections!DR27</f>
        <v>48.637104050947649</v>
      </c>
      <c r="I824" s="120">
        <f>I823+Sections!DS27</f>
        <v>36.493681786956977</v>
      </c>
    </row>
    <row r="825" spans="1:10">
      <c r="B825" s="120">
        <f>B$822+Sections!DJ28</f>
        <v>1653.2020604300001</v>
      </c>
      <c r="C825" s="120">
        <f>Sections!DK28</f>
        <v>48.637104050947649</v>
      </c>
      <c r="D825" s="120">
        <f>Sections!DL28</f>
        <v>175.09357458341154</v>
      </c>
      <c r="E825" s="179">
        <f>Sections!DM28</f>
        <v>3</v>
      </c>
      <c r="F825" s="120">
        <f>Sections!EA28</f>
        <v>-8.8214328262015087</v>
      </c>
      <c r="G825" s="120">
        <f>Sections!DT28</f>
        <v>425.8022202832874</v>
      </c>
      <c r="H825" s="120">
        <f>Sections!DR28</f>
        <v>48.455392112852671</v>
      </c>
      <c r="I825" s="120">
        <f>I824+Sections!DS28</f>
        <v>36.514280701178173</v>
      </c>
    </row>
    <row r="826" spans="1:10">
      <c r="B826" s="120">
        <f>B$822+Sections!DJ29</f>
        <v>1654.2020604300001</v>
      </c>
      <c r="C826" s="120">
        <f>Sections!DK29</f>
        <v>48.455392112852671</v>
      </c>
      <c r="D826" s="120">
        <f>Sections!DL29</f>
        <v>174.43941160626963</v>
      </c>
      <c r="E826" s="179">
        <f>Sections!DM29</f>
        <v>3</v>
      </c>
      <c r="F826" s="120">
        <f>Sections!EA29</f>
        <v>-8.833462052782691</v>
      </c>
      <c r="G826" s="120">
        <f>Sections!DT29</f>
        <v>422.62650446585485</v>
      </c>
      <c r="H826" s="120">
        <f>Sections!DR29</f>
        <v>48.272746976992515</v>
      </c>
      <c r="I826" s="120">
        <f>I825+Sections!DS29</f>
        <v>36.53495720771307</v>
      </c>
    </row>
    <row r="827" spans="1:10">
      <c r="B827" s="120">
        <f>B$822+Sections!DJ30</f>
        <v>1655.2020604300001</v>
      </c>
      <c r="C827" s="120">
        <f>Sections!DK30</f>
        <v>48.272746976992515</v>
      </c>
      <c r="D827" s="120">
        <f>Sections!DL30</f>
        <v>173.78188911717305</v>
      </c>
      <c r="E827" s="179">
        <f>Sections!DM30</f>
        <v>3</v>
      </c>
      <c r="F827" s="120">
        <f>Sections!EA30</f>
        <v>-8.8455076828546684</v>
      </c>
      <c r="G827" s="120">
        <f>Sections!DT30</f>
        <v>419.4464581268532</v>
      </c>
      <c r="H827" s="120">
        <f>Sections!DR30</f>
        <v>48.089157669260864</v>
      </c>
      <c r="I827" s="120">
        <f>I826+Sections!DS30</f>
        <v>36.555712297676706</v>
      </c>
    </row>
    <row r="828" spans="1:10">
      <c r="B828" s="120">
        <f>B$822+Sections!DJ31</f>
        <v>1656.2020604300001</v>
      </c>
      <c r="C828" s="120">
        <f>Sections!DK31</f>
        <v>48.089157669260864</v>
      </c>
      <c r="D828" s="120">
        <f>Sections!DL31</f>
        <v>173.12096760933912</v>
      </c>
      <c r="E828" s="179">
        <f>Sections!DM31</f>
        <v>3</v>
      </c>
      <c r="F828" s="120">
        <f>Sections!EA31</f>
        <v>-8.8575697387858323</v>
      </c>
      <c r="G828" s="120">
        <f>Sections!DT31</f>
        <v>416.26207536102561</v>
      </c>
      <c r="H828" s="120">
        <f>Sections!DR31</f>
        <v>47.904612991458968</v>
      </c>
      <c r="I828" s="120">
        <f>I827+Sections!DS31</f>
        <v>36.576546982950909</v>
      </c>
    </row>
    <row r="829" spans="1:10">
      <c r="B829" s="120">
        <f>B$822+Sections!DJ32</f>
        <v>1657.2020604300001</v>
      </c>
      <c r="C829" s="120">
        <f>Sections!DK32</f>
        <v>47.904612991458968</v>
      </c>
      <c r="D829" s="120">
        <f>Sections!DL32</f>
        <v>172.45660676925229</v>
      </c>
      <c r="E829" s="179">
        <f>Sections!DM32</f>
        <v>3</v>
      </c>
      <c r="F829" s="120">
        <f>Sections!EA32</f>
        <v>-8.8696482429750869</v>
      </c>
      <c r="G829" s="120">
        <f>Sections!DT32</f>
        <v>413.07335025506262</v>
      </c>
      <c r="H829" s="120">
        <f>Sections!DR32</f>
        <v>47.719101514755167</v>
      </c>
      <c r="I829" s="120">
        <f>I828+Sections!DS32</f>
        <v>36.597462296796721</v>
      </c>
    </row>
    <row r="830" spans="1:10">
      <c r="B830" s="120">
        <f>B$822+Sections!DJ33</f>
        <v>1658.2020604300001</v>
      </c>
      <c r="C830" s="120">
        <f>Sections!DK33</f>
        <v>47.719101514755167</v>
      </c>
      <c r="D830" s="120">
        <f>Sections!DL33</f>
        <v>171.7887654531186</v>
      </c>
      <c r="E830" s="179">
        <f>Sections!DM33</f>
        <v>3</v>
      </c>
      <c r="F830" s="120">
        <f>Sections!EA33</f>
        <v>-8.88174321785187</v>
      </c>
      <c r="G830" s="120">
        <f>Sections!DT33</f>
        <v>409.88027688759155</v>
      </c>
      <c r="H830" s="120">
        <f>Sections!DR33</f>
        <v>47.532611572895981</v>
      </c>
      <c r="I830" s="120">
        <f>I829+Sections!DS33</f>
        <v>36.618459294490187</v>
      </c>
    </row>
    <row r="831" spans="1:10">
      <c r="B831" s="120">
        <f>B$822+Sections!DJ34</f>
        <v>1659.2020604300001</v>
      </c>
      <c r="C831" s="120">
        <f>Sections!DK34</f>
        <v>47.532611572895981</v>
      </c>
      <c r="D831" s="120">
        <f>Sections!DL34</f>
        <v>171.11740166242552</v>
      </c>
      <c r="E831" s="179">
        <f>Sections!DM34</f>
        <v>3</v>
      </c>
      <c r="F831" s="120">
        <f>Sections!EA34</f>
        <v>-8.8938546858762138</v>
      </c>
      <c r="G831" s="120">
        <f>Sections!DT34</f>
        <v>406.68284932916487</v>
      </c>
      <c r="H831" s="120">
        <f>Sections!DR34</f>
        <v>47.345131255157085</v>
      </c>
      <c r="I831" s="120">
        <f>I830+Sections!DS34</f>
        <v>36.639539053982617</v>
      </c>
    </row>
    <row r="832" spans="1:10">
      <c r="B832" s="120">
        <f>B$822+Sections!DJ35</f>
        <v>1660.2020604300001</v>
      </c>
      <c r="C832" s="120">
        <f>Sections!DK35</f>
        <v>47.345131255157085</v>
      </c>
      <c r="D832" s="120">
        <f>Sections!DL35</f>
        <v>170.44247251856552</v>
      </c>
      <c r="E832" s="179">
        <f>Sections!DM35</f>
        <v>3</v>
      </c>
      <c r="F832" s="120">
        <f>Sections!EA35</f>
        <v>-8.9059826695387727</v>
      </c>
      <c r="G832" s="120">
        <f>Sections!DT35</f>
        <v>403.48106164224941</v>
      </c>
      <c r="H832" s="120">
        <f>Sections!DR35</f>
        <v>47.156648399021897</v>
      </c>
      <c r="I832" s="120">
        <f>I831+Sections!DS35</f>
        <v>36.660702676586538</v>
      </c>
    </row>
    <row r="833" spans="2:9">
      <c r="B833" s="120">
        <f>B$822+Sections!DJ36</f>
        <v>1661.2020604300001</v>
      </c>
      <c r="C833" s="120">
        <f>Sections!DK36</f>
        <v>47.156648399021897</v>
      </c>
      <c r="D833" s="120">
        <f>Sections!DL36</f>
        <v>169.76393423647883</v>
      </c>
      <c r="E833" s="179">
        <f>Sections!DM36</f>
        <v>3</v>
      </c>
      <c r="F833" s="120">
        <f>Sections!EA36</f>
        <v>-8.9181271913608722</v>
      </c>
      <c r="G833" s="120">
        <f>Sections!DT36</f>
        <v>400.27490788121537</v>
      </c>
      <c r="H833" s="120">
        <f>Sections!DR36</f>
        <v>46.96715058257476</v>
      </c>
      <c r="I833" s="120">
        <f>I832+Sections!DS36</f>
        <v>36.681951287688506</v>
      </c>
    </row>
    <row r="834" spans="2:9">
      <c r="B834" s="120">
        <f>B$822+Sections!DJ37</f>
        <v>1662.2020604300001</v>
      </c>
      <c r="C834" s="120">
        <f>Sections!DK37</f>
        <v>46.96715058257476</v>
      </c>
      <c r="D834" s="120">
        <f>Sections!DL37</f>
        <v>169.08174209726914</v>
      </c>
      <c r="E834" s="179">
        <f>Sections!DM37</f>
        <v>3</v>
      </c>
      <c r="F834" s="120">
        <f>Sections!EA37</f>
        <v>-8.9302882738945453</v>
      </c>
      <c r="G834" s="120">
        <f>Sections!DT37</f>
        <v>397.0643820923255</v>
      </c>
      <c r="H834" s="120">
        <f>Sections!DR37</f>
        <v>46.776625116594971</v>
      </c>
      <c r="I834" s="120">
        <f>I833+Sections!DS37</f>
        <v>36.703286037490116</v>
      </c>
    </row>
    <row r="835" spans="2:9">
      <c r="B835" s="120">
        <f>B$822+Sections!DJ38</f>
        <v>1663.2020604300001</v>
      </c>
      <c r="C835" s="120">
        <f>Sections!DK38</f>
        <v>46.776625116594971</v>
      </c>
      <c r="D835" s="120">
        <f>Sections!DL38</f>
        <v>168.39585041974189</v>
      </c>
      <c r="E835" s="179">
        <f>Sections!DM38</f>
        <v>3</v>
      </c>
      <c r="F835" s="120">
        <f>Sections!EA38</f>
        <v>-8.9424659397225827</v>
      </c>
      <c r="G835" s="120">
        <f>Sections!DT38</f>
        <v>393.84947831372341</v>
      </c>
      <c r="H835" s="120">
        <f>Sections!DR38</f>
        <v>46.585059036337164</v>
      </c>
      <c r="I835" s="120">
        <f>I834+Sections!DS38</f>
        <v>36.724708101778546</v>
      </c>
    </row>
    <row r="836" spans="2:9">
      <c r="B836" s="120">
        <f>B$822+Sections!DJ39</f>
        <v>1664.2020604300001</v>
      </c>
      <c r="C836" s="120">
        <f>Sections!DK39</f>
        <v>46.585059036337164</v>
      </c>
      <c r="D836" s="120">
        <f>Sections!DL39</f>
        <v>167.70621253081379</v>
      </c>
      <c r="E836" s="179">
        <f>Sections!DM39</f>
        <v>3</v>
      </c>
      <c r="F836" s="120">
        <f>Sections!EA39</f>
        <v>-8.9546602114585685</v>
      </c>
      <c r="G836" s="120">
        <f>Sections!DT39</f>
        <v>390.6301905754234</v>
      </c>
      <c r="H836" s="120">
        <f>Sections!DR39</f>
        <v>46.39243909298262</v>
      </c>
      <c r="I836" s="120">
        <f>I835+Sections!DS39</f>
        <v>36.746218682728127</v>
      </c>
    </row>
    <row r="837" spans="2:9">
      <c r="B837" s="120">
        <f>B$822+Sections!DJ40</f>
        <v>1665.2020604300001</v>
      </c>
      <c r="C837" s="120">
        <f>Sections!DK40</f>
        <v>46.39243909298262</v>
      </c>
      <c r="D837" s="120">
        <f>Sections!DL40</f>
        <v>167.01278073473745</v>
      </c>
      <c r="E837" s="179">
        <f>Sections!DM40</f>
        <v>3</v>
      </c>
      <c r="F837" s="120">
        <f>Sections!EA40</f>
        <v>-8.9668711117469204</v>
      </c>
      <c r="G837" s="120">
        <f>Sections!DT40</f>
        <v>387.40651289929832</v>
      </c>
      <c r="H837" s="120">
        <f>Sections!DR40</f>
        <v>46.198751744745309</v>
      </c>
      <c r="I837" s="120">
        <f>I836+Sections!DS40</f>
        <v>36.767819009734453</v>
      </c>
    </row>
    <row r="838" spans="2:9">
      <c r="B838" s="120">
        <f>B$822+Sections!DJ41</f>
        <v>1666.2020604300001</v>
      </c>
      <c r="C838" s="120">
        <f>Sections!DK41</f>
        <v>46.198751744745309</v>
      </c>
      <c r="D838" s="120">
        <f>Sections!DL41</f>
        <v>166.31550628108312</v>
      </c>
      <c r="E838" s="179">
        <f>Sections!DM41</f>
        <v>3</v>
      </c>
      <c r="F838" s="120">
        <f>Sections!EA41</f>
        <v>-8.9790986632629401</v>
      </c>
      <c r="G838" s="120">
        <f>Sections!DT41</f>
        <v>384.17843929906934</v>
      </c>
      <c r="H838" s="120">
        <f>Sections!DR41</f>
        <v>46.003983147615401</v>
      </c>
      <c r="I838" s="120">
        <f>I837+Sections!DS41</f>
        <v>36.789510340282675</v>
      </c>
    </row>
    <row r="839" spans="2:9">
      <c r="B839" s="120">
        <f>B$822+Sections!DJ42</f>
        <v>1667.2020604300001</v>
      </c>
      <c r="C839" s="120">
        <f>Sections!DK42</f>
        <v>46.003983147615401</v>
      </c>
      <c r="D839" s="120">
        <f>Sections!DL42</f>
        <v>165.61433933141544</v>
      </c>
      <c r="E839" s="179">
        <f>Sections!DM42</f>
        <v>3</v>
      </c>
      <c r="F839" s="120">
        <f>Sections!EA42</f>
        <v>-8.9913428887128433</v>
      </c>
      <c r="G839" s="120">
        <f>Sections!DT42</f>
        <v>380.94596378029468</v>
      </c>
      <c r="H839" s="120">
        <f>Sections!DR42</f>
        <v>45.808119145721932</v>
      </c>
      <c r="I839" s="120">
        <f>I838+Sections!DS42</f>
        <v>36.811293960851671</v>
      </c>
    </row>
    <row r="840" spans="2:9">
      <c r="B840" s="120">
        <f>B$822+Sections!DJ43</f>
        <v>1668.2020604300001</v>
      </c>
      <c r="C840" s="120">
        <f>Sections!DK43</f>
        <v>45.808119145721932</v>
      </c>
      <c r="D840" s="120">
        <f>Sections!DL43</f>
        <v>164.90922892459895</v>
      </c>
      <c r="E840" s="179">
        <f>Sections!DM43</f>
        <v>3</v>
      </c>
      <c r="F840" s="120">
        <f>Sections!EA43</f>
        <v>-9.0036038108338161</v>
      </c>
      <c r="G840" s="120">
        <f>Sections!DT43</f>
        <v>377.70908034035813</v>
      </c>
      <c r="H840" s="120">
        <f>Sections!DR43</f>
        <v>45.611145261295391</v>
      </c>
      <c r="I840" s="120">
        <f>I839+Sections!DS43</f>
        <v>36.833171187855989</v>
      </c>
    </row>
    <row r="841" spans="2:9">
      <c r="B841" s="120">
        <f>B$822+Sections!DJ44</f>
        <v>1669.2020604300001</v>
      </c>
      <c r="C841" s="120">
        <f>Sections!DK44</f>
        <v>45.611145261295391</v>
      </c>
      <c r="D841" s="120">
        <f>Sections!DL44</f>
        <v>164.20012294066342</v>
      </c>
      <c r="E841" s="179">
        <f>Sections!DM44</f>
        <v>3</v>
      </c>
      <c r="F841" s="120">
        <f>Sections!EA44</f>
        <v>-9.0158814523940425</v>
      </c>
      <c r="G841" s="120">
        <f>Sections!DT44</f>
        <v>374.46778296845804</v>
      </c>
      <c r="H841" s="120">
        <f>Sections!DR44</f>
        <v>45.413046684209604</v>
      </c>
      <c r="I841" s="120">
        <f>I840+Sections!DS44</f>
        <v>36.855143368627417</v>
      </c>
    </row>
    <row r="842" spans="2:9">
      <c r="B842" s="120">
        <f>B$822+Sections!DJ45</f>
        <v>1670.2020604300001</v>
      </c>
      <c r="C842" s="120">
        <f>Sections!DK45</f>
        <v>45.413046684209604</v>
      </c>
      <c r="D842" s="120">
        <f>Sections!DL45</f>
        <v>163.48696806315459</v>
      </c>
      <c r="E842" s="179">
        <f>Sections!DM45</f>
        <v>3</v>
      </c>
      <c r="F842" s="120">
        <f>Sections!EA45</f>
        <v>-9.0281758361927622</v>
      </c>
      <c r="G842" s="120">
        <f>Sections!DT45</f>
        <v>371.22206564559616</v>
      </c>
      <c r="H842" s="120">
        <f>Sections!DR45</f>
        <v>45.213808261081212</v>
      </c>
      <c r="I842" s="120">
        <f>I841+Sections!DS45</f>
        <v>36.877211882438331</v>
      </c>
    </row>
    <row r="843" spans="2:9">
      <c r="B843" s="120">
        <f>B$822+Sections!DJ46</f>
        <v>1671.2020604300001</v>
      </c>
      <c r="C843" s="120">
        <f>Sections!DK46</f>
        <v>45.213808261081212</v>
      </c>
      <c r="D843" s="120">
        <f>Sections!DL46</f>
        <v>162.76970973989236</v>
      </c>
      <c r="E843" s="179">
        <f>Sections!DM46</f>
        <v>3</v>
      </c>
      <c r="F843" s="120">
        <f>Sections!EA46</f>
        <v>-9.0404869850602978</v>
      </c>
      <c r="G843" s="120">
        <f>Sections!DT46</f>
        <v>367.97192234456679</v>
      </c>
      <c r="H843" s="120">
        <f>Sections!DR46</f>
        <v>45.013414483903517</v>
      </c>
      <c r="I843" s="120">
        <f>I842+Sections!DS46</f>
        <v>36.899378141568931</v>
      </c>
    </row>
    <row r="844" spans="2:9">
      <c r="B844" s="120">
        <f>B$822+Sections!DJ47</f>
        <v>1672.2020604300001</v>
      </c>
      <c r="C844" s="120">
        <f>Sections!DK47</f>
        <v>45.013414483903517</v>
      </c>
      <c r="D844" s="120">
        <f>Sections!DL47</f>
        <v>162.04829214205267</v>
      </c>
      <c r="E844" s="179">
        <f>Sections!DM47</f>
        <v>3</v>
      </c>
      <c r="F844" s="120">
        <f>Sections!EA47</f>
        <v>-9.0528149218581078</v>
      </c>
      <c r="G844" s="120">
        <f>Sections!DT47</f>
        <v>364.71734702994507</v>
      </c>
      <c r="H844" s="120">
        <f>Sections!DR47</f>
        <v>44.81184947819024</v>
      </c>
      <c r="I844" s="120">
        <f>I843+Sections!DS47</f>
        <v>36.921643592420757</v>
      </c>
    </row>
    <row r="845" spans="2:9">
      <c r="B845" s="120">
        <f>B$822+Sections!DJ48</f>
        <v>1673.2020604300001</v>
      </c>
      <c r="C845" s="120">
        <f>Sections!DK48</f>
        <v>44.81184947819024</v>
      </c>
      <c r="D845" s="120">
        <f>Sections!DL48</f>
        <v>161.32265812148486</v>
      </c>
      <c r="E845" s="179">
        <f>Sections!DM48</f>
        <v>3</v>
      </c>
      <c r="F845" s="120">
        <f>Sections!EA48</f>
        <v>-9.0651596694788239</v>
      </c>
      <c r="G845" s="120">
        <f>Sections!DT48</f>
        <v>361.45833365807619</v>
      </c>
      <c r="H845" s="120">
        <f>Sections!DR48</f>
        <v>44.60909699060295</v>
      </c>
      <c r="I845" s="120">
        <f>I844+Sections!DS48</f>
        <v>36.944009716678877</v>
      </c>
    </row>
    <row r="846" spans="2:9">
      <c r="B846" s="120">
        <f>B$822+Sections!DJ49</f>
        <v>1674.2020604300001</v>
      </c>
      <c r="C846" s="120">
        <f>Sections!DK49</f>
        <v>44.60909699060295</v>
      </c>
      <c r="D846" s="120">
        <f>Sections!DL49</f>
        <v>160.59274916617062</v>
      </c>
      <c r="E846" s="179">
        <f>Sections!DM49</f>
        <v>3</v>
      </c>
      <c r="F846" s="120">
        <f>Sections!EA49</f>
        <v>-9.0775212508462939</v>
      </c>
      <c r="G846" s="120">
        <f>Sections!DT49</f>
        <v>358.1948761770638</v>
      </c>
      <c r="H846" s="120">
        <f>Sections!DR49</f>
        <v>44.405140376034488</v>
      </c>
      <c r="I846" s="120">
        <f>I845+Sections!DS49</f>
        <v>36.966478032525501</v>
      </c>
    </row>
    <row r="847" spans="2:9">
      <c r="B847" s="120">
        <f>B$822+Sections!DJ50</f>
        <v>1675.2020604300001</v>
      </c>
      <c r="C847" s="120">
        <f>Sections!DK50</f>
        <v>44.405140376034488</v>
      </c>
      <c r="D847" s="120">
        <f>Sections!DL50</f>
        <v>159.85850535372415</v>
      </c>
      <c r="E847" s="179">
        <f>Sections!DM50</f>
        <v>3</v>
      </c>
      <c r="F847" s="120">
        <f>Sections!EA50</f>
        <v>-9.0898996889156294</v>
      </c>
      <c r="G847" s="120">
        <f>Sections!DT50</f>
        <v>354.92696852675908</v>
      </c>
      <c r="H847" s="120">
        <f>Sections!DR50</f>
        <v>44.199962584118751</v>
      </c>
      <c r="I847" s="120">
        <f>I846+Sections!DS50</f>
        <v>36.989050095907665</v>
      </c>
    </row>
    <row r="848" spans="2:9">
      <c r="B848" s="120">
        <f>B$822+Sections!DJ51</f>
        <v>1676.2020604300001</v>
      </c>
      <c r="C848" s="120">
        <f>Sections!DK51</f>
        <v>44.199962584118751</v>
      </c>
      <c r="D848" s="120">
        <f>Sections!DL51</f>
        <v>159.11986530282752</v>
      </c>
      <c r="E848" s="179">
        <f>Sections!DM51</f>
        <v>3</v>
      </c>
      <c r="F848" s="120">
        <f>Sections!EA51</f>
        <v>-9.1022950066732413</v>
      </c>
      <c r="G848" s="120">
        <f>Sections!DT51</f>
        <v>351.6546046387495</v>
      </c>
      <c r="H848" s="120">
        <f>Sections!DR51</f>
        <v>43.993546145135326</v>
      </c>
      <c r="I848" s="120">
        <f>I847+Sections!DS51</f>
        <v>37.011727501862104</v>
      </c>
    </row>
    <row r="849" spans="2:9">
      <c r="B849" s="120">
        <f>B$822+Sections!DJ52</f>
        <v>1677.2020604300001</v>
      </c>
      <c r="C849" s="120">
        <f>Sections!DK52</f>
        <v>43.993546145135326</v>
      </c>
      <c r="D849" s="120">
        <f>Sections!DL52</f>
        <v>158.37676612248717</v>
      </c>
      <c r="E849" s="179">
        <f>Sections!DM52</f>
        <v>3</v>
      </c>
      <c r="F849" s="120">
        <f>Sections!EA52</f>
        <v>-9.1147072271368863</v>
      </c>
      <c r="G849" s="120">
        <f>Sections!DT52</f>
        <v>348.37777843634723</v>
      </c>
      <c r="H849" s="120">
        <f>Sections!DR52</f>
        <v>43.785873155275517</v>
      </c>
      <c r="I849" s="120">
        <f>I848+Sections!DS52</f>
        <v>37.034511885900407</v>
      </c>
    </row>
    <row r="850" spans="2:9">
      <c r="B850" s="120">
        <f>B$822+Sections!DJ53</f>
        <v>1678.2020604300001</v>
      </c>
      <c r="C850" s="120">
        <f>Sections!DK53</f>
        <v>43.785873155275517</v>
      </c>
      <c r="D850" s="120">
        <f>Sections!DL53</f>
        <v>157.62914335899185</v>
      </c>
      <c r="E850" s="179">
        <f>Sections!DM53</f>
        <v>3</v>
      </c>
      <c r="F850" s="120">
        <f>Sections!EA53</f>
        <v>-9.1271363733557109</v>
      </c>
      <c r="G850" s="120">
        <f>Sections!DT53</f>
        <v>345.0964838345779</v>
      </c>
      <c r="H850" s="120">
        <f>Sections!DR53</f>
        <v>43.576925261233903</v>
      </c>
      <c r="I850" s="120">
        <f>I849+Sections!DS53</f>
        <v>37.057404925457874</v>
      </c>
    </row>
    <row r="851" spans="2:9">
      <c r="B851" s="120">
        <f>B$822+Sections!DJ54</f>
        <v>1679.2020604300001</v>
      </c>
      <c r="C851" s="120">
        <f>Sections!DK54</f>
        <v>43.576925261233903</v>
      </c>
      <c r="D851" s="120">
        <f>Sections!DL54</f>
        <v>156.87693094044207</v>
      </c>
      <c r="E851" s="179">
        <f>Sections!DM54</f>
        <v>3</v>
      </c>
      <c r="F851" s="120">
        <f>Sections!EA54</f>
        <v>-9.1395824684102873</v>
      </c>
      <c r="G851" s="120">
        <f>Sections!DT54</f>
        <v>341.81071474016977</v>
      </c>
      <c r="H851" s="120">
        <f>Sections!DR54</f>
        <v>43.366683644087253</v>
      </c>
      <c r="I851" s="120">
        <f>I850+Sections!DS54</f>
        <v>37.080408341409679</v>
      </c>
    </row>
    <row r="852" spans="2:9">
      <c r="B852" s="120">
        <f>B$822+Sections!DJ55</f>
        <v>1680.2020604300001</v>
      </c>
      <c r="C852" s="120">
        <f>Sections!DK55</f>
        <v>43.366683644087253</v>
      </c>
      <c r="D852" s="120">
        <f>Sections!DL55</f>
        <v>156.12006111871412</v>
      </c>
      <c r="E852" s="179">
        <f>Sections!DM55</f>
        <v>3</v>
      </c>
      <c r="F852" s="120">
        <f>Sections!EA55</f>
        <v>-9.1520455354126646</v>
      </c>
      <c r="G852" s="120">
        <f>Sections!DT55</f>
        <v>338.52046505154203</v>
      </c>
      <c r="H852" s="120">
        <f>Sections!DR55</f>
        <v>43.15512900242009</v>
      </c>
      <c r="I852" s="120">
        <f>I851+Sections!DS55</f>
        <v>37.103523899658221</v>
      </c>
    </row>
    <row r="853" spans="2:9">
      <c r="B853" s="120">
        <f>B$822+Sections!DJ56</f>
        <v>1681.2020604300001</v>
      </c>
      <c r="C853" s="120">
        <f>Sections!DK56</f>
        <v>43.15512900242009</v>
      </c>
      <c r="D853" s="120">
        <f>Sections!DL56</f>
        <v>155.35846440871234</v>
      </c>
      <c r="E853" s="179">
        <f>Sections!DM56</f>
        <v>3</v>
      </c>
      <c r="F853" s="120">
        <f>Sections!EA56</f>
        <v>-9.1645255975064082</v>
      </c>
      <c r="G853" s="120">
        <f>Sections!DT56</f>
        <v>335.22572865879351</v>
      </c>
      <c r="H853" s="120">
        <f>Sections!DR56</f>
        <v>42.942241534653341</v>
      </c>
      <c r="I853" s="120">
        <f>I852+Sections!DS56</f>
        <v>37.126753412795779</v>
      </c>
    </row>
    <row r="854" spans="2:9">
      <c r="B854" s="120">
        <f>B$822+Sections!DJ57</f>
        <v>1682.2020604300001</v>
      </c>
      <c r="C854" s="120">
        <f>Sections!DK57</f>
        <v>42.942241534653341</v>
      </c>
      <c r="D854" s="120">
        <f>Sections!DL57</f>
        <v>154.59206952475202</v>
      </c>
      <c r="E854" s="179">
        <f>Sections!DM57</f>
        <v>3</v>
      </c>
      <c r="F854" s="120">
        <f>Sections!EA57</f>
        <v>-9.1770226778666455</v>
      </c>
      <c r="G854" s="120">
        <f>Sections!DT57</f>
        <v>331.92649944369117</v>
      </c>
      <c r="H854" s="120">
        <f>Sections!DR57</f>
        <v>42.728000920529546</v>
      </c>
      <c r="I854" s="120">
        <f>I853+Sections!DS57</f>
        <v>37.150098741846833</v>
      </c>
    </row>
    <row r="855" spans="2:9">
      <c r="B855" s="120">
        <f>B$822+Sections!DJ58</f>
        <v>1683.2020604300001</v>
      </c>
      <c r="C855" s="120">
        <f>Sections!DK58</f>
        <v>42.728000920529546</v>
      </c>
      <c r="D855" s="120">
        <f>Sections!DL58</f>
        <v>153.82080331390637</v>
      </c>
      <c r="E855" s="179">
        <f>Sections!DM58</f>
        <v>2</v>
      </c>
      <c r="F855" s="120">
        <f>Sections!EA58</f>
        <v>-9.1895367997001003</v>
      </c>
      <c r="G855" s="120">
        <f>Sections!DT58</f>
        <v>328.62277127965922</v>
      </c>
      <c r="H855" s="120">
        <f>Sections!DR58</f>
        <v>42.512386301704744</v>
      </c>
      <c r="I855" s="120">
        <f>I854+Sections!DS58</f>
        <v>37.173561798094873</v>
      </c>
    </row>
    <row r="856" spans="2:9">
      <c r="B856" s="120">
        <f>B$822+Sections!DJ59</f>
        <v>1684.2020604300001</v>
      </c>
      <c r="C856" s="120">
        <f>Sections!DK59</f>
        <v>42.512386301704744</v>
      </c>
      <c r="D856" s="120">
        <f>Sections!DL59</f>
        <v>153.04459068613707</v>
      </c>
      <c r="E856" s="179">
        <f>Sections!DM59</f>
        <v>2</v>
      </c>
      <c r="F856" s="120">
        <f>Sections!EA59</f>
        <v>-9.2020679862451455</v>
      </c>
      <c r="G856" s="120">
        <f>Sections!DT59</f>
        <v>325.31453803176714</v>
      </c>
      <c r="H856" s="120">
        <f>Sections!DR59</f>
        <v>42.295376261393905</v>
      </c>
      <c r="I856" s="120">
        <f>I855+Sections!DS59</f>
        <v>37.197144544998636</v>
      </c>
    </row>
    <row r="857" spans="2:9">
      <c r="B857" s="120">
        <f>B$822+Sections!DJ60</f>
        <v>1685.2020604300001</v>
      </c>
      <c r="C857" s="120">
        <f>Sections!DK60</f>
        <v>42.295376261393905</v>
      </c>
      <c r="D857" s="120">
        <f>Sections!DL60</f>
        <v>152.26335454101806</v>
      </c>
      <c r="E857" s="179">
        <f>Sections!DM60</f>
        <v>2</v>
      </c>
      <c r="F857" s="120">
        <f>Sections!EA60</f>
        <v>-9.2146162607718427</v>
      </c>
      <c r="G857" s="120">
        <f>Sections!DT60</f>
        <v>322.00179355671895</v>
      </c>
      <c r="H857" s="120">
        <f>Sections!DR60</f>
        <v>42.076948803012549</v>
      </c>
      <c r="I857" s="120">
        <f>I856+Sections!DS60</f>
        <v>37.220849000203273</v>
      </c>
    </row>
    <row r="858" spans="2:9">
      <c r="B858" s="120">
        <f>B$822+Sections!DJ61</f>
        <v>1686.2020604300001</v>
      </c>
      <c r="C858" s="120">
        <f>Sections!DK61</f>
        <v>42.076948803012549</v>
      </c>
      <c r="D858" s="120">
        <f>Sections!DL61</f>
        <v>151.47701569084518</v>
      </c>
      <c r="E858" s="179">
        <f>Sections!DM61</f>
        <v>2</v>
      </c>
      <c r="F858" s="120">
        <f>Sections!EA61</f>
        <v>-9.227181646581986</v>
      </c>
      <c r="G858" s="120">
        <f>Sections!DT61</f>
        <v>318.68453170284107</v>
      </c>
      <c r="H858" s="120">
        <f>Sections!DR61</f>
        <v>41.857081327753555</v>
      </c>
      <c r="I858" s="120">
        <f>I857+Sections!DS61</f>
        <v>37.244677237652184</v>
      </c>
    </row>
    <row r="859" spans="2:9">
      <c r="B859" s="120">
        <f>B$822+Sections!DJ62</f>
        <v>1687.2020604300001</v>
      </c>
      <c r="C859" s="120">
        <f>Sections!DK62</f>
        <v>41.857081327753555</v>
      </c>
      <c r="D859" s="120">
        <f>Sections!DL62</f>
        <v>150.68549277991281</v>
      </c>
      <c r="E859" s="179">
        <f>Sections!DM62</f>
        <v>2</v>
      </c>
      <c r="F859" s="120">
        <f>Sections!EA62</f>
        <v>-9.2397641670091435</v>
      </c>
      <c r="G859" s="120">
        <f>Sections!DT62</f>
        <v>315.36274631007154</v>
      </c>
      <c r="H859" s="120">
        <f>Sections!DR62</f>
        <v>41.635750611033266</v>
      </c>
      <c r="I859" s="120">
        <f>I858+Sections!DS62</f>
        <v>37.268631389805826</v>
      </c>
    </row>
    <row r="860" spans="2:9">
      <c r="B860" s="120">
        <f>B$822+Sections!DJ63</f>
        <v>1688.2020604300001</v>
      </c>
      <c r="C860" s="120">
        <f>Sections!DK63</f>
        <v>41.635750611033266</v>
      </c>
      <c r="D860" s="120">
        <f>Sections!DL63</f>
        <v>149.88870219971977</v>
      </c>
      <c r="E860" s="179">
        <f>Sections!DM63</f>
        <v>2</v>
      </c>
      <c r="F860" s="120">
        <f>Sections!EA63</f>
        <v>-9.2523638454187012</v>
      </c>
      <c r="G860" s="120">
        <f>Sections!DT63</f>
        <v>312.03643120994826</v>
      </c>
      <c r="H860" s="120">
        <f>Sections!DR63</f>
        <v>41.412932777736465</v>
      </c>
      <c r="I860" s="120">
        <f>I859+Sections!DS63</f>
        <v>37.29271364997409</v>
      </c>
    </row>
    <row r="861" spans="2:9">
      <c r="B861" s="120">
        <f>B$822+Sections!DJ64</f>
        <v>1689.2020604300001</v>
      </c>
      <c r="C861" s="120">
        <f>Sections!DK64</f>
        <v>41.412932777736465</v>
      </c>
      <c r="D861" s="120">
        <f>Sections!DL64</f>
        <v>149.08655799985127</v>
      </c>
      <c r="E861" s="179">
        <f>Sections!DM64</f>
        <v>2</v>
      </c>
      <c r="F861" s="120">
        <f>Sections!EA64</f>
        <v>-9.2649807052079094</v>
      </c>
      <c r="G861" s="120">
        <f>Sections!DT64</f>
        <v>308.70558022559749</v>
      </c>
      <c r="H861" s="120">
        <f>Sections!DR64</f>
        <v>41.188603276184345</v>
      </c>
      <c r="I861" s="120">
        <f>I860+Sections!DS64</f>
        <v>37.316926274769521</v>
      </c>
    </row>
    <row r="862" spans="2:9">
      <c r="B862" s="120">
        <f>B$822+Sections!DJ65</f>
        <v>1690.2020604300001</v>
      </c>
      <c r="C862" s="120">
        <f>Sections!DK65</f>
        <v>41.188603276184345</v>
      </c>
      <c r="D862" s="120">
        <f>Sections!DL65</f>
        <v>148.27897179426364</v>
      </c>
      <c r="E862" s="179">
        <f>Sections!DM65</f>
        <v>2</v>
      </c>
      <c r="F862" s="120">
        <f>Sections!EA65</f>
        <v>-9.2776147698059201</v>
      </c>
      <c r="G862" s="120">
        <f>Sections!DT65</f>
        <v>305.37018717172265</v>
      </c>
      <c r="H862" s="120">
        <f>Sections!DR65</f>
        <v>40.962736850743894</v>
      </c>
      <c r="I862" s="120">
        <f>I861+Sections!DS65</f>
        <v>37.341271586689082</v>
      </c>
    </row>
    <row r="863" spans="2:9">
      <c r="B863" s="120">
        <f>B$822+Sections!DJ66</f>
        <v>1691.2020604300001</v>
      </c>
      <c r="C863" s="120">
        <f>Sections!DK66</f>
        <v>40.962736850743894</v>
      </c>
      <c r="D863" s="120">
        <f>Sections!DL66</f>
        <v>147.46585266267803</v>
      </c>
      <c r="E863" s="179">
        <f>Sections!DM66</f>
        <v>2</v>
      </c>
      <c r="F863" s="120">
        <f>Sections!EA66</f>
        <v>-9.2902660626738367</v>
      </c>
      <c r="G863" s="120">
        <f>Sections!DT66</f>
        <v>302.03024585459252</v>
      </c>
      <c r="H863" s="120">
        <f>Sections!DR66</f>
        <v>40.735307512991042</v>
      </c>
      <c r="I863" s="120">
        <f>I862+Sections!DS66</f>
        <v>37.365751976832762</v>
      </c>
    </row>
    <row r="864" spans="2:9">
      <c r="B864" s="120">
        <f>B$822+Sections!DJ67</f>
        <v>1692.2020604300001</v>
      </c>
      <c r="C864" s="120">
        <f>Sections!DK67</f>
        <v>40.735307512991042</v>
      </c>
      <c r="D864" s="120">
        <f>Sections!DL67</f>
        <v>146.64710704676776</v>
      </c>
      <c r="E864" s="179">
        <f>Sections!DM67</f>
        <v>2</v>
      </c>
      <c r="F864" s="120">
        <f>Sections!EA67</f>
        <v>-9.3029346073047563</v>
      </c>
      <c r="G864" s="120">
        <f>Sections!DT67</f>
        <v>298.68575007202998</v>
      </c>
      <c r="H864" s="120">
        <f>Sections!DR67</f>
        <v>40.506288511332841</v>
      </c>
      <c r="I864" s="120">
        <f>I863+Sections!DS67</f>
        <v>37.390369907768054</v>
      </c>
    </row>
    <row r="865" spans="1:10">
      <c r="B865" s="120">
        <f>B$822+Sections!DJ68</f>
        <v>1693.2020604300001</v>
      </c>
      <c r="C865" s="120">
        <f>Sections!DK68</f>
        <v>40.506288511332841</v>
      </c>
      <c r="D865" s="120">
        <f>Sections!DL68</f>
        <v>145.82263864079823</v>
      </c>
      <c r="E865" s="179">
        <f>Sections!DM68</f>
        <v>2</v>
      </c>
      <c r="F865" s="120">
        <f>Sections!EA68</f>
        <v>-9.3156204272238075</v>
      </c>
      <c r="G865" s="120">
        <f>Sections!DT68</f>
        <v>295.33669361340026</v>
      </c>
      <c r="H865" s="120">
        <f>Sections!DR68</f>
        <v>40.275652298986877</v>
      </c>
      <c r="I865" s="120">
        <f>I864+Sections!DS68</f>
        <v>37.415127916549942</v>
      </c>
    </row>
    <row r="866" spans="1:10">
      <c r="B866" s="120">
        <f>B$822+Sections!DJ69</f>
        <v>1694.2020604300001</v>
      </c>
      <c r="C866" s="120">
        <f>Sections!DK69</f>
        <v>40.275652298986877</v>
      </c>
      <c r="D866" s="120">
        <f>Sections!DL69</f>
        <v>144.99234827635277</v>
      </c>
      <c r="E866" s="179">
        <f>Sections!DM69</f>
        <v>2</v>
      </c>
      <c r="F866" s="120">
        <f>Sections!EA69</f>
        <v>-9.3283235459882032</v>
      </c>
      <c r="G866" s="120">
        <f>Sections!DT69</f>
        <v>291.98307025959963</v>
      </c>
      <c r="H866" s="120">
        <f>Sections!DR69</f>
        <v>40.043370500207779</v>
      </c>
      <c r="I866" s="120">
        <f>I865+Sections!DS69</f>
        <v>37.440028617906833</v>
      </c>
    </row>
    <row r="867" spans="1:10">
      <c r="B867" s="120">
        <f>B$822+Sections!DJ70</f>
        <v>1695.2020604300001</v>
      </c>
      <c r="C867" s="120">
        <f>Sections!DK70</f>
        <v>40.043370500207779</v>
      </c>
      <c r="D867" s="120">
        <f>Sections!DL70</f>
        <v>144.15613380074799</v>
      </c>
      <c r="E867" s="179">
        <f>Sections!DM70</f>
        <v>2</v>
      </c>
      <c r="F867" s="120">
        <f>Sections!EA70</f>
        <v>-9.3410439871872786</v>
      </c>
      <c r="G867" s="120">
        <f>Sections!DT70</f>
        <v>288.62487378304388</v>
      </c>
      <c r="H867" s="120">
        <f>Sections!DR70</f>
        <v>39.809413874641962</v>
      </c>
      <c r="I867" s="120">
        <f>I866+Sections!DS70</f>
        <v>37.46507470760374</v>
      </c>
    </row>
    <row r="868" spans="1:10">
      <c r="B868" s="120">
        <f>B$822+Sections!DJ71</f>
        <v>1696.2020604300001</v>
      </c>
      <c r="C868" s="120">
        <f>Sections!DK71</f>
        <v>39.809413874641962</v>
      </c>
      <c r="D868" s="120">
        <f>Sections!DL71</f>
        <v>143.31388994871108</v>
      </c>
      <c r="E868" s="179">
        <f>Sections!DM71</f>
        <v>2</v>
      </c>
      <c r="F868" s="120">
        <f>Sections!EA71</f>
        <v>-9.3537817744425347</v>
      </c>
      <c r="G868" s="120">
        <f>Sections!DT71</f>
        <v>285.26209794765646</v>
      </c>
      <c r="H868" s="120">
        <f>Sections!DR71</f>
        <v>39.573752279682182</v>
      </c>
      <c r="I868" s="120">
        <f>I867+Sections!DS71</f>
        <v>37.490268965994893</v>
      </c>
    </row>
    <row r="869" spans="1:10">
      <c r="B869" s="120">
        <f>B$822+Sections!DJ72</f>
        <v>1697.2020604300001</v>
      </c>
      <c r="C869" s="120">
        <f>Sections!DK72</f>
        <v>39.573752279682182</v>
      </c>
      <c r="D869" s="120">
        <f>Sections!DL72</f>
        <v>142.46550820685587</v>
      </c>
      <c r="E869" s="179">
        <f>Sections!DM72</f>
        <v>2</v>
      </c>
      <c r="F869" s="120">
        <f>Sections!EA72</f>
        <v>-9.3665369314076834</v>
      </c>
      <c r="G869" s="120">
        <f>Sections!DT72</f>
        <v>281.89473650885708</v>
      </c>
      <c r="H869" s="120">
        <f>Sections!DR72</f>
        <v>39.336354630682735</v>
      </c>
      <c r="I869" s="120">
        <f>I868+Sections!DS72</f>
        <v>37.515614261779014</v>
      </c>
    </row>
    <row r="870" spans="1:10">
      <c r="B870" s="120">
        <f>B$822+Sections!DJ73</f>
        <v>1698.2020604300001</v>
      </c>
      <c r="C870" s="120">
        <f>Sections!DK73</f>
        <v>39.336354630682735</v>
      </c>
      <c r="D870" s="120">
        <f>Sections!DL73</f>
        <v>141.61087667045786</v>
      </c>
      <c r="E870" s="179">
        <f>Sections!DM73</f>
        <v>2</v>
      </c>
      <c r="F870" s="120">
        <f>Sections!EA73</f>
        <v>-9.3793094817686935</v>
      </c>
      <c r="G870" s="120">
        <f>Sections!DT73</f>
        <v>278.52278321355027</v>
      </c>
      <c r="H870" s="120">
        <f>Sections!DR73</f>
        <v>39.097188858884692</v>
      </c>
      <c r="I870" s="120">
        <f>I869+Sections!DS73</f>
        <v>37.541113555971506</v>
      </c>
    </row>
    <row r="871" spans="1:10" ht="14.65" thickBot="1">
      <c r="B871" s="120">
        <f>B$822+Sections!DJ74</f>
        <v>1698.9827539300002</v>
      </c>
      <c r="C871" s="120">
        <f>Sections!DK74</f>
        <v>39.097188858884692</v>
      </c>
      <c r="D871" s="120">
        <f>Sections!DL74</f>
        <v>140.7498798919849</v>
      </c>
      <c r="E871" s="179">
        <f>Sections!DM74</f>
        <v>2</v>
      </c>
      <c r="F871" s="120">
        <f>Sections!EA74</f>
        <v>-9.3920994492438332</v>
      </c>
      <c r="G871" s="120">
        <f>Sections!DT74</f>
        <v>275.14623180011353</v>
      </c>
      <c r="H871" s="120">
        <f>Sections!DR74</f>
        <v>38.8562218668878</v>
      </c>
      <c r="I871" s="120">
        <f>I870+Sections!DS74</f>
        <v>37.566769906109101</v>
      </c>
    </row>
    <row r="872" spans="1:10" ht="14.65" thickBot="1">
      <c r="A872" s="180" t="s">
        <v>273</v>
      </c>
      <c r="B872" s="181">
        <f>B871+D14</f>
        <v>1855.9599897600001</v>
      </c>
      <c r="C872" s="181">
        <f>E14</f>
        <v>38.8562218668878</v>
      </c>
      <c r="D872" s="181">
        <f>C872*3.6</f>
        <v>139.88239872079609</v>
      </c>
      <c r="E872" s="182">
        <v>2</v>
      </c>
      <c r="F872" s="181">
        <v>0</v>
      </c>
      <c r="G872" s="181">
        <f>0.5*Sections!$U$2*Sections!$T$2*C872^2</f>
        <v>271.76507599838573</v>
      </c>
      <c r="H872" s="181">
        <f>C872</f>
        <v>38.8562218668878</v>
      </c>
      <c r="I872" s="181">
        <f>I871+J14</f>
        <v>41.606720994708681</v>
      </c>
      <c r="J872" s="183" t="s">
        <v>276</v>
      </c>
    </row>
    <row r="873" spans="1:10">
      <c r="B873" s="126">
        <f>B$872+Sections!EE26</f>
        <v>1855.9599897600001</v>
      </c>
      <c r="C873" s="120">
        <f>Sections!EF26</f>
        <v>38.8562218668878</v>
      </c>
      <c r="D873" s="120">
        <f>Sections!EG26</f>
        <v>139.88239872079609</v>
      </c>
      <c r="E873" s="179">
        <f>Sections!EH26</f>
        <v>2</v>
      </c>
      <c r="F873" s="120">
        <f>Sections!EV26</f>
        <v>8.689168541999587</v>
      </c>
      <c r="G873" s="120">
        <f>Sections!EO26</f>
        <v>271.76507599838573</v>
      </c>
      <c r="H873" s="120">
        <f>Sections!EM26</f>
        <v>39.07920565790468</v>
      </c>
      <c r="I873" s="120">
        <f>I872+Sections!EN26</f>
        <v>41.632383264917742</v>
      </c>
    </row>
    <row r="874" spans="1:10">
      <c r="B874" s="126">
        <f>B$872+Sections!EE27</f>
        <v>1856.9599897600001</v>
      </c>
      <c r="C874" s="120">
        <f>Sections!EF27</f>
        <v>39.07920565790468</v>
      </c>
      <c r="D874" s="120">
        <f>Sections!EG27</f>
        <v>140.68514036845684</v>
      </c>
      <c r="E874" s="179">
        <f>Sections!EH27</f>
        <v>2</v>
      </c>
      <c r="F874" s="120">
        <f>Sections!EV27</f>
        <v>8.6787656402683435</v>
      </c>
      <c r="G874" s="120">
        <f>Sections!EO27</f>
        <v>274.89317667350565</v>
      </c>
      <c r="H874" s="120">
        <f>Sections!EM27</f>
        <v>39.30065961448161</v>
      </c>
      <c r="I874" s="120">
        <f>I873+Sections!EN27</f>
        <v>41.657900022225881</v>
      </c>
    </row>
    <row r="875" spans="1:10">
      <c r="B875" s="126">
        <f>B$872+Sections!EE28</f>
        <v>1857.9599897600001</v>
      </c>
      <c r="C875" s="120">
        <f>Sections!EF28</f>
        <v>39.30065961448161</v>
      </c>
      <c r="D875" s="120">
        <f>Sections!EG28</f>
        <v>141.48237461213381</v>
      </c>
      <c r="E875" s="179">
        <f>Sections!EH28</f>
        <v>1</v>
      </c>
      <c r="F875" s="120">
        <f>Sections!EV28</f>
        <v>7.9648137458209218</v>
      </c>
      <c r="G875" s="120">
        <f>Sections!EO28</f>
        <v>278.01753230400226</v>
      </c>
      <c r="H875" s="120">
        <f>Sections!EM28</f>
        <v>39.502803364128319</v>
      </c>
      <c r="I875" s="120">
        <f>I874+Sections!EN28</f>
        <v>41.683279617543192</v>
      </c>
    </row>
    <row r="876" spans="1:10">
      <c r="B876" s="126">
        <f>B$872+Sections!EE29</f>
        <v>1858.9599897600001</v>
      </c>
      <c r="C876" s="120">
        <f>Sections!EF29</f>
        <v>39.502803364128319</v>
      </c>
      <c r="D876" s="120">
        <f>Sections!EG29</f>
        <v>142.21009211086195</v>
      </c>
      <c r="E876" s="179">
        <f>Sections!EH29</f>
        <v>1</v>
      </c>
      <c r="F876" s="120">
        <f>Sections!EV29</f>
        <v>7.9560520166848079</v>
      </c>
      <c r="G876" s="120">
        <f>Sections!EO29</f>
        <v>280.88486525249772</v>
      </c>
      <c r="H876" s="120">
        <f>Sections!EM29</f>
        <v>39.703697279451909</v>
      </c>
      <c r="I876" s="120">
        <f>I875+Sections!EN29</f>
        <v>41.708530070268026</v>
      </c>
    </row>
    <row r="877" spans="1:10">
      <c r="B877" s="126">
        <f>B$872+Sections!EE30</f>
        <v>1859.9599897600001</v>
      </c>
      <c r="C877" s="120">
        <f>Sections!EF30</f>
        <v>39.703697279451909</v>
      </c>
      <c r="D877" s="120">
        <f>Sections!EG30</f>
        <v>142.93331020602687</v>
      </c>
      <c r="E877" s="179">
        <f>Sections!EH30</f>
        <v>1</v>
      </c>
      <c r="F877" s="120">
        <f>Sections!EV30</f>
        <v>7.9472999259281849</v>
      </c>
      <c r="G877" s="120">
        <f>Sections!EO30</f>
        <v>283.74904397850423</v>
      </c>
      <c r="H877" s="120">
        <f>Sections!EM30</f>
        <v>39.90336047891472</v>
      </c>
      <c r="I877" s="120">
        <f>I876+Sections!EN30</f>
        <v>41.733653470834724</v>
      </c>
    </row>
    <row r="878" spans="1:10">
      <c r="B878" s="126">
        <f>B$872+Sections!EE31</f>
        <v>1860.9599897600001</v>
      </c>
      <c r="C878" s="120">
        <f>Sections!EF31</f>
        <v>39.90336047891472</v>
      </c>
      <c r="D878" s="120">
        <f>Sections!EG31</f>
        <v>143.65209772409301</v>
      </c>
      <c r="E878" s="179">
        <f>Sections!EH31</f>
        <v>1</v>
      </c>
      <c r="F878" s="120">
        <f>Sections!EV31</f>
        <v>7.9385574629483093</v>
      </c>
      <c r="G878" s="120">
        <f>Sections!EO31</f>
        <v>286.61007195183839</v>
      </c>
      <c r="H878" s="120">
        <f>Sections!EM31</f>
        <v>39.668385723212914</v>
      </c>
      <c r="I878" s="120">
        <f>I877+Sections!EN31</f>
        <v>41.758788020413661</v>
      </c>
    </row>
    <row r="879" spans="1:10">
      <c r="B879" s="126">
        <f>B$872+Sections!EE32</f>
        <v>1861.9599897600001</v>
      </c>
      <c r="C879" s="120">
        <f>Sections!EF32</f>
        <v>39.668385723212914</v>
      </c>
      <c r="D879" s="120">
        <f>Sections!EG32</f>
        <v>142.80618860356648</v>
      </c>
      <c r="E879" s="179">
        <f>Sections!EH32</f>
        <v>1</v>
      </c>
      <c r="F879" s="120">
        <f>Sections!EV32</f>
        <v>7.9488415157664614</v>
      </c>
      <c r="G879" s="120">
        <f>Sections!EO32</f>
        <v>283.24454865940834</v>
      </c>
      <c r="H879" s="120">
        <f>Sections!EM32</f>
        <v>39.431687484463708</v>
      </c>
      <c r="I879" s="120">
        <f>I878+Sections!EN32</f>
        <v>41.784072447075935</v>
      </c>
    </row>
    <row r="880" spans="1:10">
      <c r="B880" s="126">
        <f>B$872+Sections!EE33</f>
        <v>1862.9599897600001</v>
      </c>
      <c r="C880" s="120">
        <f>Sections!EF33</f>
        <v>39.431687484463708</v>
      </c>
      <c r="D880" s="120">
        <f>Sections!EG33</f>
        <v>141.95407494406936</v>
      </c>
      <c r="E880" s="179">
        <f>Sections!EH33</f>
        <v>1</v>
      </c>
      <c r="F880" s="120">
        <f>Sections!EV33</f>
        <v>-9.3741895847857997</v>
      </c>
      <c r="G880" s="120">
        <f>Sections!EO33</f>
        <v>279.8744360170341</v>
      </c>
      <c r="H880" s="120">
        <f>Sections!EM33</f>
        <v>39.193234093435571</v>
      </c>
      <c r="I880" s="120">
        <f>I879+Sections!EN33</f>
        <v>41.809509674355311</v>
      </c>
    </row>
    <row r="881" spans="2:9">
      <c r="B881" s="126">
        <f>B$872+Sections!EE34</f>
        <v>1863.9599897600001</v>
      </c>
      <c r="C881" s="120">
        <f>Sections!EF34</f>
        <v>39.193234093435571</v>
      </c>
      <c r="D881" s="120">
        <f>Sections!EG34</f>
        <v>141.09564273636806</v>
      </c>
      <c r="E881" s="179">
        <f>Sections!EH34</f>
        <v>1</v>
      </c>
      <c r="F881" s="120">
        <f>Sections!EV34</f>
        <v>-9.3869725705832359</v>
      </c>
      <c r="G881" s="120">
        <f>Sections!EO34</f>
        <v>276.49972776651128</v>
      </c>
      <c r="H881" s="120">
        <f>Sections!EM34</f>
        <v>38.952992870403094</v>
      </c>
      <c r="I881" s="120">
        <f>I880+Sections!EN34</f>
        <v>41.83510272059317</v>
      </c>
    </row>
    <row r="882" spans="2:9">
      <c r="B882" s="126">
        <f>B$872+Sections!EE35</f>
        <v>1864.9599897600001</v>
      </c>
      <c r="C882" s="120">
        <f>Sections!EF35</f>
        <v>38.952992870403094</v>
      </c>
      <c r="D882" s="120">
        <f>Sections!EG35</f>
        <v>140.23077433345114</v>
      </c>
      <c r="E882" s="179">
        <f>Sections!EH35</f>
        <v>1</v>
      </c>
      <c r="F882" s="120">
        <f>Sections!EV35</f>
        <v>-9.3997729877249405</v>
      </c>
      <c r="G882" s="120">
        <f>Sections!EO35</f>
        <v>273.12041764110137</v>
      </c>
      <c r="H882" s="120">
        <f>Sections!EM35</f>
        <v>38.710930079064546</v>
      </c>
      <c r="I882" s="120">
        <f>I881+Sections!EN35</f>
        <v>41.860854703290478</v>
      </c>
    </row>
    <row r="883" spans="2:9">
      <c r="B883" s="126">
        <f>B$872+Sections!EE36</f>
        <v>1865.9599897600001</v>
      </c>
      <c r="C883" s="120">
        <f>Sections!EF36</f>
        <v>38.710930079064546</v>
      </c>
      <c r="D883" s="120">
        <f>Sections!EG36</f>
        <v>139.35934828463238</v>
      </c>
      <c r="E883" s="179">
        <f>Sections!EH36</f>
        <v>1</v>
      </c>
      <c r="F883" s="120">
        <f>Sections!EV36</f>
        <v>-9.4125908599809289</v>
      </c>
      <c r="G883" s="120">
        <f>Sections!EO36</f>
        <v>269.73649936552033</v>
      </c>
      <c r="H883" s="120">
        <f>Sections!EM36</f>
        <v>38.467010877715239</v>
      </c>
      <c r="I883" s="120">
        <f>I882+Sections!EN36</f>
        <v>41.8867688437198</v>
      </c>
    </row>
    <row r="884" spans="2:9">
      <c r="B884" s="126">
        <f>B$872+Sections!EE37</f>
        <v>1866.9599897600001</v>
      </c>
      <c r="C884" s="120">
        <f>Sections!EF37</f>
        <v>38.467010877715239</v>
      </c>
      <c r="D884" s="120">
        <f>Sections!EG37</f>
        <v>138.48123915977487</v>
      </c>
      <c r="E884" s="179">
        <f>Sections!EH37</f>
        <v>1</v>
      </c>
      <c r="F884" s="120">
        <f>Sections!EV37</f>
        <v>-9.4254262111536296</v>
      </c>
      <c r="G884" s="120">
        <f>Sections!EO37</f>
        <v>266.34796665592728</v>
      </c>
      <c r="H884" s="120">
        <f>Sections!EM37</f>
        <v>38.221199267474006</v>
      </c>
      <c r="I884" s="120">
        <f>I883+Sections!EN37</f>
        <v>41.912848471816652</v>
      </c>
    </row>
    <row r="885" spans="2:9">
      <c r="B885" s="126">
        <f>B$872+Sections!EE38</f>
        <v>1867.9599897600001</v>
      </c>
      <c r="C885" s="120">
        <f>Sections!EF38</f>
        <v>38.221199267474006</v>
      </c>
      <c r="D885" s="120">
        <f>Sections!EG38</f>
        <v>137.59631736290643</v>
      </c>
      <c r="E885" s="179">
        <f>Sections!EH38</f>
        <v>1</v>
      </c>
      <c r="F885" s="120">
        <f>Sections!EV38</f>
        <v>-9.4382790650779302</v>
      </c>
      <c r="G885" s="120">
        <f>Sections!EO38</f>
        <v>262.95481321991201</v>
      </c>
      <c r="H885" s="120">
        <f>Sections!EM38</f>
        <v>37.97345803734234</v>
      </c>
      <c r="I885" s="120">
        <f>I884+Sections!EN38</f>
        <v>41.939097031371148</v>
      </c>
    </row>
    <row r="886" spans="2:9">
      <c r="B886" s="126">
        <f>B$872+Sections!EE39</f>
        <v>1868.9599897600001</v>
      </c>
      <c r="C886" s="120">
        <f>Sections!EF39</f>
        <v>37.97345803734234</v>
      </c>
      <c r="D886" s="120">
        <f>Sections!EG39</f>
        <v>136.70444893443243</v>
      </c>
      <c r="E886" s="179">
        <f>Sections!EH39</f>
        <v>1</v>
      </c>
      <c r="F886" s="120">
        <f>Sections!EV39</f>
        <v>-9.4511494456212191</v>
      </c>
      <c r="G886" s="120">
        <f>Sections!EO39</f>
        <v>259.55703275648386</v>
      </c>
      <c r="H886" s="120">
        <f>Sections!EM39</f>
        <v>37.723748705855797</v>
      </c>
      <c r="I886" s="120">
        <f>I885+Sections!EN39</f>
        <v>41.96551808554274</v>
      </c>
    </row>
    <row r="887" spans="2:9">
      <c r="B887" s="126">
        <f>B$872+Sections!EE40</f>
        <v>1869.9599897600001</v>
      </c>
      <c r="C887" s="120">
        <f>Sections!EF40</f>
        <v>37.723748705855797</v>
      </c>
      <c r="D887" s="120">
        <f>Sections!EG40</f>
        <v>135.80549534108087</v>
      </c>
      <c r="E887" s="179">
        <f>Sections!EH40</f>
        <v>1</v>
      </c>
      <c r="F887" s="120">
        <f>Sections!EV40</f>
        <v>-9.4640373766834287</v>
      </c>
      <c r="G887" s="120">
        <f>Sections!EO40</f>
        <v>256.15461895606023</v>
      </c>
      <c r="H887" s="120">
        <f>Sections!EM40</f>
        <v>37.472031459065441</v>
      </c>
      <c r="I887" s="120">
        <f>I886+Sections!EN40</f>
        <v>41.992115322722988</v>
      </c>
    </row>
    <row r="888" spans="2:9">
      <c r="B888" s="126">
        <f>B$872+Sections!EE41</f>
        <v>1870.9599897600001</v>
      </c>
      <c r="C888" s="120">
        <f>Sections!EF41</f>
        <v>37.472031459065441</v>
      </c>
      <c r="D888" s="120">
        <f>Sections!EG41</f>
        <v>134.89931325263558</v>
      </c>
      <c r="E888" s="179">
        <f>Sections!EH41</f>
        <v>1</v>
      </c>
      <c r="F888" s="120">
        <f>Sections!EV41</f>
        <v>-9.476942882197088</v>
      </c>
      <c r="G888" s="120">
        <f>Sections!EO41</f>
        <v>252.74756550045421</v>
      </c>
      <c r="H888" s="120">
        <f>Sections!EM41</f>
        <v>37.218265084562923</v>
      </c>
      <c r="I888" s="120">
        <f>I887+Sections!EN41</f>
        <v>42.018892562773601</v>
      </c>
    </row>
    <row r="889" spans="2:9">
      <c r="B889" s="126">
        <f>B$872+Sections!EE42</f>
        <v>1871.9599897600001</v>
      </c>
      <c r="C889" s="120">
        <f>Sections!EF42</f>
        <v>37.218265084562923</v>
      </c>
      <c r="D889" s="120">
        <f>Sections!EG42</f>
        <v>133.98575430442654</v>
      </c>
      <c r="E889" s="179">
        <f>Sections!EH42</f>
        <v>1</v>
      </c>
      <c r="F889" s="120">
        <f>Sections!EV42</f>
        <v>-9.4898659861273575</v>
      </c>
      <c r="G889" s="120">
        <f>Sections!EO42</f>
        <v>249.3358660628632</v>
      </c>
      <c r="H889" s="120">
        <f>Sections!EM42</f>
        <v>36.962406901236029</v>
      </c>
      <c r="I889" s="120">
        <f>I888+Sections!EN42</f>
        <v>42.045853763669477</v>
      </c>
    </row>
    <row r="890" spans="2:9">
      <c r="B890" s="126">
        <f>B$872+Sections!EE43</f>
        <v>1872.9599897600001</v>
      </c>
      <c r="C890" s="120">
        <f>Sections!EF43</f>
        <v>36.962406901236029</v>
      </c>
      <c r="D890" s="120">
        <f>Sections!EG43</f>
        <v>133.06466484444971</v>
      </c>
      <c r="E890" s="179">
        <f>Sections!EH43</f>
        <v>1</v>
      </c>
      <c r="F890" s="120">
        <f>Sections!EV43</f>
        <v>-9.5028067124720756</v>
      </c>
      <c r="G890" s="120">
        <f>Sections!EO43</f>
        <v>245.91951430785733</v>
      </c>
      <c r="H890" s="120">
        <f>Sections!EM43</f>
        <v>36.704412684411622</v>
      </c>
      <c r="I890" s="120">
        <f>I889+Sections!EN43</f>
        <v>42.073003028579372</v>
      </c>
    </row>
    <row r="891" spans="2:9">
      <c r="B891" s="126">
        <f>B$872+Sections!EE44</f>
        <v>1873.9599897600001</v>
      </c>
      <c r="C891" s="120">
        <f>Sections!EF44</f>
        <v>36.704412684411622</v>
      </c>
      <c r="D891" s="120">
        <f>Sections!EG44</f>
        <v>132.13588566388185</v>
      </c>
      <c r="E891" s="179">
        <f>Sections!EH44</f>
        <v>1</v>
      </c>
      <c r="F891" s="120">
        <f>Sections!EV44</f>
        <v>-9.5157650852618101</v>
      </c>
      <c r="G891" s="120">
        <f>Sections!EO44</f>
        <v>242.49850389136739</v>
      </c>
      <c r="H891" s="120">
        <f>Sections!EM44</f>
        <v>36.444236586010042</v>
      </c>
      <c r="I891" s="120">
        <f>I890+Sections!EN44</f>
        <v>42.100344613419935</v>
      </c>
    </row>
    <row r="892" spans="2:9">
      <c r="B892" s="126">
        <f>B$872+Sections!EE45</f>
        <v>1874.9599897600001</v>
      </c>
      <c r="C892" s="120">
        <f>Sections!EF45</f>
        <v>36.444236586010042</v>
      </c>
      <c r="D892" s="120">
        <f>Sections!EG45</f>
        <v>131.19925170963614</v>
      </c>
      <c r="E892" s="179">
        <f>Sections!EH45</f>
        <v>1</v>
      </c>
      <c r="F892" s="120">
        <f>Sections!EV45</f>
        <v>-9.5287411285598953</v>
      </c>
      <c r="G892" s="120">
        <f>Sections!EO45</f>
        <v>239.07282846067309</v>
      </c>
      <c r="H892" s="120">
        <f>Sections!EM45</f>
        <v>36.181831049298111</v>
      </c>
      <c r="I892" s="120">
        <f>I891+Sections!EN45</f>
        <v>42.12788293492239</v>
      </c>
    </row>
    <row r="893" spans="2:9">
      <c r="B893" s="126">
        <f>B$872+Sections!EE46</f>
        <v>1875.9599897600001</v>
      </c>
      <c r="C893" s="120">
        <f>Sections!EF46</f>
        <v>36.181831049298111</v>
      </c>
      <c r="D893" s="120">
        <f>Sections!EG46</f>
        <v>130.25459177747319</v>
      </c>
      <c r="E893" s="179">
        <f>Sections!EH46</f>
        <v>1</v>
      </c>
      <c r="F893" s="120">
        <f>Sections!EV46</f>
        <v>-9.5417348664624768</v>
      </c>
      <c r="G893" s="120">
        <f>Sections!EO46</f>
        <v>235.6424816543915</v>
      </c>
      <c r="H893" s="120">
        <f>Sections!EM46</f>
        <v>35.917146717786871</v>
      </c>
      <c r="I893" s="120">
        <f>I892+Sections!EN46</f>
        <v>42.155622579254945</v>
      </c>
    </row>
    <row r="894" spans="2:9">
      <c r="B894" s="126">
        <f>B$872+Sections!EE47</f>
        <v>1876.9599897600001</v>
      </c>
      <c r="C894" s="120">
        <f>Sections!EF47</f>
        <v>35.917146717786871</v>
      </c>
      <c r="D894" s="120">
        <f>Sections!EG47</f>
        <v>129.30172818403273</v>
      </c>
      <c r="E894" s="179">
        <f>Sections!EH47</f>
        <v>1</v>
      </c>
      <c r="F894" s="120">
        <f>Sections!EV47</f>
        <v>-9.5547463230985628</v>
      </c>
      <c r="G894" s="120">
        <f>Sections!EO47</f>
        <v>232.20745710246507</v>
      </c>
      <c r="H894" s="120">
        <f>Sections!EM47</f>
        <v>35.650132337774444</v>
      </c>
      <c r="I894" s="120">
        <f>I893+Sections!EN47</f>
        <v>42.183568311248578</v>
      </c>
    </row>
    <row r="895" spans="2:9">
      <c r="B895" s="126">
        <f>B$872+Sections!EE48</f>
        <v>1877.9599897600001</v>
      </c>
      <c r="C895" s="120">
        <f>Sections!EF48</f>
        <v>35.650132337774444</v>
      </c>
      <c r="D895" s="120">
        <f>Sections!EG48</f>
        <v>128.34047641598801</v>
      </c>
      <c r="E895" s="179">
        <f>Sections!EH48</f>
        <v>1</v>
      </c>
      <c r="F895" s="120">
        <f>Sections!EV48</f>
        <v>-9.5677755226300594</v>
      </c>
      <c r="G895" s="120">
        <f>Sections!EO48</f>
        <v>228.76774842614961</v>
      </c>
      <c r="H895" s="120">
        <f>Sections!EM48</f>
        <v>35.380734653983247</v>
      </c>
      <c r="I895" s="120">
        <f>I894+Sections!EN48</f>
        <v>42.21172508427842</v>
      </c>
    </row>
    <row r="896" spans="2:9">
      <c r="B896" s="126">
        <f>B$872+Sections!EE49</f>
        <v>1878.9599897600001</v>
      </c>
      <c r="C896" s="120">
        <f>Sections!EF49</f>
        <v>35.380734653983247</v>
      </c>
      <c r="D896" s="120">
        <f>Sections!EG49</f>
        <v>127.37064475433969</v>
      </c>
      <c r="E896" s="179">
        <f>Sections!EH49</f>
        <v>1</v>
      </c>
      <c r="F896" s="120">
        <f>Sections!EV49</f>
        <v>-9.5808224892518279</v>
      </c>
      <c r="G896" s="120">
        <f>Sections!EO49</f>
        <v>225.32334923800278</v>
      </c>
      <c r="H896" s="120">
        <f>Sections!EM49</f>
        <v>35.108898297683275</v>
      </c>
      <c r="I896" s="120">
        <f>I895+Sections!EN49</f>
        <v>42.240098050858791</v>
      </c>
    </row>
    <row r="897" spans="1:10">
      <c r="B897" s="126">
        <f>B$872+Sections!EE50</f>
        <v>1879.9599897600001</v>
      </c>
      <c r="C897" s="120">
        <f>Sections!EF50</f>
        <v>35.108898297683275</v>
      </c>
      <c r="D897" s="120">
        <f>Sections!EG50</f>
        <v>126.39203387165979</v>
      </c>
      <c r="E897" s="179">
        <f>Sections!EH50</f>
        <v>1</v>
      </c>
      <c r="F897" s="120">
        <f>Sections!EV50</f>
        <v>-9.5938872471917165</v>
      </c>
      <c r="G897" s="120">
        <f>Sections!EO50</f>
        <v>221.87425314187215</v>
      </c>
      <c r="H897" s="120">
        <f>Sections!EM50</f>
        <v>34.834565666628947</v>
      </c>
      <c r="I897" s="120">
        <f>I896+Sections!EN50</f>
        <v>42.268692574015674</v>
      </c>
    </row>
    <row r="898" spans="1:10">
      <c r="B898" s="126">
        <f>B$872+Sections!EE51</f>
        <v>1880.9599897600001</v>
      </c>
      <c r="C898" s="120">
        <f>Sections!EF51</f>
        <v>34.834565666628947</v>
      </c>
      <c r="D898" s="120">
        <f>Sections!EG51</f>
        <v>125.40443639986421</v>
      </c>
      <c r="E898" s="179">
        <f>Sections!EH51</f>
        <v>1</v>
      </c>
      <c r="F898" s="120">
        <f>Sections!EV51</f>
        <v>-9.6069698207106153</v>
      </c>
      <c r="G898" s="120">
        <f>Sections!EO51</f>
        <v>218.42045373288315</v>
      </c>
      <c r="H898" s="120">
        <f>Sections!EM51</f>
        <v>34.557676796064619</v>
      </c>
      <c r="I898" s="120">
        <f>I897+Sections!EN51</f>
        <v>42.297514239507677</v>
      </c>
    </row>
    <row r="899" spans="1:10">
      <c r="B899" s="126">
        <f>B$872+Sections!EE52</f>
        <v>1881.9599897600001</v>
      </c>
      <c r="C899" s="120">
        <f>Sections!EF52</f>
        <v>34.557676796064619</v>
      </c>
      <c r="D899" s="120">
        <f>Sections!EG52</f>
        <v>124.40763646583264</v>
      </c>
      <c r="E899" s="179">
        <f>Sections!EH52</f>
        <v>1</v>
      </c>
      <c r="F899" s="120">
        <f>Sections!EV52</f>
        <v>-9.6200702341024922</v>
      </c>
      <c r="G899" s="120">
        <f>Sections!EO52</f>
        <v>214.96194459742733</v>
      </c>
      <c r="H899" s="120">
        <f>Sections!EM52</f>
        <v>34.278169219972327</v>
      </c>
      <c r="I899" s="120">
        <f>I898+Sections!EN52</f>
        <v>42.326568868974043</v>
      </c>
    </row>
    <row r="900" spans="1:10">
      <c r="B900" s="126">
        <f>B$872+Sections!EE53</f>
        <v>1882.9599897600001</v>
      </c>
      <c r="C900" s="120">
        <f>Sections!EF53</f>
        <v>34.278169219972327</v>
      </c>
      <c r="D900" s="120">
        <f>Sections!EG53</f>
        <v>123.40140919190038</v>
      </c>
      <c r="E900" s="179">
        <f>Sections!EH53</f>
        <v>1</v>
      </c>
      <c r="F900" s="120">
        <f>Sections!EV53</f>
        <v>-9.6331885116944509</v>
      </c>
      <c r="G900" s="120">
        <f>Sections!EO53</f>
        <v>211.49871931315047</v>
      </c>
      <c r="H900" s="120">
        <f>Sections!EM53</f>
        <v>33.995977821643393</v>
      </c>
      <c r="I900" s="120">
        <f>I899+Sections!EN53</f>
        <v>42.355862534097106</v>
      </c>
    </row>
    <row r="901" spans="1:10">
      <c r="B901" s="126">
        <f>B$872+Sections!EE54</f>
        <v>1883.9599897600001</v>
      </c>
      <c r="C901" s="120">
        <f>Sections!EF54</f>
        <v>33.995977821643393</v>
      </c>
      <c r="D901" s="120">
        <f>Sections!EG54</f>
        <v>122.38552015791622</v>
      </c>
      <c r="E901" s="179">
        <f>Sections!EH54</f>
        <v>1</v>
      </c>
      <c r="F901" s="120">
        <f>Sections!EV54</f>
        <v>-9.6463246778467617</v>
      </c>
      <c r="G901" s="120">
        <f>Sections!EO54</f>
        <v>208.0307714489405</v>
      </c>
      <c r="H901" s="120">
        <f>Sections!EM54</f>
        <v>33.711034672551598</v>
      </c>
      <c r="I901" s="120">
        <f>I900+Sections!EN54</f>
        <v>42.385401571876564</v>
      </c>
    </row>
    <row r="902" spans="1:10">
      <c r="B902" s="126">
        <f>B$872+Sections!EE55</f>
        <v>1884.9599897600001</v>
      </c>
      <c r="C902" s="120">
        <f>Sections!EF55</f>
        <v>33.711034672551598</v>
      </c>
      <c r="D902" s="120">
        <f>Sections!EG55</f>
        <v>121.35972482118575</v>
      </c>
      <c r="E902" s="179">
        <f>Sections!EH55</f>
        <v>1</v>
      </c>
      <c r="F902" s="120">
        <f>Sections!EV55</f>
        <v>-9.6594787569529164</v>
      </c>
      <c r="G902" s="120">
        <f>Sections!EO55</f>
        <v>204.55809456491565</v>
      </c>
      <c r="H902" s="120">
        <f>Sections!EM55</f>
        <v>33.423268858387715</v>
      </c>
      <c r="I902" s="120">
        <f>I901+Sections!EN55</f>
        <v>42.415192601124055</v>
      </c>
    </row>
    <row r="903" spans="1:10">
      <c r="B903" s="126">
        <f>B$872+Sections!EE56</f>
        <v>1885.9599897600001</v>
      </c>
      <c r="C903" s="120">
        <f>Sections!EF56</f>
        <v>33.423268858387715</v>
      </c>
      <c r="D903" s="120">
        <f>Sections!EG56</f>
        <v>120.32376789019578</v>
      </c>
      <c r="E903" s="179">
        <f>Sections!EH56</f>
        <v>1</v>
      </c>
      <c r="F903" s="120">
        <f>Sections!EV56</f>
        <v>-9.6726507734396705</v>
      </c>
      <c r="G903" s="120">
        <f>Sections!EO56</f>
        <v>201.0806822124126</v>
      </c>
      <c r="H903" s="120">
        <f>Sections!EM56</f>
        <v>33.132606290981563</v>
      </c>
      <c r="I903" s="120">
        <f>I902+Sections!EN56</f>
        <v>42.44524254029939</v>
      </c>
    </row>
    <row r="904" spans="1:10">
      <c r="B904" s="126">
        <f>B$872+Sections!EE57</f>
        <v>1886.9599897600001</v>
      </c>
      <c r="C904" s="120">
        <f>Sections!EF57</f>
        <v>33.132606290981563</v>
      </c>
      <c r="D904" s="120">
        <f>Sections!EG57</f>
        <v>119.27738264753363</v>
      </c>
      <c r="E904" s="179">
        <f>Sections!EH57</f>
        <v>1</v>
      </c>
      <c r="F904" s="120">
        <f>Sections!EV57</f>
        <v>-9.6858407517670866</v>
      </c>
      <c r="G904" s="120">
        <f>Sections!EO57</f>
        <v>197.5985279339744</v>
      </c>
      <c r="H904" s="120">
        <f>Sections!EM57</f>
        <v>32.838969504685387</v>
      </c>
      <c r="I904" s="120">
        <f>I903+Sections!EN57</f>
        <v>42.47555862682421</v>
      </c>
    </row>
    <row r="905" spans="1:10">
      <c r="B905" s="126">
        <f>B$872+Sections!EE58</f>
        <v>1887.9599897600001</v>
      </c>
      <c r="C905" s="120">
        <f>Sections!EF58</f>
        <v>32.838969504685387</v>
      </c>
      <c r="D905" s="120">
        <f>Sections!EG58</f>
        <v>118.2202902168674</v>
      </c>
      <c r="E905" s="179">
        <f>Sections!EH58</f>
        <v>1</v>
      </c>
      <c r="F905" s="120">
        <f>Sections!EV58</f>
        <v>-9.6990487164285888</v>
      </c>
      <c r="G905" s="120">
        <f>Sections!EO58</f>
        <v>194.11162526333823</v>
      </c>
      <c r="H905" s="120">
        <f>Sections!EM58</f>
        <v>32.542277435619035</v>
      </c>
      <c r="I905" s="120">
        <f>I904+Sections!EN58</f>
        <v>42.506148438025363</v>
      </c>
    </row>
    <row r="906" spans="1:10">
      <c r="B906" s="126">
        <f>B$872+Sections!EE59</f>
        <v>1888.9599897600001</v>
      </c>
      <c r="C906" s="120">
        <f>Sections!EF59</f>
        <v>32.542277435619035</v>
      </c>
      <c r="D906" s="120">
        <f>Sections!EG59</f>
        <v>117.15219876822853</v>
      </c>
      <c r="E906" s="179">
        <f>Sections!EH59</f>
        <v>1</v>
      </c>
      <c r="F906" s="120">
        <f>Sections!EV59</f>
        <v>-9.7122746919509915</v>
      </c>
      <c r="G906" s="120">
        <f>Sections!EO59</f>
        <v>190.61996772542395</v>
      </c>
      <c r="H906" s="120">
        <f>Sections!EM59</f>
        <v>32.242445181978646</v>
      </c>
      <c r="I906" s="120">
        <f>I905+Sections!EN59</f>
        <v>42.537019913879405</v>
      </c>
    </row>
    <row r="907" spans="1:10">
      <c r="B907" s="126">
        <f>B$872+Sections!EE60</f>
        <v>1889.9599897600001</v>
      </c>
      <c r="C907" s="120">
        <f>Sections!EF60</f>
        <v>32.242445181978646</v>
      </c>
      <c r="D907" s="120">
        <f>Sections!EG60</f>
        <v>116.07280265512313</v>
      </c>
      <c r="E907" s="179">
        <f>Sections!EH60</f>
        <v>1</v>
      </c>
      <c r="F907" s="120">
        <f>Sections!EV60</f>
        <v>-9.7255187028945596</v>
      </c>
      <c r="G907" s="120">
        <f>Sections!EO60</f>
        <v>187.12354883632162</v>
      </c>
      <c r="H907" s="120">
        <f>Sections!EM60</f>
        <v>31.93938374338348</v>
      </c>
      <c r="I907" s="120">
        <f>I906+Sections!EN60</f>
        <v>42.568181381751032</v>
      </c>
    </row>
    <row r="908" spans="1:10">
      <c r="B908" s="126">
        <f>B$872+Sections!EE61</f>
        <v>1890.9599897600001</v>
      </c>
      <c r="C908" s="120">
        <f>Sections!EF61</f>
        <v>31.93938374338348</v>
      </c>
      <c r="D908" s="120">
        <f>Sections!EG61</f>
        <v>114.98178147618053</v>
      </c>
      <c r="E908" s="179">
        <f>Sections!EH61</f>
        <v>1</v>
      </c>
      <c r="F908" s="120">
        <f>Sections!EV61</f>
        <v>-9.738780773853053</v>
      </c>
      <c r="G908" s="120">
        <f>Sections!EO61</f>
        <v>183.62236210327961</v>
      </c>
      <c r="H908" s="120">
        <f>Sections!EM61</f>
        <v>31.632999736974089</v>
      </c>
      <c r="I908" s="120">
        <f>I907+Sections!EN61</f>
        <v>42.599641583343413</v>
      </c>
    </row>
    <row r="909" spans="1:10">
      <c r="B909" s="126">
        <f>B$872+Sections!EE62</f>
        <v>1891.9599897600001</v>
      </c>
      <c r="C909" s="120">
        <f>Sections!EF62</f>
        <v>31.632999736974089</v>
      </c>
      <c r="D909" s="120">
        <f>Sections!EG62</f>
        <v>113.87879905310672</v>
      </c>
      <c r="E909" s="179">
        <f>Sections!EH62</f>
        <v>1</v>
      </c>
      <c r="F909" s="120">
        <f>Sections!EV62</f>
        <v>-9.7520609294537621</v>
      </c>
      <c r="G909" s="120">
        <f>Sections!EO62</f>
        <v>180.11640102469249</v>
      </c>
      <c r="H909" s="120">
        <f>Sections!EM62</f>
        <v>31.323195087674168</v>
      </c>
      <c r="I909" s="120">
        <f>I908+Sections!EN62</f>
        <v>42.631409704106915</v>
      </c>
    </row>
    <row r="910" spans="1:10">
      <c r="B910" s="126">
        <f>B$872+Sections!EE63</f>
        <v>1892.9599897600001</v>
      </c>
      <c r="C910" s="120">
        <f>Sections!EF63</f>
        <v>31.323195087674168</v>
      </c>
      <c r="D910" s="120">
        <f>Sections!EG63</f>
        <v>112.76350231562701</v>
      </c>
      <c r="E910" s="179">
        <f>Sections!EH63</f>
        <v>1</v>
      </c>
      <c r="F910" s="120">
        <f>Sections!EV63</f>
        <v>-9.7653591943575613</v>
      </c>
      <c r="G910" s="120">
        <f>Sections!EO63</f>
        <v>176.60565909008912</v>
      </c>
      <c r="H910" s="120">
        <f>Sections!EM63</f>
        <v>31.009866689680884</v>
      </c>
      <c r="I910" s="120">
        <f>I909+Sections!EN63</f>
        <v>42.663495405386016</v>
      </c>
    </row>
    <row r="911" spans="1:10" ht="14.65" thickBot="1">
      <c r="B911" s="126">
        <f>B$872+Sections!EE64</f>
        <v>1892.9795654900001</v>
      </c>
      <c r="C911" s="120">
        <f>Sections!EF64</f>
        <v>31.009866689680884</v>
      </c>
      <c r="D911" s="120">
        <f>Sections!EG64</f>
        <v>111.63552008285119</v>
      </c>
      <c r="E911" s="179">
        <f>Sections!EH64</f>
        <v>1</v>
      </c>
      <c r="F911" s="120">
        <f>Sections!EV64</f>
        <v>-9.7786755932589582</v>
      </c>
      <c r="G911" s="120">
        <f>Sections!EO64</f>
        <v>173.09012978012041</v>
      </c>
      <c r="H911" s="120">
        <f>Sections!EM64</f>
        <v>30.692906035845841</v>
      </c>
      <c r="I911" s="120">
        <f>I910+Sections!EN64</f>
        <v>42.695908859622449</v>
      </c>
    </row>
    <row r="912" spans="1:10" ht="14.65" thickBot="1">
      <c r="A912" s="180" t="s">
        <v>273</v>
      </c>
      <c r="B912" s="181">
        <f>B911+D16</f>
        <v>2003.1880285500001</v>
      </c>
      <c r="C912" s="181">
        <f>E16</f>
        <v>29.529014578061393</v>
      </c>
      <c r="D912" s="181">
        <f>C912*3.6</f>
        <v>106.30445248102102</v>
      </c>
      <c r="E912" s="182">
        <v>1</v>
      </c>
      <c r="F912" s="181">
        <v>0</v>
      </c>
      <c r="G912" s="181">
        <f>0.5*Sections!$U$2*Sections!$T$2*C912^2</f>
        <v>156.9532863512452</v>
      </c>
      <c r="H912" s="181">
        <f>C912</f>
        <v>29.529014578061393</v>
      </c>
      <c r="I912" s="181">
        <f>I911+J16</f>
        <v>46.428118167476541</v>
      </c>
      <c r="J912" s="183" t="s">
        <v>275</v>
      </c>
    </row>
    <row r="913" spans="2:9">
      <c r="B913" s="126">
        <f>B$912+Sections!EY26</f>
        <v>2003.1880285500001</v>
      </c>
      <c r="C913" s="126">
        <f>Sections!EZ26</f>
        <v>29.529014578061393</v>
      </c>
      <c r="D913" s="126">
        <f>Sections!FA26</f>
        <v>106.30445248102102</v>
      </c>
      <c r="E913" s="8">
        <f>Sections!FB26</f>
        <v>1</v>
      </c>
      <c r="F913" s="120">
        <f>Sections!FP26</f>
        <v>8.334750600089107</v>
      </c>
      <c r="G913" s="126">
        <f>Sections!FI26</f>
        <v>156.9532863512452</v>
      </c>
      <c r="H913" s="126">
        <f>Sections!FG26</f>
        <v>29.809934638498294</v>
      </c>
      <c r="I913" s="126">
        <f>I912+Sections!FH26</f>
        <v>46.461822842507118</v>
      </c>
    </row>
    <row r="914" spans="2:9">
      <c r="B914" s="126">
        <f>B$912+Sections!EY27</f>
        <v>2004.1880285500001</v>
      </c>
      <c r="C914" s="126">
        <f>Sections!EZ27</f>
        <v>29.809934638498294</v>
      </c>
      <c r="D914" s="126">
        <f>Sections!FA27</f>
        <v>107.31576469859387</v>
      </c>
      <c r="E914" s="8">
        <f>Sections!FB27</f>
        <v>1</v>
      </c>
      <c r="F914" s="120">
        <f>Sections!FP27</f>
        <v>8.3255819202548338</v>
      </c>
      <c r="G914" s="126">
        <f>Sections!FI27</f>
        <v>159.95379656727727</v>
      </c>
      <c r="H914" s="126">
        <f>Sections!FG27</f>
        <v>30.087927263140777</v>
      </c>
      <c r="I914" s="126">
        <f>I913+Sections!FH27</f>
        <v>46.495213015987503</v>
      </c>
    </row>
    <row r="915" spans="2:9">
      <c r="B915" s="126">
        <f>B$912+Sections!EY28</f>
        <v>2005.1880285500001</v>
      </c>
      <c r="C915" s="126">
        <f>Sections!EZ28</f>
        <v>30.087927263140777</v>
      </c>
      <c r="D915" s="126">
        <f>Sections!FA28</f>
        <v>108.3165381473068</v>
      </c>
      <c r="E915" s="8">
        <f>Sections!FB28</f>
        <v>1</v>
      </c>
      <c r="F915" s="120">
        <f>Sections!FP28</f>
        <v>8.3164233264679943</v>
      </c>
      <c r="G915" s="126">
        <f>Sections!FI28</f>
        <v>162.95100605856902</v>
      </c>
      <c r="H915" s="126">
        <f>Sections!FG28</f>
        <v>30.363073191707489</v>
      </c>
      <c r="I915" s="126">
        <f>I914+Sections!FH28</f>
        <v>46.528297662808093</v>
      </c>
    </row>
    <row r="916" spans="2:9">
      <c r="B916" s="126">
        <f>B$912+Sections!EY29</f>
        <v>2006.1880285500001</v>
      </c>
      <c r="C916" s="126">
        <f>Sections!EZ29</f>
        <v>30.363073191707489</v>
      </c>
      <c r="D916" s="126">
        <f>Sections!FA29</f>
        <v>109.30706349014696</v>
      </c>
      <c r="E916" s="8">
        <f>Sections!FB29</f>
        <v>1</v>
      </c>
      <c r="F916" s="120">
        <f>Sections!FP29</f>
        <v>8.3072748076333891</v>
      </c>
      <c r="G916" s="126">
        <f>Sections!FI29</f>
        <v>165.94491845609747</v>
      </c>
      <c r="H916" s="126">
        <f>Sections!FG29</f>
        <v>30.635449454190365</v>
      </c>
      <c r="I916" s="126">
        <f>I915+Sections!FH29</f>
        <v>46.561085342136167</v>
      </c>
    </row>
    <row r="917" spans="2:9">
      <c r="B917" s="126">
        <f>B$912+Sections!EY30</f>
        <v>2007.1880285500001</v>
      </c>
      <c r="C917" s="126">
        <f>Sections!EZ30</f>
        <v>30.635449454190365</v>
      </c>
      <c r="D917" s="126">
        <f>Sections!FA30</f>
        <v>110.28761803508532</v>
      </c>
      <c r="E917" s="8">
        <f>Sections!FB30</f>
        <v>1</v>
      </c>
      <c r="F917" s="120">
        <f>Sections!FP30</f>
        <v>8.2981363526680187</v>
      </c>
      <c r="G917" s="126">
        <f>Sections!FI30</f>
        <v>168.93553738684548</v>
      </c>
      <c r="H917" s="126">
        <f>Sections!FG30</f>
        <v>30.905129606031242</v>
      </c>
      <c r="I917" s="126">
        <f>I916+Sections!FH30</f>
        <v>46.593584223858464</v>
      </c>
    </row>
    <row r="918" spans="2:9">
      <c r="B918" s="126">
        <f>B$912+Sections!EY31</f>
        <v>2008.1880285500001</v>
      </c>
      <c r="C918" s="126">
        <f>Sections!EZ31</f>
        <v>30.905129606031242</v>
      </c>
      <c r="D918" s="126">
        <f>Sections!FA31</f>
        <v>111.25846658171247</v>
      </c>
      <c r="E918" s="8">
        <f>Sections!FB31</f>
        <v>1</v>
      </c>
      <c r="F918" s="120">
        <f>Sections!FP31</f>
        <v>8.2890079505010785</v>
      </c>
      <c r="G918" s="126">
        <f>Sections!FI31</f>
        <v>171.92286647380598</v>
      </c>
      <c r="H918" s="126">
        <f>Sections!FG31</f>
        <v>31.172183944449433</v>
      </c>
      <c r="I918" s="126">
        <f>I917+Sections!FH31</f>
        <v>46.625802112900544</v>
      </c>
    </row>
    <row r="919" spans="2:9">
      <c r="B919" s="126">
        <f>B$912+Sections!EY32</f>
        <v>2009.1880285500001</v>
      </c>
      <c r="C919" s="126">
        <f>Sections!EZ32</f>
        <v>31.172183944449433</v>
      </c>
      <c r="D919" s="126">
        <f>Sections!FA32</f>
        <v>112.21986220001796</v>
      </c>
      <c r="E919" s="8">
        <f>Sections!FB32</f>
        <v>1</v>
      </c>
      <c r="F919" s="120">
        <f>Sections!FP32</f>
        <v>8.279889590073946</v>
      </c>
      <c r="G919" s="126">
        <f>Sections!FI32</f>
        <v>174.90690933598637</v>
      </c>
      <c r="H919" s="126">
        <f>Sections!FG32</f>
        <v>31.43667970773534</v>
      </c>
      <c r="I919" s="126">
        <f>I918+Sections!FH32</f>
        <v>46.657746471627618</v>
      </c>
    </row>
    <row r="920" spans="2:9">
      <c r="B920" s="126">
        <f>B$912+Sections!EY33</f>
        <v>2010.1880285500001</v>
      </c>
      <c r="C920" s="126">
        <f>Sections!EZ33</f>
        <v>31.43667970773534</v>
      </c>
      <c r="D920" s="126">
        <f>Sections!FA33</f>
        <v>113.17204694784722</v>
      </c>
      <c r="E920" s="8">
        <f>Sections!FB33</f>
        <v>1</v>
      </c>
      <c r="F920" s="120">
        <f>Sections!FP33</f>
        <v>8.270781260340156</v>
      </c>
      <c r="G920" s="126">
        <f>Sections!FI33</f>
        <v>177.88766958841299</v>
      </c>
      <c r="H920" s="126">
        <f>Sections!FG33</f>
        <v>31.698681259122107</v>
      </c>
      <c r="I920" s="126">
        <f>I919+Sections!FH33</f>
        <v>46.689424440508638</v>
      </c>
    </row>
    <row r="921" spans="2:9">
      <c r="B921" s="126">
        <f>B$912+Sections!EY34</f>
        <v>2011.1880285500001</v>
      </c>
      <c r="C921" s="126">
        <f>Sections!EZ34</f>
        <v>31.698681259122107</v>
      </c>
      <c r="D921" s="126">
        <f>Sections!FA34</f>
        <v>114.11525253283959</v>
      </c>
      <c r="E921" s="8">
        <f>Sections!FB34</f>
        <v>1</v>
      </c>
      <c r="F921" s="120">
        <f>Sections!FP34</f>
        <v>8.261682950265401</v>
      </c>
      <c r="G921" s="126">
        <f>Sections!FI34</f>
        <v>180.86515084213545</v>
      </c>
      <c r="H921" s="126">
        <f>Sections!FG34</f>
        <v>31.958250256670031</v>
      </c>
      <c r="I921" s="126">
        <f>I920+Sections!FH34</f>
        <v>46.720842857205398</v>
      </c>
    </row>
    <row r="922" spans="2:9">
      <c r="B922" s="126">
        <f>B$912+Sections!EY35</f>
        <v>2012.1880285500001</v>
      </c>
      <c r="C922" s="126">
        <f>Sections!EZ35</f>
        <v>31.958250256670031</v>
      </c>
      <c r="D922" s="126">
        <f>Sections!FA35</f>
        <v>115.04970092401211</v>
      </c>
      <c r="E922" s="8">
        <f>Sections!FB35</f>
        <v>1</v>
      </c>
      <c r="F922" s="120">
        <f>Sections!FP35</f>
        <v>8.2525946488275093</v>
      </c>
      <c r="G922" s="126">
        <f>Sections!FI35</f>
        <v>183.83935670423102</v>
      </c>
      <c r="H922" s="126">
        <f>Sections!FG35</f>
        <v>32.215445810443242</v>
      </c>
      <c r="I922" s="126">
        <f>I921+Sections!FH35</f>
        <v>46.75200827423091</v>
      </c>
    </row>
    <row r="923" spans="2:9">
      <c r="B923" s="126">
        <f>B$912+Sections!EY36</f>
        <v>2013.1880285500001</v>
      </c>
      <c r="C923" s="126">
        <f>Sections!EZ36</f>
        <v>32.215445810443242</v>
      </c>
      <c r="D923" s="126">
        <f>Sections!FA36</f>
        <v>115.97560491759567</v>
      </c>
      <c r="E923" s="8">
        <f>Sections!FB36</f>
        <v>1</v>
      </c>
      <c r="F923" s="120">
        <f>Sections!FP36</f>
        <v>8.2435163450164364</v>
      </c>
      <c r="G923" s="126">
        <f>Sections!FI36</f>
        <v>186.81029077780892</v>
      </c>
      <c r="H923" s="126">
        <f>Sections!FG36</f>
        <v>32.470324628122185</v>
      </c>
      <c r="I923" s="126">
        <f>I922+Sections!FH36</f>
        <v>46.782926975305969</v>
      </c>
    </row>
    <row r="924" spans="2:9">
      <c r="B924" s="126">
        <f>B$912+Sections!EY37</f>
        <v>2014.1880285500001</v>
      </c>
      <c r="C924" s="126">
        <f>Sections!EZ37</f>
        <v>32.470324628122185</v>
      </c>
      <c r="D924" s="126">
        <f>Sections!FA37</f>
        <v>116.89316866123987</v>
      </c>
      <c r="E924" s="8">
        <f>Sections!FB37</f>
        <v>1</v>
      </c>
      <c r="F924" s="120">
        <f>Sections!FP37</f>
        <v>8.2344480278342473</v>
      </c>
      <c r="G924" s="126">
        <f>Sections!FI37</f>
        <v>189.77795666201484</v>
      </c>
      <c r="H924" s="126">
        <f>Sections!FG37</f>
        <v>32.722941150075528</v>
      </c>
      <c r="I924" s="126">
        <f>I923+Sections!FH37</f>
        <v>46.813604990529264</v>
      </c>
    </row>
    <row r="925" spans="2:9">
      <c r="B925" s="126">
        <f>B$912+Sections!EY38</f>
        <v>2015.1880285500001</v>
      </c>
      <c r="C925" s="126">
        <f>Sections!EZ38</f>
        <v>32.722941150075528</v>
      </c>
      <c r="D925" s="126">
        <f>Sections!FA38</f>
        <v>117.80258814027191</v>
      </c>
      <c r="E925" s="8">
        <f>Sections!FB38</f>
        <v>2</v>
      </c>
      <c r="F925" s="120">
        <f>Sections!FP38</f>
        <v>8.951968769917567</v>
      </c>
      <c r="G925" s="126">
        <f>Sections!FI38</f>
        <v>192.74235795203512</v>
      </c>
      <c r="H925" s="126">
        <f>Sections!FG38</f>
        <v>32.995375661615697</v>
      </c>
      <c r="I925" s="126">
        <f>I924+Sections!FH38</f>
        <v>46.844037906298105</v>
      </c>
    </row>
    <row r="926" spans="2:9">
      <c r="B926" s="126">
        <f>B$912+Sections!EY39</f>
        <v>2016.1880285500001</v>
      </c>
      <c r="C926" s="126">
        <f>Sections!EZ39</f>
        <v>32.995375661615697</v>
      </c>
      <c r="D926" s="126">
        <f>Sections!FA39</f>
        <v>118.78335238181651</v>
      </c>
      <c r="E926" s="8">
        <f>Sections!FB39</f>
        <v>2</v>
      </c>
      <c r="F926" s="120">
        <f>Sections!FP39</f>
        <v>8.941251236822831</v>
      </c>
      <c r="G926" s="126">
        <f>Sections!FI39</f>
        <v>195.96506670920544</v>
      </c>
      <c r="H926" s="126">
        <f>Sections!FG39</f>
        <v>33.265256913554524</v>
      </c>
      <c r="I926" s="126">
        <f>I925+Sections!FH39</f>
        <v>46.87422174128838</v>
      </c>
    </row>
    <row r="927" spans="2:9">
      <c r="B927" s="126">
        <f>B$912+Sections!EY40</f>
        <v>2017.1880285500001</v>
      </c>
      <c r="C927" s="126">
        <f>Sections!EZ40</f>
        <v>33.265256913554524</v>
      </c>
      <c r="D927" s="126">
        <f>Sections!FA40</f>
        <v>119.75492488879628</v>
      </c>
      <c r="E927" s="8">
        <f>Sections!FB40</f>
        <v>2</v>
      </c>
      <c r="F927" s="120">
        <f>Sections!FP40</f>
        <v>8.9305465350413638</v>
      </c>
      <c r="G927" s="126">
        <f>Sections!FI40</f>
        <v>199.18391715446165</v>
      </c>
      <c r="H927" s="126">
        <f>Sections!FG40</f>
        <v>33.532646936901202</v>
      </c>
      <c r="I927" s="126">
        <f>I926+Sections!FH40</f>
        <v>46.904162800583855</v>
      </c>
    </row>
    <row r="928" spans="2:9">
      <c r="B928" s="126">
        <f>B$912+Sections!EY41</f>
        <v>2018.1880285500001</v>
      </c>
      <c r="C928" s="126">
        <f>Sections!EZ41</f>
        <v>33.532646936901202</v>
      </c>
      <c r="D928" s="126">
        <f>Sections!FA41</f>
        <v>120.71752897284433</v>
      </c>
      <c r="E928" s="8">
        <f>Sections!FB41</f>
        <v>2</v>
      </c>
      <c r="F928" s="120">
        <f>Sections!FP41</f>
        <v>8.9198546492111745</v>
      </c>
      <c r="G928" s="126">
        <f>Sections!FI41</f>
        <v>202.39891390707652</v>
      </c>
      <c r="H928" s="126">
        <f>Sections!FG41</f>
        <v>33.797605239029757</v>
      </c>
      <c r="I928" s="126">
        <f>I927+Sections!FH41</f>
        <v>46.933867130143973</v>
      </c>
    </row>
    <row r="929" spans="2:9">
      <c r="B929" s="126">
        <f>B$912+Sections!EY42</f>
        <v>2019.1880285500001</v>
      </c>
      <c r="C929" s="126">
        <f>Sections!EZ42</f>
        <v>33.797605239029757</v>
      </c>
      <c r="D929" s="126">
        <f>Sections!FA42</f>
        <v>121.67137886050713</v>
      </c>
      <c r="E929" s="8">
        <f>Sections!FB42</f>
        <v>2</v>
      </c>
      <c r="F929" s="120">
        <f>Sections!FP42</f>
        <v>8.9091755639886721</v>
      </c>
      <c r="G929" s="126">
        <f>Sections!FI42</f>
        <v>205.61006158079249</v>
      </c>
      <c r="H929" s="126">
        <f>Sections!FG42</f>
        <v>34.06018894576583</v>
      </c>
      <c r="I929" s="126">
        <f>I928+Sections!FH42</f>
        <v>46.963340531453682</v>
      </c>
    </row>
    <row r="930" spans="2:9">
      <c r="B930" s="126">
        <f>B$912+Sections!EY43</f>
        <v>2020.1880285500001</v>
      </c>
      <c r="C930" s="126">
        <f>Sections!EZ43</f>
        <v>34.06018894576583</v>
      </c>
      <c r="D930" s="126">
        <f>Sections!FA43</f>
        <v>122.61668020475699</v>
      </c>
      <c r="E930" s="8">
        <f>Sections!FB43</f>
        <v>2</v>
      </c>
      <c r="F930" s="120">
        <f>Sections!FP43</f>
        <v>8.8985092640486272</v>
      </c>
      <c r="G930" s="126">
        <f>Sections!FI43</f>
        <v>208.81736478382837</v>
      </c>
      <c r="H930" s="126">
        <f>Sections!FG43</f>
        <v>34.320452933336497</v>
      </c>
      <c r="I930" s="126">
        <f>I929+Sections!FH43</f>
        <v>46.992588575125687</v>
      </c>
    </row>
    <row r="931" spans="2:9">
      <c r="B931" s="126">
        <f>B$912+Sections!EY44</f>
        <v>2021.1880285500001</v>
      </c>
      <c r="C931" s="126">
        <f>Sections!EZ44</f>
        <v>34.320452933336497</v>
      </c>
      <c r="D931" s="126">
        <f>Sections!FA44</f>
        <v>123.5536305600114</v>
      </c>
      <c r="E931" s="8">
        <f>Sections!FB44</f>
        <v>2</v>
      </c>
      <c r="F931" s="120">
        <f>Sections!FP44</f>
        <v>8.887855734084166</v>
      </c>
      <c r="G931" s="126">
        <f>Sections!FI44</f>
        <v>212.02082811888582</v>
      </c>
      <c r="H931" s="126">
        <f>Sections!FG44</f>
        <v>34.57844995105382</v>
      </c>
      <c r="I931" s="126">
        <f>I930+Sections!FH44</f>
        <v>47.021616613545341</v>
      </c>
    </row>
    <row r="932" spans="2:9">
      <c r="B932" s="126">
        <f>B$912+Sections!EY45</f>
        <v>2022.1880285500001</v>
      </c>
      <c r="C932" s="126">
        <f>Sections!EZ45</f>
        <v>34.57844995105382</v>
      </c>
      <c r="D932" s="126">
        <f>Sections!FA45</f>
        <v>124.48241982379375</v>
      </c>
      <c r="E932" s="8">
        <f>Sections!FB45</f>
        <v>2</v>
      </c>
      <c r="F932" s="120">
        <f>Sections!FP45</f>
        <v>8.8772149588067357</v>
      </c>
      <c r="G932" s="126">
        <f>Sections!FI45</f>
        <v>215.22045618315607</v>
      </c>
      <c r="H932" s="126">
        <f>Sections!FG45</f>
        <v>34.83423073551571</v>
      </c>
      <c r="I932" s="126">
        <f>I931+Sections!FH45</f>
        <v>47.0504297926391</v>
      </c>
    </row>
    <row r="933" spans="2:9">
      <c r="B933" s="126">
        <f>B$912+Sections!EY46</f>
        <v>2023.1880285500001</v>
      </c>
      <c r="C933" s="126">
        <f>Sections!EZ46</f>
        <v>34.83423073551571</v>
      </c>
      <c r="D933" s="126">
        <f>Sections!FA46</f>
        <v>125.40323064785656</v>
      </c>
      <c r="E933" s="8">
        <f>Sections!FB46</f>
        <v>2</v>
      </c>
      <c r="F933" s="120">
        <f>Sections!FP46</f>
        <v>8.8665869229460874</v>
      </c>
      <c r="G933" s="126">
        <f>Sections!FI46</f>
        <v>218.41625356832654</v>
      </c>
      <c r="H933" s="126">
        <f>Sections!FG46</f>
        <v>35.087844117030613</v>
      </c>
      <c r="I933" s="126">
        <f>I932+Sections!FH46</f>
        <v>47.079033062839784</v>
      </c>
    </row>
    <row r="934" spans="2:9">
      <c r="B934" s="126">
        <f>B$912+Sections!EY47</f>
        <v>2024.1880285500001</v>
      </c>
      <c r="C934" s="126">
        <f>Sections!EZ47</f>
        <v>35.087844117030613</v>
      </c>
      <c r="D934" s="126">
        <f>Sections!FA47</f>
        <v>126.31623882131021</v>
      </c>
      <c r="E934" s="8">
        <f>Sections!FB47</f>
        <v>2</v>
      </c>
      <c r="F934" s="120">
        <f>Sections!FP47</f>
        <v>8.8559716112502578</v>
      </c>
      <c r="G934" s="126">
        <f>Sections!FI47</f>
        <v>221.60822486058717</v>
      </c>
      <c r="H934" s="126">
        <f>Sections!FG47</f>
        <v>35.33933711890392</v>
      </c>
      <c r="I934" s="126">
        <f>I933+Sections!FH47</f>
        <v>47.107431189314561</v>
      </c>
    </row>
    <row r="935" spans="2:9">
      <c r="B935" s="126">
        <f>B$912+Sections!EY48</f>
        <v>2025.1880285500001</v>
      </c>
      <c r="C935" s="126">
        <f>Sections!EZ48</f>
        <v>35.33933711890392</v>
      </c>
      <c r="D935" s="126">
        <f>Sections!FA48</f>
        <v>127.22161362805411</v>
      </c>
      <c r="E935" s="8">
        <f>Sections!FB48</f>
        <v>2</v>
      </c>
      <c r="F935" s="120">
        <f>Sections!FP48</f>
        <v>8.8453690084855374</v>
      </c>
      <c r="G935" s="126">
        <f>Sections!FI48</f>
        <v>224.79637464063725</v>
      </c>
      <c r="H935" s="126">
        <f>Sections!FG48</f>
        <v>35.58875505016313</v>
      </c>
      <c r="I935" s="126">
        <f>I934+Sections!FH48</f>
        <v>47.135628761515328</v>
      </c>
    </row>
    <row r="936" spans="2:9">
      <c r="B936" s="126">
        <f>B$912+Sections!EY49</f>
        <v>2026.1880285500001</v>
      </c>
      <c r="C936" s="126">
        <f>Sections!EZ49</f>
        <v>35.58875505016313</v>
      </c>
      <c r="D936" s="126">
        <f>Sections!FA49</f>
        <v>128.11951818058728</v>
      </c>
      <c r="E936" s="8">
        <f>Sections!FB49</f>
        <v>2</v>
      </c>
      <c r="F936" s="120">
        <f>Sections!FP49</f>
        <v>8.8347790994364637</v>
      </c>
      <c r="G936" s="126">
        <f>Sections!FI49</f>
        <v>227.9807074836921</v>
      </c>
      <c r="H936" s="126">
        <f>Sections!FG49</f>
        <v>35.836141592244338</v>
      </c>
      <c r="I936" s="126">
        <f>I935+Sections!FH49</f>
        <v>47.163630202105615</v>
      </c>
    </row>
    <row r="937" spans="2:9">
      <c r="B937" s="126">
        <f>B$912+Sections!EY50</f>
        <v>2027.1880285500001</v>
      </c>
      <c r="C937" s="126">
        <f>Sections!EZ50</f>
        <v>35.836141592244338</v>
      </c>
      <c r="D937" s="126">
        <f>Sections!FA50</f>
        <v>129.01010973207963</v>
      </c>
      <c r="E937" s="8">
        <f>Sections!FB50</f>
        <v>2</v>
      </c>
      <c r="F937" s="120">
        <f>Sections!FP50</f>
        <v>8.8242018689057815</v>
      </c>
      <c r="G937" s="126">
        <f>Sections!FI50</f>
        <v>231.16122795948922</v>
      </c>
      <c r="H937" s="126">
        <f>Sections!FG50</f>
        <v>36.081538880114252</v>
      </c>
      <c r="I937" s="126">
        <f>I936+Sections!FH50</f>
        <v>47.191439775312979</v>
      </c>
    </row>
    <row r="938" spans="2:9">
      <c r="B938" s="126">
        <f>B$912+Sections!EY51</f>
        <v>2028.1880285500001</v>
      </c>
      <c r="C938" s="126">
        <f>Sections!EZ51</f>
        <v>36.081538880114252</v>
      </c>
      <c r="D938" s="126">
        <f>Sections!FA51</f>
        <v>129.89353996841132</v>
      </c>
      <c r="E938" s="8">
        <f>Sections!FB51</f>
        <v>2</v>
      </c>
      <c r="F938" s="120">
        <f>Sections!FP51</f>
        <v>8.8136373017144365</v>
      </c>
      <c r="G938" s="126">
        <f>Sections!FI51</f>
        <v>234.33794063229536</v>
      </c>
      <c r="H938" s="126">
        <f>Sections!FG51</f>
        <v>36.32498757825838</v>
      </c>
      <c r="I938" s="126">
        <f>I937+Sections!FH51</f>
        <v>47.219061594751452</v>
      </c>
    </row>
    <row r="939" spans="2:9">
      <c r="B939" s="126">
        <f>B$912+Sections!EY52</f>
        <v>2029.1880285500001</v>
      </c>
      <c r="C939" s="126">
        <f>Sections!EZ52</f>
        <v>36.32498757825838</v>
      </c>
      <c r="D939" s="126">
        <f>Sections!FA52</f>
        <v>130.76995528173018</v>
      </c>
      <c r="E939" s="8">
        <f>Sections!FB52</f>
        <v>2</v>
      </c>
      <c r="F939" s="120">
        <f>Sections!FP52</f>
        <v>8.8030853827015445</v>
      </c>
      <c r="G939" s="126">
        <f>Sections!FI52</f>
        <v>237.51085006091262</v>
      </c>
      <c r="H939" s="126">
        <f>Sections!FG52</f>
        <v>36.566526951927344</v>
      </c>
      <c r="I939" s="126">
        <f>I938+Sections!FH52</f>
        <v>47.246499630754556</v>
      </c>
    </row>
    <row r="940" spans="2:9">
      <c r="B940" s="126">
        <f>B$912+Sections!EY53</f>
        <v>2030.1880285500001</v>
      </c>
      <c r="C940" s="126">
        <f>Sections!EZ53</f>
        <v>36.566526951927344</v>
      </c>
      <c r="D940" s="126">
        <f>Sections!FA53</f>
        <v>131.63949702693844</v>
      </c>
      <c r="E940" s="8">
        <f>Sections!FB53</f>
        <v>2</v>
      </c>
      <c r="F940" s="120">
        <f>Sections!FP53</f>
        <v>8.7925460967243723</v>
      </c>
      <c r="G940" s="126">
        <f>Sections!FI53</f>
        <v>240.67996079868519</v>
      </c>
      <c r="H940" s="126">
        <f>Sections!FG53</f>
        <v>36.806194933998235</v>
      </c>
      <c r="I940" s="126">
        <f>I939+Sections!FH53</f>
        <v>47.273757717255826</v>
      </c>
    </row>
    <row r="941" spans="2:9">
      <c r="B941" s="126">
        <f>B$912+Sections!EY54</f>
        <v>2031.1880285500001</v>
      </c>
      <c r="C941" s="126">
        <f>Sections!EZ54</f>
        <v>36.806194933998235</v>
      </c>
      <c r="D941" s="126">
        <f>Sections!FA54</f>
        <v>132.50230176239364</v>
      </c>
      <c r="E941" s="8">
        <f>Sections!FB54</f>
        <v>2</v>
      </c>
      <c r="F941" s="120">
        <f>Sections!FP54</f>
        <v>8.782019428658316</v>
      </c>
      <c r="G941" s="126">
        <f>Sections!FI54</f>
        <v>243.84527739350591</v>
      </c>
      <c r="H941" s="126">
        <f>Sections!FG54</f>
        <v>37.044028187776689</v>
      </c>
      <c r="I941" s="126">
        <f>I940+Sections!FH54</f>
        <v>47.300839558250431</v>
      </c>
    </row>
    <row r="942" spans="2:9">
      <c r="B942" s="126">
        <f>B$912+Sections!EY55</f>
        <v>2032.1880285500001</v>
      </c>
      <c r="C942" s="126">
        <f>Sections!EZ55</f>
        <v>37.044028187776689</v>
      </c>
      <c r="D942" s="126">
        <f>Sections!FA55</f>
        <v>133.35850147599609</v>
      </c>
      <c r="E942" s="8">
        <f>Sections!FB55</f>
        <v>2</v>
      </c>
      <c r="F942" s="120">
        <f>Sections!FP55</f>
        <v>8.7715053633968818</v>
      </c>
      <c r="G942" s="126">
        <f>Sections!FI55</f>
        <v>247.00680438782288</v>
      </c>
      <c r="H942" s="126">
        <f>Sections!FG55</f>
        <v>37.280062166037055</v>
      </c>
      <c r="I942" s="126">
        <f>I941+Sections!FH55</f>
        <v>47.327748733868717</v>
      </c>
    </row>
    <row r="943" spans="2:9">
      <c r="B943" s="126">
        <f>B$912+Sections!EY56</f>
        <v>2033.1880285500001</v>
      </c>
      <c r="C943" s="126">
        <f>Sections!EZ56</f>
        <v>37.280062166037055</v>
      </c>
      <c r="D943" s="126">
        <f>Sections!FA56</f>
        <v>134.20822379773341</v>
      </c>
      <c r="E943" s="8">
        <f>Sections!FB56</f>
        <v>2</v>
      </c>
      <c r="F943" s="120">
        <f>Sections!FP56</f>
        <v>8.7610038858516557</v>
      </c>
      <c r="G943" s="126">
        <f>Sections!FI56</f>
        <v>250.16454631864573</v>
      </c>
      <c r="H943" s="126">
        <f>Sections!FG56</f>
        <v>37.514331166572738</v>
      </c>
      <c r="I943" s="126">
        <f>I942+Sections!FH56</f>
        <v>47.354488706089711</v>
      </c>
    </row>
    <row r="944" spans="2:9">
      <c r="B944" s="126">
        <f>B$912+Sections!EY57</f>
        <v>2034.1880285500001</v>
      </c>
      <c r="C944" s="126">
        <f>Sections!EZ57</f>
        <v>37.514331166572738</v>
      </c>
      <c r="D944" s="126">
        <f>Sections!FA57</f>
        <v>135.05159219966185</v>
      </c>
      <c r="E944" s="8">
        <f>Sections!FB57</f>
        <v>2</v>
      </c>
      <c r="F944" s="120">
        <f>Sections!FP57</f>
        <v>8.7505149809522962</v>
      </c>
      <c r="G944" s="126">
        <f>Sections!FI57</f>
        <v>253.31850771755231</v>
      </c>
      <c r="H944" s="126">
        <f>Sections!FG57</f>
        <v>37.746868384505689</v>
      </c>
      <c r="I944" s="126">
        <f>I943+Sections!FH57</f>
        <v>47.381062824120377</v>
      </c>
    </row>
    <row r="945" spans="2:9">
      <c r="B945" s="126">
        <f>B$912+Sections!EY58</f>
        <v>2035.1880285500001</v>
      </c>
      <c r="C945" s="126">
        <f>Sections!EZ58</f>
        <v>37.746868384505689</v>
      </c>
      <c r="D945" s="126">
        <f>Sections!FA58</f>
        <v>135.88872618422047</v>
      </c>
      <c r="E945" s="8">
        <f>Sections!FB58</f>
        <v>2</v>
      </c>
      <c r="F945" s="120">
        <f>Sections!FP58</f>
        <v>8.7400386336464955</v>
      </c>
      <c r="G945" s="126">
        <f>Sections!FI58</f>
        <v>256.46869311069514</v>
      </c>
      <c r="H945" s="126">
        <f>Sections!FG58</f>
        <v>37.97770596158341</v>
      </c>
      <c r="I945" s="126">
        <f>I944+Sections!FH58</f>
        <v>47.407474329464193</v>
      </c>
    </row>
    <row r="946" spans="2:9">
      <c r="B946" s="126">
        <f>B$912+Sections!EY59</f>
        <v>2036.1880285500001</v>
      </c>
      <c r="C946" s="126">
        <f>Sections!EZ59</f>
        <v>37.97770596158341</v>
      </c>
      <c r="D946" s="126">
        <f>Sections!FA59</f>
        <v>136.71974146170029</v>
      </c>
      <c r="E946" s="8">
        <f>Sections!FB59</f>
        <v>2</v>
      </c>
      <c r="F946" s="120">
        <f>Sections!FP59</f>
        <v>8.7295748288999757</v>
      </c>
      <c r="G946" s="126">
        <f>Sections!FI59</f>
        <v>259.61510701880786</v>
      </c>
      <c r="H946" s="126">
        <f>Sections!FG59</f>
        <v>38.206875032672954</v>
      </c>
      <c r="I946" s="126">
        <f>I945+Sections!FH59</f>
        <v>47.433726360700682</v>
      </c>
    </row>
    <row r="947" spans="2:9">
      <c r="B947" s="126">
        <f>B$912+Sections!EY60</f>
        <v>2037.1880285500001</v>
      </c>
      <c r="C947" s="126">
        <f>Sections!EZ60</f>
        <v>38.206875032672954</v>
      </c>
      <c r="D947" s="126">
        <f>Sections!FA60</f>
        <v>137.54475011762264</v>
      </c>
      <c r="E947" s="8">
        <f>Sections!FB60</f>
        <v>2</v>
      </c>
      <c r="F947" s="120">
        <f>Sections!FP60</f>
        <v>8.7191235516964518</v>
      </c>
      <c r="G947" s="126">
        <f>Sections!FI60</f>
        <v>262.75775395721183</v>
      </c>
      <c r="H947" s="126">
        <f>Sections!FG60</f>
        <v>38.434405769644478</v>
      </c>
      <c r="I947" s="126">
        <f>I946+Sections!FH60</f>
        <v>47.459821957995807</v>
      </c>
    </row>
    <row r="948" spans="2:9">
      <c r="B948" s="126">
        <f>B$912+Sections!EY61</f>
        <v>2038.1880285500001</v>
      </c>
      <c r="C948" s="126">
        <f>Sections!EZ61</f>
        <v>38.434405769644478</v>
      </c>
      <c r="D948" s="126">
        <f>Sections!FA61</f>
        <v>138.36386077072012</v>
      </c>
      <c r="E948" s="8">
        <f>Sections!FB61</f>
        <v>2</v>
      </c>
      <c r="F948" s="120">
        <f>Sections!FP61</f>
        <v>8.7086847870376207</v>
      </c>
      <c r="G948" s="126">
        <f>Sections!FI61</f>
        <v>265.89663843582252</v>
      </c>
      <c r="H948" s="126">
        <f>Sections!FG61</f>
        <v>38.660327422821396</v>
      </c>
      <c r="I948" s="126">
        <f>I947+Sections!FH61</f>
        <v>47.485764067361529</v>
      </c>
    </row>
    <row r="949" spans="2:9">
      <c r="B949" s="126">
        <f>B$912+Sections!EY62</f>
        <v>2039.1880285500001</v>
      </c>
      <c r="C949" s="126">
        <f>Sections!EZ62</f>
        <v>38.660327422821396</v>
      </c>
      <c r="D949" s="126">
        <f>Sections!FA62</f>
        <v>139.17717872215704</v>
      </c>
      <c r="E949" s="8">
        <f>Sections!FB62</f>
        <v>2</v>
      </c>
      <c r="F949" s="120">
        <f>Sections!FP62</f>
        <v>8.6982585199431313</v>
      </c>
      <c r="G949" s="126">
        <f>Sections!FI62</f>
        <v>269.03176495915608</v>
      </c>
      <c r="H949" s="126">
        <f>Sections!FG62</f>
        <v>38.884668360160184</v>
      </c>
      <c r="I949" s="126">
        <f>I948+Sections!FH62</f>
        <v>47.511555544681322</v>
      </c>
    </row>
    <row r="950" spans="2:9">
      <c r="B950" s="126">
        <f>B$912+Sections!EY63</f>
        <v>2040.1880285500001</v>
      </c>
      <c r="C950" s="126">
        <f>Sections!EZ63</f>
        <v>38.884668360160184</v>
      </c>
      <c r="D950" s="126">
        <f>Sections!FA63</f>
        <v>139.98480609657668</v>
      </c>
      <c r="E950" s="8">
        <f>Sections!FB63</f>
        <v>2</v>
      </c>
      <c r="F950" s="120">
        <f>Sections!FP63</f>
        <v>8.6878447354505717</v>
      </c>
      <c r="G950" s="126">
        <f>Sections!FI63</f>
        <v>272.16313802633562</v>
      </c>
      <c r="H950" s="126">
        <f>Sections!FG63</f>
        <v>39.107456104310131</v>
      </c>
      <c r="I950" s="126">
        <f>I949+Sections!FH63</f>
        <v>47.537199159517215</v>
      </c>
    </row>
    <row r="951" spans="2:9">
      <c r="B951" s="126">
        <f>B$912+Sections!EY64</f>
        <v>2041.1880285500001</v>
      </c>
      <c r="C951" s="126">
        <f>Sections!EZ64</f>
        <v>39.107456104310131</v>
      </c>
      <c r="D951" s="126">
        <f>Sections!FA64</f>
        <v>140.78684197551647</v>
      </c>
      <c r="E951" s="8">
        <f>Sections!FB64</f>
        <v>2</v>
      </c>
      <c r="F951" s="120">
        <f>Sections!FP64</f>
        <v>8.6774434186154412</v>
      </c>
      <c r="G951" s="126">
        <f>Sections!FI64</f>
        <v>275.29076213109789</v>
      </c>
      <c r="H951" s="126">
        <f>Sections!FG64</f>
        <v>39.328717367691702</v>
      </c>
      <c r="I951" s="126">
        <f>I950+Sections!FH64</f>
        <v>47.562697598712667</v>
      </c>
    </row>
    <row r="952" spans="2:9">
      <c r="B952" s="126">
        <f>B$912+Sections!EY65</f>
        <v>2042.1880285500001</v>
      </c>
      <c r="C952" s="126">
        <f>Sections!EZ65</f>
        <v>39.328717367691702</v>
      </c>
      <c r="D952" s="126">
        <f>Sections!FA65</f>
        <v>141.58338252369012</v>
      </c>
      <c r="E952" s="8">
        <f>Sections!FB65</f>
        <v>2</v>
      </c>
      <c r="F952" s="120">
        <f>Sections!FP65</f>
        <v>8.6670545545111306</v>
      </c>
      <c r="G952" s="126">
        <f>Sections!FI65</f>
        <v>278.41464176179949</v>
      </c>
      <c r="H952" s="126">
        <f>Sections!FG65</f>
        <v>39.548478085721541</v>
      </c>
      <c r="I952" s="126">
        <f>I951+Sections!FH65</f>
        <v>47.588053469804471</v>
      </c>
    </row>
    <row r="953" spans="2:9">
      <c r="B953" s="126">
        <f>B$912+Sections!EY66</f>
        <v>2043.1880285500001</v>
      </c>
      <c r="C953" s="126">
        <f>Sections!EZ66</f>
        <v>39.548478085721541</v>
      </c>
      <c r="D953" s="126">
        <f>Sections!FA66</f>
        <v>142.37452110859755</v>
      </c>
      <c r="E953" s="8">
        <f>Sections!FB66</f>
        <v>2</v>
      </c>
      <c r="F953" s="120">
        <f>Sections!FP66</f>
        <v>8.6566781282289043</v>
      </c>
      <c r="G953" s="126">
        <f>Sections!FI66</f>
        <v>281.53478140142346</v>
      </c>
      <c r="H953" s="126">
        <f>Sections!FG66</f>
        <v>39.766763448302591</v>
      </c>
      <c r="I953" s="126">
        <f>I952+Sections!FH66</f>
        <v>47.613269304255937</v>
      </c>
    </row>
    <row r="954" spans="2:9">
      <c r="B954" s="126">
        <f>B$912+Sections!EY67</f>
        <v>2044.1880285500001</v>
      </c>
      <c r="C954" s="126">
        <f>Sections!EZ67</f>
        <v>39.766763448302591</v>
      </c>
      <c r="D954" s="126">
        <f>Sections!FA67</f>
        <v>143.16034841388932</v>
      </c>
      <c r="E954" s="8">
        <f>Sections!FB67</f>
        <v>2</v>
      </c>
      <c r="F954" s="120">
        <f>Sections!FP67</f>
        <v>8.6463141248778737</v>
      </c>
      <c r="G954" s="126">
        <f>Sections!FI67</f>
        <v>284.65118552758588</v>
      </c>
      <c r="H954" s="126">
        <f>Sections!FG67</f>
        <v>39.983597929688756</v>
      </c>
      <c r="I954" s="126">
        <f>I953+Sections!FH67</f>
        <v>47.638347560522647</v>
      </c>
    </row>
    <row r="955" spans="2:9">
      <c r="B955" s="126">
        <f>B$912+Sections!EY68</f>
        <v>2045.1880285500001</v>
      </c>
      <c r="C955" s="126">
        <f>Sections!EZ68</f>
        <v>39.983597929688756</v>
      </c>
      <c r="D955" s="126">
        <f>Sections!FA68</f>
        <v>143.94095254687952</v>
      </c>
      <c r="E955" s="8">
        <f>Sections!FB68</f>
        <v>2</v>
      </c>
      <c r="F955" s="120">
        <f>Sections!FP68</f>
        <v>8.6359625295849742</v>
      </c>
      <c r="G955" s="126">
        <f>Sections!FI68</f>
        <v>287.76385861254198</v>
      </c>
      <c r="H955" s="126">
        <f>Sections!FG68</f>
        <v>40.199005316825698</v>
      </c>
      <c r="I955" s="126">
        <f>I954+Sections!FH68</f>
        <v>47.663290626961277</v>
      </c>
    </row>
    <row r="956" spans="2:9">
      <c r="B956" s="126">
        <f>B$912+Sections!EY69</f>
        <v>2046.1880285500001</v>
      </c>
      <c r="C956" s="126">
        <f>Sections!EZ69</f>
        <v>40.199005316825698</v>
      </c>
      <c r="D956" s="126">
        <f>Sections!FA69</f>
        <v>144.71641914057253</v>
      </c>
      <c r="E956" s="8">
        <f>Sections!FB69</f>
        <v>2</v>
      </c>
      <c r="F956" s="120">
        <f>Sections!FP69</f>
        <v>8.6256233274949565</v>
      </c>
      <c r="G956" s="126">
        <f>Sections!FI69</f>
        <v>290.87280512319251</v>
      </c>
      <c r="H956" s="126">
        <f>Sections!FG69</f>
        <v>40.413008736261773</v>
      </c>
      <c r="I956" s="126">
        <f>I955+Sections!FH69</f>
        <v>47.68810082459116</v>
      </c>
    </row>
    <row r="957" spans="2:9">
      <c r="B957" s="126">
        <f>B$912+Sections!EY70</f>
        <v>2047.1880285500001</v>
      </c>
      <c r="C957" s="126">
        <f>Sections!EZ70</f>
        <v>40.413008736261773</v>
      </c>
      <c r="D957" s="126">
        <f>Sections!FA70</f>
        <v>145.48683145054238</v>
      </c>
      <c r="E957" s="8">
        <f>Sections!FB70</f>
        <v>2</v>
      </c>
      <c r="F957" s="120">
        <f>Sections!FP70</f>
        <v>8.6152965037703471</v>
      </c>
      <c r="G957" s="126">
        <f>Sections!FI70</f>
        <v>293.97802952109066</v>
      </c>
      <c r="H957" s="126">
        <f>Sections!FG70</f>
        <v>40.625630679716359</v>
      </c>
      <c r="I957" s="126">
        <f>I956+Sections!FH70</f>
        <v>47.712780409717631</v>
      </c>
    </row>
    <row r="958" spans="2:9">
      <c r="B958" s="126">
        <f>B$912+Sections!EY71</f>
        <v>2048.1880285500001</v>
      </c>
      <c r="C958" s="126">
        <f>Sections!EZ71</f>
        <v>40.625630679716359</v>
      </c>
      <c r="D958" s="126">
        <f>Sections!FA71</f>
        <v>146.25227044697888</v>
      </c>
      <c r="E958" s="8">
        <f>Sections!FB71</f>
        <v>2</v>
      </c>
      <c r="F958" s="120">
        <f>Sections!FP71</f>
        <v>8.604982043591443</v>
      </c>
      <c r="G958" s="126">
        <f>Sections!FI71</f>
        <v>297.07953626244802</v>
      </c>
      <c r="H958" s="126">
        <f>Sections!FG71</f>
        <v>40.836893028386648</v>
      </c>
      <c r="I958" s="126">
        <f>I957+Sections!FH71</f>
        <v>47.737331576425483</v>
      </c>
    </row>
    <row r="959" spans="2:9">
      <c r="B959" s="126">
        <f>B$912+Sections!EY72</f>
        <v>2049.1880285500001</v>
      </c>
      <c r="C959" s="126">
        <f>Sections!EZ72</f>
        <v>40.836893028386648</v>
      </c>
      <c r="D959" s="126">
        <f>Sections!FA72</f>
        <v>147.01281490219193</v>
      </c>
      <c r="E959" s="8">
        <f>Sections!FB72</f>
        <v>2</v>
      </c>
      <c r="F959" s="120">
        <f>Sections!FP72</f>
        <v>8.5946799321562803</v>
      </c>
      <c r="G959" s="126">
        <f>Sections!FI72</f>
        <v>300.17732979814093</v>
      </c>
      <c r="H959" s="126">
        <f>Sections!FG72</f>
        <v>41.04681707606823</v>
      </c>
      <c r="I959" s="126">
        <f>I958+Sections!FH72</f>
        <v>47.76175645895033</v>
      </c>
    </row>
    <row r="960" spans="2:9">
      <c r="B960" s="126">
        <f>B$912+Sections!EY73</f>
        <v>2050.1880285500001</v>
      </c>
      <c r="C960" s="126">
        <f>Sections!EZ73</f>
        <v>41.04681707606823</v>
      </c>
      <c r="D960" s="126">
        <f>Sections!FA73</f>
        <v>147.76854147384563</v>
      </c>
      <c r="E960" s="8">
        <f>Sections!FB73</f>
        <v>2</v>
      </c>
      <c r="F960" s="120">
        <f>Sections!FP73</f>
        <v>8.5843901546806176</v>
      </c>
      <c r="G960" s="126">
        <f>Sections!FI73</f>
        <v>303.27141457371715</v>
      </c>
      <c r="H960" s="126">
        <f>Sections!FG73</f>
        <v>41.255423551159524</v>
      </c>
      <c r="I960" s="126">
        <f>I959+Sections!FH73</f>
        <v>47.786057133935095</v>
      </c>
    </row>
    <row r="961" spans="2:9">
      <c r="B961" s="126">
        <f>B$912+Sections!EY74</f>
        <v>2051.1880285500001</v>
      </c>
      <c r="C961" s="126">
        <f>Sections!EZ74</f>
        <v>41.255423551159524</v>
      </c>
      <c r="D961" s="126">
        <f>Sections!FA74</f>
        <v>148.51952478417428</v>
      </c>
      <c r="E961" s="8">
        <f>Sections!FB74</f>
        <v>2</v>
      </c>
      <c r="F961" s="120">
        <f>Sections!FP74</f>
        <v>8.5741126963979131</v>
      </c>
      <c r="G961" s="126">
        <f>Sections!FI74</f>
        <v>306.36179502940217</v>
      </c>
      <c r="H961" s="126">
        <f>Sections!FG74</f>
        <v>41.46273263761524</v>
      </c>
      <c r="I961" s="126">
        <f>I960+Sections!FH74</f>
        <v>47.810235622578332</v>
      </c>
    </row>
    <row r="962" spans="2:9">
      <c r="B962" s="126">
        <f>B$912+Sections!EY75</f>
        <v>2052.1880285500001</v>
      </c>
      <c r="C962" s="126">
        <f>Sections!EZ75</f>
        <v>41.46273263761524</v>
      </c>
      <c r="D962" s="126">
        <f>Sections!FA75</f>
        <v>149.26583749541487</v>
      </c>
      <c r="E962" s="8">
        <f>Sections!FB75</f>
        <v>2</v>
      </c>
      <c r="F962" s="120">
        <f>Sections!FP75</f>
        <v>8.563847542559305</v>
      </c>
      <c r="G962" s="126">
        <f>Sections!FI75</f>
        <v>309.4484756001055</v>
      </c>
      <c r="H962" s="126">
        <f>Sections!FG75</f>
        <v>41.668763994909696</v>
      </c>
      <c r="I962" s="126">
        <f>I961+Sections!FH75</f>
        <v>47.834293892680705</v>
      </c>
    </row>
    <row r="963" spans="2:9">
      <c r="B963" s="126">
        <f>B$912+Sections!EY76</f>
        <v>2053.1880285500001</v>
      </c>
      <c r="C963" s="126">
        <f>Sections!EZ76</f>
        <v>41.668763994909696</v>
      </c>
      <c r="D963" s="126">
        <f>Sections!FA76</f>
        <v>150.00755038167492</v>
      </c>
      <c r="E963" s="8">
        <f>Sections!FB76</f>
        <v>2</v>
      </c>
      <c r="F963" s="120">
        <f>Sections!FP76</f>
        <v>8.5535946784335852</v>
      </c>
      <c r="G963" s="126">
        <f>Sections!FI76</f>
        <v>312.53146071542687</v>
      </c>
      <c r="H963" s="126">
        <f>Sections!FG76</f>
        <v>41.873536777066604</v>
      </c>
      <c r="I963" s="126">
        <f>I962+Sections!FH76</f>
        <v>47.858233860595391</v>
      </c>
    </row>
    <row r="964" spans="2:9">
      <c r="B964" s="126">
        <f>B$912+Sections!EY77</f>
        <v>2054.1880285500001</v>
      </c>
      <c r="C964" s="126">
        <f>Sections!EZ77</f>
        <v>41.873536777066604</v>
      </c>
      <c r="D964" s="126">
        <f>Sections!FA77</f>
        <v>150.74473239743978</v>
      </c>
      <c r="E964" s="8">
        <f>Sections!FB77</f>
        <v>2</v>
      </c>
      <c r="F964" s="120">
        <f>Sections!FP77</f>
        <v>8.54335408930719</v>
      </c>
      <c r="G964" s="126">
        <f>Sections!FI77</f>
        <v>315.61075479966291</v>
      </c>
      <c r="H964" s="126">
        <f>Sections!FG77</f>
        <v>42.077069650808191</v>
      </c>
      <c r="I964" s="126">
        <f>I963+Sections!FH77</f>
        <v>47.882057393087898</v>
      </c>
    </row>
    <row r="965" spans="2:9">
      <c r="B965" s="126">
        <f>B$912+Sections!EY78</f>
        <v>2055.1880285500001</v>
      </c>
      <c r="C965" s="126">
        <f>Sections!EZ78</f>
        <v>42.077069650808191</v>
      </c>
      <c r="D965" s="126">
        <f>Sections!FA78</f>
        <v>151.4774507429095</v>
      </c>
      <c r="E965" s="8">
        <f>Sections!FB78</f>
        <v>2</v>
      </c>
      <c r="F965" s="120">
        <f>Sections!FP78</f>
        <v>8.5331257604841628</v>
      </c>
      <c r="G965" s="126">
        <f>Sections!FI78</f>
        <v>318.68636227181349</v>
      </c>
      <c r="H965" s="126">
        <f>Sections!FG78</f>
        <v>42.279380812872979</v>
      </c>
      <c r="I965" s="126">
        <f>I964+Sections!FH78</f>
        <v>47.905766309110405</v>
      </c>
    </row>
    <row r="966" spans="2:9">
      <c r="B966" s="126">
        <f>B$912+Sections!EY79</f>
        <v>2056.1880285500001</v>
      </c>
      <c r="C966" s="126">
        <f>Sections!EZ79</f>
        <v>42.279380812872979</v>
      </c>
      <c r="D966" s="126">
        <f>Sections!FA79</f>
        <v>152.20577092634272</v>
      </c>
      <c r="E966" s="8">
        <f>Sections!FB79</f>
        <v>2</v>
      </c>
      <c r="F966" s="120">
        <f>Sections!FP79</f>
        <v>8.5229096772861475</v>
      </c>
      <c r="G966" s="126">
        <f>Sections!FI79</f>
        <v>321.75828754558773</v>
      </c>
      <c r="H966" s="126">
        <f>Sections!FG79</f>
        <v>42.48048800654842</v>
      </c>
      <c r="I966" s="126">
        <f>I965+Sections!FH79</f>
        <v>47.929362381495331</v>
      </c>
    </row>
    <row r="967" spans="2:9">
      <c r="B967" s="126">
        <f>B$912+Sections!EY80</f>
        <v>2057.1880285500001</v>
      </c>
      <c r="C967" s="126">
        <f>Sections!EZ80</f>
        <v>42.48048800654842</v>
      </c>
      <c r="D967" s="126">
        <f>Sections!FA80</f>
        <v>152.92975682357431</v>
      </c>
      <c r="E967" s="8">
        <f>Sections!FB80</f>
        <v>2</v>
      </c>
      <c r="F967" s="120">
        <f>Sections!FP80</f>
        <v>8.5127058250523557</v>
      </c>
      <c r="G967" s="126">
        <f>Sections!FI80</f>
        <v>324.82653502941076</v>
      </c>
      <c r="H967" s="126">
        <f>Sections!FG80</f>
        <v>42.68040853746141</v>
      </c>
      <c r="I967" s="126">
        <f>I966+Sections!FH80</f>
        <v>47.952847338572624</v>
      </c>
    </row>
    <row r="968" spans="2:9">
      <c r="B968" s="126">
        <f>B$912+Sections!EY81</f>
        <v>2058.1880285500001</v>
      </c>
      <c r="C968" s="126">
        <f>Sections!EZ81</f>
        <v>42.68040853746141</v>
      </c>
      <c r="D968" s="126">
        <f>Sections!FA81</f>
        <v>153.64947073486107</v>
      </c>
      <c r="E968" s="8">
        <f>Sections!FB81</f>
        <v>2</v>
      </c>
      <c r="F968" s="120">
        <f>Sections!FP81</f>
        <v>8.5025141891395588</v>
      </c>
      <c r="G968" s="126">
        <f>Sections!FI81</f>
        <v>327.89110912642957</v>
      </c>
      <c r="H968" s="126">
        <f>Sections!FG81</f>
        <v>42.879159288667125</v>
      </c>
      <c r="I968" s="126">
        <f>I967+Sections!FH81</f>
        <v>47.976222865714888</v>
      </c>
    </row>
    <row r="969" spans="2:9">
      <c r="B969" s="126">
        <f>B$912+Sections!EY82</f>
        <v>2059.1880285500001</v>
      </c>
      <c r="C969" s="126">
        <f>Sections!EZ82</f>
        <v>42.879159288667125</v>
      </c>
      <c r="D969" s="126">
        <f>Sections!FA82</f>
        <v>154.36497343920166</v>
      </c>
      <c r="E969" s="8">
        <f>Sections!FB82</f>
        <v>2</v>
      </c>
      <c r="F969" s="120">
        <f>Sections!FP82</f>
        <v>8.4923347549220516</v>
      </c>
      <c r="G969" s="126">
        <f>Sections!FI82</f>
        <v>330.95201423451988</v>
      </c>
      <c r="H969" s="126">
        <f>Sections!FG82</f>
        <v>43.076756735073872</v>
      </c>
      <c r="I969" s="126">
        <f>I968+Sections!FH82</f>
        <v>47.999490606814263</v>
      </c>
    </row>
    <row r="970" spans="2:9">
      <c r="B970" s="126">
        <f>B$912+Sections!EY83</f>
        <v>2060.1880285500001</v>
      </c>
      <c r="C970" s="126">
        <f>Sections!EZ83</f>
        <v>43.076756735073872</v>
      </c>
      <c r="D970" s="126">
        <f>Sections!FA83</f>
        <v>155.07632424626595</v>
      </c>
      <c r="E970" s="8">
        <f>Sections!FB83</f>
        <v>3</v>
      </c>
      <c r="F970" s="120">
        <f>Sections!FP83</f>
        <v>6.8582415088433493</v>
      </c>
      <c r="G970" s="126">
        <f>Sections!FI83</f>
        <v>334.00925474629179</v>
      </c>
      <c r="H970" s="126">
        <f>Sections!FG83</f>
        <v>43.235673393974317</v>
      </c>
      <c r="I970" s="126">
        <f>I969+Sections!FH83</f>
        <v>48.02266224034387</v>
      </c>
    </row>
    <row r="971" spans="2:9">
      <c r="B971" s="126">
        <f>B$912+Sections!EY84</f>
        <v>2061.1880285500001</v>
      </c>
      <c r="C971" s="126">
        <f>Sections!EZ84</f>
        <v>43.235673393974317</v>
      </c>
      <c r="D971" s="126">
        <f>Sections!FA84</f>
        <v>155.64842421830755</v>
      </c>
      <c r="E971" s="8">
        <f>Sections!FB84</f>
        <v>3</v>
      </c>
      <c r="F971" s="120">
        <f>Sections!FP84</f>
        <v>6.8582415088433493</v>
      </c>
      <c r="G971" s="126">
        <f>Sections!FI84</f>
        <v>336.47822168947533</v>
      </c>
      <c r="H971" s="126">
        <f>Sections!FG84</f>
        <v>43.394008075402589</v>
      </c>
      <c r="I971" s="126">
        <f>I970+Sections!FH84</f>
        <v>48.045749015754751</v>
      </c>
    </row>
    <row r="972" spans="2:9">
      <c r="B972" s="126">
        <f>B$912+Sections!EY85</f>
        <v>2062.1880285500001</v>
      </c>
      <c r="C972" s="126">
        <f>Sections!EZ85</f>
        <v>43.394008075402589</v>
      </c>
      <c r="D972" s="126">
        <f>Sections!FA85</f>
        <v>156.21842907144932</v>
      </c>
      <c r="E972" s="8">
        <f>Sections!FB85</f>
        <v>3</v>
      </c>
      <c r="F972" s="120">
        <f>Sections!FP85</f>
        <v>6.8582415088433493</v>
      </c>
      <c r="G972" s="126">
        <f>Sections!FI85</f>
        <v>338.94718863265888</v>
      </c>
      <c r="H972" s="126">
        <f>Sections!FG85</f>
        <v>43.551767126785933</v>
      </c>
      <c r="I972" s="126">
        <f>I971+Sections!FH85</f>
        <v>48.068751858565101</v>
      </c>
    </row>
    <row r="973" spans="2:9">
      <c r="B973" s="126">
        <f>B$912+Sections!EY86</f>
        <v>2063.1880285500001</v>
      </c>
      <c r="C973" s="126">
        <f>Sections!EZ86</f>
        <v>43.551767126785933</v>
      </c>
      <c r="D973" s="126">
        <f>Sections!FA86</f>
        <v>156.78636165642936</v>
      </c>
      <c r="E973" s="8">
        <f>Sections!FB86</f>
        <v>3</v>
      </c>
      <c r="F973" s="120">
        <f>Sections!FP86</f>
        <v>6.8582415088433493</v>
      </c>
      <c r="G973" s="126">
        <f>Sections!FI86</f>
        <v>341.41615557584248</v>
      </c>
      <c r="H973" s="126">
        <f>Sections!FG86</f>
        <v>43.708956781001746</v>
      </c>
      <c r="I973" s="126">
        <f>I972+Sections!FH86</f>
        <v>48.091671677590597</v>
      </c>
    </row>
    <row r="974" spans="2:9">
      <c r="B974" s="126">
        <f>B$912+Sections!EY87</f>
        <v>2064.1880285500001</v>
      </c>
      <c r="C974" s="126">
        <f>Sections!EZ87</f>
        <v>43.708956781001746</v>
      </c>
      <c r="D974" s="126">
        <f>Sections!FA87</f>
        <v>157.35224441160628</v>
      </c>
      <c r="E974" s="8">
        <f>Sections!FB87</f>
        <v>3</v>
      </c>
      <c r="F974" s="120">
        <f>Sections!FP87</f>
        <v>6.8582415088433493</v>
      </c>
      <c r="G974" s="126">
        <f>Sections!FI87</f>
        <v>343.88512251902614</v>
      </c>
      <c r="H974" s="126">
        <f>Sections!FG87</f>
        <v>43.865583159251003</v>
      </c>
      <c r="I974" s="126">
        <f>I973+Sections!FH87</f>
        <v>48.114509365363375</v>
      </c>
    </row>
    <row r="975" spans="2:9">
      <c r="B975" s="126">
        <f>B$912+Sections!EY88</f>
        <v>2065.1880285500001</v>
      </c>
      <c r="C975" s="126">
        <f>Sections!EZ88</f>
        <v>43.865583159251003</v>
      </c>
      <c r="D975" s="126">
        <f>Sections!FA88</f>
        <v>157.91609937330361</v>
      </c>
      <c r="E975" s="8">
        <f>Sections!FB88</f>
        <v>3</v>
      </c>
      <c r="F975" s="120">
        <f>Sections!FP88</f>
        <v>6.8582415088433493</v>
      </c>
      <c r="G975" s="126">
        <f>Sections!FI88</f>
        <v>346.35408946220974</v>
      </c>
      <c r="H975" s="126">
        <f>Sections!FG88</f>
        <v>44.021652273839649</v>
      </c>
      <c r="I975" s="126">
        <f>I974+Sections!FH88</f>
        <v>48.137265798537591</v>
      </c>
    </row>
    <row r="976" spans="2:9">
      <c r="B976" s="126">
        <f>B$912+Sections!EY89</f>
        <v>2066.1880285500001</v>
      </c>
      <c r="C976" s="126">
        <f>Sections!EZ89</f>
        <v>44.021652273839649</v>
      </c>
      <c r="D976" s="126">
        <f>Sections!FA89</f>
        <v>158.47794818582275</v>
      </c>
      <c r="E976" s="8">
        <f>Sections!FB89</f>
        <v>3</v>
      </c>
      <c r="F976" s="120">
        <f>Sections!FP89</f>
        <v>6.8582415088433493</v>
      </c>
      <c r="G976" s="126">
        <f>Sections!FI89</f>
        <v>348.82305640539329</v>
      </c>
      <c r="H976" s="126">
        <f>Sections!FG89</f>
        <v>44.177170030871579</v>
      </c>
      <c r="I976" s="126">
        <f>I975+Sections!FH89</f>
        <v>48.159941838282094</v>
      </c>
    </row>
    <row r="977" spans="2:9">
      <c r="B977" s="126">
        <f>B$912+Sections!EY90</f>
        <v>2067.1880285500001</v>
      </c>
      <c r="C977" s="126">
        <f>Sections!EZ90</f>
        <v>44.177170030871579</v>
      </c>
      <c r="D977" s="126">
        <f>Sections!FA90</f>
        <v>159.0378121111377</v>
      </c>
      <c r="E977" s="8">
        <f>Sections!FB90</f>
        <v>3</v>
      </c>
      <c r="F977" s="120">
        <f>Sections!FP90</f>
        <v>6.8582415088433493</v>
      </c>
      <c r="G977" s="126">
        <f>Sections!FI90</f>
        <v>351.29202334857683</v>
      </c>
      <c r="H977" s="126">
        <f>Sections!FG90</f>
        <v>44.332142232856569</v>
      </c>
      <c r="I977" s="126">
        <f>I976+Sections!FH90</f>
        <v>48.18253833066067</v>
      </c>
    </row>
    <row r="978" spans="2:9">
      <c r="B978" s="126">
        <f>B$912+Sections!EY91</f>
        <v>2068.1880285500001</v>
      </c>
      <c r="C978" s="126">
        <f>Sections!EZ91</f>
        <v>44.332142232856569</v>
      </c>
      <c r="D978" s="126">
        <f>Sections!FA91</f>
        <v>159.59571203828366</v>
      </c>
      <c r="E978" s="8">
        <f>Sections!FB91</f>
        <v>3</v>
      </c>
      <c r="F978" s="120">
        <f>Sections!FP91</f>
        <v>6.8582415088433493</v>
      </c>
      <c r="G978" s="126">
        <f>Sections!FI91</f>
        <v>353.76099029176049</v>
      </c>
      <c r="H978" s="126">
        <f>Sections!FG91</f>
        <v>44.486574581236432</v>
      </c>
      <c r="I978" s="126">
        <f>I977+Sections!FH91</f>
        <v>48.205056107000381</v>
      </c>
    </row>
    <row r="979" spans="2:9">
      <c r="B979" s="126">
        <f>B$912+Sections!EY92</f>
        <v>2069.1880285500001</v>
      </c>
      <c r="C979" s="126">
        <f>Sections!EZ92</f>
        <v>44.486574581236432</v>
      </c>
      <c r="D979" s="126">
        <f>Sections!FA92</f>
        <v>160.15166849245117</v>
      </c>
      <c r="E979" s="8">
        <f>Sections!FB92</f>
        <v>3</v>
      </c>
      <c r="F979" s="120">
        <f>Sections!FP92</f>
        <v>6.8582415088433493</v>
      </c>
      <c r="G979" s="126">
        <f>Sections!FI92</f>
        <v>356.2299572349441</v>
      </c>
      <c r="H979" s="126">
        <f>Sections!FG92</f>
        <v>44.64047267883258</v>
      </c>
      <c r="I979" s="126">
        <f>I978+Sections!FH92</f>
        <v>48.227495984248463</v>
      </c>
    </row>
    <row r="980" spans="2:9">
      <c r="B980" s="126">
        <f>B$912+Sections!EY93</f>
        <v>2070.1880285500001</v>
      </c>
      <c r="C980" s="126">
        <f>Sections!EZ93</f>
        <v>44.64047267883258</v>
      </c>
      <c r="D980" s="126">
        <f>Sections!FA93</f>
        <v>160.70570164379728</v>
      </c>
      <c r="E980" s="8">
        <f>Sections!FB93</f>
        <v>3</v>
      </c>
      <c r="F980" s="120">
        <f>Sections!FP93</f>
        <v>6.8582415088433493</v>
      </c>
      <c r="G980" s="126">
        <f>Sections!FI93</f>
        <v>358.69892417812764</v>
      </c>
      <c r="H980" s="126">
        <f>Sections!FG93</f>
        <v>44.793842032217832</v>
      </c>
      <c r="I980" s="126">
        <f>I979+Sections!FH93</f>
        <v>48.249858765318145</v>
      </c>
    </row>
    <row r="981" spans="2:9">
      <c r="B981" s="126">
        <f>B$912+Sections!EY94</f>
        <v>2071.1880285500001</v>
      </c>
      <c r="C981" s="126">
        <f>Sections!EZ94</f>
        <v>44.793842032217832</v>
      </c>
      <c r="D981" s="126">
        <f>Sections!FA94</f>
        <v>161.25783131598419</v>
      </c>
      <c r="E981" s="8">
        <f>Sections!FB94</f>
        <v>3</v>
      </c>
      <c r="F981" s="120">
        <f>Sections!FP94</f>
        <v>6.8582415088433493</v>
      </c>
      <c r="G981" s="126">
        <f>Sections!FI94</f>
        <v>361.16789112131124</v>
      </c>
      <c r="H981" s="126">
        <f>Sections!FG94</f>
        <v>44.946688054015411</v>
      </c>
      <c r="I981" s="126">
        <f>I980+Sections!FH94</f>
        <v>48.272145239423857</v>
      </c>
    </row>
    <row r="982" spans="2:9">
      <c r="B982" s="126">
        <f>B$912+Sections!EY95</f>
        <v>2072.1880285500001</v>
      </c>
      <c r="C982" s="126">
        <f>Sections!EZ95</f>
        <v>44.946688054015411</v>
      </c>
      <c r="D982" s="126">
        <f>Sections!FA95</f>
        <v>161.80807699445549</v>
      </c>
      <c r="E982" s="8">
        <f>Sections!FB95</f>
        <v>3</v>
      </c>
      <c r="F982" s="120">
        <f>Sections!FP95</f>
        <v>6.8582415088433493</v>
      </c>
      <c r="G982" s="126">
        <f>Sections!FI95</f>
        <v>363.6368580644949</v>
      </c>
      <c r="H982" s="126">
        <f>Sections!FG95</f>
        <v>45.099016065127834</v>
      </c>
      <c r="I982" s="126">
        <f>I981+Sections!FH95</f>
        <v>48.294356182406254</v>
      </c>
    </row>
    <row r="983" spans="2:9">
      <c r="B983" s="126">
        <f>B$912+Sections!EY96</f>
        <v>2073.1880285500001</v>
      </c>
      <c r="C983" s="126">
        <f>Sections!EZ96</f>
        <v>45.099016065127834</v>
      </c>
      <c r="D983" s="126">
        <f>Sections!FA96</f>
        <v>162.3564578344602</v>
      </c>
      <c r="E983" s="8">
        <f>Sections!FB96</f>
        <v>3</v>
      </c>
      <c r="F983" s="120">
        <f>Sections!FP96</f>
        <v>6.8582415088433493</v>
      </c>
      <c r="G983" s="126">
        <f>Sections!FI96</f>
        <v>366.1058250076785</v>
      </c>
      <c r="H983" s="126">
        <f>Sections!FG96</f>
        <v>45.250831296898241</v>
      </c>
      <c r="I983" s="126">
        <f>I982+Sections!FH96</f>
        <v>48.316492357047323</v>
      </c>
    </row>
    <row r="984" spans="2:9">
      <c r="B984" s="126">
        <f>B$912+Sections!EY97</f>
        <v>2074.1880285500001</v>
      </c>
      <c r="C984" s="126">
        <f>Sections!EZ97</f>
        <v>45.250831296898241</v>
      </c>
      <c r="D984" s="126">
        <f>Sections!FA97</f>
        <v>162.90299266883366</v>
      </c>
      <c r="E984" s="8">
        <f>Sections!FB97</f>
        <v>3</v>
      </c>
      <c r="F984" s="120">
        <f>Sections!FP97</f>
        <v>6.8582415088433493</v>
      </c>
      <c r="G984" s="126">
        <f>Sections!FI97</f>
        <v>368.57479195086211</v>
      </c>
      <c r="H984" s="126">
        <f>Sections!FG97</f>
        <v>45.402138893206697</v>
      </c>
      <c r="I984" s="126">
        <f>I983+Sections!FH97</f>
        <v>48.338554513376081</v>
      </c>
    </row>
    <row r="985" spans="2:9">
      <c r="B985" s="126">
        <f>B$912+Sections!EY98</f>
        <v>2075.1880285500001</v>
      </c>
      <c r="C985" s="126">
        <f>Sections!EZ98</f>
        <v>45.402138893206697</v>
      </c>
      <c r="D985" s="126">
        <f>Sections!FA98</f>
        <v>163.44770001554411</v>
      </c>
      <c r="E985" s="8">
        <f>Sections!FB98</f>
        <v>3</v>
      </c>
      <c r="F985" s="120">
        <f>Sections!FP98</f>
        <v>6.8582415088433493</v>
      </c>
      <c r="G985" s="126">
        <f>Sections!FI98</f>
        <v>371.04375889404577</v>
      </c>
      <c r="H985" s="126">
        <f>Sections!FG98</f>
        <v>45.552943912503821</v>
      </c>
      <c r="I985" s="126">
        <f>I984+Sections!FH98</f>
        <v>48.360543388965063</v>
      </c>
    </row>
    <row r="986" spans="2:9">
      <c r="B986" s="126">
        <f>B$912+Sections!EY99</f>
        <v>2076.1880285500001</v>
      </c>
      <c r="C986" s="126">
        <f>Sections!EZ99</f>
        <v>45.552943912503821</v>
      </c>
      <c r="D986" s="126">
        <f>Sections!FA99</f>
        <v>163.99059808501377</v>
      </c>
      <c r="E986" s="8">
        <f>Sections!FB99</f>
        <v>3</v>
      </c>
      <c r="F986" s="120">
        <f>Sections!FP99</f>
        <v>6.8582415088433493</v>
      </c>
      <c r="G986" s="126">
        <f>Sections!FI99</f>
        <v>373.51272583722937</v>
      </c>
      <c r="H986" s="126">
        <f>Sections!FG99</f>
        <v>45.703251329784024</v>
      </c>
      <c r="I986" s="126">
        <f>I985+Sections!FH99</f>
        <v>48.382459709218061</v>
      </c>
    </row>
    <row r="987" spans="2:9">
      <c r="B987" s="126">
        <f>B$912+Sections!EY100</f>
        <v>2077.1880285500001</v>
      </c>
      <c r="C987" s="126">
        <f>Sections!EZ100</f>
        <v>45.703251329784024</v>
      </c>
      <c r="D987" s="126">
        <f>Sections!FA100</f>
        <v>164.53170478722248</v>
      </c>
      <c r="E987" s="8">
        <f>Sections!FB100</f>
        <v>3</v>
      </c>
      <c r="F987" s="120">
        <f>Sections!FP100</f>
        <v>6.8582415088433493</v>
      </c>
      <c r="G987" s="126">
        <f>Sections!FI100</f>
        <v>375.98169278041297</v>
      </c>
      <c r="H987" s="126">
        <f>Sections!FG100</f>
        <v>45.853066038500543</v>
      </c>
      <c r="I987" s="126">
        <f>I986+Sections!FH100</f>
        <v>48.404304187649352</v>
      </c>
    </row>
    <row r="988" spans="2:9">
      <c r="B988" s="126">
        <f>B$912+Sections!EY101</f>
        <v>2078.1880285500001</v>
      </c>
      <c r="C988" s="126">
        <f>Sections!EZ101</f>
        <v>45.853066038500543</v>
      </c>
      <c r="D988" s="126">
        <f>Sections!FA101</f>
        <v>165.07103773860197</v>
      </c>
      <c r="E988" s="8">
        <f>Sections!FB101</f>
        <v>3</v>
      </c>
      <c r="F988" s="120">
        <f>Sections!FP101</f>
        <v>6.8582415088433493</v>
      </c>
      <c r="G988" s="126">
        <f>Sections!FI101</f>
        <v>378.45065972359657</v>
      </c>
      <c r="H988" s="126">
        <f>Sections!FG101</f>
        <v>46.0023928524243</v>
      </c>
      <c r="I988" s="126">
        <f>I987+Sections!FH101</f>
        <v>48.426077526154742</v>
      </c>
    </row>
    <row r="989" spans="2:9">
      <c r="B989" s="126">
        <f>B$912+Sections!EY102</f>
        <v>2079.1880285500001</v>
      </c>
      <c r="C989" s="126">
        <f>Sections!EZ102</f>
        <v>46.0023928524243</v>
      </c>
      <c r="D989" s="126">
        <f>Sections!FA102</f>
        <v>165.60861426872748</v>
      </c>
      <c r="E989" s="8">
        <f>Sections!FB102</f>
        <v>3</v>
      </c>
      <c r="F989" s="120">
        <f>Sections!FP102</f>
        <v>6.8582415088433493</v>
      </c>
      <c r="G989" s="126">
        <f>Sections!FI102</f>
        <v>380.91962666678006</v>
      </c>
      <c r="H989" s="126">
        <f>Sections!FG102</f>
        <v>46.151236507448694</v>
      </c>
      <c r="I989" s="126">
        <f>I988+Sections!FH102</f>
        <v>48.447780415274714</v>
      </c>
    </row>
    <row r="990" spans="2:9">
      <c r="B990" s="126">
        <f>B$912+Sections!EY103</f>
        <v>2080.1880285500001</v>
      </c>
      <c r="C990" s="126">
        <f>Sections!EZ103</f>
        <v>46.151236507448694</v>
      </c>
      <c r="D990" s="126">
        <f>Sections!FA103</f>
        <v>166.14445142681529</v>
      </c>
      <c r="E990" s="8">
        <f>Sections!FB103</f>
        <v>3</v>
      </c>
      <c r="F990" s="120">
        <f>Sections!FP103</f>
        <v>6.8582415088433493</v>
      </c>
      <c r="G990" s="126">
        <f>Sections!FI103</f>
        <v>383.38859360996372</v>
      </c>
      <c r="H990" s="126">
        <f>Sections!FG103</f>
        <v>46.299601663342116</v>
      </c>
      <c r="I990" s="126">
        <f>I989+Sections!FH103</f>
        <v>48.469413534449963</v>
      </c>
    </row>
    <row r="991" spans="2:9">
      <c r="B991" s="126">
        <f>B$912+Sections!EY104</f>
        <v>2081.1880285500001</v>
      </c>
      <c r="C991" s="126">
        <f>Sections!EZ104</f>
        <v>46.299601663342116</v>
      </c>
      <c r="D991" s="126">
        <f>Sections!FA104</f>
        <v>166.67856598803164</v>
      </c>
      <c r="E991" s="8">
        <f>Sections!FB104</f>
        <v>3</v>
      </c>
      <c r="F991" s="120">
        <f>Sections!FP104</f>
        <v>6.8582415088433493</v>
      </c>
      <c r="G991" s="126">
        <f>Sections!FI104</f>
        <v>385.85756055314732</v>
      </c>
      <c r="H991" s="126">
        <f>Sections!FG104</f>
        <v>46.447492905450112</v>
      </c>
      <c r="I991" s="126">
        <f>I990+Sections!FH104</f>
        <v>48.490977552269591</v>
      </c>
    </row>
    <row r="992" spans="2:9">
      <c r="B992" s="126">
        <f>B$912+Sections!EY105</f>
        <v>2082.1880285500001</v>
      </c>
      <c r="C992" s="126">
        <f>Sections!EZ105</f>
        <v>46.447492905450112</v>
      </c>
      <c r="D992" s="126">
        <f>Sections!FA105</f>
        <v>167.21097445962042</v>
      </c>
      <c r="E992" s="8">
        <f>Sections!FB105</f>
        <v>3</v>
      </c>
      <c r="F992" s="120">
        <f>Sections!FP105</f>
        <v>6.8582415088433493</v>
      </c>
      <c r="G992" s="126">
        <f>Sections!FI105</f>
        <v>388.32652749633093</v>
      </c>
      <c r="H992" s="126">
        <f>Sections!FG105</f>
        <v>46.594914746348934</v>
      </c>
      <c r="I992" s="126">
        <f>I991+Sections!FH105</f>
        <v>48.512473126712216</v>
      </c>
    </row>
    <row r="993" spans="2:9">
      <c r="B993" s="126">
        <f>B$912+Sections!EY106</f>
        <v>2083.1880285500001</v>
      </c>
      <c r="C993" s="126">
        <f>Sections!EZ106</f>
        <v>46.594914746348934</v>
      </c>
      <c r="D993" s="126">
        <f>Sections!FA106</f>
        <v>167.74169308685617</v>
      </c>
      <c r="E993" s="8">
        <f>Sections!FB106</f>
        <v>3</v>
      </c>
      <c r="F993" s="120">
        <f>Sections!FP106</f>
        <v>6.8582415088433493</v>
      </c>
      <c r="G993" s="126">
        <f>Sections!FI106</f>
        <v>390.79549443951453</v>
      </c>
      <c r="H993" s="126">
        <f>Sections!FG106</f>
        <v>46.741871627452106</v>
      </c>
      <c r="I993" s="126">
        <f>I992+Sections!FH106</f>
        <v>48.533900905380214</v>
      </c>
    </row>
    <row r="994" spans="2:9">
      <c r="B994" s="126">
        <f>B$912+Sections!EY107</f>
        <v>2084.1880285500001</v>
      </c>
      <c r="C994" s="126">
        <f>Sections!EZ107</f>
        <v>46.741871627452106</v>
      </c>
      <c r="D994" s="126">
        <f>Sections!FA107</f>
        <v>168.27073785882757</v>
      </c>
      <c r="E994" s="8">
        <f>Sections!FB107</f>
        <v>3</v>
      </c>
      <c r="F994" s="120">
        <f>Sections!FP107</f>
        <v>6.8582415088433493</v>
      </c>
      <c r="G994" s="126">
        <f>Sections!FI107</f>
        <v>393.26446138269819</v>
      </c>
      <c r="H994" s="126">
        <f>Sections!FG107</f>
        <v>46.888367920571717</v>
      </c>
      <c r="I994" s="126">
        <f>I993+Sections!FH107</f>
        <v>48.555261525727389</v>
      </c>
    </row>
    <row r="995" spans="2:9">
      <c r="B995" s="126">
        <f>B$912+Sections!EY108</f>
        <v>2085.1880285500001</v>
      </c>
      <c r="C995" s="126">
        <f>Sections!EZ108</f>
        <v>46.888367920571717</v>
      </c>
      <c r="D995" s="126">
        <f>Sections!FA108</f>
        <v>168.79812451405817</v>
      </c>
      <c r="E995" s="8">
        <f>Sections!FB108</f>
        <v>3</v>
      </c>
      <c r="F995" s="120">
        <f>Sections!FP108</f>
        <v>6.8582415088433493</v>
      </c>
      <c r="G995" s="126">
        <f>Sections!FI108</f>
        <v>395.73342832588179</v>
      </c>
      <c r="H995" s="126">
        <f>Sections!FG108</f>
        <v>47.034407929435929</v>
      </c>
      <c r="I995" s="126">
        <f>I994+Sections!FH108</f>
        <v>48.576555615280213</v>
      </c>
    </row>
    <row r="996" spans="2:9">
      <c r="B996" s="126">
        <f>B$912+Sections!EY109</f>
        <v>2086.1880285500001</v>
      </c>
      <c r="C996" s="126">
        <f>Sections!EZ109</f>
        <v>47.034407929435929</v>
      </c>
      <c r="D996" s="126">
        <f>Sections!FA109</f>
        <v>169.32386854596936</v>
      </c>
      <c r="E996" s="8">
        <f>Sections!FB109</f>
        <v>3</v>
      </c>
      <c r="F996" s="120">
        <f>Sections!FP109</f>
        <v>6.8582415088433493</v>
      </c>
      <c r="G996" s="126">
        <f>Sections!FI109</f>
        <v>398.20239526906539</v>
      </c>
      <c r="H996" s="126">
        <f>Sections!FG109</f>
        <v>47.179995891164218</v>
      </c>
      <c r="I996" s="126">
        <f>I995+Sections!FH109</f>
        <v>48.597783791852962</v>
      </c>
    </row>
    <row r="997" spans="2:9">
      <c r="B997" s="126">
        <f>B$912+Sections!EY110</f>
        <v>2087.1880285500001</v>
      </c>
      <c r="C997" s="126">
        <f>Sections!EZ110</f>
        <v>47.179995891164218</v>
      </c>
      <c r="D997" s="126">
        <f>Sections!FA110</f>
        <v>169.84798520819118</v>
      </c>
      <c r="E997" s="8">
        <f>Sections!FB110</f>
        <v>3</v>
      </c>
      <c r="F997" s="120">
        <f>Sections!FP110</f>
        <v>6.8582415088433493</v>
      </c>
      <c r="G997" s="126">
        <f>Sections!FI110</f>
        <v>400.67136221224905</v>
      </c>
      <c r="H997" s="126">
        <f>Sections!FG110</f>
        <v>47.325135977701734</v>
      </c>
      <c r="I997" s="126">
        <f>I996+Sections!FH110</f>
        <v>48.618946663756837</v>
      </c>
    </row>
    <row r="998" spans="2:9">
      <c r="B998" s="126">
        <f>B$912+Sections!EY111</f>
        <v>2088.1880285500001</v>
      </c>
      <c r="C998" s="126">
        <f>Sections!EZ111</f>
        <v>47.325135977701734</v>
      </c>
      <c r="D998" s="126">
        <f>Sections!FA111</f>
        <v>170.37048951972625</v>
      </c>
      <c r="E998" s="8">
        <f>Sections!FB111</f>
        <v>3</v>
      </c>
      <c r="F998" s="120">
        <f>Sections!FP111</f>
        <v>6.8582415088433493</v>
      </c>
      <c r="G998" s="126">
        <f>Sections!FI111</f>
        <v>403.1403291554326</v>
      </c>
      <c r="H998" s="126">
        <f>Sections!FG111</f>
        <v>47.469832297214253</v>
      </c>
      <c r="I998" s="126">
        <f>I997+Sections!FH111</f>
        <v>48.640044830003383</v>
      </c>
    </row>
    <row r="999" spans="2:9">
      <c r="B999" s="126">
        <f>B$912+Sections!EY112</f>
        <v>2089.1880285500001</v>
      </c>
      <c r="C999" s="126">
        <f>Sections!EZ112</f>
        <v>47.469832297214253</v>
      </c>
      <c r="D999" s="126">
        <f>Sections!FA112</f>
        <v>170.89139626997132</v>
      </c>
      <c r="E999" s="8">
        <f>Sections!FB112</f>
        <v>3</v>
      </c>
      <c r="F999" s="120">
        <f>Sections!FP112</f>
        <v>6.8582415088433493</v>
      </c>
      <c r="G999" s="126">
        <f>Sections!FI112</f>
        <v>405.6092960986162</v>
      </c>
      <c r="H999" s="126">
        <f>Sections!FG112</f>
        <v>47.61408889544493</v>
      </c>
      <c r="I999" s="126">
        <f>I998+Sections!FH112</f>
        <v>48.661078880502288</v>
      </c>
    </row>
    <row r="1000" spans="2:9">
      <c r="B1000" s="126">
        <f>B$912+Sections!EY113</f>
        <v>2090.1880285500001</v>
      </c>
      <c r="C1000" s="126">
        <f>Sections!EZ113</f>
        <v>47.61408889544493</v>
      </c>
      <c r="D1000" s="126">
        <f>Sections!FA113</f>
        <v>171.41072002360175</v>
      </c>
      <c r="E1000" s="8">
        <f>Sections!FB113</f>
        <v>3</v>
      </c>
      <c r="F1000" s="120">
        <f>Sections!FP113</f>
        <v>6.8582415088433493</v>
      </c>
      <c r="G1000" s="126">
        <f>Sections!FI113</f>
        <v>408.0782630417998</v>
      </c>
      <c r="H1000" s="126">
        <f>Sections!FG113</f>
        <v>47.757909757034163</v>
      </c>
      <c r="I1000" s="126">
        <f>I999+Sections!FH113</f>
        <v>48.682049396253852</v>
      </c>
    </row>
    <row r="1001" spans="2:9">
      <c r="B1001" s="126">
        <f>B$912+Sections!EY114</f>
        <v>2091.1880285500001</v>
      </c>
      <c r="C1001" s="126">
        <f>Sections!EZ114</f>
        <v>47.757909757034163</v>
      </c>
      <c r="D1001" s="126">
        <f>Sections!FA114</f>
        <v>171.92847512532299</v>
      </c>
      <c r="E1001" s="8">
        <f>Sections!FB114</f>
        <v>3</v>
      </c>
      <c r="F1001" s="120">
        <f>Sections!FP114</f>
        <v>6.8582415088433493</v>
      </c>
      <c r="G1001" s="126">
        <f>Sections!FI114</f>
        <v>410.54722998498335</v>
      </c>
      <c r="H1001" s="126">
        <f>Sections!FG114</f>
        <v>47.901298806803823</v>
      </c>
      <c r="I1001" s="126">
        <f>I1000+Sections!FH114</f>
        <v>48.702956949536244</v>
      </c>
    </row>
    <row r="1002" spans="2:9">
      <c r="B1002" s="126">
        <f>B$912+Sections!EY115</f>
        <v>2092.1880285500001</v>
      </c>
      <c r="C1002" s="126">
        <f>Sections!EZ115</f>
        <v>47.901298806803823</v>
      </c>
      <c r="D1002" s="126">
        <f>Sections!FA115</f>
        <v>172.44467570449376</v>
      </c>
      <c r="E1002" s="8">
        <f>Sections!FB115</f>
        <v>3</v>
      </c>
      <c r="F1002" s="120">
        <f>Sections!FP115</f>
        <v>6.8582415088433493</v>
      </c>
      <c r="G1002" s="126">
        <f>Sections!FI115</f>
        <v>413.01619692816695</v>
      </c>
      <c r="H1002" s="126">
        <f>Sections!FG115</f>
        <v>48.044259911006975</v>
      </c>
      <c r="I1002" s="126">
        <f>I1001+Sections!FH115</f>
        <v>48.723802104087717</v>
      </c>
    </row>
    <row r="1003" spans="2:9">
      <c r="B1003" s="126">
        <f>B$912+Sections!EY116</f>
        <v>2093.1880285500001</v>
      </c>
      <c r="C1003" s="126">
        <f>Sections!EZ116</f>
        <v>48.044259911006975</v>
      </c>
      <c r="D1003" s="126">
        <f>Sections!FA116</f>
        <v>172.95933567962513</v>
      </c>
      <c r="E1003" s="8">
        <f>Sections!FB116</f>
        <v>3</v>
      </c>
      <c r="F1003" s="120">
        <f>Sections!FP116</f>
        <v>6.8582415088433493</v>
      </c>
      <c r="G1003" s="126">
        <f>Sections!FI116</f>
        <v>415.48516387135055</v>
      </c>
      <c r="H1003" s="126">
        <f>Sections!FG116</f>
        <v>48.186796878544214</v>
      </c>
      <c r="I1003" s="126">
        <f>I1002+Sections!FH116</f>
        <v>48.744585415283957</v>
      </c>
    </row>
    <row r="1004" spans="2:9">
      <c r="B1004" s="126">
        <f>B$912+Sections!EY117</f>
        <v>2094.1880285500001</v>
      </c>
      <c r="C1004" s="126">
        <f>Sections!EZ117</f>
        <v>48.186796878544214</v>
      </c>
      <c r="D1004" s="126">
        <f>Sections!FA117</f>
        <v>173.47246876275918</v>
      </c>
      <c r="E1004" s="8">
        <f>Sections!FB117</f>
        <v>3</v>
      </c>
      <c r="F1004" s="120">
        <f>Sections!FP117</f>
        <v>6.8582415088433493</v>
      </c>
      <c r="G1004" s="126">
        <f>Sections!FI117</f>
        <v>417.9541308145341</v>
      </c>
      <c r="H1004" s="126">
        <f>Sections!FG117</f>
        <v>48.328913462147739</v>
      </c>
      <c r="I1004" s="126">
        <f>I1003+Sections!FH117</f>
        <v>48.765307430310735</v>
      </c>
    </row>
    <row r="1005" spans="2:9">
      <c r="B1005" s="126">
        <f>B$912+Sections!EY118</f>
        <v>2095.1880285500001</v>
      </c>
      <c r="C1005" s="126">
        <f>Sections!EZ118</f>
        <v>48.328913462147739</v>
      </c>
      <c r="D1005" s="126">
        <f>Sections!FA118</f>
        <v>173.98408846373187</v>
      </c>
      <c r="E1005" s="8">
        <f>Sections!FB118</f>
        <v>3</v>
      </c>
      <c r="F1005" s="120">
        <f>Sections!FP118</f>
        <v>6.8582415088433493</v>
      </c>
      <c r="G1005" s="126">
        <f>Sections!FI118</f>
        <v>420.4230977577177</v>
      </c>
      <c r="H1005" s="126">
        <f>Sections!FG118</f>
        <v>48.470613359534163</v>
      </c>
      <c r="I1005" s="126">
        <f>I1004+Sections!FH118</f>
        <v>48.785968688332005</v>
      </c>
    </row>
    <row r="1006" spans="2:9">
      <c r="B1006" s="126">
        <f>B$912+Sections!EY119</f>
        <v>2096.1880285500001</v>
      </c>
      <c r="C1006" s="126">
        <f>Sections!EZ119</f>
        <v>48.470613359534163</v>
      </c>
      <c r="D1006" s="126">
        <f>Sections!FA119</f>
        <v>174.494208094323</v>
      </c>
      <c r="E1006" s="8">
        <f>Sections!FB119</f>
        <v>3</v>
      </c>
      <c r="F1006" s="120">
        <f>Sections!FP119</f>
        <v>6.8582415088433493</v>
      </c>
      <c r="G1006" s="126">
        <f>Sections!FI119</f>
        <v>422.89206470090124</v>
      </c>
      <c r="H1006" s="126">
        <f>Sections!FG119</f>
        <v>48.611900214527083</v>
      </c>
      <c r="I1006" s="126">
        <f>I1005+Sections!FH119</f>
        <v>48.806569720653592</v>
      </c>
    </row>
    <row r="1007" spans="2:9">
      <c r="B1007" s="126">
        <f>B$912+Sections!EY120</f>
        <v>2097.1880285500001</v>
      </c>
      <c r="C1007" s="126">
        <f>Sections!EZ120</f>
        <v>48.611900214527083</v>
      </c>
      <c r="D1007" s="126">
        <f>Sections!FA120</f>
        <v>175.0028407722975</v>
      </c>
      <c r="E1007" s="8">
        <f>Sections!FB120</f>
        <v>3</v>
      </c>
      <c r="F1007" s="120">
        <f>Sections!FP120</f>
        <v>6.8582415088433493</v>
      </c>
      <c r="G1007" s="126">
        <f>Sections!FI120</f>
        <v>425.36103164408485</v>
      </c>
      <c r="H1007" s="126">
        <f>Sections!FG120</f>
        <v>48.752777618150382</v>
      </c>
      <c r="I1007" s="126">
        <f>I1006+Sections!FH120</f>
        <v>48.827111050882579</v>
      </c>
    </row>
    <row r="1008" spans="2:9">
      <c r="B1008" s="126">
        <f>B$912+Sections!EY121</f>
        <v>2098.1880285500001</v>
      </c>
      <c r="C1008" s="126">
        <f>Sections!EZ121</f>
        <v>48.752777618150382</v>
      </c>
      <c r="D1008" s="126">
        <f>Sections!FA121</f>
        <v>175.50999942534139</v>
      </c>
      <c r="E1008" s="8">
        <f>Sections!FB121</f>
        <v>3</v>
      </c>
      <c r="F1008" s="120">
        <f>Sections!FP121</f>
        <v>6.8582415088433493</v>
      </c>
      <c r="G1008" s="126">
        <f>Sections!FI121</f>
        <v>427.82999858726845</v>
      </c>
      <c r="H1008" s="126">
        <f>Sections!FG121</f>
        <v>48.893249109693166</v>
      </c>
      <c r="I1008" s="126">
        <f>I1007+Sections!FH121</f>
        <v>48.847593195082609</v>
      </c>
    </row>
    <row r="1009" spans="2:9">
      <c r="B1009" s="126">
        <f>B$912+Sections!EY122</f>
        <v>2099.1880285500001</v>
      </c>
      <c r="C1009" s="126">
        <f>Sections!EZ122</f>
        <v>48.893249109693166</v>
      </c>
      <c r="D1009" s="126">
        <f>Sections!FA122</f>
        <v>176.0156967948954</v>
      </c>
      <c r="E1009" s="8">
        <f>Sections!FB122</f>
        <v>3</v>
      </c>
      <c r="F1009" s="120">
        <f>Sections!FP122</f>
        <v>6.8582415088433493</v>
      </c>
      <c r="G1009" s="126">
        <f>Sections!FI122</f>
        <v>430.29896553045205</v>
      </c>
      <c r="H1009" s="126">
        <f>Sections!FG122</f>
        <v>49.03331817774724</v>
      </c>
      <c r="I1009" s="126">
        <f>I1008+Sections!FH122</f>
        <v>48.868016661925161</v>
      </c>
    </row>
    <row r="1010" spans="2:9">
      <c r="B1010" s="126">
        <f>B$912+Sections!EY123</f>
        <v>2100.1880285500001</v>
      </c>
      <c r="C1010" s="126">
        <f>Sections!EZ123</f>
        <v>49.03331817774724</v>
      </c>
      <c r="D1010" s="126">
        <f>Sections!FA123</f>
        <v>176.51994543989008</v>
      </c>
      <c r="E1010" s="8">
        <f>Sections!FB123</f>
        <v>3</v>
      </c>
      <c r="F1010" s="120">
        <f>Sections!FP123</f>
        <v>6.8582415088433493</v>
      </c>
      <c r="G1010" s="126">
        <f>Sections!FI123</f>
        <v>432.76793247363565</v>
      </c>
      <c r="H1010" s="126">
        <f>Sections!FG123</f>
        <v>49.172988261218016</v>
      </c>
      <c r="I1010" s="126">
        <f>I1009+Sections!FH123</f>
        <v>48.88838195283693</v>
      </c>
    </row>
    <row r="1011" spans="2:9">
      <c r="B1011" s="126">
        <f>B$912+Sections!EY124</f>
        <v>2101.1880285500001</v>
      </c>
      <c r="C1011" s="126">
        <f>Sections!EZ124</f>
        <v>49.172988261218016</v>
      </c>
      <c r="D1011" s="126">
        <f>Sections!FA124</f>
        <v>177.02275774038486</v>
      </c>
      <c r="E1011" s="8">
        <f>Sections!FB124</f>
        <v>3</v>
      </c>
      <c r="F1011" s="120">
        <f>Sections!FP124</f>
        <v>6.8582415088433493</v>
      </c>
      <c r="G1011" s="126">
        <f>Sections!FI124</f>
        <v>435.23689941681926</v>
      </c>
      <c r="H1011" s="126">
        <f>Sections!FG124</f>
        <v>49.3122627503096</v>
      </c>
      <c r="I1011" s="126">
        <f>I1010+Sections!FH124</f>
        <v>48.908689562143486</v>
      </c>
    </row>
    <row r="1012" spans="2:9">
      <c r="B1012" s="126">
        <f>B$912+Sections!EY125</f>
        <v>2102.1880285500001</v>
      </c>
      <c r="C1012" s="126">
        <f>Sections!EZ125</f>
        <v>49.3122627503096</v>
      </c>
      <c r="D1012" s="126">
        <f>Sections!FA125</f>
        <v>177.52414590111457</v>
      </c>
      <c r="E1012" s="8">
        <f>Sections!FB125</f>
        <v>3</v>
      </c>
      <c r="F1012" s="120">
        <f>Sections!FP125</f>
        <v>6.8582415088433493</v>
      </c>
      <c r="G1012" s="126">
        <f>Sections!FI125</f>
        <v>437.70586636000291</v>
      </c>
      <c r="H1012" s="126">
        <f>Sections!FG125</f>
        <v>49.451144987484959</v>
      </c>
      <c r="I1012" s="126">
        <f>I1011+Sections!FH125</f>
        <v>48.928939977209254</v>
      </c>
    </row>
    <row r="1013" spans="2:9">
      <c r="B1013" s="126">
        <f>B$912+Sections!EY126</f>
        <v>2103.1880285500001</v>
      </c>
      <c r="C1013" s="126">
        <f>Sections!EZ126</f>
        <v>49.451144987484959</v>
      </c>
      <c r="D1013" s="126">
        <f>Sections!FA126</f>
        <v>178.02412195494585</v>
      </c>
      <c r="E1013" s="8">
        <f>Sections!FB126</f>
        <v>3</v>
      </c>
      <c r="F1013" s="120">
        <f>Sections!FP126</f>
        <v>6.8582415088433493</v>
      </c>
      <c r="G1013" s="126">
        <f>Sections!FI126</f>
        <v>440.17483330318657</v>
      </c>
      <c r="H1013" s="126">
        <f>Sections!FG126</f>
        <v>49.589638268401856</v>
      </c>
      <c r="I1013" s="126">
        <f>I1012+Sections!FH126</f>
        <v>48.949133678574</v>
      </c>
    </row>
    <row r="1014" spans="2:9">
      <c r="B1014" s="126">
        <f>B$912+Sections!EY127</f>
        <v>2104.1880285500001</v>
      </c>
      <c r="C1014" s="126">
        <f>Sections!EZ127</f>
        <v>49.589638268401856</v>
      </c>
      <c r="D1014" s="126">
        <f>Sections!FA127</f>
        <v>178.52269776624669</v>
      </c>
      <c r="E1014" s="8">
        <f>Sections!FB127</f>
        <v>3</v>
      </c>
      <c r="F1014" s="120">
        <f>Sections!FP127</f>
        <v>6.8582415088433493</v>
      </c>
      <c r="G1014" s="126">
        <f>Sections!FI127</f>
        <v>442.64380024637029</v>
      </c>
      <c r="H1014" s="126">
        <f>Sections!FG127</f>
        <v>49.727745842825335</v>
      </c>
      <c r="I1014" s="126">
        <f>I1013+Sections!FH127</f>
        <v>48.969271140085873</v>
      </c>
    </row>
    <row r="1015" spans="2:9">
      <c r="B1015" s="126">
        <f>B$912+Sections!EY128</f>
        <v>2105.1880285500001</v>
      </c>
      <c r="C1015" s="126">
        <f>Sections!EZ128</f>
        <v>49.727745842825335</v>
      </c>
      <c r="D1015" s="126">
        <f>Sections!FA128</f>
        <v>179.01988503417121</v>
      </c>
      <c r="E1015" s="8">
        <f>Sections!FB128</f>
        <v>3</v>
      </c>
      <c r="F1015" s="120">
        <f>Sections!FP128</f>
        <v>6.8582415088433493</v>
      </c>
      <c r="G1015" s="126">
        <f>Sections!FI128</f>
        <v>445.11276718955378</v>
      </c>
      <c r="H1015" s="126">
        <f>Sections!FG128</f>
        <v>49.86547091551747</v>
      </c>
      <c r="I1015" s="126">
        <f>I1014+Sections!FH128</f>
        <v>48.989352829031141</v>
      </c>
    </row>
    <row r="1016" spans="2:9">
      <c r="B1016" s="126">
        <f>B$912+Sections!EY129</f>
        <v>2106.1880285500001</v>
      </c>
      <c r="C1016" s="126">
        <f>Sections!EZ129</f>
        <v>49.86547091551747</v>
      </c>
      <c r="D1016" s="126">
        <f>Sections!FA129</f>
        <v>179.51569529586288</v>
      </c>
      <c r="E1016" s="8">
        <f>Sections!FB129</f>
        <v>3</v>
      </c>
      <c r="F1016" s="120">
        <f>Sections!FP129</f>
        <v>6.8582415088433493</v>
      </c>
      <c r="G1016" s="126">
        <f>Sections!FI129</f>
        <v>447.58173413273738</v>
      </c>
      <c r="H1016" s="126">
        <f>Sections!FG129</f>
        <v>50.00281664710505</v>
      </c>
      <c r="I1016" s="126">
        <f>I1015+Sections!FH129</f>
        <v>49.009379206260711</v>
      </c>
    </row>
    <row r="1017" spans="2:9">
      <c r="B1017" s="126">
        <f>B$912+Sections!EY130</f>
        <v>2107.1880285500001</v>
      </c>
      <c r="C1017" s="126">
        <f>Sections!EZ130</f>
        <v>50.00281664710505</v>
      </c>
      <c r="D1017" s="126">
        <f>Sections!FA130</f>
        <v>180.01013992957817</v>
      </c>
      <c r="E1017" s="8">
        <f>Sections!FB130</f>
        <v>3</v>
      </c>
      <c r="F1017" s="120">
        <f>Sections!FP130</f>
        <v>6.8582415088433493</v>
      </c>
      <c r="G1017" s="126">
        <f>Sections!FI130</f>
        <v>450.05070107592104</v>
      </c>
      <c r="H1017" s="126">
        <f>Sections!FG130</f>
        <v>50.139786154925837</v>
      </c>
      <c r="I1017" s="126">
        <f>I1016+Sections!FH130</f>
        <v>49.02935072631351</v>
      </c>
    </row>
    <row r="1018" spans="2:9">
      <c r="B1018" s="126">
        <f>B$912+Sections!EY131</f>
        <v>2108.1880285500001</v>
      </c>
      <c r="C1018" s="126">
        <f>Sections!EZ131</f>
        <v>50.139786154925837</v>
      </c>
      <c r="D1018" s="126">
        <f>Sections!FA131</f>
        <v>180.50323015773301</v>
      </c>
      <c r="E1018" s="8">
        <f>Sections!FB131</f>
        <v>3</v>
      </c>
      <c r="F1018" s="120">
        <f>Sections!FP131</f>
        <v>6.8582415088433493</v>
      </c>
      <c r="G1018" s="126">
        <f>Sections!FI131</f>
        <v>452.51966801910464</v>
      </c>
      <c r="H1018" s="126">
        <f>Sections!FG131</f>
        <v>50.276382513854152</v>
      </c>
      <c r="I1018" s="126">
        <f>I1017+Sections!FH131</f>
        <v>49.049267837536874</v>
      </c>
    </row>
    <row r="1019" spans="2:9">
      <c r="B1019" s="126">
        <f>B$912+Sections!EY132</f>
        <v>2109.1880285500001</v>
      </c>
      <c r="C1019" s="126">
        <f>Sections!EZ132</f>
        <v>50.276382513854152</v>
      </c>
      <c r="D1019" s="126">
        <f>Sections!FA132</f>
        <v>180.99497704987496</v>
      </c>
      <c r="E1019" s="8">
        <f>Sections!FB132</f>
        <v>3</v>
      </c>
      <c r="F1019" s="120">
        <f>Sections!FP132</f>
        <v>6.8582415088433493</v>
      </c>
      <c r="G1019" s="126">
        <f>Sections!FI132</f>
        <v>454.98863496228836</v>
      </c>
      <c r="H1019" s="126">
        <f>Sections!FG132</f>
        <v>50.412608757106256</v>
      </c>
      <c r="I1019" s="126">
        <f>I1018+Sections!FH132</f>
        <v>49.06913098220398</v>
      </c>
    </row>
    <row r="1020" spans="2:9">
      <c r="B1020" s="126">
        <f>B$912+Sections!EY133</f>
        <v>2110.1880285500001</v>
      </c>
      <c r="C1020" s="126">
        <f>Sections!EZ133</f>
        <v>50.412608757106256</v>
      </c>
      <c r="D1020" s="126">
        <f>Sections!FA133</f>
        <v>181.48539152558251</v>
      </c>
      <c r="E1020" s="8">
        <f>Sections!FB133</f>
        <v>3</v>
      </c>
      <c r="F1020" s="120">
        <f>Sections!FP133</f>
        <v>6.8582415088433493</v>
      </c>
      <c r="G1020" s="126">
        <f>Sections!FI133</f>
        <v>457.4576019054719</v>
      </c>
      <c r="H1020" s="126">
        <f>Sections!FG133</f>
        <v>50.548467877026233</v>
      </c>
      <c r="I1020" s="126">
        <f>I1019+Sections!FH133</f>
        <v>49.088940596628433</v>
      </c>
    </row>
    <row r="1021" spans="2:9">
      <c r="B1021" s="126">
        <f>B$912+Sections!EY134</f>
        <v>2111.1880285500001</v>
      </c>
      <c r="C1021" s="126">
        <f>Sections!EZ134</f>
        <v>50.548467877026233</v>
      </c>
      <c r="D1021" s="126">
        <f>Sections!FA134</f>
        <v>181.97448435729444</v>
      </c>
      <c r="E1021" s="8">
        <f>Sections!FB134</f>
        <v>3</v>
      </c>
      <c r="F1021" s="120">
        <f>Sections!FP134</f>
        <v>6.8582415088433493</v>
      </c>
      <c r="G1021" s="126">
        <f>Sections!FI134</f>
        <v>459.92656884865551</v>
      </c>
      <c r="H1021" s="126">
        <f>Sections!FG134</f>
        <v>50.683962825852909</v>
      </c>
      <c r="I1021" s="126">
        <f>I1020+Sections!FH134</f>
        <v>49.108697111276093</v>
      </c>
    </row>
    <row r="1022" spans="2:9">
      <c r="B1022" s="126">
        <f>B$912+Sections!EY135</f>
        <v>2112.1880285500001</v>
      </c>
      <c r="C1022" s="126">
        <f>Sections!EZ135</f>
        <v>50.683962825852909</v>
      </c>
      <c r="D1022" s="126">
        <f>Sections!FA135</f>
        <v>182.46226617307047</v>
      </c>
      <c r="E1022" s="8">
        <f>Sections!FB135</f>
        <v>3</v>
      </c>
      <c r="F1022" s="120">
        <f>Sections!FP135</f>
        <v>6.8582415088433493</v>
      </c>
      <c r="G1022" s="126">
        <f>Sections!FI135</f>
        <v>462.39553579183911</v>
      </c>
      <c r="H1022" s="126">
        <f>Sections!FG135</f>
        <v>50.819096516468356</v>
      </c>
      <c r="I1022" s="126">
        <f>I1021+Sections!FH135</f>
        <v>49.128400950874216</v>
      </c>
    </row>
    <row r="1023" spans="2:9">
      <c r="B1023" s="126">
        <f>B$912+Sections!EY136</f>
        <v>2113.1880285500001</v>
      </c>
      <c r="C1023" s="126">
        <f>Sections!EZ136</f>
        <v>50.819096516468356</v>
      </c>
      <c r="D1023" s="126">
        <f>Sections!FA136</f>
        <v>182.9487474592861</v>
      </c>
      <c r="E1023" s="8">
        <f>Sections!FB136</f>
        <v>3</v>
      </c>
      <c r="F1023" s="120">
        <f>Sections!FP136</f>
        <v>6.8582415088433493</v>
      </c>
      <c r="G1023" s="126">
        <f>Sections!FI136</f>
        <v>464.86450273502271</v>
      </c>
      <c r="H1023" s="126">
        <f>Sections!FG136</f>
        <v>50.953871823128544</v>
      </c>
      <c r="I1023" s="126">
        <f>I1022+Sections!FH136</f>
        <v>49.14805253451798</v>
      </c>
    </row>
    <row r="1024" spans="2:9">
      <c r="B1024" s="126">
        <f>B$912+Sections!EY137</f>
        <v>2114.1880285500001</v>
      </c>
      <c r="C1024" s="126">
        <f>Sections!EZ137</f>
        <v>50.953871823128544</v>
      </c>
      <c r="D1024" s="126">
        <f>Sections!FA137</f>
        <v>183.43393856326276</v>
      </c>
      <c r="E1024" s="8">
        <f>Sections!FB137</f>
        <v>3</v>
      </c>
      <c r="F1024" s="120">
        <f>Sections!FP137</f>
        <v>6.8582415088433493</v>
      </c>
      <c r="G1024" s="126">
        <f>Sections!FI137</f>
        <v>467.33346967820631</v>
      </c>
      <c r="H1024" s="126">
        <f>Sections!FG137</f>
        <v>51.08829158217663</v>
      </c>
      <c r="I1024" s="126">
        <f>I1023+Sections!FH137</f>
        <v>49.167652275774508</v>
      </c>
    </row>
    <row r="1025" spans="2:9">
      <c r="B1025" s="126">
        <f>B$912+Sections!EY138</f>
        <v>2115.1880285500001</v>
      </c>
      <c r="C1025" s="126">
        <f>Sections!EZ138</f>
        <v>51.08829158217663</v>
      </c>
      <c r="D1025" s="126">
        <f>Sections!FA138</f>
        <v>183.91784969583588</v>
      </c>
      <c r="E1025" s="8">
        <f>Sections!FB138</f>
        <v>3</v>
      </c>
      <c r="F1025" s="120">
        <f>Sections!FP138</f>
        <v>6.8582415088433493</v>
      </c>
      <c r="G1025" s="126">
        <f>Sections!FI138</f>
        <v>469.80243662138992</v>
      </c>
      <c r="H1025" s="126">
        <f>Sections!FG138</f>
        <v>51.222358592739425</v>
      </c>
      <c r="I1025" s="126">
        <f>I1024+Sections!FH138</f>
        <v>49.187200582784392</v>
      </c>
    </row>
    <row r="1026" spans="2:9">
      <c r="B1026" s="126">
        <f>B$912+Sections!EY139</f>
        <v>2116.1880285500001</v>
      </c>
      <c r="C1026" s="126">
        <f>Sections!EZ139</f>
        <v>51.222358592739425</v>
      </c>
      <c r="D1026" s="126">
        <f>Sections!FA139</f>
        <v>184.40049093386193</v>
      </c>
      <c r="E1026" s="8">
        <f>Sections!FB139</f>
        <v>3</v>
      </c>
      <c r="F1026" s="120">
        <f>Sections!FP139</f>
        <v>6.8582415088433493</v>
      </c>
      <c r="G1026" s="126">
        <f>Sections!FI139</f>
        <v>472.27140356457352</v>
      </c>
      <c r="H1026" s="126">
        <f>Sections!FG139</f>
        <v>51.356075617407456</v>
      </c>
      <c r="I1026" s="126">
        <f>I1025+Sections!FH139</f>
        <v>49.206697858360883</v>
      </c>
    </row>
    <row r="1027" spans="2:9">
      <c r="B1027" s="126">
        <f>B$912+Sections!EY140</f>
        <v>2117.1880285500001</v>
      </c>
      <c r="C1027" s="126">
        <f>Sections!EZ140</f>
        <v>51.356075617407456</v>
      </c>
      <c r="D1027" s="126">
        <f>Sections!FA140</f>
        <v>184.88187222266686</v>
      </c>
      <c r="E1027" s="8">
        <f>Sections!FB140</f>
        <v>3</v>
      </c>
      <c r="F1027" s="120">
        <f>Sections!FP140</f>
        <v>6.8582415088433493</v>
      </c>
      <c r="G1027" s="126">
        <f>Sections!FI140</f>
        <v>474.74037050775701</v>
      </c>
      <c r="H1027" s="126">
        <f>Sections!FG140</f>
        <v>51.489445382899191</v>
      </c>
      <c r="I1027" s="126">
        <f>I1026+Sections!FH140</f>
        <v>49.226144500086718</v>
      </c>
    </row>
    <row r="1028" spans="2:9">
      <c r="B1028" s="126">
        <f>B$912+Sections!EY141</f>
        <v>2118.1880285500001</v>
      </c>
      <c r="C1028" s="126">
        <f>Sections!EZ141</f>
        <v>51.489445382899191</v>
      </c>
      <c r="D1028" s="126">
        <f>Sections!FA141</f>
        <v>185.36200337843709</v>
      </c>
      <c r="E1028" s="8">
        <f>Sections!FB141</f>
        <v>3</v>
      </c>
      <c r="F1028" s="120">
        <f>Sections!FP141</f>
        <v>6.8582415088433493</v>
      </c>
      <c r="G1028" s="126">
        <f>Sections!FI141</f>
        <v>477.20933745094061</v>
      </c>
      <c r="H1028" s="126">
        <f>Sections!FG141</f>
        <v>51.622470580709773</v>
      </c>
      <c r="I1028" s="126">
        <f>I1027+Sections!FH141</f>
        <v>49.245540900408734</v>
      </c>
    </row>
    <row r="1029" spans="2:9">
      <c r="B1029" s="126">
        <f>B$912+Sections!EY142</f>
        <v>2119.1880285500001</v>
      </c>
      <c r="C1029" s="126">
        <f>Sections!EZ142</f>
        <v>51.622470580709773</v>
      </c>
      <c r="D1029" s="126">
        <f>Sections!FA142</f>
        <v>185.8408940905552</v>
      </c>
      <c r="E1029" s="8">
        <f>Sections!FB142</f>
        <v>3</v>
      </c>
      <c r="F1029" s="120">
        <f>Sections!FP142</f>
        <v>6.8582415088433493</v>
      </c>
      <c r="G1029" s="126">
        <f>Sections!FI142</f>
        <v>479.67830439412427</v>
      </c>
      <c r="H1029" s="126">
        <f>Sections!FG142</f>
        <v>51.755153867744738</v>
      </c>
      <c r="I1029" s="126">
        <f>I1028+Sections!FH142</f>
        <v>49.264887446730249</v>
      </c>
    </row>
    <row r="1030" spans="2:9">
      <c r="B1030" s="126">
        <f>B$912+Sections!EY143</f>
        <v>2120.1880285500001</v>
      </c>
      <c r="C1030" s="126">
        <f>Sections!EZ143</f>
        <v>51.755153867744738</v>
      </c>
      <c r="D1030" s="126">
        <f>Sections!FA143</f>
        <v>186.31855392388107</v>
      </c>
      <c r="E1030" s="8">
        <f>Sections!FB143</f>
        <v>3</v>
      </c>
      <c r="F1030" s="120">
        <f>Sections!FP143</f>
        <v>6.8582415088433493</v>
      </c>
      <c r="G1030" s="126">
        <f>Sections!FI143</f>
        <v>482.14727133730798</v>
      </c>
      <c r="H1030" s="126">
        <f>Sections!FG143</f>
        <v>51.887497866939199</v>
      </c>
      <c r="I1030" s="126">
        <f>I1029+Sections!FH143</f>
        <v>49.284184521501359</v>
      </c>
    </row>
    <row r="1031" spans="2:9">
      <c r="B1031" s="126">
        <f>B$912+Sections!EY144</f>
        <v>2121.1880285500001</v>
      </c>
      <c r="C1031" s="126">
        <f>Sections!EZ144</f>
        <v>51.887497866939199</v>
      </c>
      <c r="D1031" s="126">
        <f>Sections!FA144</f>
        <v>186.79499232098112</v>
      </c>
      <c r="E1031" s="8">
        <f>Sections!FB144</f>
        <v>3</v>
      </c>
      <c r="F1031" s="120">
        <f>Sections!FP144</f>
        <v>6.8582415088433493</v>
      </c>
      <c r="G1031" s="126">
        <f>Sections!FI144</f>
        <v>484.61623828049159</v>
      </c>
      <c r="H1031" s="126">
        <f>Sections!FG144</f>
        <v>52.019505167862818</v>
      </c>
      <c r="I1031" s="126">
        <f>I1030+Sections!FH144</f>
        <v>49.303432502307139</v>
      </c>
    </row>
    <row r="1032" spans="2:9">
      <c r="B1032" s="126">
        <f>B$912+Sections!EY145</f>
        <v>2122.1880285500001</v>
      </c>
      <c r="C1032" s="126">
        <f>Sections!EZ145</f>
        <v>52.019505167862818</v>
      </c>
      <c r="D1032" s="126">
        <f>Sections!FA145</f>
        <v>187.27021860430614</v>
      </c>
      <c r="E1032" s="8">
        <f>Sections!FB145</f>
        <v>3</v>
      </c>
      <c r="F1032" s="120">
        <f>Sections!FP145</f>
        <v>6.8582415088433493</v>
      </c>
      <c r="G1032" s="126">
        <f>Sections!FI145</f>
        <v>487.08520522367513</v>
      </c>
      <c r="H1032" s="126">
        <f>Sections!FG145</f>
        <v>52.151178327311008</v>
      </c>
      <c r="I1032" s="126">
        <f>I1031+Sections!FH145</f>
        <v>49.322631761953858</v>
      </c>
    </row>
    <row r="1033" spans="2:9">
      <c r="B1033" s="126">
        <f>B$912+Sections!EY146</f>
        <v>2123.1880285500001</v>
      </c>
      <c r="C1033" s="126">
        <f>Sections!EZ146</f>
        <v>52.151178327311008</v>
      </c>
      <c r="D1033" s="126">
        <f>Sections!FA146</f>
        <v>187.74424197831962</v>
      </c>
      <c r="E1033" s="8">
        <f>Sections!FB146</f>
        <v>3</v>
      </c>
      <c r="F1033" s="120">
        <f>Sections!FP146</f>
        <v>6.8582415088433493</v>
      </c>
      <c r="G1033" s="126">
        <f>Sections!FI146</f>
        <v>489.55417216685885</v>
      </c>
      <c r="H1033" s="126">
        <f>Sections!FG146</f>
        <v>52.282519869882712</v>
      </c>
      <c r="I1033" s="126">
        <f>I1032+Sections!FH146</f>
        <v>49.341782668553215</v>
      </c>
    </row>
    <row r="1034" spans="2:9">
      <c r="B1034" s="126">
        <f>B$912+Sections!EY147</f>
        <v>2124.1880285500001</v>
      </c>
      <c r="C1034" s="126">
        <f>Sections!EZ147</f>
        <v>52.282519869882712</v>
      </c>
      <c r="D1034" s="126">
        <f>Sections!FA147</f>
        <v>188.21707153157777</v>
      </c>
      <c r="E1034" s="8">
        <f>Sections!FB147</f>
        <v>3</v>
      </c>
      <c r="F1034" s="120">
        <f>Sections!FP147</f>
        <v>6.8582415088433493</v>
      </c>
      <c r="G1034" s="126">
        <f>Sections!FI147</f>
        <v>492.02313911004251</v>
      </c>
      <c r="H1034" s="126">
        <f>Sections!FG147</f>
        <v>52.41353228854517</v>
      </c>
      <c r="I1034" s="126">
        <f>I1033+Sections!FH147</f>
        <v>49.360885585604699</v>
      </c>
    </row>
    <row r="1035" spans="2:9">
      <c r="B1035" s="126">
        <f>B$912+Sections!EY148</f>
        <v>2125.1880285500001</v>
      </c>
      <c r="C1035" s="126">
        <f>Sections!EZ148</f>
        <v>52.41353228854517</v>
      </c>
      <c r="D1035" s="126">
        <f>Sections!FA148</f>
        <v>188.68871623876262</v>
      </c>
      <c r="E1035" s="8">
        <f>Sections!FB148</f>
        <v>3</v>
      </c>
      <c r="F1035" s="120">
        <f>Sections!FP148</f>
        <v>6.8582415088433493</v>
      </c>
      <c r="G1035" s="126">
        <f>Sections!FI148</f>
        <v>494.49210605322605</v>
      </c>
      <c r="H1035" s="126">
        <f>Sections!FG148</f>
        <v>52.544218045186035</v>
      </c>
      <c r="I1035" s="126">
        <f>I1034+Sections!FH148</f>
        <v>49.37994087207607</v>
      </c>
    </row>
    <row r="1036" spans="2:9">
      <c r="B1036" s="126">
        <f>B$912+Sections!EY149</f>
        <v>2126.1880285500001</v>
      </c>
      <c r="C1036" s="126">
        <f>Sections!EZ149</f>
        <v>52.544218045186035</v>
      </c>
      <c r="D1036" s="126">
        <f>Sections!FA149</f>
        <v>189.15918496266974</v>
      </c>
      <c r="E1036" s="8">
        <f>Sections!FB149</f>
        <v>3</v>
      </c>
      <c r="F1036" s="120">
        <f>Sections!FP149</f>
        <v>6.8582415088433493</v>
      </c>
      <c r="G1036" s="126">
        <f>Sections!FI149</f>
        <v>496.9610729964096</v>
      </c>
      <c r="H1036" s="126">
        <f>Sections!FG149</f>
        <v>52.674579571153103</v>
      </c>
      <c r="I1036" s="126">
        <f>I1035+Sections!FH149</f>
        <v>49.398948882482088</v>
      </c>
    </row>
    <row r="1037" spans="2:9">
      <c r="B1037" s="126">
        <f>B$912+Sections!EY150</f>
        <v>2127.1880285500001</v>
      </c>
      <c r="C1037" s="126">
        <f>Sections!EZ150</f>
        <v>52.674579571153103</v>
      </c>
      <c r="D1037" s="126">
        <f>Sections!FA150</f>
        <v>189.62848645615117</v>
      </c>
      <c r="E1037" s="8">
        <f>Sections!FB150</f>
        <v>3</v>
      </c>
      <c r="F1037" s="120">
        <f>Sections!FP150</f>
        <v>6.8582415088433493</v>
      </c>
      <c r="G1037" s="126">
        <f>Sections!FI150</f>
        <v>499.43003993959314</v>
      </c>
      <c r="H1037" s="126">
        <f>Sections!FG150</f>
        <v>52.804619267782115</v>
      </c>
      <c r="I1037" s="126">
        <f>I1036+Sections!FH150</f>
        <v>49.417909966961446</v>
      </c>
    </row>
    <row r="1038" spans="2:9">
      <c r="B1038" s="126">
        <f>B$912+Sections!EY151</f>
        <v>2128.1880285500001</v>
      </c>
      <c r="C1038" s="126">
        <f>Sections!EZ151</f>
        <v>52.804619267782115</v>
      </c>
      <c r="D1038" s="126">
        <f>Sections!FA151</f>
        <v>190.09662936401563</v>
      </c>
      <c r="E1038" s="8">
        <f>Sections!FB151</f>
        <v>3</v>
      </c>
      <c r="F1038" s="120">
        <f>Sections!FP151</f>
        <v>6.8582415088433493</v>
      </c>
      <c r="G1038" s="126">
        <f>Sections!FI151</f>
        <v>501.89900688277675</v>
      </c>
      <c r="H1038" s="126">
        <f>Sections!FG151</f>
        <v>52.934339506912835</v>
      </c>
      <c r="I1038" s="126">
        <f>I1037+Sections!FH151</f>
        <v>49.436824471352033</v>
      </c>
    </row>
    <row r="1039" spans="2:9">
      <c r="B1039" s="126">
        <f>B$912+Sections!EY152</f>
        <v>2129.1880285500001</v>
      </c>
      <c r="C1039" s="126">
        <f>Sections!EZ152</f>
        <v>52.934339506912835</v>
      </c>
      <c r="D1039" s="126">
        <f>Sections!FA152</f>
        <v>190.56362222488622</v>
      </c>
      <c r="E1039" s="8">
        <f>Sections!FB152</f>
        <v>3</v>
      </c>
      <c r="F1039" s="120">
        <f>Sections!FP152</f>
        <v>6.8582415088433493</v>
      </c>
      <c r="G1039" s="126">
        <f>Sections!FI152</f>
        <v>504.36797382596035</v>
      </c>
      <c r="H1039" s="126">
        <f>Sections!FG152</f>
        <v>53.063742631393801</v>
      </c>
      <c r="I1039" s="126">
        <f>I1038+Sections!FH152</f>
        <v>49.455692737264528</v>
      </c>
    </row>
    <row r="1040" spans="2:9">
      <c r="B1040" s="126">
        <f>B$912+Sections!EY153</f>
        <v>2130.1880285500001</v>
      </c>
      <c r="C1040" s="126">
        <f>Sections!EZ153</f>
        <v>53.063742631393801</v>
      </c>
      <c r="D1040" s="126">
        <f>Sections!FA153</f>
        <v>191.02947347301767</v>
      </c>
      <c r="E1040" s="8">
        <f>Sections!FB153</f>
        <v>3</v>
      </c>
      <c r="F1040" s="120">
        <f>Sections!FP153</f>
        <v>6.8582415088433493</v>
      </c>
      <c r="G1040" s="126">
        <f>Sections!FI153</f>
        <v>506.83694076914389</v>
      </c>
      <c r="H1040" s="126">
        <f>Sections!FG153</f>
        <v>53.192830955576021</v>
      </c>
      <c r="I1040" s="126">
        <f>I1039+Sections!FH153</f>
        <v>49.474515102154385</v>
      </c>
    </row>
    <row r="1041" spans="2:9">
      <c r="B1041" s="126">
        <f>B$912+Sections!EY154</f>
        <v>2131.1880285500001</v>
      </c>
      <c r="C1041" s="126">
        <f>Sections!EZ154</f>
        <v>53.192830955576021</v>
      </c>
      <c r="D1041" s="126">
        <f>Sections!FA154</f>
        <v>191.49419144007368</v>
      </c>
      <c r="E1041" s="8">
        <f>Sections!FB154</f>
        <v>3</v>
      </c>
      <c r="F1041" s="120">
        <f>Sections!FP154</f>
        <v>6.8582415088433493</v>
      </c>
      <c r="G1041" s="126">
        <f>Sections!FI154</f>
        <v>509.30590771232761</v>
      </c>
      <c r="H1041" s="126">
        <f>Sections!FG154</f>
        <v>53.32160676579592</v>
      </c>
      <c r="I1041" s="126">
        <f>I1040+Sections!FH154</f>
        <v>49.493291899392254</v>
      </c>
    </row>
    <row r="1042" spans="2:9">
      <c r="B1042" s="126">
        <f>B$912+Sections!EY155</f>
        <v>2132.1880285500001</v>
      </c>
      <c r="C1042" s="126">
        <f>Sections!EZ155</f>
        <v>53.32160676579592</v>
      </c>
      <c r="D1042" s="126">
        <f>Sections!FA155</f>
        <v>191.95778435686532</v>
      </c>
      <c r="E1042" s="8">
        <f>Sections!FB155</f>
        <v>3</v>
      </c>
      <c r="F1042" s="120">
        <f>Sections!FP155</f>
        <v>6.8582415088433493</v>
      </c>
      <c r="G1042" s="126">
        <f>Sections!FI155</f>
        <v>511.77487465551121</v>
      </c>
      <c r="H1042" s="126">
        <f>Sections!FG155</f>
        <v>53.450072320847802</v>
      </c>
      <c r="I1042" s="126">
        <f>I1041+Sections!FH155</f>
        <v>49.51202345833287</v>
      </c>
    </row>
    <row r="1043" spans="2:9">
      <c r="B1043" s="126">
        <f>B$912+Sections!EY156</f>
        <v>2133.1880285500001</v>
      </c>
      <c r="C1043" s="126">
        <f>Sections!EZ156</f>
        <v>53.450072320847802</v>
      </c>
      <c r="D1043" s="126">
        <f>Sections!FA156</f>
        <v>192.42026035505208</v>
      </c>
      <c r="E1043" s="8">
        <f>Sections!FB156</f>
        <v>3</v>
      </c>
      <c r="F1043" s="120">
        <f>Sections!FP156</f>
        <v>6.8582415088433493</v>
      </c>
      <c r="G1043" s="126">
        <f>Sections!FI156</f>
        <v>514.24384159869487</v>
      </c>
      <c r="H1043" s="126">
        <f>Sections!FG156</f>
        <v>53.578229852446107</v>
      </c>
      <c r="I1043" s="126">
        <f>I1042+Sections!FH156</f>
        <v>49.53071010438245</v>
      </c>
    </row>
    <row r="1044" spans="2:9">
      <c r="B1044" s="126">
        <f>B$912+Sections!EY157</f>
        <v>2134.1880285500001</v>
      </c>
      <c r="C1044" s="126">
        <f>Sections!EZ157</f>
        <v>53.578229852446107</v>
      </c>
      <c r="D1044" s="126">
        <f>Sections!FA157</f>
        <v>192.88162746880599</v>
      </c>
      <c r="E1044" s="8">
        <f>Sections!FB157</f>
        <v>3</v>
      </c>
      <c r="F1044" s="120">
        <f>Sections!FP157</f>
        <v>6.8582415088433493</v>
      </c>
      <c r="G1044" s="126">
        <f>Sections!FI157</f>
        <v>516.71280854187842</v>
      </c>
      <c r="H1044" s="126">
        <f>Sections!FG157</f>
        <v>53.706081565677771</v>
      </c>
      <c r="I1044" s="126">
        <f>I1043+Sections!FH157</f>
        <v>49.549352159064661</v>
      </c>
    </row>
    <row r="1045" spans="2:9">
      <c r="B1045" s="126">
        <f>B$912+Sections!EY158</f>
        <v>2135.1880285500001</v>
      </c>
      <c r="C1045" s="126">
        <f>Sections!EZ158</f>
        <v>53.706081565677771</v>
      </c>
      <c r="D1045" s="126">
        <f>Sections!FA158</f>
        <v>193.34189363643998</v>
      </c>
      <c r="E1045" s="8">
        <f>Sections!FB158</f>
        <v>4</v>
      </c>
      <c r="F1045" s="120">
        <f>Sections!FP158</f>
        <v>4.7104625432718503</v>
      </c>
      <c r="G1045" s="126">
        <f>Sections!FI158</f>
        <v>519.18177548506208</v>
      </c>
      <c r="H1045" s="126">
        <f>Sections!FG158</f>
        <v>53.793718241313059</v>
      </c>
      <c r="I1045" s="126">
        <f>I1044+Sections!FH158</f>
        <v>49.567956844874224</v>
      </c>
    </row>
    <row r="1046" spans="2:9">
      <c r="B1046" s="126">
        <f>B$912+Sections!EY159</f>
        <v>2136.1880285500001</v>
      </c>
      <c r="C1046" s="126">
        <f>Sections!EZ159</f>
        <v>53.793718241313059</v>
      </c>
      <c r="D1046" s="126">
        <f>Sections!FA159</f>
        <v>193.65738566872702</v>
      </c>
      <c r="E1046" s="8">
        <f>Sections!FB159</f>
        <v>4</v>
      </c>
      <c r="F1046" s="120">
        <f>Sections!FP159</f>
        <v>4.7104625432718503</v>
      </c>
      <c r="G1046" s="126">
        <f>Sections!FI159</f>
        <v>520.87754200063989</v>
      </c>
      <c r="H1046" s="126">
        <f>Sections!FG159</f>
        <v>53.881212377899601</v>
      </c>
      <c r="I1046" s="126">
        <f>I1045+Sections!FH159</f>
        <v>49.586531270587791</v>
      </c>
    </row>
    <row r="1047" spans="2:9">
      <c r="B1047" s="126">
        <f>B$912+Sections!EY160</f>
        <v>2137.1880285500001</v>
      </c>
      <c r="C1047" s="126">
        <f>Sections!EZ160</f>
        <v>53.881212377899601</v>
      </c>
      <c r="D1047" s="126">
        <f>Sections!FA160</f>
        <v>193.97236456043856</v>
      </c>
      <c r="E1047" s="8">
        <f>Sections!FB160</f>
        <v>4</v>
      </c>
      <c r="F1047" s="120">
        <f>Sections!FP160</f>
        <v>4.7104625432718503</v>
      </c>
      <c r="G1047" s="126">
        <f>Sections!FI160</f>
        <v>522.57330851621782</v>
      </c>
      <c r="H1047" s="126">
        <f>Sections!FG160</f>
        <v>53.968564668692693</v>
      </c>
      <c r="I1047" s="126">
        <f>I1046+Sections!FH160</f>
        <v>49.60507558337887</v>
      </c>
    </row>
    <row r="1048" spans="2:9">
      <c r="B1048" s="126">
        <f>B$912+Sections!EY161</f>
        <v>2138.1880285500001</v>
      </c>
      <c r="C1048" s="126">
        <f>Sections!EZ161</f>
        <v>53.968564668692693</v>
      </c>
      <c r="D1048" s="126">
        <f>Sections!FA161</f>
        <v>194.28683280729371</v>
      </c>
      <c r="E1048" s="8">
        <f>Sections!FB161</f>
        <v>4</v>
      </c>
      <c r="F1048" s="120">
        <f>Sections!FP161</f>
        <v>4.7104625432718503</v>
      </c>
      <c r="G1048" s="126">
        <f>Sections!FI161</f>
        <v>524.26907503179575</v>
      </c>
      <c r="H1048" s="126">
        <f>Sections!FG161</f>
        <v>54.055775801346229</v>
      </c>
      <c r="I1048" s="126">
        <f>I1047+Sections!FH161</f>
        <v>49.623589929231827</v>
      </c>
    </row>
    <row r="1049" spans="2:9">
      <c r="B1049" s="126">
        <f>B$912+Sections!EY162</f>
        <v>2139.1880285500001</v>
      </c>
      <c r="C1049" s="126">
        <f>Sections!EZ162</f>
        <v>54.055775801346229</v>
      </c>
      <c r="D1049" s="126">
        <f>Sections!FA162</f>
        <v>194.60079288484644</v>
      </c>
      <c r="E1049" s="8">
        <f>Sections!FB162</f>
        <v>4</v>
      </c>
      <c r="F1049" s="120">
        <f>Sections!FP162</f>
        <v>4.7104625432718503</v>
      </c>
      <c r="G1049" s="126">
        <f>Sections!FI162</f>
        <v>525.96484154737345</v>
      </c>
      <c r="H1049" s="126">
        <f>Sections!FG162</f>
        <v>54.142846457975885</v>
      </c>
      <c r="I1049" s="126">
        <f>I1048+Sections!FH162</f>
        <v>49.642074452955306</v>
      </c>
    </row>
    <row r="1050" spans="2:9">
      <c r="B1050" s="126">
        <f>B$912+Sections!EY163</f>
        <v>2140.1880285500001</v>
      </c>
      <c r="C1050" s="126">
        <f>Sections!EZ163</f>
        <v>54.142846457975885</v>
      </c>
      <c r="D1050" s="126">
        <f>Sections!FA163</f>
        <v>194.9142472487132</v>
      </c>
      <c r="E1050" s="8">
        <f>Sections!FB163</f>
        <v>4</v>
      </c>
      <c r="F1050" s="120">
        <f>Sections!FP163</f>
        <v>4.7104625432718503</v>
      </c>
      <c r="G1050" s="126">
        <f>Sections!FI163</f>
        <v>527.66060806295127</v>
      </c>
      <c r="H1050" s="126">
        <f>Sections!FG163</f>
        <v>54.229777315221341</v>
      </c>
      <c r="I1050" s="126">
        <f>I1049+Sections!FH163</f>
        <v>49.652379683115413</v>
      </c>
    </row>
    <row r="1051" spans="2:9">
      <c r="B1051" s="126">
        <f>B$912+Sections!EY164</f>
        <v>2141.1880285500001</v>
      </c>
      <c r="C1051" s="126">
        <f>Sections!EZ164</f>
        <v>54.229777315221341</v>
      </c>
      <c r="D1051" s="126">
        <f>Sections!FA164</f>
        <v>195.22719833479684</v>
      </c>
      <c r="E1051" s="8">
        <f>Sections!FB164</f>
        <v>4</v>
      </c>
      <c r="F1051" s="120">
        <f>Sections!FP164</f>
        <v>4.7104625432718503</v>
      </c>
      <c r="G1051" s="126">
        <f>Sections!FI164</f>
        <v>529.35637457852908</v>
      </c>
      <c r="H1051" s="126">
        <f>Sections!FG164</f>
        <v>54.316569044307641</v>
      </c>
      <c r="I1051" s="126">
        <f>I1050+Sections!FH164</f>
        <v>49.662676260718925</v>
      </c>
    </row>
    <row r="1052" spans="2:9">
      <c r="B1052" s="126">
        <f>B$912+Sections!EY165</f>
        <v>2142.1880285500001</v>
      </c>
      <c r="C1052" s="126">
        <f>Sections!EZ165</f>
        <v>54.316569044307641</v>
      </c>
      <c r="D1052" s="126">
        <f>Sections!FA165</f>
        <v>195.53964855950753</v>
      </c>
      <c r="E1052" s="8">
        <f>Sections!FB165</f>
        <v>4</v>
      </c>
      <c r="F1052" s="120">
        <f>Sections!FP165</f>
        <v>-8.4227588837362823</v>
      </c>
      <c r="G1052" s="126">
        <f>Sections!FI165</f>
        <v>531.05214109410701</v>
      </c>
      <c r="H1052" s="126">
        <f>Sections!FG165</f>
        <v>54.161279111350083</v>
      </c>
      <c r="I1052" s="126">
        <f>I1051+Sections!FH165</f>
        <v>49.681113204611194</v>
      </c>
    </row>
    <row r="1053" spans="2:9">
      <c r="B1053" s="126">
        <f>B$912+Sections!EY166</f>
        <v>2143.1880285500001</v>
      </c>
      <c r="C1053" s="126">
        <f>Sections!EZ166</f>
        <v>54.161279111350083</v>
      </c>
      <c r="D1053" s="126">
        <f>Sections!FA166</f>
        <v>194.98060480086031</v>
      </c>
      <c r="E1053" s="8">
        <f>Sections!FB166</f>
        <v>4</v>
      </c>
      <c r="F1053" s="120">
        <f>Sections!FP166</f>
        <v>-8.434244464032286</v>
      </c>
      <c r="G1053" s="126">
        <f>Sections!FI166</f>
        <v>528.01994789596199</v>
      </c>
      <c r="H1053" s="126">
        <f>Sections!FG166</f>
        <v>54.005329978155885</v>
      </c>
      <c r="I1053" s="126">
        <f>I1052+Sections!FH166</f>
        <v>49.699603199045107</v>
      </c>
    </row>
    <row r="1054" spans="2:9">
      <c r="B1054" s="126">
        <f>B$912+Sections!EY167</f>
        <v>2144.1880285500001</v>
      </c>
      <c r="C1054" s="126">
        <f>Sections!EZ167</f>
        <v>54.005329978155885</v>
      </c>
      <c r="D1054" s="126">
        <f>Sections!FA167</f>
        <v>194.41918792136119</v>
      </c>
      <c r="E1054" s="8">
        <f>Sections!FB167</f>
        <v>4</v>
      </c>
      <c r="F1054" s="120">
        <f>Sections!FP167</f>
        <v>-8.4457457064832386</v>
      </c>
      <c r="G1054" s="126">
        <f>Sections!FI167</f>
        <v>524.98361988891043</v>
      </c>
      <c r="H1054" s="126">
        <f>Sections!FG167</f>
        <v>53.848715626619509</v>
      </c>
      <c r="I1054" s="126">
        <f>I1053+Sections!FH167</f>
        <v>49.718146777904714</v>
      </c>
    </row>
    <row r="1055" spans="2:9">
      <c r="B1055" s="126">
        <f>B$912+Sections!EY168</f>
        <v>2145.1880285500001</v>
      </c>
      <c r="C1055" s="126">
        <f>Sections!EZ168</f>
        <v>53.848715626619509</v>
      </c>
      <c r="D1055" s="126">
        <f>Sections!FA168</f>
        <v>193.85537625583024</v>
      </c>
      <c r="E1055" s="8">
        <f>Sections!FB168</f>
        <v>4</v>
      </c>
      <c r="F1055" s="120">
        <f>Sections!FP168</f>
        <v>-8.4572626324466249</v>
      </c>
      <c r="G1055" s="126">
        <f>Sections!FI168</f>
        <v>521.94315143457652</v>
      </c>
      <c r="H1055" s="126">
        <f>Sections!FG168</f>
        <v>53.691429943442955</v>
      </c>
      <c r="I1055" s="126">
        <f>I1054+Sections!FH168</f>
        <v>49.736744483806987</v>
      </c>
    </row>
    <row r="1056" spans="2:9">
      <c r="B1056" s="126">
        <f>B$912+Sections!EY169</f>
        <v>2146.1880285500001</v>
      </c>
      <c r="C1056" s="126">
        <f>Sections!EZ169</f>
        <v>53.691429943442955</v>
      </c>
      <c r="D1056" s="126">
        <f>Sections!FA169</f>
        <v>193.28914779639464</v>
      </c>
      <c r="E1056" s="8">
        <f>Sections!FB169</f>
        <v>4</v>
      </c>
      <c r="F1056" s="120">
        <f>Sections!FP169</f>
        <v>-8.4687952633090529</v>
      </c>
      <c r="G1056" s="126">
        <f>Sections!FI169</f>
        <v>518.89853688689561</v>
      </c>
      <c r="H1056" s="126">
        <f>Sections!FG169</f>
        <v>53.533466717979557</v>
      </c>
      <c r="I1056" s="126">
        <f>I1055+Sections!FH169</f>
        <v>49.755396868302306</v>
      </c>
    </row>
    <row r="1057" spans="2:9">
      <c r="B1057" s="126">
        <f>B$912+Sections!EY170</f>
        <v>2147.1880285500001</v>
      </c>
      <c r="C1057" s="126">
        <f>Sections!EZ170</f>
        <v>53.533466717979557</v>
      </c>
      <c r="D1057" s="126">
        <f>Sections!FA170</f>
        <v>192.7204801847264</v>
      </c>
      <c r="E1057" s="8">
        <f>Sections!FB170</f>
        <v>3</v>
      </c>
      <c r="F1057" s="120">
        <f>Sections!FP170</f>
        <v>-8.4803436204862912</v>
      </c>
      <c r="G1057" s="126">
        <f>Sections!FI170</f>
        <v>515.84977059210451</v>
      </c>
      <c r="H1057" s="126">
        <f>Sections!FG170</f>
        <v>53.374819640014266</v>
      </c>
      <c r="I1057" s="126">
        <f>I1056+Sections!FH170</f>
        <v>49.774104492080902</v>
      </c>
    </row>
    <row r="1058" spans="2:9">
      <c r="B1058" s="126">
        <f>B$912+Sections!EY171</f>
        <v>2148.1880285500001</v>
      </c>
      <c r="C1058" s="126">
        <f>Sections!EZ171</f>
        <v>53.374819640014266</v>
      </c>
      <c r="D1058" s="126">
        <f>Sections!FA171</f>
        <v>192.14935070405136</v>
      </c>
      <c r="E1058" s="8">
        <f>Sections!FB171</f>
        <v>3</v>
      </c>
      <c r="F1058" s="120">
        <f>Sections!FP171</f>
        <v>-8.4919077254233191</v>
      </c>
      <c r="G1058" s="126">
        <f>Sections!FI171</f>
        <v>512.79684688872942</v>
      </c>
      <c r="H1058" s="126">
        <f>Sections!FG171</f>
        <v>53.215482297478111</v>
      </c>
      <c r="I1058" s="126">
        <f>I1057+Sections!FH171</f>
        <v>49.792867925185469</v>
      </c>
    </row>
    <row r="1059" spans="2:9">
      <c r="B1059" s="126">
        <f>B$912+Sections!EY172</f>
        <v>2149.1880285500001</v>
      </c>
      <c r="C1059" s="126">
        <f>Sections!EZ172</f>
        <v>53.215482297478111</v>
      </c>
      <c r="D1059" s="126">
        <f>Sections!FA172</f>
        <v>191.5757362709212</v>
      </c>
      <c r="E1059" s="8">
        <f>Sections!FB172</f>
        <v>3</v>
      </c>
      <c r="F1059" s="120">
        <f>Sections!FP172</f>
        <v>-8.5034875995943491</v>
      </c>
      <c r="G1059" s="126">
        <f>Sections!FI172</f>
        <v>509.73976010757713</v>
      </c>
      <c r="H1059" s="126">
        <f>Sections!FG172</f>
        <v>53.055448174094408</v>
      </c>
      <c r="I1059" s="126">
        <f>I1058+Sections!FH172</f>
        <v>49.811687747230174</v>
      </c>
    </row>
    <row r="1060" spans="2:9">
      <c r="B1060" s="126">
        <f>B$912+Sections!EY173</f>
        <v>2150.1880285500001</v>
      </c>
      <c r="C1060" s="126">
        <f>Sections!EZ173</f>
        <v>53.055448174094408</v>
      </c>
      <c r="D1060" s="126">
        <f>Sections!FA173</f>
        <v>190.99961342673987</v>
      </c>
      <c r="E1060" s="8">
        <f>Sections!FB173</f>
        <v>3</v>
      </c>
      <c r="F1060" s="120">
        <f>Sections!FP173</f>
        <v>-8.5150832645028878</v>
      </c>
      <c r="G1060" s="126">
        <f>Sections!FI173</f>
        <v>506.67850457172318</v>
      </c>
      <c r="H1060" s="126">
        <f>Sections!FG173</f>
        <v>52.894710646954216</v>
      </c>
      <c r="I1060" s="126">
        <f>I1059+Sections!FH173</f>
        <v>49.830564547626274</v>
      </c>
    </row>
    <row r="1061" spans="2:9">
      <c r="B1061" s="126">
        <f>B$912+Sections!EY174</f>
        <v>2151.1880285500001</v>
      </c>
      <c r="C1061" s="126">
        <f>Sections!EZ174</f>
        <v>52.894710646954216</v>
      </c>
      <c r="D1061" s="126">
        <f>Sections!FA174</f>
        <v>190.42095832903519</v>
      </c>
      <c r="E1061" s="8">
        <f>Sections!FB174</f>
        <v>3</v>
      </c>
      <c r="F1061" s="120">
        <f>Sections!FP174</f>
        <v>-8.5266947416817551</v>
      </c>
      <c r="G1061" s="126">
        <f>Sections!FI174</f>
        <v>503.61307459650214</v>
      </c>
      <c r="H1061" s="126">
        <f>Sections!FG174</f>
        <v>52.733262984018431</v>
      </c>
      <c r="I1061" s="126">
        <f>I1060+Sections!FH174</f>
        <v>49.849498925814643</v>
      </c>
    </row>
    <row r="1062" spans="2:9">
      <c r="B1062" s="126">
        <f>B$912+Sections!EY175</f>
        <v>2152.1880285500001</v>
      </c>
      <c r="C1062" s="126">
        <f>Sections!EZ175</f>
        <v>52.733262984018431</v>
      </c>
      <c r="D1062" s="126">
        <f>Sections!FA175</f>
        <v>189.83974674246636</v>
      </c>
      <c r="E1062" s="8">
        <f>Sections!FB175</f>
        <v>3</v>
      </c>
      <c r="F1062" s="120">
        <f>Sections!FP175</f>
        <v>-8.5383220526931396</v>
      </c>
      <c r="G1062" s="126">
        <f>Sections!FI175</f>
        <v>500.54346448949673</v>
      </c>
      <c r="H1062" s="126">
        <f>Sections!FG175</f>
        <v>52.571098341543731</v>
      </c>
      <c r="I1062" s="126">
        <f>I1061+Sections!FH175</f>
        <v>49.868491491505409</v>
      </c>
    </row>
    <row r="1063" spans="2:9">
      <c r="B1063" s="126">
        <f>B$912+Sections!EY176</f>
        <v>2153.1880285500001</v>
      </c>
      <c r="C1063" s="126">
        <f>Sections!EZ176</f>
        <v>52.571098341543731</v>
      </c>
      <c r="D1063" s="126">
        <f>Sections!FA176</f>
        <v>189.25595402955744</v>
      </c>
      <c r="E1063" s="8">
        <f>Sections!FB176</f>
        <v>3</v>
      </c>
      <c r="F1063" s="120">
        <f>Sections!FP176</f>
        <v>-8.5499652191286302</v>
      </c>
      <c r="G1063" s="126">
        <f>Sections!FI176</f>
        <v>497.4696685505271</v>
      </c>
      <c r="H1063" s="126">
        <f>Sections!FG176</f>
        <v>52.408209761429603</v>
      </c>
      <c r="I1063" s="126">
        <f>I1062+Sections!FH176</f>
        <v>49.887542864925003</v>
      </c>
    </row>
    <row r="1064" spans="2:9">
      <c r="B1064" s="126">
        <f>B$912+Sections!EY177</f>
        <v>2154.1880285500001</v>
      </c>
      <c r="C1064" s="126">
        <f>Sections!EZ177</f>
        <v>52.408209761429603</v>
      </c>
      <c r="D1064" s="126">
        <f>Sections!FA177</f>
        <v>188.66955514114659</v>
      </c>
      <c r="E1064" s="8">
        <f>Sections!FB177</f>
        <v>3</v>
      </c>
      <c r="F1064" s="120">
        <f>Sections!FP177</f>
        <v>-8.5616242626092589</v>
      </c>
      <c r="G1064" s="126">
        <f>Sections!FI177</f>
        <v>494.3916810716409</v>
      </c>
      <c r="H1064" s="126">
        <f>Sections!FG177</f>
        <v>52.244590168483349</v>
      </c>
      <c r="I1064" s="126">
        <f>I1063+Sections!FH177</f>
        <v>49.906653677070871</v>
      </c>
    </row>
    <row r="1065" spans="2:9">
      <c r="B1065" s="126">
        <f>B$912+Sections!EY178</f>
        <v>2155.1880285500001</v>
      </c>
      <c r="C1065" s="126">
        <f>Sections!EZ178</f>
        <v>52.244590168483349</v>
      </c>
      <c r="D1065" s="126">
        <f>Sections!FA178</f>
        <v>188.08052460654005</v>
      </c>
      <c r="E1065" s="8">
        <f>Sections!FB178</f>
        <v>3</v>
      </c>
      <c r="F1065" s="120">
        <f>Sections!FP178</f>
        <v>-8.5732992047855454</v>
      </c>
      <c r="G1065" s="126">
        <f>Sections!FI178</f>
        <v>491.30949633710168</v>
      </c>
      <c r="H1065" s="126">
        <f>Sections!FG178</f>
        <v>52.080232367600054</v>
      </c>
      <c r="I1065" s="126">
        <f>I1064+Sections!FH178</f>
        <v>49.925824569974218</v>
      </c>
    </row>
    <row r="1066" spans="2:9">
      <c r="B1066" s="126">
        <f>B$912+Sections!EY179</f>
        <v>2156.1880285500001</v>
      </c>
      <c r="C1066" s="126">
        <f>Sections!EZ179</f>
        <v>52.080232367600054</v>
      </c>
      <c r="D1066" s="126">
        <f>Sections!FA179</f>
        <v>187.48883652336019</v>
      </c>
      <c r="E1066" s="8">
        <f>Sections!FB179</f>
        <v>3</v>
      </c>
      <c r="F1066" s="120">
        <f>Sections!FP179</f>
        <v>-8.5849900673375252</v>
      </c>
      <c r="G1066" s="126">
        <f>Sections!FI179</f>
        <v>488.22310862337895</v>
      </c>
      <c r="H1066" s="126">
        <f>Sections!FG179</f>
        <v>51.915129040854183</v>
      </c>
      <c r="I1066" s="126">
        <f>I1065+Sections!FH179</f>
        <v>49.945056196970974</v>
      </c>
    </row>
    <row r="1067" spans="2:9">
      <c r="B1067" s="126">
        <f>B$912+Sections!EY180</f>
        <v>2157.1880285500001</v>
      </c>
      <c r="C1067" s="126">
        <f>Sections!EZ180</f>
        <v>51.915129040854183</v>
      </c>
      <c r="D1067" s="126">
        <f>Sections!FA180</f>
        <v>186.89446454707507</v>
      </c>
      <c r="E1067" s="8">
        <f>Sections!FB180</f>
        <v>3</v>
      </c>
      <c r="F1067" s="120">
        <f>Sections!FP180</f>
        <v>-8.5966968719748031</v>
      </c>
      <c r="G1067" s="126">
        <f>Sections!FI180</f>
        <v>485.13251219913747</v>
      </c>
      <c r="H1067" s="126">
        <f>Sections!FG180</f>
        <v>51.749272744499436</v>
      </c>
      <c r="I1067" s="126">
        <f>I1066+Sections!FH180</f>
        <v>49.964349222981397</v>
      </c>
    </row>
    <row r="1068" spans="2:9">
      <c r="B1068" s="126">
        <f>B$912+Sections!EY181</f>
        <v>2158.1880285500001</v>
      </c>
      <c r="C1068" s="126">
        <f>Sections!EZ181</f>
        <v>51.749272744499436</v>
      </c>
      <c r="D1068" s="126">
        <f>Sections!FA181</f>
        <v>186.29738188019797</v>
      </c>
      <c r="E1068" s="8">
        <f>Sections!FB181</f>
        <v>3</v>
      </c>
      <c r="F1068" s="120">
        <f>Sections!FP181</f>
        <v>-8.6084196404365869</v>
      </c>
      <c r="G1068" s="126">
        <f>Sections!FI181</f>
        <v>482.03770132522658</v>
      </c>
      <c r="H1068" s="126">
        <f>Sections!FG181</f>
        <v>51.582655905873239</v>
      </c>
      <c r="I1068" s="126">
        <f>I1067+Sections!FH181</f>
        <v>49.983704324798637</v>
      </c>
    </row>
    <row r="1069" spans="2:9">
      <c r="B1069" s="126">
        <f>B$912+Sections!EY182</f>
        <v>2159.1880285500001</v>
      </c>
      <c r="C1069" s="126">
        <f>Sections!EZ182</f>
        <v>51.582655905873239</v>
      </c>
      <c r="D1069" s="126">
        <f>Sections!FA182</f>
        <v>185.69756126114368</v>
      </c>
      <c r="E1069" s="8">
        <f>Sections!FB182</f>
        <v>3</v>
      </c>
      <c r="F1069" s="120">
        <f>Sections!FP182</f>
        <v>-8.6201583944917264</v>
      </c>
      <c r="G1069" s="126">
        <f>Sections!FI182</f>
        <v>478.93867025466949</v>
      </c>
      <c r="H1069" s="126">
        <f>Sections!FG182</f>
        <v>51.415270820202203</v>
      </c>
      <c r="I1069" s="126">
        <f>I1068+Sections!FH182</f>
        <v>50.003122191386566</v>
      </c>
    </row>
    <row r="1070" spans="2:9">
      <c r="B1070" s="126">
        <f>B$912+Sections!EY183</f>
        <v>2160.1880285500001</v>
      </c>
      <c r="C1070" s="126">
        <f>Sections!EZ183</f>
        <v>51.415270820202203</v>
      </c>
      <c r="D1070" s="126">
        <f>Sections!FA183</f>
        <v>185.09497495272794</v>
      </c>
      <c r="E1070" s="8">
        <f>Sections!FB183</f>
        <v>3</v>
      </c>
      <c r="F1070" s="120">
        <f>Sections!FP183</f>
        <v>-8.6319131559387614</v>
      </c>
      <c r="G1070" s="126">
        <f>Sections!FI183</f>
        <v>475.83541323265251</v>
      </c>
      <c r="H1070" s="126">
        <f>Sections!FG183</f>
        <v>51.247109647304583</v>
      </c>
      <c r="I1070" s="126">
        <f>I1069+Sections!FH183</f>
        <v>50.022603524187268</v>
      </c>
    </row>
    <row r="1071" spans="2:9">
      <c r="B1071" s="126">
        <f>B$912+Sections!EY184</f>
        <v>2161.1880285500001</v>
      </c>
      <c r="C1071" s="126">
        <f>Sections!EZ184</f>
        <v>51.247109647304583</v>
      </c>
      <c r="D1071" s="126">
        <f>Sections!FA184</f>
        <v>184.48959473029652</v>
      </c>
      <c r="E1071" s="8">
        <f>Sections!FB184</f>
        <v>3</v>
      </c>
      <c r="F1071" s="120">
        <f>Sections!FP184</f>
        <v>-8.6436839466059503</v>
      </c>
      <c r="G1071" s="126">
        <f>Sections!FI184</f>
        <v>472.72792449651445</v>
      </c>
      <c r="H1071" s="126">
        <f>Sections!FG184</f>
        <v>51.078164408185678</v>
      </c>
      <c r="I1071" s="126">
        <f>I1070+Sections!FH184</f>
        <v>50.04214903743862</v>
      </c>
    </row>
    <row r="1072" spans="2:9">
      <c r="B1072" s="126">
        <f>B$912+Sections!EY185</f>
        <v>2162.1880285500001</v>
      </c>
      <c r="C1072" s="126">
        <f>Sections!EZ185</f>
        <v>51.078164408185678</v>
      </c>
      <c r="D1072" s="126">
        <f>Sections!FA185</f>
        <v>183.88139186946844</v>
      </c>
      <c r="E1072" s="8">
        <f>Sections!FB185</f>
        <v>3</v>
      </c>
      <c r="F1072" s="120">
        <f>Sections!FP185</f>
        <v>-8.6554707883513231</v>
      </c>
      <c r="G1072" s="126">
        <f>Sections!FI185</f>
        <v>469.61619827573634</v>
      </c>
      <c r="H1072" s="126">
        <f>Sections!FG185</f>
        <v>50.90842698152187</v>
      </c>
      <c r="I1072" s="126">
        <f>I1071+Sections!FH185</f>
        <v>50.06175945850228</v>
      </c>
    </row>
    <row r="1073" spans="2:9">
      <c r="B1073" s="126">
        <f>B$912+Sections!EY186</f>
        <v>2163.1880285500001</v>
      </c>
      <c r="C1073" s="126">
        <f>Sections!EZ186</f>
        <v>50.90842698152187</v>
      </c>
      <c r="D1073" s="126">
        <f>Sections!FA186</f>
        <v>183.27033713347873</v>
      </c>
      <c r="E1073" s="8">
        <f>Sections!FB186</f>
        <v>3</v>
      </c>
      <c r="F1073" s="120">
        <f>Sections!FP186</f>
        <v>-8.6672737030627101</v>
      </c>
      <c r="G1073" s="126">
        <f>Sections!FI186</f>
        <v>466.50022879192989</v>
      </c>
      <c r="H1073" s="126">
        <f>Sections!FG186</f>
        <v>50.737889100028774</v>
      </c>
      <c r="I1073" s="126">
        <f>I1072+Sections!FH186</f>
        <v>50.08143552820259</v>
      </c>
    </row>
    <row r="1074" spans="2:9">
      <c r="B1074" s="126">
        <f>B$912+Sections!EY187</f>
        <v>2164.1880285500001</v>
      </c>
      <c r="C1074" s="126">
        <f>Sections!EZ187</f>
        <v>50.737889100028774</v>
      </c>
      <c r="D1074" s="126">
        <f>Sections!FA187</f>
        <v>182.65640076010359</v>
      </c>
      <c r="E1074" s="8">
        <f>Sections!FB187</f>
        <v>3</v>
      </c>
      <c r="F1074" s="120">
        <f>Sections!FP187</f>
        <v>-8.6790927126577966</v>
      </c>
      <c r="G1074" s="126">
        <f>Sections!FI187</f>
        <v>463.38001025882733</v>
      </c>
      <c r="H1074" s="126">
        <f>Sections!FG187</f>
        <v>50.566542346708886</v>
      </c>
      <c r="I1074" s="126">
        <f>I1073+Sections!FH187</f>
        <v>50.101178001176748</v>
      </c>
    </row>
    <row r="1075" spans="2:9">
      <c r="B1075" s="126">
        <f>B$912+Sections!EY188</f>
        <v>2165.1880285500001</v>
      </c>
      <c r="C1075" s="126">
        <f>Sections!EZ188</f>
        <v>50.566542346708886</v>
      </c>
      <c r="D1075" s="126">
        <f>Sections!FA188</f>
        <v>182.03955244815199</v>
      </c>
      <c r="E1075" s="8">
        <f>Sections!FB188</f>
        <v>3</v>
      </c>
      <c r="F1075" s="120">
        <f>Sections!FP188</f>
        <v>-8.6909278390841482</v>
      </c>
      <c r="G1075" s="126">
        <f>Sections!FI188</f>
        <v>460.25553688227052</v>
      </c>
      <c r="H1075" s="126">
        <f>Sections!FG188</f>
        <v>50.394378150973687</v>
      </c>
      <c r="I1075" s="126">
        <f>I1074+Sections!FH188</f>
        <v>50.120987646236848</v>
      </c>
    </row>
    <row r="1076" spans="2:9">
      <c r="B1076" s="126">
        <f>B$912+Sections!EY189</f>
        <v>2166.1880285500001</v>
      </c>
      <c r="C1076" s="126">
        <f>Sections!EZ189</f>
        <v>50.394378150973687</v>
      </c>
      <c r="D1076" s="126">
        <f>Sections!FA189</f>
        <v>181.41976134350529</v>
      </c>
      <c r="E1076" s="8">
        <f>Sections!FB189</f>
        <v>3</v>
      </c>
      <c r="F1076" s="120">
        <f>Sections!FP189</f>
        <v>-8.7027791043192622</v>
      </c>
      <c r="G1076" s="126">
        <f>Sections!FI189</f>
        <v>457.12680286020009</v>
      </c>
      <c r="H1076" s="126">
        <f>Sections!FG189</f>
        <v>50.221387784635098</v>
      </c>
      <c r="I1076" s="126">
        <f>I1075+Sections!FH189</f>
        <v>50.140865246744106</v>
      </c>
    </row>
    <row r="1077" spans="2:9">
      <c r="B1077" s="126">
        <f>B$912+Sections!EY190</f>
        <v>2167.1880285500001</v>
      </c>
      <c r="C1077" s="126">
        <f>Sections!EZ190</f>
        <v>50.221387784635098</v>
      </c>
      <c r="D1077" s="126">
        <f>Sections!FA190</f>
        <v>180.79699602468636</v>
      </c>
      <c r="E1077" s="8">
        <f>Sections!FB190</f>
        <v>3</v>
      </c>
      <c r="F1077" s="120">
        <f>Sections!FP190</f>
        <v>-8.714646530370608</v>
      </c>
      <c r="G1077" s="126">
        <f>Sections!FI190</f>
        <v>453.99380238264519</v>
      </c>
      <c r="H1077" s="126">
        <f>Sections!FG190</f>
        <v>50.047562357760782</v>
      </c>
      <c r="I1077" s="126">
        <f>I1076+Sections!FH190</f>
        <v>50.160811600995942</v>
      </c>
    </row>
    <row r="1078" spans="2:9">
      <c r="B1078" s="126">
        <f>B$912+Sections!EY191</f>
        <v>2168.1880285500001</v>
      </c>
      <c r="C1078" s="126">
        <f>Sections!EZ191</f>
        <v>50.047562357760782</v>
      </c>
      <c r="D1078" s="126">
        <f>Sections!FA191</f>
        <v>180.17122448793882</v>
      </c>
      <c r="E1078" s="8">
        <f>Sections!FB191</f>
        <v>3</v>
      </c>
      <c r="F1078" s="120">
        <f>Sections!FP191</f>
        <v>-8.726530139275658</v>
      </c>
      <c r="G1078" s="126">
        <f>Sections!FI191</f>
        <v>450.85652963171168</v>
      </c>
      <c r="H1078" s="126">
        <f>Sections!FG191</f>
        <v>49.872892814387683</v>
      </c>
      <c r="I1078" s="126">
        <f>I1077+Sections!FH191</f>
        <v>50.180827522626345</v>
      </c>
    </row>
    <row r="1079" spans="2:9">
      <c r="B1079" s="126">
        <f>B$912+Sections!EY192</f>
        <v>2169.1880285500001</v>
      </c>
      <c r="C1079" s="126">
        <f>Sections!EZ192</f>
        <v>49.872892814387683</v>
      </c>
      <c r="D1079" s="126">
        <f>Sections!FA192</f>
        <v>179.54241413179565</v>
      </c>
      <c r="E1079" s="8">
        <f>Sections!FB192</f>
        <v>3</v>
      </c>
      <c r="F1079" s="120">
        <f>Sections!FP192</f>
        <v>-8.738429953101944</v>
      </c>
      <c r="G1079" s="126">
        <f>Sections!FI192</f>
        <v>447.71497878157243</v>
      </c>
      <c r="H1079" s="126">
        <f>Sections!FG192</f>
        <v>49.697369928087731</v>
      </c>
      <c r="I1079" s="126">
        <f>I1078+Sections!FH192</f>
        <v>50.200913841020146</v>
      </c>
    </row>
    <row r="1080" spans="2:9">
      <c r="B1080" s="126">
        <f>B$912+Sections!EY193</f>
        <v>2170.1880285500001</v>
      </c>
      <c r="C1080" s="126">
        <f>Sections!EZ193</f>
        <v>49.697369928087731</v>
      </c>
      <c r="D1080" s="126">
        <f>Sections!FA193</f>
        <v>178.91053174111585</v>
      </c>
      <c r="E1080" s="8">
        <f>Sections!FB193</f>
        <v>3</v>
      </c>
      <c r="F1080" s="120">
        <f>Sections!FP193</f>
        <v>-8.7503459939470822</v>
      </c>
      <c r="G1080" s="126">
        <f>Sections!FI193</f>
        <v>444.56914399845573</v>
      </c>
      <c r="H1080" s="126">
        <f>Sections!FG193</f>
        <v>49.520984297379471</v>
      </c>
      <c r="I1080" s="126">
        <f>I1079+Sections!FH193</f>
        <v>50.221071401741774</v>
      </c>
    </row>
    <row r="1081" spans="2:9">
      <c r="B1081" s="126">
        <f>B$912+Sections!EY194</f>
        <v>2171.1880285500001</v>
      </c>
      <c r="C1081" s="126">
        <f>Sections!EZ194</f>
        <v>49.520984297379471</v>
      </c>
      <c r="D1081" s="126">
        <f>Sections!FA194</f>
        <v>178.27554347056611</v>
      </c>
      <c r="E1081" s="8">
        <f>Sections!FB194</f>
        <v>3</v>
      </c>
      <c r="F1081" s="120">
        <f>Sections!FP194</f>
        <v>-8.7622782839388282</v>
      </c>
      <c r="G1081" s="126">
        <f>Sections!FI194</f>
        <v>441.41901944063477</v>
      </c>
      <c r="H1081" s="126">
        <f>Sections!FG194</f>
        <v>49.343726340979018</v>
      </c>
      <c r="I1081" s="126">
        <f>I1080+Sections!FH194</f>
        <v>50.241301066979112</v>
      </c>
    </row>
    <row r="1082" spans="2:9">
      <c r="B1082" s="126">
        <f>B$912+Sections!EY195</f>
        <v>2172.1880285500001</v>
      </c>
      <c r="C1082" s="126">
        <f>Sections!EZ195</f>
        <v>49.343726340979018</v>
      </c>
      <c r="D1082" s="126">
        <f>Sections!FA195</f>
        <v>177.63741482752448</v>
      </c>
      <c r="E1082" s="8">
        <f>Sections!FB195</f>
        <v>3</v>
      </c>
      <c r="F1082" s="120">
        <f>Sections!FP195</f>
        <v>-8.7742268452351091</v>
      </c>
      <c r="G1082" s="126">
        <f>Sections!FI195</f>
        <v>438.26459925841675</v>
      </c>
      <c r="H1082" s="126">
        <f>Sections!FG195</f>
        <v>49.165586292883319</v>
      </c>
      <c r="I1082" s="126">
        <f>I1081+Sections!FH195</f>
        <v>50.261603716003101</v>
      </c>
    </row>
    <row r="1083" spans="2:9">
      <c r="B1083" s="126">
        <f>B$912+Sections!EY196</f>
        <v>2173.1880285500001</v>
      </c>
      <c r="C1083" s="126">
        <f>Sections!EZ196</f>
        <v>49.165586292883319</v>
      </c>
      <c r="D1083" s="126">
        <f>Sections!FA196</f>
        <v>176.99611065437995</v>
      </c>
      <c r="E1083" s="8">
        <f>Sections!FB196</f>
        <v>3</v>
      </c>
      <c r="F1083" s="120">
        <f>Sections!FP196</f>
        <v>-8.7861917000240659</v>
      </c>
      <c r="G1083" s="126">
        <f>Sections!FI196</f>
        <v>435.10587759413204</v>
      </c>
      <c r="H1083" s="126">
        <f>Sections!FG196</f>
        <v>48.986554197278537</v>
      </c>
      <c r="I1083" s="126">
        <f>I1082+Sections!FH196</f>
        <v>50.281980245643844</v>
      </c>
    </row>
    <row r="1084" spans="2:9">
      <c r="B1084" s="126">
        <f>B$912+Sections!EY197</f>
        <v>2174.1880285500001</v>
      </c>
      <c r="C1084" s="126">
        <f>Sections!EZ197</f>
        <v>48.986554197278537</v>
      </c>
      <c r="D1084" s="126">
        <f>Sections!FA197</f>
        <v>176.35159511020274</v>
      </c>
      <c r="E1084" s="8">
        <f>Sections!FB197</f>
        <v>3</v>
      </c>
      <c r="F1084" s="120">
        <f>Sections!FP197</f>
        <v>-8.7981728705240982</v>
      </c>
      <c r="G1084" s="126">
        <f>Sections!FI197</f>
        <v>431.9428485821233</v>
      </c>
      <c r="H1084" s="126">
        <f>Sections!FG197</f>
        <v>48.806619903265776</v>
      </c>
      <c r="I1084" s="126">
        <f>I1083+Sections!FH197</f>
        <v>50.302431570783817</v>
      </c>
    </row>
    <row r="1085" spans="2:9">
      <c r="B1085" s="126">
        <f>B$912+Sections!EY198</f>
        <v>2175.1880285500001</v>
      </c>
      <c r="C1085" s="126">
        <f>Sections!EZ198</f>
        <v>48.806619903265776</v>
      </c>
      <c r="D1085" s="126">
        <f>Sections!FA198</f>
        <v>175.70383165175679</v>
      </c>
      <c r="E1085" s="8">
        <f>Sections!FB198</f>
        <v>3</v>
      </c>
      <c r="F1085" s="120">
        <f>Sections!FP198</f>
        <v>-8.810170378983905</v>
      </c>
      <c r="G1085" s="126">
        <f>Sections!FI198</f>
        <v>428.77550634873461</v>
      </c>
      <c r="H1085" s="126">
        <f>Sections!FG198</f>
        <v>48.625773059396096</v>
      </c>
      <c r="I1085" s="126">
        <f>I1084+Sections!FH198</f>
        <v>50.322958624869067</v>
      </c>
    </row>
    <row r="1086" spans="2:9">
      <c r="B1086" s="126">
        <f>B$912+Sections!EY199</f>
        <v>2176.1880285500001</v>
      </c>
      <c r="C1086" s="126">
        <f>Sections!EZ199</f>
        <v>48.625773059396096</v>
      </c>
      <c r="D1086" s="126">
        <f>Sections!FA199</f>
        <v>175.05278301382594</v>
      </c>
      <c r="E1086" s="8">
        <f>Sections!FB199</f>
        <v>3</v>
      </c>
      <c r="F1086" s="120">
        <f>Sections!FP199</f>
        <v>-8.8221842476825181</v>
      </c>
      <c r="G1086" s="126">
        <f>Sections!FI199</f>
        <v>425.60384501230044</v>
      </c>
      <c r="H1086" s="126">
        <f>Sections!FG199</f>
        <v>48.444003108006321</v>
      </c>
      <c r="I1086" s="126">
        <f>I1085+Sections!FH199</f>
        <v>50.343562360439144</v>
      </c>
    </row>
    <row r="1087" spans="2:9">
      <c r="B1087" s="126">
        <f>B$912+Sections!EY200</f>
        <v>2177.1880285500001</v>
      </c>
      <c r="C1087" s="126">
        <f>Sections!EZ200</f>
        <v>48.444003108006321</v>
      </c>
      <c r="D1087" s="126">
        <f>Sections!FA200</f>
        <v>174.39841118882276</v>
      </c>
      <c r="E1087" s="8">
        <f>Sections!FB200</f>
        <v>3</v>
      </c>
      <c r="F1087" s="120">
        <f>Sections!FP200</f>
        <v>-8.8342144989293594</v>
      </c>
      <c r="G1087" s="126">
        <f>Sections!FI200</f>
        <v>422.42785868313473</v>
      </c>
      <c r="H1087" s="126">
        <f>Sections!FG200</f>
        <v>48.261299279346666</v>
      </c>
      <c r="I1087" s="126">
        <f>I1086+Sections!FH200</f>
        <v>50.364243749676611</v>
      </c>
    </row>
    <row r="1088" spans="2:9">
      <c r="B1088" s="126">
        <f>B$912+Sections!EY201</f>
        <v>2178.1880285500001</v>
      </c>
      <c r="C1088" s="126">
        <f>Sections!EZ201</f>
        <v>48.261299279346666</v>
      </c>
      <c r="D1088" s="126">
        <f>Sections!FA201</f>
        <v>173.740677405648</v>
      </c>
      <c r="E1088" s="8">
        <f>Sections!FB201</f>
        <v>3</v>
      </c>
      <c r="F1088" s="120">
        <f>Sections!FP201</f>
        <v>-8.8462611550642638</v>
      </c>
      <c r="G1088" s="126">
        <f>Sections!FI201</f>
        <v>419.24754146352001</v>
      </c>
      <c r="H1088" s="126">
        <f>Sections!FG201</f>
        <v>48.077650585490744</v>
      </c>
      <c r="I1088" s="126">
        <f>I1087+Sections!FH201</f>
        <v>50.385003784977037</v>
      </c>
    </row>
    <row r="1089" spans="2:9">
      <c r="B1089" s="126">
        <f>B$912+Sections!EY202</f>
        <v>2179.1880285500001</v>
      </c>
      <c r="C1089" s="126">
        <f>Sections!EZ202</f>
        <v>48.077650585490744</v>
      </c>
      <c r="D1089" s="126">
        <f>Sections!FA202</f>
        <v>173.07954210776668</v>
      </c>
      <c r="E1089" s="8">
        <f>Sections!FB202</f>
        <v>3</v>
      </c>
      <c r="F1089" s="120">
        <f>Sections!FP202</f>
        <v>-8.8583242384575325</v>
      </c>
      <c r="G1089" s="126">
        <f>Sections!FI202</f>
        <v>416.06288744769688</v>
      </c>
      <c r="H1089" s="126">
        <f>Sections!FG202</f>
        <v>47.89304581401796</v>
      </c>
      <c r="I1089" s="126">
        <f>I1088+Sections!FH202</f>
        <v>50.405843479540408</v>
      </c>
    </row>
    <row r="1090" spans="2:9">
      <c r="B1090" s="126">
        <f>B$912+Sections!EY203</f>
        <v>2180.1880285500001</v>
      </c>
      <c r="C1090" s="126">
        <f>Sections!EZ203</f>
        <v>47.89304581401796</v>
      </c>
      <c r="D1090" s="126">
        <f>Sections!FA203</f>
        <v>172.41496493046466</v>
      </c>
      <c r="E1090" s="8">
        <f>Sections!FB203</f>
        <v>3</v>
      </c>
      <c r="F1090" s="120">
        <f>Sections!FP203</f>
        <v>-8.8704037715099737</v>
      </c>
      <c r="G1090" s="126">
        <f>Sections!FI203</f>
        <v>412.87389072185215</v>
      </c>
      <c r="H1090" s="126">
        <f>Sections!FG203</f>
        <v>47.707473521457864</v>
      </c>
      <c r="I1090" s="126">
        <f>I1089+Sections!FH203</f>
        <v>50.426763867984967</v>
      </c>
    </row>
    <row r="1091" spans="2:9">
      <c r="B1091" s="126">
        <f>B$912+Sections!EY204</f>
        <v>2181.1880285500001</v>
      </c>
      <c r="C1091" s="126">
        <f>Sections!EZ204</f>
        <v>47.707473521457864</v>
      </c>
      <c r="D1091" s="126">
        <f>Sections!FA204</f>
        <v>171.74690467724832</v>
      </c>
      <c r="E1091" s="8">
        <f>Sections!FB204</f>
        <v>3</v>
      </c>
      <c r="F1091" s="120">
        <f>Sections!FP204</f>
        <v>-8.8824997766529421</v>
      </c>
      <c r="G1091" s="126">
        <f>Sections!FI204</f>
        <v>409.68054536410853</v>
      </c>
      <c r="H1091" s="126">
        <f>Sections!FG204</f>
        <v>47.520922026485316</v>
      </c>
      <c r="I1091" s="126">
        <f>I1090+Sections!FH204</f>
        <v>50.447766006984494</v>
      </c>
    </row>
    <row r="1092" spans="2:9">
      <c r="B1092" s="126">
        <f>B$912+Sections!EY205</f>
        <v>2182.1880285500001</v>
      </c>
      <c r="C1092" s="126">
        <f>Sections!EZ205</f>
        <v>47.520922026485316</v>
      </c>
      <c r="D1092" s="126">
        <f>Sections!FA205</f>
        <v>171.07531929534713</v>
      </c>
      <c r="E1092" s="8">
        <f>Sections!FB205</f>
        <v>3</v>
      </c>
      <c r="F1092" s="120">
        <f>Sections!FP205</f>
        <v>-8.8946122763483793</v>
      </c>
      <c r="G1092" s="126">
        <f>Sections!FI205</f>
        <v>406.48284544451343</v>
      </c>
      <c r="H1092" s="126">
        <f>Sections!FG205</f>
        <v>47.33337940285481</v>
      </c>
      <c r="I1092" s="126">
        <f>I1091+Sections!FH205</f>
        <v>50.46885097593016</v>
      </c>
    </row>
    <row r="1093" spans="2:9">
      <c r="B1093" s="126">
        <f>B$912+Sections!EY206</f>
        <v>2183.1880285500001</v>
      </c>
      <c r="C1093" s="126">
        <f>Sections!EZ206</f>
        <v>47.33337940285481</v>
      </c>
      <c r="D1093" s="126">
        <f>Sections!FA206</f>
        <v>170.40016585027732</v>
      </c>
      <c r="E1093" s="8">
        <f>Sections!FB206</f>
        <v>3</v>
      </c>
      <c r="F1093" s="120">
        <f>Sections!FP206</f>
        <v>-8.9067412930888548</v>
      </c>
      <c r="G1093" s="126">
        <f>Sections!FI206</f>
        <v>403.28078502502791</v>
      </c>
      <c r="H1093" s="126">
        <f>Sections!FG206</f>
        <v>47.144833472061627</v>
      </c>
      <c r="I1093" s="126">
        <f>I1092+Sections!FH206</f>
        <v>50.490019877618082</v>
      </c>
    </row>
    <row r="1094" spans="2:9">
      <c r="B1094" s="126">
        <f>B$912+Sections!EY207</f>
        <v>2184.1880285500001</v>
      </c>
      <c r="C1094" s="126">
        <f>Sections!EZ207</f>
        <v>47.144833472061627</v>
      </c>
      <c r="D1094" s="126">
        <f>Sections!FA207</f>
        <v>169.72140049942186</v>
      </c>
      <c r="E1094" s="8">
        <f>Sections!FB207</f>
        <v>3</v>
      </c>
      <c r="F1094" s="120">
        <f>Sections!FP207</f>
        <v>-8.9188868493976123</v>
      </c>
      <c r="G1094" s="126">
        <f>Sections!FI207</f>
        <v>400.07435815951595</v>
      </c>
      <c r="H1094" s="126">
        <f>Sections!FG207</f>
        <v>46.955271795716683</v>
      </c>
      <c r="I1094" s="126">
        <f>I1093+Sections!FH207</f>
        <v>50.511273838963916</v>
      </c>
    </row>
    <row r="1095" spans="2:9">
      <c r="B1095" s="126">
        <f>B$912+Sections!EY208</f>
        <v>2185.1880285500001</v>
      </c>
      <c r="C1095" s="126">
        <f>Sections!EZ208</f>
        <v>46.955271795716683</v>
      </c>
      <c r="D1095" s="126">
        <f>Sections!FA208</f>
        <v>169.03897846458005</v>
      </c>
      <c r="E1095" s="8">
        <f>Sections!FB208</f>
        <v>3</v>
      </c>
      <c r="F1095" s="120">
        <f>Sections!FP208</f>
        <v>-8.9310489678286089</v>
      </c>
      <c r="G1095" s="126">
        <f>Sections!FI208</f>
        <v>396.86355889373283</v>
      </c>
      <c r="H1095" s="126">
        <f>Sections!FG208</f>
        <v>46.764681667621446</v>
      </c>
      <c r="I1095" s="126">
        <f>I1094+Sections!FH208</f>
        <v>50.532614011745608</v>
      </c>
    </row>
    <row r="1096" spans="2:9">
      <c r="B1096" s="126">
        <f>B$912+Sections!EY209</f>
        <v>2186.1880285500001</v>
      </c>
      <c r="C1096" s="126">
        <f>Sections!EZ209</f>
        <v>46.764681667621446</v>
      </c>
      <c r="D1096" s="126">
        <f>Sections!FA209</f>
        <v>168.35285400343722</v>
      </c>
      <c r="E1096" s="8">
        <f>Sections!FB209</f>
        <v>3</v>
      </c>
      <c r="F1096" s="120">
        <f>Sections!FP209</f>
        <v>-8.9432276709665572</v>
      </c>
      <c r="G1096" s="126">
        <f>Sections!FI209</f>
        <v>393.64838126531447</v>
      </c>
      <c r="H1096" s="126">
        <f>Sections!FG209</f>
        <v>46.573050105528161</v>
      </c>
      <c r="I1096" s="126">
        <f>I1095+Sections!FH209</f>
        <v>50.554041573375891</v>
      </c>
    </row>
    <row r="1097" spans="2:9">
      <c r="B1097" s="126">
        <f>B$912+Sections!EY210</f>
        <v>2187.1880285500001</v>
      </c>
      <c r="C1097" s="126">
        <f>Sections!EZ210</f>
        <v>46.573050105528161</v>
      </c>
      <c r="D1097" s="126">
        <f>Sections!FA210</f>
        <v>167.66298037990137</v>
      </c>
      <c r="E1097" s="8">
        <f>Sections!FB210</f>
        <v>3</v>
      </c>
      <c r="F1097" s="120">
        <f>Sections!FP210</f>
        <v>-8.955422981426965</v>
      </c>
      <c r="G1097" s="126">
        <f>Sections!FI210</f>
        <v>390.4288193037666</v>
      </c>
      <c r="H1097" s="126">
        <f>Sections!FG210</f>
        <v>46.380363842570091</v>
      </c>
      <c r="I1097" s="126">
        <f>I1096+Sections!FH210</f>
        <v>50.575557727705807</v>
      </c>
    </row>
    <row r="1098" spans="2:9">
      <c r="B1098" s="126">
        <f>B$912+Sections!EY211</f>
        <v>2188.1880285500001</v>
      </c>
      <c r="C1098" s="126">
        <f>Sections!EZ211</f>
        <v>46.380363842570091</v>
      </c>
      <c r="D1098" s="126">
        <f>Sections!FA211</f>
        <v>166.96930983325234</v>
      </c>
      <c r="E1098" s="8">
        <f>Sections!FB211</f>
        <v>3</v>
      </c>
      <c r="F1098" s="120">
        <f>Sections!FP211</f>
        <v>-8.9676349218561846</v>
      </c>
      <c r="G1098" s="126">
        <f>Sections!FI211</f>
        <v>387.20486703045293</v>
      </c>
      <c r="H1098" s="126">
        <f>Sections!FG211</f>
        <v>46.186609318345404</v>
      </c>
      <c r="I1098" s="126">
        <f>I1097+Sections!FH211</f>
        <v>50.597163705860922</v>
      </c>
    </row>
    <row r="1099" spans="2:9">
      <c r="B1099" s="126">
        <f>B$912+Sections!EY212</f>
        <v>2189.1880285500001</v>
      </c>
      <c r="C1099" s="126">
        <f>Sections!EZ212</f>
        <v>46.186609318345404</v>
      </c>
      <c r="D1099" s="126">
        <f>Sections!FA212</f>
        <v>166.27179354604345</v>
      </c>
      <c r="E1099" s="8">
        <f>Sections!FB212</f>
        <v>3</v>
      </c>
      <c r="F1099" s="120">
        <f>Sections!FP212</f>
        <v>-8.9798635149314414</v>
      </c>
      <c r="G1099" s="126">
        <f>Sections!FI212</f>
        <v>383.97651845858474</v>
      </c>
      <c r="H1099" s="126">
        <f>Sections!FG212</f>
        <v>45.991772669637427</v>
      </c>
      <c r="I1099" s="126">
        <f>I1098+Sections!FH212</f>
        <v>50.618860767111798</v>
      </c>
    </row>
    <row r="1100" spans="2:9">
      <c r="B1100" s="126">
        <f>B$912+Sections!EY213</f>
        <v>2190.1880285500001</v>
      </c>
      <c r="C1100" s="126">
        <f>Sections!EZ213</f>
        <v>45.991772669637427</v>
      </c>
      <c r="D1100" s="126">
        <f>Sections!FA213</f>
        <v>165.57038161069474</v>
      </c>
      <c r="E1100" s="8">
        <f>Sections!FB213</f>
        <v>3</v>
      </c>
      <c r="F1100" s="120">
        <f>Sections!FP213</f>
        <v>-8.9921087833608944</v>
      </c>
      <c r="G1100" s="126">
        <f>Sections!FI213</f>
        <v>380.7437675932095</v>
      </c>
      <c r="H1100" s="126">
        <f>Sections!FG213</f>
        <v>45.795839720752873</v>
      </c>
      <c r="I1100" s="126">
        <f>I1099+Sections!FH213</f>
        <v>50.640650199780488</v>
      </c>
    </row>
    <row r="1101" spans="2:9">
      <c r="B1101" s="126">
        <f>B$912+Sections!EY214</f>
        <v>2191.1880285500001</v>
      </c>
      <c r="C1101" s="126">
        <f>Sections!EZ214</f>
        <v>45.795839720752873</v>
      </c>
      <c r="D1101" s="126">
        <f>Sections!FA214</f>
        <v>164.86502299471036</v>
      </c>
      <c r="E1101" s="8">
        <f>Sections!FB214</f>
        <v>3</v>
      </c>
      <c r="F1101" s="120">
        <f>Sections!FP214</f>
        <v>-9.0043707498836589</v>
      </c>
      <c r="G1101" s="126">
        <f>Sections!FI214</f>
        <v>377.5066084311996</v>
      </c>
      <c r="H1101" s="126">
        <f>Sections!FG214</f>
        <v>45.598795973458763</v>
      </c>
      <c r="I1101" s="126">
        <f>I1100+Sections!FH214</f>
        <v>50.662533322184863</v>
      </c>
    </row>
    <row r="1102" spans="2:9">
      <c r="B1102" s="126">
        <f>B$912+Sections!EY215</f>
        <v>2192.1880285500001</v>
      </c>
      <c r="C1102" s="126">
        <f>Sections!EZ215</f>
        <v>45.598795973458763</v>
      </c>
      <c r="D1102" s="126">
        <f>Sections!FA215</f>
        <v>164.15566550445155</v>
      </c>
      <c r="E1102" s="8">
        <f>Sections!FB215</f>
        <v>3</v>
      </c>
      <c r="F1102" s="120">
        <f>Sections!FP215</f>
        <v>-9.016649437269864</v>
      </c>
      <c r="G1102" s="126">
        <f>Sections!FI215</f>
        <v>374.26503496124144</v>
      </c>
      <c r="H1102" s="126">
        <f>Sections!FG215</f>
        <v>45.400626596497311</v>
      </c>
      <c r="I1102" s="126">
        <f>I1101+Sections!FH215</f>
        <v>50.684511483622785</v>
      </c>
    </row>
    <row r="1103" spans="2:9">
      <c r="B1103" s="126">
        <f>B$912+Sections!EY216</f>
        <v>2193.1880285500001</v>
      </c>
      <c r="C1103" s="126">
        <f>Sections!EZ216</f>
        <v>45.400626596497311</v>
      </c>
      <c r="D1103" s="126">
        <f>Sections!FA216</f>
        <v>163.44225574739033</v>
      </c>
      <c r="E1103" s="8">
        <f>Sections!FB216</f>
        <v>3</v>
      </c>
      <c r="F1103" s="120">
        <f>Sections!FP216</f>
        <v>-9.0289448683206874</v>
      </c>
      <c r="G1103" s="126">
        <f>Sections!FI216</f>
        <v>371.01904116382417</v>
      </c>
      <c r="H1103" s="126">
        <f>Sections!FG216</f>
        <v>45.201316414656972</v>
      </c>
      <c r="I1103" s="126">
        <f>I1102+Sections!FH216</f>
        <v>50.706586065398078</v>
      </c>
    </row>
    <row r="1104" spans="2:9">
      <c r="B1104" s="126">
        <f>B$912+Sections!EY217</f>
        <v>2194.1880285500001</v>
      </c>
      <c r="C1104" s="126">
        <f>Sections!EZ217</f>
        <v>45.201316414656972</v>
      </c>
      <c r="D1104" s="126">
        <f>Sections!FA217</f>
        <v>162.72473909276511</v>
      </c>
      <c r="E1104" s="8">
        <f>Sections!FB217</f>
        <v>3</v>
      </c>
      <c r="F1104" s="120">
        <f>Sections!FP217</f>
        <v>-9.0412570658683968</v>
      </c>
      <c r="G1104" s="126">
        <f>Sections!FI217</f>
        <v>367.76862101122879</v>
      </c>
      <c r="H1104" s="126">
        <f>Sections!FG217</f>
        <v>45.000849897376391</v>
      </c>
      <c r="I1104" s="126">
        <f>I1103+Sections!FH217</f>
        <v>50.728758481890623</v>
      </c>
    </row>
    <row r="1105" spans="2:9">
      <c r="B1105" s="126">
        <f>B$912+Sections!EY218</f>
        <v>2195.1880285500001</v>
      </c>
      <c r="C1105" s="126">
        <f>Sections!EZ218</f>
        <v>45.000849897376391</v>
      </c>
      <c r="D1105" s="126">
        <f>Sections!FA218</f>
        <v>162.00305963055501</v>
      </c>
      <c r="E1105" s="8">
        <f>Sections!FB218</f>
        <v>3</v>
      </c>
      <c r="F1105" s="120">
        <f>Sections!FP218</f>
        <v>-9.0535860527763994</v>
      </c>
      <c r="G1105" s="126">
        <f>Sections!FI218</f>
        <v>364.51376846751612</v>
      </c>
      <c r="H1105" s="126">
        <f>Sections!FG218</f>
        <v>44.799211146856678</v>
      </c>
      <c r="I1105" s="126">
        <f>I1104+Sections!FH218</f>
        <v>50.751030181672817</v>
      </c>
    </row>
    <row r="1106" spans="2:9">
      <c r="B1106" s="126">
        <f>B$912+Sections!EY219</f>
        <v>2196.1880285500001</v>
      </c>
      <c r="C1106" s="126">
        <f>Sections!EZ219</f>
        <v>44.799211146856678</v>
      </c>
      <c r="D1106" s="126">
        <f>Sections!FA219</f>
        <v>161.27716012868405</v>
      </c>
      <c r="E1106" s="8">
        <f>Sections!FB219</f>
        <v>3</v>
      </c>
      <c r="F1106" s="120">
        <f>Sections!FP219</f>
        <v>-9.0659318519392755</v>
      </c>
      <c r="G1106" s="126">
        <f>Sections!FI219</f>
        <v>361.25447748851656</v>
      </c>
      <c r="H1106" s="126">
        <f>Sections!FG219</f>
        <v>44.596383885655676</v>
      </c>
      <c r="I1106" s="126">
        <f>I1105+Sections!FH219</f>
        <v>50.773402648674939</v>
      </c>
    </row>
    <row r="1107" spans="2:9">
      <c r="B1107" s="126">
        <f>B$912+Sections!EY220</f>
        <v>2197.1880285500001</v>
      </c>
      <c r="C1107" s="126">
        <f>Sections!EZ220</f>
        <v>44.596383885655676</v>
      </c>
      <c r="D1107" s="126">
        <f>Sections!FA220</f>
        <v>160.54698198836044</v>
      </c>
      <c r="E1107" s="8">
        <f>Sections!FB220</f>
        <v>3</v>
      </c>
      <c r="F1107" s="120">
        <f>Sections!FP220</f>
        <v>-9.0782944862828288</v>
      </c>
      <c r="G1107" s="126">
        <f>Sections!FI220</f>
        <v>357.99074202181845</v>
      </c>
      <c r="H1107" s="126">
        <f>Sections!FG220</f>
        <v>44.392351443736381</v>
      </c>
      <c r="I1107" s="126">
        <f>I1106+Sections!FH220</f>
        <v>50.79587740340201</v>
      </c>
    </row>
    <row r="1108" spans="2:9">
      <c r="B1108" s="126">
        <f>B$912+Sections!EY221</f>
        <v>2198.1880285500001</v>
      </c>
      <c r="C1108" s="126">
        <f>Sections!EZ221</f>
        <v>44.392351443736381</v>
      </c>
      <c r="D1108" s="126">
        <f>Sections!FA221</f>
        <v>159.81246519745096</v>
      </c>
      <c r="E1108" s="8">
        <f>Sections!FB221</f>
        <v>3</v>
      </c>
      <c r="F1108" s="120">
        <f>Sections!FP221</f>
        <v>-9.0906739787641246</v>
      </c>
      <c r="G1108" s="126">
        <f>Sections!FI221</f>
        <v>354.72255600675663</v>
      </c>
      <c r="H1108" s="126">
        <f>Sections!FG221</f>
        <v>44.187096744939865</v>
      </c>
      <c r="I1108" s="126">
        <f>I1107+Sections!FH221</f>
        <v>50.818456004204982</v>
      </c>
    </row>
    <row r="1109" spans="2:9">
      <c r="B1109" s="126">
        <f>B$912+Sections!EY222</f>
        <v>2199.1880285500001</v>
      </c>
      <c r="C1109" s="126">
        <f>Sections!EZ222</f>
        <v>44.187096744939865</v>
      </c>
      <c r="D1109" s="126">
        <f>Sections!FA222</f>
        <v>159.07354828178353</v>
      </c>
      <c r="E1109" s="8">
        <f>Sections!FB222</f>
        <v>3</v>
      </c>
      <c r="F1109" s="120">
        <f>Sections!FP222</f>
        <v>-9.1030703523715299</v>
      </c>
      <c r="G1109" s="126">
        <f>Sections!FI222</f>
        <v>351.44991337440155</v>
      </c>
      <c r="H1109" s="126">
        <f>Sections!FG222</f>
        <v>43.980602292851017</v>
      </c>
      <c r="I1109" s="126">
        <f>I1108+Sections!FH222</f>
        <v>50.841140048609304</v>
      </c>
    </row>
    <row r="1110" spans="2:9">
      <c r="B1110" s="126">
        <f>B$912+Sections!EY223</f>
        <v>2200.1880285500001</v>
      </c>
      <c r="C1110" s="126">
        <f>Sections!EZ223</f>
        <v>43.980602292851017</v>
      </c>
      <c r="D1110" s="126">
        <f>Sections!FA223</f>
        <v>158.33016825426367</v>
      </c>
      <c r="E1110" s="8">
        <f>Sections!FB223</f>
        <v>3</v>
      </c>
      <c r="F1110" s="120">
        <f>Sections!FP223</f>
        <v>-9.1154836301247641</v>
      </c>
      <c r="G1110" s="126">
        <f>Sections!FI223</f>
        <v>348.17280804754779</v>
      </c>
      <c r="H1110" s="126">
        <f>Sections!FG223</f>
        <v>43.772850156023452</v>
      </c>
      <c r="I1110" s="126">
        <f>I1109+Sections!FH223</f>
        <v>50.863931174703922</v>
      </c>
    </row>
    <row r="1111" spans="2:9">
      <c r="B1111" s="126">
        <f>B$912+Sections!EY224</f>
        <v>2201.1880285500001</v>
      </c>
      <c r="C1111" s="126">
        <f>Sections!EZ224</f>
        <v>43.772850156023452</v>
      </c>
      <c r="D1111" s="126">
        <f>Sections!FA224</f>
        <v>157.58226056168442</v>
      </c>
      <c r="E1111" s="8">
        <f>Sections!FB224</f>
        <v>3</v>
      </c>
      <c r="F1111" s="120">
        <f>Sections!FP224</f>
        <v>-9.1279138350749349</v>
      </c>
      <c r="G1111" s="126">
        <f>Sections!FI224</f>
        <v>344.89123394070282</v>
      </c>
      <c r="H1111" s="126">
        <f>Sections!FG224</f>
        <v>43.563821952527675</v>
      </c>
      <c r="I1111" s="126">
        <f>I1110+Sections!FH224</f>
        <v>50.886831062594247</v>
      </c>
    </row>
    <row r="1112" spans="2:9">
      <c r="B1112" s="126">
        <f>B$912+Sections!EY225</f>
        <v>2202.1880285500001</v>
      </c>
      <c r="C1112" s="126">
        <f>Sections!EZ225</f>
        <v>43.563821952527675</v>
      </c>
      <c r="D1112" s="126">
        <f>Sections!FA225</f>
        <v>156.82975902909965</v>
      </c>
      <c r="E1112" s="8">
        <f>Sections!FB225</f>
        <v>3</v>
      </c>
      <c r="F1112" s="120">
        <f>Sections!FP225</f>
        <v>-9.1403609903045826</v>
      </c>
      <c r="G1112" s="126">
        <f>Sections!FI225</f>
        <v>341.6051849600758</v>
      </c>
      <c r="H1112" s="126">
        <f>Sections!FG225</f>
        <v>43.353498833784144</v>
      </c>
      <c r="I1112" s="126">
        <f>I1111+Sections!FH225</f>
        <v>50.909841435922679</v>
      </c>
    </row>
    <row r="1113" spans="2:9">
      <c r="B1113" s="126">
        <f>B$912+Sections!EY226</f>
        <v>2203.1880285500001</v>
      </c>
      <c r="C1113" s="126">
        <f>Sections!EZ226</f>
        <v>43.353498833784144</v>
      </c>
      <c r="D1113" s="126">
        <f>Sections!FA226</f>
        <v>156.07259580162292</v>
      </c>
      <c r="E1113" s="8">
        <f>Sections!FB226</f>
        <v>3</v>
      </c>
      <c r="F1113" s="120">
        <f>Sections!FP226</f>
        <v>-9.1528251189277245</v>
      </c>
      <c r="G1113" s="126">
        <f>Sections!FI226</f>
        <v>338.31465500356614</v>
      </c>
      <c r="H1113" s="126">
        <f>Sections!FG226</f>
        <v>43.141861467640311</v>
      </c>
      <c r="I1113" s="126">
        <f>I1112+Sections!FH226</f>
        <v>50.93296406346051</v>
      </c>
    </row>
    <row r="1114" spans="2:9">
      <c r="B1114" s="126">
        <f>B$912+Sections!EY227</f>
        <v>2204.1880285500001</v>
      </c>
      <c r="C1114" s="126">
        <f>Sections!EZ227</f>
        <v>43.141861467640311</v>
      </c>
      <c r="D1114" s="126">
        <f>Sections!FA227</f>
        <v>155.31070128350513</v>
      </c>
      <c r="E1114" s="8">
        <f>Sections!FB227</f>
        <v>3</v>
      </c>
      <c r="F1114" s="120">
        <f>Sections!FP227</f>
        <v>-9.1653062440898978</v>
      </c>
      <c r="G1114" s="126">
        <f>Sections!FI227</f>
        <v>335.01963796075222</v>
      </c>
      <c r="H1114" s="126">
        <f>Sections!FG227</f>
        <v>42.928890020647962</v>
      </c>
      <c r="I1114" s="126">
        <f>I1113+Sections!FH227</f>
        <v>50.956200760775417</v>
      </c>
    </row>
    <row r="1115" spans="2:9">
      <c r="B1115" s="126">
        <f>B$912+Sections!EY228</f>
        <v>2205.1880285500001</v>
      </c>
      <c r="C1115" s="126">
        <f>Sections!EZ228</f>
        <v>42.928890020647962</v>
      </c>
      <c r="D1115" s="126">
        <f>Sections!FA228</f>
        <v>154.54400407433266</v>
      </c>
      <c r="E1115" s="8">
        <f>Sections!FB228</f>
        <v>3</v>
      </c>
      <c r="F1115" s="120">
        <f>Sections!FP228</f>
        <v>-9.1778043889682035</v>
      </c>
      <c r="G1115" s="126">
        <f>Sections!FI228</f>
        <v>331.72012771287984</v>
      </c>
      <c r="H1115" s="126">
        <f>Sections!FG228</f>
        <v>42.714564139494058</v>
      </c>
      <c r="I1115" s="126">
        <f>I1114+Sections!FH228</f>
        <v>50.979553391978968</v>
      </c>
    </row>
    <row r="1116" spans="2:9">
      <c r="B1116" s="126">
        <f>B$912+Sections!EY229</f>
        <v>2206.1880285500001</v>
      </c>
      <c r="C1116" s="126">
        <f>Sections!EZ229</f>
        <v>42.714564139494058</v>
      </c>
      <c r="D1116" s="126">
        <f>Sections!FA229</f>
        <v>153.77243090217863</v>
      </c>
      <c r="E1116" s="8">
        <f>Sections!FB229</f>
        <v>2</v>
      </c>
      <c r="F1116" s="120">
        <f>Sections!FP229</f>
        <v>-9.1903195767713406</v>
      </c>
      <c r="G1116" s="126">
        <f>Sections!FI229</f>
        <v>328.4161181328513</v>
      </c>
      <c r="H1116" s="126">
        <f>Sections!FG229</f>
        <v>42.498862931535108</v>
      </c>
      <c r="I1116" s="126">
        <f>I1115+Sections!FH229</f>
        <v>51.003023871558824</v>
      </c>
    </row>
    <row r="1117" spans="2:9">
      <c r="B1117" s="126">
        <f>B$912+Sections!EY230</f>
        <v>2207.1880285500001</v>
      </c>
      <c r="C1117" s="126">
        <f>Sections!EZ230</f>
        <v>42.498862931535108</v>
      </c>
      <c r="D1117" s="126">
        <f>Sections!FA230</f>
        <v>152.9959065535264</v>
      </c>
      <c r="E1117" s="8">
        <f>Sections!FB230</f>
        <v>2</v>
      </c>
      <c r="F1117" s="120">
        <f>Sections!FP230</f>
        <v>-9.2028518307396663</v>
      </c>
      <c r="G1117" s="126">
        <f>Sections!FI230</f>
        <v>325.10760308521361</v>
      </c>
      <c r="H1117" s="126">
        <f>Sections!FG230</f>
        <v>42.281764944381514</v>
      </c>
      <c r="I1117" s="126">
        <f>I1116+Sections!FH230</f>
        <v>51.026614166300767</v>
      </c>
    </row>
    <row r="1118" spans="2:9">
      <c r="B1118" s="126">
        <f>B$912+Sections!EY231</f>
        <v>2208.1880285500001</v>
      </c>
      <c r="C1118" s="126">
        <f>Sections!EZ231</f>
        <v>42.281764944381514</v>
      </c>
      <c r="D1118" s="126">
        <f>Sections!FA231</f>
        <v>152.21435379977345</v>
      </c>
      <c r="E1118" s="8">
        <f>Sections!FB231</f>
        <v>2</v>
      </c>
      <c r="F1118" s="120">
        <f>Sections!FP231</f>
        <v>-9.2154011741452209</v>
      </c>
      <c r="G1118" s="126">
        <f>Sections!FI231</f>
        <v>321.79457642614733</v>
      </c>
      <c r="H1118" s="126">
        <f>Sections!FG231</f>
        <v>42.063248144474521</v>
      </c>
      <c r="I1118" s="126">
        <f>I1117+Sections!FH231</f>
        <v>51.050326297305986</v>
      </c>
    </row>
    <row r="1119" spans="2:9">
      <c r="B1119" s="126">
        <f>B$912+Sections!EY232</f>
        <v>2209.1880285500001</v>
      </c>
      <c r="C1119" s="126">
        <f>Sections!EZ232</f>
        <v>42.063248144474521</v>
      </c>
      <c r="D1119" s="126">
        <f>Sections!FA232</f>
        <v>151.42769332010829</v>
      </c>
      <c r="E1119" s="8">
        <f>Sections!FB232</f>
        <v>2</v>
      </c>
      <c r="F1119" s="120">
        <f>Sections!FP232</f>
        <v>-9.227967630291781</v>
      </c>
      <c r="G1119" s="126">
        <f>Sections!FI232</f>
        <v>318.47703200345507</v>
      </c>
      <c r="H1119" s="126">
        <f>Sections!FG232</f>
        <v>41.843289894594278</v>
      </c>
      <c r="I1119" s="126">
        <f>I1118+Sections!FH232</f>
        <v>51.074162342109418</v>
      </c>
    </row>
    <row r="1120" spans="2:9">
      <c r="B1120" s="126">
        <f>B$912+Sections!EY233</f>
        <v>2210.1880285500001</v>
      </c>
      <c r="C1120" s="126">
        <f>Sections!EZ233</f>
        <v>41.843289894594278</v>
      </c>
      <c r="D1120" s="126">
        <f>Sections!FA233</f>
        <v>150.63584362053942</v>
      </c>
      <c r="E1120" s="8">
        <f>Sections!FB233</f>
        <v>2</v>
      </c>
      <c r="F1120" s="120">
        <f>Sections!FP233</f>
        <v>-9.240551222514906</v>
      </c>
      <c r="G1120" s="126">
        <f>Sections!FI233</f>
        <v>315.15496365655002</v>
      </c>
      <c r="H1120" s="126">
        <f>Sections!FG233</f>
        <v>41.621866930233026</v>
      </c>
      <c r="I1120" s="126">
        <f>I1119+Sections!FH233</f>
        <v>51.098124436905422</v>
      </c>
    </row>
    <row r="1121" spans="2:9">
      <c r="B1121" s="126">
        <f>B$912+Sections!EY234</f>
        <v>2211.1880285500001</v>
      </c>
      <c r="C1121" s="126">
        <f>Sections!EZ234</f>
        <v>41.621866930233026</v>
      </c>
      <c r="D1121" s="126">
        <f>Sections!FA234</f>
        <v>149.8387209488389</v>
      </c>
      <c r="E1121" s="8">
        <f>Sections!FB234</f>
        <v>2</v>
      </c>
      <c r="F1121" s="120">
        <f>Sections!FP234</f>
        <v>-9.2531519741819732</v>
      </c>
      <c r="G1121" s="126">
        <f>Sections!FI234</f>
        <v>311.82836521644458</v>
      </c>
      <c r="H1121" s="126">
        <f>Sections!FG234</f>
        <v>41.398955334762512</v>
      </c>
      <c r="I1121" s="126">
        <f>I1120+Sections!FH234</f>
        <v>51.122214778887539</v>
      </c>
    </row>
    <row r="1122" spans="2:9">
      <c r="B1122" s="126">
        <f>B$912+Sections!EY235</f>
        <v>2212.1880285500001</v>
      </c>
      <c r="C1122" s="126">
        <f>Sections!EZ235</f>
        <v>41.398955334762512</v>
      </c>
      <c r="D1122" s="126">
        <f>Sections!FA235</f>
        <v>149.03623920514505</v>
      </c>
      <c r="E1122" s="8">
        <f>Sections!FB235</f>
        <v>2</v>
      </c>
      <c r="F1122" s="120">
        <f>Sections!FP235</f>
        <v>-9.2657699086922207</v>
      </c>
      <c r="G1122" s="126">
        <f>Sections!FI235</f>
        <v>308.49723050573903</v>
      </c>
      <c r="H1122" s="126">
        <f>Sections!FG235</f>
        <v>41.174530513319482</v>
      </c>
      <c r="I1122" s="126">
        <f>I1121+Sections!FH235</f>
        <v>51.146435628709476</v>
      </c>
    </row>
    <row r="1123" spans="2:9">
      <c r="B1123" s="126">
        <f>B$912+Sections!EY236</f>
        <v>2213.1880285500001</v>
      </c>
      <c r="C1123" s="126">
        <f>Sections!EZ236</f>
        <v>41.174530513319482</v>
      </c>
      <c r="D1123" s="126">
        <f>Sections!FA236</f>
        <v>148.22830984795013</v>
      </c>
      <c r="E1123" s="8">
        <f>Sections!FB236</f>
        <v>2</v>
      </c>
      <c r="F1123" s="120">
        <f>Sections!FP236</f>
        <v>-9.2784050494768024</v>
      </c>
      <c r="G1123" s="126">
        <f>Sections!FI236</f>
        <v>305.16155333860985</v>
      </c>
      <c r="H1123" s="126">
        <f>Sections!FG236</f>
        <v>40.948567165327333</v>
      </c>
      <c r="I1123" s="126">
        <f>I1122+Sections!FH236</f>
        <v>51.170789313075183</v>
      </c>
    </row>
    <row r="1124" spans="2:9">
      <c r="B1124" s="126">
        <f>B$912+Sections!EY237</f>
        <v>2214.1880285500001</v>
      </c>
      <c r="C1124" s="126">
        <f>Sections!EZ237</f>
        <v>40.948567165327333</v>
      </c>
      <c r="D1124" s="126">
        <f>Sections!FA237</f>
        <v>147.4148417951784</v>
      </c>
      <c r="E1124" s="8">
        <f>Sections!FB237</f>
        <v>2</v>
      </c>
      <c r="F1124" s="120">
        <f>Sections!FP237</f>
        <v>-9.2910574199988147</v>
      </c>
      <c r="G1124" s="126">
        <f>Sections!FI237</f>
        <v>301.82132752079826</v>
      </c>
      <c r="H1124" s="126">
        <f>Sections!FG237</f>
        <v>40.721039255565742</v>
      </c>
      <c r="I1124" s="126">
        <f>I1123+Sections!FH237</f>
        <v>51.195278227466332</v>
      </c>
    </row>
    <row r="1125" spans="2:9">
      <c r="B1125" s="126">
        <f>B$912+Sections!EY238</f>
        <v>2215.1880285500001</v>
      </c>
      <c r="C1125" s="126">
        <f>Sections!EZ238</f>
        <v>40.721039255565742</v>
      </c>
      <c r="D1125" s="126">
        <f>Sections!FA238</f>
        <v>146.59574132003667</v>
      </c>
      <c r="E1125" s="8">
        <f>Sections!FB238</f>
        <v>2</v>
      </c>
      <c r="F1125" s="120">
        <f>Sections!FP238</f>
        <v>-9.3037270437533586</v>
      </c>
      <c r="G1125" s="126">
        <f>Sections!FI238</f>
        <v>298.47654684959872</v>
      </c>
      <c r="H1125" s="126">
        <f>Sections!FG238</f>
        <v>40.491919983693286</v>
      </c>
      <c r="I1125" s="126">
        <f>I1124+Sections!FH238</f>
        <v>51.219904839016195</v>
      </c>
    </row>
    <row r="1126" spans="2:9">
      <c r="B1126" s="126">
        <f>B$912+Sections!EY239</f>
        <v>2216.1880285500001</v>
      </c>
      <c r="C1126" s="126">
        <f>Sections!EZ239</f>
        <v>40.491919983693286</v>
      </c>
      <c r="D1126" s="126">
        <f>Sections!FA239</f>
        <v>145.77091194129582</v>
      </c>
      <c r="E1126" s="8">
        <f>Sections!FB239</f>
        <v>2</v>
      </c>
      <c r="F1126" s="120">
        <f>Sections!FP239</f>
        <v>-9.316413944267568</v>
      </c>
      <c r="G1126" s="126">
        <f>Sections!FI239</f>
        <v>295.12720511384754</v>
      </c>
      <c r="H1126" s="126">
        <f>Sections!FG239</f>
        <v>40.26118175212055</v>
      </c>
      <c r="I1126" s="126">
        <f>I1125+Sections!FH239</f>
        <v>51.244671689539693</v>
      </c>
    </row>
    <row r="1127" spans="2:9">
      <c r="B1127" s="126">
        <f>B$912+Sections!EY240</f>
        <v>2217.1880285500001</v>
      </c>
      <c r="C1127" s="126">
        <f>Sections!EZ240</f>
        <v>40.26118175212055</v>
      </c>
      <c r="D1127" s="126">
        <f>Sections!FA240</f>
        <v>144.94025430763398</v>
      </c>
      <c r="E1127" s="8">
        <f>Sections!FB240</f>
        <v>2</v>
      </c>
      <c r="F1127" s="120">
        <f>Sections!FP240</f>
        <v>-9.3291181451006597</v>
      </c>
      <c r="G1127" s="126">
        <f>Sections!FI240</f>
        <v>291.77329609391126</v>
      </c>
      <c r="H1127" s="126">
        <f>Sections!FG240</f>
        <v>40.028796132123226</v>
      </c>
      <c r="I1127" s="126">
        <f>I1126+Sections!FH240</f>
        <v>51.269581398730089</v>
      </c>
    </row>
    <row r="1128" spans="2:9">
      <c r="B1128" s="126">
        <f>B$912+Sections!EY241</f>
        <v>2218.1880285500001</v>
      </c>
      <c r="C1128" s="126">
        <f>Sections!EZ241</f>
        <v>40.028796132123226</v>
      </c>
      <c r="D1128" s="126">
        <f>Sections!FA241</f>
        <v>144.10366607564362</v>
      </c>
      <c r="E1128" s="8">
        <f>Sections!FB241</f>
        <v>2</v>
      </c>
      <c r="F1128" s="120">
        <f>Sections!FP241</f>
        <v>-9.3418396698439796</v>
      </c>
      <c r="G1128" s="126">
        <f>Sections!FI241</f>
        <v>288.41481356167498</v>
      </c>
      <c r="H1128" s="126">
        <f>Sections!FG241</f>
        <v>39.794733828075735</v>
      </c>
      <c r="I1128" s="126">
        <f>I1127+Sections!FH241</f>
        <v>51.294636667533624</v>
      </c>
    </row>
    <row r="1129" spans="2:9">
      <c r="B1129" s="126">
        <f>B$912+Sections!EY242</f>
        <v>2219.1880285500001</v>
      </c>
      <c r="C1129" s="126">
        <f>Sections!EZ242</f>
        <v>39.794733828075735</v>
      </c>
      <c r="D1129" s="126">
        <f>Sections!FA242</f>
        <v>143.26104178107266</v>
      </c>
      <c r="E1129" s="8">
        <f>Sections!FB242</f>
        <v>2</v>
      </c>
      <c r="F1129" s="120">
        <f>Sections!FP242</f>
        <v>-9.3545785421210397</v>
      </c>
      <c r="G1129" s="126">
        <f>Sections!FI242</f>
        <v>285.05175128053116</v>
      </c>
      <c r="H1129" s="126">
        <f>Sections!FG242</f>
        <v>39.558964639676212</v>
      </c>
      <c r="I1129" s="126">
        <f>I1128+Sections!FH242</f>
        <v>51.319840281714413</v>
      </c>
    </row>
    <row r="1130" spans="2:9">
      <c r="B1130" s="126">
        <f>B$912+Sections!EY243</f>
        <v>2220.1880285500001</v>
      </c>
      <c r="C1130" s="126">
        <f>Sections!EZ243</f>
        <v>39.558964639676212</v>
      </c>
      <c r="D1130" s="126">
        <f>Sections!FA243</f>
        <v>142.41227270283437</v>
      </c>
      <c r="E1130" s="8">
        <f>Sections!FB243</f>
        <v>2</v>
      </c>
      <c r="F1130" s="120">
        <f>Sections!FP243</f>
        <v>-9.3673347855875679</v>
      </c>
      <c r="G1130" s="126">
        <f>Sections!FI243</f>
        <v>281.68410300536749</v>
      </c>
      <c r="H1130" s="126">
        <f>Sections!FG243</f>
        <v>39.32145742202313</v>
      </c>
      <c r="I1130" s="126">
        <f>I1129+Sections!FH243</f>
        <v>51.345195115622829</v>
      </c>
    </row>
    <row r="1131" spans="2:9">
      <c r="B1131" s="126">
        <f>B$912+Sections!EY244</f>
        <v>2221.1880285500001</v>
      </c>
      <c r="C1131" s="126">
        <f>Sections!EZ244</f>
        <v>39.32145742202313</v>
      </c>
      <c r="D1131" s="126">
        <f>Sections!FA244</f>
        <v>141.55724671928328</v>
      </c>
      <c r="E1131" s="8">
        <f>Sections!FB244</f>
        <v>2</v>
      </c>
      <c r="F1131" s="120">
        <f>Sections!FP244</f>
        <v>-9.3801084239315511</v>
      </c>
      <c r="G1131" s="126">
        <f>Sections!FI244</f>
        <v>278.31186248255602</v>
      </c>
      <c r="H1131" s="126">
        <f>Sections!FG244</f>
        <v>39.082180043392086</v>
      </c>
      <c r="I1131" s="126">
        <f>I1130+Sections!FH244</f>
        <v>51.370704136181757</v>
      </c>
    </row>
    <row r="1132" spans="2:9">
      <c r="B1132" s="126">
        <f>B$912+Sections!EY245</f>
        <v>2222.1880285500001</v>
      </c>
      <c r="C1132" s="126">
        <f>Sections!EZ245</f>
        <v>39.082180043392086</v>
      </c>
      <c r="D1132" s="126">
        <f>Sections!FA245</f>
        <v>140.69584815621153</v>
      </c>
      <c r="E1132" s="8">
        <f>Sections!FB245</f>
        <v>2</v>
      </c>
      <c r="F1132" s="120">
        <f>Sections!FP245</f>
        <v>-9.3928994808732753</v>
      </c>
      <c r="G1132" s="126">
        <f>Sections!FI245</f>
        <v>274.93502344994062</v>
      </c>
      <c r="H1132" s="126">
        <f>Sections!FG245</f>
        <v>38.841099340548638</v>
      </c>
      <c r="I1132" s="126">
        <f>I1131+Sections!FH245</f>
        <v>51.396370407106339</v>
      </c>
    </row>
    <row r="1133" spans="2:9">
      <c r="B1133" s="126">
        <f>B$912+Sections!EY246</f>
        <v>2223.1880285500001</v>
      </c>
      <c r="C1133" s="126">
        <f>Sections!EZ246</f>
        <v>38.841099340548638</v>
      </c>
      <c r="D1133" s="126">
        <f>Sections!FA246</f>
        <v>139.8279576259751</v>
      </c>
      <c r="E1133" s="8">
        <f>Sections!FB246</f>
        <v>2</v>
      </c>
      <c r="F1133" s="120">
        <f>Sections!FP246</f>
        <v>-9.405707980165376</v>
      </c>
      <c r="G1133" s="126">
        <f>Sections!FI246</f>
        <v>271.55357963682621</v>
      </c>
      <c r="H1133" s="126">
        <f>Sections!FG246</f>
        <v>38.598181071418857</v>
      </c>
      <c r="I1133" s="126">
        <f>I1132+Sections!FH246</f>
        <v>51.422197093374088</v>
      </c>
    </row>
    <row r="1134" spans="2:9">
      <c r="B1134" s="126">
        <f>B$912+Sections!EY247</f>
        <v>2224.1880285500001</v>
      </c>
      <c r="C1134" s="126">
        <f>Sections!EZ247</f>
        <v>38.598181071418857</v>
      </c>
      <c r="D1134" s="126">
        <f>Sections!FA247</f>
        <v>138.95345185710789</v>
      </c>
      <c r="E1134" s="8">
        <f>Sections!FB247</f>
        <v>2</v>
      </c>
      <c r="F1134" s="120">
        <f>Sections!FP247</f>
        <v>-9.4185339455928734</v>
      </c>
      <c r="G1134" s="126">
        <f>Sections!FI247</f>
        <v>268.16752476396664</v>
      </c>
      <c r="H1134" s="126">
        <f>Sections!FG247</f>
        <v>38.353389864923948</v>
      </c>
      <c r="I1134" s="126">
        <f>I1133+Sections!FH247</f>
        <v>51.448187465963812</v>
      </c>
    </row>
    <row r="1135" spans="2:9">
      <c r="B1135" s="126">
        <f>B$912+Sections!EY248</f>
        <v>2225.1880285500001</v>
      </c>
      <c r="C1135" s="126">
        <f>Sections!EZ248</f>
        <v>38.353389864923948</v>
      </c>
      <c r="D1135" s="126">
        <f>Sections!FA248</f>
        <v>138.07220351372621</v>
      </c>
      <c r="E1135" s="8">
        <f>Sections!FB248</f>
        <v>2</v>
      </c>
      <c r="F1135" s="120">
        <f>Sections!FP248</f>
        <v>-9.4313774009732292</v>
      </c>
      <c r="G1135" s="126">
        <f>Sections!FI248</f>
        <v>264.77685254355316</v>
      </c>
      <c r="H1135" s="126">
        <f>Sections!FG248</f>
        <v>38.106689167768231</v>
      </c>
      <c r="I1135" s="126">
        <f>I1134+Sections!FH248</f>
        <v>51.474344906883339</v>
      </c>
    </row>
    <row r="1136" spans="2:9">
      <c r="B1136" s="126">
        <f>B$912+Sections!EY249</f>
        <v>2226.1880285500001</v>
      </c>
      <c r="C1136" s="126">
        <f>Sections!EZ249</f>
        <v>38.106689167768231</v>
      </c>
      <c r="D1136" s="126">
        <f>Sections!FA249</f>
        <v>137.18408100396564</v>
      </c>
      <c r="E1136" s="8">
        <f>Sections!FB249</f>
        <v>2</v>
      </c>
      <c r="F1136" s="120">
        <f>Sections!FP249</f>
        <v>-9.4442383701563735</v>
      </c>
      <c r="G1136" s="126">
        <f>Sections!FI249</f>
        <v>261.38155667920284</v>
      </c>
      <c r="H1136" s="126">
        <f>Sections!FG249</f>
        <v>37.858041187950967</v>
      </c>
      <c r="I1136" s="126">
        <f>I1135+Sections!FH249</f>
        <v>51.500672914507859</v>
      </c>
    </row>
    <row r="1137" spans="2:9">
      <c r="B1137" s="126">
        <f>B$912+Sections!EY250</f>
        <v>2227.1880285500001</v>
      </c>
      <c r="C1137" s="126">
        <f>Sections!EZ250</f>
        <v>37.858041187950967</v>
      </c>
      <c r="D1137" s="126">
        <f>Sections!FA250</f>
        <v>136.28894827662347</v>
      </c>
      <c r="E1137" s="8">
        <f>Sections!FB250</f>
        <v>2</v>
      </c>
      <c r="F1137" s="120">
        <f>Sections!FP250</f>
        <v>-9.4571168770247684</v>
      </c>
      <c r="G1137" s="126">
        <f>Sections!FI250</f>
        <v>257.98163086594656</v>
      </c>
      <c r="H1137" s="126">
        <f>Sections!FG250</f>
        <v>37.607406834751878</v>
      </c>
      <c r="I1137" s="126">
        <f>I1136+Sections!FH250</f>
        <v>51.527175109252646</v>
      </c>
    </row>
    <row r="1138" spans="2:9">
      <c r="B1138" s="126">
        <f>B$912+Sections!EY251</f>
        <v>2228.1880285500001</v>
      </c>
      <c r="C1138" s="126">
        <f>Sections!EZ251</f>
        <v>37.607406834751878</v>
      </c>
      <c r="D1138" s="126">
        <f>Sections!FA251</f>
        <v>135.38666460510677</v>
      </c>
      <c r="E1138" s="8">
        <f>Sections!FB251</f>
        <v>2</v>
      </c>
      <c r="F1138" s="120">
        <f>Sections!FP251</f>
        <v>-9.4700129454934387</v>
      </c>
      <c r="G1138" s="126">
        <f>Sections!FI251</f>
        <v>254.5770687902176</v>
      </c>
      <c r="H1138" s="126">
        <f>Sections!FG251</f>
        <v>37.354745654917203</v>
      </c>
      <c r="I1138" s="126">
        <f>I1137+Sections!FH251</f>
        <v>51.553855239606101</v>
      </c>
    </row>
    <row r="1139" spans="2:9">
      <c r="B1139" s="126">
        <f>B$912+Sections!EY252</f>
        <v>2229.1880285500001</v>
      </c>
      <c r="C1139" s="126">
        <f>Sections!EZ252</f>
        <v>37.354745654917203</v>
      </c>
      <c r="D1139" s="126">
        <f>Sections!FA252</f>
        <v>134.47708435770193</v>
      </c>
      <c r="E1139" s="8">
        <f>Sections!FB252</f>
        <v>2</v>
      </c>
      <c r="F1139" s="120">
        <f>Sections!FP252</f>
        <v>-9.4829265995100211</v>
      </c>
      <c r="G1139" s="126">
        <f>Sections!FI252</f>
        <v>251.16786412984001</v>
      </c>
      <c r="H1139" s="126">
        <f>Sections!FG252</f>
        <v>37.100015764747802</v>
      </c>
      <c r="I1139" s="126">
        <f>I1138+Sections!FH252</f>
        <v>51.580717188551539</v>
      </c>
    </row>
    <row r="1140" spans="2:9">
      <c r="B1140" s="126">
        <f>B$912+Sections!EY253</f>
        <v>2230.1880285500001</v>
      </c>
      <c r="C1140" s="126">
        <f>Sections!EZ253</f>
        <v>37.100015764747802</v>
      </c>
      <c r="D1140" s="126">
        <f>Sections!FA253</f>
        <v>133.56005675309208</v>
      </c>
      <c r="E1140" s="8">
        <f>Sections!FB253</f>
        <v>2</v>
      </c>
      <c r="F1140" s="120">
        <f>Sections!FP253</f>
        <v>-9.4958578630548072</v>
      </c>
      <c r="G1140" s="126">
        <f>Sections!FI253</f>
        <v>247.75401055401639</v>
      </c>
      <c r="H1140" s="126">
        <f>Sections!FG253</f>
        <v>36.843173777762765</v>
      </c>
      <c r="I1140" s="126">
        <f>I1139+Sections!FH253</f>
        <v>51.607764980408696</v>
      </c>
    </row>
    <row r="1141" spans="2:9">
      <c r="B1141" s="126">
        <f>B$912+Sections!EY254</f>
        <v>2231.1880285500001</v>
      </c>
      <c r="C1141" s="126">
        <f>Sections!EZ254</f>
        <v>36.843173777762765</v>
      </c>
      <c r="D1141" s="126">
        <f>Sections!FA254</f>
        <v>132.63542559994596</v>
      </c>
      <c r="E1141" s="8">
        <f>Sections!FB254</f>
        <v>2</v>
      </c>
      <c r="F1141" s="120">
        <f>Sections!FP254</f>
        <v>-9.5088067601407911</v>
      </c>
      <c r="G1141" s="126">
        <f>Sections!FI254</f>
        <v>244.33550172331664</v>
      </c>
      <c r="H1141" s="126">
        <f>Sections!FG254</f>
        <v>36.58417472758056</v>
      </c>
      <c r="I1141" s="126">
        <f>I1140+Sections!FH254</f>
        <v>51.635002788128993</v>
      </c>
    </row>
    <row r="1142" spans="2:9">
      <c r="B1142" s="126">
        <f>B$912+Sections!EY255</f>
        <v>2232.1880285500001</v>
      </c>
      <c r="C1142" s="126">
        <f>Sections!EZ255</f>
        <v>36.58417472758056</v>
      </c>
      <c r="D1142" s="126">
        <f>Sections!FA255</f>
        <v>131.70302901929003</v>
      </c>
      <c r="E1142" s="8">
        <f>Sections!FB255</f>
        <v>2</v>
      </c>
      <c r="F1142" s="120">
        <f>Sections!FP255</f>
        <v>-9.5217733148137107</v>
      </c>
      <c r="G1142" s="126">
        <f>Sections!FI255</f>
        <v>240.91233128966593</v>
      </c>
      <c r="H1142" s="126">
        <f>Sections!FG255</f>
        <v>36.322971985625252</v>
      </c>
      <c r="I1142" s="126">
        <f>I1141+Sections!FH255</f>
        <v>51.662434941081948</v>
      </c>
    </row>
    <row r="1143" spans="2:9">
      <c r="B1143" s="126">
        <f>B$912+Sections!EY256</f>
        <v>2233.1880285500001</v>
      </c>
      <c r="C1143" s="126">
        <f>Sections!EZ256</f>
        <v>36.322971985625252</v>
      </c>
      <c r="D1143" s="126">
        <f>Sections!FA256</f>
        <v>130.7626991482509</v>
      </c>
      <c r="E1143" s="8">
        <f>Sections!FB256</f>
        <v>2</v>
      </c>
      <c r="F1143" s="120">
        <f>Sections!FP256</f>
        <v>-9.5347575511520919</v>
      </c>
      <c r="G1143" s="126">
        <f>Sections!FI256</f>
        <v>237.48449289633299</v>
      </c>
      <c r="H1143" s="126">
        <f>Sections!FG256</f>
        <v>36.059517173226439</v>
      </c>
      <c r="I1143" s="126">
        <f>I1142+Sections!FH256</f>
        <v>51.690065933373617</v>
      </c>
    </row>
    <row r="1144" spans="2:9">
      <c r="B1144" s="126">
        <f>B$912+Sections!EY257</f>
        <v>2234.1880285500001</v>
      </c>
      <c r="C1144" s="126">
        <f>Sections!EZ257</f>
        <v>36.059517173226439</v>
      </c>
      <c r="D1144" s="126">
        <f>Sections!FA257</f>
        <v>129.8142618236152</v>
      </c>
      <c r="E1144" s="8">
        <f>Sections!FB257</f>
        <v>2</v>
      </c>
      <c r="F1144" s="120">
        <f>Sections!FP257</f>
        <v>-9.5477594932673</v>
      </c>
      <c r="G1144" s="126">
        <f>Sections!FI257</f>
        <v>234.05198017791824</v>
      </c>
      <c r="H1144" s="126">
        <f>Sections!FG257</f>
        <v>35.793760067638573</v>
      </c>
      <c r="I1144" s="126">
        <f>I1143+Sections!FH257</f>
        <v>51.717900432742319</v>
      </c>
    </row>
    <row r="1145" spans="2:9">
      <c r="B1145" s="126">
        <f>B$912+Sections!EY258</f>
        <v>2235.1880285500001</v>
      </c>
      <c r="C1145" s="126">
        <f>Sections!EZ258</f>
        <v>35.793760067638573</v>
      </c>
      <c r="D1145" s="126">
        <f>Sections!FA258</f>
        <v>128.85753624349886</v>
      </c>
      <c r="E1145" s="8">
        <f>Sections!FB258</f>
        <v>2</v>
      </c>
      <c r="F1145" s="120">
        <f>Sections!FP258</f>
        <v>-9.5607791653035736</v>
      </c>
      <c r="G1145" s="126">
        <f>Sections!FI258</f>
        <v>230.61478676034196</v>
      </c>
      <c r="H1145" s="126">
        <f>Sections!FG258</f>
        <v>35.525648501456949</v>
      </c>
      <c r="I1145" s="126">
        <f>I1144+Sections!FH258</f>
        <v>51.74594329008125</v>
      </c>
    </row>
    <row r="1146" spans="2:9">
      <c r="B1146" s="126">
        <f>B$912+Sections!EY259</f>
        <v>2236.1880285500001</v>
      </c>
      <c r="C1146" s="126">
        <f>Sections!EZ259</f>
        <v>35.525648501456949</v>
      </c>
      <c r="D1146" s="126">
        <f>Sections!FA259</f>
        <v>127.89233460524503</v>
      </c>
      <c r="E1146" s="8">
        <f>Sections!FB259</f>
        <v>2</v>
      </c>
      <c r="F1146" s="120">
        <f>Sections!FP259</f>
        <v>-9.5738165914380779</v>
      </c>
      <c r="G1146" s="126">
        <f>Sections!FI259</f>
        <v>227.17290626083266</v>
      </c>
      <c r="H1146" s="126">
        <f>Sections!FG259</f>
        <v>35.255128254853851</v>
      </c>
      <c r="I1146" s="126">
        <f>I1145+Sections!FH259</f>
        <v>51.77419954964288</v>
      </c>
    </row>
    <row r="1147" spans="2:9">
      <c r="B1147" s="126">
        <f>B$912+Sections!EY260</f>
        <v>2237.1880285500001</v>
      </c>
      <c r="C1147" s="126">
        <f>Sections!EZ260</f>
        <v>35.255128254853851</v>
      </c>
      <c r="D1147" s="126">
        <f>Sections!FA260</f>
        <v>126.91846171747386</v>
      </c>
      <c r="E1147" s="8">
        <f>Sections!FB260</f>
        <v>2</v>
      </c>
      <c r="F1147" s="120">
        <f>Sections!FP260</f>
        <v>-9.5868717958809491</v>
      </c>
      <c r="G1147" s="126">
        <f>Sections!FI260</f>
        <v>223.72633228791497</v>
      </c>
      <c r="H1147" s="126">
        <f>Sections!FG260</f>
        <v>34.982142939997722</v>
      </c>
      <c r="I1147" s="126">
        <f>I1146+Sections!FH260</f>
        <v>51.802674459985731</v>
      </c>
    </row>
    <row r="1148" spans="2:9">
      <c r="B1148" s="126">
        <f>B$912+Sections!EY261</f>
        <v>2238.1880285500001</v>
      </c>
      <c r="C1148" s="126">
        <f>Sections!EZ261</f>
        <v>34.982142939997722</v>
      </c>
      <c r="D1148" s="126">
        <f>Sections!FA261</f>
        <v>125.9357145839918</v>
      </c>
      <c r="E1148" s="8">
        <f>Sections!FB261</f>
        <v>2</v>
      </c>
      <c r="F1148" s="120">
        <f>Sections!FP261</f>
        <v>-9.5999448028753314</v>
      </c>
      <c r="G1148" s="126">
        <f>Sections!FI261</f>
        <v>220.27505844139785</v>
      </c>
      <c r="H1148" s="126">
        <f>Sections!FG261</f>
        <v>34.706633876950406</v>
      </c>
      <c r="I1148" s="126">
        <f>I1147+Sections!FH261</f>
        <v>51.83137348573063</v>
      </c>
    </row>
    <row r="1149" spans="2:9">
      <c r="B1149" s="126">
        <f>B$912+Sections!EY262</f>
        <v>2239.1880285500001</v>
      </c>
      <c r="C1149" s="126">
        <f>Sections!EZ262</f>
        <v>34.706633876950406</v>
      </c>
      <c r="D1149" s="126">
        <f>Sections!FA262</f>
        <v>124.94388195702146</v>
      </c>
      <c r="E1149" s="8">
        <f>Sections!FB262</f>
        <v>2</v>
      </c>
      <c r="F1149" s="120">
        <f>Sections!FP262</f>
        <v>-9.6130356366974343</v>
      </c>
      <c r="G1149" s="126">
        <f>Sections!FI262</f>
        <v>216.81907831236268</v>
      </c>
      <c r="H1149" s="126">
        <f>Sections!FG262</f>
        <v>34.42853996026097</v>
      </c>
      <c r="I1149" s="126">
        <f>I1148+Sections!FH262</f>
        <v>51.860302320200752</v>
      </c>
    </row>
    <row r="1150" spans="2:9">
      <c r="B1150" s="126">
        <f>B$912+Sections!EY263</f>
        <v>2240.1880285500001</v>
      </c>
      <c r="C1150" s="126">
        <f>Sections!EZ263</f>
        <v>34.42853996026097</v>
      </c>
      <c r="D1150" s="126">
        <f>Sections!FA263</f>
        <v>123.9427438569395</v>
      </c>
      <c r="E1150" s="8">
        <f>Sections!FB263</f>
        <v>2</v>
      </c>
      <c r="F1150" s="120">
        <f>Sections!FP263</f>
        <v>-9.6261443216565681</v>
      </c>
      <c r="G1150" s="126">
        <f>Sections!FI263</f>
        <v>213.35838548315155</v>
      </c>
      <c r="H1150" s="126">
        <f>Sections!FG263</f>
        <v>34.147797515388504</v>
      </c>
      <c r="I1150" s="126">
        <f>I1149+Sections!FH263</f>
        <v>51.889466899028108</v>
      </c>
    </row>
    <row r="1151" spans="2:9">
      <c r="B1151" s="126">
        <f>B$912+Sections!EY264</f>
        <v>2241.1880285500001</v>
      </c>
      <c r="C1151" s="126">
        <f>Sections!EZ264</f>
        <v>34.147797515388504</v>
      </c>
      <c r="D1151" s="126">
        <f>Sections!FA264</f>
        <v>122.93207105539862</v>
      </c>
      <c r="E1151" s="8">
        <f>Sections!FB264</f>
        <v>2</v>
      </c>
      <c r="F1151" s="120">
        <f>Sections!FP264</f>
        <v>-9.6392708820951896</v>
      </c>
      <c r="G1151" s="126">
        <f>Sections!FI264</f>
        <v>209.89297352735517</v>
      </c>
      <c r="H1151" s="126">
        <f>Sections!FG264</f>
        <v>33.864340143988969</v>
      </c>
      <c r="I1151" s="126">
        <f>I1150+Sections!FH264</f>
        <v>51.918873414818222</v>
      </c>
    </row>
    <row r="1152" spans="2:9">
      <c r="B1152" s="126">
        <f>B$912+Sections!EY265</f>
        <v>2242.1880285500001</v>
      </c>
      <c r="C1152" s="126">
        <f>Sections!EZ265</f>
        <v>33.864340143988969</v>
      </c>
      <c r="D1152" s="126">
        <f>Sections!FA265</f>
        <v>121.91162451836028</v>
      </c>
      <c r="E1152" s="8">
        <f>Sections!FB265</f>
        <v>2</v>
      </c>
      <c r="F1152" s="120">
        <f>Sections!FP265</f>
        <v>-9.6524153423889558</v>
      </c>
      <c r="G1152" s="126">
        <f>Sections!FI265</f>
        <v>206.4228360098009</v>
      </c>
      <c r="H1152" s="126">
        <f>Sections!FG265</f>
        <v>33.578098556991058</v>
      </c>
      <c r="I1152" s="126">
        <f>I1151+Sections!FH265</f>
        <v>51.948528332975428</v>
      </c>
    </row>
    <row r="1153" spans="1:14">
      <c r="B1153" s="126">
        <f>B$912+Sections!EY266</f>
        <v>2243.1880285500001</v>
      </c>
      <c r="C1153" s="126">
        <f>Sections!EZ266</f>
        <v>33.578098556991058</v>
      </c>
      <c r="D1153" s="126">
        <f>Sections!FA266</f>
        <v>120.88115480516781</v>
      </c>
      <c r="E1153" s="8">
        <f>Sections!FB266</f>
        <v>2</v>
      </c>
      <c r="F1153" s="120">
        <f>Sections!FP266</f>
        <v>-9.6655777269467595</v>
      </c>
      <c r="G1153" s="126">
        <f>Sections!FI266</f>
        <v>202.94796648654088</v>
      </c>
      <c r="H1153" s="126">
        <f>Sections!FG266</f>
        <v>33.289000394261038</v>
      </c>
      <c r="I1153" s="126">
        <f>I1152+Sections!FH266</f>
        <v>51.978438408802973</v>
      </c>
    </row>
    <row r="1154" spans="1:14">
      <c r="B1154" s="126">
        <f>B$912+Sections!EY267</f>
        <v>2244.1880285500001</v>
      </c>
      <c r="C1154" s="126">
        <f>Sections!EZ267</f>
        <v>33.289000394261038</v>
      </c>
      <c r="D1154" s="126">
        <f>Sections!FA267</f>
        <v>119.84040141933974</v>
      </c>
      <c r="E1154" s="8">
        <f>Sections!FB267</f>
        <v>2</v>
      </c>
      <c r="F1154" s="120">
        <f>Sections!FP267</f>
        <v>-9.6787580602107788</v>
      </c>
      <c r="G1154" s="126">
        <f>Sections!FI267</f>
        <v>199.46835850484007</v>
      </c>
      <c r="H1154" s="126">
        <f>Sections!FG267</f>
        <v>32.996970029514678</v>
      </c>
      <c r="I1154" s="126">
        <f>I1153+Sections!FH267</f>
        <v>52.00861070600574</v>
      </c>
    </row>
    <row r="1155" spans="1:14">
      <c r="B1155" s="126">
        <f>B$912+Sections!EY268</f>
        <v>2245.1880285500001</v>
      </c>
      <c r="C1155" s="126">
        <f>Sections!EZ268</f>
        <v>32.996970029514678</v>
      </c>
      <c r="D1155" s="126">
        <f>Sections!FA268</f>
        <v>118.78909210625284</v>
      </c>
      <c r="E1155" s="8">
        <f>Sections!FB268</f>
        <v>2</v>
      </c>
      <c r="F1155" s="120">
        <f>Sections!FP268</f>
        <v>-9.6919563666565196</v>
      </c>
      <c r="G1155" s="126">
        <f>Sections!FI268</f>
        <v>195.98400560316418</v>
      </c>
      <c r="H1155" s="126">
        <f>Sections!FG268</f>
        <v>32.701928358972609</v>
      </c>
      <c r="I1155" s="126">
        <f>I1154+Sections!FH268</f>
        <v>52.039052616738758</v>
      </c>
    </row>
    <row r="1156" spans="1:14">
      <c r="B1156" s="126">
        <f>B$912+Sections!EY269</f>
        <v>2246.1880285500001</v>
      </c>
      <c r="C1156" s="126">
        <f>Sections!EZ269</f>
        <v>32.701928358972609</v>
      </c>
      <c r="D1156" s="126">
        <f>Sections!FA269</f>
        <v>117.7269420923014</v>
      </c>
      <c r="E1156" s="8">
        <f>Sections!FB269</f>
        <v>2</v>
      </c>
      <c r="F1156" s="120">
        <f>Sections!FP269</f>
        <v>-9.7051726707928694</v>
      </c>
      <c r="G1156" s="126">
        <f>Sections!FI269</f>
        <v>192.49490131116787</v>
      </c>
      <c r="H1156" s="126">
        <f>Sections!FG269</f>
        <v>32.403792572070806</v>
      </c>
      <c r="I1156" s="126">
        <f>I1155+Sections!FH269</f>
        <v>52.069771883362321</v>
      </c>
    </row>
    <row r="1157" spans="1:14">
      <c r="B1157" s="126">
        <f>B$912+Sections!EY270</f>
        <v>2247.1880285500001</v>
      </c>
      <c r="C1157" s="126">
        <f>Sections!EZ270</f>
        <v>32.403792572070806</v>
      </c>
      <c r="D1157" s="126">
        <f>Sections!FA270</f>
        <v>116.6536532594549</v>
      </c>
      <c r="E1157" s="8">
        <f>Sections!FB270</f>
        <v>1</v>
      </c>
      <c r="F1157" s="120">
        <f>Sections!FP270</f>
        <v>-9.7184069971621323</v>
      </c>
      <c r="G1157" s="126">
        <f>Sections!FI270</f>
        <v>189.00103914968241</v>
      </c>
      <c r="H1157" s="126">
        <f>Sections!FG270</f>
        <v>32.102475902326709</v>
      </c>
      <c r="I1157" s="126">
        <f>I1156+Sections!FH270</f>
        <v>52.100776622084631</v>
      </c>
    </row>
    <row r="1158" spans="1:14">
      <c r="B1158" s="126">
        <f>B$912+Sections!EY271</f>
        <v>2248.1880285500001</v>
      </c>
      <c r="C1158" s="126">
        <f>Sections!EZ271</f>
        <v>32.102475902326709</v>
      </c>
      <c r="D1158" s="126">
        <f>Sections!FA271</f>
        <v>115.56891324837616</v>
      </c>
      <c r="E1158" s="8">
        <f>Sections!FB271</f>
        <v>1</v>
      </c>
      <c r="F1158" s="120">
        <f>Sections!FP271</f>
        <v>-9.7316593703400809</v>
      </c>
      <c r="G1158" s="126">
        <f>Sections!FI271</f>
        <v>185.50241263070407</v>
      </c>
      <c r="H1158" s="126">
        <f>Sections!FG271</f>
        <v>31.797887356218919</v>
      </c>
      <c r="I1158" s="126">
        <f>I1157+Sections!FH271</f>
        <v>52.132075348696056</v>
      </c>
    </row>
    <row r="1159" spans="1:14">
      <c r="B1159" s="126">
        <f>B$912+Sections!EY272</f>
        <v>2249.1880285500001</v>
      </c>
      <c r="C1159" s="126">
        <f>Sections!EZ272</f>
        <v>31.797887356218919</v>
      </c>
      <c r="D1159" s="126">
        <f>Sections!FA272</f>
        <v>114.47239448238811</v>
      </c>
      <c r="E1159" s="8">
        <f>Sections!FB272</f>
        <v>1</v>
      </c>
      <c r="F1159" s="120">
        <f>Sections!FP272</f>
        <v>-9.7449298149359986</v>
      </c>
      <c r="G1159" s="126">
        <f>Sections!FI272</f>
        <v>181.99901525738164</v>
      </c>
      <c r="H1159" s="126">
        <f>Sections!FG272</f>
        <v>31.489931417659758</v>
      </c>
      <c r="I1159" s="126">
        <f>I1158+Sections!FH272</f>
        <v>52.163677006625612</v>
      </c>
    </row>
    <row r="1160" spans="1:14">
      <c r="B1160" s="126">
        <f>B$912+Sections!EY273</f>
        <v>2250.1880285500001</v>
      </c>
      <c r="C1160" s="126">
        <f>Sections!EZ273</f>
        <v>31.489931417659758</v>
      </c>
      <c r="D1160" s="126">
        <f>Sections!FA273</f>
        <v>113.36375310357514</v>
      </c>
      <c r="E1160" s="8">
        <f>Sections!FB273</f>
        <v>1</v>
      </c>
      <c r="F1160" s="120">
        <f>Sections!FP273</f>
        <v>-9.7582183555927298</v>
      </c>
      <c r="G1160" s="126">
        <f>Sections!FI273</f>
        <v>178.49084052400471</v>
      </c>
      <c r="H1160" s="126">
        <f>Sections!FG273</f>
        <v>31.178507725318248</v>
      </c>
      <c r="I1160" s="126">
        <f>I1159+Sections!FH273</f>
        <v>52.195590997581043</v>
      </c>
    </row>
    <row r="1161" spans="1:14">
      <c r="B1161" s="126">
        <f>B$912+Sections!EY274</f>
        <v>2251.1880285500001</v>
      </c>
      <c r="C1161" s="126">
        <f>Sections!EZ274</f>
        <v>31.178507725318248</v>
      </c>
      <c r="D1161" s="126">
        <f>Sections!FA274</f>
        <v>112.2426278111457</v>
      </c>
      <c r="E1161" s="8">
        <f>Sections!FB274</f>
        <v>1</v>
      </c>
      <c r="F1161" s="120">
        <f>Sections!FP274</f>
        <v>-9.77152501698672</v>
      </c>
      <c r="G1161" s="126">
        <f>Sections!FI274</f>
        <v>174.97788191599133</v>
      </c>
      <c r="H1161" s="126">
        <f>Sections!FG274</f>
        <v>30.863510719679251</v>
      </c>
      <c r="I1161" s="126">
        <f>I1160+Sections!FH274</f>
        <v>52.227827215069247</v>
      </c>
    </row>
    <row r="1162" spans="1:14">
      <c r="B1162" s="126">
        <f>B$912+Sections!EY275</f>
        <v>2252.1880285500001</v>
      </c>
      <c r="C1162" s="126">
        <f>Sections!EZ275</f>
        <v>30.863510719679251</v>
      </c>
      <c r="D1162" s="126">
        <f>Sections!FA275</f>
        <v>111.1086385908453</v>
      </c>
      <c r="E1162" s="8">
        <f>Sections!FB275</f>
        <v>1</v>
      </c>
      <c r="F1162" s="120">
        <f>Sections!FP275</f>
        <v>-9.7848498238280666</v>
      </c>
      <c r="G1162" s="126">
        <f>Sections!FI275</f>
        <v>171.46013290987608</v>
      </c>
      <c r="H1162" s="126">
        <f>Sections!FG275</f>
        <v>30.544829256293117</v>
      </c>
      <c r="I1162" s="126">
        <f>I1161+Sections!FH275</f>
        <v>52.260396081135035</v>
      </c>
    </row>
    <row r="1163" spans="1:14">
      <c r="B1163" s="126">
        <f>B$912+Sections!EY276</f>
        <v>2253.1880285500001</v>
      </c>
      <c r="C1163" s="126">
        <f>Sections!EZ276</f>
        <v>30.544829256293117</v>
      </c>
      <c r="D1163" s="126">
        <f>Sections!FA276</f>
        <v>109.96138532265522</v>
      </c>
      <c r="E1163" s="8">
        <f>Sections!FB276</f>
        <v>1</v>
      </c>
      <c r="F1163" s="120">
        <f>Sections!FP276</f>
        <v>-9.7981928008605585</v>
      </c>
      <c r="G1163" s="126">
        <f>Sections!FI276</f>
        <v>167.93758697329798</v>
      </c>
      <c r="H1163" s="126">
        <f>Sections!FG276</f>
        <v>30.222346181168312</v>
      </c>
      <c r="I1163" s="126">
        <f>I1162+Sections!FH276</f>
        <v>52.293308586704072</v>
      </c>
    </row>
    <row r="1164" spans="1:14">
      <c r="B1164" s="126">
        <f>B$912+Sections!EY277</f>
        <v>2254.1880285500001</v>
      </c>
      <c r="C1164" s="126">
        <f>Sections!EZ277</f>
        <v>30.222346181168312</v>
      </c>
      <c r="D1164" s="126">
        <f>Sections!FA277</f>
        <v>108.80044625220593</v>
      </c>
      <c r="E1164" s="8">
        <f>Sections!FB277</f>
        <v>1</v>
      </c>
      <c r="F1164" s="120">
        <f>Sections!FP277</f>
        <v>-9.8115539728617325</v>
      </c>
      <c r="G1164" s="126">
        <f>Sections!FI277</f>
        <v>164.41023756498819</v>
      </c>
      <c r="H1164" s="126">
        <f>Sections!FG277</f>
        <v>29.895937863673979</v>
      </c>
      <c r="I1164" s="126">
        <f>I1163+Sections!FH277</f>
        <v>52.326576335971637</v>
      </c>
    </row>
    <row r="1165" spans="1:14">
      <c r="B1165" s="126">
        <f>B$912+Sections!EY278</f>
        <v>2255.1880285500001</v>
      </c>
      <c r="C1165" s="126">
        <f>Sections!EZ278</f>
        <v>29.895937863673979</v>
      </c>
      <c r="D1165" s="126">
        <f>Sections!FA278</f>
        <v>107.62537630922633</v>
      </c>
      <c r="E1165" s="8">
        <f>Sections!FB278</f>
        <v>1</v>
      </c>
      <c r="F1165" s="120">
        <f>Sections!FP278</f>
        <v>-9.8249333646429076</v>
      </c>
      <c r="G1165" s="126">
        <f>Sections!FI278</f>
        <v>160.87807813475797</v>
      </c>
      <c r="H1165" s="126">
        <f>Sections!FG278</f>
        <v>29.565473681633609</v>
      </c>
      <c r="I1165" s="126">
        <f>I1164+Sections!FH278</f>
        <v>52.360211595344452</v>
      </c>
    </row>
    <row r="1166" spans="1:14" ht="14.25" customHeight="1">
      <c r="B1166" s="126">
        <f>B$912+Sections!EY279</f>
        <v>2256.1880285500001</v>
      </c>
      <c r="C1166" s="126">
        <f>Sections!EZ279</f>
        <v>29.565473681633609</v>
      </c>
      <c r="D1166" s="126">
        <f>Sections!FA279</f>
        <v>106.435705253881</v>
      </c>
      <c r="E1166" s="8">
        <f>Sections!FB279</f>
        <v>1</v>
      </c>
      <c r="F1166" s="120">
        <f>Sections!FP279</f>
        <v>-9.8383310010492391</v>
      </c>
      <c r="G1166" s="126">
        <f>Sections!FI279</f>
        <v>157.34110212348651</v>
      </c>
      <c r="H1166" s="126">
        <f>Sections!FG279</f>
        <v>29.230815452485601</v>
      </c>
      <c r="I1166" s="126">
        <f>I1165+Sections!FH279</f>
        <v>52.394227347519525</v>
      </c>
      <c r="M1166" s="218"/>
      <c r="N1166" s="218"/>
    </row>
    <row r="1167" spans="1:14" ht="14.65" customHeight="1" thickBot="1">
      <c r="B1167" s="126">
        <f>B$912+Sections!EY280</f>
        <v>2256.8163101800001</v>
      </c>
      <c r="C1167" s="126">
        <f>Sections!EZ280</f>
        <v>29.230815452485601</v>
      </c>
      <c r="D1167" s="126">
        <f>Sections!FA280</f>
        <v>105.23093562894816</v>
      </c>
      <c r="E1167" s="8">
        <f>Sections!FB280</f>
        <v>1</v>
      </c>
      <c r="F1167" s="120">
        <f>Sections!FP280</f>
        <v>-9.851746906959761</v>
      </c>
      <c r="G1167" s="126">
        <f>Sections!FI280</f>
        <v>153.79930296310877</v>
      </c>
      <c r="H1167" s="126">
        <f>Sections!FG280</f>
        <v>28.891816803436772</v>
      </c>
      <c r="I1167" s="126">
        <f>I1166+Sections!FH280</f>
        <v>52.428637351374711</v>
      </c>
      <c r="M1167" s="218"/>
      <c r="N1167" s="218"/>
    </row>
    <row r="1168" spans="1:14" ht="14.65" thickBot="1">
      <c r="A1168" s="180" t="s">
        <v>273</v>
      </c>
      <c r="B1168" s="181">
        <f>B1167+'Full Lap Simulation'!D18</f>
        <v>2322.9830187800003</v>
      </c>
      <c r="C1168" s="181">
        <f>E18</f>
        <v>26.944165163816354</v>
      </c>
      <c r="D1168" s="181">
        <f>C1168*3.6</f>
        <v>96.998994589738871</v>
      </c>
      <c r="E1168" s="182">
        <v>1</v>
      </c>
      <c r="F1168" s="182">
        <v>-10.252000000000001</v>
      </c>
      <c r="G1168" s="181">
        <f>0.5*Sections!$U$2*Sections!$T$2*C1168^2</f>
        <v>130.67784654750264</v>
      </c>
      <c r="H1168" s="181">
        <f>C1168</f>
        <v>26.944165163816354</v>
      </c>
      <c r="I1168" s="181">
        <f>I1167+J18</f>
        <v>54.884334464189919</v>
      </c>
      <c r="J1168" s="183" t="s">
        <v>277</v>
      </c>
      <c r="L1168" s="218"/>
      <c r="M1168" s="218"/>
      <c r="N1168" s="218"/>
    </row>
    <row r="1169" spans="1:14" ht="14.65" thickBot="1">
      <c r="A1169" s="180" t="s">
        <v>273</v>
      </c>
      <c r="B1169" s="181">
        <f>B1168+'Full Lap Simulation'!D19</f>
        <v>2483.8262350300001</v>
      </c>
      <c r="C1169" s="181">
        <f>E19</f>
        <v>26.944165163816354</v>
      </c>
      <c r="D1169" s="181">
        <f>C1169*3.6</f>
        <v>96.998994589738871</v>
      </c>
      <c r="E1169" s="182">
        <v>1</v>
      </c>
      <c r="F1169" s="182">
        <v>8.15</v>
      </c>
      <c r="G1169" s="181">
        <f>0.5*Sections!$U$2*Sections!$T$2*C1169^2</f>
        <v>130.67784654750264</v>
      </c>
      <c r="H1169" s="181">
        <f>C1169</f>
        <v>26.944165163816354</v>
      </c>
      <c r="I1169" s="181">
        <f>I1168+J19</f>
        <v>60.853835291998024</v>
      </c>
      <c r="J1169" s="183" t="s">
        <v>278</v>
      </c>
      <c r="L1169" s="218"/>
      <c r="M1169" s="218"/>
      <c r="N1169" s="218"/>
    </row>
    <row r="1170" spans="1:14">
      <c r="B1170" s="126">
        <f>B$1169+Sections!FS26</f>
        <v>2483.8262350300001</v>
      </c>
      <c r="C1170" s="126">
        <f>Sections!FT26</f>
        <v>26.944165163816354</v>
      </c>
      <c r="D1170" s="126">
        <f>Sections!FU26</f>
        <v>96.998994589738871</v>
      </c>
      <c r="E1170" s="8">
        <f>Sections!FV26</f>
        <v>1</v>
      </c>
      <c r="F1170" s="120">
        <f>Sections!GJ26</f>
        <v>8.4150406433550824</v>
      </c>
      <c r="G1170" s="126">
        <f>Sections!GC26</f>
        <v>130.67784654750264</v>
      </c>
      <c r="H1170" s="126">
        <f>Sections!GA26</f>
        <v>27.254689828756536</v>
      </c>
      <c r="I1170" s="126">
        <f>I1169+Sections!GB26</f>
        <v>60.890736440560552</v>
      </c>
      <c r="L1170" s="218"/>
      <c r="M1170" s="218"/>
      <c r="N1170" s="218"/>
    </row>
    <row r="1171" spans="1:14">
      <c r="B1171" s="126">
        <f>B$1169+Sections!FS27</f>
        <v>2484.8262350300001</v>
      </c>
      <c r="C1171" s="126">
        <f>Sections!FT27</f>
        <v>27.254689828756536</v>
      </c>
      <c r="D1171" s="126">
        <f>Sections!FU27</f>
        <v>98.116883383523529</v>
      </c>
      <c r="E1171" s="8">
        <f>Sections!FV27</f>
        <v>1</v>
      </c>
      <c r="F1171" s="120">
        <f>Sections!GJ27</f>
        <v>8.4057836400980808</v>
      </c>
      <c r="G1171" s="126">
        <f>Sections!GC27</f>
        <v>133.70726117911047</v>
      </c>
      <c r="H1171" s="126">
        <f>Sections!GA27</f>
        <v>27.561380316339768</v>
      </c>
      <c r="I1171" s="126">
        <f>I1170+Sections!GB27</f>
        <v>60.927222091478356</v>
      </c>
      <c r="L1171" s="218"/>
      <c r="M1171" s="218"/>
      <c r="N1171" s="218"/>
    </row>
    <row r="1172" spans="1:14">
      <c r="B1172" s="126">
        <f>B$1169+Sections!FS28</f>
        <v>2485.8262350300001</v>
      </c>
      <c r="C1172" s="126">
        <f>Sections!FT28</f>
        <v>27.561380316339768</v>
      </c>
      <c r="D1172" s="126">
        <f>Sections!FU28</f>
        <v>99.220969138823165</v>
      </c>
      <c r="E1172" s="8">
        <f>Sections!FV28</f>
        <v>1</v>
      </c>
      <c r="F1172" s="120">
        <f>Sections!GJ28</f>
        <v>8.3965368200490929</v>
      </c>
      <c r="G1172" s="126">
        <f>Sections!GC28</f>
        <v>136.73334328954581</v>
      </c>
      <c r="H1172" s="126">
        <f>Sections!GA28</f>
        <v>27.8643635954963</v>
      </c>
      <c r="I1172" s="126">
        <f>I1171+Sections!GB28</f>
        <v>60.963306406434619</v>
      </c>
      <c r="L1172" s="218"/>
    </row>
    <row r="1173" spans="1:14">
      <c r="B1173" s="126">
        <f>B$1169+Sections!FS29</f>
        <v>2486.8262350300001</v>
      </c>
      <c r="C1173" s="126">
        <f>Sections!FT29</f>
        <v>27.8643635954963</v>
      </c>
      <c r="D1173" s="126">
        <f>Sections!FU29</f>
        <v>100.31170894378668</v>
      </c>
      <c r="E1173" s="8">
        <f>Sections!FV29</f>
        <v>1</v>
      </c>
      <c r="F1173" s="120">
        <f>Sections!GJ29</f>
        <v>8.3873001720060305</v>
      </c>
      <c r="G1173" s="126">
        <f>Sections!GC29</f>
        <v>139.75609654476349</v>
      </c>
      <c r="H1173" s="126">
        <f>Sections!GA29</f>
        <v>28.16375967313369</v>
      </c>
      <c r="I1173" s="126">
        <f>I1172+Sections!GB29</f>
        <v>60.999002765393691</v>
      </c>
    </row>
    <row r="1174" spans="1:14">
      <c r="B1174" s="126">
        <f>B$1169+Sections!FS30</f>
        <v>2487.8262350300001</v>
      </c>
      <c r="C1174" s="126">
        <f>Sections!FT30</f>
        <v>28.16375967313369</v>
      </c>
      <c r="D1174" s="126">
        <f>Sections!FU30</f>
        <v>101.38953482328128</v>
      </c>
      <c r="E1174" s="8">
        <f>Sections!FV30</f>
        <v>1</v>
      </c>
      <c r="F1174" s="120">
        <f>Sections!GJ30</f>
        <v>8.3780736847791388</v>
      </c>
      <c r="G1174" s="126">
        <f>Sections!GC30</f>
        <v>142.77552460668565</v>
      </c>
      <c r="H1174" s="126">
        <f>Sections!GA30</f>
        <v>28.459682118667274</v>
      </c>
      <c r="I1174" s="126">
        <f>I1173+Sections!GB30</f>
        <v>61.034323825659754</v>
      </c>
    </row>
    <row r="1175" spans="1:14">
      <c r="B1175" s="126">
        <f>B$1169+Sections!FS31</f>
        <v>2488.8262350300001</v>
      </c>
      <c r="C1175" s="126">
        <f>Sections!FT31</f>
        <v>28.459682118667274</v>
      </c>
      <c r="D1175" s="126">
        <f>Sections!FU31</f>
        <v>102.45485562720219</v>
      </c>
      <c r="E1175" s="8">
        <f>Sections!FV31</f>
        <v>1</v>
      </c>
      <c r="F1175" s="120">
        <f>Sections!GJ31</f>
        <v>8.3688573471909606</v>
      </c>
      <c r="G1175" s="126">
        <f>Sections!GC31</f>
        <v>145.79163113320615</v>
      </c>
      <c r="H1175" s="126">
        <f>Sections!GA31</f>
        <v>28.752238538763756</v>
      </c>
      <c r="I1175" s="126">
        <f>I1174+Sections!GB31</f>
        <v>61.06928157532132</v>
      </c>
    </row>
    <row r="1176" spans="1:14">
      <c r="B1176" s="126">
        <f>B$1169+Sections!FS32</f>
        <v>2489.8262350300001</v>
      </c>
      <c r="C1176" s="126">
        <f>Sections!FT32</f>
        <v>28.752238538763756</v>
      </c>
      <c r="D1176" s="126">
        <f>Sections!FU32</f>
        <v>103.50805873954953</v>
      </c>
      <c r="E1176" s="8">
        <f>Sections!FV32</f>
        <v>1</v>
      </c>
      <c r="F1176" s="120">
        <f>Sections!GJ32</f>
        <v>8.3596511480763436</v>
      </c>
      <c r="G1176" s="126">
        <f>Sections!GC32</f>
        <v>148.8044197781949</v>
      </c>
      <c r="H1176" s="126">
        <f>Sections!GA32</f>
        <v>29.041531007956941</v>
      </c>
      <c r="I1176" s="126">
        <f>I1175+Sections!GB32</f>
        <v>61.103887381720284</v>
      </c>
    </row>
    <row r="1177" spans="1:14">
      <c r="B1177" s="126">
        <f>B$1169+Sections!FS33</f>
        <v>2490.8262350300001</v>
      </c>
      <c r="C1177" s="126">
        <f>Sections!FT33</f>
        <v>29.041531007956941</v>
      </c>
      <c r="D1177" s="126">
        <f>Sections!FU33</f>
        <v>104.54951162864499</v>
      </c>
      <c r="E1177" s="8">
        <f>Sections!FV33</f>
        <v>1</v>
      </c>
      <c r="F1177" s="120">
        <f>Sections!GJ33</f>
        <v>8.3504550762824135</v>
      </c>
      <c r="G1177" s="126">
        <f>Sections!GC33</f>
        <v>151.81389419150241</v>
      </c>
      <c r="H1177" s="126">
        <f>Sections!GA33</f>
        <v>29.327656460049607</v>
      </c>
      <c r="I1177" s="126">
        <f>I1176+Sections!GB33</f>
        <v>61.138152035500092</v>
      </c>
    </row>
    <row r="1178" spans="1:14">
      <c r="B1178" s="126">
        <f>B$1169+Sections!FS34</f>
        <v>2491.8262350300001</v>
      </c>
      <c r="C1178" s="126">
        <f>Sections!FT34</f>
        <v>29.327656460049607</v>
      </c>
      <c r="D1178" s="126">
        <f>Sections!FU34</f>
        <v>105.57956325617859</v>
      </c>
      <c r="E1178" s="8">
        <f>Sections!FV34</f>
        <v>1</v>
      </c>
      <c r="F1178" s="120">
        <f>Sections!GJ34</f>
        <v>8.3412691206685654</v>
      </c>
      <c r="G1178" s="126">
        <f>Sections!GC34</f>
        <v>154.82005801896409</v>
      </c>
      <c r="H1178" s="126">
        <f>Sections!GA34</f>
        <v>29.610707044581471</v>
      </c>
      <c r="I1178" s="126">
        <f>I1177+Sections!GB34</f>
        <v>61.172085790716132</v>
      </c>
    </row>
    <row r="1179" spans="1:14">
      <c r="B1179" s="126">
        <f>B$1169+Sections!FS35</f>
        <v>2492.8262350300001</v>
      </c>
      <c r="C1179" s="126">
        <f>Sections!FT35</f>
        <v>29.610707044581471</v>
      </c>
      <c r="D1179" s="126">
        <f>Sections!FU35</f>
        <v>106.59854536049329</v>
      </c>
      <c r="E1179" s="8">
        <f>Sections!FV35</f>
        <v>1</v>
      </c>
      <c r="F1179" s="120">
        <f>Sections!GJ35</f>
        <v>8.3320932701064514</v>
      </c>
      <c r="G1179" s="126">
        <f>Sections!GC35</f>
        <v>157.82291490240482</v>
      </c>
      <c r="H1179" s="126">
        <f>Sections!GA35</f>
        <v>29.890770452101759</v>
      </c>
      <c r="I1179" s="126">
        <f>I1178+Sections!GB35</f>
        <v>61.20569840143007</v>
      </c>
    </row>
    <row r="1180" spans="1:14">
      <c r="B1180" s="126">
        <f>B$1169+Sections!FS36</f>
        <v>2493.8262350300001</v>
      </c>
      <c r="C1180" s="126">
        <f>Sections!FT36</f>
        <v>29.890770452101759</v>
      </c>
      <c r="D1180" s="126">
        <f>Sections!FU36</f>
        <v>107.60677362756633</v>
      </c>
      <c r="E1180" s="8">
        <f>Sections!FV36</f>
        <v>1</v>
      </c>
      <c r="F1180" s="120">
        <f>Sections!GJ36</f>
        <v>8.3229275134799625</v>
      </c>
      <c r="G1180" s="126">
        <f>Sections!GC36</f>
        <v>160.82246847964311</v>
      </c>
      <c r="H1180" s="126">
        <f>Sections!GA36</f>
        <v>30.167930211520964</v>
      </c>
      <c r="I1180" s="126">
        <f>I1179+Sections!GB36</f>
        <v>61.238999155157686</v>
      </c>
    </row>
    <row r="1181" spans="1:14">
      <c r="B1181" s="126">
        <f>B$1169+Sections!FS37</f>
        <v>2494.8262350300001</v>
      </c>
      <c r="C1181" s="126">
        <f>Sections!FT37</f>
        <v>30.167930211520964</v>
      </c>
      <c r="D1181" s="126">
        <f>Sections!FU37</f>
        <v>108.60454876147547</v>
      </c>
      <c r="E1181" s="8">
        <f>Sections!FV37</f>
        <v>1</v>
      </c>
      <c r="F1181" s="120">
        <f>Sections!GJ37</f>
        <v>8.3137718396852183</v>
      </c>
      <c r="G1181" s="126">
        <f>Sections!GC37</f>
        <v>163.81872238449586</v>
      </c>
      <c r="H1181" s="126">
        <f>Sections!GA37</f>
        <v>30.442265962417608</v>
      </c>
      <c r="I1181" s="126">
        <f>I1180+Sections!GB37</f>
        <v>61.271996903494625</v>
      </c>
    </row>
    <row r="1182" spans="1:14">
      <c r="B1182" s="126">
        <f>B$1169+Sections!FS38</f>
        <v>2495.8262350300001</v>
      </c>
      <c r="C1182" s="126">
        <f>Sections!FT38</f>
        <v>30.442265962417608</v>
      </c>
      <c r="D1182" s="126">
        <f>Sections!FU38</f>
        <v>109.59215746470339</v>
      </c>
      <c r="E1182" s="8">
        <f>Sections!FV38</f>
        <v>1</v>
      </c>
      <c r="F1182" s="120">
        <f>Sections!GJ38</f>
        <v>8.3046262376305577</v>
      </c>
      <c r="G1182" s="126">
        <f>Sections!GC38</f>
        <v>166.81168024678252</v>
      </c>
      <c r="H1182" s="126">
        <f>Sections!GA38</f>
        <v>30.713853704832136</v>
      </c>
      <c r="I1182" s="126">
        <f>I1181+Sections!GB38</f>
        <v>61.30470009020565</v>
      </c>
    </row>
    <row r="1183" spans="1:14">
      <c r="B1183" s="126">
        <f>B$1169+Sections!FS39</f>
        <v>2496.8262350300001</v>
      </c>
      <c r="C1183" s="126">
        <f>Sections!FT39</f>
        <v>30.713853704832136</v>
      </c>
      <c r="D1183" s="126">
        <f>Sections!FU39</f>
        <v>110.56987333739569</v>
      </c>
      <c r="E1183" s="8">
        <f>Sections!FV39</f>
        <v>1</v>
      </c>
      <c r="F1183" s="120">
        <f>Sections!GJ39</f>
        <v>8.2954906962365147</v>
      </c>
      <c r="G1183" s="126">
        <f>Sections!GC39</f>
        <v>169.80134569232953</v>
      </c>
      <c r="H1183" s="126">
        <f>Sections!GA39</f>
        <v>30.982766028782901</v>
      </c>
      <c r="I1183" s="126">
        <f>I1182+Sections!GB39</f>
        <v>61.337116777029586</v>
      </c>
    </row>
    <row r="1184" spans="1:14">
      <c r="B1184" s="126">
        <f>B$1169+Sections!FS40</f>
        <v>2497.8262350300001</v>
      </c>
      <c r="C1184" s="126">
        <f>Sections!FT40</f>
        <v>30.982766028782901</v>
      </c>
      <c r="D1184" s="126">
        <f>Sections!FU40</f>
        <v>111.53795770361845</v>
      </c>
      <c r="E1184" s="8">
        <f>Sections!FV40</f>
        <v>1</v>
      </c>
      <c r="F1184" s="120">
        <f>Sections!GJ40</f>
        <v>8.2863652044358158</v>
      </c>
      <c r="G1184" s="126">
        <f>Sections!GC40</f>
        <v>172.78772234297466</v>
      </c>
      <c r="H1184" s="126">
        <f>Sections!GA40</f>
        <v>31.249072325481524</v>
      </c>
      <c r="I1184" s="126">
        <f>I1183+Sections!GB40</f>
        <v>61.369254667422837</v>
      </c>
    </row>
    <row r="1185" spans="2:9">
      <c r="B1185" s="126">
        <f>B$1169+Sections!FS41</f>
        <v>2498.8262350300001</v>
      </c>
      <c r="C1185" s="126">
        <f>Sections!FT41</f>
        <v>31.249072325481524</v>
      </c>
      <c r="D1185" s="126">
        <f>Sections!FU41</f>
        <v>112.49666037173348</v>
      </c>
      <c r="E1185" s="8">
        <f>Sections!FV41</f>
        <v>1</v>
      </c>
      <c r="F1185" s="120">
        <f>Sections!GJ41</f>
        <v>8.2772497511733611</v>
      </c>
      <c r="G1185" s="126">
        <f>Sections!GC41</f>
        <v>175.77081381657155</v>
      </c>
      <c r="H1185" s="126">
        <f>Sections!GA41</f>
        <v>31.512838982001004</v>
      </c>
      <c r="I1185" s="126">
        <f>I1184+Sections!GB41</f>
        <v>61.401121128439321</v>
      </c>
    </row>
    <row r="1186" spans="2:9">
      <c r="B1186" s="126">
        <f>B$1169+Sections!FS42</f>
        <v>2499.8262350300001</v>
      </c>
      <c r="C1186" s="126">
        <f>Sections!FT42</f>
        <v>31.512838982001004</v>
      </c>
      <c r="D1186" s="126">
        <f>Sections!FU42</f>
        <v>113.44622033520362</v>
      </c>
      <c r="E1186" s="8">
        <f>Sections!FV42</f>
        <v>1</v>
      </c>
      <c r="F1186" s="120">
        <f>Sections!GJ42</f>
        <v>8.2681443254062117</v>
      </c>
      <c r="G1186" s="126">
        <f>Sections!GC42</f>
        <v>178.75062372699395</v>
      </c>
      <c r="H1186" s="126">
        <f>Sections!GA42</f>
        <v>31.774129560954684</v>
      </c>
      <c r="I1186" s="126">
        <f>I1185+Sections!GB42</f>
        <v>61.432723210922425</v>
      </c>
    </row>
    <row r="1187" spans="2:9">
      <c r="B1187" s="126">
        <f>B$1169+Sections!FS43</f>
        <v>2500.8262350300001</v>
      </c>
      <c r="C1187" s="126">
        <f>Sections!FT43</f>
        <v>31.774129560954684</v>
      </c>
      <c r="D1187" s="126">
        <f>Sections!FU43</f>
        <v>114.38686641943687</v>
      </c>
      <c r="E1187" s="8">
        <f>Sections!FV43</f>
        <v>1</v>
      </c>
      <c r="F1187" s="120">
        <f>Sections!GJ43</f>
        <v>8.2590489161035752</v>
      </c>
      <c r="G1187" s="126">
        <f>Sections!GC43</f>
        <v>181.72715568414017</v>
      </c>
      <c r="H1187" s="126">
        <f>Sections!GA43</f>
        <v>32.033004966573799</v>
      </c>
      <c r="I1187" s="126">
        <f>I1186+Sections!GB43</f>
        <v>61.464067668165484</v>
      </c>
    </row>
    <row r="1188" spans="2:9">
      <c r="B1188" s="126">
        <f>B$1169+Sections!FS44</f>
        <v>2501.8262350300001</v>
      </c>
      <c r="C1188" s="126">
        <f>Sections!FT44</f>
        <v>32.033004966573799</v>
      </c>
      <c r="D1188" s="126">
        <f>Sections!FU44</f>
        <v>115.31881787966567</v>
      </c>
      <c r="E1188" s="8">
        <f>Sections!FV44</f>
        <v>1</v>
      </c>
      <c r="F1188" s="120">
        <f>Sections!GJ44</f>
        <v>8.2499635122467954</v>
      </c>
      <c r="G1188" s="126">
        <f>Sections!GC44</f>
        <v>184.70041329393752</v>
      </c>
      <c r="H1188" s="126">
        <f>Sections!GA44</f>
        <v>32.289523598421752</v>
      </c>
      <c r="I1188" s="126">
        <f>I1187+Sections!GB44</f>
        <v>61.495160973180369</v>
      </c>
    </row>
    <row r="1189" spans="2:9">
      <c r="B1189" s="126">
        <f>B$1169+Sections!FS45</f>
        <v>2502.8262350300001</v>
      </c>
      <c r="C1189" s="126">
        <f>Sections!FT45</f>
        <v>32.289523598421752</v>
      </c>
      <c r="D1189" s="126">
        <f>Sections!FU45</f>
        <v>116.24228495431831</v>
      </c>
      <c r="E1189" s="8">
        <f>Sections!FV45</f>
        <v>1</v>
      </c>
      <c r="F1189" s="120">
        <f>Sections!GJ45</f>
        <v>8.2408881028293361</v>
      </c>
      <c r="G1189" s="126">
        <f>Sections!GC45</f>
        <v>187.67040015834633</v>
      </c>
      <c r="H1189" s="126">
        <f>Sections!GA45</f>
        <v>32.543741493852451</v>
      </c>
      <c r="I1189" s="126">
        <f>I1188+Sections!GB45</f>
        <v>61.526009334699005</v>
      </c>
    </row>
    <row r="1190" spans="2:9">
      <c r="B1190" s="126">
        <f>B$1169+Sections!FS46</f>
        <v>2503.8262350300001</v>
      </c>
      <c r="C1190" s="126">
        <f>Sections!FT46</f>
        <v>32.543741493852451</v>
      </c>
      <c r="D1190" s="126">
        <f>Sections!FU46</f>
        <v>117.15746937786882</v>
      </c>
      <c r="E1190" s="8">
        <f>Sections!FV46</f>
        <v>1</v>
      </c>
      <c r="F1190" s="120">
        <f>Sections!GJ46</f>
        <v>8.2318226768567708</v>
      </c>
      <c r="G1190" s="126">
        <f>Sections!GC46</f>
        <v>190.63711987536487</v>
      </c>
      <c r="H1190" s="126">
        <f>Sections!GA46</f>
        <v>32.79571246020442</v>
      </c>
      <c r="I1190" s="126">
        <f>I1189+Sections!GB46</f>
        <v>61.556618712019578</v>
      </c>
    </row>
    <row r="1191" spans="2:9">
      <c r="B1191" s="126">
        <f>B$1169+Sections!FS47</f>
        <v>2504.8262350300001</v>
      </c>
      <c r="C1191" s="126">
        <f>Sections!FT47</f>
        <v>32.79571246020442</v>
      </c>
      <c r="D1191" s="126">
        <f>Sections!FU47</f>
        <v>118.06456485673591</v>
      </c>
      <c r="E1191" s="8">
        <f>Sections!FV47</f>
        <v>2</v>
      </c>
      <c r="F1191" s="120">
        <f>Sections!GJ47</f>
        <v>8.9491146551206775</v>
      </c>
      <c r="G1191" s="126">
        <f>Sections!GC47</f>
        <v>193.60057603903334</v>
      </c>
      <c r="H1191" s="126">
        <f>Sections!GA47</f>
        <v>33.067461122418344</v>
      </c>
      <c r="I1191" s="126">
        <f>I1190+Sections!GB47</f>
        <v>61.586984694877827</v>
      </c>
    </row>
    <row r="1192" spans="2:9">
      <c r="B1192" s="126">
        <f>B$1169+Sections!FS48</f>
        <v>2505.8262350300001</v>
      </c>
      <c r="C1192" s="126">
        <f>Sections!FT48</f>
        <v>33.067461122418344</v>
      </c>
      <c r="D1192" s="126">
        <f>Sections!FU48</f>
        <v>119.04286004070605</v>
      </c>
      <c r="E1192" s="8">
        <f>Sections!FV48</f>
        <v>2</v>
      </c>
      <c r="F1192" s="120">
        <f>Sections!GJ48</f>
        <v>8.9384005390474464</v>
      </c>
      <c r="G1192" s="126">
        <f>Sections!GC48</f>
        <v>196.82225731487674</v>
      </c>
      <c r="H1192" s="126">
        <f>Sections!GA48</f>
        <v>33.336673291747985</v>
      </c>
      <c r="I1192" s="126">
        <f>I1191+Sections!GB48</f>
        <v>61.617103301462258</v>
      </c>
    </row>
    <row r="1193" spans="2:9">
      <c r="B1193" s="126">
        <f>B$1169+Sections!FS49</f>
        <v>2506.8262350300001</v>
      </c>
      <c r="C1193" s="126">
        <f>Sections!FT49</f>
        <v>33.336673291747985</v>
      </c>
      <c r="D1193" s="126">
        <f>Sections!FU49</f>
        <v>120.01202385029275</v>
      </c>
      <c r="E1193" s="8">
        <f>Sections!FV49</f>
        <v>2</v>
      </c>
      <c r="F1193" s="120">
        <f>Sections!GJ49</f>
        <v>8.927699250196536</v>
      </c>
      <c r="G1193" s="126">
        <f>Sections!GC49</f>
        <v>200.04008150893378</v>
      </c>
      <c r="H1193" s="126">
        <f>Sections!GA49</f>
        <v>33.603410312959852</v>
      </c>
      <c r="I1193" s="126">
        <f>I1192+Sections!GB49</f>
        <v>61.646980766387614</v>
      </c>
    </row>
    <row r="1194" spans="2:9">
      <c r="B1194" s="126">
        <f>B$1169+Sections!FS50</f>
        <v>2507.8262350300001</v>
      </c>
      <c r="C1194" s="126">
        <f>Sections!FT50</f>
        <v>33.603410312959852</v>
      </c>
      <c r="D1194" s="126">
        <f>Sections!FU50</f>
        <v>120.97227712665547</v>
      </c>
      <c r="E1194" s="8">
        <f>Sections!FV50</f>
        <v>2</v>
      </c>
      <c r="F1194" s="120">
        <f>Sections!GJ50</f>
        <v>8.9170107732108512</v>
      </c>
      <c r="G1194" s="126">
        <f>Sections!GC50</f>
        <v>203.25405323900458</v>
      </c>
      <c r="H1194" s="126">
        <f>Sections!GA50</f>
        <v>33.867731046049698</v>
      </c>
      <c r="I1194" s="126">
        <f>I1193+Sections!GB50</f>
        <v>61.676623069151667</v>
      </c>
    </row>
    <row r="1195" spans="2:9">
      <c r="B1195" s="126">
        <f>B$1169+Sections!FS51</f>
        <v>2508.8262350300001</v>
      </c>
      <c r="C1195" s="126">
        <f>Sections!FT51</f>
        <v>33.867731046049698</v>
      </c>
      <c r="D1195" s="126">
        <f>Sections!FU51</f>
        <v>121.92383176577891</v>
      </c>
      <c r="E1195" s="8">
        <f>Sections!FV51</f>
        <v>2</v>
      </c>
      <c r="F1195" s="120">
        <f>Sections!GJ51</f>
        <v>8.9063350927516947</v>
      </c>
      <c r="G1195" s="126">
        <f>Sections!GC51</f>
        <v>206.46417711736055</v>
      </c>
      <c r="H1195" s="126">
        <f>Sections!GA51</f>
        <v>34.129692005540598</v>
      </c>
      <c r="I1195" s="126">
        <f>I1194+Sections!GB51</f>
        <v>61.706035948496854</v>
      </c>
    </row>
    <row r="1196" spans="2:9">
      <c r="B1196" s="126">
        <f>B$1169+Sections!FS52</f>
        <v>2509.8262350300001</v>
      </c>
      <c r="C1196" s="126">
        <f>Sections!FT52</f>
        <v>34.129692005540598</v>
      </c>
      <c r="D1196" s="126">
        <f>Sections!FU52</f>
        <v>122.86689121994615</v>
      </c>
      <c r="E1196" s="8">
        <f>Sections!FV52</f>
        <v>2</v>
      </c>
      <c r="F1196" s="120">
        <f>Sections!GJ52</f>
        <v>8.8956721934987257</v>
      </c>
      <c r="G1196" s="126">
        <f>Sections!GC52</f>
        <v>209.67045775075113</v>
      </c>
      <c r="H1196" s="126">
        <f>Sections!GA52</f>
        <v>34.389347489884997</v>
      </c>
      <c r="I1196" s="126">
        <f>I1195+Sections!GB52</f>
        <v>61.735224915749285</v>
      </c>
    </row>
    <row r="1197" spans="2:9">
      <c r="B1197" s="126">
        <f>B$1169+Sections!FS53</f>
        <v>2510.8262350300001</v>
      </c>
      <c r="C1197" s="126">
        <f>Sections!FT53</f>
        <v>34.389347489884997</v>
      </c>
      <c r="D1197" s="126">
        <f>Sections!FU53</f>
        <v>123.801650963586</v>
      </c>
      <c r="E1197" s="8">
        <f>Sections!FV53</f>
        <v>2</v>
      </c>
      <c r="F1197" s="120">
        <f>Sections!GJ53</f>
        <v>8.8850220601499466</v>
      </c>
      <c r="G1197" s="126">
        <f>Sections!GC53</f>
        <v>212.87289974041073</v>
      </c>
      <c r="H1197" s="126">
        <f>Sections!GA53</f>
        <v>34.646749701817043</v>
      </c>
      <c r="I1197" s="126">
        <f>I1196+Sections!GB53</f>
        <v>61.764195267222753</v>
      </c>
    </row>
    <row r="1198" spans="2:9">
      <c r="B1198" s="126">
        <f>B$1169+Sections!FS54</f>
        <v>2511.8262350300001</v>
      </c>
      <c r="C1198" s="126">
        <f>Sections!FT54</f>
        <v>34.646749701817043</v>
      </c>
      <c r="D1198" s="126">
        <f>Sections!FU54</f>
        <v>124.72829892654136</v>
      </c>
      <c r="E1198" s="8">
        <f>Sections!FV54</f>
        <v>2</v>
      </c>
      <c r="F1198" s="120">
        <f>Sections!GJ54</f>
        <v>8.8743846774216788</v>
      </c>
      <c r="G1198" s="126">
        <f>Sections!GC54</f>
        <v>216.07150768206469</v>
      </c>
      <c r="H1198" s="126">
        <f>Sections!GA54</f>
        <v>34.901948860417562</v>
      </c>
      <c r="I1198" s="126">
        <f>I1197+Sections!GB54</f>
        <v>61.792952095766573</v>
      </c>
    </row>
    <row r="1199" spans="2:9">
      <c r="B1199" s="126">
        <f>B$1169+Sections!FS55</f>
        <v>2512.8262350300001</v>
      </c>
      <c r="C1199" s="126">
        <f>Sections!FT55</f>
        <v>34.901948860417562</v>
      </c>
      <c r="D1199" s="126">
        <f>Sections!FU55</f>
        <v>125.64701589750322</v>
      </c>
      <c r="E1199" s="8">
        <f>Sections!FV55</f>
        <v>2</v>
      </c>
      <c r="F1199" s="120">
        <f>Sections!GJ55</f>
        <v>8.863760030048546</v>
      </c>
      <c r="G1199" s="126">
        <f>Sections!GC55</f>
        <v>219.26628616593649</v>
      </c>
      <c r="H1199" s="126">
        <f>Sections!GA55</f>
        <v>35.154993305578934</v>
      </c>
      <c r="I1199" s="126">
        <f>I1198+Sections!GB55</f>
        <v>61.82150030152841</v>
      </c>
    </row>
    <row r="1200" spans="2:9">
      <c r="B1200" s="126">
        <f>B$1169+Sections!FS56</f>
        <v>2513.8262350300001</v>
      </c>
      <c r="C1200" s="126">
        <f>Sections!FT56</f>
        <v>35.154993305578934</v>
      </c>
      <c r="D1200" s="126">
        <f>Sections!FU56</f>
        <v>126.55797590008416</v>
      </c>
      <c r="E1200" s="8">
        <f>Sections!FV56</f>
        <v>2</v>
      </c>
      <c r="F1200" s="120">
        <f>Sections!GJ56</f>
        <v>8.8531481027834449</v>
      </c>
      <c r="G1200" s="126">
        <f>Sections!GC56</f>
        <v>222.45723977675391</v>
      </c>
      <c r="H1200" s="126">
        <f>Sections!GA56</f>
        <v>35.40592959549101</v>
      </c>
      <c r="I1200" s="126">
        <f>I1199+Sections!GB56</f>
        <v>61.849844601996303</v>
      </c>
    </row>
    <row r="1201" spans="2:9">
      <c r="B1201" s="126">
        <f>B$1169+Sections!FS57</f>
        <v>2514.8262350300001</v>
      </c>
      <c r="C1201" s="126">
        <f>Sections!FT57</f>
        <v>35.40592959549101</v>
      </c>
      <c r="D1201" s="126">
        <f>Sections!FU57</f>
        <v>127.46134654376763</v>
      </c>
      <c r="E1201" s="8">
        <f>Sections!FV57</f>
        <v>2</v>
      </c>
      <c r="F1201" s="120">
        <f>Sections!GJ57</f>
        <v>8.8425488803975245</v>
      </c>
      <c r="G1201" s="126">
        <f>Sections!GC57</f>
        <v>225.64437309375589</v>
      </c>
      <c r="H1201" s="126">
        <f>Sections!GA57</f>
        <v>35.65480259770991</v>
      </c>
      <c r="I1201" s="126">
        <f>I1200+Sections!GB57</f>
        <v>61.877989541378049</v>
      </c>
    </row>
    <row r="1202" spans="2:9">
      <c r="B1202" s="126">
        <f>B$1169+Sections!FS58</f>
        <v>2515.8262350300001</v>
      </c>
      <c r="C1202" s="126">
        <f>Sections!FT58</f>
        <v>35.65480259770991</v>
      </c>
      <c r="D1202" s="126">
        <f>Sections!FU58</f>
        <v>128.35728935175567</v>
      </c>
      <c r="E1202" s="8">
        <f>Sections!FV58</f>
        <v>2</v>
      </c>
      <c r="F1202" s="120">
        <f>Sections!GJ58</f>
        <v>8.8319623476801699</v>
      </c>
      <c r="G1202" s="126">
        <f>Sections!GC58</f>
        <v>228.82769069069906</v>
      </c>
      <c r="H1202" s="126">
        <f>Sections!GA58</f>
        <v>35.90165557431888</v>
      </c>
      <c r="I1202" s="126">
        <f>I1201+Sections!GB58</f>
        <v>61.905939499370547</v>
      </c>
    </row>
    <row r="1203" spans="2:9">
      <c r="B1203" s="126">
        <f>B$1169+Sections!FS59</f>
        <v>2516.8262350300001</v>
      </c>
      <c r="C1203" s="126">
        <f>Sections!FT59</f>
        <v>35.90165557431888</v>
      </c>
      <c r="D1203" s="126">
        <f>Sections!FU59</f>
        <v>129.24596006754797</v>
      </c>
      <c r="E1203" s="8">
        <f>Sections!FV59</f>
        <v>2</v>
      </c>
      <c r="F1203" s="120">
        <f>Sections!GJ59</f>
        <v>8.8213884894389754</v>
      </c>
      <c r="G1203" s="126">
        <f>Sections!GC59</f>
        <v>232.00719713586395</v>
      </c>
      <c r="H1203" s="126">
        <f>Sections!GA59</f>
        <v>36.14653026164337</v>
      </c>
      <c r="I1203" s="126">
        <f>I1202+Sections!GB59</f>
        <v>61.933698699366971</v>
      </c>
    </row>
    <row r="1204" spans="2:9">
      <c r="B1204" s="126">
        <f>B$1169+Sections!FS60</f>
        <v>2517.8262350300001</v>
      </c>
      <c r="C1204" s="126">
        <f>Sections!FT60</f>
        <v>36.14653026164337</v>
      </c>
      <c r="D1204" s="126">
        <f>Sections!FU60</f>
        <v>130.12750894191615</v>
      </c>
      <c r="E1204" s="8">
        <f>Sections!FV60</f>
        <v>2</v>
      </c>
      <c r="F1204" s="120">
        <f>Sections!GJ60</f>
        <v>8.8108272904997236</v>
      </c>
      <c r="G1204" s="126">
        <f>Sections!GC60</f>
        <v>235.18289699206196</v>
      </c>
      <c r="H1204" s="126">
        <f>Sections!GA60</f>
        <v>36.389466944940253</v>
      </c>
      <c r="I1204" s="126">
        <f>I1203+Sections!GB60</f>
        <v>61.961271216145143</v>
      </c>
    </row>
    <row r="1205" spans="2:9">
      <c r="B1205" s="126">
        <f>B$1169+Sections!FS61</f>
        <v>2518.8262350300001</v>
      </c>
      <c r="C1205" s="126">
        <f>Sections!FT61</f>
        <v>36.389466944940253</v>
      </c>
      <c r="D1205" s="126">
        <f>Sections!FU61</f>
        <v>131.00208100178492</v>
      </c>
      <c r="E1205" s="8">
        <f>Sections!FV61</f>
        <v>2</v>
      </c>
      <c r="F1205" s="120">
        <f>Sections!GJ61</f>
        <v>8.8002787357063639</v>
      </c>
      <c r="G1205" s="126">
        <f>Sections!GC61</f>
        <v>238.35479481664188</v>
      </c>
      <c r="H1205" s="126">
        <f>Sections!GA61</f>
        <v>36.630504528443396</v>
      </c>
      <c r="I1205" s="126">
        <f>I1204+Sections!GB61</f>
        <v>61.988660983076635</v>
      </c>
    </row>
    <row r="1206" spans="2:9">
      <c r="B1206" s="126">
        <f>B$1169+Sections!FS62</f>
        <v>2519.8262350300001</v>
      </c>
      <c r="C1206" s="126">
        <f>Sections!FT62</f>
        <v>36.630504528443396</v>
      </c>
      <c r="D1206" s="126">
        <f>Sections!FU62</f>
        <v>131.86981630239623</v>
      </c>
      <c r="E1206" s="8">
        <f>Sections!FV62</f>
        <v>2</v>
      </c>
      <c r="F1206" s="120">
        <f>Sections!GJ62</f>
        <v>8.7897428099209911</v>
      </c>
      <c r="G1206" s="126">
        <f>Sections!GC62</f>
        <v>241.52289516149617</v>
      </c>
      <c r="H1206" s="126">
        <f>Sections!GA62</f>
        <v>36.869680601113892</v>
      </c>
      <c r="I1206" s="126">
        <f>I1205+Sections!GB62</f>
        <v>62.015871798892604</v>
      </c>
    </row>
    <row r="1207" spans="2:9">
      <c r="B1207" s="126">
        <f>B$1169+Sections!FS63</f>
        <v>2520.8262350300001</v>
      </c>
      <c r="C1207" s="126">
        <f>Sections!FT63</f>
        <v>36.869680601113892</v>
      </c>
      <c r="D1207" s="126">
        <f>Sections!FU63</f>
        <v>132.73085016401001</v>
      </c>
      <c r="E1207" s="8">
        <f>Sections!FV63</f>
        <v>2</v>
      </c>
      <c r="F1207" s="120">
        <f>Sections!GJ63</f>
        <v>8.7792194980238261</v>
      </c>
      <c r="G1207" s="126">
        <f>Sections!GC63</f>
        <v>244.68720257306774</v>
      </c>
      <c r="H1207" s="126">
        <f>Sections!GA63</f>
        <v>37.10703149841283</v>
      </c>
      <c r="I1207" s="126">
        <f>I1206+Sections!GB63</f>
        <v>62.042907334039249</v>
      </c>
    </row>
    <row r="1208" spans="2:9">
      <c r="B1208" s="126">
        <f>B$1169+Sections!FS64</f>
        <v>2521.8262350300001</v>
      </c>
      <c r="C1208" s="126">
        <f>Sections!FT64</f>
        <v>37.10703149841283</v>
      </c>
      <c r="D1208" s="126">
        <f>Sections!FU64</f>
        <v>133.5853133942862</v>
      </c>
      <c r="E1208" s="8">
        <f>Sections!FV64</f>
        <v>2</v>
      </c>
      <c r="F1208" s="120">
        <f>Sections!GJ64</f>
        <v>8.7687087849131853</v>
      </c>
      <c r="G1208" s="126">
        <f>Sections!GC64</f>
        <v>247.84772159235635</v>
      </c>
      <c r="H1208" s="126">
        <f>Sections!GA64</f>
        <v>37.342592360386931</v>
      </c>
      <c r="I1208" s="126">
        <f>I1207+Sections!GB64</f>
        <v>62.069771136652854</v>
      </c>
    </row>
    <row r="1209" spans="2:9">
      <c r="B1209" s="126">
        <f>B$1169+Sections!FS65</f>
        <v>2522.8262350300001</v>
      </c>
      <c r="C1209" s="126">
        <f>Sections!FT65</f>
        <v>37.342592360386931</v>
      </c>
      <c r="D1209" s="126">
        <f>Sections!FU65</f>
        <v>134.43333249739297</v>
      </c>
      <c r="E1209" s="8">
        <f>Sections!FV65</f>
        <v>2</v>
      </c>
      <c r="F1209" s="120">
        <f>Sections!GJ65</f>
        <v>8.758210655505474</v>
      </c>
      <c r="G1209" s="126">
        <f>Sections!GC65</f>
        <v>251.00445675492512</v>
      </c>
      <c r="H1209" s="126">
        <f>Sections!GA65</f>
        <v>37.576397186332798</v>
      </c>
      <c r="I1209" s="126">
        <f>I1208+Sections!GB65</f>
        <v>62.096466638181916</v>
      </c>
    </row>
    <row r="1210" spans="2:9">
      <c r="B1210" s="126">
        <f>B$1169+Sections!FS66</f>
        <v>2523.8262350300001</v>
      </c>
      <c r="C1210" s="126">
        <f>Sections!FT66</f>
        <v>37.576397186332798</v>
      </c>
      <c r="D1210" s="126">
        <f>Sections!FU66</f>
        <v>135.27502987079808</v>
      </c>
      <c r="E1210" s="8">
        <f>Sections!FV66</f>
        <v>2</v>
      </c>
      <c r="F1210" s="120">
        <f>Sections!GJ66</f>
        <v>8.7477250947351468</v>
      </c>
      <c r="G1210" s="126">
        <f>Sections!GC66</f>
        <v>254.15741259090709</v>
      </c>
      <c r="H1210" s="126">
        <f>Sections!GA66</f>
        <v>37.808478886283034</v>
      </c>
      <c r="I1210" s="126">
        <f>I1209+Sections!GB66</f>
        <v>62.122997158681457</v>
      </c>
    </row>
    <row r="1211" spans="2:9">
      <c r="B1211" s="126">
        <f>B$1169+Sections!FS67</f>
        <v>2524.8262350300001</v>
      </c>
      <c r="C1211" s="126">
        <f>Sections!FT67</f>
        <v>37.808478886283034</v>
      </c>
      <c r="D1211" s="126">
        <f>Sections!FU67</f>
        <v>136.11052399061893</v>
      </c>
      <c r="E1211" s="8">
        <f>Sections!FV67</f>
        <v>2</v>
      </c>
      <c r="F1211" s="120">
        <f>Sections!GJ67</f>
        <v>8.7372520875547028</v>
      </c>
      <c r="G1211" s="126">
        <f>Sections!GC67</f>
        <v>257.30659362501177</v>
      </c>
      <c r="H1211" s="126">
        <f>Sections!GA67</f>
        <v>38.038869329537377</v>
      </c>
      <c r="I1211" s="126">
        <f>I1210+Sections!GB67</f>
        <v>62.149365911802647</v>
      </c>
    </row>
    <row r="1212" spans="2:9">
      <c r="B1212" s="126">
        <f>B$1169+Sections!FS68</f>
        <v>2525.8262350300001</v>
      </c>
      <c r="C1212" s="126">
        <f>Sections!FT68</f>
        <v>38.038869329537377</v>
      </c>
      <c r="D1212" s="126">
        <f>Sections!FU68</f>
        <v>136.93992958633456</v>
      </c>
      <c r="E1212" s="8">
        <f>Sections!FV68</f>
        <v>2</v>
      </c>
      <c r="F1212" s="120">
        <f>Sections!GJ68</f>
        <v>8.7267916189346497</v>
      </c>
      <c r="G1212" s="126">
        <f>Sections!GC68</f>
        <v>260.45200437653148</v>
      </c>
      <c r="H1212" s="126">
        <f>Sections!GA68</f>
        <v>38.267599390443721</v>
      </c>
      <c r="I1212" s="126">
        <f>I1211+Sections!GB68</f>
        <v>62.175576009498812</v>
      </c>
    </row>
    <row r="1213" spans="2:9">
      <c r="B1213" s="126">
        <f>B$1169+Sections!FS69</f>
        <v>2526.8262350300001</v>
      </c>
      <c r="C1213" s="126">
        <f>Sections!FT69</f>
        <v>38.267599390443721</v>
      </c>
      <c r="D1213" s="126">
        <f>Sections!FU69</f>
        <v>137.76335780559739</v>
      </c>
      <c r="E1213" s="8">
        <f>Sections!FV69</f>
        <v>2</v>
      </c>
      <c r="F1213" s="120">
        <f>Sections!GJ69</f>
        <v>8.7163436738634967</v>
      </c>
      <c r="G1213" s="126">
        <f>Sections!GC69</f>
        <v>263.59364935934798</v>
      </c>
      <c r="H1213" s="126">
        <f>Sections!GA69</f>
        <v>38.49469899161722</v>
      </c>
      <c r="I1213" s="126">
        <f>I1212+Sections!GB69</f>
        <v>62.201630466467329</v>
      </c>
    </row>
    <row r="1214" spans="2:9">
      <c r="B1214" s="126">
        <f>B$1169+Sections!FS70</f>
        <v>2527.8262350300001</v>
      </c>
      <c r="C1214" s="126">
        <f>Sections!FT70</f>
        <v>38.49469899161722</v>
      </c>
      <c r="D1214" s="126">
        <f>Sections!FU70</f>
        <v>138.58091636982201</v>
      </c>
      <c r="E1214" s="8">
        <f>Sections!FV70</f>
        <v>2</v>
      </c>
      <c r="F1214" s="120">
        <f>Sections!GJ70</f>
        <v>8.7059082373477175</v>
      </c>
      <c r="G1214" s="126">
        <f>Sections!GC70</f>
        <v>266.73153308193884</v>
      </c>
      <c r="H1214" s="126">
        <f>Sections!GA70</f>
        <v>38.720197144770729</v>
      </c>
      <c r="I1214" s="126">
        <f>I1213+Sections!GB70</f>
        <v>62.227532204345309</v>
      </c>
    </row>
    <row r="1215" spans="2:9">
      <c r="B1215" s="126">
        <f>B$1169+Sections!FS71</f>
        <v>2528.8262350300001</v>
      </c>
      <c r="C1215" s="126">
        <f>Sections!FT71</f>
        <v>38.720197144770729</v>
      </c>
      <c r="D1215" s="126">
        <f>Sections!FU71</f>
        <v>139.39270972117464</v>
      </c>
      <c r="E1215" s="8">
        <f>Sections!FV71</f>
        <v>2</v>
      </c>
      <c r="F1215" s="120">
        <f>Sections!GJ71</f>
        <v>8.6954852944117409</v>
      </c>
      <c r="G1215" s="126">
        <f>Sections!GC71</f>
        <v>269.86566004738404</v>
      </c>
      <c r="H1215" s="126">
        <f>Sections!GA71</f>
        <v>38.944121989316109</v>
      </c>
      <c r="I1215" s="126">
        <f>I1214+Sections!GB71</f>
        <v>62.253284055675479</v>
      </c>
    </row>
    <row r="1216" spans="2:9">
      <c r="B1216" s="126">
        <f>B$1169+Sections!FS72</f>
        <v>2529.8262350300001</v>
      </c>
      <c r="C1216" s="126">
        <f>Sections!FT72</f>
        <v>38.944121989316109</v>
      </c>
      <c r="D1216" s="126">
        <f>Sections!FU72</f>
        <v>140.19883916153799</v>
      </c>
      <c r="E1216" s="8">
        <f>Sections!FV72</f>
        <v>2</v>
      </c>
      <c r="F1216" s="120">
        <f>Sections!GJ72</f>
        <v>8.685074830097923</v>
      </c>
      <c r="G1216" s="126">
        <f>Sections!GC72</f>
        <v>272.99603475337221</v>
      </c>
      <c r="H1216" s="126">
        <f>Sections!GA72</f>
        <v>39.166500828883478</v>
      </c>
      <c r="I1216" s="126">
        <f>I1215+Sections!GB72</f>
        <v>62.278888767657548</v>
      </c>
    </row>
    <row r="1217" spans="2:9">
      <c r="B1217" s="126">
        <f>B$1169+Sections!FS73</f>
        <v>2530.8262350300001</v>
      </c>
      <c r="C1217" s="126">
        <f>Sections!FT73</f>
        <v>39.166500828883478</v>
      </c>
      <c r="D1217" s="126">
        <f>Sections!FU73</f>
        <v>140.99940298398053</v>
      </c>
      <c r="E1217" s="8">
        <f>Sections!FV73</f>
        <v>2</v>
      </c>
      <c r="F1217" s="120">
        <f>Sections!GJ73</f>
        <v>8.6746768294665308</v>
      </c>
      <c r="G1217" s="126">
        <f>Sections!GC73</f>
        <v>276.12266169220743</v>
      </c>
      <c r="H1217" s="126">
        <f>Sections!GA73</f>
        <v>39.387360165894123</v>
      </c>
      <c r="I1217" s="126">
        <f>I1216+Sections!GB73</f>
        <v>62.304349005698974</v>
      </c>
    </row>
    <row r="1218" spans="2:9">
      <c r="B1218" s="126">
        <f>B$1169+Sections!FS74</f>
        <v>2531.8262350300001</v>
      </c>
      <c r="C1218" s="126">
        <f>Sections!FT74</f>
        <v>39.387360165894123</v>
      </c>
      <c r="D1218" s="126">
        <f>Sections!FU74</f>
        <v>141.79449659721885</v>
      </c>
      <c r="E1218" s="8">
        <f>Sections!FV74</f>
        <v>2</v>
      </c>
      <c r="F1218" s="120">
        <f>Sections!GJ74</f>
        <v>8.6642912775957104</v>
      </c>
      <c r="G1218" s="126">
        <f>Sections!GC74</f>
        <v>279.24554535081535</v>
      </c>
      <c r="H1218" s="126">
        <f>Sections!GA74</f>
        <v>39.606725734312526</v>
      </c>
      <c r="I1218" s="126">
        <f>I1217+Sections!GB74</f>
        <v>62.329667356778153</v>
      </c>
    </row>
    <row r="1219" spans="2:9">
      <c r="B1219" s="126">
        <f>B$1169+Sections!FS75</f>
        <v>2532.8262350300001</v>
      </c>
      <c r="C1219" s="126">
        <f>Sections!FT75</f>
        <v>39.606725734312526</v>
      </c>
      <c r="D1219" s="126">
        <f>Sections!FU75</f>
        <v>142.58421264352509</v>
      </c>
      <c r="E1219" s="8">
        <f>Sections!FV75</f>
        <v>2</v>
      </c>
      <c r="F1219" s="120">
        <f>Sections!GJ75</f>
        <v>8.6539181595814814</v>
      </c>
      <c r="G1219" s="126">
        <f>Sections!GC75</f>
        <v>282.36469021074976</v>
      </c>
      <c r="H1219" s="126">
        <f>Sections!GA75</f>
        <v>39.82462253069346</v>
      </c>
      <c r="I1219" s="126">
        <f>I1218+Sections!GB75</f>
        <v>62.354846332631958</v>
      </c>
    </row>
    <row r="1220" spans="2:9">
      <c r="B1220" s="126">
        <f>B$1169+Sections!FS76</f>
        <v>2533.8262350300001</v>
      </c>
      <c r="C1220" s="126">
        <f>Sections!FT76</f>
        <v>39.82462253069346</v>
      </c>
      <c r="D1220" s="126">
        <f>Sections!FU76</f>
        <v>143.36864111049647</v>
      </c>
      <c r="E1220" s="8">
        <f>Sections!FV76</f>
        <v>2</v>
      </c>
      <c r="F1220" s="120">
        <f>Sections!GJ76</f>
        <v>8.6435574605377017</v>
      </c>
      <c r="G1220" s="126">
        <f>Sections!GC76</f>
        <v>285.48010074819911</v>
      </c>
      <c r="H1220" s="126">
        <f>Sections!GA76</f>
        <v>40.041074843631414</v>
      </c>
      <c r="I1220" s="126">
        <f>I1219+Sections!GB76</f>
        <v>62.379888372778758</v>
      </c>
    </row>
    <row r="1221" spans="2:9">
      <c r="B1221" s="126">
        <f>B$1169+Sections!FS77</f>
        <v>2534.8262350300001</v>
      </c>
      <c r="C1221" s="126">
        <f>Sections!FT77</f>
        <v>40.041074843631414</v>
      </c>
      <c r="D1221" s="126">
        <f>Sections!FU77</f>
        <v>144.1478694370731</v>
      </c>
      <c r="E1221" s="8">
        <f>Sections!FV77</f>
        <v>2</v>
      </c>
      <c r="F1221" s="120">
        <f>Sections!GJ77</f>
        <v>8.6332091655960497</v>
      </c>
      <c r="G1221" s="126">
        <f>Sections!GC77</f>
        <v>288.59178143399265</v>
      </c>
      <c r="H1221" s="126">
        <f>Sections!GA77</f>
        <v>40.256106281711908</v>
      </c>
      <c r="I1221" s="126">
        <f>I1220+Sections!GB77</f>
        <v>62.404795847387092</v>
      </c>
    </row>
    <row r="1222" spans="2:9">
      <c r="B1222" s="126">
        <f>B$1169+Sections!FS78</f>
        <v>2535.8262350300001</v>
      </c>
      <c r="C1222" s="126">
        <f>Sections!FT78</f>
        <v>40.256106281711908</v>
      </c>
      <c r="D1222" s="126">
        <f>Sections!FU78</f>
        <v>144.92198261416289</v>
      </c>
      <c r="E1222" s="8">
        <f>Sections!FV78</f>
        <v>2</v>
      </c>
      <c r="F1222" s="120">
        <f>Sections!GJ78</f>
        <v>8.6228732599060116</v>
      </c>
      <c r="G1222" s="126">
        <f>Sections!GC78</f>
        <v>291.69973673360727</v>
      </c>
      <c r="H1222" s="126">
        <f>Sections!GA78</f>
        <v>40.469739800056743</v>
      </c>
      <c r="I1222" s="126">
        <f>I1221+Sections!GB78</f>
        <v>62.429571059999596</v>
      </c>
    </row>
    <row r="1223" spans="2:9">
      <c r="B1223" s="126">
        <f>B$1169+Sections!FS79</f>
        <v>2536.8262350300001</v>
      </c>
      <c r="C1223" s="126">
        <f>Sections!FT79</f>
        <v>40.469739800056743</v>
      </c>
      <c r="D1223" s="126">
        <f>Sections!FU79</f>
        <v>145.69106328020428</v>
      </c>
      <c r="E1223" s="8">
        <f>Sections!FV79</f>
        <v>2</v>
      </c>
      <c r="F1223" s="120">
        <f>Sections!GJ79</f>
        <v>8.6125497286348462</v>
      </c>
      <c r="G1223" s="126">
        <f>Sections!GC79</f>
        <v>294.80397110717342</v>
      </c>
      <c r="H1223" s="126">
        <f>Sections!GA79</f>
        <v>40.681997725548911</v>
      </c>
      <c r="I1223" s="126">
        <f>I1222+Sections!GB79</f>
        <v>62.454216250120993</v>
      </c>
    </row>
    <row r="1224" spans="2:9">
      <c r="B1224" s="126">
        <f>B$1169+Sections!FS80</f>
        <v>2537.8262350300001</v>
      </c>
      <c r="C1224" s="126">
        <f>Sections!FT80</f>
        <v>40.681997725548911</v>
      </c>
      <c r="D1224" s="126">
        <f>Sections!FU80</f>
        <v>146.45519181197608</v>
      </c>
      <c r="E1224" s="8">
        <f>Sections!FV80</f>
        <v>2</v>
      </c>
      <c r="F1224" s="120">
        <f>Sections!GJ80</f>
        <v>8.6022385569675723</v>
      </c>
      <c r="G1224" s="126">
        <f>Sections!GC80</f>
        <v>297.90448900948201</v>
      </c>
      <c r="H1224" s="126">
        <f>Sections!GA80</f>
        <v>40.892901780816459</v>
      </c>
      <c r="I1224" s="126">
        <f>I1223+Sections!GB80</f>
        <v>62.4787335956783</v>
      </c>
    </row>
    <row r="1225" spans="2:9">
      <c r="B1225" s="126">
        <f>B$1169+Sections!FS81</f>
        <v>2538.8262350300001</v>
      </c>
      <c r="C1225" s="126">
        <f>Sections!FT81</f>
        <v>40.892901780816459</v>
      </c>
      <c r="D1225" s="126">
        <f>Sections!FU81</f>
        <v>147.21444641093925</v>
      </c>
      <c r="E1225" s="8">
        <f>Sections!FV81</f>
        <v>2</v>
      </c>
      <c r="F1225" s="120">
        <f>Sections!GJ81</f>
        <v>8.5919397301069473</v>
      </c>
      <c r="G1225" s="126">
        <f>Sections!GC81</f>
        <v>301.00129488999033</v>
      </c>
      <c r="H1225" s="126">
        <f>Sections!GA81</f>
        <v>41.102473107049356</v>
      </c>
      <c r="I1225" s="126">
        <f>I1224+Sections!GB81</f>
        <v>62.503125215360939</v>
      </c>
    </row>
    <row r="1226" spans="2:9">
      <c r="B1226" s="126">
        <f>B$1169+Sections!FS82</f>
        <v>2539.8262350300001</v>
      </c>
      <c r="C1226" s="126">
        <f>Sections!FT82</f>
        <v>41.102473107049356</v>
      </c>
      <c r="D1226" s="126">
        <f>Sections!FU82</f>
        <v>147.96890318537768</v>
      </c>
      <c r="E1226" s="8">
        <f>Sections!FV82</f>
        <v>2</v>
      </c>
      <c r="F1226" s="120">
        <f>Sections!GJ82</f>
        <v>8.5816532332734443</v>
      </c>
      <c r="G1226" s="126">
        <f>Sections!GC82</f>
        <v>304.09439319282882</v>
      </c>
      <c r="H1226" s="126">
        <f>Sections!GA82</f>
        <v>41.310732285717989</v>
      </c>
      <c r="I1226" s="126">
        <f>I1225+Sections!GB82</f>
        <v>62.527393170847787</v>
      </c>
    </row>
    <row r="1227" spans="2:9">
      <c r="B1227" s="126">
        <f>B$1169+Sections!FS83</f>
        <v>2540.8262350300001</v>
      </c>
      <c r="C1227" s="126">
        <f>Sections!FT83</f>
        <v>41.310732285717989</v>
      </c>
      <c r="D1227" s="126">
        <f>Sections!FU83</f>
        <v>148.71863622858476</v>
      </c>
      <c r="E1227" s="8">
        <f>Sections!FV83</f>
        <v>2</v>
      </c>
      <c r="F1227" s="120">
        <f>Sections!GJ83</f>
        <v>8.5713790517052271</v>
      </c>
      <c r="G1227" s="126">
        <f>Sections!GC83</f>
        <v>307.18378835680727</v>
      </c>
      <c r="H1227" s="126">
        <f>Sections!GA83</f>
        <v>41.517699359257286</v>
      </c>
      <c r="I1227" s="126">
        <f>I1226+Sections!GB83</f>
        <v>62.551539468927807</v>
      </c>
    </row>
    <row r="1228" spans="2:9">
      <c r="B1228" s="126">
        <f>B$1169+Sections!FS84</f>
        <v>2541.8262350300001</v>
      </c>
      <c r="C1228" s="126">
        <f>Sections!FT84</f>
        <v>41.517699359257286</v>
      </c>
      <c r="D1228" s="126">
        <f>Sections!FU84</f>
        <v>149.46371769332623</v>
      </c>
      <c r="E1228" s="8">
        <f>Sections!FV84</f>
        <v>2</v>
      </c>
      <c r="F1228" s="120">
        <f>Sections!GJ84</f>
        <v>8.5611171706581359</v>
      </c>
      <c r="G1228" s="126">
        <f>Sections!GC84</f>
        <v>310.26948481542109</v>
      </c>
      <c r="H1228" s="126">
        <f>Sections!GA84</f>
        <v>41.723393850776198</v>
      </c>
      <c r="I1228" s="126">
        <f>I1227+Sections!GB84</f>
        <v>62.575566063520377</v>
      </c>
    </row>
    <row r="1229" spans="2:9">
      <c r="B1229" s="126">
        <f>B$1169+Sections!FS85</f>
        <v>2542.8262350300001</v>
      </c>
      <c r="C1229" s="126">
        <f>Sections!FT85</f>
        <v>41.723393850776198</v>
      </c>
      <c r="D1229" s="126">
        <f>Sections!FU85</f>
        <v>150.20421786279431</v>
      </c>
      <c r="E1229" s="8">
        <f>Sections!FV85</f>
        <v>2</v>
      </c>
      <c r="F1229" s="120">
        <f>Sections!GJ85</f>
        <v>8.5508675754056647</v>
      </c>
      <c r="G1229" s="126">
        <f>Sections!GC85</f>
        <v>313.351486996858</v>
      </c>
      <c r="H1229" s="126">
        <f>Sections!GA85</f>
        <v>41.927834782848024</v>
      </c>
      <c r="I1229" s="126">
        <f>I1228+Sections!GB85</f>
        <v>62.599474857601088</v>
      </c>
    </row>
    <row r="1230" spans="2:9">
      <c r="B1230" s="126">
        <f>B$1169+Sections!FS86</f>
        <v>2543.8262350300001</v>
      </c>
      <c r="C1230" s="126">
        <f>Sections!FT86</f>
        <v>41.927834782848024</v>
      </c>
      <c r="D1230" s="126">
        <f>Sections!FU86</f>
        <v>150.94020521825288</v>
      </c>
      <c r="E1230" s="8">
        <f>Sections!FV86</f>
        <v>2</v>
      </c>
      <c r="F1230" s="120">
        <f>Sections!GJ86</f>
        <v>8.540630251238932</v>
      </c>
      <c r="G1230" s="126">
        <f>Sections!GC86</f>
        <v>316.42979932400408</v>
      </c>
      <c r="H1230" s="126">
        <f>Sections!GA86</f>
        <v>42.131040695433555</v>
      </c>
      <c r="I1230" s="126">
        <f>I1229+Sections!GB86</f>
        <v>62.623267705038316</v>
      </c>
    </row>
    <row r="1231" spans="2:9">
      <c r="B1231" s="126">
        <f>B$1169+Sections!FS87</f>
        <v>2544.8262350300001</v>
      </c>
      <c r="C1231" s="126">
        <f>Sections!FT87</f>
        <v>42.131040695433555</v>
      </c>
      <c r="D1231" s="126">
        <f>Sections!FU87</f>
        <v>151.6717465035608</v>
      </c>
      <c r="E1231" s="8">
        <f>Sections!FV87</f>
        <v>2</v>
      </c>
      <c r="F1231" s="120">
        <f>Sections!GJ87</f>
        <v>8.5304051834666748</v>
      </c>
      <c r="G1231" s="126">
        <f>Sections!GC87</f>
        <v>319.50442621445012</v>
      </c>
      <c r="H1231" s="126">
        <f>Sections!GA87</f>
        <v>42.333029662985517</v>
      </c>
      <c r="I1231" s="126">
        <f>I1230+Sections!GB87</f>
        <v>62.646946412345613</v>
      </c>
    </row>
    <row r="1232" spans="2:9">
      <c r="B1232" s="126">
        <f>B$1169+Sections!FS88</f>
        <v>2545.8262350300001</v>
      </c>
      <c r="C1232" s="126">
        <f>Sections!FT88</f>
        <v>42.333029662985517</v>
      </c>
      <c r="D1232" s="126">
        <f>Sections!FU88</f>
        <v>152.39890678674786</v>
      </c>
      <c r="E1232" s="8">
        <f>Sections!FV88</f>
        <v>2</v>
      </c>
      <c r="F1232" s="120">
        <f>Sections!GJ88</f>
        <v>8.5201923574152119</v>
      </c>
      <c r="G1232" s="126">
        <f>Sections!GC88</f>
        <v>322.57537208049808</v>
      </c>
      <c r="H1232" s="126">
        <f>Sections!GA88</f>
        <v>42.533819310779535</v>
      </c>
      <c r="I1232" s="126">
        <f>I1231+Sections!GB88</f>
        <v>62.670512740354546</v>
      </c>
    </row>
    <row r="1233" spans="2:9">
      <c r="B1233" s="126">
        <f>B$1169+Sections!FS89</f>
        <v>2546.8262350300001</v>
      </c>
      <c r="C1233" s="126">
        <f>Sections!FT89</f>
        <v>42.533819310779535</v>
      </c>
      <c r="D1233" s="126">
        <f>Sections!FU89</f>
        <v>153.12174951880633</v>
      </c>
      <c r="E1233" s="8">
        <f>Sections!FV89</f>
        <v>2</v>
      </c>
      <c r="F1233" s="120">
        <f>Sections!GJ89</f>
        <v>8.5099917584284324</v>
      </c>
      <c r="G1233" s="126">
        <f>Sections!GC89</f>
        <v>325.64264132916759</v>
      </c>
      <c r="H1233" s="126">
        <f>Sections!GA89</f>
        <v>42.733426830514063</v>
      </c>
      <c r="I1233" s="126">
        <f>I1232+Sections!GB89</f>
        <v>62.69396840581237</v>
      </c>
    </row>
    <row r="1234" spans="2:9">
      <c r="B1234" s="126">
        <f>B$1169+Sections!FS90</f>
        <v>2547.8262350300001</v>
      </c>
      <c r="C1234" s="126">
        <f>Sections!FT90</f>
        <v>42.733426830514063</v>
      </c>
      <c r="D1234" s="126">
        <f>Sections!FU90</f>
        <v>153.84033658985064</v>
      </c>
      <c r="E1234" s="8">
        <f>Sections!FV90</f>
        <v>2</v>
      </c>
      <c r="F1234" s="120">
        <f>Sections!GJ90</f>
        <v>8.4998033718677721</v>
      </c>
      <c r="G1234" s="126">
        <f>Sections!GC90</f>
        <v>328.70623836220187</v>
      </c>
      <c r="H1234" s="126">
        <f>Sections!GA90</f>
        <v>42.931868995218863</v>
      </c>
      <c r="I1234" s="126">
        <f>I1233+Sections!GB90</f>
        <v>62.717315082908641</v>
      </c>
    </row>
    <row r="1235" spans="2:9">
      <c r="B1235" s="126">
        <f>B$1169+Sections!FS91</f>
        <v>2548.8262350300001</v>
      </c>
      <c r="C1235" s="126">
        <f>Sections!FT91</f>
        <v>42.931868995218863</v>
      </c>
      <c r="D1235" s="126">
        <f>Sections!FU91</f>
        <v>154.55472838278791</v>
      </c>
      <c r="E1235" s="8">
        <f>Sections!FV91</f>
        <v>3</v>
      </c>
      <c r="F1235" s="120">
        <f>Sections!GJ91</f>
        <v>6.8582415088433493</v>
      </c>
      <c r="G1235" s="126">
        <f>Sections!GC91</f>
        <v>331.76616757607422</v>
      </c>
      <c r="H1235" s="126">
        <f>Sections!GA91</f>
        <v>43.091319989532941</v>
      </c>
      <c r="I1235" s="126">
        <f>I1234+Sections!GB91</f>
        <v>62.740564627869759</v>
      </c>
    </row>
    <row r="1236" spans="2:9">
      <c r="B1236" s="126">
        <f>B$1169+Sections!FS92</f>
        <v>2549.8262350300001</v>
      </c>
      <c r="C1236" s="126">
        <f>Sections!FT92</f>
        <v>43.091319989532941</v>
      </c>
      <c r="D1236" s="126">
        <f>Sections!FU92</f>
        <v>155.1287519623186</v>
      </c>
      <c r="E1236" s="8">
        <f>Sections!FV92</f>
        <v>3</v>
      </c>
      <c r="F1236" s="120">
        <f>Sections!GJ92</f>
        <v>6.8582415088433493</v>
      </c>
      <c r="G1236" s="126">
        <f>Sections!GC92</f>
        <v>334.23513451925777</v>
      </c>
      <c r="H1236" s="126">
        <f>Sections!GA92</f>
        <v>43.250183137855124</v>
      </c>
      <c r="I1236" s="126">
        <f>I1235+Sections!GB92</f>
        <v>62.763728459023461</v>
      </c>
    </row>
    <row r="1237" spans="2:9">
      <c r="B1237" s="126">
        <f>B$1169+Sections!FS93</f>
        <v>2550.8262350300001</v>
      </c>
      <c r="C1237" s="126">
        <f>Sections!FT93</f>
        <v>43.250183137855124</v>
      </c>
      <c r="D1237" s="126">
        <f>Sections!FU93</f>
        <v>155.70065929627845</v>
      </c>
      <c r="E1237" s="8">
        <f>Sections!FV93</f>
        <v>3</v>
      </c>
      <c r="F1237" s="120">
        <f>Sections!GJ93</f>
        <v>6.8582415088433493</v>
      </c>
      <c r="G1237" s="126">
        <f>Sections!GC93</f>
        <v>336.70410146244137</v>
      </c>
      <c r="H1237" s="126">
        <f>Sections!GA93</f>
        <v>43.408464894254145</v>
      </c>
      <c r="I1237" s="126">
        <f>I1236+Sections!GB93</f>
        <v>62.786807517437332</v>
      </c>
    </row>
    <row r="1238" spans="2:9">
      <c r="B1238" s="126">
        <f>B$1169+Sections!FS94</f>
        <v>2551.8262350300001</v>
      </c>
      <c r="C1238" s="126">
        <f>Sections!FT94</f>
        <v>43.408464894254145</v>
      </c>
      <c r="D1238" s="126">
        <f>Sections!FU94</f>
        <v>156.27047361931491</v>
      </c>
      <c r="E1238" s="8">
        <f>Sections!FV94</f>
        <v>3</v>
      </c>
      <c r="F1238" s="120">
        <f>Sections!GJ94</f>
        <v>6.8582415088433493</v>
      </c>
      <c r="G1238" s="126">
        <f>Sections!GC94</f>
        <v>339.17306840562497</v>
      </c>
      <c r="H1238" s="126">
        <f>Sections!GA94</f>
        <v>43.566171595555431</v>
      </c>
      <c r="I1238" s="126">
        <f>I1237+Sections!GB94</f>
        <v>62.809802727083699</v>
      </c>
    </row>
    <row r="1239" spans="2:9">
      <c r="B1239" s="126">
        <f>B$1169+Sections!FS95</f>
        <v>2552.8262350300001</v>
      </c>
      <c r="C1239" s="126">
        <f>Sections!FT95</f>
        <v>43.566171595555431</v>
      </c>
      <c r="D1239" s="126">
        <f>Sections!FU95</f>
        <v>156.83821774399956</v>
      </c>
      <c r="E1239" s="8">
        <f>Sections!FV95</f>
        <v>3</v>
      </c>
      <c r="F1239" s="120">
        <f>Sections!GJ95</f>
        <v>6.8582415088433493</v>
      </c>
      <c r="G1239" s="126">
        <f>Sections!GC95</f>
        <v>341.64203534880852</v>
      </c>
      <c r="H1239" s="126">
        <f>Sections!GA95</f>
        <v>43.723309464301387</v>
      </c>
      <c r="I1239" s="126">
        <f>I1238+Sections!GB95</f>
        <v>62.832714995271303</v>
      </c>
    </row>
    <row r="1240" spans="2:9">
      <c r="B1240" s="126">
        <f>B$1169+Sections!FS96</f>
        <v>2553.8262350300001</v>
      </c>
      <c r="C1240" s="126">
        <f>Sections!FT96</f>
        <v>43.723309464301387</v>
      </c>
      <c r="D1240" s="126">
        <f>Sections!FU96</f>
        <v>157.40391407148499</v>
      </c>
      <c r="E1240" s="8">
        <f>Sections!FV96</f>
        <v>3</v>
      </c>
      <c r="F1240" s="120">
        <f>Sections!GJ96</f>
        <v>6.8582415088433493</v>
      </c>
      <c r="G1240" s="126">
        <f>Sections!GC96</f>
        <v>344.11100229199212</v>
      </c>
      <c r="H1240" s="126">
        <f>Sections!GA96</f>
        <v>43.87988461161622</v>
      </c>
      <c r="I1240" s="126">
        <f>I1239+Sections!GB96</f>
        <v>62.855545213062982</v>
      </c>
    </row>
    <row r="1241" spans="2:9">
      <c r="B1241" s="126">
        <f>B$1169+Sections!FS97</f>
        <v>2554.8262350300001</v>
      </c>
      <c r="C1241" s="126">
        <f>Sections!FT97</f>
        <v>43.87988461161622</v>
      </c>
      <c r="D1241" s="126">
        <f>Sections!FU97</f>
        <v>157.9675846018184</v>
      </c>
      <c r="E1241" s="8">
        <f>Sections!FV97</f>
        <v>3</v>
      </c>
      <c r="F1241" s="120">
        <f>Sections!GJ97</f>
        <v>6.8582415088433493</v>
      </c>
      <c r="G1241" s="126">
        <f>Sections!GC97</f>
        <v>346.57996923517567</v>
      </c>
      <c r="H1241" s="126">
        <f>Sections!GA97</f>
        <v>44.035903039979097</v>
      </c>
      <c r="I1241" s="126">
        <f>I1240+Sections!GB97</f>
        <v>62.878294255680061</v>
      </c>
    </row>
    <row r="1242" spans="2:9">
      <c r="B1242" s="126">
        <f>B$1169+Sections!FS98</f>
        <v>2555.8262350300001</v>
      </c>
      <c r="C1242" s="126">
        <f>Sections!FT98</f>
        <v>44.035903039979097</v>
      </c>
      <c r="D1242" s="126">
        <f>Sections!FU98</f>
        <v>158.52925094392475</v>
      </c>
      <c r="E1242" s="8">
        <f>Sections!FV98</f>
        <v>3</v>
      </c>
      <c r="F1242" s="120">
        <f>Sections!GJ98</f>
        <v>6.8582415088433493</v>
      </c>
      <c r="G1242" s="126">
        <f>Sections!GC98</f>
        <v>349.04893617835927</v>
      </c>
      <c r="H1242" s="126">
        <f>Sections!GA98</f>
        <v>44.191370645909217</v>
      </c>
      <c r="I1242" s="126">
        <f>I1241+Sections!GB98</f>
        <v>62.90096298289383</v>
      </c>
    </row>
    <row r="1243" spans="2:9">
      <c r="B1243" s="126">
        <f>B$1169+Sections!FS99</f>
        <v>2556.8262350300001</v>
      </c>
      <c r="C1243" s="126">
        <f>Sections!FT99</f>
        <v>44.191370645909217</v>
      </c>
      <c r="D1243" s="126">
        <f>Sections!FU99</f>
        <v>159.08893432527319</v>
      </c>
      <c r="E1243" s="8">
        <f>Sections!FV99</f>
        <v>3</v>
      </c>
      <c r="F1243" s="120">
        <f>Sections!GJ99</f>
        <v>6.8582415088433493</v>
      </c>
      <c r="G1243" s="126">
        <f>Sections!GC99</f>
        <v>351.51790312154282</v>
      </c>
      <c r="H1243" s="126">
        <f>Sections!GA99</f>
        <v>44.346293222566118</v>
      </c>
      <c r="I1243" s="126">
        <f>I1242+Sections!GB99</f>
        <v>62.923552239404721</v>
      </c>
    </row>
    <row r="1244" spans="2:9">
      <c r="B1244" s="126">
        <f>B$1169+Sections!FS100</f>
        <v>2557.8262350300001</v>
      </c>
      <c r="C1244" s="126">
        <f>Sections!FT100</f>
        <v>44.346293222566118</v>
      </c>
      <c r="D1244" s="126">
        <f>Sections!FU100</f>
        <v>159.64665560123802</v>
      </c>
      <c r="E1244" s="8">
        <f>Sections!FV100</f>
        <v>3</v>
      </c>
      <c r="F1244" s="120">
        <f>Sections!GJ100</f>
        <v>6.8582415088433493</v>
      </c>
      <c r="G1244" s="126">
        <f>Sections!GC100</f>
        <v>353.98687006472642</v>
      </c>
      <c r="H1244" s="126">
        <f>Sections!GA100</f>
        <v>44.50067646226853</v>
      </c>
      <c r="I1244" s="126">
        <f>I1243+Sections!GB100</f>
        <v>62.946062855209568</v>
      </c>
    </row>
    <row r="1245" spans="2:9">
      <c r="B1245" s="126">
        <f>B$1169+Sections!FS101</f>
        <v>2558.8262350300001</v>
      </c>
      <c r="C1245" s="126">
        <f>Sections!FT101</f>
        <v>44.50067646226853</v>
      </c>
      <c r="D1245" s="126">
        <f>Sections!FU101</f>
        <v>160.20243526416672</v>
      </c>
      <c r="E1245" s="8">
        <f>Sections!FV101</f>
        <v>3</v>
      </c>
      <c r="F1245" s="120">
        <f>Sections!GJ101</f>
        <v>6.8582415088433493</v>
      </c>
      <c r="G1245" s="126">
        <f>Sections!GC101</f>
        <v>356.45583700791002</v>
      </c>
      <c r="H1245" s="126">
        <f>Sections!GA101</f>
        <v>44.654525958934855</v>
      </c>
      <c r="I1245" s="126">
        <f>I1244+Sections!GB101</f>
        <v>62.968495645957454</v>
      </c>
    </row>
    <row r="1246" spans="2:9">
      <c r="B1246" s="126">
        <f>B$1169+Sections!FS102</f>
        <v>2559.8262350300001</v>
      </c>
      <c r="C1246" s="126">
        <f>Sections!FT102</f>
        <v>44.654525958934855</v>
      </c>
      <c r="D1246" s="126">
        <f>Sections!FU102</f>
        <v>160.75629345216549</v>
      </c>
      <c r="E1246" s="8">
        <f>Sections!FV102</f>
        <v>3</v>
      </c>
      <c r="F1246" s="120">
        <f>Sections!GJ102</f>
        <v>6.8582415088433493</v>
      </c>
      <c r="G1246" s="126">
        <f>Sections!GC102</f>
        <v>358.92480395109362</v>
      </c>
      <c r="H1246" s="126">
        <f>Sections!GA102</f>
        <v>44.80784721044823</v>
      </c>
      <c r="I1246" s="126">
        <f>I1245+Sections!GB102</f>
        <v>62.990851413294557</v>
      </c>
    </row>
    <row r="1247" spans="2:9">
      <c r="B1247" s="126">
        <f>B$1169+Sections!FS103</f>
        <v>2560.8262350300001</v>
      </c>
      <c r="C1247" s="126">
        <f>Sections!FT103</f>
        <v>44.80784721044823</v>
      </c>
      <c r="D1247" s="126">
        <f>Sections!FU103</f>
        <v>161.30824995761364</v>
      </c>
      <c r="E1247" s="8">
        <f>Sections!FV103</f>
        <v>3</v>
      </c>
      <c r="F1247" s="120">
        <f>Sections!GJ103</f>
        <v>6.8582415088433493</v>
      </c>
      <c r="G1247" s="126">
        <f>Sections!GC103</f>
        <v>361.39377089427717</v>
      </c>
      <c r="H1247" s="126">
        <f>Sections!GA103</f>
        <v>44.960645620948995</v>
      </c>
      <c r="I1247" s="126">
        <f>I1246+Sections!GB103</f>
        <v>63.013130945198434</v>
      </c>
    </row>
    <row r="1248" spans="2:9">
      <c r="B1248" s="126">
        <f>B$1169+Sections!FS104</f>
        <v>2561.8262350300001</v>
      </c>
      <c r="C1248" s="126">
        <f>Sections!FT104</f>
        <v>44.960645620948995</v>
      </c>
      <c r="D1248" s="126">
        <f>Sections!FU104</f>
        <v>161.85832423541638</v>
      </c>
      <c r="E1248" s="8">
        <f>Sections!FV104</f>
        <v>3</v>
      </c>
      <c r="F1248" s="120">
        <f>Sections!GJ104</f>
        <v>6.8582415088433493</v>
      </c>
      <c r="G1248" s="126">
        <f>Sections!GC104</f>
        <v>363.86273783746077</v>
      </c>
      <c r="H1248" s="126">
        <f>Sections!GA104</f>
        <v>45.112926503057267</v>
      </c>
      <c r="I1248" s="126">
        <f>I1247+Sections!GB104</f>
        <v>63.035335016302071</v>
      </c>
    </row>
    <row r="1249" spans="2:9">
      <c r="B1249" s="126">
        <f>B$1169+Sections!FS105</f>
        <v>2562.8262350300001</v>
      </c>
      <c r="C1249" s="126">
        <f>Sections!FT105</f>
        <v>45.112926503057267</v>
      </c>
      <c r="D1249" s="126">
        <f>Sections!FU105</f>
        <v>162.40653541100616</v>
      </c>
      <c r="E1249" s="8">
        <f>Sections!FV105</f>
        <v>3</v>
      </c>
      <c r="F1249" s="120">
        <f>Sections!GJ105</f>
        <v>6.8582415088433493</v>
      </c>
      <c r="G1249" s="126">
        <f>Sections!GC105</f>
        <v>366.33170478064443</v>
      </c>
      <c r="H1249" s="126">
        <f>Sections!GA105</f>
        <v>45.264695080028247</v>
      </c>
      <c r="I1249" s="126">
        <f>I1248+Sections!GB105</f>
        <v>63.05746438820816</v>
      </c>
    </row>
    <row r="1250" spans="2:9">
      <c r="B1250" s="126">
        <f>B$1169+Sections!FS106</f>
        <v>2563.8262350300001</v>
      </c>
      <c r="C1250" s="126">
        <f>Sections!FT106</f>
        <v>45.264695080028247</v>
      </c>
      <c r="D1250" s="126">
        <f>Sections!FU106</f>
        <v>162.95290228810168</v>
      </c>
      <c r="E1250" s="8">
        <f>Sections!FV106</f>
        <v>3</v>
      </c>
      <c r="F1250" s="120">
        <f>Sections!GJ106</f>
        <v>6.8582415088433493</v>
      </c>
      <c r="G1250" s="126">
        <f>Sections!GC106</f>
        <v>368.80067172382797</v>
      </c>
      <c r="H1250" s="126">
        <f>Sections!GA106</f>
        <v>45.415956487842685</v>
      </c>
      <c r="I1250" s="126">
        <f>I1249+Sections!GB106</f>
        <v>63.079519809793915</v>
      </c>
    </row>
    <row r="1251" spans="2:9">
      <c r="B1251" s="126">
        <f>B$1169+Sections!FS107</f>
        <v>2564.8262350300001</v>
      </c>
      <c r="C1251" s="126">
        <f>Sections!FT107</f>
        <v>45.415956487842685</v>
      </c>
      <c r="D1251" s="126">
        <f>Sections!FU107</f>
        <v>163.49744335623367</v>
      </c>
      <c r="E1251" s="8">
        <f>Sections!FV107</f>
        <v>3</v>
      </c>
      <c r="F1251" s="120">
        <f>Sections!GJ107</f>
        <v>6.8582415088433493</v>
      </c>
      <c r="G1251" s="126">
        <f>Sections!GC107</f>
        <v>371.26963866701158</v>
      </c>
      <c r="H1251" s="126">
        <f>Sections!GA107</f>
        <v>45.566715777234883</v>
      </c>
      <c r="I1251" s="126">
        <f>I1250+Sections!GB107</f>
        <v>63.101502017506753</v>
      </c>
    </row>
    <row r="1252" spans="2:9">
      <c r="B1252" s="126">
        <f>B$1169+Sections!FS108</f>
        <v>2565.8262350300001</v>
      </c>
      <c r="C1252" s="126">
        <f>Sections!FT108</f>
        <v>45.566715777234883</v>
      </c>
      <c r="D1252" s="126">
        <f>Sections!FU108</f>
        <v>164.04017679804559</v>
      </c>
      <c r="E1252" s="8">
        <f>Sections!FV108</f>
        <v>3</v>
      </c>
      <c r="F1252" s="120">
        <f>Sections!GJ108</f>
        <v>6.8582415088433493</v>
      </c>
      <c r="G1252" s="126">
        <f>Sections!GC108</f>
        <v>373.73860561019518</v>
      </c>
      <c r="H1252" s="126">
        <f>Sections!GA108</f>
        <v>45.716977915660536</v>
      </c>
      <c r="I1252" s="126">
        <f>I1251+Sections!GB108</f>
        <v>63.123411735651253</v>
      </c>
    </row>
    <row r="1253" spans="2:9">
      <c r="B1253" s="126">
        <f>B$1169+Sections!FS109</f>
        <v>2566.8262350300001</v>
      </c>
      <c r="C1253" s="126">
        <f>Sections!FT109</f>
        <v>45.716977915660536</v>
      </c>
      <c r="D1253" s="126">
        <f>Sections!FU109</f>
        <v>164.58112049637793</v>
      </c>
      <c r="E1253" s="8">
        <f>Sections!FV109</f>
        <v>3</v>
      </c>
      <c r="F1253" s="120">
        <f>Sections!GJ109</f>
        <v>6.8582415088433493</v>
      </c>
      <c r="G1253" s="126">
        <f>Sections!GC109</f>
        <v>376.20757255337878</v>
      </c>
      <c r="H1253" s="126">
        <f>Sections!GA109</f>
        <v>45.866747789206507</v>
      </c>
      <c r="I1253" s="126">
        <f>I1252+Sections!GB109</f>
        <v>63.145249676667596</v>
      </c>
    </row>
    <row r="1254" spans="2:9">
      <c r="B1254" s="126">
        <f>B$1169+Sections!FS110</f>
        <v>2567.8262350300001</v>
      </c>
      <c r="C1254" s="126">
        <f>Sections!FT110</f>
        <v>45.866747789206507</v>
      </c>
      <c r="D1254" s="126">
        <f>Sections!FU110</f>
        <v>165.12029204114341</v>
      </c>
      <c r="E1254" s="8">
        <f>Sections!FV110</f>
        <v>3</v>
      </c>
      <c r="F1254" s="120">
        <f>Sections!GJ110</f>
        <v>6.8582415088433493</v>
      </c>
      <c r="G1254" s="126">
        <f>Sections!GC110</f>
        <v>378.67653949656233</v>
      </c>
      <c r="H1254" s="126">
        <f>Sections!GA110</f>
        <v>46.016030204444696</v>
      </c>
      <c r="I1254" s="126">
        <f>I1253+Sections!GB110</f>
        <v>63.1670165414019</v>
      </c>
    </row>
    <row r="1255" spans="2:9">
      <c r="B1255" s="126">
        <f>B$1169+Sections!FS111</f>
        <v>2568.8262350300001</v>
      </c>
      <c r="C1255" s="126">
        <f>Sections!FT111</f>
        <v>46.016030204444696</v>
      </c>
      <c r="D1255" s="126">
        <f>Sections!FU111</f>
        <v>165.6577087360009</v>
      </c>
      <c r="E1255" s="8">
        <f>Sections!FV111</f>
        <v>3</v>
      </c>
      <c r="F1255" s="120">
        <f>Sections!GJ111</f>
        <v>6.8582415088433493</v>
      </c>
      <c r="G1255" s="126">
        <f>Sections!GC111</f>
        <v>381.14550643974593</v>
      </c>
      <c r="H1255" s="126">
        <f>Sections!GA111</f>
        <v>46.16482989023195</v>
      </c>
      <c r="I1255" s="126">
        <f>I1254+Sections!GB111</f>
        <v>63.188713019368649</v>
      </c>
    </row>
    <row r="1256" spans="2:9">
      <c r="B1256" s="126">
        <f>B$1169+Sections!FS112</f>
        <v>2569.8262350300001</v>
      </c>
      <c r="C1256" s="126">
        <f>Sections!FT112</f>
        <v>46.16482989023195</v>
      </c>
      <c r="D1256" s="126">
        <f>Sections!FU112</f>
        <v>166.19338760483501</v>
      </c>
      <c r="E1256" s="8">
        <f>Sections!FV112</f>
        <v>3</v>
      </c>
      <c r="F1256" s="120">
        <f>Sections!GJ112</f>
        <v>6.8582415088433493</v>
      </c>
      <c r="G1256" s="126">
        <f>Sections!GC112</f>
        <v>383.61447338292953</v>
      </c>
      <c r="H1256" s="126">
        <f>Sections!GA112</f>
        <v>46.313151499457902</v>
      </c>
      <c r="I1256" s="126">
        <f>I1255+Sections!GB112</f>
        <v>63.210339789005545</v>
      </c>
    </row>
    <row r="1257" spans="2:9">
      <c r="B1257" s="126">
        <f>B$1169+Sections!FS113</f>
        <v>2570.8262350300001</v>
      </c>
      <c r="C1257" s="126">
        <f>Sections!FT113</f>
        <v>46.313151499457902</v>
      </c>
      <c r="D1257" s="126">
        <f>Sections!FU113</f>
        <v>166.72734539804844</v>
      </c>
      <c r="E1257" s="8">
        <f>Sections!FV113</f>
        <v>3</v>
      </c>
      <c r="F1257" s="120">
        <f>Sections!GJ113</f>
        <v>6.8582415088433493</v>
      </c>
      <c r="G1257" s="126">
        <f>Sections!GC113</f>
        <v>386.08344032611313</v>
      </c>
      <c r="H1257" s="126">
        <f>Sections!GA113</f>
        <v>46.460999610742626</v>
      </c>
      <c r="I1257" s="126">
        <f>I1256+Sections!GB113</f>
        <v>63.231897517921055</v>
      </c>
    </row>
    <row r="1258" spans="2:9">
      <c r="B1258" s="126">
        <f>B$1169+Sections!FS114</f>
        <v>2571.8262350300001</v>
      </c>
      <c r="C1258" s="126">
        <f>Sections!FT114</f>
        <v>46.460999610742626</v>
      </c>
      <c r="D1258" s="126">
        <f>Sections!FU114</f>
        <v>167.25959859867345</v>
      </c>
      <c r="E1258" s="8">
        <f>Sections!FV114</f>
        <v>3</v>
      </c>
      <c r="F1258" s="120">
        <f>Sections!GJ114</f>
        <v>6.8582415088433493</v>
      </c>
      <c r="G1258" s="126">
        <f>Sections!GC114</f>
        <v>388.55240726929674</v>
      </c>
      <c r="H1258" s="126">
        <f>Sections!GA114</f>
        <v>46.608378730085782</v>
      </c>
      <c r="I1258" s="126">
        <f>I1257+Sections!GB114</f>
        <v>63.253386863134857</v>
      </c>
    </row>
    <row r="1259" spans="2:9">
      <c r="B1259" s="126">
        <f>B$1169+Sections!FS115</f>
        <v>2572.8262350300001</v>
      </c>
      <c r="C1259" s="126">
        <f>Sections!FT115</f>
        <v>46.608378730085782</v>
      </c>
      <c r="D1259" s="126">
        <f>Sections!FU115</f>
        <v>167.79016342830883</v>
      </c>
      <c r="E1259" s="8">
        <f>Sections!FV115</f>
        <v>3</v>
      </c>
      <c r="F1259" s="120">
        <f>Sections!GJ115</f>
        <v>6.8582415088433493</v>
      </c>
      <c r="G1259" s="126">
        <f>Sections!GC115</f>
        <v>391.02137421248023</v>
      </c>
      <c r="H1259" s="126">
        <f>Sections!GA115</f>
        <v>46.755293292469027</v>
      </c>
      <c r="I1259" s="126">
        <f>I1258+Sections!GB115</f>
        <v>63.274808471311502</v>
      </c>
    </row>
    <row r="1260" spans="2:9">
      <c r="B1260" s="126">
        <f>B$1169+Sections!FS116</f>
        <v>2573.8262350300001</v>
      </c>
      <c r="C1260" s="126">
        <f>Sections!FT116</f>
        <v>46.755293292469027</v>
      </c>
      <c r="D1260" s="126">
        <f>Sections!FU116</f>
        <v>168.31905585288851</v>
      </c>
      <c r="E1260" s="8">
        <f>Sections!FV116</f>
        <v>3</v>
      </c>
      <c r="F1260" s="120">
        <f>Sections!GJ116</f>
        <v>6.8582415088433493</v>
      </c>
      <c r="G1260" s="126">
        <f>Sections!GC116</f>
        <v>393.49034115566383</v>
      </c>
      <c r="H1260" s="126">
        <f>Sections!GA116</f>
        <v>46.901747663413204</v>
      </c>
      <c r="I1260" s="126">
        <f>I1259+Sections!GB116</f>
        <v>63.296162978987461</v>
      </c>
    </row>
    <row r="1261" spans="2:9">
      <c r="B1261" s="126">
        <f>B$1169+Sections!FS117</f>
        <v>2574.8262350300001</v>
      </c>
      <c r="C1261" s="126">
        <f>Sections!FT117</f>
        <v>46.901747663413204</v>
      </c>
      <c r="D1261" s="126">
        <f>Sections!FU117</f>
        <v>168.84629158828753</v>
      </c>
      <c r="E1261" s="8">
        <f>Sections!FV117</f>
        <v>3</v>
      </c>
      <c r="F1261" s="120">
        <f>Sections!GJ117</f>
        <v>6.8582415088433493</v>
      </c>
      <c r="G1261" s="126">
        <f>Sections!GC117</f>
        <v>395.95930809884743</v>
      </c>
      <c r="H1261" s="126">
        <f>Sections!GA117</f>
        <v>47.047746140491924</v>
      </c>
      <c r="I1261" s="126">
        <f>I1260+Sections!GB117</f>
        <v>63.317451012791821</v>
      </c>
    </row>
    <row r="1262" spans="2:9">
      <c r="B1262" s="126">
        <f>B$1169+Sections!FS118</f>
        <v>2575.8262350300001</v>
      </c>
      <c r="C1262" s="126">
        <f>Sections!FT118</f>
        <v>47.047746140491924</v>
      </c>
      <c r="D1262" s="126">
        <f>Sections!FU118</f>
        <v>169.37188610577093</v>
      </c>
      <c r="E1262" s="8">
        <f>Sections!FV118</f>
        <v>3</v>
      </c>
      <c r="F1262" s="120">
        <f>Sections!GJ118</f>
        <v>6.8582415088433493</v>
      </c>
      <c r="G1262" s="126">
        <f>Sections!GC118</f>
        <v>398.42827504203109</v>
      </c>
      <c r="H1262" s="126">
        <f>Sections!GA118</f>
        <v>47.193292954803013</v>
      </c>
      <c r="I1262" s="126">
        <f>I1261+Sections!GB118</f>
        <v>63.338673189660838</v>
      </c>
    </row>
    <row r="1263" spans="2:9">
      <c r="B1263" s="126">
        <f>B$1169+Sections!FS119</f>
        <v>2576.8262350300001</v>
      </c>
      <c r="C1263" s="126">
        <f>Sections!FT119</f>
        <v>47.193292954803013</v>
      </c>
      <c r="D1263" s="126">
        <f>Sections!FU119</f>
        <v>169.89585463729085</v>
      </c>
      <c r="E1263" s="8">
        <f>Sections!FV119</f>
        <v>3</v>
      </c>
      <c r="F1263" s="120">
        <f>Sections!GJ119</f>
        <v>6.8582415088433493</v>
      </c>
      <c r="G1263" s="126">
        <f>Sections!GC119</f>
        <v>400.89724198521469</v>
      </c>
      <c r="H1263" s="126">
        <f>Sections!GA119</f>
        <v>47.338392272399219</v>
      </c>
      <c r="I1263" s="126">
        <f>I1262+Sections!GB119</f>
        <v>63.359830117046542</v>
      </c>
    </row>
    <row r="1264" spans="2:9">
      <c r="B1264" s="126">
        <f>B$1169+Sections!FS120</f>
        <v>2577.8262350300001</v>
      </c>
      <c r="C1264" s="126">
        <f>Sections!FT120</f>
        <v>47.338392272399219</v>
      </c>
      <c r="D1264" s="126">
        <f>Sections!FU120</f>
        <v>170.4182121806372</v>
      </c>
      <c r="E1264" s="8">
        <f>Sections!FV120</f>
        <v>3</v>
      </c>
      <c r="F1264" s="120">
        <f>Sections!GJ120</f>
        <v>6.8582415088433493</v>
      </c>
      <c r="G1264" s="126">
        <f>Sections!GC120</f>
        <v>403.36620892839829</v>
      </c>
      <c r="H1264" s="126">
        <f>Sections!GA120</f>
        <v>47.483048195679615</v>
      </c>
      <c r="I1264" s="126">
        <f>I1263+Sections!GB120</f>
        <v>63.380922393119626</v>
      </c>
    </row>
    <row r="1265" spans="2:9">
      <c r="B1265" s="126">
        <f>B$1169+Sections!FS121</f>
        <v>2578.8262350300001</v>
      </c>
      <c r="C1265" s="126">
        <f>Sections!FT121</f>
        <v>47.483048195679615</v>
      </c>
      <c r="D1265" s="126">
        <f>Sections!FU121</f>
        <v>170.93897350444661</v>
      </c>
      <c r="E1265" s="8">
        <f>Sections!FV121</f>
        <v>3</v>
      </c>
      <c r="F1265" s="120">
        <f>Sections!GJ121</f>
        <v>6.8582415088433493</v>
      </c>
      <c r="G1265" s="126">
        <f>Sections!GC121</f>
        <v>405.83517587158195</v>
      </c>
      <c r="H1265" s="126">
        <f>Sections!GA121</f>
        <v>47.627264764742897</v>
      </c>
      <c r="I1265" s="126">
        <f>I1264+Sections!GB121</f>
        <v>63.401950606966764</v>
      </c>
    </row>
    <row r="1266" spans="2:9">
      <c r="B1266" s="126">
        <f>B$1169+Sections!FS122</f>
        <v>2579.8262350300001</v>
      </c>
      <c r="C1266" s="126">
        <f>Sections!FT122</f>
        <v>47.627264764742897</v>
      </c>
      <c r="D1266" s="126">
        <f>Sections!FU122</f>
        <v>171.45815315307442</v>
      </c>
      <c r="E1266" s="8">
        <f>Sections!FV122</f>
        <v>3</v>
      </c>
      <c r="F1266" s="120">
        <f>Sections!GJ122</f>
        <v>6.8582415088433493</v>
      </c>
      <c r="G1266" s="126">
        <f>Sections!GC122</f>
        <v>408.30414281476567</v>
      </c>
      <c r="H1266" s="126">
        <f>Sections!GA122</f>
        <v>47.771045958703972</v>
      </c>
      <c r="I1266" s="126">
        <f>I1265+Sections!GB122</f>
        <v>63.422915338782595</v>
      </c>
    </row>
    <row r="1267" spans="2:9">
      <c r="B1267" s="126">
        <f>B$1169+Sections!FS123</f>
        <v>2580.8262350300001</v>
      </c>
      <c r="C1267" s="126">
        <f>Sections!FT123</f>
        <v>47.771045958703972</v>
      </c>
      <c r="D1267" s="126">
        <f>Sections!FU123</f>
        <v>171.9757654513343</v>
      </c>
      <c r="E1267" s="8">
        <f>Sections!FV123</f>
        <v>3</v>
      </c>
      <c r="F1267" s="120">
        <f>Sections!GJ123</f>
        <v>6.8582415088433493</v>
      </c>
      <c r="G1267" s="126">
        <f>Sections!GC123</f>
        <v>410.77310975794927</v>
      </c>
      <c r="H1267" s="126">
        <f>Sections!GA123</f>
        <v>47.914395696974971</v>
      </c>
      <c r="I1267" s="126">
        <f>I1266+Sections!GB123</f>
        <v>63.443817160056483</v>
      </c>
    </row>
    <row r="1268" spans="2:9">
      <c r="B1268" s="126">
        <f>B$1169+Sections!FS124</f>
        <v>2581.8262350300001</v>
      </c>
      <c r="C1268" s="126">
        <f>Sections!FT124</f>
        <v>47.914395696974971</v>
      </c>
      <c r="D1268" s="126">
        <f>Sections!FU124</f>
        <v>172.4918245091099</v>
      </c>
      <c r="E1268" s="8">
        <f>Sections!FV124</f>
        <v>3</v>
      </c>
      <c r="F1268" s="120">
        <f>Sections!GJ124</f>
        <v>6.8582415088433493</v>
      </c>
      <c r="G1268" s="126">
        <f>Sections!GC124</f>
        <v>413.24207670113287</v>
      </c>
      <c r="H1268" s="126">
        <f>Sections!GA124</f>
        <v>48.057317840511871</v>
      </c>
      <c r="I1268" s="126">
        <f>I1267+Sections!GB124</f>
        <v>63.464656633754309</v>
      </c>
    </row>
    <row r="1269" spans="2:9">
      <c r="B1269" s="126">
        <f>B$1169+Sections!FS125</f>
        <v>2582.8262350300001</v>
      </c>
      <c r="C1269" s="126">
        <f>Sections!FT125</f>
        <v>48.057317840511871</v>
      </c>
      <c r="D1269" s="126">
        <f>Sections!FU125</f>
        <v>173.00634422584275</v>
      </c>
      <c r="E1269" s="8">
        <f>Sections!FV125</f>
        <v>3</v>
      </c>
      <c r="F1269" s="120">
        <f>Sections!GJ125</f>
        <v>6.8582415088433493</v>
      </c>
      <c r="G1269" s="126">
        <f>Sections!GC125</f>
        <v>415.71104364431653</v>
      </c>
      <c r="H1269" s="126">
        <f>Sections!GA125</f>
        <v>48.199816193027829</v>
      </c>
      <c r="I1269" s="126">
        <f>I1268+Sections!GB125</f>
        <v>63.485434314495386</v>
      </c>
    </row>
    <row r="1270" spans="2:9">
      <c r="B1270" s="126">
        <f>B$1169+Sections!FS126</f>
        <v>2583.8262350300001</v>
      </c>
      <c r="C1270" s="126">
        <f>Sections!FT126</f>
        <v>48.199816193027829</v>
      </c>
      <c r="D1270" s="126">
        <f>Sections!FU126</f>
        <v>173.51933829490019</v>
      </c>
      <c r="E1270" s="8">
        <f>Sections!FV126</f>
        <v>3</v>
      </c>
      <c r="F1270" s="120">
        <f>Sections!GJ126</f>
        <v>6.8582415088433493</v>
      </c>
      <c r="G1270" s="126">
        <f>Sections!GC126</f>
        <v>418.18001058750019</v>
      </c>
      <c r="H1270" s="126">
        <f>Sections!GA126</f>
        <v>48.341894502174348</v>
      </c>
      <c r="I1270" s="126">
        <f>I1269+Sections!GB126</f>
        <v>63.506150748724671</v>
      </c>
    </row>
    <row r="1271" spans="2:9">
      <c r="B1271" s="126">
        <f>B$1169+Sections!FS127</f>
        <v>2584.8262350300001</v>
      </c>
      <c r="C1271" s="126">
        <f>Sections!FT127</f>
        <v>48.341894502174348</v>
      </c>
      <c r="D1271" s="126">
        <f>Sections!FU127</f>
        <v>174.03082020782765</v>
      </c>
      <c r="E1271" s="8">
        <f>Sections!FV127</f>
        <v>3</v>
      </c>
      <c r="F1271" s="120">
        <f>Sections!GJ127</f>
        <v>6.8582415088433493</v>
      </c>
      <c r="G1271" s="126">
        <f>Sections!GC127</f>
        <v>420.64897753068379</v>
      </c>
      <c r="H1271" s="126">
        <f>Sections!GA127</f>
        <v>48.483556460691304</v>
      </c>
      <c r="I1271" s="126">
        <f>I1270+Sections!GB127</f>
        <v>63.526806474880466</v>
      </c>
    </row>
    <row r="1272" spans="2:9">
      <c r="B1272" s="126">
        <f>B$1169+Sections!FS128</f>
        <v>2585.8262350300001</v>
      </c>
      <c r="C1272" s="126">
        <f>Sections!FT128</f>
        <v>48.483556460691304</v>
      </c>
      <c r="D1272" s="126">
        <f>Sections!FU128</f>
        <v>174.54080325848869</v>
      </c>
      <c r="E1272" s="8">
        <f>Sections!FV128</f>
        <v>3</v>
      </c>
      <c r="F1272" s="120">
        <f>Sections!GJ128</f>
        <v>6.8582415088433493</v>
      </c>
      <c r="G1272" s="126">
        <f>Sections!GC128</f>
        <v>423.11794447386745</v>
      </c>
      <c r="H1272" s="126">
        <f>Sections!GA128</f>
        <v>48.624805707526775</v>
      </c>
      <c r="I1272" s="126">
        <f>I1271+Sections!GB128</f>
        <v>63.54740202355768</v>
      </c>
    </row>
    <row r="1273" spans="2:9">
      <c r="B1273" s="126">
        <f>B$1169+Sections!FS129</f>
        <v>2586.8262350300001</v>
      </c>
      <c r="C1273" s="126">
        <f>Sections!FT129</f>
        <v>48.624805707526775</v>
      </c>
      <c r="D1273" s="126">
        <f>Sections!FU129</f>
        <v>175.04930054709641</v>
      </c>
      <c r="E1273" s="8">
        <f>Sections!FV129</f>
        <v>3</v>
      </c>
      <c r="F1273" s="120">
        <f>Sections!GJ129</f>
        <v>6.8582415088433493</v>
      </c>
      <c r="G1273" s="126">
        <f>Sections!GC129</f>
        <v>425.58691141705106</v>
      </c>
      <c r="H1273" s="126">
        <f>Sections!GA129</f>
        <v>48.765645828927717</v>
      </c>
      <c r="I1273" s="126">
        <f>I1272+Sections!GB129</f>
        <v>63.567937917666882</v>
      </c>
    </row>
    <row r="1274" spans="2:9">
      <c r="B1274" s="126">
        <f>B$1169+Sections!FS130</f>
        <v>2587.8262350300001</v>
      </c>
      <c r="C1274" s="126">
        <f>Sections!FT130</f>
        <v>48.765645828927717</v>
      </c>
      <c r="D1274" s="126">
        <f>Sections!FU130</f>
        <v>175.55632498413979</v>
      </c>
      <c r="E1274" s="8">
        <f>Sections!FV130</f>
        <v>3</v>
      </c>
      <c r="F1274" s="120">
        <f>Sections!GJ130</f>
        <v>6.8582415088433493</v>
      </c>
      <c r="G1274" s="126">
        <f>Sections!GC130</f>
        <v>428.05587836023477</v>
      </c>
      <c r="H1274" s="126">
        <f>Sections!GA130</f>
        <v>48.906080359502354</v>
      </c>
      <c r="I1274" s="126">
        <f>I1273+Sections!GB130</f>
        <v>63.588414672589195</v>
      </c>
    </row>
    <row r="1275" spans="2:9">
      <c r="B1275" s="126">
        <f>B$1169+Sections!FS131</f>
        <v>2588.8262350300001</v>
      </c>
      <c r="C1275" s="126">
        <f>Sections!FT131</f>
        <v>48.906080359502354</v>
      </c>
      <c r="D1275" s="126">
        <f>Sections!FU131</f>
        <v>176.06188929420847</v>
      </c>
      <c r="E1275" s="8">
        <f>Sections!FV131</f>
        <v>3</v>
      </c>
      <c r="F1275" s="120">
        <f>Sections!GJ131</f>
        <v>6.8582415088433493</v>
      </c>
      <c r="G1275" s="126">
        <f>Sections!GC131</f>
        <v>430.52484530341832</v>
      </c>
      <c r="H1275" s="126">
        <f>Sections!GA131</f>
        <v>49.046112783255197</v>
      </c>
      <c r="I1275" s="126">
        <f>I1274+Sections!GB131</f>
        <v>63.608832796327221</v>
      </c>
    </row>
    <row r="1276" spans="2:9">
      <c r="B1276" s="126">
        <f>B$1169+Sections!FS132</f>
        <v>2589.8262350300001</v>
      </c>
      <c r="C1276" s="126">
        <f>Sections!FT132</f>
        <v>49.046112783255197</v>
      </c>
      <c r="D1276" s="126">
        <f>Sections!FU132</f>
        <v>176.56600601971871</v>
      </c>
      <c r="E1276" s="8">
        <f>Sections!FV132</f>
        <v>3</v>
      </c>
      <c r="F1276" s="120">
        <f>Sections!GJ132</f>
        <v>6.8582415088433493</v>
      </c>
      <c r="G1276" s="126">
        <f>Sections!GC132</f>
        <v>432.99381224660192</v>
      </c>
      <c r="H1276" s="126">
        <f>Sections!GA132</f>
        <v>49.185746534595523</v>
      </c>
      <c r="I1276" s="126">
        <f>I1275+Sections!GB132</f>
        <v>63.62919278965208</v>
      </c>
    </row>
    <row r="1277" spans="2:9">
      <c r="B1277" s="126">
        <f>B$1169+Sections!FS133</f>
        <v>2590.8262350300001</v>
      </c>
      <c r="C1277" s="126">
        <f>Sections!FT133</f>
        <v>49.185746534595523</v>
      </c>
      <c r="D1277" s="126">
        <f>Sections!FU133</f>
        <v>177.06868752454389</v>
      </c>
      <c r="E1277" s="8">
        <f>Sections!FV133</f>
        <v>3</v>
      </c>
      <c r="F1277" s="120">
        <f>Sections!GJ133</f>
        <v>6.8582415088433493</v>
      </c>
      <c r="G1277" s="126">
        <f>Sections!GC133</f>
        <v>435.46277918978564</v>
      </c>
      <c r="H1277" s="126">
        <f>Sections!GA133</f>
        <v>49.324984999320193</v>
      </c>
      <c r="I1277" s="126">
        <f>I1276+Sections!GB133</f>
        <v>63.649495146246714</v>
      </c>
    </row>
    <row r="1278" spans="2:9">
      <c r="B1278" s="126">
        <f>B$1169+Sections!FS134</f>
        <v>2591.8262350300001</v>
      </c>
      <c r="C1278" s="126">
        <f>Sections!FT134</f>
        <v>49.324984999320193</v>
      </c>
      <c r="D1278" s="126">
        <f>Sections!FU134</f>
        <v>177.56994599755271</v>
      </c>
      <c r="E1278" s="8">
        <f>Sections!FV134</f>
        <v>3</v>
      </c>
      <c r="F1278" s="120">
        <f>Sections!GJ134</f>
        <v>6.8582415088433493</v>
      </c>
      <c r="G1278" s="126">
        <f>Sections!GC134</f>
        <v>437.93174613296912</v>
      </c>
      <c r="H1278" s="126">
        <f>Sections!GA134</f>
        <v>49.463831515571542</v>
      </c>
      <c r="I1278" s="126">
        <f>I1277+Sections!GB134</f>
        <v>63.669740352845565</v>
      </c>
    </row>
    <row r="1279" spans="2:9">
      <c r="B1279" s="126">
        <f>B$1169+Sections!FS135</f>
        <v>2592.8262350300001</v>
      </c>
      <c r="C1279" s="126">
        <f>Sections!FT135</f>
        <v>49.463831515571542</v>
      </c>
      <c r="D1279" s="126">
        <f>Sections!FU135</f>
        <v>178.06979345605757</v>
      </c>
      <c r="E1279" s="8">
        <f>Sections!FV135</f>
        <v>3</v>
      </c>
      <c r="F1279" s="120">
        <f>Sections!GJ135</f>
        <v>6.8582415088433493</v>
      </c>
      <c r="G1279" s="126">
        <f>Sections!GC135</f>
        <v>440.40071307615273</v>
      </c>
      <c r="H1279" s="126">
        <f>Sections!GA135</f>
        <v>49.602289374771154</v>
      </c>
      <c r="I1279" s="126">
        <f>I1278+Sections!GB135</f>
        <v>63.689928889370719</v>
      </c>
    </row>
    <row r="1280" spans="2:9">
      <c r="B1280" s="126">
        <f>B$1169+Sections!FS136</f>
        <v>2593.8262350300001</v>
      </c>
      <c r="C1280" s="126">
        <f>Sections!FT136</f>
        <v>49.602289374771154</v>
      </c>
      <c r="D1280" s="126">
        <f>Sections!FU136</f>
        <v>178.56824174917617</v>
      </c>
      <c r="E1280" s="8">
        <f>Sections!FV136</f>
        <v>3</v>
      </c>
      <c r="F1280" s="120">
        <f>Sections!GJ136</f>
        <v>6.8582415088433493</v>
      </c>
      <c r="G1280" s="126">
        <f>Sections!GC136</f>
        <v>442.86968001933633</v>
      </c>
      <c r="H1280" s="126">
        <f>Sections!GA136</f>
        <v>49.740361822530218</v>
      </c>
      <c r="I1280" s="126">
        <f>I1279+Sections!GB136</f>
        <v>63.71006122906465</v>
      </c>
    </row>
    <row r="1281" spans="2:9">
      <c r="B1281" s="126">
        <f>B$1169+Sections!FS137</f>
        <v>2594.8262350300001</v>
      </c>
      <c r="C1281" s="126">
        <f>Sections!FT137</f>
        <v>49.740361822530218</v>
      </c>
      <c r="D1281" s="126">
        <f>Sections!FU137</f>
        <v>179.06530256110878</v>
      </c>
      <c r="E1281" s="8">
        <f>Sections!FV137</f>
        <v>3</v>
      </c>
      <c r="F1281" s="120">
        <f>Sections!GJ137</f>
        <v>6.8582415088433493</v>
      </c>
      <c r="G1281" s="126">
        <f>Sections!GC137</f>
        <v>445.33864696251993</v>
      </c>
      <c r="H1281" s="126">
        <f>Sections!GA137</f>
        <v>49.878052059537254</v>
      </c>
      <c r="I1281" s="126">
        <f>I1280+Sections!GB137</f>
        <v>63.730137838619662</v>
      </c>
    </row>
    <row r="1282" spans="2:9">
      <c r="B1282" s="126">
        <f>B$1169+Sections!FS138</f>
        <v>2595.8262350300001</v>
      </c>
      <c r="C1282" s="126">
        <f>Sections!FT138</f>
        <v>49.878052059537254</v>
      </c>
      <c r="D1282" s="126">
        <f>Sections!FU138</f>
        <v>179.56098741433411</v>
      </c>
      <c r="E1282" s="8">
        <f>Sections!FV138</f>
        <v>3</v>
      </c>
      <c r="F1282" s="120">
        <f>Sections!GJ138</f>
        <v>6.8582415088433493</v>
      </c>
      <c r="G1282" s="126">
        <f>Sections!GC138</f>
        <v>447.80761390570353</v>
      </c>
      <c r="H1282" s="126">
        <f>Sections!GA138</f>
        <v>50.015363242423774</v>
      </c>
      <c r="I1282" s="126">
        <f>I1281+Sections!GB138</f>
        <v>63.750159178304109</v>
      </c>
    </row>
    <row r="1283" spans="2:9">
      <c r="B1283" s="126">
        <f>B$1169+Sections!FS139</f>
        <v>2596.8262350300001</v>
      </c>
      <c r="C1283" s="126">
        <f>Sections!FT139</f>
        <v>50.015363242423774</v>
      </c>
      <c r="D1283" s="126">
        <f>Sections!FU139</f>
        <v>180.0553076727256</v>
      </c>
      <c r="E1283" s="8">
        <f>Sections!FV139</f>
        <v>3</v>
      </c>
      <c r="F1283" s="120">
        <f>Sections!GJ139</f>
        <v>6.8582415088433493</v>
      </c>
      <c r="G1283" s="126">
        <f>Sections!GC139</f>
        <v>450.27658084888714</v>
      </c>
      <c r="H1283" s="126">
        <f>Sections!GA139</f>
        <v>50.152298484608679</v>
      </c>
      <c r="I1283" s="126">
        <f>I1282+Sections!GB139</f>
        <v>63.770125702085508</v>
      </c>
    </row>
    <row r="1284" spans="2:9">
      <c r="B1284" s="126">
        <f>B$1169+Sections!FS140</f>
        <v>2597.8262350300001</v>
      </c>
      <c r="C1284" s="126">
        <f>Sections!FT140</f>
        <v>50.152298484608679</v>
      </c>
      <c r="D1284" s="126">
        <f>Sections!FU140</f>
        <v>180.54827454459124</v>
      </c>
      <c r="E1284" s="8">
        <f>Sections!FV140</f>
        <v>3</v>
      </c>
      <c r="F1284" s="120">
        <f>Sections!GJ140</f>
        <v>6.8582415088433493</v>
      </c>
      <c r="G1284" s="126">
        <f>Sections!GC140</f>
        <v>452.74554779207068</v>
      </c>
      <c r="H1284" s="126">
        <f>Sections!GA140</f>
        <v>50.288860857121911</v>
      </c>
      <c r="I1284" s="126">
        <f>I1283+Sections!GB140</f>
        <v>63.790037857750654</v>
      </c>
    </row>
    <row r="1285" spans="2:9">
      <c r="B1285" s="126">
        <f>B$1169+Sections!FS141</f>
        <v>2598.8262350300001</v>
      </c>
      <c r="C1285" s="126">
        <f>Sections!FT141</f>
        <v>50.288860857121911</v>
      </c>
      <c r="D1285" s="126">
        <f>Sections!FU141</f>
        <v>181.03989908563889</v>
      </c>
      <c r="E1285" s="8">
        <f>Sections!FV141</f>
        <v>3</v>
      </c>
      <c r="F1285" s="120">
        <f>Sections!GJ141</f>
        <v>6.8582415088433493</v>
      </c>
      <c r="G1285" s="126">
        <f>Sections!GC141</f>
        <v>455.21451473525428</v>
      </c>
      <c r="H1285" s="126">
        <f>Sections!GA141</f>
        <v>50.425053389408077</v>
      </c>
      <c r="I1285" s="126">
        <f>I1284+Sections!GB141</f>
        <v>63.809896087022771</v>
      </c>
    </row>
    <row r="1286" spans="2:9">
      <c r="B1286" s="126">
        <f>B$1169+Sections!FS142</f>
        <v>2599.8262350300001</v>
      </c>
      <c r="C1286" s="126">
        <f>Sections!FT142</f>
        <v>50.425053389408077</v>
      </c>
      <c r="D1286" s="126">
        <f>Sections!FU142</f>
        <v>181.53019220186908</v>
      </c>
      <c r="E1286" s="8">
        <f>Sections!FV142</f>
        <v>3</v>
      </c>
      <c r="F1286" s="120">
        <f>Sections!GJ142</f>
        <v>6.8582415088433493</v>
      </c>
      <c r="G1286" s="126">
        <f>Sections!GC142</f>
        <v>457.68348167843789</v>
      </c>
      <c r="H1286" s="126">
        <f>Sections!GA142</f>
        <v>50.560879070110538</v>
      </c>
      <c r="I1286" s="126">
        <f>I1285+Sections!GB142</f>
        <v>63.829700825675864</v>
      </c>
    </row>
    <row r="1287" spans="2:9">
      <c r="B1287" s="126">
        <f>B$1169+Sections!FS143</f>
        <v>2600.8262350300001</v>
      </c>
      <c r="C1287" s="126">
        <f>Sections!FT143</f>
        <v>50.560879070110538</v>
      </c>
      <c r="D1287" s="126">
        <f>Sections!FU143</f>
        <v>182.01916465239793</v>
      </c>
      <c r="E1287" s="8">
        <f>Sections!FV143</f>
        <v>3</v>
      </c>
      <c r="F1287" s="120">
        <f>Sections!GJ143</f>
        <v>6.8582415088433493</v>
      </c>
      <c r="G1287" s="126">
        <f>Sections!GC143</f>
        <v>460.15244862162149</v>
      </c>
      <c r="H1287" s="126">
        <f>Sections!GA143</f>
        <v>50.696340847836623</v>
      </c>
      <c r="I1287" s="126">
        <f>I1286+Sections!GB143</f>
        <v>63.84945250364629</v>
      </c>
    </row>
    <row r="1288" spans="2:9">
      <c r="B1288" s="126">
        <f>B$1169+Sections!FS144</f>
        <v>2601.8262350300001</v>
      </c>
      <c r="C1288" s="126">
        <f>Sections!FT144</f>
        <v>50.696340847836623</v>
      </c>
      <c r="D1288" s="126">
        <f>Sections!FU144</f>
        <v>182.50682705221186</v>
      </c>
      <c r="E1288" s="8">
        <f>Sections!FV144</f>
        <v>3</v>
      </c>
      <c r="F1288" s="120">
        <f>Sections!GJ144</f>
        <v>6.8582415088433493</v>
      </c>
      <c r="G1288" s="126">
        <f>Sections!GC144</f>
        <v>462.62141556480509</v>
      </c>
      <c r="H1288" s="126">
        <f>Sections!GA144</f>
        <v>50.831441631904511</v>
      </c>
      <c r="I1288" s="126">
        <f>I1287+Sections!GB144</f>
        <v>63.869151545141648</v>
      </c>
    </row>
    <row r="1289" spans="2:9">
      <c r="B1289" s="126">
        <f>B$1169+Sections!FS145</f>
        <v>2602.8262350300001</v>
      </c>
      <c r="C1289" s="126">
        <f>Sections!FT145</f>
        <v>50.831441631904511</v>
      </c>
      <c r="D1289" s="126">
        <f>Sections!FU145</f>
        <v>182.99318987485626</v>
      </c>
      <c r="E1289" s="8">
        <f>Sections!FV145</f>
        <v>3</v>
      </c>
      <c r="F1289" s="120">
        <f>Sections!GJ145</f>
        <v>6.8582415088433493</v>
      </c>
      <c r="G1289" s="126">
        <f>Sections!GC145</f>
        <v>465.09038250798869</v>
      </c>
      <c r="H1289" s="126">
        <f>Sections!GA145</f>
        <v>50.966184293072224</v>
      </c>
      <c r="I1289" s="126">
        <f>I1288+Sections!GB145</f>
        <v>63.888798368747082</v>
      </c>
    </row>
    <row r="1290" spans="2:9">
      <c r="B1290" s="126">
        <f>B$1169+Sections!FS146</f>
        <v>2603.8262350300001</v>
      </c>
      <c r="C1290" s="126">
        <f>Sections!FT146</f>
        <v>50.966184293072224</v>
      </c>
      <c r="D1290" s="126">
        <f>Sections!FU146</f>
        <v>183.47826345506002</v>
      </c>
      <c r="E1290" s="8">
        <f>Sections!FV146</f>
        <v>3</v>
      </c>
      <c r="F1290" s="120">
        <f>Sections!GJ146</f>
        <v>6.8582415088433493</v>
      </c>
      <c r="G1290" s="126">
        <f>Sections!GC146</f>
        <v>467.55934945117235</v>
      </c>
      <c r="H1290" s="126">
        <f>Sections!GA146</f>
        <v>51.100571664249401</v>
      </c>
      <c r="I1290" s="126">
        <f>I1289+Sections!GB146</f>
        <v>63.908393387529067</v>
      </c>
    </row>
    <row r="1291" spans="2:9">
      <c r="B1291" s="126">
        <f>B$1169+Sections!FS147</f>
        <v>2604.8262350300001</v>
      </c>
      <c r="C1291" s="126">
        <f>Sections!FT147</f>
        <v>51.100571664249401</v>
      </c>
      <c r="D1291" s="126">
        <f>Sections!FU147</f>
        <v>183.96205799129785</v>
      </c>
      <c r="E1291" s="8">
        <f>Sections!FV147</f>
        <v>3</v>
      </c>
      <c r="F1291" s="120">
        <f>Sections!GJ147</f>
        <v>6.8582415088433493</v>
      </c>
      <c r="G1291" s="126">
        <f>Sections!GC147</f>
        <v>470.02831639435595</v>
      </c>
      <c r="H1291" s="126">
        <f>Sections!GA147</f>
        <v>51.234606541192207</v>
      </c>
      <c r="I1291" s="126">
        <f>I1290+Sections!GB147</f>
        <v>63.927937009136727</v>
      </c>
    </row>
    <row r="1292" spans="2:9">
      <c r="B1292" s="126">
        <f>B$1169+Sections!FS148</f>
        <v>2605.8262350300001</v>
      </c>
      <c r="C1292" s="126">
        <f>Sections!FT148</f>
        <v>51.234606541192207</v>
      </c>
      <c r="D1292" s="126">
        <f>Sections!FU148</f>
        <v>184.44458354829194</v>
      </c>
      <c r="E1292" s="8">
        <f>Sections!FV148</f>
        <v>3</v>
      </c>
      <c r="F1292" s="120">
        <f>Sections!GJ148</f>
        <v>6.8582415088433493</v>
      </c>
      <c r="G1292" s="126">
        <f>Sections!GC148</f>
        <v>472.49728333753956</v>
      </c>
      <c r="H1292" s="126">
        <f>Sections!GA148</f>
        <v>51.368291683181972</v>
      </c>
      <c r="I1292" s="126">
        <f>I1291+Sections!GB148</f>
        <v>63.947429635900804</v>
      </c>
    </row>
    <row r="1293" spans="2:9">
      <c r="B1293" s="126">
        <f>B$1169+Sections!FS149</f>
        <v>2606.8262350300001</v>
      </c>
      <c r="C1293" s="126">
        <f>Sections!FT149</f>
        <v>51.368291683181972</v>
      </c>
      <c r="D1293" s="126">
        <f>Sections!FU149</f>
        <v>184.92585005945512</v>
      </c>
      <c r="E1293" s="8">
        <f>Sections!FV149</f>
        <v>3</v>
      </c>
      <c r="F1293" s="120">
        <f>Sections!GJ149</f>
        <v>6.8582415088433493</v>
      </c>
      <c r="G1293" s="126">
        <f>Sections!GC149</f>
        <v>474.96625028072316</v>
      </c>
      <c r="H1293" s="126">
        <f>Sections!GA149</f>
        <v>51.50162981368792</v>
      </c>
      <c r="I1293" s="126">
        <f>I1292+Sections!GB149</f>
        <v>63.96687166493026</v>
      </c>
    </row>
    <row r="1294" spans="2:9">
      <c r="B1294" s="126">
        <f>B$1169+Sections!FS150</f>
        <v>2607.8262350300001</v>
      </c>
      <c r="C1294" s="126">
        <f>Sections!FT150</f>
        <v>51.50162981368792</v>
      </c>
      <c r="D1294" s="126">
        <f>Sections!FU150</f>
        <v>185.4058673292765</v>
      </c>
      <c r="E1294" s="8">
        <f>Sections!FV150</f>
        <v>3</v>
      </c>
      <c r="F1294" s="120">
        <f>Sections!GJ150</f>
        <v>6.8582415088433493</v>
      </c>
      <c r="G1294" s="126">
        <f>Sections!GC150</f>
        <v>477.43521722390665</v>
      </c>
      <c r="H1294" s="126">
        <f>Sections!GA150</f>
        <v>51.634623621014562</v>
      </c>
      <c r="I1294" s="126">
        <f>I1293+Sections!GB150</f>
        <v>63.986263488206703</v>
      </c>
    </row>
    <row r="1295" spans="2:9">
      <c r="B1295" s="126">
        <f>B$1169+Sections!FS151</f>
        <v>2608.8262350300001</v>
      </c>
      <c r="C1295" s="126">
        <f>Sections!FT151</f>
        <v>51.634623621014562</v>
      </c>
      <c r="D1295" s="126">
        <f>Sections!FU151</f>
        <v>185.88464503565243</v>
      </c>
      <c r="E1295" s="8">
        <f>Sections!FV151</f>
        <v>3</v>
      </c>
      <c r="F1295" s="120">
        <f>Sections!GJ151</f>
        <v>6.8582415088433493</v>
      </c>
      <c r="G1295" s="126">
        <f>Sections!GC151</f>
        <v>479.90418416709025</v>
      </c>
      <c r="H1295" s="126">
        <f>Sections!GA151</f>
        <v>51.767275758934055</v>
      </c>
      <c r="I1295" s="126">
        <f>I1294+Sections!GB151</f>
        <v>64.005605492676565</v>
      </c>
    </row>
    <row r="1296" spans="2:9">
      <c r="B1296" s="126">
        <f>B$1169+Sections!FS152</f>
        <v>2609.8262350300001</v>
      </c>
      <c r="C1296" s="126">
        <f>Sections!FT152</f>
        <v>51.767275758934055</v>
      </c>
      <c r="D1296" s="126">
        <f>Sections!FU152</f>
        <v>186.36219273216261</v>
      </c>
      <c r="E1296" s="8">
        <f>Sections!FV152</f>
        <v>3</v>
      </c>
      <c r="F1296" s="120">
        <f>Sections!GJ152</f>
        <v>6.8582415088433493</v>
      </c>
      <c r="G1296" s="126">
        <f>Sections!GC152</f>
        <v>482.37315111027385</v>
      </c>
      <c r="H1296" s="126">
        <f>Sections!GA152</f>
        <v>51.899588847304059</v>
      </c>
      <c r="I1296" s="126">
        <f>I1295+Sections!GB152</f>
        <v>64.024898060341229</v>
      </c>
    </row>
    <row r="1297" spans="2:9">
      <c r="B1297" s="126">
        <f>B$1169+Sections!FS153</f>
        <v>2610.8262350300001</v>
      </c>
      <c r="C1297" s="126">
        <f>Sections!FT153</f>
        <v>51.899588847304059</v>
      </c>
      <c r="D1297" s="126">
        <f>Sections!FU153</f>
        <v>186.83851985029463</v>
      </c>
      <c r="E1297" s="8">
        <f>Sections!FV153</f>
        <v>3</v>
      </c>
      <c r="F1297" s="120">
        <f>Sections!GJ153</f>
        <v>6.8582415088433493</v>
      </c>
      <c r="G1297" s="126">
        <f>Sections!GC153</f>
        <v>484.84211805345745</v>
      </c>
      <c r="H1297" s="126">
        <f>Sections!GA153</f>
        <v>52.031565472671438</v>
      </c>
      <c r="I1297" s="126">
        <f>I1296+Sections!GB153</f>
        <v>64.044141568345026</v>
      </c>
    </row>
    <row r="1298" spans="2:9">
      <c r="B1298" s="126">
        <f>B$1169+Sections!FS154</f>
        <v>2611.8262350300001</v>
      </c>
      <c r="C1298" s="126">
        <f>Sections!FT154</f>
        <v>52.031565472671438</v>
      </c>
      <c r="D1298" s="126">
        <f>Sections!FU154</f>
        <v>187.31363570161719</v>
      </c>
      <c r="E1298" s="8">
        <f>Sections!FV154</f>
        <v>3</v>
      </c>
      <c r="F1298" s="120">
        <f>Sections!GJ154</f>
        <v>6.8582415088433493</v>
      </c>
      <c r="G1298" s="126">
        <f>Sections!GC154</f>
        <v>487.31108499664106</v>
      </c>
      <c r="H1298" s="126">
        <f>Sections!GA154</f>
        <v>52.163208188862207</v>
      </c>
      <c r="I1298" s="126">
        <f>I1297+Sections!GB154</f>
        <v>64.063336389061249</v>
      </c>
    </row>
    <row r="1299" spans="2:9">
      <c r="B1299" s="126">
        <f>B$1169+Sections!FS155</f>
        <v>2612.8262350300001</v>
      </c>
      <c r="C1299" s="126">
        <f>Sections!FT155</f>
        <v>52.163208188862207</v>
      </c>
      <c r="D1299" s="126">
        <f>Sections!FU155</f>
        <v>187.78754947990396</v>
      </c>
      <c r="E1299" s="8">
        <f>Sections!FV155</f>
        <v>3</v>
      </c>
      <c r="F1299" s="120">
        <f>Sections!GJ155</f>
        <v>6.8582415088433493</v>
      </c>
      <c r="G1299" s="126">
        <f>Sections!GC155</f>
        <v>489.78005193982466</v>
      </c>
      <c r="H1299" s="126">
        <f>Sections!GA155</f>
        <v>52.294519517558129</v>
      </c>
      <c r="I1299" s="126">
        <f>I1298+Sections!GB155</f>
        <v>64.082482890176237</v>
      </c>
    </row>
    <row r="1300" spans="2:9">
      <c r="B1300" s="126">
        <f>B$1169+Sections!FS156</f>
        <v>2613.8262350300001</v>
      </c>
      <c r="C1300" s="126">
        <f>Sections!FT156</f>
        <v>52.294519517558129</v>
      </c>
      <c r="D1300" s="126">
        <f>Sections!FU156</f>
        <v>188.26027026320926</v>
      </c>
      <c r="E1300" s="8">
        <f>Sections!FV156</f>
        <v>3</v>
      </c>
      <c r="F1300" s="120">
        <f>Sections!GJ156</f>
        <v>6.8582415088433493</v>
      </c>
      <c r="G1300" s="126">
        <f>Sections!GC156</f>
        <v>492.2490188830082</v>
      </c>
      <c r="H1300" s="126">
        <f>Sections!GA156</f>
        <v>52.425501948860294</v>
      </c>
      <c r="I1300" s="126">
        <f>I1299+Sections!GB156</f>
        <v>64.10158143477156</v>
      </c>
    </row>
    <row r="1301" spans="2:9">
      <c r="B1301" s="126">
        <f>B$1169+Sections!FS157</f>
        <v>2614.8262350300001</v>
      </c>
      <c r="C1301" s="126">
        <f>Sections!FT157</f>
        <v>52.425501948860294</v>
      </c>
      <c r="D1301" s="126">
        <f>Sections!FU157</f>
        <v>188.73180701589706</v>
      </c>
      <c r="E1301" s="8">
        <f>Sections!FV157</f>
        <v>3</v>
      </c>
      <c r="F1301" s="120">
        <f>Sections!GJ157</f>
        <v>6.8582415088433493</v>
      </c>
      <c r="G1301" s="126">
        <f>Sections!GC157</f>
        <v>494.71798582619181</v>
      </c>
      <c r="H1301" s="126">
        <f>Sections!GA157</f>
        <v>52.556157941840091</v>
      </c>
      <c r="I1301" s="126">
        <f>I1300+Sections!GB157</f>
        <v>64.120632381404363</v>
      </c>
    </row>
    <row r="1302" spans="2:9">
      <c r="B1302" s="126">
        <f>B$1169+Sections!FS158</f>
        <v>2615.8262350300001</v>
      </c>
      <c r="C1302" s="126">
        <f>Sections!FT158</f>
        <v>52.556157941840091</v>
      </c>
      <c r="D1302" s="126">
        <f>Sections!FU158</f>
        <v>189.20216859062432</v>
      </c>
      <c r="E1302" s="8">
        <f>Sections!FV158</f>
        <v>3</v>
      </c>
      <c r="F1302" s="120">
        <f>Sections!GJ158</f>
        <v>6.8582415088433493</v>
      </c>
      <c r="G1302" s="126">
        <f>Sections!GC158</f>
        <v>497.18695276937541</v>
      </c>
      <c r="H1302" s="126">
        <f>Sections!GA158</f>
        <v>52.686489925077829</v>
      </c>
      <c r="I1302" s="126">
        <f>I1301+Sections!GB158</f>
        <v>64.139636084185852</v>
      </c>
    </row>
    <row r="1303" spans="2:9">
      <c r="B1303" s="126">
        <f>B$1169+Sections!FS159</f>
        <v>2616.8262350300001</v>
      </c>
      <c r="C1303" s="126">
        <f>Sections!FT159</f>
        <v>52.686489925077829</v>
      </c>
      <c r="D1303" s="126">
        <f>Sections!FU159</f>
        <v>189.67136373028018</v>
      </c>
      <c r="E1303" s="8">
        <f>Sections!FV159</f>
        <v>3</v>
      </c>
      <c r="F1303" s="120">
        <f>Sections!GJ159</f>
        <v>6.8582415088433493</v>
      </c>
      <c r="G1303" s="126">
        <f>Sections!GC159</f>
        <v>499.65591971255895</v>
      </c>
      <c r="H1303" s="126">
        <f>Sections!GA159</f>
        <v>52.816500297189457</v>
      </c>
      <c r="I1303" s="126">
        <f>I1302+Sections!GB159</f>
        <v>64.158592892858167</v>
      </c>
    </row>
    <row r="1304" spans="2:9">
      <c r="B1304" s="126">
        <f>B$1169+Sections!FS160</f>
        <v>2617.8262350300001</v>
      </c>
      <c r="C1304" s="126">
        <f>Sections!FT160</f>
        <v>52.816500297189457</v>
      </c>
      <c r="D1304" s="126">
        <f>Sections!FU160</f>
        <v>190.13940106988204</v>
      </c>
      <c r="E1304" s="8">
        <f>Sections!FV160</f>
        <v>3</v>
      </c>
      <c r="F1304" s="120">
        <f>Sections!GJ160</f>
        <v>6.8582415088433493</v>
      </c>
      <c r="G1304" s="126">
        <f>Sections!GC160</f>
        <v>502.12488665574256</v>
      </c>
      <c r="H1304" s="126">
        <f>Sections!GA160</f>
        <v>52.946191427341596</v>
      </c>
      <c r="I1304" s="126">
        <f>I1303+Sections!GB160</f>
        <v>64.177503152869406</v>
      </c>
    </row>
    <row r="1305" spans="2:9">
      <c r="B1305" s="126">
        <f>B$1169+Sections!FS161</f>
        <v>2618.8262350300001</v>
      </c>
      <c r="C1305" s="126">
        <f>Sections!FT161</f>
        <v>52.946191427341596</v>
      </c>
      <c r="D1305" s="126">
        <f>Sections!FU161</f>
        <v>190.60628913842976</v>
      </c>
      <c r="E1305" s="8">
        <f>Sections!FV161</f>
        <v>3</v>
      </c>
      <c r="F1305" s="120">
        <f>Sections!GJ161</f>
        <v>6.8582415088433493</v>
      </c>
      <c r="G1305" s="126">
        <f>Sections!GC161</f>
        <v>504.5938535989261</v>
      </c>
      <c r="H1305" s="126">
        <f>Sections!GA161</f>
        <v>53.075565655755263</v>
      </c>
      <c r="I1305" s="126">
        <f>I1304+Sections!GB161</f>
        <v>64.196367205447146</v>
      </c>
    </row>
    <row r="1306" spans="2:9">
      <c r="B1306" s="126">
        <f>B$1169+Sections!FS162</f>
        <v>2619.8262350300001</v>
      </c>
      <c r="C1306" s="126">
        <f>Sections!FT162</f>
        <v>53.075565655755263</v>
      </c>
      <c r="D1306" s="126">
        <f>Sections!FU162</f>
        <v>191.07203636071895</v>
      </c>
      <c r="E1306" s="8">
        <f>Sections!FV162</f>
        <v>3</v>
      </c>
      <c r="F1306" s="120">
        <f>Sections!GJ162</f>
        <v>6.8582415088433493</v>
      </c>
      <c r="G1306" s="126">
        <f>Sections!GC162</f>
        <v>507.06282054210971</v>
      </c>
      <c r="H1306" s="126">
        <f>Sections!GA162</f>
        <v>53.204625294198571</v>
      </c>
      <c r="I1306" s="126">
        <f>I1305+Sections!GB162</f>
        <v>64.215185387670232</v>
      </c>
    </row>
    <row r="1307" spans="2:9">
      <c r="B1307" s="126">
        <f>B$1169+Sections!FS163</f>
        <v>2620.8262350300001</v>
      </c>
      <c r="C1307" s="126">
        <f>Sections!FT163</f>
        <v>53.204625294198571</v>
      </c>
      <c r="D1307" s="126">
        <f>Sections!FU163</f>
        <v>191.53665105911486</v>
      </c>
      <c r="E1307" s="8">
        <f>Sections!FV163</f>
        <v>3</v>
      </c>
      <c r="F1307" s="120">
        <f>Sections!GJ163</f>
        <v>6.8582415088433493</v>
      </c>
      <c r="G1307" s="126">
        <f>Sections!GC163</f>
        <v>509.53178748529342</v>
      </c>
      <c r="H1307" s="126">
        <f>Sections!GA163</f>
        <v>53.333372626468702</v>
      </c>
      <c r="I1307" s="126">
        <f>I1306+Sections!GB163</f>
        <v>64.23395803253905</v>
      </c>
    </row>
    <row r="1308" spans="2:9">
      <c r="B1308" s="126">
        <f>B$1169+Sections!FS164</f>
        <v>2621.8262350300001</v>
      </c>
      <c r="C1308" s="126">
        <f>Sections!FT164</f>
        <v>53.333372626468702</v>
      </c>
      <c r="D1308" s="126">
        <f>Sections!FU164</f>
        <v>192.00014145528732</v>
      </c>
      <c r="E1308" s="8">
        <f>Sections!FV164</f>
        <v>3</v>
      </c>
      <c r="F1308" s="120">
        <f>Sections!GJ164</f>
        <v>6.8582415088433493</v>
      </c>
      <c r="G1308" s="126">
        <f>Sections!GC164</f>
        <v>512.00075442847697</v>
      </c>
      <c r="H1308" s="126">
        <f>Sections!GA164</f>
        <v>53.46180990886343</v>
      </c>
      <c r="I1308" s="126">
        <f>I1307+Sections!GB164</f>
        <v>64.252685469044323</v>
      </c>
    </row>
    <row r="1309" spans="2:9">
      <c r="B1309" s="126">
        <f>B$1169+Sections!FS165</f>
        <v>2622.8262350300001</v>
      </c>
      <c r="C1309" s="126">
        <f>Sections!FT165</f>
        <v>53.46180990886343</v>
      </c>
      <c r="D1309" s="126">
        <f>Sections!FU165</f>
        <v>192.46251567190836</v>
      </c>
      <c r="E1309" s="8">
        <f>Sections!FV165</f>
        <v>3</v>
      </c>
      <c r="F1309" s="120">
        <f>Sections!GJ165</f>
        <v>6.8582415088433493</v>
      </c>
      <c r="G1309" s="126">
        <f>Sections!GC165</f>
        <v>514.46972137166063</v>
      </c>
      <c r="H1309" s="126">
        <f>Sections!GA165</f>
        <v>53.589939370642455</v>
      </c>
      <c r="I1309" s="126">
        <f>I1308+Sections!GB165</f>
        <v>64.271368022234356</v>
      </c>
    </row>
    <row r="1310" spans="2:9">
      <c r="B1310" s="126">
        <f>B$1169+Sections!FS166</f>
        <v>2623.8262350300001</v>
      </c>
      <c r="C1310" s="126">
        <f>Sections!FT166</f>
        <v>53.589939370642455</v>
      </c>
      <c r="D1310" s="126">
        <f>Sections!FU166</f>
        <v>192.92378173431285</v>
      </c>
      <c r="E1310" s="8">
        <f>Sections!FV166</f>
        <v>3</v>
      </c>
      <c r="F1310" s="120">
        <f>Sections!GJ166</f>
        <v>6.8582415088433493</v>
      </c>
      <c r="G1310" s="126">
        <f>Sections!GC166</f>
        <v>516.93868831484406</v>
      </c>
      <c r="H1310" s="126">
        <f>Sections!GA166</f>
        <v>53.717763214478886</v>
      </c>
      <c r="I1310" s="126">
        <f>I1309+Sections!GB166</f>
        <v>64.290006013280831</v>
      </c>
    </row>
    <row r="1311" spans="2:9">
      <c r="B1311" s="126">
        <f>B$1169+Sections!FS167</f>
        <v>2624.8262350300001</v>
      </c>
      <c r="C1311" s="126">
        <f>Sections!FT167</f>
        <v>53.717763214478886</v>
      </c>
      <c r="D1311" s="126">
        <f>Sections!FU167</f>
        <v>193.38394757212399</v>
      </c>
      <c r="E1311" s="8">
        <f>Sections!FV167</f>
        <v>4</v>
      </c>
      <c r="F1311" s="120">
        <f>Sections!GJ167</f>
        <v>4.7104625432718503</v>
      </c>
      <c r="G1311" s="126">
        <f>Sections!GC167</f>
        <v>519.40765525802783</v>
      </c>
      <c r="H1311" s="126">
        <f>Sections!GA167</f>
        <v>53.805380863379874</v>
      </c>
      <c r="I1311" s="126">
        <f>I1310+Sections!GB167</f>
        <v>64.30860665984072</v>
      </c>
    </row>
    <row r="1312" spans="2:9">
      <c r="B1312" s="126">
        <f>B$1169+Sections!FS168</f>
        <v>2625.8262350300001</v>
      </c>
      <c r="C1312" s="126">
        <f>Sections!FT168</f>
        <v>53.805380863379874</v>
      </c>
      <c r="D1312" s="126">
        <f>Sections!FU168</f>
        <v>193.69937110816755</v>
      </c>
      <c r="E1312" s="8">
        <f>Sections!FV168</f>
        <v>4</v>
      </c>
      <c r="F1312" s="120">
        <f>Sections!GJ168</f>
        <v>4.7104625432718503</v>
      </c>
      <c r="G1312" s="126">
        <f>Sections!GC168</f>
        <v>521.10342177360576</v>
      </c>
      <c r="H1312" s="126">
        <f>Sections!GA168</f>
        <v>53.89285606590088</v>
      </c>
      <c r="I1312" s="126">
        <f>I1311+Sections!GB168</f>
        <v>64.32717706597758</v>
      </c>
    </row>
    <row r="1313" spans="2:9">
      <c r="B1313" s="126">
        <f>B$1169+Sections!FS169</f>
        <v>2626.8262350300001</v>
      </c>
      <c r="C1313" s="126">
        <f>Sections!FT169</f>
        <v>53.89285606590088</v>
      </c>
      <c r="D1313" s="126">
        <f>Sections!FU169</f>
        <v>194.01428183724317</v>
      </c>
      <c r="E1313" s="8">
        <f>Sections!FV169</f>
        <v>4</v>
      </c>
      <c r="F1313" s="120">
        <f>Sections!GJ169</f>
        <v>4.7104625432718503</v>
      </c>
      <c r="G1313" s="126">
        <f>Sections!GC169</f>
        <v>522.79918828918358</v>
      </c>
      <c r="H1313" s="126">
        <f>Sections!GA169</f>
        <v>53.980189514547398</v>
      </c>
      <c r="I1313" s="126">
        <f>I1312+Sections!GB169</f>
        <v>64.345717378705729</v>
      </c>
    </row>
    <row r="1314" spans="2:9">
      <c r="B1314" s="126">
        <f>B$1169+Sections!FS170</f>
        <v>2627.8262350300001</v>
      </c>
      <c r="C1314" s="126">
        <f>Sections!FT170</f>
        <v>53.980189514547398</v>
      </c>
      <c r="D1314" s="126">
        <f>Sections!FU170</f>
        <v>194.32868225237064</v>
      </c>
      <c r="E1314" s="8">
        <f>Sections!FV170</f>
        <v>4</v>
      </c>
      <c r="F1314" s="120">
        <f>Sections!GJ170</f>
        <v>4.7104625432718503</v>
      </c>
      <c r="G1314" s="126">
        <f>Sections!GC170</f>
        <v>524.49495480476151</v>
      </c>
      <c r="H1314" s="126">
        <f>Sections!GA170</f>
        <v>54.067381896232007</v>
      </c>
      <c r="I1314" s="126">
        <f>I1313+Sections!GB170</f>
        <v>64.364227743852169</v>
      </c>
    </row>
    <row r="1315" spans="2:9">
      <c r="B1315" s="126">
        <f>B$1169+Sections!FS171</f>
        <v>2628.8262350300001</v>
      </c>
      <c r="C1315" s="126">
        <f>Sections!FT171</f>
        <v>54.067381896232007</v>
      </c>
      <c r="D1315" s="126">
        <f>Sections!FU171</f>
        <v>194.64257482643524</v>
      </c>
      <c r="E1315" s="8">
        <f>Sections!FV171</f>
        <v>4</v>
      </c>
      <c r="F1315" s="120">
        <f>Sections!GJ171</f>
        <v>4.7104625432718503</v>
      </c>
      <c r="G1315" s="126">
        <f>Sections!GC171</f>
        <v>526.19072132033943</v>
      </c>
      <c r="H1315" s="126">
        <f>Sections!GA171</f>
        <v>54.154433892337387</v>
      </c>
      <c r="I1315" s="126">
        <f>I1314+Sections!GB171</f>
        <v>64.382708306069929</v>
      </c>
    </row>
    <row r="1316" spans="2:9">
      <c r="B1316" s="126">
        <f>B$1169+Sections!FS172</f>
        <v>2629.8262350300001</v>
      </c>
      <c r="C1316" s="126">
        <f>Sections!FT172</f>
        <v>54.154433892337387</v>
      </c>
      <c r="D1316" s="126">
        <f>Sections!FU172</f>
        <v>194.9559620124146</v>
      </c>
      <c r="E1316" s="8">
        <f>Sections!FV172</f>
        <v>4</v>
      </c>
      <c r="F1316" s="120">
        <f>Sections!GJ172</f>
        <v>4.7104625432718503</v>
      </c>
      <c r="G1316" s="126">
        <f>Sections!GC172</f>
        <v>527.88648783591725</v>
      </c>
      <c r="H1316" s="126">
        <f>Sections!GA172</f>
        <v>54.241346178778457</v>
      </c>
      <c r="I1316" s="126">
        <f>I1315+Sections!GB172</f>
        <v>64.401159208851269</v>
      </c>
    </row>
    <row r="1317" spans="2:9">
      <c r="B1317" s="126">
        <f>B$1169+Sections!FS173</f>
        <v>2630.8262350300001</v>
      </c>
      <c r="C1317" s="126">
        <f>Sections!FT173</f>
        <v>54.241346178778457</v>
      </c>
      <c r="D1317" s="126">
        <f>Sections!FU173</f>
        <v>195.26884624360244</v>
      </c>
      <c r="E1317" s="8">
        <f>Sections!FV173</f>
        <v>4</v>
      </c>
      <c r="F1317" s="120">
        <f>Sections!GJ173</f>
        <v>4.7104625432718503</v>
      </c>
      <c r="G1317" s="126">
        <f>Sections!GC173</f>
        <v>529.58225435149518</v>
      </c>
      <c r="H1317" s="126">
        <f>Sections!GA173</f>
        <v>54.328119426063587</v>
      </c>
      <c r="I1317" s="126">
        <f>I1316+Sections!GB173</f>
        <v>64.419580594540676</v>
      </c>
    </row>
    <row r="1318" spans="2:9">
      <c r="B1318" s="126">
        <f>B$1169+Sections!FS174</f>
        <v>2631.8262350300001</v>
      </c>
      <c r="C1318" s="126">
        <f>Sections!FT174</f>
        <v>54.328119426063587</v>
      </c>
      <c r="D1318" s="126">
        <f>Sections!FU174</f>
        <v>195.58122993382892</v>
      </c>
      <c r="E1318" s="8">
        <f>Sections!FV174</f>
        <v>4</v>
      </c>
      <c r="F1318" s="120">
        <f>Sections!GJ174</f>
        <v>4.7104625432718503</v>
      </c>
      <c r="G1318" s="126">
        <f>Sections!GC174</f>
        <v>531.27802086707288</v>
      </c>
      <c r="H1318" s="126">
        <f>Sections!GA174</f>
        <v>54.414754299354982</v>
      </c>
      <c r="I1318" s="126">
        <f>I1317+Sections!GB174</f>
        <v>64.437972604347678</v>
      </c>
    </row>
    <row r="1319" spans="2:9">
      <c r="B1319" s="126">
        <f>B$1169+Sections!FS175</f>
        <v>2632.8262350300001</v>
      </c>
      <c r="C1319" s="126">
        <f>Sections!FT175</f>
        <v>54.414754299354982</v>
      </c>
      <c r="D1319" s="126">
        <f>Sections!FU175</f>
        <v>195.89311547767795</v>
      </c>
      <c r="E1319" s="8">
        <f>Sections!FV175</f>
        <v>4</v>
      </c>
      <c r="F1319" s="120">
        <f>Sections!GJ175</f>
        <v>4.7104625432718503</v>
      </c>
      <c r="G1319" s="126">
        <f>Sections!GC175</f>
        <v>532.97378738265081</v>
      </c>
      <c r="H1319" s="126">
        <f>Sections!GA175</f>
        <v>54.501251458528131</v>
      </c>
      <c r="I1319" s="126">
        <f>I1318+Sections!GB175</f>
        <v>64.456335378359483</v>
      </c>
    </row>
    <row r="1320" spans="2:9">
      <c r="B1320" s="126">
        <f>B$1169+Sections!FS176</f>
        <v>2633.8262350300001</v>
      </c>
      <c r="C1320" s="126">
        <f>Sections!FT176</f>
        <v>54.501251458528131</v>
      </c>
      <c r="D1320" s="126">
        <f>Sections!FU176</f>
        <v>196.20450525070129</v>
      </c>
      <c r="E1320" s="8">
        <f>Sections!FV176</f>
        <v>4</v>
      </c>
      <c r="F1320" s="120">
        <f>Sections!GJ176</f>
        <v>4.7104625432718503</v>
      </c>
      <c r="G1320" s="126">
        <f>Sections!GC176</f>
        <v>534.66955389822863</v>
      </c>
      <c r="H1320" s="126">
        <f>Sections!GA176</f>
        <v>54.587611558230485</v>
      </c>
      <c r="I1320" s="126">
        <f>I1319+Sections!GB176</f>
        <v>64.474669055553392</v>
      </c>
    </row>
    <row r="1321" spans="2:9">
      <c r="B1321" s="126">
        <f>B$1169+Sections!FS177</f>
        <v>2634.8262350300001</v>
      </c>
      <c r="C1321" s="126">
        <f>Sections!FT177</f>
        <v>54.587611558230485</v>
      </c>
      <c r="D1321" s="126">
        <f>Sections!FU177</f>
        <v>196.51540160962975</v>
      </c>
      <c r="E1321" s="8">
        <f>Sections!FV177</f>
        <v>4</v>
      </c>
      <c r="F1321" s="120">
        <f>Sections!GJ177</f>
        <v>4.7104625432718503</v>
      </c>
      <c r="G1321" s="126">
        <f>Sections!GC177</f>
        <v>536.36532041380644</v>
      </c>
      <c r="H1321" s="126">
        <f>Sections!GA177</f>
        <v>54.67383524793923</v>
      </c>
      <c r="I1321" s="126">
        <f>I1320+Sections!GB177</f>
        <v>64.492973773809112</v>
      </c>
    </row>
    <row r="1322" spans="2:9">
      <c r="B1322" s="126">
        <f>B$1169+Sections!FS178</f>
        <v>2635.8262350300001</v>
      </c>
      <c r="C1322" s="126">
        <f>Sections!FT178</f>
        <v>54.67383524793923</v>
      </c>
      <c r="D1322" s="126">
        <f>Sections!FU178</f>
        <v>196.82580689258123</v>
      </c>
      <c r="E1322" s="8">
        <f>Sections!FV178</f>
        <v>4</v>
      </c>
      <c r="F1322" s="120">
        <f>Sections!GJ178</f>
        <v>4.7104625432718503</v>
      </c>
      <c r="G1322" s="126">
        <f>Sections!GC178</f>
        <v>538.06108692938437</v>
      </c>
      <c r="H1322" s="126">
        <f>Sections!GA178</f>
        <v>54.75992317201829</v>
      </c>
      <c r="I1322" s="126">
        <f>I1321+Sections!GB178</f>
        <v>64.511249669920844</v>
      </c>
    </row>
    <row r="1323" spans="2:9">
      <c r="B1323" s="126">
        <f>B$1169+Sections!FS179</f>
        <v>2636.8262350300001</v>
      </c>
      <c r="C1323" s="126">
        <f>Sections!FT179</f>
        <v>54.75992317201829</v>
      </c>
      <c r="D1323" s="126">
        <f>Sections!FU179</f>
        <v>197.13572341926584</v>
      </c>
      <c r="E1323" s="8">
        <f>Sections!FV179</f>
        <v>4</v>
      </c>
      <c r="F1323" s="120">
        <f>Sections!GJ179</f>
        <v>4.7104625432718503</v>
      </c>
      <c r="G1323" s="126">
        <f>Sections!GC179</f>
        <v>539.75685344496219</v>
      </c>
      <c r="H1323" s="126">
        <f>Sections!GA179</f>
        <v>54.845875969774511</v>
      </c>
      <c r="I1323" s="126">
        <f>I1322+Sections!GB179</f>
        <v>64.529496879609198</v>
      </c>
    </row>
    <row r="1324" spans="2:9">
      <c r="B1324" s="126">
        <f>B$1169+Sections!FS180</f>
        <v>2637.8262350300001</v>
      </c>
      <c r="C1324" s="126">
        <f>Sections!FT180</f>
        <v>54.845875969774511</v>
      </c>
      <c r="D1324" s="126">
        <f>Sections!FU180</f>
        <v>197.44515349118825</v>
      </c>
      <c r="E1324" s="8">
        <f>Sections!FV180</f>
        <v>4</v>
      </c>
      <c r="F1324" s="120">
        <f>Sections!GJ180</f>
        <v>4.7104625432718503</v>
      </c>
      <c r="G1324" s="126">
        <f>Sections!GC180</f>
        <v>541.45261996054001</v>
      </c>
      <c r="H1324" s="126">
        <f>Sections!GA180</f>
        <v>54.931694275513046</v>
      </c>
      <c r="I1324" s="126">
        <f>I1323+Sections!GB180</f>
        <v>64.547715537532952</v>
      </c>
    </row>
    <row r="1325" spans="2:9">
      <c r="B1325" s="126">
        <f>B$1169+Sections!FS181</f>
        <v>2638.8262350300001</v>
      </c>
      <c r="C1325" s="126">
        <f>Sections!FT181</f>
        <v>54.931694275513046</v>
      </c>
      <c r="D1325" s="126">
        <f>Sections!FU181</f>
        <v>197.75409939184698</v>
      </c>
      <c r="E1325" s="8">
        <f>Sections!FV181</f>
        <v>4</v>
      </c>
      <c r="F1325" s="120">
        <f>Sections!GJ181</f>
        <v>4.7104625432718503</v>
      </c>
      <c r="G1325" s="126">
        <f>Sections!GC181</f>
        <v>543.14838647611782</v>
      </c>
      <c r="H1325" s="126">
        <f>Sections!GA181</f>
        <v>55.017378718591971</v>
      </c>
      <c r="I1325" s="126">
        <f>I1324+Sections!GB181</f>
        <v>64.565905777300657</v>
      </c>
    </row>
    <row r="1326" spans="2:9">
      <c r="B1326" s="126">
        <f>B$1169+Sections!FS182</f>
        <v>2639.8262350300001</v>
      </c>
      <c r="C1326" s="126">
        <f>Sections!FT182</f>
        <v>55.017378718591971</v>
      </c>
      <c r="D1326" s="126">
        <f>Sections!FU182</f>
        <v>198.06256338693109</v>
      </c>
      <c r="E1326" s="8">
        <f>Sections!FV182</f>
        <v>4</v>
      </c>
      <c r="F1326" s="120">
        <f>Sections!GJ182</f>
        <v>4.7104625432718503</v>
      </c>
      <c r="G1326" s="126">
        <f>Sections!GC182</f>
        <v>544.84415299169586</v>
      </c>
      <c r="H1326" s="126">
        <f>Sections!GA182</f>
        <v>55.102929923476125</v>
      </c>
      <c r="I1326" s="126">
        <f>I1325+Sections!GB182</f>
        <v>64.584067731482065</v>
      </c>
    </row>
    <row r="1327" spans="2:9">
      <c r="B1327" s="126">
        <f>B$1169+Sections!FS183</f>
        <v>2640.8262350300001</v>
      </c>
      <c r="C1327" s="126">
        <f>Sections!FT183</f>
        <v>55.102929923476125</v>
      </c>
      <c r="D1327" s="126">
        <f>Sections!FU183</f>
        <v>198.37054772451407</v>
      </c>
      <c r="E1327" s="8">
        <f>Sections!FV183</f>
        <v>4</v>
      </c>
      <c r="F1327" s="120">
        <f>Sections!GJ183</f>
        <v>4.7104625432718503</v>
      </c>
      <c r="G1327" s="126">
        <f>Sections!GC183</f>
        <v>546.53991950727368</v>
      </c>
      <c r="H1327" s="126">
        <f>Sections!GA183</f>
        <v>55.188348509790217</v>
      </c>
      <c r="I1327" s="126">
        <f>I1326+Sections!GB183</f>
        <v>64.6022015316194</v>
      </c>
    </row>
    <row r="1328" spans="2:9">
      <c r="B1328" s="126">
        <f>B$1169+Sections!FS184</f>
        <v>2641.8262350300001</v>
      </c>
      <c r="C1328" s="126">
        <f>Sections!FT184</f>
        <v>55.188348509790217</v>
      </c>
      <c r="D1328" s="126">
        <f>Sections!FU184</f>
        <v>198.67805463524479</v>
      </c>
      <c r="E1328" s="8">
        <f>Sections!FV184</f>
        <v>4</v>
      </c>
      <c r="F1328" s="120">
        <f>Sections!GJ184</f>
        <v>4.7104625432718503</v>
      </c>
      <c r="G1328" s="126">
        <f>Sections!GC184</f>
        <v>548.2356860228515</v>
      </c>
      <c r="H1328" s="126">
        <f>Sections!GA184</f>
        <v>55.273635092371187</v>
      </c>
      <c r="I1328" s="126">
        <f>I1327+Sections!GB184</f>
        <v>64.620307308238466</v>
      </c>
    </row>
    <row r="1329" spans="2:9">
      <c r="B1329" s="126">
        <f>B$1169+Sections!FS185</f>
        <v>2642.8262350300001</v>
      </c>
      <c r="C1329" s="126">
        <f>Sections!FT185</f>
        <v>55.273635092371187</v>
      </c>
      <c r="D1329" s="126">
        <f>Sections!FU185</f>
        <v>198.98508633253627</v>
      </c>
      <c r="E1329" s="8">
        <f>Sections!FV185</f>
        <v>4</v>
      </c>
      <c r="F1329" s="120">
        <f>Sections!GJ185</f>
        <v>4.7104625432718503</v>
      </c>
      <c r="G1329" s="126">
        <f>Sections!GC185</f>
        <v>549.93145253842931</v>
      </c>
      <c r="H1329" s="126">
        <f>Sections!GA185</f>
        <v>55.358790281319834</v>
      </c>
      <c r="I1329" s="126">
        <f>I1328+Sections!GB185</f>
        <v>64.638385190859623</v>
      </c>
    </row>
    <row r="1330" spans="2:9">
      <c r="B1330" s="126">
        <f>B$1169+Sections!FS186</f>
        <v>2643.8262350300001</v>
      </c>
      <c r="C1330" s="126">
        <f>Sections!FT186</f>
        <v>55.358790281319834</v>
      </c>
      <c r="D1330" s="126">
        <f>Sections!FU186</f>
        <v>199.29164501275142</v>
      </c>
      <c r="E1330" s="8">
        <f>Sections!FV186</f>
        <v>4</v>
      </c>
      <c r="F1330" s="120">
        <f>Sections!GJ186</f>
        <v>4.7104625432718503</v>
      </c>
      <c r="G1330" s="126">
        <f>Sections!GC186</f>
        <v>551.62721905400724</v>
      </c>
      <c r="H1330" s="126">
        <f>Sections!GA186</f>
        <v>55.44381468205173</v>
      </c>
      <c r="I1330" s="126">
        <f>I1329+Sections!GB186</f>
        <v>64.656435308008597</v>
      </c>
    </row>
    <row r="1331" spans="2:9">
      <c r="B1331" s="126">
        <f>B$1169+Sections!FS187</f>
        <v>2644.8262350300001</v>
      </c>
      <c r="C1331" s="126">
        <f>Sections!FT187</f>
        <v>55.44381468205173</v>
      </c>
      <c r="D1331" s="126">
        <f>Sections!FU187</f>
        <v>199.59773285538623</v>
      </c>
      <c r="E1331" s="8">
        <f>Sections!FV187</f>
        <v>4</v>
      </c>
      <c r="F1331" s="120">
        <f>Sections!GJ187</f>
        <v>4.7104625432718503</v>
      </c>
      <c r="G1331" s="126">
        <f>Sections!GC187</f>
        <v>553.32298556958517</v>
      </c>
      <c r="H1331" s="126">
        <f>Sections!GA187</f>
        <v>55.528708895347449</v>
      </c>
      <c r="I1331" s="126">
        <f>I1330+Sections!GB187</f>
        <v>64.674457787227112</v>
      </c>
    </row>
    <row r="1332" spans="2:9">
      <c r="B1332" s="126">
        <f>B$1169+Sections!FS188</f>
        <v>2645.8262350300001</v>
      </c>
      <c r="C1332" s="126">
        <f>Sections!FT188</f>
        <v>55.528708895347449</v>
      </c>
      <c r="D1332" s="126">
        <f>Sections!FU188</f>
        <v>199.90335202325082</v>
      </c>
      <c r="E1332" s="8">
        <f>Sections!FV188</f>
        <v>4</v>
      </c>
      <c r="F1332" s="120">
        <f>Sections!GJ188</f>
        <v>4.7104625432718503</v>
      </c>
      <c r="G1332" s="126">
        <f>Sections!GC188</f>
        <v>555.01875208516299</v>
      </c>
      <c r="H1332" s="126">
        <f>Sections!GA188</f>
        <v>55.613473517402085</v>
      </c>
      <c r="I1332" s="126">
        <f>I1331+Sections!GB188</f>
        <v>64.692452755083451</v>
      </c>
    </row>
    <row r="1333" spans="2:9">
      <c r="B1333" s="126">
        <f>B$1169+Sections!FS189</f>
        <v>2646.8262350300001</v>
      </c>
      <c r="C1333" s="126">
        <f>Sections!FT189</f>
        <v>55.613473517402085</v>
      </c>
      <c r="D1333" s="126">
        <f>Sections!FU189</f>
        <v>200.2085046626475</v>
      </c>
      <c r="E1333" s="8">
        <f>Sections!FV189</f>
        <v>4</v>
      </c>
      <c r="F1333" s="120">
        <f>Sections!GJ189</f>
        <v>4.7104625432718503</v>
      </c>
      <c r="G1333" s="126">
        <f>Sections!GC189</f>
        <v>556.71451860074092</v>
      </c>
      <c r="H1333" s="126">
        <f>Sections!GA189</f>
        <v>55.698109139874099</v>
      </c>
      <c r="I1333" s="126">
        <f>I1332+Sections!GB189</f>
        <v>64.710420337182768</v>
      </c>
    </row>
    <row r="1334" spans="2:9">
      <c r="B1334" s="126">
        <f>B$1169+Sections!FS190</f>
        <v>2647.8262350300001</v>
      </c>
      <c r="C1334" s="126">
        <f>Sections!FT190</f>
        <v>55.698109139874099</v>
      </c>
      <c r="D1334" s="126">
        <f>Sections!FU190</f>
        <v>200.51319290354675</v>
      </c>
      <c r="E1334" s="8">
        <f>Sections!FV190</f>
        <v>4</v>
      </c>
      <c r="F1334" s="120">
        <f>Sections!GJ190</f>
        <v>4.7104625432718503</v>
      </c>
      <c r="G1334" s="126">
        <f>Sections!GC190</f>
        <v>558.41028511631873</v>
      </c>
      <c r="H1334" s="126">
        <f>Sections!GA190</f>
        <v>55.782616349933519</v>
      </c>
      <c r="I1334" s="126">
        <f>I1333+Sections!GB190</f>
        <v>64.72836065817738</v>
      </c>
    </row>
    <row r="1335" spans="2:9">
      <c r="B1335" s="126">
        <f>B$1169+Sections!FS191</f>
        <v>2648.8262350300001</v>
      </c>
      <c r="C1335" s="126">
        <f>Sections!FT191</f>
        <v>55.782616349933519</v>
      </c>
      <c r="D1335" s="126">
        <f>Sections!FU191</f>
        <v>200.81741885976066</v>
      </c>
      <c r="E1335" s="8">
        <f>Sections!FV191</f>
        <v>4</v>
      </c>
      <c r="F1335" s="120">
        <f>Sections!GJ191</f>
        <v>4.7104625432718503</v>
      </c>
      <c r="G1335" s="126">
        <f>Sections!GC191</f>
        <v>560.10605163189666</v>
      </c>
      <c r="H1335" s="126">
        <f>Sections!GA191</f>
        <v>55.866995730309448</v>
      </c>
      <c r="I1335" s="126">
        <f>I1334+Sections!GB191</f>
        <v>64.746273841776826</v>
      </c>
    </row>
    <row r="1336" spans="2:9">
      <c r="B1336" s="126">
        <f>B$1169+Sections!FS192</f>
        <v>2649.8262350300001</v>
      </c>
      <c r="C1336" s="126">
        <f>Sections!FT192</f>
        <v>55.866995730309448</v>
      </c>
      <c r="D1336" s="126">
        <f>Sections!FU192</f>
        <v>201.12118462911403</v>
      </c>
      <c r="E1336" s="8">
        <f>Sections!FV192</f>
        <v>4</v>
      </c>
      <c r="F1336" s="120">
        <f>Sections!GJ192</f>
        <v>4.7104625432718503</v>
      </c>
      <c r="G1336" s="126">
        <f>Sections!GC192</f>
        <v>561.80181814747448</v>
      </c>
      <c r="H1336" s="126">
        <f>Sections!GA192</f>
        <v>55.951247859336952</v>
      </c>
      <c r="I1336" s="126">
        <f>I1335+Sections!GB192</f>
        <v>64.764160010757806</v>
      </c>
    </row>
    <row r="1337" spans="2:9">
      <c r="B1337" s="126">
        <f>B$1169+Sections!FS193</f>
        <v>2650.8262350300001</v>
      </c>
      <c r="C1337" s="126">
        <f>Sections!FT193</f>
        <v>55.951247859336952</v>
      </c>
      <c r="D1337" s="126">
        <f>Sections!FU193</f>
        <v>201.42449229361304</v>
      </c>
      <c r="E1337" s="8">
        <f>Sections!FV193</f>
        <v>4</v>
      </c>
      <c r="F1337" s="120">
        <f>Sections!GJ193</f>
        <v>4.7104625432718503</v>
      </c>
      <c r="G1337" s="126">
        <f>Sections!GC193</f>
        <v>563.49758466305241</v>
      </c>
      <c r="H1337" s="126">
        <f>Sections!GA193</f>
        <v>56.035373311003305</v>
      </c>
      <c r="I1337" s="126">
        <f>I1336+Sections!GB193</f>
        <v>64.782019286974005</v>
      </c>
    </row>
    <row r="1338" spans="2:9">
      <c r="B1338" s="126">
        <f>B$1169+Sections!FS194</f>
        <v>2651.8262350300001</v>
      </c>
      <c r="C1338" s="126">
        <f>Sections!FT194</f>
        <v>56.035373311003305</v>
      </c>
      <c r="D1338" s="126">
        <f>Sections!FU194</f>
        <v>201.72734391961191</v>
      </c>
      <c r="E1338" s="8">
        <f>Sections!FV194</f>
        <v>4</v>
      </c>
      <c r="F1338" s="120">
        <f>Sections!GJ194</f>
        <v>4.7104625432718503</v>
      </c>
      <c r="G1338" s="126">
        <f>Sections!GC194</f>
        <v>565.19335117863022</v>
      </c>
      <c r="H1338" s="126">
        <f>Sections!GA194</f>
        <v>56.119372654993619</v>
      </c>
      <c r="I1338" s="126">
        <f>I1337+Sections!GB194</f>
        <v>64.799851791365811</v>
      </c>
    </row>
    <row r="1339" spans="2:9">
      <c r="B1339" s="126">
        <f>B$1169+Sections!FS195</f>
        <v>2652.8262350300001</v>
      </c>
      <c r="C1339" s="126">
        <f>Sections!FT195</f>
        <v>56.119372654993619</v>
      </c>
      <c r="D1339" s="126">
        <f>Sections!FU195</f>
        <v>202.02974155797702</v>
      </c>
      <c r="E1339" s="8">
        <f>Sections!FV195</f>
        <v>4</v>
      </c>
      <c r="F1339" s="120">
        <f>Sections!GJ195</f>
        <v>4.7104625432718503</v>
      </c>
      <c r="G1339" s="126">
        <f>Sections!GC195</f>
        <v>566.88911769420815</v>
      </c>
      <c r="H1339" s="126">
        <f>Sections!GA195</f>
        <v>56.203246456735833</v>
      </c>
      <c r="I1339" s="126">
        <f>I1338+Sections!GB195</f>
        <v>64.817657643969824</v>
      </c>
    </row>
    <row r="1340" spans="2:9">
      <c r="B1340" s="126">
        <f>B$1169+Sections!FS196</f>
        <v>2653.8262350300001</v>
      </c>
      <c r="C1340" s="126">
        <f>Sections!FT196</f>
        <v>56.203246456735833</v>
      </c>
      <c r="D1340" s="126">
        <f>Sections!FU196</f>
        <v>202.331687244249</v>
      </c>
      <c r="E1340" s="8">
        <f>Sections!FV196</f>
        <v>4</v>
      </c>
      <c r="F1340" s="120">
        <f>Sections!GJ196</f>
        <v>4.7104625432718503</v>
      </c>
      <c r="G1340" s="126">
        <f>Sections!GC196</f>
        <v>568.58488420978597</v>
      </c>
      <c r="H1340" s="126">
        <f>Sections!GA196</f>
        <v>56.286995277445151</v>
      </c>
      <c r="I1340" s="126">
        <f>I1339+Sections!GB196</f>
        <v>64.835436963928316</v>
      </c>
    </row>
    <row r="1341" spans="2:9">
      <c r="B1341" s="126">
        <f>B$1169+Sections!FS197</f>
        <v>2654.8262350300001</v>
      </c>
      <c r="C1341" s="126">
        <f>Sections!FT197</f>
        <v>56.286995277445151</v>
      </c>
      <c r="D1341" s="126">
        <f>Sections!FU197</f>
        <v>202.63318299880254</v>
      </c>
      <c r="E1341" s="8">
        <f>Sections!FV197</f>
        <v>4</v>
      </c>
      <c r="F1341" s="120">
        <f>Sections!GJ197</f>
        <v>4.7104625432718503</v>
      </c>
      <c r="G1341" s="126">
        <f>Sections!GC197</f>
        <v>570.28065072536378</v>
      </c>
      <c r="H1341" s="126">
        <f>Sections!GA197</f>
        <v>56.37061967416782</v>
      </c>
      <c r="I1341" s="126">
        <f>I1340+Sections!GB197</f>
        <v>64.853189869498522</v>
      </c>
    </row>
    <row r="1342" spans="2:9">
      <c r="B1342" s="126">
        <f>B$1169+Sections!FS198</f>
        <v>2655.8262350300001</v>
      </c>
      <c r="C1342" s="126">
        <f>Sections!FT198</f>
        <v>56.37061967416782</v>
      </c>
      <c r="D1342" s="126">
        <f>Sections!FU198</f>
        <v>202.93423082700414</v>
      </c>
      <c r="E1342" s="8">
        <f>Sections!FV198</f>
        <v>4</v>
      </c>
      <c r="F1342" s="120">
        <f>Sections!GJ198</f>
        <v>4.7104625432718503</v>
      </c>
      <c r="G1342" s="126">
        <f>Sections!GC198</f>
        <v>571.9764172409416</v>
      </c>
      <c r="H1342" s="126">
        <f>Sections!GA198</f>
        <v>56.454120199824388</v>
      </c>
      <c r="I1342" s="126">
        <f>I1341+Sections!GB198</f>
        <v>64.870916478061801</v>
      </c>
    </row>
    <row r="1343" spans="2:9">
      <c r="B1343" s="126">
        <f>B$1169+Sections!FS199</f>
        <v>2656.8262350300001</v>
      </c>
      <c r="C1343" s="126">
        <f>Sections!FT199</f>
        <v>56.454120199824388</v>
      </c>
      <c r="D1343" s="126">
        <f>Sections!FU199</f>
        <v>203.2348327193678</v>
      </c>
      <c r="E1343" s="8">
        <f>Sections!FV199</f>
        <v>4</v>
      </c>
      <c r="F1343" s="120">
        <f>Sections!GJ199</f>
        <v>4.7104625432718503</v>
      </c>
      <c r="G1343" s="126">
        <f>Sections!GC199</f>
        <v>573.67218375651964</v>
      </c>
      <c r="H1343" s="126">
        <f>Sections!GA199</f>
        <v>56.537497403252331</v>
      </c>
      <c r="I1343" s="126">
        <f>I1342+Sections!GB199</f>
        <v>64.888616906132725</v>
      </c>
    </row>
    <row r="1344" spans="2:9">
      <c r="B1344" s="126">
        <f>B$1169+Sections!FS200</f>
        <v>2657.8262350300001</v>
      </c>
      <c r="C1344" s="126">
        <f>Sections!FT200</f>
        <v>56.537497403252331</v>
      </c>
      <c r="D1344" s="126">
        <f>Sections!FU200</f>
        <v>203.5349906517084</v>
      </c>
      <c r="E1344" s="8">
        <f>Sections!FV200</f>
        <v>4</v>
      </c>
      <c r="F1344" s="120">
        <f>Sections!GJ200</f>
        <v>4.7104625432718503</v>
      </c>
      <c r="G1344" s="126">
        <f>Sections!GC200</f>
        <v>575.36795027209746</v>
      </c>
      <c r="H1344" s="126">
        <f>Sections!GA200</f>
        <v>56.62075182924815</v>
      </c>
      <c r="I1344" s="126">
        <f>I1343+Sections!GB200</f>
        <v>64.906291269367969</v>
      </c>
    </row>
    <row r="1345" spans="2:9">
      <c r="B1345" s="126">
        <f>B$1169+Sections!FS201</f>
        <v>2658.8262350300001</v>
      </c>
      <c r="C1345" s="126">
        <f>Sections!FT201</f>
        <v>56.62075182924815</v>
      </c>
      <c r="D1345" s="126">
        <f>Sections!FU201</f>
        <v>203.83470658529333</v>
      </c>
      <c r="E1345" s="8">
        <f>Sections!FV201</f>
        <v>4</v>
      </c>
      <c r="F1345" s="120">
        <f>Sections!GJ201</f>
        <v>4.7104625432718503</v>
      </c>
      <c r="G1345" s="126">
        <f>Sections!GC201</f>
        <v>577.06371678767539</v>
      </c>
      <c r="H1345" s="126">
        <f>Sections!GA201</f>
        <v>56.703884018608917</v>
      </c>
      <c r="I1345" s="126">
        <f>I1344+Sections!GB201</f>
        <v>64.923939682575181</v>
      </c>
    </row>
    <row r="1346" spans="2:9">
      <c r="B1346" s="126">
        <f>B$1169+Sections!FS202</f>
        <v>2659.8262350300001</v>
      </c>
      <c r="C1346" s="126">
        <f>Sections!FT202</f>
        <v>56.703884018608917</v>
      </c>
      <c r="D1346" s="126">
        <f>Sections!FU202</f>
        <v>204.13398246699211</v>
      </c>
      <c r="E1346" s="8">
        <f>Sections!FV202</f>
        <v>4</v>
      </c>
      <c r="F1346" s="120">
        <f>Sections!GJ202</f>
        <v>4.7104625432718503</v>
      </c>
      <c r="G1346" s="126">
        <f>Sections!GC202</f>
        <v>578.75948330325332</v>
      </c>
      <c r="H1346" s="126">
        <f>Sections!GA202</f>
        <v>56.786894508173233</v>
      </c>
      <c r="I1346" s="126">
        <f>I1345+Sections!GB202</f>
        <v>64.941562259721636</v>
      </c>
    </row>
    <row r="1347" spans="2:9">
      <c r="B1347" s="126">
        <f>B$1169+Sections!FS203</f>
        <v>2660.8262350300001</v>
      </c>
      <c r="C1347" s="126">
        <f>Sections!FT203</f>
        <v>56.786894508173233</v>
      </c>
      <c r="D1347" s="126">
        <f>Sections!FU203</f>
        <v>204.43282022942364</v>
      </c>
      <c r="E1347" s="8">
        <f>Sections!FV203</f>
        <v>4</v>
      </c>
      <c r="F1347" s="120">
        <f>Sections!GJ203</f>
        <v>4.7104625432718503</v>
      </c>
      <c r="G1347" s="126">
        <f>Sections!GC203</f>
        <v>580.45524981883113</v>
      </c>
      <c r="H1347" s="126">
        <f>Sections!GA203</f>
        <v>56.869783830861699</v>
      </c>
      <c r="I1347" s="126">
        <f>I1346+Sections!GB203</f>
        <v>64.95915911394286</v>
      </c>
    </row>
    <row r="1348" spans="2:9">
      <c r="B1348" s="126">
        <f>B$1169+Sections!FS204</f>
        <v>2661.8262350300001</v>
      </c>
      <c r="C1348" s="126">
        <f>Sections!FT204</f>
        <v>56.869783830861699</v>
      </c>
      <c r="D1348" s="126">
        <f>Sections!FU204</f>
        <v>204.73122179110212</v>
      </c>
      <c r="E1348" s="8">
        <f>Sections!FV204</f>
        <v>4</v>
      </c>
      <c r="F1348" s="120">
        <f>Sections!GJ204</f>
        <v>4.7104625432718503</v>
      </c>
      <c r="G1348" s="126">
        <f>Sections!GC204</f>
        <v>582.15101633440895</v>
      </c>
      <c r="H1348" s="126">
        <f>Sections!GA204</f>
        <v>56.952552515716825</v>
      </c>
      <c r="I1348" s="126">
        <f>I1347+Sections!GB204</f>
        <v>64.976730357551062</v>
      </c>
    </row>
    <row r="1349" spans="2:9">
      <c r="B1349" s="126">
        <f>B$1169+Sections!FS205</f>
        <v>2662.8262350300001</v>
      </c>
      <c r="C1349" s="126">
        <f>Sections!FT205</f>
        <v>56.952552515716825</v>
      </c>
      <c r="D1349" s="126">
        <f>Sections!FU205</f>
        <v>205.02918905658058</v>
      </c>
      <c r="E1349" s="8">
        <f>Sections!FV205</f>
        <v>4</v>
      </c>
      <c r="F1349" s="120">
        <f>Sections!GJ205</f>
        <v>4.7104625432718503</v>
      </c>
      <c r="G1349" s="126">
        <f>Sections!GC205</f>
        <v>583.84678284998688</v>
      </c>
      <c r="H1349" s="126">
        <f>Sections!GA205</f>
        <v>57.035201087942404</v>
      </c>
      <c r="I1349" s="126">
        <f>I1348+Sections!GB205</f>
        <v>64.994276102043528</v>
      </c>
    </row>
    <row r="1350" spans="2:9">
      <c r="B1350" s="126">
        <f>B$1169+Sections!FS206</f>
        <v>2663.8262350300001</v>
      </c>
      <c r="C1350" s="126">
        <f>Sections!FT206</f>
        <v>57.035201087942404</v>
      </c>
      <c r="D1350" s="126">
        <f>Sections!FU206</f>
        <v>205.32672391659267</v>
      </c>
      <c r="E1350" s="8">
        <f>Sections!FV206</f>
        <v>4</v>
      </c>
      <c r="F1350" s="120">
        <f>Sections!GJ206</f>
        <v>4.7104625432718503</v>
      </c>
      <c r="G1350" s="126">
        <f>Sections!GC206</f>
        <v>585.5425493655647</v>
      </c>
      <c r="H1350" s="126">
        <f>Sections!GA206</f>
        <v>57.117730068942429</v>
      </c>
      <c r="I1350" s="126">
        <f>I1349+Sections!GB206</f>
        <v>65.011796458110879</v>
      </c>
    </row>
    <row r="1351" spans="2:9">
      <c r="B1351" s="126">
        <f>B$1169+Sections!FS207</f>
        <v>2664.8262350300001</v>
      </c>
      <c r="C1351" s="126">
        <f>Sections!FT207</f>
        <v>57.117730068942429</v>
      </c>
      <c r="D1351" s="126">
        <f>Sections!FU207</f>
        <v>205.62382824819275</v>
      </c>
      <c r="E1351" s="8">
        <f>Sections!FV207</f>
        <v>4</v>
      </c>
      <c r="F1351" s="120">
        <f>Sections!GJ207</f>
        <v>4.7104625432718503</v>
      </c>
      <c r="G1351" s="126">
        <f>Sections!GC207</f>
        <v>587.23831588114251</v>
      </c>
      <c r="H1351" s="126">
        <f>Sections!GA207</f>
        <v>57.200139976359445</v>
      </c>
      <c r="I1351" s="126">
        <f>I1350+Sections!GB207</f>
        <v>65.029291535645186</v>
      </c>
    </row>
    <row r="1352" spans="2:9">
      <c r="B1352" s="126">
        <f>B$1169+Sections!FS208</f>
        <v>2665.8262350300001</v>
      </c>
      <c r="C1352" s="126">
        <f>Sections!FT208</f>
        <v>57.200139976359445</v>
      </c>
      <c r="D1352" s="126">
        <f>Sections!FU208</f>
        <v>205.920503914894</v>
      </c>
      <c r="E1352" s="8">
        <f>Sections!FV208</f>
        <v>4</v>
      </c>
      <c r="F1352" s="120">
        <f>Sections!GJ208</f>
        <v>4.7104625432718503</v>
      </c>
      <c r="G1352" s="126">
        <f>Sections!GC208</f>
        <v>588.93408239672056</v>
      </c>
      <c r="H1352" s="126">
        <f>Sections!GA208</f>
        <v>57.282431324112437</v>
      </c>
      <c r="I1352" s="126">
        <f>I1351+Sections!GB208</f>
        <v>65.046761443748053</v>
      </c>
    </row>
    <row r="1353" spans="2:9">
      <c r="B1353" s="126">
        <f>B$1169+Sections!FS209</f>
        <v>2666.8262350300001</v>
      </c>
      <c r="C1353" s="126">
        <f>Sections!FT209</f>
        <v>57.282431324112437</v>
      </c>
      <c r="D1353" s="126">
        <f>Sections!FU209</f>
        <v>206.21675276680477</v>
      </c>
      <c r="E1353" s="8">
        <f>Sections!FV209</f>
        <v>4</v>
      </c>
      <c r="F1353" s="120">
        <f>Sections!GJ209</f>
        <v>4.7104625432718503</v>
      </c>
      <c r="G1353" s="126">
        <f>Sections!GC209</f>
        <v>590.62984891229837</v>
      </c>
      <c r="H1353" s="126">
        <f>Sections!GA209</f>
        <v>57.364604622434221</v>
      </c>
      <c r="I1353" s="126">
        <f>I1352+Sections!GB209</f>
        <v>65.064206290738539</v>
      </c>
    </row>
    <row r="1354" spans="2:9">
      <c r="B1354" s="126">
        <f>B$1169+Sections!FS210</f>
        <v>2667.8262350300001</v>
      </c>
      <c r="C1354" s="126">
        <f>Sections!FT210</f>
        <v>57.364604622434221</v>
      </c>
      <c r="D1354" s="126">
        <f>Sections!FU210</f>
        <v>206.5125766407632</v>
      </c>
      <c r="E1354" s="8">
        <f>Sections!FV210</f>
        <v>4</v>
      </c>
      <c r="F1354" s="120">
        <f>Sections!GJ210</f>
        <v>4.7104625432718503</v>
      </c>
      <c r="G1354" s="126">
        <f>Sections!GC210</f>
        <v>592.3256154278763</v>
      </c>
      <c r="H1354" s="126">
        <f>Sections!GA210</f>
        <v>57.446660377908351</v>
      </c>
      <c r="I1354" s="126">
        <f>I1353+Sections!GB210</f>
        <v>65.081626184160967</v>
      </c>
    </row>
    <row r="1355" spans="2:9">
      <c r="B1355" s="126">
        <f>B$1169+Sections!FS211</f>
        <v>2668.8262350300001</v>
      </c>
      <c r="C1355" s="126">
        <f>Sections!FT211</f>
        <v>57.446660377908351</v>
      </c>
      <c r="D1355" s="126">
        <f>Sections!FU211</f>
        <v>206.80797736047006</v>
      </c>
      <c r="E1355" s="8">
        <f>Sections!FV211</f>
        <v>4</v>
      </c>
      <c r="F1355" s="120">
        <f>Sections!GJ211</f>
        <v>4.7104625432718503</v>
      </c>
      <c r="G1355" s="126">
        <f>Sections!GC211</f>
        <v>594.02138194345412</v>
      </c>
      <c r="H1355" s="126">
        <f>Sections!GA211</f>
        <v>57.528599093505562</v>
      </c>
      <c r="I1355" s="126">
        <f>I1354+Sections!GB211</f>
        <v>65.099021230792687</v>
      </c>
    </row>
    <row r="1356" spans="2:9">
      <c r="B1356" s="126">
        <f>B$1169+Sections!FS212</f>
        <v>2669.8262350300001</v>
      </c>
      <c r="C1356" s="126">
        <f>Sections!FT212</f>
        <v>57.528599093505562</v>
      </c>
      <c r="D1356" s="126">
        <f>Sections!FU212</f>
        <v>207.10295673662003</v>
      </c>
      <c r="E1356" s="8">
        <f>Sections!FV212</f>
        <v>4</v>
      </c>
      <c r="F1356" s="120">
        <f>Sections!GJ212</f>
        <v>4.7104625432718503</v>
      </c>
      <c r="G1356" s="126">
        <f>Sections!GC212</f>
        <v>595.71714845903205</v>
      </c>
      <c r="H1356" s="126">
        <f>Sections!GA212</f>
        <v>57.610421268619731</v>
      </c>
      <c r="I1356" s="126">
        <f>I1355+Sections!GB212</f>
        <v>65.116391536651719</v>
      </c>
    </row>
    <row r="1357" spans="2:9">
      <c r="B1357" s="126">
        <f>B$1169+Sections!FS213</f>
        <v>2670.8262350300001</v>
      </c>
      <c r="C1357" s="126">
        <f>Sections!FT213</f>
        <v>57.610421268619731</v>
      </c>
      <c r="D1357" s="126">
        <f>Sections!FU213</f>
        <v>207.39751656703103</v>
      </c>
      <c r="E1357" s="8">
        <f>Sections!FV213</f>
        <v>4</v>
      </c>
      <c r="F1357" s="120">
        <f>Sections!GJ213</f>
        <v>4.7104625432718503</v>
      </c>
      <c r="G1357" s="126">
        <f>Sections!GC213</f>
        <v>597.41291497460986</v>
      </c>
      <c r="H1357" s="126">
        <f>Sections!GA213</f>
        <v>57.692127399103391</v>
      </c>
      <c r="I1357" s="126">
        <f>I1356+Sections!GB213</f>
        <v>65.133737207004273</v>
      </c>
    </row>
    <row r="1358" spans="2:9">
      <c r="B1358" s="126">
        <f>B$1169+Sections!FS214</f>
        <v>2671.8262350300001</v>
      </c>
      <c r="C1358" s="126">
        <f>Sections!FT214</f>
        <v>57.692127399103391</v>
      </c>
      <c r="D1358" s="126">
        <f>Sections!FU214</f>
        <v>207.69165863677222</v>
      </c>
      <c r="E1358" s="8">
        <f>Sections!FV214</f>
        <v>4</v>
      </c>
      <c r="F1358" s="120">
        <f>Sections!GJ214</f>
        <v>4.7104625432718503</v>
      </c>
      <c r="G1358" s="126">
        <f>Sections!GC214</f>
        <v>599.10868149018768</v>
      </c>
      <c r="H1358" s="126">
        <f>Sections!GA214</f>
        <v>57.773717977302795</v>
      </c>
      <c r="I1358" s="126">
        <f>I1357+Sections!GB214</f>
        <v>65.151058346372196</v>
      </c>
    </row>
    <row r="1359" spans="2:9">
      <c r="B1359" s="126">
        <f>B$1169+Sections!FS215</f>
        <v>2672.8262350300001</v>
      </c>
      <c r="C1359" s="126">
        <f>Sections!FT215</f>
        <v>57.773717977302795</v>
      </c>
      <c r="D1359" s="126">
        <f>Sections!FU215</f>
        <v>207.98538471829008</v>
      </c>
      <c r="E1359" s="8">
        <f>Sections!FV215</f>
        <v>4</v>
      </c>
      <c r="F1359" s="120">
        <f>Sections!GJ215</f>
        <v>4.7104625432718503</v>
      </c>
      <c r="G1359" s="126">
        <f>Sections!GC215</f>
        <v>600.80444800576561</v>
      </c>
      <c r="H1359" s="126">
        <f>Sections!GA215</f>
        <v>57.855193492092511</v>
      </c>
      <c r="I1359" s="126">
        <f>I1358+Sections!GB215</f>
        <v>65.168355058540328</v>
      </c>
    </row>
    <row r="1360" spans="2:9">
      <c r="B1360" s="126">
        <f>B$1169+Sections!FS216</f>
        <v>2673.8262350300001</v>
      </c>
      <c r="C1360" s="126">
        <f>Sections!FT216</f>
        <v>57.855193492092511</v>
      </c>
      <c r="D1360" s="126">
        <f>Sections!FU216</f>
        <v>208.27869657153303</v>
      </c>
      <c r="E1360" s="8">
        <f>Sections!FV216</f>
        <v>4</v>
      </c>
      <c r="F1360" s="120">
        <f>Sections!GJ216</f>
        <v>4.7104625432718503</v>
      </c>
      <c r="G1360" s="126">
        <f>Sections!GC216</f>
        <v>602.50021452134342</v>
      </c>
      <c r="H1360" s="126">
        <f>Sections!GA216</f>
        <v>57.936554428909623</v>
      </c>
      <c r="I1360" s="126">
        <f>I1359+Sections!GB216</f>
        <v>65.185627446563728</v>
      </c>
    </row>
    <row r="1361" spans="2:9">
      <c r="B1361" s="126">
        <f>B$1169+Sections!FS217</f>
        <v>2674.8262350300001</v>
      </c>
      <c r="C1361" s="126">
        <f>Sections!FT217</f>
        <v>57.936554428909623</v>
      </c>
      <c r="D1361" s="126">
        <f>Sections!FU217</f>
        <v>208.57159594407466</v>
      </c>
      <c r="E1361" s="8">
        <f>Sections!FV217</f>
        <v>4</v>
      </c>
      <c r="F1361" s="120">
        <f>Sections!GJ217</f>
        <v>4.7104625432718503</v>
      </c>
      <c r="G1361" s="126">
        <f>Sections!GC217</f>
        <v>604.19598103692124</v>
      </c>
      <c r="H1361" s="126">
        <f>Sections!GA217</f>
        <v>58.017801269787455</v>
      </c>
      <c r="I1361" s="126">
        <f>I1360+Sections!GB217</f>
        <v>65.202875612774889</v>
      </c>
    </row>
    <row r="1362" spans="2:9">
      <c r="B1362" s="126">
        <f>B$1169+Sections!FS218</f>
        <v>2675.8262350300001</v>
      </c>
      <c r="C1362" s="126">
        <f>Sections!FT218</f>
        <v>58.017801269787455</v>
      </c>
      <c r="D1362" s="126">
        <f>Sections!FU218</f>
        <v>208.86408457123486</v>
      </c>
      <c r="E1362" s="8">
        <f>Sections!FV218</f>
        <v>4</v>
      </c>
      <c r="F1362" s="120">
        <f>Sections!GJ218</f>
        <v>4.7104625432718503</v>
      </c>
      <c r="G1362" s="126">
        <f>Sections!GC218</f>
        <v>605.89174755249917</v>
      </c>
      <c r="H1362" s="126">
        <f>Sections!GA218</f>
        <v>58.098934493388903</v>
      </c>
      <c r="I1362" s="126">
        <f>I1361+Sections!GB218</f>
        <v>65.220099658790787</v>
      </c>
    </row>
    <row r="1363" spans="2:9">
      <c r="B1363" s="126">
        <f>B$1169+Sections!FS219</f>
        <v>2676.8262350300001</v>
      </c>
      <c r="C1363" s="126">
        <f>Sections!FT219</f>
        <v>58.098934493388903</v>
      </c>
      <c r="D1363" s="126">
        <f>Sections!FU219</f>
        <v>209.15616417620006</v>
      </c>
      <c r="E1363" s="8">
        <f>Sections!FV219</f>
        <v>4</v>
      </c>
      <c r="F1363" s="120">
        <f>Sections!GJ219</f>
        <v>4.7104625432718503</v>
      </c>
      <c r="G1363" s="126">
        <f>Sections!GC219</f>
        <v>607.58751406807698</v>
      </c>
      <c r="H1363" s="126">
        <f>Sections!GA219</f>
        <v>58.179954575039318</v>
      </c>
      <c r="I1363" s="126">
        <f>I1362+Sections!GB219</f>
        <v>65.237299685519829</v>
      </c>
    </row>
    <row r="1364" spans="2:9">
      <c r="B1364" s="126">
        <f>B$1169+Sections!FS220</f>
        <v>2677.8262350300001</v>
      </c>
      <c r="C1364" s="126">
        <f>Sections!FT220</f>
        <v>58.179954575039318</v>
      </c>
      <c r="D1364" s="126">
        <f>Sections!FU220</f>
        <v>209.44783647014154</v>
      </c>
      <c r="E1364" s="8">
        <f>Sections!FV220</f>
        <v>4</v>
      </c>
      <c r="F1364" s="120">
        <f>Sections!GJ220</f>
        <v>4.7104625432718503</v>
      </c>
      <c r="G1364" s="126">
        <f>Sections!GC220</f>
        <v>609.28328058365491</v>
      </c>
      <c r="H1364" s="126">
        <f>Sections!GA220</f>
        <v>58.260861986759018</v>
      </c>
      <c r="I1364" s="126">
        <f>I1363+Sections!GB220</f>
        <v>65.254475793168808</v>
      </c>
    </row>
    <row r="1365" spans="2:9">
      <c r="B1365" s="126">
        <f>B$1169+Sections!FS221</f>
        <v>2678.8262350300001</v>
      </c>
      <c r="C1365" s="126">
        <f>Sections!FT221</f>
        <v>58.260861986759018</v>
      </c>
      <c r="D1365" s="126">
        <f>Sections!FU221</f>
        <v>209.73910315233246</v>
      </c>
      <c r="E1365" s="8">
        <f>Sections!FV221</f>
        <v>4</v>
      </c>
      <c r="F1365" s="120">
        <f>Sections!GJ221</f>
        <v>4.7104625432718503</v>
      </c>
      <c r="G1365" s="126">
        <f>Sections!GC221</f>
        <v>610.97904709923273</v>
      </c>
      <c r="H1365" s="126">
        <f>Sections!GA221</f>
        <v>58.341657197295362</v>
      </c>
      <c r="I1365" s="126">
        <f>I1364+Sections!GB221</f>
        <v>65.271628081249673</v>
      </c>
    </row>
    <row r="1366" spans="2:9">
      <c r="B1366" s="126">
        <f>B$1169+Sections!FS222</f>
        <v>2679.8262350300001</v>
      </c>
      <c r="C1366" s="126">
        <f>Sections!FT222</f>
        <v>58.341657197295362</v>
      </c>
      <c r="D1366" s="126">
        <f>Sections!FU222</f>
        <v>210.02996591026331</v>
      </c>
      <c r="E1366" s="8">
        <f>Sections!FV222</f>
        <v>4</v>
      </c>
      <c r="F1366" s="120">
        <f>Sections!GJ222</f>
        <v>4.7104625432718503</v>
      </c>
      <c r="G1366" s="126">
        <f>Sections!GC222</f>
        <v>612.67481361481055</v>
      </c>
      <c r="H1366" s="126">
        <f>Sections!GA222</f>
        <v>58.422340672154426</v>
      </c>
      <c r="I1366" s="126">
        <f>I1365+Sections!GB222</f>
        <v>65.2887566485863</v>
      </c>
    </row>
    <row r="1367" spans="2:9">
      <c r="B1367" s="126">
        <f>B$1169+Sections!FS223</f>
        <v>2680.8262350300001</v>
      </c>
      <c r="C1367" s="126">
        <f>Sections!FT223</f>
        <v>58.422340672154426</v>
      </c>
      <c r="D1367" s="126">
        <f>Sections!FU223</f>
        <v>210.32042641975593</v>
      </c>
      <c r="E1367" s="8">
        <f>Sections!FV223</f>
        <v>4</v>
      </c>
      <c r="F1367" s="120">
        <f>Sections!GJ223</f>
        <v>4.7104625432718503</v>
      </c>
      <c r="G1367" s="126">
        <f>Sections!GC223</f>
        <v>614.37058013038848</v>
      </c>
      <c r="H1367" s="126">
        <f>Sections!GA223</f>
        <v>58.502912873632312</v>
      </c>
      <c r="I1367" s="126">
        <f>I1366+Sections!GB223</f>
        <v>65.305861593321069</v>
      </c>
    </row>
    <row r="1368" spans="2:9">
      <c r="B1368" s="126">
        <f>B$1169+Sections!FS224</f>
        <v>2681.8262350300001</v>
      </c>
      <c r="C1368" s="126">
        <f>Sections!FT224</f>
        <v>58.502912873632312</v>
      </c>
      <c r="D1368" s="126">
        <f>Sections!FU224</f>
        <v>210.61048634507634</v>
      </c>
      <c r="E1368" s="8">
        <f>Sections!FV224</f>
        <v>4</v>
      </c>
      <c r="F1368" s="120">
        <f>Sections!GJ224</f>
        <v>4.7104625432718503</v>
      </c>
      <c r="G1368" s="126">
        <f>Sections!GC224</f>
        <v>616.06634664596629</v>
      </c>
      <c r="H1368" s="126">
        <f>Sections!GA224</f>
        <v>58.583374260846028</v>
      </c>
      <c r="I1368" s="126">
        <f>I1367+Sections!GB224</f>
        <v>65.322943012921499</v>
      </c>
    </row>
    <row r="1369" spans="2:9">
      <c r="B1369" s="126">
        <f>B$1169+Sections!FS225</f>
        <v>2682.8262350300001</v>
      </c>
      <c r="C1369" s="126">
        <f>Sections!FT225</f>
        <v>58.583374260846028</v>
      </c>
      <c r="D1369" s="126">
        <f>Sections!FU225</f>
        <v>210.9001473390457</v>
      </c>
      <c r="E1369" s="8">
        <f>Sections!FV225</f>
        <v>4</v>
      </c>
      <c r="F1369" s="120">
        <f>Sections!GJ225</f>
        <v>4.7104625432718503</v>
      </c>
      <c r="G1369" s="126">
        <f>Sections!GC225</f>
        <v>617.76211316154422</v>
      </c>
      <c r="H1369" s="126">
        <f>Sections!GA225</f>
        <v>58.663725289764038</v>
      </c>
      <c r="I1369" s="126">
        <f>I1368+Sections!GB225</f>
        <v>65.340001004186661</v>
      </c>
    </row>
    <row r="1370" spans="2:9">
      <c r="B1370" s="126">
        <f>B$1169+Sections!FS226</f>
        <v>2683.8262350300001</v>
      </c>
      <c r="C1370" s="126">
        <f>Sections!FT226</f>
        <v>58.663725289764038</v>
      </c>
      <c r="D1370" s="126">
        <f>Sections!FU226</f>
        <v>211.18941104315053</v>
      </c>
      <c r="E1370" s="8">
        <f>Sections!FV226</f>
        <v>4</v>
      </c>
      <c r="F1370" s="120">
        <f>Sections!GJ226</f>
        <v>4.7104625432718503</v>
      </c>
      <c r="G1370" s="126">
        <f>Sections!GC226</f>
        <v>619.45787967712215</v>
      </c>
      <c r="H1370" s="126">
        <f>Sections!GA226</f>
        <v>58.743966413236386</v>
      </c>
      <c r="I1370" s="126">
        <f>I1369+Sections!GB226</f>
        <v>65.357035663253626</v>
      </c>
    </row>
    <row r="1371" spans="2:9">
      <c r="B1371" s="126">
        <f>B$1169+Sections!FS227</f>
        <v>2684.8262350300001</v>
      </c>
      <c r="C1371" s="126">
        <f>Sections!FT227</f>
        <v>58.743966413236386</v>
      </c>
      <c r="D1371" s="126">
        <f>Sections!FU227</f>
        <v>211.478279087651</v>
      </c>
      <c r="E1371" s="8">
        <f>Sections!FV227</f>
        <v>4</v>
      </c>
      <c r="F1371" s="120">
        <f>Sections!GJ227</f>
        <v>4.7104625432718503</v>
      </c>
      <c r="G1371" s="126">
        <f>Sections!GC227</f>
        <v>621.15364619269997</v>
      </c>
      <c r="H1371" s="126">
        <f>Sections!GA227</f>
        <v>58.824098081024481</v>
      </c>
      <c r="I1371" s="126">
        <f>I1370+Sections!GB227</f>
        <v>65.374047085603763</v>
      </c>
    </row>
    <row r="1372" spans="2:9">
      <c r="B1372" s="126">
        <f>B$1169+Sections!FS228</f>
        <v>2685.8262350300001</v>
      </c>
      <c r="C1372" s="126">
        <f>Sections!FT228</f>
        <v>58.824098081024481</v>
      </c>
      <c r="D1372" s="126">
        <f>Sections!FU228</f>
        <v>211.76675309168814</v>
      </c>
      <c r="E1372" s="8">
        <f>Sections!FV228</f>
        <v>4</v>
      </c>
      <c r="F1372" s="120">
        <f>Sections!GJ228</f>
        <v>4.7104625432718503</v>
      </c>
      <c r="G1372" s="126">
        <f>Sections!GC228</f>
        <v>622.8494127082779</v>
      </c>
      <c r="H1372" s="126">
        <f>Sections!GA228</f>
        <v>58.904120739830518</v>
      </c>
      <c r="I1372" s="126">
        <f>I1371+Sections!GB228</f>
        <v>65.391035366068991</v>
      </c>
    </row>
    <row r="1373" spans="2:9">
      <c r="B1373" s="126">
        <f>B$1169+Sections!FS229</f>
        <v>2686.8262350300001</v>
      </c>
      <c r="C1373" s="126">
        <f>Sections!FT229</f>
        <v>58.904120739830518</v>
      </c>
      <c r="D1373" s="126">
        <f>Sections!FU229</f>
        <v>212.05483466338987</v>
      </c>
      <c r="E1373" s="8">
        <f>Sections!FV229</f>
        <v>4</v>
      </c>
      <c r="F1373" s="120">
        <f>Sections!GJ229</f>
        <v>4.7104625432718503</v>
      </c>
      <c r="G1373" s="126">
        <f>Sections!GC229</f>
        <v>624.5451792238556</v>
      </c>
      <c r="H1373" s="126">
        <f>Sections!GA229</f>
        <v>58.984034833326511</v>
      </c>
      <c r="I1373" s="126">
        <f>I1372+Sections!GB229</f>
        <v>65.40800059883793</v>
      </c>
    </row>
    <row r="1374" spans="2:9">
      <c r="B1374" s="126">
        <f>B$1169+Sections!FS230</f>
        <v>2687.8262350300001</v>
      </c>
      <c r="C1374" s="126">
        <f>Sections!FT230</f>
        <v>58.984034833326511</v>
      </c>
      <c r="D1374" s="126">
        <f>Sections!FU230</f>
        <v>212.34252539997544</v>
      </c>
      <c r="E1374" s="8">
        <f>Sections!FV230</f>
        <v>4</v>
      </c>
      <c r="F1374" s="120">
        <f>Sections!GJ230</f>
        <v>4.7104625432718503</v>
      </c>
      <c r="G1374" s="126">
        <f>Sections!GC230</f>
        <v>626.24094573943353</v>
      </c>
      <c r="H1374" s="126">
        <f>Sections!GA230</f>
        <v>59.063840802183016</v>
      </c>
      <c r="I1374" s="126">
        <f>I1373+Sections!GB230</f>
        <v>65.42494287746203</v>
      </c>
    </row>
    <row r="1375" spans="2:9">
      <c r="B1375" s="126">
        <f>B$1169+Sections!FS231</f>
        <v>2688.8262350300001</v>
      </c>
      <c r="C1375" s="126">
        <f>Sections!FT231</f>
        <v>59.063840802183016</v>
      </c>
      <c r="D1375" s="126">
        <f>Sections!FU231</f>
        <v>212.62982688785885</v>
      </c>
      <c r="E1375" s="8">
        <f>Sections!FV231</f>
        <v>4</v>
      </c>
      <c r="F1375" s="120">
        <f>Sections!GJ231</f>
        <v>4.7104625432718503</v>
      </c>
      <c r="G1375" s="126">
        <f>Sections!GC231</f>
        <v>627.93671225501146</v>
      </c>
      <c r="H1375" s="126">
        <f>Sections!GA231</f>
        <v>59.143539084097455</v>
      </c>
      <c r="I1375" s="126">
        <f>I1374+Sections!GB231</f>
        <v>65.441862294861551</v>
      </c>
    </row>
    <row r="1376" spans="2:9">
      <c r="B1376" s="126">
        <f>B$1169+Sections!FS232</f>
        <v>2689.8262350300001</v>
      </c>
      <c r="C1376" s="126">
        <f>Sections!FT232</f>
        <v>59.143539084097455</v>
      </c>
      <c r="D1376" s="126">
        <f>Sections!FU232</f>
        <v>212.91674070275084</v>
      </c>
      <c r="E1376" s="8">
        <f>Sections!FV232</f>
        <v>4</v>
      </c>
      <c r="F1376" s="120">
        <f>Sections!GJ232</f>
        <v>4.7104625432718503</v>
      </c>
      <c r="G1376" s="126">
        <f>Sections!GC232</f>
        <v>629.63247877058939</v>
      </c>
      <c r="H1376" s="126">
        <f>Sections!GA232</f>
        <v>59.223130113822144</v>
      </c>
      <c r="I1376" s="126">
        <f>I1375+Sections!GB232</f>
        <v>65.458758943331532</v>
      </c>
    </row>
    <row r="1377" spans="2:9">
      <c r="B1377" s="126">
        <f>B$1169+Sections!FS233</f>
        <v>2690.8262350300001</v>
      </c>
      <c r="C1377" s="126">
        <f>Sections!FT233</f>
        <v>59.223130113822144</v>
      </c>
      <c r="D1377" s="126">
        <f>Sections!FU233</f>
        <v>213.20326840975972</v>
      </c>
      <c r="E1377" s="8">
        <f>Sections!FV233</f>
        <v>4</v>
      </c>
      <c r="F1377" s="120">
        <f>Sections!GJ233</f>
        <v>4.7104625432718503</v>
      </c>
      <c r="G1377" s="126">
        <f>Sections!GC233</f>
        <v>631.3282452861672</v>
      </c>
      <c r="H1377" s="126">
        <f>Sections!GA233</f>
        <v>59.302614323191946</v>
      </c>
      <c r="I1377" s="126">
        <f>I1376+Sections!GB233</f>
        <v>65.47563291454766</v>
      </c>
    </row>
    <row r="1378" spans="2:9">
      <c r="B1378" s="126">
        <f>B$1169+Sections!FS234</f>
        <v>2691.8262350300001</v>
      </c>
      <c r="C1378" s="126">
        <f>Sections!FT234</f>
        <v>59.302614323191946</v>
      </c>
      <c r="D1378" s="126">
        <f>Sections!FU234</f>
        <v>213.48941156349102</v>
      </c>
      <c r="E1378" s="8">
        <f>Sections!FV234</f>
        <v>4</v>
      </c>
      <c r="F1378" s="120">
        <f>Sections!GJ234</f>
        <v>4.7104625432718503</v>
      </c>
      <c r="G1378" s="126">
        <f>Sections!GC234</f>
        <v>633.02401180174502</v>
      </c>
      <c r="H1378" s="126">
        <f>Sections!GA234</f>
        <v>59.381992141151635</v>
      </c>
      <c r="I1378" s="126">
        <f>I1377+Sections!GB234</f>
        <v>65.492484299572055</v>
      </c>
    </row>
    <row r="1379" spans="2:9">
      <c r="B1379" s="126">
        <f>B$1169+Sections!FS235</f>
        <v>2692.8262350300001</v>
      </c>
      <c r="C1379" s="126">
        <f>Sections!FT235</f>
        <v>59.381992141151635</v>
      </c>
      <c r="D1379" s="126">
        <f>Sections!FU235</f>
        <v>213.77517170814588</v>
      </c>
      <c r="E1379" s="8">
        <f>Sections!FV235</f>
        <v>4</v>
      </c>
      <c r="F1379" s="120">
        <f>Sections!GJ235</f>
        <v>4.7104625432718503</v>
      </c>
      <c r="G1379" s="126">
        <f>Sections!GC235</f>
        <v>634.71977831732306</v>
      </c>
      <c r="H1379" s="126">
        <f>Sections!GA235</f>
        <v>59.461263993782865</v>
      </c>
      <c r="I1379" s="126">
        <f>I1378+Sections!GB235</f>
        <v>65.509313188859039</v>
      </c>
    </row>
    <row r="1380" spans="2:9">
      <c r="B1380" s="126">
        <f>B$1169+Sections!FS236</f>
        <v>2693.8262350300001</v>
      </c>
      <c r="C1380" s="126">
        <f>Sections!FT236</f>
        <v>59.461263993782865</v>
      </c>
      <c r="D1380" s="126">
        <f>Sections!FU236</f>
        <v>214.06055037761831</v>
      </c>
      <c r="E1380" s="8">
        <f>Sections!FV236</f>
        <v>4</v>
      </c>
      <c r="F1380" s="120">
        <f>Sections!GJ236</f>
        <v>4.7104625432718503</v>
      </c>
      <c r="G1380" s="126">
        <f>Sections!GC236</f>
        <v>636.41554483290088</v>
      </c>
      <c r="H1380" s="126">
        <f>Sections!GA236</f>
        <v>59.540430304330876</v>
      </c>
      <c r="I1380" s="126">
        <f>I1379+Sections!GB236</f>
        <v>65.526119672260776</v>
      </c>
    </row>
    <row r="1381" spans="2:9">
      <c r="B1381" s="126">
        <f>B$1169+Sections!FS237</f>
        <v>2694.8262350300001</v>
      </c>
      <c r="C1381" s="126">
        <f>Sections!FT237</f>
        <v>59.540430304330876</v>
      </c>
      <c r="D1381" s="126">
        <f>Sections!FU237</f>
        <v>214.34554909559117</v>
      </c>
      <c r="E1381" s="8">
        <f>Sections!FV237</f>
        <v>4</v>
      </c>
      <c r="F1381" s="120">
        <f>Sections!GJ237</f>
        <v>4.7104625432718503</v>
      </c>
      <c r="G1381" s="126">
        <f>Sections!GC237</f>
        <v>638.11131134847881</v>
      </c>
      <c r="H1381" s="126">
        <f>Sections!GA237</f>
        <v>59.619491493230854</v>
      </c>
      <c r="I1381" s="126">
        <f>I1380+Sections!GB237</f>
        <v>65.542903839032874</v>
      </c>
    </row>
    <row r="1382" spans="2:9">
      <c r="B1382" s="126">
        <f>B$1169+Sections!FS238</f>
        <v>2695.8262350300001</v>
      </c>
      <c r="C1382" s="126">
        <f>Sections!FT238</f>
        <v>59.619491493230854</v>
      </c>
      <c r="D1382" s="126">
        <f>Sections!FU238</f>
        <v>214.63016937563108</v>
      </c>
      <c r="E1382" s="8">
        <f>Sections!FV238</f>
        <v>4</v>
      </c>
      <c r="F1382" s="120">
        <f>Sections!GJ238</f>
        <v>4.7104625432718503</v>
      </c>
      <c r="G1382" s="126">
        <f>Sections!GC238</f>
        <v>639.80707786405662</v>
      </c>
      <c r="H1382" s="126">
        <f>Sections!GA238</f>
        <v>59.698447978133984</v>
      </c>
      <c r="I1382" s="126">
        <f>I1381+Sections!GB238</f>
        <v>65.559665777839911</v>
      </c>
    </row>
    <row r="1383" spans="2:9">
      <c r="B1383" s="126">
        <f>B$1169+Sections!FS239</f>
        <v>2696.8262350300001</v>
      </c>
      <c r="C1383" s="126">
        <f>Sections!FT239</f>
        <v>59.698447978133984</v>
      </c>
      <c r="D1383" s="126">
        <f>Sections!FU239</f>
        <v>214.91441272128236</v>
      </c>
      <c r="E1383" s="8">
        <f>Sections!FV239</f>
        <v>4</v>
      </c>
      <c r="F1383" s="120">
        <f>Sections!GJ239</f>
        <v>4.7104625432718503</v>
      </c>
      <c r="G1383" s="126">
        <f>Sections!GC239</f>
        <v>641.50284437963455</v>
      </c>
      <c r="H1383" s="126">
        <f>Sections!GA239</f>
        <v>59.777300173933192</v>
      </c>
      <c r="I1383" s="126">
        <f>I1382+Sections!GB239</f>
        <v>65.576405576760891</v>
      </c>
    </row>
    <row r="1384" spans="2:9">
      <c r="B1384" s="126">
        <f>B$1169+Sections!FS240</f>
        <v>2697.8262350300001</v>
      </c>
      <c r="C1384" s="126">
        <f>Sections!FT240</f>
        <v>59.777300173933192</v>
      </c>
      <c r="D1384" s="126">
        <f>Sections!FU240</f>
        <v>215.19828062615949</v>
      </c>
      <c r="E1384" s="8">
        <f>Sections!FV240</f>
        <v>4</v>
      </c>
      <c r="F1384" s="120">
        <f>Sections!GJ240</f>
        <v>4.7104625432718503</v>
      </c>
      <c r="G1384" s="126">
        <f>Sections!GC240</f>
        <v>643.19861089521237</v>
      </c>
      <c r="H1384" s="126">
        <f>Sections!GA240</f>
        <v>59.856048492788567</v>
      </c>
      <c r="I1384" s="126">
        <f>I1383+Sections!GB240</f>
        <v>65.593123323294691</v>
      </c>
    </row>
    <row r="1385" spans="2:9">
      <c r="B1385" s="126">
        <f>B$1169+Sections!FS241</f>
        <v>2698.8262350300001</v>
      </c>
      <c r="C1385" s="126">
        <f>Sections!FT241</f>
        <v>59.856048492788567</v>
      </c>
      <c r="D1385" s="126">
        <f>Sections!FU241</f>
        <v>215.48177457403884</v>
      </c>
      <c r="E1385" s="8">
        <f>Sections!FV241</f>
        <v>4</v>
      </c>
      <c r="F1385" s="120">
        <f>Sections!GJ241</f>
        <v>4.7104625432718503</v>
      </c>
      <c r="G1385" s="126">
        <f>Sections!GC241</f>
        <v>644.89437741079007</v>
      </c>
      <c r="H1385" s="126">
        <f>Sections!GA241</f>
        <v>59.934693344152521</v>
      </c>
      <c r="I1385" s="126">
        <f>I1384+Sections!GB241</f>
        <v>65.609819104365343</v>
      </c>
    </row>
    <row r="1386" spans="2:9">
      <c r="B1386" s="126">
        <f>B$1169+Sections!FS242</f>
        <v>2699.8262350300001</v>
      </c>
      <c r="C1386" s="126">
        <f>Sections!FT242</f>
        <v>59.934693344152521</v>
      </c>
      <c r="D1386" s="126">
        <f>Sections!FU242</f>
        <v>215.76489603894908</v>
      </c>
      <c r="E1386" s="8">
        <f>Sections!FV242</f>
        <v>4</v>
      </c>
      <c r="F1386" s="120">
        <f>Sections!GJ242</f>
        <v>4.7104625432718503</v>
      </c>
      <c r="G1386" s="126">
        <f>Sections!GC242</f>
        <v>646.59014392636811</v>
      </c>
      <c r="H1386" s="126">
        <f>Sections!GA242</f>
        <v>60.013235134794591</v>
      </c>
      <c r="I1386" s="126">
        <f>I1385+Sections!GB242</f>
        <v>65.626493006327323</v>
      </c>
    </row>
    <row r="1387" spans="2:9">
      <c r="B1387" s="126">
        <f>B$1169+Sections!FS243</f>
        <v>2700.8262350300001</v>
      </c>
      <c r="C1387" s="126">
        <f>Sections!FT243</f>
        <v>60.013235134794591</v>
      </c>
      <c r="D1387" s="126">
        <f>Sections!FU243</f>
        <v>216.04764648526054</v>
      </c>
      <c r="E1387" s="8">
        <f>Sections!FV243</f>
        <v>4</v>
      </c>
      <c r="F1387" s="120">
        <f>Sections!GJ243</f>
        <v>4.7104625432718503</v>
      </c>
      <c r="G1387" s="126">
        <f>Sections!GC243</f>
        <v>648.28591044194593</v>
      </c>
      <c r="H1387" s="126">
        <f>Sections!GA243</f>
        <v>60.091674268826026</v>
      </c>
      <c r="I1387" s="126">
        <f>I1386+Sections!GB243</f>
        <v>65.643145114970764</v>
      </c>
    </row>
    <row r="1388" spans="2:9">
      <c r="B1388" s="126">
        <f>B$1169+Sections!FS244</f>
        <v>2701.8262350300001</v>
      </c>
      <c r="C1388" s="126">
        <f>Sections!FT244</f>
        <v>60.091674268826026</v>
      </c>
      <c r="D1388" s="126">
        <f>Sections!FU244</f>
        <v>216.33002736777371</v>
      </c>
      <c r="E1388" s="8">
        <f>Sections!FV244</f>
        <v>4</v>
      </c>
      <c r="F1388" s="120">
        <f>Sections!GJ244</f>
        <v>4.7104625432718503</v>
      </c>
      <c r="G1388" s="126">
        <f>Sections!GC244</f>
        <v>649.98167695752375</v>
      </c>
      <c r="H1388" s="126">
        <f>Sections!GA244</f>
        <v>60.170011147724011</v>
      </c>
      <c r="I1388" s="126">
        <f>I1387+Sections!GB244</f>
        <v>65.659775515526619</v>
      </c>
    </row>
    <row r="1389" spans="2:9">
      <c r="B1389" s="126">
        <f>B$1169+Sections!FS245</f>
        <v>2702.8262350300001</v>
      </c>
      <c r="C1389" s="126">
        <f>Sections!FT245</f>
        <v>60.170011147724011</v>
      </c>
      <c r="D1389" s="126">
        <f>Sections!FU245</f>
        <v>216.61204013180645</v>
      </c>
      <c r="E1389" s="8">
        <f>Sections!FV245</f>
        <v>4</v>
      </c>
      <c r="F1389" s="120">
        <f>Sections!GJ245</f>
        <v>4.7104625432718503</v>
      </c>
      <c r="G1389" s="126">
        <f>Sections!GC245</f>
        <v>651.67744347310168</v>
      </c>
      <c r="H1389" s="126">
        <f>Sections!GA245</f>
        <v>60.248246170355664</v>
      </c>
      <c r="I1389" s="126">
        <f>I1388+Sections!GB245</f>
        <v>65.676384292671742</v>
      </c>
    </row>
    <row r="1390" spans="2:9">
      <c r="B1390" s="126">
        <f>B$1169+Sections!FS246</f>
        <v>2703.8262350300001</v>
      </c>
      <c r="C1390" s="126">
        <f>Sections!FT246</f>
        <v>60.248246170355664</v>
      </c>
      <c r="D1390" s="126">
        <f>Sections!FU246</f>
        <v>216.8936862132804</v>
      </c>
      <c r="E1390" s="8">
        <f>Sections!FV246</f>
        <v>4</v>
      </c>
      <c r="F1390" s="120">
        <f>Sections!GJ246</f>
        <v>4.7104625432718503</v>
      </c>
      <c r="G1390" s="126">
        <f>Sections!GC246</f>
        <v>653.3732099886796</v>
      </c>
      <c r="H1390" s="126">
        <f>Sections!GA246</f>
        <v>60.326379733001708</v>
      </c>
      <c r="I1390" s="126">
        <f>I1389+Sections!GB246</f>
        <v>65.692971530533896</v>
      </c>
    </row>
    <row r="1391" spans="2:9">
      <c r="B1391" s="126">
        <f>B$1169+Sections!FS247</f>
        <v>2704.8262350300001</v>
      </c>
      <c r="C1391" s="126">
        <f>Sections!FT247</f>
        <v>60.326379733001708</v>
      </c>
      <c r="D1391" s="126">
        <f>Sections!FU247</f>
        <v>217.17496703880616</v>
      </c>
      <c r="E1391" s="8">
        <f>Sections!FV247</f>
        <v>4</v>
      </c>
      <c r="F1391" s="120">
        <f>Sections!GJ247</f>
        <v>4.7104625432718503</v>
      </c>
      <c r="G1391" s="126">
        <f>Sections!GC247</f>
        <v>655.06897650425753</v>
      </c>
      <c r="H1391" s="126">
        <f>Sections!GA247</f>
        <v>60.404412229379929</v>
      </c>
      <c r="I1391" s="126">
        <f>I1390+Sections!GB247</f>
        <v>65.709537312696767</v>
      </c>
    </row>
    <row r="1392" spans="2:9">
      <c r="B1392" s="126">
        <f>B$1169+Sections!FS248</f>
        <v>2705.8262350300001</v>
      </c>
      <c r="C1392" s="126">
        <f>Sections!FT248</f>
        <v>60.404412229379929</v>
      </c>
      <c r="D1392" s="126">
        <f>Sections!FU248</f>
        <v>217.45588402576774</v>
      </c>
      <c r="E1392" s="8">
        <f>Sections!FV248</f>
        <v>4</v>
      </c>
      <c r="F1392" s="120">
        <f>Sections!GJ248</f>
        <v>4.7104625432718503</v>
      </c>
      <c r="G1392" s="126">
        <f>Sections!GC248</f>
        <v>656.76474301983546</v>
      </c>
      <c r="H1392" s="126">
        <f>Sections!GA248</f>
        <v>60.482344050668267</v>
      </c>
      <c r="I1392" s="126">
        <f>I1391+Sections!GB248</f>
        <v>65.726081722204839</v>
      </c>
    </row>
    <row r="1393" spans="2:9">
      <c r="B1393" s="126">
        <f>B$1169+Sections!FS249</f>
        <v>2706.8262350300001</v>
      </c>
      <c r="C1393" s="126">
        <f>Sections!FT249</f>
        <v>60.482344050668267</v>
      </c>
      <c r="D1393" s="126">
        <f>Sections!FU249</f>
        <v>217.73643858240575</v>
      </c>
      <c r="E1393" s="8">
        <f>Sections!FV249</f>
        <v>4</v>
      </c>
      <c r="F1393" s="120">
        <f>Sections!GJ249</f>
        <v>4.7104625432718503</v>
      </c>
      <c r="G1393" s="126">
        <f>Sections!GC249</f>
        <v>658.46050953541328</v>
      </c>
      <c r="H1393" s="126">
        <f>Sections!GA249</f>
        <v>60.560175585527745</v>
      </c>
      <c r="I1393" s="126">
        <f>I1392+Sections!GB249</f>
        <v>65.74260484156828</v>
      </c>
    </row>
    <row r="1394" spans="2:9">
      <c r="B1394" s="126">
        <f>B$1169+Sections!FS250</f>
        <v>2707.8262350300001</v>
      </c>
      <c r="C1394" s="126">
        <f>Sections!FT250</f>
        <v>60.560175585527745</v>
      </c>
      <c r="D1394" s="126">
        <f>Sections!FU250</f>
        <v>218.01663210789988</v>
      </c>
      <c r="E1394" s="8">
        <f>Sections!FV250</f>
        <v>4</v>
      </c>
      <c r="F1394" s="120">
        <f>Sections!GJ250</f>
        <v>4.7104625432718503</v>
      </c>
      <c r="G1394" s="126">
        <f>Sections!GC250</f>
        <v>660.1562760509911</v>
      </c>
      <c r="H1394" s="126">
        <f>Sections!GA250</f>
        <v>60.637907220125058</v>
      </c>
      <c r="I1394" s="126">
        <f>I1393+Sections!GB250</f>
        <v>65.759106752767707</v>
      </c>
    </row>
    <row r="1395" spans="2:9">
      <c r="B1395" s="126">
        <f>B$1169+Sections!FS251</f>
        <v>2708.8262350300001</v>
      </c>
      <c r="C1395" s="126">
        <f>Sections!FT251</f>
        <v>60.637907220125058</v>
      </c>
      <c r="D1395" s="126">
        <f>Sections!FU251</f>
        <v>218.29646599245021</v>
      </c>
      <c r="E1395" s="8">
        <f>Sections!FV251</f>
        <v>4</v>
      </c>
      <c r="F1395" s="120">
        <f>Sections!GJ251</f>
        <v>4.7104625432718503</v>
      </c>
      <c r="G1395" s="126">
        <f>Sections!GC251</f>
        <v>661.85204256656903</v>
      </c>
      <c r="H1395" s="126">
        <f>Sections!GA251</f>
        <v>60.715539338154926</v>
      </c>
      <c r="I1395" s="126">
        <f>I1394+Sections!GB251</f>
        <v>65.775587537258971</v>
      </c>
    </row>
    <row r="1396" spans="2:9">
      <c r="B1396" s="126">
        <f>B$1169+Sections!FS252</f>
        <v>2709.8262350300001</v>
      </c>
      <c r="C1396" s="126">
        <f>Sections!FT252</f>
        <v>60.715539338154926</v>
      </c>
      <c r="D1396" s="126">
        <f>Sections!FU252</f>
        <v>218.57594161735773</v>
      </c>
      <c r="E1396" s="8">
        <f>Sections!FV252</f>
        <v>4</v>
      </c>
      <c r="F1396" s="120">
        <f>Sections!GJ252</f>
        <v>4.7104625432718503</v>
      </c>
      <c r="G1396" s="126">
        <f>Sections!GC252</f>
        <v>663.54780908214684</v>
      </c>
      <c r="H1396" s="126">
        <f>Sections!GA252</f>
        <v>60.793072320862201</v>
      </c>
      <c r="I1396" s="126">
        <f>I1395+Sections!GB252</f>
        <v>65.792047275977836</v>
      </c>
    </row>
    <row r="1397" spans="2:9">
      <c r="B1397" s="126">
        <f>B$1169+Sections!FS253</f>
        <v>2710.8262350300001</v>
      </c>
      <c r="C1397" s="126">
        <f>Sections!FT253</f>
        <v>60.793072320862201</v>
      </c>
      <c r="D1397" s="126">
        <f>Sections!FU253</f>
        <v>218.85506035510392</v>
      </c>
      <c r="E1397" s="8">
        <f>Sections!FV253</f>
        <v>4</v>
      </c>
      <c r="F1397" s="120">
        <f>Sections!GJ253</f>
        <v>4.7104625432718503</v>
      </c>
      <c r="G1397" s="126">
        <f>Sections!GC253</f>
        <v>665.24357559772466</v>
      </c>
      <c r="H1397" s="126">
        <f>Sections!GA253</f>
        <v>60.870506547063705</v>
      </c>
      <c r="I1397" s="126">
        <f>I1396+Sections!GB253</f>
        <v>65.808486049344609</v>
      </c>
    </row>
    <row r="1398" spans="2:9">
      <c r="B1398" s="126">
        <f>B$1169+Sections!FS254</f>
        <v>2711.8262350300001</v>
      </c>
      <c r="C1398" s="126">
        <f>Sections!FT254</f>
        <v>60.870506547063705</v>
      </c>
      <c r="D1398" s="126">
        <f>Sections!FU254</f>
        <v>219.13382356942935</v>
      </c>
      <c r="E1398" s="8">
        <f>Sections!FV254</f>
        <v>4</v>
      </c>
      <c r="F1398" s="120">
        <f>Sections!GJ254</f>
        <v>4.7104625432718503</v>
      </c>
      <c r="G1398" s="126">
        <f>Sections!GC254</f>
        <v>666.93934211330259</v>
      </c>
      <c r="H1398" s="126">
        <f>Sections!GA254</f>
        <v>60.947842393169829</v>
      </c>
      <c r="I1398" s="126">
        <f>I1397+Sections!GB254</f>
        <v>65.824903937268715</v>
      </c>
    </row>
    <row r="1399" spans="2:9">
      <c r="B1399" s="126">
        <f>B$1169+Sections!FS255</f>
        <v>2712.8262350300001</v>
      </c>
      <c r="C1399" s="126">
        <f>Sections!FT255</f>
        <v>60.947842393169829</v>
      </c>
      <c r="D1399" s="126">
        <f>Sections!FU255</f>
        <v>219.4122326154114</v>
      </c>
      <c r="E1399" s="8">
        <f>Sections!FV255</f>
        <v>4</v>
      </c>
      <c r="F1399" s="120">
        <f>Sections!GJ255</f>
        <v>4.7104625432718503</v>
      </c>
      <c r="G1399" s="126">
        <f>Sections!GC255</f>
        <v>668.6351086288804</v>
      </c>
      <c r="H1399" s="126">
        <f>Sections!GA255</f>
        <v>61.025080233205863</v>
      </c>
      <c r="I1399" s="126">
        <f>I1398+Sections!GB255</f>
        <v>65.841301019153249</v>
      </c>
    </row>
    <row r="1400" spans="2:9">
      <c r="B1400" s="126">
        <f>B$1169+Sections!FS256</f>
        <v>2713.8262350300001</v>
      </c>
      <c r="C1400" s="126">
        <f>Sections!FT256</f>
        <v>61.025080233205863</v>
      </c>
      <c r="D1400" s="126">
        <f>Sections!FU256</f>
        <v>219.6902888395411</v>
      </c>
      <c r="E1400" s="8">
        <f>Sections!FV256</f>
        <v>4</v>
      </c>
      <c r="F1400" s="120">
        <f>Sections!GJ256</f>
        <v>4.7104625432718503</v>
      </c>
      <c r="G1400" s="126">
        <f>Sections!GC256</f>
        <v>670.33087514445833</v>
      </c>
      <c r="H1400" s="126">
        <f>Sections!GA256</f>
        <v>61.102220438833129</v>
      </c>
      <c r="I1400" s="126">
        <f>I1399+Sections!GB256</f>
        <v>65.857677373899435</v>
      </c>
    </row>
    <row r="1401" spans="2:9">
      <c r="B1401" s="126">
        <f>B$1169+Sections!FS257</f>
        <v>2714.8262350300001</v>
      </c>
      <c r="C1401" s="126">
        <f>Sections!FT257</f>
        <v>61.102220438833129</v>
      </c>
      <c r="D1401" s="126">
        <f>Sections!FU257</f>
        <v>219.96799357979927</v>
      </c>
      <c r="E1401" s="8">
        <f>Sections!FV257</f>
        <v>4</v>
      </c>
      <c r="F1401" s="120">
        <f>Sections!GJ257</f>
        <v>4.7104625432718503</v>
      </c>
      <c r="G1401" s="126">
        <f>Sections!GC257</f>
        <v>672.02664166003615</v>
      </c>
      <c r="H1401" s="126">
        <f>Sections!GA257</f>
        <v>61.179263379369814</v>
      </c>
      <c r="I1401" s="126">
        <f>I1400+Sections!GB257</f>
        <v>65.874033079911101</v>
      </c>
    </row>
    <row r="1402" spans="2:9">
      <c r="B1402" s="126">
        <f>B$1169+Sections!FS258</f>
        <v>2715.8262350300001</v>
      </c>
      <c r="C1402" s="126">
        <f>Sections!FT258</f>
        <v>61.179263379369814</v>
      </c>
      <c r="D1402" s="126">
        <f>Sections!FU258</f>
        <v>220.24534816573134</v>
      </c>
      <c r="E1402" s="8">
        <f>Sections!FV258</f>
        <v>4</v>
      </c>
      <c r="F1402" s="120">
        <f>Sections!GJ258</f>
        <v>4.7104625432718503</v>
      </c>
      <c r="G1402" s="126">
        <f>Sections!GC258</f>
        <v>673.72240817561408</v>
      </c>
      <c r="H1402" s="126">
        <f>Sections!GA258</f>
        <v>61.256209421811633</v>
      </c>
      <c r="I1402" s="126">
        <f>I1401+Sections!GB258</f>
        <v>65.890368215098988</v>
      </c>
    </row>
    <row r="1403" spans="2:9">
      <c r="B1403" s="126">
        <f>B$1169+Sections!FS259</f>
        <v>2716.8262350300001</v>
      </c>
      <c r="C1403" s="126">
        <f>Sections!FT259</f>
        <v>61.256209421811633</v>
      </c>
      <c r="D1403" s="126">
        <f>Sections!FU259</f>
        <v>220.52235391852187</v>
      </c>
      <c r="E1403" s="8">
        <f>Sections!FV259</f>
        <v>4</v>
      </c>
      <c r="F1403" s="120">
        <f>Sections!GJ259</f>
        <v>4.7104625432718503</v>
      </c>
      <c r="G1403" s="126">
        <f>Sections!GC259</f>
        <v>675.41817469119201</v>
      </c>
      <c r="H1403" s="126">
        <f>Sections!GA259</f>
        <v>61.333058930852197</v>
      </c>
      <c r="I1403" s="126">
        <f>I1402+Sections!GB259</f>
        <v>65.906682856885141</v>
      </c>
    </row>
    <row r="1404" spans="2:9">
      <c r="B1404" s="126">
        <f>B$1169+Sections!FS260</f>
        <v>2717.8262350300001</v>
      </c>
      <c r="C1404" s="126">
        <f>Sections!FT260</f>
        <v>61.333058930852197</v>
      </c>
      <c r="D1404" s="126">
        <f>Sections!FU260</f>
        <v>220.7990121510679</v>
      </c>
      <c r="E1404" s="8">
        <f>Sections!FV260</f>
        <v>4</v>
      </c>
      <c r="F1404" s="120">
        <f>Sections!GJ260</f>
        <v>4.7104625432718503</v>
      </c>
      <c r="G1404" s="126">
        <f>Sections!GC260</f>
        <v>677.11394120676994</v>
      </c>
      <c r="H1404" s="126">
        <f>Sections!GA260</f>
        <v>61.409812268903188</v>
      </c>
      <c r="I1404" s="126">
        <f>I1403+Sections!GB260</f>
        <v>65.922977082207154</v>
      </c>
    </row>
    <row r="1405" spans="2:9">
      <c r="B1405" s="126">
        <f>B$1169+Sections!FS261</f>
        <v>2718.8262350300001</v>
      </c>
      <c r="C1405" s="126">
        <f>Sections!FT261</f>
        <v>61.409812268903188</v>
      </c>
      <c r="D1405" s="126">
        <f>Sections!FU261</f>
        <v>221.07532416805148</v>
      </c>
      <c r="E1405" s="8">
        <f>Sections!FV261</f>
        <v>4</v>
      </c>
      <c r="F1405" s="120">
        <f>Sections!GJ261</f>
        <v>4.7104625432718503</v>
      </c>
      <c r="G1405" s="126">
        <f>Sections!GC261</f>
        <v>678.80970772234775</v>
      </c>
      <c r="H1405" s="126">
        <f>Sections!GA261</f>
        <v>61.486469796114299</v>
      </c>
      <c r="I1405" s="126">
        <f>I1404+Sections!GB261</f>
        <v>65.939250967522426</v>
      </c>
    </row>
    <row r="1406" spans="2:9">
      <c r="B1406" s="126">
        <f>B$1169+Sections!FS262</f>
        <v>2719.8262350300001</v>
      </c>
      <c r="C1406" s="126">
        <f>Sections!FT262</f>
        <v>61.486469796114299</v>
      </c>
      <c r="D1406" s="126">
        <f>Sections!FU262</f>
        <v>221.35129126601149</v>
      </c>
      <c r="E1406" s="8">
        <f>Sections!FV262</f>
        <v>4</v>
      </c>
      <c r="F1406" s="120">
        <f>Sections!GJ262</f>
        <v>4.7104625432718503</v>
      </c>
      <c r="G1406" s="126">
        <f>Sections!GC262</f>
        <v>680.50547423792568</v>
      </c>
      <c r="H1406" s="126">
        <f>Sections!GA262</f>
        <v>61.563031870392962</v>
      </c>
      <c r="I1406" s="126">
        <f>I1405+Sections!GB262</f>
        <v>65.955504588812346</v>
      </c>
    </row>
    <row r="1407" spans="2:9">
      <c r="B1407" s="126">
        <f>B$1169+Sections!FS263</f>
        <v>2720.8262350300001</v>
      </c>
      <c r="C1407" s="126">
        <f>Sections!FT263</f>
        <v>61.563031870392962</v>
      </c>
      <c r="D1407" s="126">
        <f>Sections!FU263</f>
        <v>221.62691473341468</v>
      </c>
      <c r="E1407" s="8">
        <f>Sections!FV263</f>
        <v>4</v>
      </c>
      <c r="F1407" s="120">
        <f>Sections!GJ263</f>
        <v>4.7104625432718503</v>
      </c>
      <c r="G1407" s="126">
        <f>Sections!GC263</f>
        <v>682.2012407535035</v>
      </c>
      <c r="H1407" s="126">
        <f>Sections!GA263</f>
        <v>61.639498847423823</v>
      </c>
      <c r="I1407" s="126">
        <f>I1406+Sections!GB263</f>
        <v>65.97173802158639</v>
      </c>
    </row>
    <row r="1408" spans="2:9">
      <c r="B1408" s="126">
        <f>B$1169+Sections!FS264</f>
        <v>2721.8262350300001</v>
      </c>
      <c r="C1408" s="126">
        <f>Sections!FT264</f>
        <v>61.639498847423823</v>
      </c>
      <c r="D1408" s="126">
        <f>Sections!FU264</f>
        <v>221.90219585072578</v>
      </c>
      <c r="E1408" s="8">
        <f>Sections!FV264</f>
        <v>4</v>
      </c>
      <c r="F1408" s="120">
        <f>Sections!GJ264</f>
        <v>4.7104625432718503</v>
      </c>
      <c r="G1408" s="126">
        <f>Sections!GC264</f>
        <v>683.89700726908131</v>
      </c>
      <c r="H1408" s="126">
        <f>Sections!GA264</f>
        <v>61.715871080688039</v>
      </c>
      <c r="I1408" s="126">
        <f>I1407+Sections!GB264</f>
        <v>65.987951340886269</v>
      </c>
    </row>
    <row r="1409" spans="2:9">
      <c r="B1409" s="126">
        <f>B$1169+Sections!FS265</f>
        <v>2722.8262350300001</v>
      </c>
      <c r="C1409" s="126">
        <f>Sections!FT265</f>
        <v>61.715871080688039</v>
      </c>
      <c r="D1409" s="126">
        <f>Sections!FU265</f>
        <v>222.17713589047693</v>
      </c>
      <c r="E1409" s="8">
        <f>Sections!FV265</f>
        <v>4</v>
      </c>
      <c r="F1409" s="120">
        <f>Sections!GJ265</f>
        <v>4.7104625432718503</v>
      </c>
      <c r="G1409" s="126">
        <f>Sections!GC265</f>
        <v>685.59277378465902</v>
      </c>
      <c r="H1409" s="126">
        <f>Sections!GA265</f>
        <v>61.79214892148233</v>
      </c>
      <c r="I1409" s="126">
        <f>I1408+Sections!GB265</f>
        <v>66.004144621289967</v>
      </c>
    </row>
    <row r="1410" spans="2:9">
      <c r="B1410" s="126">
        <f>B$1169+Sections!FS266</f>
        <v>2723.8262350300001</v>
      </c>
      <c r="C1410" s="126">
        <f>Sections!FT266</f>
        <v>61.79214892148233</v>
      </c>
      <c r="D1410" s="126">
        <f>Sections!FU266</f>
        <v>222.4517361173364</v>
      </c>
      <c r="E1410" s="8">
        <f>Sections!FV266</f>
        <v>4</v>
      </c>
      <c r="F1410" s="120">
        <f>Sections!GJ266</f>
        <v>4.7104625432718503</v>
      </c>
      <c r="G1410" s="126">
        <f>Sections!GC266</f>
        <v>687.28854030023695</v>
      </c>
      <c r="H1410" s="126">
        <f>Sections!GA266</f>
        <v>61.868332718937836</v>
      </c>
      <c r="I1410" s="126">
        <f>I1409+Sections!GB266</f>
        <v>66.020317936915689</v>
      </c>
    </row>
    <row r="1411" spans="2:9">
      <c r="B1411" s="126">
        <f>B$1169+Sections!FS267</f>
        <v>2724.8262350300001</v>
      </c>
      <c r="C1411" s="126">
        <f>Sections!FT267</f>
        <v>61.868332718937836</v>
      </c>
      <c r="D1411" s="126">
        <f>Sections!FU267</f>
        <v>222.72599778817622</v>
      </c>
      <c r="E1411" s="8">
        <f>Sections!FV267</f>
        <v>4</v>
      </c>
      <c r="F1411" s="120">
        <f>Sections!GJ267</f>
        <v>4.7104625432718503</v>
      </c>
      <c r="G1411" s="126">
        <f>Sections!GC267</f>
        <v>688.98430681581488</v>
      </c>
      <c r="H1411" s="126">
        <f>Sections!GA267</f>
        <v>61.944422820038753</v>
      </c>
      <c r="I1411" s="126">
        <f>I1410+Sections!GB267</f>
        <v>66.036471361425896</v>
      </c>
    </row>
    <row r="1412" spans="2:9">
      <c r="B1412" s="126">
        <f>B$1169+Sections!FS268</f>
        <v>2725.8262350300001</v>
      </c>
      <c r="C1412" s="126">
        <f>Sections!FT268</f>
        <v>61.944422820038753</v>
      </c>
      <c r="D1412" s="126">
        <f>Sections!FU268</f>
        <v>222.9999221521395</v>
      </c>
      <c r="E1412" s="8">
        <f>Sections!FV268</f>
        <v>4</v>
      </c>
      <c r="F1412" s="120">
        <f>Sections!GJ268</f>
        <v>4.7104625432718503</v>
      </c>
      <c r="G1412" s="126">
        <f>Sections!GC268</f>
        <v>690.6800733313928</v>
      </c>
      <c r="H1412" s="126">
        <f>Sections!GA268</f>
        <v>62.020419569640787</v>
      </c>
      <c r="I1412" s="126">
        <f>I1411+Sections!GB268</f>
        <v>66.052604968031176</v>
      </c>
    </row>
    <row r="1413" spans="2:9">
      <c r="B1413" s="126">
        <f>B$1169+Sections!FS269</f>
        <v>2726.8262350300001</v>
      </c>
      <c r="C1413" s="126">
        <f>Sections!FT269</f>
        <v>62.020419569640787</v>
      </c>
      <c r="D1413" s="126">
        <f>Sections!FU269</f>
        <v>223.27351045070682</v>
      </c>
      <c r="E1413" s="8">
        <f>Sections!FV269</f>
        <v>4</v>
      </c>
      <c r="F1413" s="120">
        <f>Sections!GJ269</f>
        <v>4.7104625432718503</v>
      </c>
      <c r="G1413" s="126">
        <f>Sections!GC269</f>
        <v>692.37583984697062</v>
      </c>
      <c r="H1413" s="126">
        <f>Sections!GA269</f>
        <v>62.096323310489367</v>
      </c>
      <c r="I1413" s="126">
        <f>I1412+Sections!GB269</f>
        <v>66.068718829494102</v>
      </c>
    </row>
    <row r="1414" spans="2:9">
      <c r="B1414" s="126">
        <f>B$1169+Sections!FS270</f>
        <v>2727.8262350300001</v>
      </c>
      <c r="C1414" s="126">
        <f>Sections!FT270</f>
        <v>62.096323310489367</v>
      </c>
      <c r="D1414" s="126">
        <f>Sections!FU270</f>
        <v>223.54676391776172</v>
      </c>
      <c r="E1414" s="8">
        <f>Sections!FV270</f>
        <v>4</v>
      </c>
      <c r="F1414" s="120">
        <f>Sections!GJ270</f>
        <v>4.7104625432718503</v>
      </c>
      <c r="G1414" s="126">
        <f>Sections!GC270</f>
        <v>694.07160636254855</v>
      </c>
      <c r="H1414" s="126">
        <f>Sections!GA270</f>
        <v>62.172134383237712</v>
      </c>
      <c r="I1414" s="126">
        <f>I1413+Sections!GB270</f>
        <v>66.084813018133104</v>
      </c>
    </row>
    <row r="1415" spans="2:9">
      <c r="B1415" s="126">
        <f>B$1169+Sections!FS271</f>
        <v>2728.8262350300001</v>
      </c>
      <c r="C1415" s="126">
        <f>Sections!FT271</f>
        <v>62.172134383237712</v>
      </c>
      <c r="D1415" s="126">
        <f>Sections!FU271</f>
        <v>223.81968377965578</v>
      </c>
      <c r="E1415" s="8">
        <f>Sections!FV271</f>
        <v>4</v>
      </c>
      <c r="F1415" s="120">
        <f>Sections!GJ271</f>
        <v>4.7104625432718503</v>
      </c>
      <c r="G1415" s="126">
        <f>Sections!GC271</f>
        <v>695.76737287812637</v>
      </c>
      <c r="H1415" s="126">
        <f>Sections!GA271</f>
        <v>62.247853126464634</v>
      </c>
      <c r="I1415" s="126">
        <f>I1414+Sections!GB271</f>
        <v>66.100887605826216</v>
      </c>
    </row>
    <row r="1416" spans="2:9">
      <c r="B1416" s="126">
        <f>B$1169+Sections!FS272</f>
        <v>2729.8262350300001</v>
      </c>
      <c r="C1416" s="126">
        <f>Sections!FT272</f>
        <v>62.247853126464634</v>
      </c>
      <c r="D1416" s="126">
        <f>Sections!FU272</f>
        <v>224.09227125527269</v>
      </c>
      <c r="E1416" s="8">
        <f>Sections!FV272</f>
        <v>4</v>
      </c>
      <c r="F1416" s="120">
        <f>Sections!GJ272</f>
        <v>4.7104625432718503</v>
      </c>
      <c r="G1416" s="126">
        <f>Sections!GC272</f>
        <v>697.4631393937043</v>
      </c>
      <c r="H1416" s="126">
        <f>Sections!GA272</f>
        <v>62.32347987669219</v>
      </c>
      <c r="I1416" s="126">
        <f>I1415+Sections!GB272</f>
        <v>66.116942664014843</v>
      </c>
    </row>
    <row r="1417" spans="2:9">
      <c r="B1417" s="126">
        <f>B$1169+Sections!FS273</f>
        <v>2730.8262350300001</v>
      </c>
      <c r="C1417" s="126">
        <f>Sections!FT273</f>
        <v>62.32347987669219</v>
      </c>
      <c r="D1417" s="126">
        <f>Sections!FU273</f>
        <v>224.3645275560919</v>
      </c>
      <c r="E1417" s="8">
        <f>Sections!FV273</f>
        <v>4</v>
      </c>
      <c r="F1417" s="120">
        <f>Sections!GJ273</f>
        <v>4.7104625432718503</v>
      </c>
      <c r="G1417" s="126">
        <f>Sections!GC273</f>
        <v>699.15890590928211</v>
      </c>
      <c r="H1417" s="126">
        <f>Sections!GA273</f>
        <v>62.399014968403151</v>
      </c>
      <c r="I1417" s="126">
        <f>I1416+Sections!GB273</f>
        <v>66.132978263707457</v>
      </c>
    </row>
    <row r="1418" spans="2:9">
      <c r="B1418" s="126">
        <f>B$1169+Sections!FS274</f>
        <v>2731.8262350300001</v>
      </c>
      <c r="C1418" s="126">
        <f>Sections!FT274</f>
        <v>62.399014968403151</v>
      </c>
      <c r="D1418" s="126">
        <f>Sections!FU274</f>
        <v>224.63645388625136</v>
      </c>
      <c r="E1418" s="8">
        <f>Sections!FV274</f>
        <v>4</v>
      </c>
      <c r="F1418" s="120">
        <f>Sections!GJ274</f>
        <v>4.7104625432718503</v>
      </c>
      <c r="G1418" s="126">
        <f>Sections!GC274</f>
        <v>700.85467242486004</v>
      </c>
      <c r="H1418" s="126">
        <f>Sections!GA274</f>
        <v>62.474458734058224</v>
      </c>
      <c r="I1418" s="126">
        <f>I1417+Sections!GB274</f>
        <v>66.148994475483263</v>
      </c>
    </row>
    <row r="1419" spans="2:9">
      <c r="B1419" s="126">
        <f>B$1169+Sections!FS275</f>
        <v>2732.8262350300001</v>
      </c>
      <c r="C1419" s="126">
        <f>Sections!FT275</f>
        <v>62.474458734058224</v>
      </c>
      <c r="D1419" s="126">
        <f>Sections!FU275</f>
        <v>224.9080514426096</v>
      </c>
      <c r="E1419" s="8">
        <f>Sections!FV275</f>
        <v>4</v>
      </c>
      <c r="F1419" s="120">
        <f>Sections!GJ275</f>
        <v>4.7104625432718503</v>
      </c>
      <c r="G1419" s="126">
        <f>Sections!GC275</f>
        <v>702.55043894043786</v>
      </c>
      <c r="H1419" s="126">
        <f>Sections!GA275</f>
        <v>62.549811504113165</v>
      </c>
      <c r="I1419" s="126">
        <f>I1418+Sections!GB275</f>
        <v>66.164991369495837</v>
      </c>
    </row>
    <row r="1420" spans="2:9">
      <c r="B1420" s="126">
        <f>B$1169+Sections!FS276</f>
        <v>2733.8262350300001</v>
      </c>
      <c r="C1420" s="126">
        <f>Sections!FT276</f>
        <v>62.549811504113165</v>
      </c>
      <c r="D1420" s="126">
        <f>Sections!FU276</f>
        <v>225.17932141480739</v>
      </c>
      <c r="E1420" s="8">
        <f>Sections!FV276</f>
        <v>4</v>
      </c>
      <c r="F1420" s="120">
        <f>Sections!GJ276</f>
        <v>4.7104625432718503</v>
      </c>
      <c r="G1420" s="126">
        <f>Sections!GC276</f>
        <v>704.24620545601579</v>
      </c>
      <c r="H1420" s="126">
        <f>Sections!GA276</f>
        <v>62.625073607035638</v>
      </c>
      <c r="I1420" s="126">
        <f>I1419+Sections!GB276</f>
        <v>66.180969015476691</v>
      </c>
    </row>
    <row r="1421" spans="2:9">
      <c r="B1421" s="126">
        <f>B$1169+Sections!FS277</f>
        <v>2734.8262350300001</v>
      </c>
      <c r="C1421" s="126">
        <f>Sections!FT277</f>
        <v>62.625073607035638</v>
      </c>
      <c r="D1421" s="126">
        <f>Sections!FU277</f>
        <v>225.45026498532829</v>
      </c>
      <c r="E1421" s="8">
        <f>Sections!FV277</f>
        <v>4</v>
      </c>
      <c r="F1421" s="120">
        <f>Sections!GJ277</f>
        <v>4.7104625432718503</v>
      </c>
      <c r="G1421" s="126">
        <f>Sections!GC277</f>
        <v>705.94197197159372</v>
      </c>
      <c r="H1421" s="126">
        <f>Sections!GA277</f>
        <v>62.700245369321927</v>
      </c>
      <c r="I1421" s="126">
        <f>I1420+Sections!GB277</f>
        <v>66.196927482738815</v>
      </c>
    </row>
    <row r="1422" spans="2:9">
      <c r="B1422" s="126">
        <f>B$1169+Sections!FS278</f>
        <v>2735.8262350300001</v>
      </c>
      <c r="C1422" s="126">
        <f>Sections!FT278</f>
        <v>62.700245369321927</v>
      </c>
      <c r="D1422" s="126">
        <f>Sections!FU278</f>
        <v>225.72088332955894</v>
      </c>
      <c r="E1422" s="8">
        <f>Sections!FV278</f>
        <v>4</v>
      </c>
      <c r="F1422" s="120">
        <f>Sections!GJ278</f>
        <v>4.7104625432718503</v>
      </c>
      <c r="G1422" s="126">
        <f>Sections!GC278</f>
        <v>707.63773848717153</v>
      </c>
      <c r="H1422" s="126">
        <f>Sections!GA278</f>
        <v>62.775327115513463</v>
      </c>
      <c r="I1422" s="126">
        <f>I1421+Sections!GB278</f>
        <v>66.212866840180212</v>
      </c>
    </row>
    <row r="1423" spans="2:9">
      <c r="B1423" s="126">
        <f>B$1169+Sections!FS279</f>
        <v>2736.8262350300001</v>
      </c>
      <c r="C1423" s="126">
        <f>Sections!FT279</f>
        <v>62.775327115513463</v>
      </c>
      <c r="D1423" s="126">
        <f>Sections!FU279</f>
        <v>225.99117761584847</v>
      </c>
      <c r="E1423" s="8">
        <f>Sections!FV279</f>
        <v>4</v>
      </c>
      <c r="F1423" s="120">
        <f>Sections!GJ279</f>
        <v>4.7104625432718503</v>
      </c>
      <c r="G1423" s="126">
        <f>Sections!GC279</f>
        <v>709.33350500274958</v>
      </c>
      <c r="H1423" s="126">
        <f>Sections!GA279</f>
        <v>62.850319168213169</v>
      </c>
      <c r="I1423" s="126">
        <f>I1422+Sections!GB279</f>
        <v>66.228787156287353</v>
      </c>
    </row>
    <row r="1424" spans="2:9">
      <c r="B1424" s="126">
        <f>B$1169+Sections!FS280</f>
        <v>2737.8262350300001</v>
      </c>
      <c r="C1424" s="126">
        <f>Sections!FT280</f>
        <v>62.850319168213169</v>
      </c>
      <c r="D1424" s="126">
        <f>Sections!FU280</f>
        <v>226.2611490055674</v>
      </c>
      <c r="E1424" s="8">
        <f>Sections!FV280</f>
        <v>4</v>
      </c>
      <c r="F1424" s="120">
        <f>Sections!GJ280</f>
        <v>4.7104625432718503</v>
      </c>
      <c r="G1424" s="126">
        <f>Sections!GC280</f>
        <v>711.02927151832739</v>
      </c>
      <c r="H1424" s="126">
        <f>Sections!GA280</f>
        <v>62.925221848101636</v>
      </c>
      <c r="I1424" s="126">
        <f>I1423+Sections!GB280</f>
        <v>66.24468849913859</v>
      </c>
    </row>
    <row r="1425" spans="2:9">
      <c r="B1425" s="126">
        <f>B$1169+Sections!FS281</f>
        <v>2738.8262350300001</v>
      </c>
      <c r="C1425" s="126">
        <f>Sections!FT281</f>
        <v>62.925221848101636</v>
      </c>
      <c r="D1425" s="126">
        <f>Sections!FU281</f>
        <v>226.5307986531659</v>
      </c>
      <c r="E1425" s="8">
        <f>Sections!FV281</f>
        <v>4</v>
      </c>
      <c r="F1425" s="120">
        <f>Sections!GJ281</f>
        <v>4.7104625432718503</v>
      </c>
      <c r="G1425" s="126">
        <f>Sections!GC281</f>
        <v>712.72503803390532</v>
      </c>
      <c r="H1425" s="126">
        <f>Sections!GA281</f>
        <v>63.000035473953119</v>
      </c>
      <c r="I1425" s="126">
        <f>I1424+Sections!GB281</f>
        <v>66.260570936407589</v>
      </c>
    </row>
    <row r="1426" spans="2:9">
      <c r="B1426" s="126">
        <f>B$1169+Sections!FS282</f>
        <v>2739.8262350300001</v>
      </c>
      <c r="C1426" s="126">
        <f>Sections!FT282</f>
        <v>63.000035473953119</v>
      </c>
      <c r="D1426" s="126">
        <f>Sections!FU282</f>
        <v>226.80012770623122</v>
      </c>
      <c r="E1426" s="8">
        <f>Sections!FV282</f>
        <v>4</v>
      </c>
      <c r="F1426" s="120">
        <f>Sections!GJ282</f>
        <v>4.7104625432718503</v>
      </c>
      <c r="G1426" s="126">
        <f>Sections!GC282</f>
        <v>714.42080454948325</v>
      </c>
      <c r="H1426" s="126">
        <f>Sections!GA282</f>
        <v>63.074760362651361</v>
      </c>
      <c r="I1426" s="126">
        <f>I1425+Sections!GB282</f>
        <v>66.276434535366676</v>
      </c>
    </row>
    <row r="1427" spans="2:9">
      <c r="B1427" s="126">
        <f>B$1169+Sections!FS283</f>
        <v>2740.8262350300001</v>
      </c>
      <c r="C1427" s="126">
        <f>Sections!FT283</f>
        <v>63.074760362651361</v>
      </c>
      <c r="D1427" s="126">
        <f>Sections!FU283</f>
        <v>227.0691373055449</v>
      </c>
      <c r="E1427" s="8">
        <f>Sections!FV283</f>
        <v>4</v>
      </c>
      <c r="F1427" s="120">
        <f>Sections!GJ283</f>
        <v>4.7104625432718503</v>
      </c>
      <c r="G1427" s="126">
        <f>Sections!GC283</f>
        <v>716.11657106506118</v>
      </c>
      <c r="H1427" s="126">
        <f>Sections!GA283</f>
        <v>63.149396829205259</v>
      </c>
      <c r="I1427" s="126">
        <f>I1426+Sections!GB283</f>
        <v>66.292279362890142</v>
      </c>
    </row>
    <row r="1428" spans="2:9">
      <c r="B1428" s="126">
        <f>B$1169+Sections!FS284</f>
        <v>2741.8262350300001</v>
      </c>
      <c r="C1428" s="126">
        <f>Sections!FT284</f>
        <v>63.149396829205259</v>
      </c>
      <c r="D1428" s="126">
        <f>Sections!FU284</f>
        <v>227.33782858513894</v>
      </c>
      <c r="E1428" s="8">
        <f>Sections!FV284</f>
        <v>4</v>
      </c>
      <c r="F1428" s="120">
        <f>Sections!GJ284</f>
        <v>4.7104625432718503</v>
      </c>
      <c r="G1428" s="126">
        <f>Sections!GC284</f>
        <v>717.812337580639</v>
      </c>
      <c r="H1428" s="126">
        <f>Sections!GA284</f>
        <v>63.223945186764347</v>
      </c>
      <c r="I1428" s="126">
        <f>I1427+Sections!GB284</f>
        <v>66.308105485457574</v>
      </c>
    </row>
    <row r="1429" spans="2:9">
      <c r="B1429" s="126">
        <f>B$1169+Sections!FS285</f>
        <v>2742.8262350300001</v>
      </c>
      <c r="C1429" s="126">
        <f>Sections!FT285</f>
        <v>63.223945186764347</v>
      </c>
      <c r="D1429" s="126">
        <f>Sections!FU285</f>
        <v>227.60620267235166</v>
      </c>
      <c r="E1429" s="8">
        <f>Sections!FV285</f>
        <v>4</v>
      </c>
      <c r="F1429" s="120">
        <f>Sections!GJ285</f>
        <v>4.7104625432718503</v>
      </c>
      <c r="G1429" s="126">
        <f>Sections!GC285</f>
        <v>719.50810409621681</v>
      </c>
      <c r="H1429" s="126">
        <f>Sections!GA285</f>
        <v>63.298405746634145</v>
      </c>
      <c r="I1429" s="126">
        <f>I1428+Sections!GB285</f>
        <v>66.323912969157064</v>
      </c>
    </row>
    <row r="1430" spans="2:9">
      <c r="B1430" s="126">
        <f>B$1169+Sections!FS286</f>
        <v>2743.8262350300001</v>
      </c>
      <c r="C1430" s="126">
        <f>Sections!FT286</f>
        <v>63.298405746634145</v>
      </c>
      <c r="D1430" s="126">
        <f>Sections!FU286</f>
        <v>227.87426068788292</v>
      </c>
      <c r="E1430" s="8">
        <f>Sections!FV286</f>
        <v>4</v>
      </c>
      <c r="F1430" s="120">
        <f>Sections!GJ286</f>
        <v>4.7104625432718503</v>
      </c>
      <c r="G1430" s="126">
        <f>Sections!GC286</f>
        <v>721.20387061179474</v>
      </c>
      <c r="H1430" s="126">
        <f>Sections!GA286</f>
        <v>63.372778818291302</v>
      </c>
      <c r="I1430" s="126">
        <f>I1429+Sections!GB286</f>
        <v>66.339701879688448</v>
      </c>
    </row>
    <row r="1431" spans="2:9">
      <c r="B1431" s="126">
        <f>B$1169+Sections!FS287</f>
        <v>2744.8262350300001</v>
      </c>
      <c r="C1431" s="126">
        <f>Sections!FT287</f>
        <v>63.372778818291302</v>
      </c>
      <c r="D1431" s="126">
        <f>Sections!FU287</f>
        <v>228.14200374584868</v>
      </c>
      <c r="E1431" s="8">
        <f>Sections!FV287</f>
        <v>4</v>
      </c>
      <c r="F1431" s="120">
        <f>Sections!GJ287</f>
        <v>4.7104625432718503</v>
      </c>
      <c r="G1431" s="126">
        <f>Sections!GC287</f>
        <v>722.89963712737267</v>
      </c>
      <c r="H1431" s="126">
        <f>Sections!GA287</f>
        <v>63.44706470939861</v>
      </c>
      <c r="I1431" s="126">
        <f>I1430+Sections!GB287</f>
        <v>66.355472282366506</v>
      </c>
    </row>
    <row r="1432" spans="2:9">
      <c r="B1432" s="126">
        <f>B$1169+Sections!FS288</f>
        <v>2745.8262350300001</v>
      </c>
      <c r="C1432" s="126">
        <f>Sections!FT288</f>
        <v>63.44706470939861</v>
      </c>
      <c r="D1432" s="126">
        <f>Sections!FU288</f>
        <v>228.40943295383499</v>
      </c>
      <c r="E1432" s="8">
        <f>Sections!FV288</f>
        <v>4</v>
      </c>
      <c r="F1432" s="120">
        <f>Sections!GJ288</f>
        <v>4.7104625432718503</v>
      </c>
      <c r="G1432" s="126">
        <f>Sections!GC288</f>
        <v>724.5954036429506</v>
      </c>
      <c r="H1432" s="126">
        <f>Sections!GA288</f>
        <v>63.521263725819864</v>
      </c>
      <c r="I1432" s="126">
        <f>I1431+Sections!GB288</f>
        <v>66.3712242421241</v>
      </c>
    </row>
    <row r="1433" spans="2:9">
      <c r="B1433" s="126">
        <f>B$1169+Sections!FS289</f>
        <v>2746.8262350300001</v>
      </c>
      <c r="C1433" s="126">
        <f>Sections!FT289</f>
        <v>63.521263725819864</v>
      </c>
      <c r="D1433" s="126">
        <f>Sections!FU289</f>
        <v>228.67654941295152</v>
      </c>
      <c r="E1433" s="8">
        <f>Sections!FV289</f>
        <v>4</v>
      </c>
      <c r="F1433" s="120">
        <f>Sections!GJ289</f>
        <v>4.7104625432718503</v>
      </c>
      <c r="G1433" s="126">
        <f>Sections!GC289</f>
        <v>726.29117015852853</v>
      </c>
      <c r="H1433" s="126">
        <f>Sections!GA289</f>
        <v>63.595376171634541</v>
      </c>
      <c r="I1433" s="126">
        <f>I1432+Sections!GB289</f>
        <v>66.386957823515274</v>
      </c>
    </row>
    <row r="1434" spans="2:9">
      <c r="B1434" s="126">
        <f>B$1169+Sections!FS290</f>
        <v>2747.8262350300001</v>
      </c>
      <c r="C1434" s="126">
        <f>Sections!FT290</f>
        <v>63.595376171634541</v>
      </c>
      <c r="D1434" s="126">
        <f>Sections!FU290</f>
        <v>228.94335421788435</v>
      </c>
      <c r="E1434" s="8">
        <f>Sections!FV290</f>
        <v>4</v>
      </c>
      <c r="F1434" s="120">
        <f>Sections!GJ290</f>
        <v>4.7104625432718503</v>
      </c>
      <c r="G1434" s="126">
        <f>Sections!GC290</f>
        <v>727.98693667410635</v>
      </c>
      <c r="H1434" s="126">
        <f>Sections!GA290</f>
        <v>63.669402349152342</v>
      </c>
      <c r="I1434" s="126">
        <f>I1433+Sections!GB290</f>
        <v>66.402673090718395</v>
      </c>
    </row>
    <row r="1435" spans="2:9">
      <c r="B1435" s="126">
        <f>B$1169+Sections!FS291</f>
        <v>2748.8262350300001</v>
      </c>
      <c r="C1435" s="126">
        <f>Sections!FT291</f>
        <v>63.669402349152342</v>
      </c>
      <c r="D1435" s="126">
        <f>Sections!FU291</f>
        <v>229.20984845694844</v>
      </c>
      <c r="E1435" s="8">
        <f>Sections!FV291</f>
        <v>4</v>
      </c>
      <c r="F1435" s="120">
        <f>Sections!GJ291</f>
        <v>4.7104625432718503</v>
      </c>
      <c r="G1435" s="126">
        <f>Sections!GC291</f>
        <v>729.68270318968416</v>
      </c>
      <c r="H1435" s="126">
        <f>Sections!GA291</f>
        <v>63.743342558927587</v>
      </c>
      <c r="I1435" s="126">
        <f>I1434+Sections!GB291</f>
        <v>66.418370107539147</v>
      </c>
    </row>
    <row r="1436" spans="2:9">
      <c r="B1436" s="126">
        <f>B$1169+Sections!FS292</f>
        <v>2749.8262350300001</v>
      </c>
      <c r="C1436" s="126">
        <f>Sections!FT292</f>
        <v>63.743342558927587</v>
      </c>
      <c r="D1436" s="126">
        <f>Sections!FU292</f>
        <v>229.47603321213933</v>
      </c>
      <c r="E1436" s="8">
        <f>Sections!FV292</f>
        <v>4</v>
      </c>
      <c r="F1436" s="120">
        <f>Sections!GJ292</f>
        <v>4.7104625432718503</v>
      </c>
      <c r="G1436" s="126">
        <f>Sections!GC292</f>
        <v>731.37846970526198</v>
      </c>
      <c r="H1436" s="126">
        <f>Sections!GA292</f>
        <v>63.817197099773452</v>
      </c>
      <c r="I1436" s="126">
        <f>I1435+Sections!GB292</f>
        <v>66.434048937413579</v>
      </c>
    </row>
    <row r="1437" spans="2:9">
      <c r="B1437" s="126">
        <f>B$1169+Sections!FS293</f>
        <v>2750.8262350300001</v>
      </c>
      <c r="C1437" s="126">
        <f>Sections!FT293</f>
        <v>63.817197099773452</v>
      </c>
      <c r="D1437" s="126">
        <f>Sections!FU293</f>
        <v>229.74190955918442</v>
      </c>
      <c r="E1437" s="8">
        <f>Sections!FV293</f>
        <v>4</v>
      </c>
      <c r="F1437" s="120">
        <f>Sections!GJ293</f>
        <v>4.7104625432718503</v>
      </c>
      <c r="G1437" s="126">
        <f>Sections!GC293</f>
        <v>733.07423622083991</v>
      </c>
      <c r="H1437" s="126">
        <f>Sections!GA293</f>
        <v>63.890966268776033</v>
      </c>
      <c r="I1437" s="126">
        <f>I1436+Sections!GB293</f>
        <v>66.449709643411111</v>
      </c>
    </row>
    <row r="1438" spans="2:9">
      <c r="B1438" s="126">
        <f>B$1169+Sections!FS294</f>
        <v>2751.8262350300001</v>
      </c>
      <c r="C1438" s="126">
        <f>Sections!FT294</f>
        <v>63.890966268776033</v>
      </c>
      <c r="D1438" s="126">
        <f>Sections!FU294</f>
        <v>230.00747856759372</v>
      </c>
      <c r="E1438" s="8">
        <f>Sections!FV294</f>
        <v>4</v>
      </c>
      <c r="F1438" s="120">
        <f>Sections!GJ294</f>
        <v>4.7104625432718503</v>
      </c>
      <c r="G1438" s="126">
        <f>Sections!GC294</f>
        <v>734.77000273641784</v>
      </c>
      <c r="H1438" s="126">
        <f>Sections!GA294</f>
        <v>63.964650361308323</v>
      </c>
      <c r="I1438" s="126">
        <f>I1437+Sections!GB294</f>
        <v>66.465352288237469</v>
      </c>
    </row>
    <row r="1439" spans="2:9">
      <c r="B1439" s="126">
        <f>B$1169+Sections!FS295</f>
        <v>2752.8262350300001</v>
      </c>
      <c r="C1439" s="126">
        <f>Sections!FT295</f>
        <v>63.964650361308323</v>
      </c>
      <c r="D1439" s="126">
        <f>Sections!FU295</f>
        <v>230.27274130070998</v>
      </c>
      <c r="E1439" s="8">
        <f>Sections!FV295</f>
        <v>4</v>
      </c>
      <c r="F1439" s="120">
        <f>Sections!GJ295</f>
        <v>4.7104625432718503</v>
      </c>
      <c r="G1439" s="126">
        <f>Sections!GC295</f>
        <v>736.46576925199577</v>
      </c>
      <c r="H1439" s="126">
        <f>Sections!GA295</f>
        <v>64.038249671043985</v>
      </c>
      <c r="I1439" s="126">
        <f>I1438+Sections!GB295</f>
        <v>66.480976934237631</v>
      </c>
    </row>
    <row r="1440" spans="2:9">
      <c r="B1440" s="126">
        <f>B$1169+Sections!FS296</f>
        <v>2753.8262350300001</v>
      </c>
      <c r="C1440" s="126">
        <f>Sections!FT296</f>
        <v>64.038249671043985</v>
      </c>
      <c r="D1440" s="126">
        <f>Sections!FU296</f>
        <v>230.53769881575835</v>
      </c>
      <c r="E1440" s="8">
        <f>Sections!FV296</f>
        <v>4</v>
      </c>
      <c r="F1440" s="120">
        <f>Sections!GJ296</f>
        <v>4.7104625432718503</v>
      </c>
      <c r="G1440" s="126">
        <f>Sections!GC296</f>
        <v>738.1615357675737</v>
      </c>
      <c r="H1440" s="126">
        <f>Sections!GA296</f>
        <v>64.111764489971023</v>
      </c>
      <c r="I1440" s="126">
        <f>I1439+Sections!GB296</f>
        <v>66.496583643398722</v>
      </c>
    </row>
    <row r="1441" spans="2:9">
      <c r="B1441" s="126">
        <f>B$1169+Sections!FS297</f>
        <v>2754.8262350300001</v>
      </c>
      <c r="C1441" s="126">
        <f>Sections!FT297</f>
        <v>64.111764489971023</v>
      </c>
      <c r="D1441" s="126">
        <f>Sections!FU297</f>
        <v>230.80235216389568</v>
      </c>
      <c r="E1441" s="8">
        <f>Sections!FV297</f>
        <v>4</v>
      </c>
      <c r="F1441" s="120">
        <f>Sections!GJ297</f>
        <v>4.7104625432718503</v>
      </c>
      <c r="G1441" s="126">
        <f>Sections!GC297</f>
        <v>739.85730228315174</v>
      </c>
      <c r="H1441" s="126">
        <f>Sections!GA297</f>
        <v>64.185195108405281</v>
      </c>
      <c r="I1441" s="126">
        <f>I1440+Sections!GB297</f>
        <v>66.512172477352863</v>
      </c>
    </row>
    <row r="1442" spans="2:9">
      <c r="B1442" s="126">
        <f>B$1169+Sections!FS298</f>
        <v>2755.8262350300001</v>
      </c>
      <c r="C1442" s="126">
        <f>Sections!FT298</f>
        <v>64.185195108405281</v>
      </c>
      <c r="D1442" s="126">
        <f>Sections!FU298</f>
        <v>231.06670239025902</v>
      </c>
      <c r="E1442" s="8">
        <f>Sections!FV298</f>
        <v>4</v>
      </c>
      <c r="F1442" s="120">
        <f>Sections!GJ298</f>
        <v>4.7104625432718503</v>
      </c>
      <c r="G1442" s="126">
        <f>Sections!GC298</f>
        <v>741.55306879872956</v>
      </c>
      <c r="H1442" s="126">
        <f>Sections!GA298</f>
        <v>64.258541815003838</v>
      </c>
      <c r="I1442" s="126">
        <f>I1441+Sections!GB298</f>
        <v>66.527743497380044</v>
      </c>
    </row>
    <row r="1443" spans="2:9">
      <c r="B1443" s="126">
        <f>B$1169+Sections!FS299</f>
        <v>2756.8262350300001</v>
      </c>
      <c r="C1443" s="126">
        <f>Sections!FT299</f>
        <v>64.258541815003838</v>
      </c>
      <c r="D1443" s="126">
        <f>Sections!FU299</f>
        <v>231.33075053401382</v>
      </c>
      <c r="E1443" s="8">
        <f>Sections!FV299</f>
        <v>4</v>
      </c>
      <c r="F1443" s="120">
        <f>Sections!GJ299</f>
        <v>4.7104625432718503</v>
      </c>
      <c r="G1443" s="126">
        <f>Sections!GC299</f>
        <v>743.24883531430748</v>
      </c>
      <c r="H1443" s="126">
        <f>Sections!GA299</f>
        <v>64.331804896778237</v>
      </c>
      <c r="I1443" s="126">
        <f>I1442+Sections!GB299</f>
        <v>66.543296764410911</v>
      </c>
    </row>
    <row r="1444" spans="2:9">
      <c r="B1444" s="126">
        <f>B$1169+Sections!FS300</f>
        <v>2757.8262350300001</v>
      </c>
      <c r="C1444" s="126">
        <f>Sections!FT300</f>
        <v>64.331804896778237</v>
      </c>
      <c r="D1444" s="126">
        <f>Sections!FU300</f>
        <v>231.59449762840165</v>
      </c>
      <c r="E1444" s="8">
        <f>Sections!FV300</f>
        <v>4</v>
      </c>
      <c r="F1444" s="120">
        <f>Sections!GJ300</f>
        <v>4.7104625432718503</v>
      </c>
      <c r="G1444" s="126">
        <f>Sections!GC300</f>
        <v>744.9446018298853</v>
      </c>
      <c r="H1444" s="126">
        <f>Sections!GA300</f>
        <v>64.404984639107582</v>
      </c>
      <c r="I1444" s="126">
        <f>I1443+Sections!GB300</f>
        <v>66.558832339029564</v>
      </c>
    </row>
    <row r="1445" spans="2:9">
      <c r="B1445" s="126">
        <f>B$1169+Sections!FS301</f>
        <v>2758.8262350300001</v>
      </c>
      <c r="C1445" s="126">
        <f>Sections!FT301</f>
        <v>64.404984639107582</v>
      </c>
      <c r="D1445" s="126">
        <f>Sections!FU301</f>
        <v>231.8579447007873</v>
      </c>
      <c r="E1445" s="8">
        <f>Sections!FV301</f>
        <v>5</v>
      </c>
      <c r="F1445" s="120">
        <f>Sections!GJ301</f>
        <v>2.9640770416235949</v>
      </c>
      <c r="G1445" s="126">
        <f>Sections!GC301</f>
        <v>746.640368345463</v>
      </c>
      <c r="H1445" s="126">
        <f>Sections!GA301</f>
        <v>64.450990686310874</v>
      </c>
      <c r="I1445" s="126">
        <f>I1444+Sections!GB301</f>
        <v>66.574353543963596</v>
      </c>
    </row>
    <row r="1446" spans="2:9">
      <c r="B1446" s="126">
        <f>B$1169+Sections!FS302</f>
        <v>2759.8262350300001</v>
      </c>
      <c r="C1446" s="126">
        <f>Sections!FT302</f>
        <v>64.450990686310874</v>
      </c>
      <c r="D1446" s="126">
        <f>Sections!FU302</f>
        <v>232.02356647071915</v>
      </c>
      <c r="E1446" s="8">
        <f>Sections!FV302</f>
        <v>5</v>
      </c>
      <c r="F1446" s="120">
        <f>Sections!GJ302</f>
        <v>2.9640770416235949</v>
      </c>
      <c r="G1446" s="126">
        <f>Sections!GC302</f>
        <v>747.70743608044756</v>
      </c>
      <c r="H1446" s="126">
        <f>Sections!GA302</f>
        <v>64.496963917150225</v>
      </c>
      <c r="I1446" s="126">
        <f>I1445+Sections!GB302</f>
        <v>66.58986367753765</v>
      </c>
    </row>
    <row r="1447" spans="2:9">
      <c r="B1447" s="126">
        <f>B$1169+Sections!FS303</f>
        <v>2760.8262350300001</v>
      </c>
      <c r="C1447" s="126">
        <f>Sections!FT303</f>
        <v>64.496963917150225</v>
      </c>
      <c r="D1447" s="126">
        <f>Sections!FU303</f>
        <v>232.18907010174081</v>
      </c>
      <c r="E1447" s="8">
        <f>Sections!FV303</f>
        <v>5</v>
      </c>
      <c r="F1447" s="120">
        <f>Sections!GJ303</f>
        <v>2.9640770416235949</v>
      </c>
      <c r="G1447" s="126">
        <f>Sections!GC303</f>
        <v>748.77450381543201</v>
      </c>
      <c r="H1447" s="126">
        <f>Sections!GA303</f>
        <v>64.542904401749894</v>
      </c>
      <c r="I1447" s="126">
        <f>I1446+Sections!GB303</f>
        <v>66.605362763409758</v>
      </c>
    </row>
    <row r="1448" spans="2:9">
      <c r="B1448" s="126">
        <f>B$1169+Sections!FS304</f>
        <v>2761.8262350300001</v>
      </c>
      <c r="C1448" s="126">
        <f>Sections!FT304</f>
        <v>64.542904401749894</v>
      </c>
      <c r="D1448" s="126">
        <f>Sections!FU304</f>
        <v>232.35445584629963</v>
      </c>
      <c r="E1448" s="8">
        <f>Sections!FV304</f>
        <v>5</v>
      </c>
      <c r="F1448" s="120">
        <f>Sections!GJ304</f>
        <v>2.9640770416235949</v>
      </c>
      <c r="G1448" s="126">
        <f>Sections!GC304</f>
        <v>749.84157155041669</v>
      </c>
      <c r="H1448" s="126">
        <f>Sections!GA304</f>
        <v>64.588812209984738</v>
      </c>
      <c r="I1448" s="126">
        <f>I1447+Sections!GB304</f>
        <v>66.620850825153823</v>
      </c>
    </row>
    <row r="1449" spans="2:9">
      <c r="B1449" s="126">
        <f>B$1169+Sections!FS305</f>
        <v>2762.8262350300001</v>
      </c>
      <c r="C1449" s="126">
        <f>Sections!FT305</f>
        <v>64.588812209984738</v>
      </c>
      <c r="D1449" s="126">
        <f>Sections!FU305</f>
        <v>232.51972395594507</v>
      </c>
      <c r="E1449" s="8">
        <f>Sections!FV305</f>
        <v>5</v>
      </c>
      <c r="F1449" s="120">
        <f>Sections!GJ305</f>
        <v>2.9640770416235949</v>
      </c>
      <c r="G1449" s="126">
        <f>Sections!GC305</f>
        <v>750.90863928540114</v>
      </c>
      <c r="H1449" s="126">
        <f>Sections!GA305</f>
        <v>64.634687411481465</v>
      </c>
      <c r="I1449" s="126">
        <f>I1448+Sections!GB305</f>
        <v>66.636327886260034</v>
      </c>
    </row>
    <row r="1450" spans="2:9">
      <c r="B1450" s="126">
        <f>B$1169+Sections!FS306</f>
        <v>2763.8262350300001</v>
      </c>
      <c r="C1450" s="126">
        <f>Sections!FT306</f>
        <v>64.634687411481465</v>
      </c>
      <c r="D1450" s="126">
        <f>Sections!FU306</f>
        <v>232.68487468133327</v>
      </c>
      <c r="E1450" s="8">
        <f>Sections!FV306</f>
        <v>5</v>
      </c>
      <c r="F1450" s="120">
        <f>Sections!GJ306</f>
        <v>2.9640770416235949</v>
      </c>
      <c r="G1450" s="126">
        <f>Sections!GC306</f>
        <v>751.9757070203857</v>
      </c>
      <c r="H1450" s="126">
        <f>Sections!GA306</f>
        <v>64.680530075619885</v>
      </c>
      <c r="I1450" s="126">
        <f>I1449+Sections!GB306</f>
        <v>66.651793970135273</v>
      </c>
    </row>
    <row r="1451" spans="2:9">
      <c r="B1451" s="126">
        <f>B$1169+Sections!FS307</f>
        <v>2764.8262350300001</v>
      </c>
      <c r="C1451" s="126">
        <f>Sections!FT307</f>
        <v>64.680530075619885</v>
      </c>
      <c r="D1451" s="126">
        <f>Sections!FU307</f>
        <v>232.8499082722316</v>
      </c>
      <c r="E1451" s="8">
        <f>Sections!FV307</f>
        <v>5</v>
      </c>
      <c r="F1451" s="120">
        <f>Sections!GJ307</f>
        <v>2.9640770416235949</v>
      </c>
      <c r="G1451" s="126">
        <f>Sections!GC307</f>
        <v>753.04277475537026</v>
      </c>
      <c r="H1451" s="126">
        <f>Sections!GA307</f>
        <v>64.726340271534085</v>
      </c>
      <c r="I1451" s="126">
        <f>I1450+Sections!GB307</f>
        <v>66.667249100103518</v>
      </c>
    </row>
    <row r="1452" spans="2:9">
      <c r="B1452" s="126">
        <f>B$1169+Sections!FS308</f>
        <v>2765.8262350300001</v>
      </c>
      <c r="C1452" s="126">
        <f>Sections!FT308</f>
        <v>64.726340271534085</v>
      </c>
      <c r="D1452" s="126">
        <f>Sections!FU308</f>
        <v>233.01482497752272</v>
      </c>
      <c r="E1452" s="8">
        <f>Sections!FV308</f>
        <v>5</v>
      </c>
      <c r="F1452" s="120">
        <f>Sections!GJ308</f>
        <v>2.9640770416235949</v>
      </c>
      <c r="G1452" s="126">
        <f>Sections!GC308</f>
        <v>754.10984249035459</v>
      </c>
      <c r="H1452" s="126">
        <f>Sections!GA308</f>
        <v>64.772118068113699</v>
      </c>
      <c r="I1452" s="126">
        <f>I1451+Sections!GB308</f>
        <v>66.682693299406296</v>
      </c>
    </row>
    <row r="1453" spans="2:9">
      <c r="B1453" s="126">
        <f>B$1169+Sections!FS309</f>
        <v>2766.8262350300001</v>
      </c>
      <c r="C1453" s="126">
        <f>Sections!FT309</f>
        <v>64.772118068113699</v>
      </c>
      <c r="D1453" s="126">
        <f>Sections!FU309</f>
        <v>233.17962504520932</v>
      </c>
      <c r="E1453" s="8">
        <f>Sections!FV309</f>
        <v>5</v>
      </c>
      <c r="F1453" s="120">
        <f>Sections!GJ309</f>
        <v>2.9640770416235949</v>
      </c>
      <c r="G1453" s="126">
        <f>Sections!GC309</f>
        <v>755.17691022533893</v>
      </c>
      <c r="H1453" s="126">
        <f>Sections!GA309</f>
        <v>64.817863534005099</v>
      </c>
      <c r="I1453" s="126">
        <f>I1452+Sections!GB309</f>
        <v>66.698126591203035</v>
      </c>
    </row>
    <row r="1454" spans="2:9">
      <c r="B1454" s="126">
        <f>B$1169+Sections!FS310</f>
        <v>2767.8262350300001</v>
      </c>
      <c r="C1454" s="126">
        <f>Sections!FT310</f>
        <v>64.817863534005099</v>
      </c>
      <c r="D1454" s="126">
        <f>Sections!FU310</f>
        <v>233.34430872241836</v>
      </c>
      <c r="E1454" s="8">
        <f>Sections!FV310</f>
        <v>5</v>
      </c>
      <c r="F1454" s="120">
        <f>Sections!GJ310</f>
        <v>2.9640770416235949</v>
      </c>
      <c r="G1454" s="126">
        <f>Sections!GC310</f>
        <v>756.24397796032338</v>
      </c>
      <c r="H1454" s="126">
        <f>Sections!GA310</f>
        <v>64.863576737612576</v>
      </c>
      <c r="I1454" s="126">
        <f>I1453+Sections!GB310</f>
        <v>66.713548998571511</v>
      </c>
    </row>
    <row r="1455" spans="2:9">
      <c r="B1455" s="126">
        <f>B$1169+Sections!FS311</f>
        <v>2768.8262350300001</v>
      </c>
      <c r="C1455" s="126">
        <f>Sections!FT311</f>
        <v>64.863576737612576</v>
      </c>
      <c r="D1455" s="126">
        <f>Sections!FU311</f>
        <v>233.50887625540528</v>
      </c>
      <c r="E1455" s="8">
        <f>Sections!FV311</f>
        <v>5</v>
      </c>
      <c r="F1455" s="120">
        <f>Sections!GJ311</f>
        <v>2.9640770416235949</v>
      </c>
      <c r="G1455" s="126">
        <f>Sections!GC311</f>
        <v>757.31104569530794</v>
      </c>
      <c r="H1455" s="126">
        <f>Sections!GA311</f>
        <v>64.909257747099545</v>
      </c>
      <c r="I1455" s="126">
        <f>I1454+Sections!GB311</f>
        <v>66.72896054450824</v>
      </c>
    </row>
    <row r="1456" spans="2:9">
      <c r="B1456" s="126">
        <f>B$1169+Sections!FS312</f>
        <v>2769.8262350300001</v>
      </c>
      <c r="C1456" s="126">
        <f>Sections!FT312</f>
        <v>64.909257747099545</v>
      </c>
      <c r="D1456" s="126">
        <f>Sections!FU312</f>
        <v>233.67332788955838</v>
      </c>
      <c r="E1456" s="8">
        <f>Sections!FV312</f>
        <v>5</v>
      </c>
      <c r="F1456" s="120">
        <f>Sections!GJ312</f>
        <v>2.9640770416235949</v>
      </c>
      <c r="G1456" s="126">
        <f>Sections!GC312</f>
        <v>758.37811343029239</v>
      </c>
      <c r="H1456" s="126">
        <f>Sections!GA312</f>
        <v>64.954906630389743</v>
      </c>
      <c r="I1456" s="126">
        <f>I1455+Sections!GB312</f>
        <v>66.744361251928851</v>
      </c>
    </row>
    <row r="1457" spans="2:9">
      <c r="B1457" s="126">
        <f>B$1169+Sections!FS313</f>
        <v>2770.8262350300001</v>
      </c>
      <c r="C1457" s="126">
        <f>Sections!FT313</f>
        <v>64.954906630389743</v>
      </c>
      <c r="D1457" s="126">
        <f>Sections!FU313</f>
        <v>233.83766386940309</v>
      </c>
      <c r="E1457" s="8">
        <f>Sections!FV313</f>
        <v>5</v>
      </c>
      <c r="F1457" s="120">
        <f>Sections!GJ313</f>
        <v>2.9640770416235949</v>
      </c>
      <c r="G1457" s="126">
        <f>Sections!GC313</f>
        <v>759.44518116527684</v>
      </c>
      <c r="H1457" s="126">
        <f>Sections!GA313</f>
        <v>65.000523455168391</v>
      </c>
      <c r="I1457" s="126">
        <f>I1456+Sections!GB313</f>
        <v>66.759751143668524</v>
      </c>
    </row>
    <row r="1458" spans="2:9">
      <c r="B1458" s="126">
        <f>B$1169+Sections!FS314</f>
        <v>2771.8262350300001</v>
      </c>
      <c r="C1458" s="126">
        <f>Sections!FT314</f>
        <v>65.000523455168391</v>
      </c>
      <c r="D1458" s="126">
        <f>Sections!FU314</f>
        <v>234.00188443860623</v>
      </c>
      <c r="E1458" s="8">
        <f>Sections!FV314</f>
        <v>5</v>
      </c>
      <c r="F1458" s="120">
        <f>Sections!GJ314</f>
        <v>2.9640770416235949</v>
      </c>
      <c r="G1458" s="126">
        <f>Sections!GC314</f>
        <v>760.5122489002614</v>
      </c>
      <c r="H1458" s="126">
        <f>Sections!GA314</f>
        <v>65.046108288883389</v>
      </c>
      <c r="I1458" s="126">
        <f>I1457+Sections!GB314</f>
        <v>66.775130242482376</v>
      </c>
    </row>
    <row r="1459" spans="2:9">
      <c r="B1459" s="126">
        <f>B$1169+Sections!FS315</f>
        <v>2772.8262350300001</v>
      </c>
      <c r="C1459" s="126">
        <f>Sections!FT315</f>
        <v>65.046108288883389</v>
      </c>
      <c r="D1459" s="126">
        <f>Sections!FU315</f>
        <v>234.1659898399802</v>
      </c>
      <c r="E1459" s="8">
        <f>Sections!FV315</f>
        <v>5</v>
      </c>
      <c r="F1459" s="120">
        <f>Sections!GJ315</f>
        <v>2.9640770416235949</v>
      </c>
      <c r="G1459" s="126">
        <f>Sections!GC315</f>
        <v>761.57931663524596</v>
      </c>
      <c r="H1459" s="126">
        <f>Sections!GA315</f>
        <v>65.091661198746436</v>
      </c>
      <c r="I1459" s="126">
        <f>I1458+Sections!GB315</f>
        <v>66.790498571045831</v>
      </c>
    </row>
    <row r="1460" spans="2:9">
      <c r="B1460" s="126">
        <f>B$1169+Sections!FS316</f>
        <v>2773.8262350300001</v>
      </c>
      <c r="C1460" s="126">
        <f>Sections!FT316</f>
        <v>65.091661198746436</v>
      </c>
      <c r="D1460" s="126">
        <f>Sections!FU316</f>
        <v>234.32998031548718</v>
      </c>
      <c r="E1460" s="8">
        <f>Sections!FV316</f>
        <v>5</v>
      </c>
      <c r="F1460" s="120">
        <f>Sections!GJ316</f>
        <v>2.9640770416235949</v>
      </c>
      <c r="G1460" s="126">
        <f>Sections!GC316</f>
        <v>762.64638437023063</v>
      </c>
      <c r="H1460" s="126">
        <f>Sections!GA316</f>
        <v>65.137182251734217</v>
      </c>
      <c r="I1460" s="126">
        <f>I1459+Sections!GB316</f>
        <v>66.805856151955012</v>
      </c>
    </row>
    <row r="1461" spans="2:9">
      <c r="B1461" s="126">
        <f>B$1169+Sections!FS317</f>
        <v>2774.8262350300001</v>
      </c>
      <c r="C1461" s="126">
        <f>Sections!FT317</f>
        <v>65.137182251734217</v>
      </c>
      <c r="D1461" s="126">
        <f>Sections!FU317</f>
        <v>234.49385610624319</v>
      </c>
      <c r="E1461" s="8">
        <f>Sections!FV317</f>
        <v>5</v>
      </c>
      <c r="F1461" s="120">
        <f>Sections!GJ317</f>
        <v>2.9640770416235949</v>
      </c>
      <c r="G1461" s="126">
        <f>Sections!GC317</f>
        <v>763.71345210521497</v>
      </c>
      <c r="H1461" s="126">
        <f>Sections!GA317</f>
        <v>65.182671514589572</v>
      </c>
      <c r="I1461" s="126">
        <f>I1460+Sections!GB317</f>
        <v>66.821203007727163</v>
      </c>
    </row>
    <row r="1462" spans="2:9">
      <c r="B1462" s="126">
        <f>B$1169+Sections!FS318</f>
        <v>2775.8262350300001</v>
      </c>
      <c r="C1462" s="126">
        <f>Sections!FT318</f>
        <v>65.182671514589572</v>
      </c>
      <c r="D1462" s="126">
        <f>Sections!FU318</f>
        <v>234.65761745252246</v>
      </c>
      <c r="E1462" s="8">
        <f>Sections!FV318</f>
        <v>5</v>
      </c>
      <c r="F1462" s="120">
        <f>Sections!GJ318</f>
        <v>2.9640770416235949</v>
      </c>
      <c r="G1462" s="126">
        <f>Sections!GC318</f>
        <v>764.78051984019964</v>
      </c>
      <c r="H1462" s="126">
        <f>Sections!GA318</f>
        <v>65.228129053822585</v>
      </c>
      <c r="I1462" s="126">
        <f>I1461+Sections!GB318</f>
        <v>66.83653916080101</v>
      </c>
    </row>
    <row r="1463" spans="2:9">
      <c r="B1463" s="126">
        <f>B$1169+Sections!FS319</f>
        <v>2776.8262350300001</v>
      </c>
      <c r="C1463" s="126">
        <f>Sections!FT319</f>
        <v>65.228129053822585</v>
      </c>
      <c r="D1463" s="126">
        <f>Sections!FU319</f>
        <v>234.8212645937613</v>
      </c>
      <c r="E1463" s="8">
        <f>Sections!FV319</f>
        <v>5</v>
      </c>
      <c r="F1463" s="120">
        <f>Sections!GJ319</f>
        <v>2.9640770416235949</v>
      </c>
      <c r="G1463" s="126">
        <f>Sections!GC319</f>
        <v>765.84758757518409</v>
      </c>
      <c r="H1463" s="126">
        <f>Sections!GA319</f>
        <v>65.273554935711758</v>
      </c>
      <c r="I1463" s="126">
        <f>I1462+Sections!GB319</f>
        <v>66.851864633537133</v>
      </c>
    </row>
    <row r="1464" spans="2:9">
      <c r="B1464" s="126">
        <f>B$1169+Sections!FS320</f>
        <v>2777.8262350300001</v>
      </c>
      <c r="C1464" s="126">
        <f>Sections!FT320</f>
        <v>65.273554935711758</v>
      </c>
      <c r="D1464" s="126">
        <f>Sections!FU320</f>
        <v>234.98479776856234</v>
      </c>
      <c r="E1464" s="8">
        <f>Sections!FV320</f>
        <v>5</v>
      </c>
      <c r="F1464" s="120">
        <f>Sections!GJ320</f>
        <v>2.9640770416235949</v>
      </c>
      <c r="G1464" s="126">
        <f>Sections!GC320</f>
        <v>766.91465531016854</v>
      </c>
      <c r="H1464" s="126">
        <f>Sections!GA320</f>
        <v>65.318949226305136</v>
      </c>
      <c r="I1464" s="126">
        <f>I1463+Sections!GB320</f>
        <v>66.867179448218366</v>
      </c>
    </row>
    <row r="1465" spans="2:9">
      <c r="B1465" s="126">
        <f>B$1169+Sections!FS321</f>
        <v>2778.8262350300001</v>
      </c>
      <c r="C1465" s="126">
        <f>Sections!FT321</f>
        <v>65.318949226305136</v>
      </c>
      <c r="D1465" s="126">
        <f>Sections!FU321</f>
        <v>235.14821721469849</v>
      </c>
      <c r="E1465" s="8">
        <f>Sections!FV321</f>
        <v>5</v>
      </c>
      <c r="F1465" s="120">
        <f>Sections!GJ321</f>
        <v>2.9640770416235949</v>
      </c>
      <c r="G1465" s="126">
        <f>Sections!GC321</f>
        <v>767.9817230451531</v>
      </c>
      <c r="H1465" s="126">
        <f>Sections!GA321</f>
        <v>65.364311991421403</v>
      </c>
      <c r="I1465" s="126">
        <f>I1464+Sections!GB321</f>
        <v>66.882483627050178</v>
      </c>
    </row>
    <row r="1466" spans="2:9">
      <c r="B1466" s="126">
        <f>B$1169+Sections!FS322</f>
        <v>2779.8262350300001</v>
      </c>
      <c r="C1466" s="126">
        <f>Sections!FT322</f>
        <v>65.364311991421403</v>
      </c>
      <c r="D1466" s="126">
        <f>Sections!FU322</f>
        <v>235.31152316911707</v>
      </c>
      <c r="E1466" s="8">
        <f>Sections!FV322</f>
        <v>5</v>
      </c>
      <c r="F1466" s="120">
        <f>Sections!GJ322</f>
        <v>2.9640770416235949</v>
      </c>
      <c r="G1466" s="126">
        <f>Sections!GC322</f>
        <v>769.04879078013755</v>
      </c>
      <c r="H1466" s="126">
        <f>Sections!GA322</f>
        <v>65.409643296651012</v>
      </c>
      <c r="I1466" s="126">
        <f>I1465+Sections!GB322</f>
        <v>66.897777192161016</v>
      </c>
    </row>
    <row r="1467" spans="2:9">
      <c r="B1467" s="126">
        <f>B$1169+Sections!FS323</f>
        <v>2780.8262350300001</v>
      </c>
      <c r="C1467" s="126">
        <f>Sections!FT323</f>
        <v>65.409643296651012</v>
      </c>
      <c r="D1467" s="126">
        <f>Sections!FU323</f>
        <v>235.47471586794364</v>
      </c>
      <c r="E1467" s="8">
        <f>Sections!FV323</f>
        <v>5</v>
      </c>
      <c r="F1467" s="120">
        <f>Sections!GJ323</f>
        <v>2.9640770416235949</v>
      </c>
      <c r="G1467" s="126">
        <f>Sections!GC323</f>
        <v>770.115858515122</v>
      </c>
      <c r="H1467" s="126">
        <f>Sections!GA323</f>
        <v>65.454943207357303</v>
      </c>
      <c r="I1467" s="126">
        <f>I1466+Sections!GB323</f>
        <v>66.913060165602715</v>
      </c>
    </row>
    <row r="1468" spans="2:9">
      <c r="B1468" s="126">
        <f>B$1169+Sections!FS324</f>
        <v>2781.8262350300001</v>
      </c>
      <c r="C1468" s="126">
        <f>Sections!FT324</f>
        <v>65.454943207357303</v>
      </c>
      <c r="D1468" s="126">
        <f>Sections!FU324</f>
        <v>235.6377955464863</v>
      </c>
      <c r="E1468" s="8">
        <f>Sections!FV324</f>
        <v>5</v>
      </c>
      <c r="F1468" s="120">
        <f>Sections!GJ324</f>
        <v>2.9640770416235949</v>
      </c>
      <c r="G1468" s="126">
        <f>Sections!GC324</f>
        <v>771.18292625010656</v>
      </c>
      <c r="H1468" s="126">
        <f>Sections!GA324</f>
        <v>65.500211788677575</v>
      </c>
      <c r="I1468" s="126">
        <f>I1467+Sections!GB324</f>
        <v>66.928332569350857</v>
      </c>
    </row>
    <row r="1469" spans="2:9">
      <c r="B1469" s="126">
        <f>B$1169+Sections!FS325</f>
        <v>2782.8262350300001</v>
      </c>
      <c r="C1469" s="126">
        <f>Sections!FT325</f>
        <v>65.500211788677575</v>
      </c>
      <c r="D1469" s="126">
        <f>Sections!FU325</f>
        <v>235.80076243923926</v>
      </c>
      <c r="E1469" s="8">
        <f>Sections!FV325</f>
        <v>5</v>
      </c>
      <c r="F1469" s="120">
        <f>Sections!GJ325</f>
        <v>2.9640770416235949</v>
      </c>
      <c r="G1469" s="126">
        <f>Sections!GC325</f>
        <v>772.24999398509101</v>
      </c>
      <c r="H1469" s="126">
        <f>Sections!GA325</f>
        <v>65.545449105524213</v>
      </c>
      <c r="I1469" s="126">
        <f>I1468+Sections!GB325</f>
        <v>66.943594425305136</v>
      </c>
    </row>
    <row r="1470" spans="2:9">
      <c r="B1470" s="126">
        <f>B$1169+Sections!FS326</f>
        <v>2783.8262350300001</v>
      </c>
      <c r="C1470" s="126">
        <f>Sections!FT326</f>
        <v>65.545449105524213</v>
      </c>
      <c r="D1470" s="126">
        <f>Sections!FU326</f>
        <v>235.96361677988716</v>
      </c>
      <c r="E1470" s="8">
        <f>Sections!FV326</f>
        <v>5</v>
      </c>
      <c r="F1470" s="120">
        <f>Sections!GJ326</f>
        <v>2.9640770416235949</v>
      </c>
      <c r="G1470" s="126">
        <f>Sections!GC326</f>
        <v>773.31706172007569</v>
      </c>
      <c r="H1470" s="126">
        <f>Sections!GA326</f>
        <v>65.590655222585724</v>
      </c>
      <c r="I1470" s="126">
        <f>I1469+Sections!GB326</f>
        <v>66.958845755289715</v>
      </c>
    </row>
    <row r="1471" spans="2:9">
      <c r="B1471" s="126">
        <f>B$1169+Sections!FS327</f>
        <v>2784.8262350300001</v>
      </c>
      <c r="C1471" s="126">
        <f>Sections!FT327</f>
        <v>65.590655222585724</v>
      </c>
      <c r="D1471" s="126">
        <f>Sections!FU327</f>
        <v>236.12635880130861</v>
      </c>
      <c r="E1471" s="8">
        <f>Sections!FV327</f>
        <v>5</v>
      </c>
      <c r="F1471" s="120">
        <f>Sections!GJ327</f>
        <v>-7.5010468066114591</v>
      </c>
      <c r="G1471" s="126">
        <f>Sections!GC327</f>
        <v>774.38412945506013</v>
      </c>
      <c r="H1471" s="126">
        <f>Sections!GA327</f>
        <v>65.476193833445208</v>
      </c>
      <c r="I1471" s="126">
        <f>I1470+Sections!GB327</f>
        <v>66.974105144024577</v>
      </c>
    </row>
    <row r="1472" spans="2:9">
      <c r="B1472" s="126">
        <f>B$1169+Sections!FS328</f>
        <v>2785.8262350300001</v>
      </c>
      <c r="C1472" s="126">
        <f>Sections!FT328</f>
        <v>65.476193833445208</v>
      </c>
      <c r="D1472" s="126">
        <f>Sections!FU328</f>
        <v>235.71429780040276</v>
      </c>
      <c r="E1472" s="8">
        <f>Sections!FV328</f>
        <v>5</v>
      </c>
      <c r="F1472" s="120">
        <f>Sections!GJ328</f>
        <v>-7.5112755068022938</v>
      </c>
      <c r="G1472" s="126">
        <f>Sections!GC328</f>
        <v>771.68375260467985</v>
      </c>
      <c r="H1472" s="126">
        <f>Sections!GA328</f>
        <v>65.361375504966873</v>
      </c>
      <c r="I1472" s="126">
        <f>I1471+Sections!GB328</f>
        <v>66.989391273307731</v>
      </c>
    </row>
    <row r="1473" spans="2:9">
      <c r="B1473" s="126">
        <f>B$1169+Sections!FS329</f>
        <v>2786.8262350300001</v>
      </c>
      <c r="C1473" s="126">
        <f>Sections!FT329</f>
        <v>65.361375504966873</v>
      </c>
      <c r="D1473" s="126">
        <f>Sections!FU329</f>
        <v>235.30095181788076</v>
      </c>
      <c r="E1473" s="8">
        <f>Sections!FV329</f>
        <v>5</v>
      </c>
      <c r="F1473" s="120">
        <f>Sections!GJ329</f>
        <v>-7.5215181552206598</v>
      </c>
      <c r="G1473" s="126">
        <f>Sections!GC329</f>
        <v>768.97969342223109</v>
      </c>
      <c r="H1473" s="126">
        <f>Sections!GA329</f>
        <v>65.2461981389785</v>
      </c>
      <c r="I1473" s="126">
        <f>I1472+Sections!GB329</f>
        <v>67.004704320967988</v>
      </c>
    </row>
    <row r="1474" spans="2:9">
      <c r="B1474" s="126">
        <f>B$1169+Sections!FS330</f>
        <v>2787.8262350300001</v>
      </c>
      <c r="C1474" s="126">
        <f>Sections!FT330</f>
        <v>65.2461981389785</v>
      </c>
      <c r="D1474" s="126">
        <f>Sections!FU330</f>
        <v>234.8863133003226</v>
      </c>
      <c r="E1474" s="8">
        <f>Sections!FV330</f>
        <v>5</v>
      </c>
      <c r="F1474" s="120">
        <f>Sections!GJ330</f>
        <v>-7.5317747708868712</v>
      </c>
      <c r="G1474" s="126">
        <f>Sections!GC330</f>
        <v>766.27194688635143</v>
      </c>
      <c r="H1474" s="126">
        <f>Sections!GA330</f>
        <v>65.130659616259592</v>
      </c>
      <c r="I1474" s="126">
        <f>I1473+Sections!GB330</f>
        <v>67.020044466714978</v>
      </c>
    </row>
    <row r="1475" spans="2:9">
      <c r="B1475" s="126">
        <f>B$1169+Sections!FS331</f>
        <v>2788.8262350300001</v>
      </c>
      <c r="C1475" s="126">
        <f>Sections!FT331</f>
        <v>65.130659616259592</v>
      </c>
      <c r="D1475" s="126">
        <f>Sections!FU331</f>
        <v>234.47037461853455</v>
      </c>
      <c r="E1475" s="8">
        <f>Sections!FV331</f>
        <v>5</v>
      </c>
      <c r="F1475" s="120">
        <f>Sections!GJ331</f>
        <v>-7.5420453728471708</v>
      </c>
      <c r="G1475" s="126">
        <f>Sections!GC331</f>
        <v>763.56050796883233</v>
      </c>
      <c r="H1475" s="126">
        <f>Sections!GA331</f>
        <v>65.014757796237106</v>
      </c>
      <c r="I1475" s="126">
        <f>I1474+Sections!GB331</f>
        <v>67.035411892166934</v>
      </c>
    </row>
    <row r="1476" spans="2:9">
      <c r="B1476" s="126">
        <f>B$1169+Sections!FS332</f>
        <v>2789.8262350300001</v>
      </c>
      <c r="C1476" s="126">
        <f>Sections!FT332</f>
        <v>65.014757796237106</v>
      </c>
      <c r="D1476" s="126">
        <f>Sections!FU332</f>
        <v>234.05312806645358</v>
      </c>
      <c r="E1476" s="8">
        <f>Sections!FV332</f>
        <v>5</v>
      </c>
      <c r="F1476" s="120">
        <f>Sections!GJ332</f>
        <v>-7.5523299801737807</v>
      </c>
      <c r="G1476" s="126">
        <f>Sections!GC332</f>
        <v>760.8453716346072</v>
      </c>
      <c r="H1476" s="126">
        <f>Sections!GA332</f>
        <v>64.898490516675551</v>
      </c>
      <c r="I1476" s="126">
        <f>I1475+Sections!GB332</f>
        <v>67.050806780879</v>
      </c>
    </row>
    <row r="1477" spans="2:9">
      <c r="B1477" s="126">
        <f>B$1169+Sections!FS333</f>
        <v>2790.8262350300001</v>
      </c>
      <c r="C1477" s="126">
        <f>Sections!FT333</f>
        <v>64.898490516675551</v>
      </c>
      <c r="D1477" s="126">
        <f>Sections!FU333</f>
        <v>233.63456586003198</v>
      </c>
      <c r="E1477" s="8">
        <f>Sections!FV333</f>
        <v>5</v>
      </c>
      <c r="F1477" s="120">
        <f>Sections!GJ333</f>
        <v>-7.5626286119649269</v>
      </c>
      <c r="G1477" s="126">
        <f>Sections!GC333</f>
        <v>758.12653284174473</v>
      </c>
      <c r="H1477" s="126">
        <f>Sections!GA333</f>
        <v>64.781855593361144</v>
      </c>
      <c r="I1477" s="126">
        <f>I1476+Sections!GB333</f>
        <v>67.066229318372095</v>
      </c>
    </row>
    <row r="1478" spans="2:9">
      <c r="B1478" s="126">
        <f>B$1169+Sections!FS334</f>
        <v>2791.8262350300001</v>
      </c>
      <c r="C1478" s="126">
        <f>Sections!FT334</f>
        <v>64.781855593361144</v>
      </c>
      <c r="D1478" s="126">
        <f>Sections!FU334</f>
        <v>233.21468013610013</v>
      </c>
      <c r="E1478" s="8">
        <f>Sections!FV334</f>
        <v>5</v>
      </c>
      <c r="F1478" s="120">
        <f>Sections!GJ334</f>
        <v>-7.5729412873448787</v>
      </c>
      <c r="G1478" s="126">
        <f>Sections!GC334</f>
        <v>755.40398654143735</v>
      </c>
      <c r="H1478" s="126">
        <f>Sections!GA334</f>
        <v>64.664850819780042</v>
      </c>
      <c r="I1478" s="126">
        <f>I1477+Sections!GB334</f>
        <v>67.081679692162339</v>
      </c>
    </row>
    <row r="1479" spans="2:9">
      <c r="B1479" s="126">
        <f>B$1169+Sections!FS335</f>
        <v>2792.8262350300001</v>
      </c>
      <c r="C1479" s="126">
        <f>Sections!FT335</f>
        <v>64.664850819780042</v>
      </c>
      <c r="D1479" s="126">
        <f>Sections!FU335</f>
        <v>232.79346295120817</v>
      </c>
      <c r="E1479" s="8">
        <f>Sections!FV335</f>
        <v>5</v>
      </c>
      <c r="F1479" s="120">
        <f>Sections!GJ335</f>
        <v>-7.583268025463985</v>
      </c>
      <c r="G1479" s="126">
        <f>Sections!GC335</f>
        <v>752.6777276779934</v>
      </c>
      <c r="H1479" s="126">
        <f>Sections!GA335</f>
        <v>64.547473966790363</v>
      </c>
      <c r="I1479" s="126">
        <f>I1478+Sections!GB335</f>
        <v>67.097158091791044</v>
      </c>
    </row>
    <row r="1480" spans="2:9">
      <c r="B1480" s="126">
        <f>B$1169+Sections!FS336</f>
        <v>2793.8262350300001</v>
      </c>
      <c r="C1480" s="126">
        <f>Sections!FT336</f>
        <v>64.547473966790363</v>
      </c>
      <c r="D1480" s="126">
        <f>Sections!FU336</f>
        <v>232.37090628044533</v>
      </c>
      <c r="E1480" s="8">
        <f>Sections!FV336</f>
        <v>5</v>
      </c>
      <c r="F1480" s="120">
        <f>Sections!GJ336</f>
        <v>-7.593608845498709</v>
      </c>
      <c r="G1480" s="126">
        <f>Sections!GC336</f>
        <v>749.94775118882626</v>
      </c>
      <c r="H1480" s="126">
        <f>Sections!GA336</f>
        <v>64.42972278228801</v>
      </c>
      <c r="I1480" s="126">
        <f>I1479+Sections!GB336</f>
        <v>67.112664708855235</v>
      </c>
    </row>
    <row r="1481" spans="2:9">
      <c r="B1481" s="126">
        <f>B$1169+Sections!FS337</f>
        <v>2794.8262350300001</v>
      </c>
      <c r="C1481" s="126">
        <f>Sections!FT337</f>
        <v>64.42972278228801</v>
      </c>
      <c r="D1481" s="126">
        <f>Sections!FU337</f>
        <v>231.94700201623684</v>
      </c>
      <c r="E1481" s="8">
        <f>Sections!FV337</f>
        <v>5</v>
      </c>
      <c r="F1481" s="120">
        <f>Sections!GJ337</f>
        <v>-7.6039637666516615</v>
      </c>
      <c r="G1481" s="126">
        <f>Sections!GC337</f>
        <v>747.2140520044469</v>
      </c>
      <c r="H1481" s="126">
        <f>Sections!GA337</f>
        <v>64.311594990865984</v>
      </c>
      <c r="I1481" s="126">
        <f>I1480+Sections!GB337</f>
        <v>67.128199737038841</v>
      </c>
    </row>
    <row r="1482" spans="2:9">
      <c r="B1482" s="126">
        <f>B$1169+Sections!FS338</f>
        <v>2795.8262350300001</v>
      </c>
      <c r="C1482" s="126">
        <f>Sections!FT338</f>
        <v>64.311594990865984</v>
      </c>
      <c r="D1482" s="126">
        <f>Sections!FU338</f>
        <v>231.52174196711755</v>
      </c>
      <c r="E1482" s="8">
        <f>Sections!FV338</f>
        <v>4</v>
      </c>
      <c r="F1482" s="120">
        <f>Sections!GJ338</f>
        <v>-7.6143328081516417</v>
      </c>
      <c r="G1482" s="126">
        <f>Sections!GC338</f>
        <v>744.47662504845209</v>
      </c>
      <c r="H1482" s="126">
        <f>Sections!GA338</f>
        <v>64.193088293467198</v>
      </c>
      <c r="I1482" s="126">
        <f>I1481+Sections!GB338</f>
        <v>67.143763372144463</v>
      </c>
    </row>
    <row r="1483" spans="2:9">
      <c r="B1483" s="126">
        <f>B$1169+Sections!FS339</f>
        <v>2796.8262350300001</v>
      </c>
      <c r="C1483" s="126">
        <f>Sections!FT339</f>
        <v>64.193088293467198</v>
      </c>
      <c r="D1483" s="126">
        <f>Sections!FU339</f>
        <v>231.09511785648192</v>
      </c>
      <c r="E1483" s="8">
        <f>Sections!FV339</f>
        <v>4</v>
      </c>
      <c r="F1483" s="120">
        <f>Sections!GJ339</f>
        <v>-7.6247159892536667</v>
      </c>
      <c r="G1483" s="126">
        <f>Sections!GC339</f>
        <v>741.73546523751747</v>
      </c>
      <c r="H1483" s="126">
        <f>Sections!GA339</f>
        <v>64.074200367030471</v>
      </c>
      <c r="I1483" s="126">
        <f>I1482+Sections!GB339</f>
        <v>67.159355812125739</v>
      </c>
    </row>
    <row r="1484" spans="2:9">
      <c r="B1484" s="126">
        <f>B$1169+Sections!FS340</f>
        <v>2797.8262350300001</v>
      </c>
      <c r="C1484" s="126">
        <f>Sections!FT340</f>
        <v>64.074200367030471</v>
      </c>
      <c r="D1484" s="126">
        <f>Sections!FU340</f>
        <v>230.66712132130971</v>
      </c>
      <c r="E1484" s="8">
        <f>Sections!FV340</f>
        <v>4</v>
      </c>
      <c r="F1484" s="120">
        <f>Sections!GJ340</f>
        <v>-7.6351133292390125</v>
      </c>
      <c r="G1484" s="126">
        <f>Sections!GC340</f>
        <v>738.99056748138617</v>
      </c>
      <c r="H1484" s="126">
        <f>Sections!GA340</f>
        <v>63.954928864129698</v>
      </c>
      <c r="I1484" s="126">
        <f>I1483+Sections!GB340</f>
        <v>67.174977257120403</v>
      </c>
    </row>
    <row r="1485" spans="2:9">
      <c r="B1485" s="126">
        <f>B$1169+Sections!FS341</f>
        <v>2798.8262350300001</v>
      </c>
      <c r="C1485" s="126">
        <f>Sections!FT341</f>
        <v>63.954928864129698</v>
      </c>
      <c r="D1485" s="126">
        <f>Sections!FU341</f>
        <v>230.23774391086693</v>
      </c>
      <c r="E1485" s="8">
        <f>Sections!FV341</f>
        <v>4</v>
      </c>
      <c r="F1485" s="120">
        <f>Sections!GJ341</f>
        <v>-7.6455248474152473</v>
      </c>
      <c r="G1485" s="126">
        <f>Sections!GC341</f>
        <v>736.24192668286014</v>
      </c>
      <c r="H1485" s="126">
        <f>Sections!GA341</f>
        <v>63.835271412605891</v>
      </c>
      <c r="I1485" s="126">
        <f>I1484+Sections!GB341</f>
        <v>67.19062790948395</v>
      </c>
    </row>
    <row r="1486" spans="2:9">
      <c r="B1486" s="126">
        <f>B$1169+Sections!FS342</f>
        <v>2799.8262350300001</v>
      </c>
      <c r="C1486" s="126">
        <f>Sections!FT342</f>
        <v>63.835271412605891</v>
      </c>
      <c r="D1486" s="126">
        <f>Sections!FU342</f>
        <v>229.80697708538122</v>
      </c>
      <c r="E1486" s="8">
        <f>Sections!FV342</f>
        <v>4</v>
      </c>
      <c r="F1486" s="120">
        <f>Sections!GJ342</f>
        <v>-7.655950563116269</v>
      </c>
      <c r="G1486" s="126">
        <f>Sections!GC342</f>
        <v>733.48953773779056</v>
      </c>
      <c r="H1486" s="126">
        <f>Sections!GA342</f>
        <v>63.715225615192061</v>
      </c>
      <c r="I1486" s="126">
        <f>I1485+Sections!GB342</f>
        <v>67.206307973823996</v>
      </c>
    </row>
    <row r="1487" spans="2:9">
      <c r="B1487" s="126">
        <f>B$1169+Sections!FS343</f>
        <v>2800.8262350300001</v>
      </c>
      <c r="C1487" s="126">
        <f>Sections!FT343</f>
        <v>63.715225615192061</v>
      </c>
      <c r="D1487" s="126">
        <f>Sections!FU343</f>
        <v>229.37481221469142</v>
      </c>
      <c r="E1487" s="8">
        <f>Sections!FV343</f>
        <v>4</v>
      </c>
      <c r="F1487" s="120">
        <f>Sections!GJ343</f>
        <v>-7.6663904957023359</v>
      </c>
      <c r="G1487" s="126">
        <f>Sections!GC343</f>
        <v>730.73339553506878</v>
      </c>
      <c r="H1487" s="126">
        <f>Sections!GA343</f>
        <v>63.594789049130604</v>
      </c>
      <c r="I1487" s="126">
        <f>I1486+Sections!GB343</f>
        <v>67.222017657035281</v>
      </c>
    </row>
    <row r="1488" spans="2:9">
      <c r="B1488" s="126">
        <f>B$1169+Sections!FS344</f>
        <v>2801.8262350300001</v>
      </c>
      <c r="C1488" s="126">
        <f>Sections!FT344</f>
        <v>63.594789049130604</v>
      </c>
      <c r="D1488" s="126">
        <f>Sections!FU344</f>
        <v>228.94124057687017</v>
      </c>
      <c r="E1488" s="8">
        <f>Sections!FV344</f>
        <v>4</v>
      </c>
      <c r="F1488" s="120">
        <f>Sections!GJ344</f>
        <v>-7.6768446645601118</v>
      </c>
      <c r="G1488" s="126">
        <f>Sections!GC344</f>
        <v>727.97349495661592</v>
      </c>
      <c r="H1488" s="126">
        <f>Sections!GA344</f>
        <v>63.473959265783172</v>
      </c>
      <c r="I1488" s="126">
        <f>I1487+Sections!GB344</f>
        <v>67.237757168335449</v>
      </c>
    </row>
    <row r="1489" spans="2:9">
      <c r="B1489" s="126">
        <f>B$1169+Sections!FS345</f>
        <v>2802.8262350300001</v>
      </c>
      <c r="C1489" s="126">
        <f>Sections!FT345</f>
        <v>63.473959265783172</v>
      </c>
      <c r="D1489" s="126">
        <f>Sections!FU345</f>
        <v>228.50625335681943</v>
      </c>
      <c r="E1489" s="8">
        <f>Sections!FV345</f>
        <v>4</v>
      </c>
      <c r="F1489" s="120">
        <f>Sections!GJ345</f>
        <v>-7.6873130891026946</v>
      </c>
      <c r="G1489" s="126">
        <f>Sections!GC345</f>
        <v>725.2098308773742</v>
      </c>
      <c r="H1489" s="126">
        <f>Sections!GA345</f>
        <v>63.352733790232733</v>
      </c>
      <c r="I1489" s="126">
        <f>I1488+Sections!GB345</f>
        <v>67.253526719301476</v>
      </c>
    </row>
    <row r="1490" spans="2:9">
      <c r="B1490" s="126">
        <f>B$1169+Sections!FS346</f>
        <v>2803.8262350300001</v>
      </c>
      <c r="C1490" s="126">
        <f>Sections!FT346</f>
        <v>63.352733790232733</v>
      </c>
      <c r="D1490" s="126">
        <f>Sections!FU346</f>
        <v>228.06984164483785</v>
      </c>
      <c r="E1490" s="8">
        <f>Sections!FV346</f>
        <v>4</v>
      </c>
      <c r="F1490" s="120">
        <f>Sections!GJ346</f>
        <v>-7.6977957887696515</v>
      </c>
      <c r="G1490" s="126">
        <f>Sections!GC346</f>
        <v>722.44239816529728</v>
      </c>
      <c r="H1490" s="126">
        <f>Sections!GA346</f>
        <v>63.231110120877659</v>
      </c>
      <c r="I1490" s="126">
        <f>I1489+Sections!GB346</f>
        <v>67.269326523906912</v>
      </c>
    </row>
    <row r="1491" spans="2:9">
      <c r="B1491" s="126">
        <f>B$1169+Sections!FS347</f>
        <v>2804.8262350300001</v>
      </c>
      <c r="C1491" s="126">
        <f>Sections!FT347</f>
        <v>63.231110120877659</v>
      </c>
      <c r="D1491" s="126">
        <f>Sections!FU347</f>
        <v>227.63199643515958</v>
      </c>
      <c r="E1491" s="8">
        <f>Sections!FV347</f>
        <v>4</v>
      </c>
      <c r="F1491" s="120">
        <f>Sections!GJ347</f>
        <v>-7.7082927830270656</v>
      </c>
      <c r="G1491" s="126">
        <f>Sections!GC347</f>
        <v>719.67119168134025</v>
      </c>
      <c r="H1491" s="126">
        <f>Sections!GA347</f>
        <v>63.109085729017686</v>
      </c>
      <c r="I1491" s="126">
        <f>I1490+Sections!GB347</f>
        <v>67.285156798559768</v>
      </c>
    </row>
    <row r="1492" spans="2:9">
      <c r="B1492" s="126">
        <f>B$1169+Sections!FS348</f>
        <v>2805.8262350300001</v>
      </c>
      <c r="C1492" s="126">
        <f>Sections!FT348</f>
        <v>63.109085729017686</v>
      </c>
      <c r="D1492" s="126">
        <f>Sections!FU348</f>
        <v>227.19270862446368</v>
      </c>
      <c r="E1492" s="8">
        <f>Sections!FV348</f>
        <v>4</v>
      </c>
      <c r="F1492" s="120">
        <f>Sections!GJ348</f>
        <v>-7.7188040913675557</v>
      </c>
      <c r="G1492" s="126">
        <f>Sections!GC348</f>
        <v>716.89620627945067</v>
      </c>
      <c r="H1492" s="126">
        <f>Sections!GA348</f>
        <v>62.986658058431459</v>
      </c>
      <c r="I1492" s="126">
        <f>I1491+Sections!GB348</f>
        <v>67.301017762141313</v>
      </c>
    </row>
    <row r="1493" spans="2:9">
      <c r="B1493" s="126">
        <f>B$1169+Sections!FS349</f>
        <v>2806.8262350300001</v>
      </c>
      <c r="C1493" s="126">
        <f>Sections!FT349</f>
        <v>62.986658058431459</v>
      </c>
      <c r="D1493" s="126">
        <f>Sections!FU349</f>
        <v>226.75196901035326</v>
      </c>
      <c r="E1493" s="8">
        <f>Sections!FV349</f>
        <v>4</v>
      </c>
      <c r="F1493" s="120">
        <f>Sections!GJ349</f>
        <v>-7.7293297333103297</v>
      </c>
      <c r="G1493" s="126">
        <f>Sections!GC349</f>
        <v>714.11743680655832</v>
      </c>
      <c r="H1493" s="126">
        <f>Sections!GA349</f>
        <v>62.863824524945571</v>
      </c>
      <c r="I1493" s="126">
        <f>I1492+Sections!GB349</f>
        <v>67.316909636045537</v>
      </c>
    </row>
    <row r="1494" spans="2:9">
      <c r="B1494" s="126">
        <f>B$1169+Sections!FS350</f>
        <v>2807.8262350300001</v>
      </c>
      <c r="C1494" s="126">
        <f>Sections!FT350</f>
        <v>62.863824524945571</v>
      </c>
      <c r="D1494" s="126">
        <f>Sections!FU350</f>
        <v>226.30976828980405</v>
      </c>
      <c r="E1494" s="8">
        <f>Sections!FV350</f>
        <v>4</v>
      </c>
      <c r="F1494" s="120">
        <f>Sections!GJ350</f>
        <v>-7.7398697284012075</v>
      </c>
      <c r="G1494" s="126">
        <f>Sections!GC350</f>
        <v>711.33487810256668</v>
      </c>
      <c r="H1494" s="126">
        <f>Sections!GA350</f>
        <v>62.740582515994745</v>
      </c>
      <c r="I1494" s="126">
        <f>I1493+Sections!GB350</f>
        <v>67.332832644219508</v>
      </c>
    </row>
    <row r="1495" spans="2:9">
      <c r="B1495" s="126">
        <f>B$1169+Sections!FS351</f>
        <v>2808.8262350300001</v>
      </c>
      <c r="C1495" s="126">
        <f>Sections!FT351</f>
        <v>62.740582515994745</v>
      </c>
      <c r="D1495" s="126">
        <f>Sections!FU351</f>
        <v>225.8660970575811</v>
      </c>
      <c r="E1495" s="8">
        <f>Sections!FV351</f>
        <v>4</v>
      </c>
      <c r="F1495" s="120">
        <f>Sections!GJ351</f>
        <v>-7.7504240962126643</v>
      </c>
      <c r="G1495" s="126">
        <f>Sections!GC351</f>
        <v>708.54852500034212</v>
      </c>
      <c r="H1495" s="126">
        <f>Sections!GA351</f>
        <v>62.61692939017307</v>
      </c>
      <c r="I1495" s="126">
        <f>I1494+Sections!GB351</f>
        <v>67.348787013204571</v>
      </c>
    </row>
    <row r="1496" spans="2:9">
      <c r="B1496" s="126">
        <f>B$1169+Sections!FS352</f>
        <v>2809.8262350300001</v>
      </c>
      <c r="C1496" s="126">
        <f>Sections!FT352</f>
        <v>62.61692939017307</v>
      </c>
      <c r="D1496" s="126">
        <f>Sections!FU352</f>
        <v>225.42094580462305</v>
      </c>
      <c r="E1496" s="8">
        <f>Sections!FV352</f>
        <v>4</v>
      </c>
      <c r="F1496" s="120">
        <f>Sections!GJ352</f>
        <v>-7.7609928563438633</v>
      </c>
      <c r="G1496" s="126">
        <f>Sections!GC352</f>
        <v>705.75837232570552</v>
      </c>
      <c r="H1496" s="126">
        <f>Sections!GA352</f>
        <v>62.492862476775954</v>
      </c>
      <c r="I1496" s="126">
        <f>I1495+Sections!GB352</f>
        <v>67.364772972178329</v>
      </c>
    </row>
    <row r="1497" spans="2:9">
      <c r="B1497" s="126">
        <f>B$1169+Sections!FS353</f>
        <v>2810.8262350300001</v>
      </c>
      <c r="C1497" s="126">
        <f>Sections!FT353</f>
        <v>62.492862476775954</v>
      </c>
      <c r="D1497" s="126">
        <f>Sections!FU353</f>
        <v>224.97430491639344</v>
      </c>
      <c r="E1497" s="8">
        <f>Sections!FV353</f>
        <v>4</v>
      </c>
      <c r="F1497" s="120">
        <f>Sections!GJ353</f>
        <v>-7.7715760284206956</v>
      </c>
      <c r="G1497" s="126">
        <f>Sections!GC353</f>
        <v>702.96441489742176</v>
      </c>
      <c r="H1497" s="126">
        <f>Sections!GA353</f>
        <v>62.368379075332648</v>
      </c>
      <c r="I1497" s="126">
        <f>I1496+Sections!GB353</f>
        <v>67.380790752997569</v>
      </c>
    </row>
    <row r="1498" spans="2:9">
      <c r="B1498" s="126">
        <f>B$1169+Sections!FS354</f>
        <v>2811.8262350300001</v>
      </c>
      <c r="C1498" s="126">
        <f>Sections!FT354</f>
        <v>62.368379075332648</v>
      </c>
      <c r="D1498" s="126">
        <f>Sections!FU354</f>
        <v>224.52616467119753</v>
      </c>
      <c r="E1498" s="8">
        <f>Sections!FV354</f>
        <v>4</v>
      </c>
      <c r="F1498" s="120">
        <f>Sections!GJ354</f>
        <v>-7.7821736320958141</v>
      </c>
      <c r="G1498" s="126">
        <f>Sections!GC354</f>
        <v>700.16664752719043</v>
      </c>
      <c r="H1498" s="126">
        <f>Sections!GA354</f>
        <v>62.243476455129013</v>
      </c>
      <c r="I1498" s="126">
        <f>I1497+Sections!GB354</f>
        <v>67.396840590242078</v>
      </c>
    </row>
    <row r="1499" spans="2:9">
      <c r="B1499" s="126">
        <f>B$1169+Sections!FS355</f>
        <v>2812.8262350300001</v>
      </c>
      <c r="C1499" s="126">
        <f>Sections!FT355</f>
        <v>62.243476455129013</v>
      </c>
      <c r="D1499" s="126">
        <f>Sections!FU355</f>
        <v>224.07651523846445</v>
      </c>
      <c r="E1499" s="8">
        <f>Sections!FV355</f>
        <v>4</v>
      </c>
      <c r="F1499" s="120">
        <f>Sections!GJ355</f>
        <v>-7.7927856870486725</v>
      </c>
      <c r="G1499" s="126">
        <f>Sections!GC355</f>
        <v>697.36506501963595</v>
      </c>
      <c r="H1499" s="126">
        <f>Sections!GA355</f>
        <v>62.118151854720388</v>
      </c>
      <c r="I1499" s="126">
        <f>I1498+Sections!GB355</f>
        <v>67.412922721259349</v>
      </c>
    </row>
    <row r="1500" spans="2:9">
      <c r="B1500" s="126">
        <f>B$1169+Sections!FS356</f>
        <v>2813.8262350300001</v>
      </c>
      <c r="C1500" s="126">
        <f>Sections!FT356</f>
        <v>62.118151854720388</v>
      </c>
      <c r="D1500" s="126">
        <f>Sections!FU356</f>
        <v>223.62534667699339</v>
      </c>
      <c r="E1500" s="8">
        <f>Sections!FV356</f>
        <v>4</v>
      </c>
      <c r="F1500" s="120">
        <f>Sections!GJ356</f>
        <v>-7.8034122129855579</v>
      </c>
      <c r="G1500" s="126">
        <f>Sections!GC356</f>
        <v>694.55966217229832</v>
      </c>
      <c r="H1500" s="126">
        <f>Sections!GA356</f>
        <v>61.992402481434212</v>
      </c>
      <c r="I1500" s="126">
        <f>I1499+Sections!GB356</f>
        <v>67.429037386210268</v>
      </c>
    </row>
    <row r="1501" spans="2:9">
      <c r="B1501" s="126">
        <f>B$1169+Sections!FS357</f>
        <v>2814.8262350300001</v>
      </c>
      <c r="C1501" s="126">
        <f>Sections!FT357</f>
        <v>61.992402481434212</v>
      </c>
      <c r="D1501" s="126">
        <f>Sections!FU357</f>
        <v>223.17264893316317</v>
      </c>
      <c r="E1501" s="8">
        <f>Sections!FV357</f>
        <v>4</v>
      </c>
      <c r="F1501" s="120">
        <f>Sections!GJ357</f>
        <v>-7.8140532296396286</v>
      </c>
      <c r="G1501" s="126">
        <f>Sections!GC357</f>
        <v>691.75043377562349</v>
      </c>
      <c r="H1501" s="126">
        <f>Sections!GA357</f>
        <v>61.866225510862151</v>
      </c>
      <c r="I1501" s="126">
        <f>I1500+Sections!GB357</f>
        <v>67.445184828115771</v>
      </c>
    </row>
    <row r="1502" spans="2:9">
      <c r="B1502" s="126">
        <f>B$1169+Sections!FS358</f>
        <v>2815.8262350300001</v>
      </c>
      <c r="C1502" s="126">
        <f>Sections!FT358</f>
        <v>61.866225510862151</v>
      </c>
      <c r="D1502" s="126">
        <f>Sections!FU358</f>
        <v>222.71841183910374</v>
      </c>
      <c r="E1502" s="8">
        <f>Sections!FV358</f>
        <v>4</v>
      </c>
      <c r="F1502" s="120">
        <f>Sections!GJ358</f>
        <v>-7.8247087567709563</v>
      </c>
      <c r="G1502" s="126">
        <f>Sections!GC358</f>
        <v>688.93737461295314</v>
      </c>
      <c r="H1502" s="126">
        <f>Sections!GA358</f>
        <v>61.739618086341522</v>
      </c>
      <c r="I1502" s="126">
        <f>I1501+Sections!GB358</f>
        <v>67.46136529290446</v>
      </c>
    </row>
    <row r="1503" spans="2:9">
      <c r="B1503" s="126">
        <f>B$1169+Sections!FS359</f>
        <v>2816.8262350300001</v>
      </c>
      <c r="C1503" s="126">
        <f>Sections!FT359</f>
        <v>61.739618086341522</v>
      </c>
      <c r="D1503" s="126">
        <f>Sections!FU359</f>
        <v>222.26262511082948</v>
      </c>
      <c r="E1503" s="8">
        <f>Sections!FV359</f>
        <v>4</v>
      </c>
      <c r="F1503" s="120">
        <f>Sections!GJ359</f>
        <v>-7.8353788141665524</v>
      </c>
      <c r="G1503" s="126">
        <f>Sections!GC359</f>
        <v>686.12047946051564</v>
      </c>
      <c r="H1503" s="126">
        <f>Sections!GA359</f>
        <v>61.612577318425629</v>
      </c>
      <c r="I1503" s="126">
        <f>I1502+Sections!GB359</f>
        <v>67.477579029461296</v>
      </c>
    </row>
    <row r="1504" spans="2:9">
      <c r="B1504" s="126">
        <f>B$1169+Sections!FS360</f>
        <v>2817.8262350300001</v>
      </c>
      <c r="C1504" s="126">
        <f>Sections!FT360</f>
        <v>61.612577318425629</v>
      </c>
      <c r="D1504" s="126">
        <f>Sections!FU360</f>
        <v>221.80527834633227</v>
      </c>
      <c r="E1504" s="8">
        <f>Sections!FV360</f>
        <v>4</v>
      </c>
      <c r="F1504" s="120">
        <f>Sections!GJ360</f>
        <v>-7.8460634216404159</v>
      </c>
      <c r="G1504" s="126">
        <f>Sections!GC360</f>
        <v>683.29974308741578</v>
      </c>
      <c r="H1504" s="126">
        <f>Sections!GA360</f>
        <v>61.485100284342842</v>
      </c>
      <c r="I1504" s="126">
        <f>I1503+Sections!GB360</f>
        <v>67.493826289677315</v>
      </c>
    </row>
    <row r="1505" spans="2:9">
      <c r="B1505" s="126">
        <f>B$1169+Sections!FS361</f>
        <v>2818.8262350300001</v>
      </c>
      <c r="C1505" s="126">
        <f>Sections!FT361</f>
        <v>61.485100284342842</v>
      </c>
      <c r="D1505" s="126">
        <f>Sections!FU361</f>
        <v>221.34636102363424</v>
      </c>
      <c r="E1505" s="8">
        <f>Sections!FV361</f>
        <v>4</v>
      </c>
      <c r="F1505" s="120">
        <f>Sections!GJ361</f>
        <v>-7.8567625990335612</v>
      </c>
      <c r="G1505" s="126">
        <f>Sections!GC361</f>
        <v>680.47516025562527</v>
      </c>
      <c r="H1505" s="126">
        <f>Sections!GA361</f>
        <v>61.357184027443999</v>
      </c>
      <c r="I1505" s="126">
        <f>I1504+Sections!GB361</f>
        <v>67.510107328500425</v>
      </c>
    </row>
    <row r="1506" spans="2:9">
      <c r="B1506" s="126">
        <f>B$1169+Sections!FS362</f>
        <v>2819.8262350300001</v>
      </c>
      <c r="C1506" s="126">
        <f>Sections!FT362</f>
        <v>61.357184027443999</v>
      </c>
      <c r="D1506" s="126">
        <f>Sections!FU362</f>
        <v>220.88586249879839</v>
      </c>
      <c r="E1506" s="8">
        <f>Sections!FV362</f>
        <v>4</v>
      </c>
      <c r="F1506" s="120">
        <f>Sections!GJ362</f>
        <v>-7.8674763662140617</v>
      </c>
      <c r="G1506" s="126">
        <f>Sections!GC362</f>
        <v>677.64672571997323</v>
      </c>
      <c r="H1506" s="126">
        <f>Sections!GA362</f>
        <v>61.22882555663795</v>
      </c>
      <c r="I1506" s="126">
        <f>I1505+Sections!GB362</f>
        <v>67.526422403987311</v>
      </c>
    </row>
    <row r="1507" spans="2:9">
      <c r="B1507" s="126">
        <f>B$1169+Sections!FS363</f>
        <v>2820.8262350300001</v>
      </c>
      <c r="C1507" s="126">
        <f>Sections!FT363</f>
        <v>61.22882555663795</v>
      </c>
      <c r="D1507" s="126">
        <f>Sections!FU363</f>
        <v>220.42377200389663</v>
      </c>
      <c r="E1507" s="8">
        <f>Sections!FV363</f>
        <v>4</v>
      </c>
      <c r="F1507" s="120">
        <f>Sections!GJ363</f>
        <v>-7.878204743077081</v>
      </c>
      <c r="G1507" s="126">
        <f>Sections!GC363</f>
        <v>674.81443422813607</v>
      </c>
      <c r="H1507" s="126">
        <f>Sections!GA363</f>
        <v>61.100021845814808</v>
      </c>
      <c r="I1507" s="126">
        <f>I1506+Sections!GB363</f>
        <v>67.542771777356464</v>
      </c>
    </row>
    <row r="1508" spans="2:9">
      <c r="B1508" s="126">
        <f>B$1169+Sections!FS364</f>
        <v>2821.8262350300001</v>
      </c>
      <c r="C1508" s="126">
        <f>Sections!FT364</f>
        <v>61.100021845814808</v>
      </c>
      <c r="D1508" s="126">
        <f>Sections!FU364</f>
        <v>219.9600786449333</v>
      </c>
      <c r="E1508" s="8">
        <f>Sections!FV364</f>
        <v>4</v>
      </c>
      <c r="F1508" s="120">
        <f>Sections!GJ364</f>
        <v>-7.8889477495449132</v>
      </c>
      <c r="G1508" s="126">
        <f>Sections!GC364</f>
        <v>671.97828052062846</v>
      </c>
      <c r="H1508" s="126">
        <f>Sections!GA364</f>
        <v>60.970769833256632</v>
      </c>
      <c r="I1508" s="126">
        <f>I1507+Sections!GB364</f>
        <v>67.559155713042387</v>
      </c>
    </row>
    <row r="1509" spans="2:9">
      <c r="B1509" s="126">
        <f>B$1169+Sections!FS365</f>
        <v>2822.8262350300001</v>
      </c>
      <c r="C1509" s="126">
        <f>Sections!FT365</f>
        <v>60.970769833256632</v>
      </c>
      <c r="D1509" s="126">
        <f>Sections!FU365</f>
        <v>219.49477139972387</v>
      </c>
      <c r="E1509" s="8">
        <f>Sections!FV365</f>
        <v>4</v>
      </c>
      <c r="F1509" s="120">
        <f>Sections!GJ365</f>
        <v>-7.8997054055670191</v>
      </c>
      <c r="G1509" s="126">
        <f>Sections!GC365</f>
        <v>669.13825933079227</v>
      </c>
      <c r="H1509" s="126">
        <f>Sections!GA365</f>
        <v>60.841066421035251</v>
      </c>
      <c r="I1509" s="126">
        <f>I1508+Sections!GB365</f>
        <v>67.575574478751037</v>
      </c>
    </row>
    <row r="1510" spans="2:9">
      <c r="B1510" s="126">
        <f>B$1169+Sections!FS366</f>
        <v>2823.8262350300001</v>
      </c>
      <c r="C1510" s="126">
        <f>Sections!FT366</f>
        <v>60.841066421035251</v>
      </c>
      <c r="D1510" s="126">
        <f>Sections!FU366</f>
        <v>219.02783911572692</v>
      </c>
      <c r="E1510" s="8">
        <f>Sections!FV366</f>
        <v>4</v>
      </c>
      <c r="F1510" s="120">
        <f>Sections!GJ366</f>
        <v>-7.910477731120066</v>
      </c>
      <c r="G1510" s="126">
        <f>Sections!GC366</f>
        <v>666.29436538478808</v>
      </c>
      <c r="H1510" s="126">
        <f>Sections!GA366</f>
        <v>60.710908474396781</v>
      </c>
      <c r="I1510" s="126">
        <f>I1509+Sections!GB366</f>
        <v>67.592028345516425</v>
      </c>
    </row>
    <row r="1511" spans="2:9">
      <c r="B1511" s="126">
        <f>B$1169+Sections!FS367</f>
        <v>2824.8262350300001</v>
      </c>
      <c r="C1511" s="126">
        <f>Sections!FT367</f>
        <v>60.710908474396781</v>
      </c>
      <c r="D1511" s="126">
        <f>Sections!FU367</f>
        <v>218.55927050782842</v>
      </c>
      <c r="E1511" s="8">
        <f>Sections!FV367</f>
        <v>4</v>
      </c>
      <c r="F1511" s="120">
        <f>Sections!GJ367</f>
        <v>-7.9212647462079566</v>
      </c>
      <c r="G1511" s="126">
        <f>Sections!GC367</f>
        <v>663.44659340158489</v>
      </c>
      <c r="H1511" s="126">
        <f>Sections!GA367</f>
        <v>60.580292821132574</v>
      </c>
      <c r="I1511" s="126">
        <f>I1510+Sections!GB367</f>
        <v>67.608517587758541</v>
      </c>
    </row>
    <row r="1512" spans="2:9">
      <c r="B1512" s="126">
        <f>B$1169+Sections!FS368</f>
        <v>2825.8262350300001</v>
      </c>
      <c r="C1512" s="126">
        <f>Sections!FT368</f>
        <v>60.580292821132574</v>
      </c>
      <c r="D1512" s="126">
        <f>Sections!FU368</f>
        <v>218.08905415607728</v>
      </c>
      <c r="E1512" s="8">
        <f>Sections!FV368</f>
        <v>4</v>
      </c>
      <c r="F1512" s="120">
        <f>Sections!GJ368</f>
        <v>-7.9320664708618764</v>
      </c>
      <c r="G1512" s="126">
        <f>Sections!GC368</f>
        <v>660.59493809294997</v>
      </c>
      <c r="H1512" s="126">
        <f>Sections!GA368</f>
        <v>60.449216250936146</v>
      </c>
      <c r="I1512" s="126">
        <f>I1511+Sections!GB368</f>
        <v>67.625042483342554</v>
      </c>
    </row>
    <row r="1513" spans="2:9">
      <c r="B1513" s="126">
        <f>B$1169+Sections!FS369</f>
        <v>2826.8262350300001</v>
      </c>
      <c r="C1513" s="126">
        <f>Sections!FT369</f>
        <v>60.449216250936146</v>
      </c>
      <c r="D1513" s="126">
        <f>Sections!FU369</f>
        <v>217.61717850337013</v>
      </c>
      <c r="E1513" s="8">
        <f>Sections!FV369</f>
        <v>4</v>
      </c>
      <c r="F1513" s="120">
        <f>Sections!GJ369</f>
        <v>-7.9428829251403243</v>
      </c>
      <c r="G1513" s="126">
        <f>Sections!GC369</f>
        <v>657.73939416343967</v>
      </c>
      <c r="H1513" s="126">
        <f>Sections!GA369</f>
        <v>60.317675514745773</v>
      </c>
      <c r="I1513" s="126">
        <f>I1512+Sections!GB369</f>
        <v>67.641603313639322</v>
      </c>
    </row>
    <row r="1514" spans="2:9">
      <c r="B1514" s="126">
        <f>B$1169+Sections!FS370</f>
        <v>2827.8262350300001</v>
      </c>
      <c r="C1514" s="126">
        <f>Sections!FT370</f>
        <v>60.317675514745773</v>
      </c>
      <c r="D1514" s="126">
        <f>Sections!FU370</f>
        <v>217.1436318530848</v>
      </c>
      <c r="E1514" s="8">
        <f>Sections!FV370</f>
        <v>4</v>
      </c>
      <c r="F1514" s="120">
        <f>Sections!GJ370</f>
        <v>-7.9537141291291533</v>
      </c>
      <c r="G1514" s="126">
        <f>Sections!GC370</f>
        <v>654.87995631038905</v>
      </c>
      <c r="H1514" s="126">
        <f>Sections!GA370</f>
        <v>60.185667324072291</v>
      </c>
      <c r="I1514" s="126">
        <f>I1513+Sections!GB370</f>
        <v>67.658200363587355</v>
      </c>
    </row>
    <row r="1515" spans="2:9">
      <c r="B1515" s="126">
        <f>B$1169+Sections!FS371</f>
        <v>2828.8262350300001</v>
      </c>
      <c r="C1515" s="126">
        <f>Sections!FT371</f>
        <v>60.185667324072291</v>
      </c>
      <c r="D1515" s="126">
        <f>Sections!FU371</f>
        <v>216.66840236666025</v>
      </c>
      <c r="E1515" s="8">
        <f>Sections!FV371</f>
        <v>4</v>
      </c>
      <c r="F1515" s="120">
        <f>Sections!GJ371</f>
        <v>-7.9645601029416024</v>
      </c>
      <c r="G1515" s="126">
        <f>Sections!GC371</f>
        <v>652.01661922390258</v>
      </c>
      <c r="H1515" s="126">
        <f>Sections!GA371</f>
        <v>60.053188350311764</v>
      </c>
      <c r="I1515" s="126">
        <f>I1514+Sections!GB371</f>
        <v>67.674833921756075</v>
      </c>
    </row>
    <row r="1516" spans="2:9">
      <c r="B1516" s="126">
        <f>B$1169+Sections!FS372</f>
        <v>2829.8262350300001</v>
      </c>
      <c r="C1516" s="126">
        <f>Sections!FT372</f>
        <v>60.053188350311764</v>
      </c>
      <c r="D1516" s="126">
        <f>Sections!FU372</f>
        <v>216.19147806112235</v>
      </c>
      <c r="E1516" s="8">
        <f>Sections!FV372</f>
        <v>4</v>
      </c>
      <c r="F1516" s="120">
        <f>Sections!GJ372</f>
        <v>-7.9754208667183395</v>
      </c>
      <c r="G1516" s="126">
        <f>Sections!GC372</f>
        <v>649.14937758684368</v>
      </c>
      <c r="H1516" s="126">
        <f>Sections!GA372</f>
        <v>59.9202352240425</v>
      </c>
      <c r="I1516" s="126">
        <f>I1515+Sections!GB372</f>
        <v>67.691504280410641</v>
      </c>
    </row>
    <row r="1517" spans="2:9">
      <c r="B1517" s="126">
        <f>B$1169+Sections!FS373</f>
        <v>2830.8262350300001</v>
      </c>
      <c r="C1517" s="126">
        <f>Sections!FT373</f>
        <v>59.9202352240425</v>
      </c>
      <c r="D1517" s="126">
        <f>Sections!FU373</f>
        <v>215.71284680655302</v>
      </c>
      <c r="E1517" s="8">
        <f>Sections!FV373</f>
        <v>4</v>
      </c>
      <c r="F1517" s="120">
        <f>Sections!GJ373</f>
        <v>-7.9862964406275019</v>
      </c>
      <c r="G1517" s="126">
        <f>Sections!GC373</f>
        <v>646.27822607482494</v>
      </c>
      <c r="H1517" s="126">
        <f>Sections!GA373</f>
        <v>59.786804534306135</v>
      </c>
      <c r="I1517" s="126">
        <f>I1516+Sections!GB373</f>
        <v>67.708211735578161</v>
      </c>
    </row>
    <row r="1518" spans="2:9">
      <c r="B1518" s="126">
        <f>B$1169+Sections!FS374</f>
        <v>2831.8262350300001</v>
      </c>
      <c r="C1518" s="126">
        <f>Sections!FT374</f>
        <v>59.786804534306135</v>
      </c>
      <c r="D1518" s="126">
        <f>Sections!FU374</f>
        <v>215.23249632350209</v>
      </c>
      <c r="E1518" s="8">
        <f>Sections!FV374</f>
        <v>4</v>
      </c>
      <c r="F1518" s="120">
        <f>Sections!GJ374</f>
        <v>-7.9971868448647214</v>
      </c>
      <c r="G1518" s="126">
        <f>Sections!GC374</f>
        <v>643.40315935619913</v>
      </c>
      <c r="H1518" s="126">
        <f>Sections!GA374</f>
        <v>59.652892827872144</v>
      </c>
      <c r="I1518" s="126">
        <f>I1517+Sections!GB374</f>
        <v>67.724956587115543</v>
      </c>
    </row>
    <row r="1519" spans="2:9">
      <c r="B1519" s="126">
        <f>B$1169+Sections!FS375</f>
        <v>2832.8262350300001</v>
      </c>
      <c r="C1519" s="126">
        <f>Sections!FT375</f>
        <v>59.652892827872144</v>
      </c>
      <c r="D1519" s="126">
        <f>Sections!FU375</f>
        <v>214.75041418033973</v>
      </c>
      <c r="E1519" s="8">
        <f>Sections!FV375</f>
        <v>4</v>
      </c>
      <c r="F1519" s="120">
        <f>Sections!GJ375</f>
        <v>-8.0080920996531724</v>
      </c>
      <c r="G1519" s="126">
        <f>Sections!GC375</f>
        <v>640.52417209204793</v>
      </c>
      <c r="H1519" s="126">
        <f>Sections!GA375</f>
        <v>59.518496608485449</v>
      </c>
      <c r="I1519" s="126">
        <f>I1518+Sections!GB375</f>
        <v>67.741739138778811</v>
      </c>
    </row>
    <row r="1520" spans="2:9">
      <c r="B1520" s="126">
        <f>B$1169+Sections!FS376</f>
        <v>2833.8262350300001</v>
      </c>
      <c r="C1520" s="126">
        <f>Sections!FT376</f>
        <v>59.518496608485449</v>
      </c>
      <c r="D1520" s="126">
        <f>Sections!FU376</f>
        <v>214.26658779054762</v>
      </c>
      <c r="E1520" s="8">
        <f>Sections!FV376</f>
        <v>4</v>
      </c>
      <c r="F1520" s="120">
        <f>Sections!GJ376</f>
        <v>-8.0190122252436087</v>
      </c>
      <c r="G1520" s="126">
        <f>Sections!GC376</f>
        <v>637.6412589361729</v>
      </c>
      <c r="H1520" s="126">
        <f>Sections!GA376</f>
        <v>59.383612336096618</v>
      </c>
      <c r="I1520" s="126">
        <f>I1519+Sections!GB376</f>
        <v>67.758559698294135</v>
      </c>
    </row>
    <row r="1521" spans="2:9">
      <c r="B1521" s="126">
        <f>B$1169+Sections!FS377</f>
        <v>2834.8262350300001</v>
      </c>
      <c r="C1521" s="126">
        <f>Sections!FT377</f>
        <v>59.383612336096618</v>
      </c>
      <c r="D1521" s="126">
        <f>Sections!FU377</f>
        <v>213.78100440994783</v>
      </c>
      <c r="E1521" s="8">
        <f>Sections!FV377</f>
        <v>4</v>
      </c>
      <c r="F1521" s="120">
        <f>Sections!GJ377</f>
        <v>-8.029947241914396</v>
      </c>
      <c r="G1521" s="126">
        <f>Sections!GC377</f>
        <v>634.75441453508517</v>
      </c>
      <c r="H1521" s="126">
        <f>Sections!GA377</f>
        <v>59.248236426074129</v>
      </c>
      <c r="I1521" s="126">
        <f>I1520+Sections!GB377</f>
        <v>67.775418577430457</v>
      </c>
    </row>
    <row r="1522" spans="2:9">
      <c r="B1522" s="126">
        <f>B$1169+Sections!FS378</f>
        <v>2835.8262350300001</v>
      </c>
      <c r="C1522" s="126">
        <f>Sections!FT378</f>
        <v>59.248236426074129</v>
      </c>
      <c r="D1522" s="126">
        <f>Sections!FU378</f>
        <v>213.29365113386686</v>
      </c>
      <c r="E1522" s="8">
        <f>Sections!FV378</f>
        <v>4</v>
      </c>
      <c r="F1522" s="120">
        <f>Sections!GJ378</f>
        <v>-8.0408971699715508</v>
      </c>
      <c r="G1522" s="126">
        <f>Sections!GC378</f>
        <v>631.86363352799594</v>
      </c>
      <c r="H1522" s="126">
        <f>Sections!GA378</f>
        <v>59.112365248398199</v>
      </c>
      <c r="I1522" s="126">
        <f>I1521+Sections!GB378</f>
        <v>67.792316092073889</v>
      </c>
    </row>
    <row r="1523" spans="2:9">
      <c r="B1523" s="126">
        <f>B$1169+Sections!FS379</f>
        <v>2836.8262350300001</v>
      </c>
      <c r="C1523" s="126">
        <f>Sections!FT379</f>
        <v>59.112365248398199</v>
      </c>
      <c r="D1523" s="126">
        <f>Sections!FU379</f>
        <v>212.80451489423351</v>
      </c>
      <c r="E1523" s="8">
        <f>Sections!FV379</f>
        <v>4</v>
      </c>
      <c r="F1523" s="120">
        <f>Sections!GJ379</f>
        <v>-8.0518620297487846</v>
      </c>
      <c r="G1523" s="126">
        <f>Sections!GC379</f>
        <v>628.96891054680634</v>
      </c>
      <c r="H1523" s="126">
        <f>Sections!GA379</f>
        <v>58.975995126835613</v>
      </c>
      <c r="I1523" s="126">
        <f>I1522+Sections!GB379</f>
        <v>67.809252562303854</v>
      </c>
    </row>
    <row r="1524" spans="2:9">
      <c r="B1524" s="126">
        <f>B$1169+Sections!FS380</f>
        <v>2837.8262350300001</v>
      </c>
      <c r="C1524" s="126">
        <f>Sections!FT380</f>
        <v>58.975995126835613</v>
      </c>
      <c r="D1524" s="126">
        <f>Sections!FU380</f>
        <v>212.3135824566082</v>
      </c>
      <c r="E1524" s="8">
        <f>Sections!FV380</f>
        <v>4</v>
      </c>
      <c r="F1524" s="120">
        <f>Sections!GJ380</f>
        <v>-8.0628418416075327</v>
      </c>
      <c r="G1524" s="126">
        <f>Sections!GC380</f>
        <v>626.07024021609686</v>
      </c>
      <c r="H1524" s="126">
        <f>Sections!GA380</f>
        <v>58.839122338095109</v>
      </c>
      <c r="I1524" s="126">
        <f>I1523+Sections!GB380</f>
        <v>67.826228312471017</v>
      </c>
    </row>
    <row r="1525" spans="2:9">
      <c r="B1525" s="126">
        <f>B$1169+Sections!FS381</f>
        <v>2838.8262350300001</v>
      </c>
      <c r="C1525" s="126">
        <f>Sections!FT381</f>
        <v>58.839122338095109</v>
      </c>
      <c r="D1525" s="126">
        <f>Sections!FU381</f>
        <v>211.82084041714239</v>
      </c>
      <c r="E1525" s="8">
        <f>Sections!FV381</f>
        <v>4</v>
      </c>
      <c r="F1525" s="120">
        <f>Sections!GJ381</f>
        <v>-8.0738366259369982</v>
      </c>
      <c r="G1525" s="126">
        <f>Sections!GC381</f>
        <v>623.16761715311804</v>
      </c>
      <c r="H1525" s="126">
        <f>Sections!GA381</f>
        <v>58.701743110962632</v>
      </c>
      <c r="I1525" s="126">
        <f>I1524+Sections!GB381</f>
        <v>67.84324367127715</v>
      </c>
    </row>
    <row r="1526" spans="2:9">
      <c r="B1526" s="126">
        <f>B$1169+Sections!FS382</f>
        <v>2839.8262350300001</v>
      </c>
      <c r="C1526" s="126">
        <f>Sections!FT382</f>
        <v>58.701743110962632</v>
      </c>
      <c r="D1526" s="126">
        <f>Sections!FU382</f>
        <v>211.32627519946547</v>
      </c>
      <c r="E1526" s="8">
        <f>Sections!FV382</f>
        <v>4</v>
      </c>
      <c r="F1526" s="120">
        <f>Sections!GJ382</f>
        <v>-8.0848464031541845</v>
      </c>
      <c r="G1526" s="126">
        <f>Sections!GC382</f>
        <v>620.2610359677808</v>
      </c>
      <c r="H1526" s="126">
        <f>Sections!GA382</f>
        <v>58.563853625415909</v>
      </c>
      <c r="I1526" s="126">
        <f>I1525+Sections!GB382</f>
        <v>67.860298971856878</v>
      </c>
    </row>
    <row r="1527" spans="2:9">
      <c r="B1527" s="126">
        <f>B$1169+Sections!FS383</f>
        <v>2840.8262350300001</v>
      </c>
      <c r="C1527" s="126">
        <f>Sections!FT383</f>
        <v>58.563853625415909</v>
      </c>
      <c r="D1527" s="126">
        <f>Sections!FU383</f>
        <v>210.82987305149729</v>
      </c>
      <c r="E1527" s="8">
        <f>Sections!FV383</f>
        <v>4</v>
      </c>
      <c r="F1527" s="120">
        <f>Sections!GJ383</f>
        <v>-8.0958711937039407</v>
      </c>
      <c r="G1527" s="126">
        <f>Sections!GC383</f>
        <v>617.35049126264528</v>
      </c>
      <c r="H1527" s="126">
        <f>Sections!GA383</f>
        <v>58.425450011717771</v>
      </c>
      <c r="I1527" s="126">
        <f>I1526+Sections!GB383</f>
        <v>67.877394551861386</v>
      </c>
    </row>
    <row r="1528" spans="2:9">
      <c r="B1528" s="126">
        <f>B$1169+Sections!FS384</f>
        <v>2841.8262350300001</v>
      </c>
      <c r="C1528" s="126">
        <f>Sections!FT384</f>
        <v>58.425450011717771</v>
      </c>
      <c r="D1528" s="126">
        <f>Sections!FU384</f>
        <v>210.33162004218397</v>
      </c>
      <c r="E1528" s="8">
        <f>Sections!FV384</f>
        <v>4</v>
      </c>
      <c r="F1528" s="120">
        <f>Sections!GJ384</f>
        <v>-8.1069110180589909</v>
      </c>
      <c r="G1528" s="126">
        <f>Sections!GC384</f>
        <v>614.43597763291177</v>
      </c>
      <c r="H1528" s="126">
        <f>Sections!GA384</f>
        <v>58.286528349487533</v>
      </c>
      <c r="I1528" s="126">
        <f>I1527+Sections!GB384</f>
        <v>67.894530753544217</v>
      </c>
    </row>
    <row r="1529" spans="2:9">
      <c r="B1529" s="126">
        <f>B$1169+Sections!FS385</f>
        <v>2842.8262350300001</v>
      </c>
      <c r="C1529" s="126">
        <f>Sections!FT385</f>
        <v>58.286528349487533</v>
      </c>
      <c r="D1529" s="126">
        <f>Sections!FU385</f>
        <v>209.83150205815511</v>
      </c>
      <c r="E1529" s="8">
        <f>Sections!FV385</f>
        <v>4</v>
      </c>
      <c r="F1529" s="120">
        <f>Sections!GJ385</f>
        <v>-8.1179658967199799</v>
      </c>
      <c r="G1529" s="126">
        <f>Sections!GC385</f>
        <v>611.51748966641048</v>
      </c>
      <c r="H1529" s="126">
        <f>Sections!GA385</f>
        <v>58.147084666749834</v>
      </c>
      <c r="I1529" s="126">
        <f>I1528+Sections!GB385</f>
        <v>67.911707923849164</v>
      </c>
    </row>
    <row r="1530" spans="2:9">
      <c r="B1530" s="126">
        <f>B$1169+Sections!FS386</f>
        <v>2843.8262350300001</v>
      </c>
      <c r="C1530" s="126">
        <f>Sections!FT386</f>
        <v>58.147084666749834</v>
      </c>
      <c r="D1530" s="126">
        <f>Sections!FU386</f>
        <v>209.32950480029942</v>
      </c>
      <c r="E1530" s="8">
        <f>Sections!FV386</f>
        <v>4</v>
      </c>
      <c r="F1530" s="120">
        <f>Sections!GJ386</f>
        <v>-8.1290358502155087</v>
      </c>
      <c r="G1530" s="126">
        <f>Sections!GC386</f>
        <v>608.59502194359118</v>
      </c>
      <c r="H1530" s="126">
        <f>Sections!GA386</f>
        <v>58.007114938960221</v>
      </c>
      <c r="I1530" s="126">
        <f>I1529+Sections!GB386</f>
        <v>67.928926414500296</v>
      </c>
    </row>
    <row r="1531" spans="2:9">
      <c r="B1531" s="126">
        <f>B$1169+Sections!FS387</f>
        <v>2844.8262350300001</v>
      </c>
      <c r="C1531" s="126">
        <f>Sections!FT387</f>
        <v>58.007114938960221</v>
      </c>
      <c r="D1531" s="126">
        <f>Sections!FU387</f>
        <v>208.82561378025679</v>
      </c>
      <c r="E1531" s="8">
        <f>Sections!FV387</f>
        <v>4</v>
      </c>
      <c r="F1531" s="120">
        <f>Sections!GJ387</f>
        <v>-8.1401208991021665</v>
      </c>
      <c r="G1531" s="126">
        <f>Sections!GC387</f>
        <v>605.66856903751352</v>
      </c>
      <c r="H1531" s="126">
        <f>Sections!GA387</f>
        <v>57.866615088006817</v>
      </c>
      <c r="I1531" s="126">
        <f>I1530+Sections!GB387</f>
        <v>67.946186582094228</v>
      </c>
    </row>
    <row r="1532" spans="2:9">
      <c r="B1532" s="126">
        <f>B$1169+Sections!FS388</f>
        <v>2845.8262350300001</v>
      </c>
      <c r="C1532" s="126">
        <f>Sections!FT388</f>
        <v>57.866615088006817</v>
      </c>
      <c r="D1532" s="126">
        <f>Sections!FU388</f>
        <v>208.31981431682453</v>
      </c>
      <c r="E1532" s="8">
        <f>Sections!FV388</f>
        <v>4</v>
      </c>
      <c r="F1532" s="120">
        <f>Sections!GJ388</f>
        <v>-8.1512210639645772</v>
      </c>
      <c r="G1532" s="126">
        <f>Sections!GC388</f>
        <v>602.73812551383685</v>
      </c>
      <c r="H1532" s="126">
        <f>Sections!GA388</f>
        <v>57.725580981187264</v>
      </c>
      <c r="I1532" s="126">
        <f>I1531+Sections!GB388</f>
        <v>67.963488788194738</v>
      </c>
    </row>
    <row r="1533" spans="2:9">
      <c r="B1533" s="126">
        <f>B$1169+Sections!FS389</f>
        <v>2846.8262350300001</v>
      </c>
      <c r="C1533" s="126">
        <f>Sections!FT389</f>
        <v>57.725580981187264</v>
      </c>
      <c r="D1533" s="126">
        <f>Sections!FU389</f>
        <v>207.81209153227417</v>
      </c>
      <c r="E1533" s="8">
        <f>Sections!FV389</f>
        <v>4</v>
      </c>
      <c r="F1533" s="120">
        <f>Sections!GJ389</f>
        <v>-8.1623363654154382</v>
      </c>
      <c r="G1533" s="126">
        <f>Sections!GC389</f>
        <v>599.80368593080959</v>
      </c>
      <c r="H1533" s="126">
        <f>Sections!GA389</f>
        <v>57.584008430160345</v>
      </c>
      <c r="I1533" s="126">
        <f>I1532+Sections!GB389</f>
        <v>67.98083339942967</v>
      </c>
    </row>
    <row r="1534" spans="2:9">
      <c r="B1534" s="126">
        <f>B$1169+Sections!FS390</f>
        <v>2847.8262350300001</v>
      </c>
      <c r="C1534" s="126">
        <f>Sections!FT390</f>
        <v>57.584008430160345</v>
      </c>
      <c r="D1534" s="126">
        <f>Sections!FU390</f>
        <v>207.30243034857725</v>
      </c>
      <c r="E1534" s="8">
        <f>Sections!FV390</f>
        <v>4</v>
      </c>
      <c r="F1534" s="120">
        <f>Sections!GJ390</f>
        <v>-8.1734668240955521</v>
      </c>
      <c r="G1534" s="126">
        <f>Sections!GC390</f>
        <v>596.86524483925996</v>
      </c>
      <c r="H1534" s="126">
        <f>Sections!GA390</f>
        <v>57.44189318987133</v>
      </c>
      <c r="I1534" s="126">
        <f>I1533+Sections!GB390</f>
        <v>67.998220787590355</v>
      </c>
    </row>
    <row r="1535" spans="2:9">
      <c r="B1535" s="126">
        <f>B$1169+Sections!FS391</f>
        <v>2848.8262350300001</v>
      </c>
      <c r="C1535" s="126">
        <f>Sections!FT391</f>
        <v>57.44189318987133</v>
      </c>
      <c r="D1535" s="126">
        <f>Sections!FU391</f>
        <v>206.79081548353679</v>
      </c>
      <c r="E1535" s="8">
        <f>Sections!FV391</f>
        <v>4</v>
      </c>
      <c r="F1535" s="120">
        <f>Sections!GJ391</f>
        <v>-8.1846124606738631</v>
      </c>
      <c r="G1535" s="126">
        <f>Sections!GC391</f>
        <v>593.92279678258558</v>
      </c>
      <c r="H1535" s="126">
        <f>Sections!GA391</f>
        <v>57.299230957450369</v>
      </c>
      <c r="I1535" s="126">
        <f>I1534+Sections!GB391</f>
        <v>68.015651329733487</v>
      </c>
    </row>
    <row r="1536" spans="2:9">
      <c r="B1536" s="126">
        <f>B$1169+Sections!FS392</f>
        <v>2849.8262350300001</v>
      </c>
      <c r="C1536" s="126">
        <f>Sections!FT392</f>
        <v>57.299230957450369</v>
      </c>
      <c r="D1536" s="126">
        <f>Sections!FU392</f>
        <v>206.27723144682133</v>
      </c>
      <c r="E1536" s="8">
        <f>Sections!FV392</f>
        <v>4</v>
      </c>
      <c r="F1536" s="120">
        <f>Sections!GJ392</f>
        <v>-8.1957732958475091</v>
      </c>
      <c r="G1536" s="126">
        <f>Sections!GC392</f>
        <v>590.97633629674294</v>
      </c>
      <c r="H1536" s="126">
        <f>Sections!GA392</f>
        <v>57.156017371083017</v>
      </c>
      <c r="I1536" s="126">
        <f>I1535+Sections!GB392</f>
        <v>68.033125408285656</v>
      </c>
    </row>
    <row r="1537" spans="2:9">
      <c r="B1537" s="126">
        <f>B$1169+Sections!FS393</f>
        <v>2850.8262350300001</v>
      </c>
      <c r="C1537" s="126">
        <f>Sections!FT393</f>
        <v>57.156017371083017</v>
      </c>
      <c r="D1537" s="126">
        <f>Sections!FU393</f>
        <v>205.76166253589886</v>
      </c>
      <c r="E1537" s="8">
        <f>Sections!FV393</f>
        <v>4</v>
      </c>
      <c r="F1537" s="120">
        <f>Sections!GJ393</f>
        <v>-8.2069493503418478</v>
      </c>
      <c r="G1537" s="126">
        <f>Sections!GC393</f>
        <v>588.02585791023785</v>
      </c>
      <c r="H1537" s="126">
        <f>Sections!GA393</f>
        <v>57.012248008852097</v>
      </c>
      <c r="I1537" s="126">
        <f>I1536+Sections!GB393</f>
        <v>68.050643411150503</v>
      </c>
    </row>
    <row r="1538" spans="2:9">
      <c r="B1538" s="126">
        <f>B$1169+Sections!FS394</f>
        <v>2851.8262350300001</v>
      </c>
      <c r="C1538" s="126">
        <f>Sections!FT394</f>
        <v>57.012248008852097</v>
      </c>
      <c r="D1538" s="126">
        <f>Sections!FU394</f>
        <v>205.24409283186756</v>
      </c>
      <c r="E1538" s="8">
        <f>Sections!FV394</f>
        <v>4</v>
      </c>
      <c r="F1538" s="120">
        <f>Sections!GJ394</f>
        <v>-8.2181406449104948</v>
      </c>
      <c r="G1538" s="126">
        <f>Sections!GC394</f>
        <v>585.0713561441147</v>
      </c>
      <c r="H1538" s="126">
        <f>Sections!GA394</f>
        <v>56.867918387549921</v>
      </c>
      <c r="I1538" s="126">
        <f>I1537+Sections!GB394</f>
        <v>68.068205731818693</v>
      </c>
    </row>
    <row r="1539" spans="2:9">
      <c r="B1539" s="126">
        <f>B$1169+Sections!FS395</f>
        <v>2852.8262350300001</v>
      </c>
      <c r="C1539" s="126">
        <f>Sections!FT395</f>
        <v>56.867918387549921</v>
      </c>
      <c r="D1539" s="126">
        <f>Sections!FU395</f>
        <v>204.72450619517971</v>
      </c>
      <c r="E1539" s="8">
        <f>Sections!FV395</f>
        <v>4</v>
      </c>
      <c r="F1539" s="120">
        <f>Sections!GJ395</f>
        <v>-8.2293472003353738</v>
      </c>
      <c r="G1539" s="126">
        <f>Sections!GC395</f>
        <v>582.11282551194688</v>
      </c>
      <c r="H1539" s="126">
        <f>Sections!GA395</f>
        <v>56.723023961460022</v>
      </c>
      <c r="I1539" s="126">
        <f>I1538+Sections!GB395</f>
        <v>68.085812769480683</v>
      </c>
    </row>
    <row r="1540" spans="2:9">
      <c r="B1540" s="126">
        <f>B$1169+Sections!FS396</f>
        <v>2853.8262350300001</v>
      </c>
      <c r="C1540" s="126">
        <f>Sections!FT396</f>
        <v>56.723023961460022</v>
      </c>
      <c r="D1540" s="126">
        <f>Sections!FU396</f>
        <v>204.20288626125608</v>
      </c>
      <c r="E1540" s="8">
        <f>Sections!FV396</f>
        <v>4</v>
      </c>
      <c r="F1540" s="120">
        <f>Sections!GJ396</f>
        <v>-8.2405690374267397</v>
      </c>
      <c r="G1540" s="126">
        <f>Sections!GC396</f>
        <v>579.15026051982613</v>
      </c>
      <c r="H1540" s="126">
        <f>Sections!GA396</f>
        <v>56.577560121107332</v>
      </c>
      <c r="I1540" s="126">
        <f>I1539+Sections!GB396</f>
        <v>68.103464929142476</v>
      </c>
    </row>
    <row r="1541" spans="2:9">
      <c r="B1541" s="126">
        <f>B$1169+Sections!FS397</f>
        <v>2854.8262350300001</v>
      </c>
      <c r="C1541" s="126">
        <f>Sections!FT397</f>
        <v>56.577560121107332</v>
      </c>
      <c r="D1541" s="126">
        <f>Sections!FU397</f>
        <v>203.6792164359864</v>
      </c>
      <c r="E1541" s="8">
        <f>Sections!FV397</f>
        <v>4</v>
      </c>
      <c r="F1541" s="120">
        <f>Sections!GJ397</f>
        <v>-8.25180617702323</v>
      </c>
      <c r="G1541" s="126">
        <f>Sections!GC397</f>
        <v>576.18365566635259</v>
      </c>
      <c r="H1541" s="126">
        <f>Sections!GA397</f>
        <v>56.431522191975901</v>
      </c>
      <c r="I1541" s="126">
        <f>I1540+Sections!GB397</f>
        <v>68.121162621744375</v>
      </c>
    </row>
    <row r="1542" spans="2:9">
      <c r="B1542" s="126">
        <f>B$1169+Sections!FS398</f>
        <v>2855.8262350300001</v>
      </c>
      <c r="C1542" s="126">
        <f>Sections!FT398</f>
        <v>56.431522191975901</v>
      </c>
      <c r="D1542" s="126">
        <f>Sections!FU398</f>
        <v>203.15347989111325</v>
      </c>
      <c r="E1542" s="8">
        <f>Sections!FV398</f>
        <v>4</v>
      </c>
      <c r="F1542" s="120">
        <f>Sections!GJ398</f>
        <v>-8.2630586399918986</v>
      </c>
      <c r="G1542" s="126">
        <f>Sections!GC398</f>
        <v>573.21300544262431</v>
      </c>
      <c r="H1542" s="126">
        <f>Sections!GA398</f>
        <v>56.284905433193053</v>
      </c>
      <c r="I1542" s="126">
        <f>I1541+Sections!GB398</f>
        <v>68.138906264282895</v>
      </c>
    </row>
    <row r="1543" spans="2:9">
      <c r="B1543" s="126">
        <f>B$1169+Sections!FS399</f>
        <v>2856.8262350300001</v>
      </c>
      <c r="C1543" s="126">
        <f>Sections!FT399</f>
        <v>56.284905433193053</v>
      </c>
      <c r="D1543" s="126">
        <f>Sections!FU399</f>
        <v>202.62565955949501</v>
      </c>
      <c r="E1543" s="8">
        <f>Sections!FV399</f>
        <v>4</v>
      </c>
      <c r="F1543" s="120">
        <f>Sections!GJ399</f>
        <v>-8.2743264472282512</v>
      </c>
      <c r="G1543" s="126">
        <f>Sections!GC399</f>
        <v>570.23830433222724</v>
      </c>
      <c r="H1543" s="126">
        <f>Sections!GA399</f>
        <v>56.137705036178922</v>
      </c>
      <c r="I1543" s="126">
        <f>I1542+Sections!GB399</f>
        <v>68.156696279935886</v>
      </c>
    </row>
    <row r="1544" spans="2:9">
      <c r="B1544" s="126">
        <f>B$1169+Sections!FS400</f>
        <v>2857.8262350300001</v>
      </c>
      <c r="C1544" s="126">
        <f>Sections!FT400</f>
        <v>56.137705036178922</v>
      </c>
      <c r="D1544" s="126">
        <f>Sections!FU400</f>
        <v>202.09573813024411</v>
      </c>
      <c r="E1544" s="8">
        <f>Sections!FV400</f>
        <v>4</v>
      </c>
      <c r="F1544" s="120">
        <f>Sections!GJ400</f>
        <v>-8.2856096196562898</v>
      </c>
      <c r="G1544" s="126">
        <f>Sections!GC400</f>
        <v>567.25954681122505</v>
      </c>
      <c r="H1544" s="126">
        <f>Sections!GA400</f>
        <v>55.98991612326023</v>
      </c>
      <c r="I1544" s="126">
        <f>I1543+Sections!GB400</f>
        <v>68.174533098191006</v>
      </c>
    </row>
    <row r="1545" spans="2:9">
      <c r="B1545" s="126">
        <f>B$1169+Sections!FS401</f>
        <v>2858.8262350300001</v>
      </c>
      <c r="C1545" s="126">
        <f>Sections!FT401</f>
        <v>55.98991612326023</v>
      </c>
      <c r="D1545" s="126">
        <f>Sections!FU401</f>
        <v>201.56369804373682</v>
      </c>
      <c r="E1545" s="8">
        <f>Sections!FV401</f>
        <v>4</v>
      </c>
      <c r="F1545" s="120">
        <f>Sections!GJ401</f>
        <v>-8.2969081782285485</v>
      </c>
      <c r="G1545" s="126">
        <f>Sections!GC401</f>
        <v>564.27672734814882</v>
      </c>
      <c r="H1545" s="126">
        <f>Sections!GA401</f>
        <v>55.841533746247144</v>
      </c>
      <c r="I1545" s="126">
        <f>I1544+Sections!GB401</f>
        <v>68.192417154977662</v>
      </c>
    </row>
    <row r="1546" spans="2:9">
      <c r="B1546" s="126">
        <f>B$1169+Sections!FS402</f>
        <v>2859.8262350300001</v>
      </c>
      <c r="C1546" s="126">
        <f>Sections!FT402</f>
        <v>55.841533746247144</v>
      </c>
      <c r="D1546" s="126">
        <f>Sections!FU402</f>
        <v>201.02952148648973</v>
      </c>
      <c r="E1546" s="8">
        <f>Sections!FV402</f>
        <v>4</v>
      </c>
      <c r="F1546" s="120">
        <f>Sections!GJ402</f>
        <v>-8.3082221439261321</v>
      </c>
      <c r="G1546" s="126">
        <f>Sections!GC402</f>
        <v>561.28984040398655</v>
      </c>
      <c r="H1546" s="126">
        <f>Sections!GA402</f>
        <v>55.692552884972031</v>
      </c>
      <c r="I1546" s="126">
        <f>I1545+Sections!GB402</f>
        <v>68.210348892802472</v>
      </c>
    </row>
    <row r="1547" spans="2:9">
      <c r="B1547" s="126">
        <f>B$1169+Sections!FS403</f>
        <v>2860.8262350300001</v>
      </c>
      <c r="C1547" s="126">
        <f>Sections!FT403</f>
        <v>55.692552884972031</v>
      </c>
      <c r="D1547" s="126">
        <f>Sections!FU403</f>
        <v>200.49319038589931</v>
      </c>
      <c r="E1547" s="8">
        <f>Sections!FV403</f>
        <v>4</v>
      </c>
      <c r="F1547" s="120">
        <f>Sections!GJ403</f>
        <v>-8.319551537758759</v>
      </c>
      <c r="G1547" s="126">
        <f>Sections!GC403</f>
        <v>558.29888043217318</v>
      </c>
      <c r="H1547" s="126">
        <f>Sections!GA403</f>
        <v>55.542968445788787</v>
      </c>
      <c r="I1547" s="126">
        <f>I1546+Sections!GB403</f>
        <v>68.228328760888431</v>
      </c>
    </row>
    <row r="1548" spans="2:9">
      <c r="B1548" s="126">
        <f>B$1169+Sections!FS404</f>
        <v>2861.8262350300001</v>
      </c>
      <c r="C1548" s="126">
        <f>Sections!FT404</f>
        <v>55.542968445788787</v>
      </c>
      <c r="D1548" s="126">
        <f>Sections!FU404</f>
        <v>199.95468640483963</v>
      </c>
      <c r="E1548" s="8">
        <f>Sections!FV404</f>
        <v>4</v>
      </c>
      <c r="F1548" s="120">
        <f>Sections!GJ404</f>
        <v>-8.3308963807647931</v>
      </c>
      <c r="G1548" s="126">
        <f>Sections!GC404</f>
        <v>555.30384187857999</v>
      </c>
      <c r="H1548" s="126">
        <f>Sections!GA404</f>
        <v>55.392775260031513</v>
      </c>
      <c r="I1548" s="126">
        <f>I1547+Sections!GB404</f>
        <v>68.2463572153179</v>
      </c>
    </row>
    <row r="1549" spans="2:9">
      <c r="B1549" s="126">
        <f>B$1169+Sections!FS405</f>
        <v>2862.8262350300001</v>
      </c>
      <c r="C1549" s="126">
        <f>Sections!FT405</f>
        <v>55.392775260031513</v>
      </c>
      <c r="D1549" s="126">
        <f>Sections!FU405</f>
        <v>199.41399093611346</v>
      </c>
      <c r="E1549" s="8">
        <f>Sections!FV405</f>
        <v>4</v>
      </c>
      <c r="F1549" s="120">
        <f>Sections!GJ405</f>
        <v>-8.3422566940112901</v>
      </c>
      <c r="G1549" s="126">
        <f>Sections!GC405</f>
        <v>552.30471918150465</v>
      </c>
      <c r="H1549" s="126">
        <f>Sections!GA405</f>
        <v>55.2419680824311</v>
      </c>
      <c r="I1549" s="126">
        <f>I1548+Sections!GB405</f>
        <v>68.264434719179491</v>
      </c>
    </row>
    <row r="1550" spans="2:9">
      <c r="B1550" s="126">
        <f>B$1169+Sections!FS406</f>
        <v>2863.8262350300001</v>
      </c>
      <c r="C1550" s="126">
        <f>Sections!FT406</f>
        <v>55.2419680824311</v>
      </c>
      <c r="D1550" s="126">
        <f>Sections!FU406</f>
        <v>198.87108509675195</v>
      </c>
      <c r="E1550" s="8">
        <f>Sections!FV406</f>
        <v>4</v>
      </c>
      <c r="F1550" s="120">
        <f>Sections!GJ406</f>
        <v>-8.3536324985940347</v>
      </c>
      <c r="G1550" s="126">
        <f>Sections!GC406</f>
        <v>549.30150677166057</v>
      </c>
      <c r="H1550" s="126">
        <f>Sections!GA406</f>
        <v>55.090541589488375</v>
      </c>
      <c r="I1550" s="126">
        <f>I1549+Sections!GB406</f>
        <v>68.282561742719039</v>
      </c>
    </row>
    <row r="1551" spans="2:9">
      <c r="B1551" s="126">
        <f>B$1169+Sections!FS407</f>
        <v>2864.8262350300001</v>
      </c>
      <c r="C1551" s="126">
        <f>Sections!FT407</f>
        <v>55.090541589488375</v>
      </c>
      <c r="D1551" s="126">
        <f>Sections!FU407</f>
        <v>198.32594972215816</v>
      </c>
      <c r="E1551" s="8">
        <f>Sections!FV407</f>
        <v>4</v>
      </c>
      <c r="F1551" s="120">
        <f>Sections!GJ407</f>
        <v>-8.3650238156375707</v>
      </c>
      <c r="G1551" s="126">
        <f>Sections!GC407</f>
        <v>546.29419907216675</v>
      </c>
      <c r="H1551" s="126">
        <f>Sections!GA407</f>
        <v>54.938490377802275</v>
      </c>
      <c r="I1551" s="126">
        <f>I1550+Sections!GB407</f>
        <v>68.300738763494749</v>
      </c>
    </row>
    <row r="1552" spans="2:9">
      <c r="B1552" s="126">
        <f>B$1169+Sections!FS408</f>
        <v>2865.8262350300001</v>
      </c>
      <c r="C1552" s="126">
        <f>Sections!FT408</f>
        <v>54.938490377802275</v>
      </c>
      <c r="D1552" s="126">
        <f>Sections!FU408</f>
        <v>197.77856536008818</v>
      </c>
      <c r="E1552" s="8">
        <f>Sections!FV408</f>
        <v>4</v>
      </c>
      <c r="F1552" s="120">
        <f>Sections!GJ408</f>
        <v>-8.3764306662952599</v>
      </c>
      <c r="G1552" s="126">
        <f>Sections!GC408</f>
        <v>543.28279049853711</v>
      </c>
      <c r="H1552" s="126">
        <f>Sections!GA408</f>
        <v>54.785808962351581</v>
      </c>
      <c r="I1552" s="126">
        <f>I1551+Sections!GB408</f>
        <v>68.318966266536719</v>
      </c>
    </row>
    <row r="1553" spans="2:9">
      <c r="B1553" s="126">
        <f>B$1169+Sections!FS409</f>
        <v>2866.8262350300001</v>
      </c>
      <c r="C1553" s="126">
        <f>Sections!FT409</f>
        <v>54.785808962351581</v>
      </c>
      <c r="D1553" s="126">
        <f>Sections!FU409</f>
        <v>197.22891226446569</v>
      </c>
      <c r="E1553" s="8">
        <f>Sections!FV409</f>
        <v>4</v>
      </c>
      <c r="F1553" s="120">
        <f>Sections!GJ409</f>
        <v>-8.3878530717492978</v>
      </c>
      <c r="G1553" s="126">
        <f>Sections!GC409</f>
        <v>540.26727545867084</v>
      </c>
      <c r="H1553" s="126">
        <f>Sections!GA409</f>
        <v>54.632491774728564</v>
      </c>
      <c r="I1553" s="126">
        <f>I1552+Sections!GB409</f>
        <v>68.33724474451094</v>
      </c>
    </row>
    <row r="1554" spans="2:9">
      <c r="B1554" s="126">
        <f>B$1169+Sections!FS410</f>
        <v>2867.8262350300001</v>
      </c>
      <c r="C1554" s="126">
        <f>Sections!FT410</f>
        <v>54.632491774728564</v>
      </c>
      <c r="D1554" s="126">
        <f>Sections!FU410</f>
        <v>196.67697038902284</v>
      </c>
      <c r="E1554" s="8">
        <f>Sections!FV410</f>
        <v>4</v>
      </c>
      <c r="F1554" s="120">
        <f>Sections!GJ410</f>
        <v>-8.3992910532107743</v>
      </c>
      <c r="G1554" s="126">
        <f>Sections!GC410</f>
        <v>537.24764835284111</v>
      </c>
      <c r="H1554" s="126">
        <f>Sections!GA410</f>
        <v>54.478533161322936</v>
      </c>
      <c r="I1554" s="126">
        <f>I1553+Sections!GB410</f>
        <v>68.355574697887988</v>
      </c>
    </row>
    <row r="1555" spans="2:9">
      <c r="B1555" s="126">
        <f>B$1169+Sections!FS411</f>
        <v>2868.8262350300001</v>
      </c>
      <c r="C1555" s="126">
        <f>Sections!FT411</f>
        <v>54.478533161322936</v>
      </c>
      <c r="D1555" s="126">
        <f>Sections!FU411</f>
        <v>196.12271938076256</v>
      </c>
      <c r="E1555" s="8">
        <f>Sections!FV411</f>
        <v>4</v>
      </c>
      <c r="F1555" s="120">
        <f>Sections!GJ411</f>
        <v>-8.4107446319196981</v>
      </c>
      <c r="G1555" s="126">
        <f>Sections!GC411</f>
        <v>534.22390357368533</v>
      </c>
      <c r="H1555" s="126">
        <f>Sections!GA411</f>
        <v>54.323927381454332</v>
      </c>
      <c r="I1555" s="126">
        <f>I1554+Sections!GB411</f>
        <v>68.373956635116457</v>
      </c>
    </row>
    <row r="1556" spans="2:9">
      <c r="B1556" s="126">
        <f>B$1169+Sections!FS412</f>
        <v>2869.8262350300001</v>
      </c>
      <c r="C1556" s="126">
        <f>Sections!FT412</f>
        <v>54.323927381454332</v>
      </c>
      <c r="D1556" s="126">
        <f>Sections!FU412</f>
        <v>195.56613857323561</v>
      </c>
      <c r="E1556" s="8">
        <f>Sections!FV412</f>
        <v>4</v>
      </c>
      <c r="F1556" s="120">
        <f>Sections!GJ412</f>
        <v>-8.4222138291450435</v>
      </c>
      <c r="G1556" s="126">
        <f>Sections!GC412</f>
        <v>531.19603550619422</v>
      </c>
      <c r="H1556" s="126">
        <f>Sections!GA412</f>
        <v>54.168668605451565</v>
      </c>
      <c r="I1556" s="126">
        <f>I1555+Sections!GB412</f>
        <v>68.392391072801416</v>
      </c>
    </row>
    <row r="1557" spans="2:9">
      <c r="B1557" s="126">
        <f>B$1169+Sections!FS413</f>
        <v>2870.8262350300001</v>
      </c>
      <c r="C1557" s="126">
        <f>Sections!FT413</f>
        <v>54.168668605451565</v>
      </c>
      <c r="D1557" s="126">
        <f>Sections!FU413</f>
        <v>195.00720697962564</v>
      </c>
      <c r="E1557" s="8">
        <f>Sections!FV413</f>
        <v>4</v>
      </c>
      <c r="F1557" s="120">
        <f>Sections!GJ413</f>
        <v>-8.4336986661847853</v>
      </c>
      <c r="G1557" s="126">
        <f>Sections!GC413</f>
        <v>528.16403852770213</v>
      </c>
      <c r="H1557" s="126">
        <f>Sections!GA413</f>
        <v>54.012750912676765</v>
      </c>
      <c r="I1557" s="126">
        <f>I1556+Sections!GB413</f>
        <v>68.410878535888045</v>
      </c>
    </row>
    <row r="1558" spans="2:9">
      <c r="B1558" s="126">
        <f>B$1169+Sections!FS414</f>
        <v>2871.8262350300001</v>
      </c>
      <c r="C1558" s="126">
        <f>Sections!FT414</f>
        <v>54.012750912676765</v>
      </c>
      <c r="D1558" s="126">
        <f>Sections!FU414</f>
        <v>194.44590328563635</v>
      </c>
      <c r="E1558" s="8">
        <f>Sections!FV414</f>
        <v>4</v>
      </c>
      <c r="F1558" s="120">
        <f>Sections!GJ414</f>
        <v>-8.4451991643659472</v>
      </c>
      <c r="G1558" s="126">
        <f>Sections!GC414</f>
        <v>525.12790700787559</v>
      </c>
      <c r="H1558" s="126">
        <f>Sections!GA414</f>
        <v>53.856168289492459</v>
      </c>
      <c r="I1558" s="126">
        <f>I1557+Sections!GB414</f>
        <v>68.429419557850565</v>
      </c>
    </row>
    <row r="1559" spans="2:9">
      <c r="B1559" s="126">
        <f>B$1169+Sections!FS415</f>
        <v>2872.8262350300001</v>
      </c>
      <c r="C1559" s="126">
        <f>Sections!FT415</f>
        <v>53.856168289492459</v>
      </c>
      <c r="D1559" s="126">
        <f>Sections!FU415</f>
        <v>193.88220584217285</v>
      </c>
      <c r="E1559" s="8">
        <f>Sections!FV415</f>
        <v>4</v>
      </c>
      <c r="F1559" s="120">
        <f>Sections!GJ415</f>
        <v>-8.4567153450446266</v>
      </c>
      <c r="G1559" s="126">
        <f>Sections!GC415</f>
        <v>522.08763530870385</v>
      </c>
      <c r="H1559" s="126">
        <f>Sections!GA415</f>
        <v>53.69891462716955</v>
      </c>
      <c r="I1559" s="126">
        <f>I1558+Sections!GB415</f>
        <v>68.448014680886729</v>
      </c>
    </row>
    <row r="1560" spans="2:9">
      <c r="B1560" s="126">
        <f>B$1169+Sections!FS416</f>
        <v>2873.8262350300001</v>
      </c>
      <c r="C1560" s="126">
        <f>Sections!FT416</f>
        <v>53.69891462716955</v>
      </c>
      <c r="D1560" s="126">
        <f>Sections!FU416</f>
        <v>193.31609265781037</v>
      </c>
      <c r="E1560" s="8">
        <f>Sections!FV416</f>
        <v>4</v>
      </c>
      <c r="F1560" s="120">
        <f>Sections!GJ416</f>
        <v>-8.4682472296060514</v>
      </c>
      <c r="G1560" s="126">
        <f>Sections!GC416</f>
        <v>519.04321778448787</v>
      </c>
      <c r="H1560" s="126">
        <f>Sections!GA416</f>
        <v>53.540983719734101</v>
      </c>
      <c r="I1560" s="126">
        <f>I1559+Sections!GB416</f>
        <v>68.466664456118053</v>
      </c>
    </row>
    <row r="1561" spans="2:9">
      <c r="B1561" s="126">
        <f>B$1169+Sections!FS417</f>
        <v>2874.8262350300001</v>
      </c>
      <c r="C1561" s="126">
        <f>Sections!FT417</f>
        <v>53.540983719734101</v>
      </c>
      <c r="D1561" s="126">
        <f>Sections!FU417</f>
        <v>192.74754139104277</v>
      </c>
      <c r="E1561" s="8">
        <f>Sections!FV417</f>
        <v>3</v>
      </c>
      <c r="F1561" s="120">
        <f>Sections!GJ417</f>
        <v>-8.4797948394646046</v>
      </c>
      <c r="G1561" s="126">
        <f>Sections!GC417</f>
        <v>515.99464878182971</v>
      </c>
      <c r="H1561" s="126">
        <f>Sections!GA417</f>
        <v>53.382369261750668</v>
      </c>
      <c r="I1561" s="126">
        <f>I1560+Sections!GB417</f>
        <v>68.485369443795975</v>
      </c>
    </row>
    <row r="1562" spans="2:9">
      <c r="B1562" s="126">
        <f>B$1169+Sections!FS418</f>
        <v>2875.8262350300001</v>
      </c>
      <c r="C1562" s="126">
        <f>Sections!FT418</f>
        <v>53.382369261750668</v>
      </c>
      <c r="D1562" s="126">
        <f>Sections!FU418</f>
        <v>192.17652934230242</v>
      </c>
      <c r="E1562" s="8">
        <f>Sections!FV418</f>
        <v>3</v>
      </c>
      <c r="F1562" s="120">
        <f>Sections!GJ418</f>
        <v>-8.4913581960638744</v>
      </c>
      <c r="G1562" s="126">
        <f>Sections!GC418</f>
        <v>512.94192263962236</v>
      </c>
      <c r="H1562" s="126">
        <f>Sections!GA418</f>
        <v>53.223064846039961</v>
      </c>
      <c r="I1562" s="126">
        <f>I1561+Sections!GB418</f>
        <v>68.504130213514131</v>
      </c>
    </row>
    <row r="1563" spans="2:9">
      <c r="B1563" s="126">
        <f>B$1169+Sections!FS419</f>
        <v>2876.8262350300001</v>
      </c>
      <c r="C1563" s="126">
        <f>Sections!FT419</f>
        <v>53.223064846039961</v>
      </c>
      <c r="D1563" s="126">
        <f>Sections!FU419</f>
        <v>191.60303344574388</v>
      </c>
      <c r="E1563" s="8">
        <f>Sections!FV419</f>
        <v>3</v>
      </c>
      <c r="F1563" s="120">
        <f>Sections!GJ419</f>
        <v>-8.5029373208766899</v>
      </c>
      <c r="G1563" s="126">
        <f>Sections!GC419</f>
        <v>509.8850336890394</v>
      </c>
      <c r="H1563" s="126">
        <f>Sections!GA419</f>
        <v>53.063063961328325</v>
      </c>
      <c r="I1563" s="126">
        <f>I1562+Sections!GB419</f>
        <v>68.522947344427095</v>
      </c>
    </row>
    <row r="1564" spans="2:9">
      <c r="B1564" s="126">
        <f>B$1169+Sections!FS420</f>
        <v>2877.8262350300001</v>
      </c>
      <c r="C1564" s="126">
        <f>Sections!FT420</f>
        <v>53.063063961328325</v>
      </c>
      <c r="D1564" s="126">
        <f>Sections!FU420</f>
        <v>191.02703026078197</v>
      </c>
      <c r="E1564" s="8">
        <f>Sections!FV420</f>
        <v>3</v>
      </c>
      <c r="F1564" s="120">
        <f>Sections!GJ420</f>
        <v>-8.5145322354051576</v>
      </c>
      <c r="G1564" s="126">
        <f>Sections!GC420</f>
        <v>506.82397625352371</v>
      </c>
      <c r="H1564" s="126">
        <f>Sections!GA420</f>
        <v>52.902359989826643</v>
      </c>
      <c r="I1564" s="126">
        <f>I1563+Sections!GB420</f>
        <v>68.541821425475661</v>
      </c>
    </row>
    <row r="1565" spans="2:9">
      <c r="B1565" s="126">
        <f>B$1169+Sections!FS421</f>
        <v>2878.8262350300001</v>
      </c>
      <c r="C1565" s="126">
        <f>Sections!FT421</f>
        <v>52.902359989826643</v>
      </c>
      <c r="D1565" s="126">
        <f>Sections!FU421</f>
        <v>190.4484959633759</v>
      </c>
      <c r="E1565" s="8">
        <f>Sections!FV421</f>
        <v>3</v>
      </c>
      <c r="F1565" s="120">
        <f>Sections!GJ421</f>
        <v>-8.5261429611807102</v>
      </c>
      <c r="G1565" s="126">
        <f>Sections!GC421</f>
        <v>503.75874464877796</v>
      </c>
      <c r="H1565" s="126">
        <f>Sections!GA421</f>
        <v>52.740946204735934</v>
      </c>
      <c r="I1565" s="126">
        <f>I1564+Sections!GB421</f>
        <v>68.560753055619045</v>
      </c>
    </row>
    <row r="1566" spans="2:9">
      <c r="B1566" s="126">
        <f>B$1169+Sections!FS422</f>
        <v>2879.8262350300001</v>
      </c>
      <c r="C1566" s="126">
        <f>Sections!FT422</f>
        <v>52.740946204735934</v>
      </c>
      <c r="D1566" s="126">
        <f>Sections!FU422</f>
        <v>189.86740633704937</v>
      </c>
      <c r="E1566" s="8">
        <f>Sections!FV422</f>
        <v>3</v>
      </c>
      <c r="F1566" s="120">
        <f>Sections!GJ422</f>
        <v>-8.5377695197641383</v>
      </c>
      <c r="G1566" s="126">
        <f>Sections!GC422</f>
        <v>500.68933318275299</v>
      </c>
      <c r="H1566" s="126">
        <f>Sections!GA422</f>
        <v>52.578815767677021</v>
      </c>
      <c r="I1566" s="126">
        <f>I1565+Sections!GB422</f>
        <v>68.579742844074161</v>
      </c>
    </row>
    <row r="1567" spans="2:9">
      <c r="B1567" s="126">
        <f>B$1169+Sections!FS423</f>
        <v>2880.8262350300001</v>
      </c>
      <c r="C1567" s="126">
        <f>Sections!FT423</f>
        <v>52.578815767677021</v>
      </c>
      <c r="D1567" s="126">
        <f>Sections!FU423</f>
        <v>189.28373676363728</v>
      </c>
      <c r="E1567" s="8">
        <f>Sections!FV423</f>
        <v>3</v>
      </c>
      <c r="F1567" s="120">
        <f>Sections!GJ423</f>
        <v>-8.5494119327456346</v>
      </c>
      <c r="G1567" s="126">
        <f>Sections!GC423</f>
        <v>497.61573615563793</v>
      </c>
      <c r="H1567" s="126">
        <f>Sections!GA423</f>
        <v>52.415961726041338</v>
      </c>
      <c r="I1567" s="126">
        <f>I1566+Sections!GB423</f>
        <v>68.598791410562328</v>
      </c>
    </row>
    <row r="1568" spans="2:9">
      <c r="B1568" s="126">
        <f>B$1169+Sections!FS424</f>
        <v>2881.8262350300001</v>
      </c>
      <c r="C1568" s="126">
        <f>Sections!FT424</f>
        <v>52.415961726041338</v>
      </c>
      <c r="D1568" s="126">
        <f>Sections!FU424</f>
        <v>188.69746221374882</v>
      </c>
      <c r="E1568" s="8">
        <f>Sections!FV424</f>
        <v>3</v>
      </c>
      <c r="F1568" s="120">
        <f>Sections!GJ424</f>
        <v>-8.5610702217448331</v>
      </c>
      <c r="G1568" s="126">
        <f>Sections!GC424</f>
        <v>494.53794785984951</v>
      </c>
      <c r="H1568" s="126">
        <f>Sections!GA424</f>
        <v>52.252377010259934</v>
      </c>
      <c r="I1568" s="126">
        <f>I1567+Sections!GB424</f>
        <v>68.617899385563618</v>
      </c>
    </row>
    <row r="1569" spans="2:9">
      <c r="B1569" s="126">
        <f>B$1169+Sections!FS425</f>
        <v>2882.8262350300001</v>
      </c>
      <c r="C1569" s="126">
        <f>Sections!FT425</f>
        <v>52.252377010259934</v>
      </c>
      <c r="D1569" s="126">
        <f>Sections!FU425</f>
        <v>188.10855723693578</v>
      </c>
      <c r="E1569" s="8">
        <f>Sections!FV425</f>
        <v>3</v>
      </c>
      <c r="F1569" s="120">
        <f>Sections!GJ425</f>
        <v>-8.5727444084108484</v>
      </c>
      <c r="G1569" s="126">
        <f>Sections!GC425</f>
        <v>491.45596258002138</v>
      </c>
      <c r="H1569" s="126">
        <f>Sections!GA425</f>
        <v>52.088054430987526</v>
      </c>
      <c r="I1569" s="126">
        <f>I1568+Sections!GB425</f>
        <v>68.637067410579178</v>
      </c>
    </row>
    <row r="1570" spans="2:9">
      <c r="B1570" s="126">
        <f>B$1169+Sections!FS426</f>
        <v>2883.8262350300001</v>
      </c>
      <c r="C1570" s="126">
        <f>Sections!FT426</f>
        <v>52.088054430987526</v>
      </c>
      <c r="D1570" s="126">
        <f>Sections!FU426</f>
        <v>187.51699595155509</v>
      </c>
      <c r="E1570" s="8">
        <f>Sections!FV426</f>
        <v>3</v>
      </c>
      <c r="F1570" s="120">
        <f>Sections!GJ426</f>
        <v>-8.584434514422318</v>
      </c>
      <c r="G1570" s="126">
        <f>Sections!GC426</f>
        <v>488.36977459299345</v>
      </c>
      <c r="H1570" s="126">
        <f>Sections!GA426</f>
        <v>51.922986676198377</v>
      </c>
      <c r="I1570" s="126">
        <f>I1569+Sections!GB426</f>
        <v>68.656296138401828</v>
      </c>
    </row>
    <row r="1571" spans="2:9">
      <c r="B1571" s="126">
        <f>B$1169+Sections!FS427</f>
        <v>2884.8262350300001</v>
      </c>
      <c r="C1571" s="126">
        <f>Sections!FT427</f>
        <v>51.922986676198377</v>
      </c>
      <c r="D1571" s="126">
        <f>Sections!FU427</f>
        <v>186.92275203431416</v>
      </c>
      <c r="E1571" s="8">
        <f>Sections!FV427</f>
        <v>3</v>
      </c>
      <c r="F1571" s="120">
        <f>Sections!GJ427</f>
        <v>-8.5961405614874398</v>
      </c>
      <c r="G1571" s="126">
        <f>Sections!GC427</f>
        <v>485.27937816780133</v>
      </c>
      <c r="H1571" s="126">
        <f>Sections!GA427</f>
        <v>51.757166308190591</v>
      </c>
      <c r="I1571" s="126">
        <f>I1570+Sections!GB427</f>
        <v>68.675586233395236</v>
      </c>
    </row>
    <row r="1572" spans="2:9">
      <c r="B1572" s="126">
        <f>B$1169+Sections!FS428</f>
        <v>2885.8262350300001</v>
      </c>
      <c r="C1572" s="126">
        <f>Sections!FT428</f>
        <v>51.757166308190591</v>
      </c>
      <c r="D1572" s="126">
        <f>Sections!FU428</f>
        <v>186.32579870948612</v>
      </c>
      <c r="E1572" s="8">
        <f>Sections!FV428</f>
        <v>3</v>
      </c>
      <c r="F1572" s="120">
        <f>Sections!GJ428</f>
        <v>-8.6078625713440129</v>
      </c>
      <c r="G1572" s="126">
        <f>Sections!GC428</f>
        <v>482.18476756566588</v>
      </c>
      <c r="H1572" s="126">
        <f>Sections!GA428</f>
        <v>51.590585760495216</v>
      </c>
      <c r="I1572" s="126">
        <f>I1571+Sections!GB428</f>
        <v>68.694938371782058</v>
      </c>
    </row>
    <row r="1573" spans="2:9">
      <c r="B1573" s="126">
        <f>B$1169+Sections!FS429</f>
        <v>2886.8262350300001</v>
      </c>
      <c r="C1573" s="126">
        <f>Sections!FT429</f>
        <v>51.590585760495216</v>
      </c>
      <c r="D1573" s="126">
        <f>Sections!FU429</f>
        <v>185.72610873778279</v>
      </c>
      <c r="E1573" s="8">
        <f>Sections!FV429</f>
        <v>3</v>
      </c>
      <c r="F1573" s="120">
        <f>Sections!GJ429</f>
        <v>-8.6196005657594821</v>
      </c>
      <c r="G1573" s="126">
        <f>Sections!GC429</f>
        <v>479.08593703998213</v>
      </c>
      <c r="H1573" s="126">
        <f>Sections!GA429</f>
        <v>51.423237334686469</v>
      </c>
      <c r="I1573" s="126">
        <f>I1572+Sections!GB429</f>
        <v>68.714353241941296</v>
      </c>
    </row>
    <row r="1574" spans="2:9">
      <c r="B1574" s="126">
        <f>B$1169+Sections!FS430</f>
        <v>2887.8262350300001</v>
      </c>
      <c r="C1574" s="126">
        <f>Sections!FT430</f>
        <v>51.423237334686469</v>
      </c>
      <c r="D1574" s="126">
        <f>Sections!FU430</f>
        <v>185.1236544048713</v>
      </c>
      <c r="E1574" s="8">
        <f>Sections!FV430</f>
        <v>3</v>
      </c>
      <c r="F1574" s="120">
        <f>Sections!GJ430</f>
        <v>-8.6313545665309732</v>
      </c>
      <c r="G1574" s="126">
        <f>Sections!GC430</f>
        <v>475.9828808363086</v>
      </c>
      <c r="H1574" s="126">
        <f>Sections!GA430</f>
        <v>51.25511319708923</v>
      </c>
      <c r="I1574" s="126">
        <f>I1573+Sections!GB430</f>
        <v>68.733831544715372</v>
      </c>
    </row>
    <row r="1575" spans="2:9">
      <c r="B1575" s="126">
        <f>B$1169+Sections!FS431</f>
        <v>2888.8262350300001</v>
      </c>
      <c r="C1575" s="126">
        <f>Sections!FT431</f>
        <v>51.25511319708923</v>
      </c>
      <c r="D1575" s="126">
        <f>Sections!FU431</f>
        <v>184.51840750952124</v>
      </c>
      <c r="E1575" s="8">
        <f>Sections!FV431</f>
        <v>3</v>
      </c>
      <c r="F1575" s="120">
        <f>Sections!GJ431</f>
        <v>-8.6431245954853342</v>
      </c>
      <c r="G1575" s="126">
        <f>Sections!GC431</f>
        <v>472.87559319235743</v>
      </c>
      <c r="H1575" s="126">
        <f>Sections!GA431</f>
        <v>51.086205375379564</v>
      </c>
      <c r="I1575" s="126">
        <f>I1574+Sections!GB431</f>
        <v>68.753373993727138</v>
      </c>
    </row>
    <row r="1576" spans="2:9">
      <c r="B1576" s="126">
        <f>B$1169+Sections!FS432</f>
        <v>2889.8262350300001</v>
      </c>
      <c r="C1576" s="126">
        <f>Sections!FT432</f>
        <v>51.086205375379564</v>
      </c>
      <c r="D1576" s="126">
        <f>Sections!FU432</f>
        <v>183.91033935136645</v>
      </c>
      <c r="E1576" s="8">
        <f>Sections!FV432</f>
        <v>3</v>
      </c>
      <c r="F1576" s="120">
        <f>Sections!GJ432</f>
        <v>-8.6549106744791775</v>
      </c>
      <c r="G1576" s="126">
        <f>Sections!GC432</f>
        <v>469.76406833798274</v>
      </c>
      <c r="H1576" s="126">
        <f>Sections!GA432</f>
        <v>50.916505755074176</v>
      </c>
      <c r="I1576" s="126">
        <f>I1575+Sections!GB432</f>
        <v>68.772981315707455</v>
      </c>
    </row>
    <row r="1577" spans="2:9">
      <c r="B1577" s="126">
        <f>B$1169+Sections!FS433</f>
        <v>2890.8262350300001</v>
      </c>
      <c r="C1577" s="126">
        <f>Sections!FT433</f>
        <v>50.916505755074176</v>
      </c>
      <c r="D1577" s="126">
        <f>Sections!FU433</f>
        <v>183.29942071826704</v>
      </c>
      <c r="E1577" s="8">
        <f>Sections!FV433</f>
        <v>3</v>
      </c>
      <c r="F1577" s="120">
        <f>Sections!GJ433</f>
        <v>-8.6667128253989212</v>
      </c>
      <c r="G1577" s="126">
        <f>Sections!GC433</f>
        <v>466.64830049517036</v>
      </c>
      <c r="H1577" s="126">
        <f>Sections!GA433</f>
        <v>50.746006075904184</v>
      </c>
      <c r="I1577" s="126">
        <f>I1576+Sections!GB433</f>
        <v>68.792654250833479</v>
      </c>
    </row>
    <row r="1578" spans="2:9">
      <c r="B1578" s="126">
        <f>B$1169+Sections!FS434</f>
        <v>2891.8262350300001</v>
      </c>
      <c r="C1578" s="126">
        <f>Sections!FT434</f>
        <v>50.746006075904184</v>
      </c>
      <c r="D1578" s="126">
        <f>Sections!FU434</f>
        <v>182.68562187325506</v>
      </c>
      <c r="E1578" s="8">
        <f>Sections!FV434</f>
        <v>3</v>
      </c>
      <c r="F1578" s="120">
        <f>Sections!GJ434</f>
        <v>-8.6785310701608278</v>
      </c>
      <c r="G1578" s="126">
        <f>Sections!GC434</f>
        <v>463.52828387802674</v>
      </c>
      <c r="H1578" s="126">
        <f>Sections!GA434</f>
        <v>50.574697928068566</v>
      </c>
      <c r="I1578" s="126">
        <f>I1577+Sections!GB434</f>
        <v>68.81239355307838</v>
      </c>
    </row>
    <row r="1579" spans="2:9">
      <c r="B1579" s="126">
        <f>B$1169+Sections!FS435</f>
        <v>2892.8262350300001</v>
      </c>
      <c r="C1579" s="126">
        <f>Sections!FT435</f>
        <v>50.574697928068566</v>
      </c>
      <c r="D1579" s="126">
        <f>Sections!FU435</f>
        <v>182.06891254104684</v>
      </c>
      <c r="E1579" s="8">
        <f>Sections!FV435</f>
        <v>3</v>
      </c>
      <c r="F1579" s="120">
        <f>Sections!GJ435</f>
        <v>-8.6903654307110472</v>
      </c>
      <c r="G1579" s="126">
        <f>Sections!GC435</f>
        <v>460.40401269276896</v>
      </c>
      <c r="H1579" s="126">
        <f>Sections!GA435</f>
        <v>50.402572748362367</v>
      </c>
      <c r="I1579" s="126">
        <f>I1578+Sections!GB435</f>
        <v>68.832199990572704</v>
      </c>
    </row>
    <row r="1580" spans="2:9">
      <c r="B1580" s="126">
        <f>B$1169+Sections!FS436</f>
        <v>2893.8262350300001</v>
      </c>
      <c r="C1580" s="126">
        <f>Sections!FT436</f>
        <v>50.402572748362367</v>
      </c>
      <c r="D1580" s="126">
        <f>Sections!FU436</f>
        <v>181.44926189410452</v>
      </c>
      <c r="E1580" s="8">
        <f>Sections!FV436</f>
        <v>3</v>
      </c>
      <c r="F1580" s="120">
        <f>Sections!GJ436</f>
        <v>-8.7022159290256536</v>
      </c>
      <c r="G1580" s="126">
        <f>Sections!GC436</f>
        <v>457.27548113771292</v>
      </c>
      <c r="H1580" s="126">
        <f>Sections!GA436</f>
        <v>50.229621816174465</v>
      </c>
      <c r="I1580" s="126">
        <f>I1579+Sections!GB436</f>
        <v>68.852074345978096</v>
      </c>
    </row>
    <row r="1581" spans="2:9">
      <c r="B1581" s="126">
        <f>B$1169+Sections!FS437</f>
        <v>2894.8262350300001</v>
      </c>
      <c r="C1581" s="126">
        <f>Sections!FT437</f>
        <v>50.229621816174465</v>
      </c>
      <c r="D1581" s="126">
        <f>Sections!FU437</f>
        <v>180.82663853822808</v>
      </c>
      <c r="E1581" s="8">
        <f>Sections!FV437</f>
        <v>3</v>
      </c>
      <c r="F1581" s="120">
        <f>Sections!GJ437</f>
        <v>-8.7140825871106884</v>
      </c>
      <c r="G1581" s="126">
        <f>Sections!GC437</f>
        <v>454.14268340326379</v>
      </c>
      <c r="H1581" s="126">
        <f>Sections!GA437</f>
        <v>50.055836249349476</v>
      </c>
      <c r="I1581" s="126">
        <f>I1580+Sections!GB437</f>
        <v>68.872017416873717</v>
      </c>
    </row>
    <row r="1582" spans="2:9">
      <c r="B1582" s="126">
        <f>B$1169+Sections!FS438</f>
        <v>2895.8262350300001</v>
      </c>
      <c r="C1582" s="126">
        <f>Sections!FT438</f>
        <v>50.055836249349476</v>
      </c>
      <c r="D1582" s="126">
        <f>Sections!FU438</f>
        <v>180.2010104976581</v>
      </c>
      <c r="E1582" s="8">
        <f>Sections!FV438</f>
        <v>3</v>
      </c>
      <c r="F1582" s="120">
        <f>Sections!GJ438</f>
        <v>-8.7259654270022029</v>
      </c>
      <c r="G1582" s="126">
        <f>Sections!GC438</f>
        <v>451.00561367190403</v>
      </c>
      <c r="H1582" s="126">
        <f>Sections!GA438</f>
        <v>49.881206999908137</v>
      </c>
      <c r="I1582" s="126">
        <f>I1581+Sections!GB438</f>
        <v>68.892030016155971</v>
      </c>
    </row>
    <row r="1583" spans="2:9">
      <c r="B1583" s="126">
        <f>B$1169+Sections!FS439</f>
        <v>2896.8262350300001</v>
      </c>
      <c r="C1583" s="126">
        <f>Sections!FT439</f>
        <v>49.881206999908137</v>
      </c>
      <c r="D1583" s="126">
        <f>Sections!FU439</f>
        <v>179.57234519966929</v>
      </c>
      <c r="E1583" s="8">
        <f>Sections!FV439</f>
        <v>3</v>
      </c>
      <c r="F1583" s="120">
        <f>Sections!GJ439</f>
        <v>-8.7378644707662971</v>
      </c>
      <c r="G1583" s="126">
        <f>Sections!GC439</f>
        <v>447.8642661181832</v>
      </c>
      <c r="H1583" s="126">
        <f>Sections!GA439</f>
        <v>49.705724849620211</v>
      </c>
      <c r="I1583" s="126">
        <f>I1582+Sections!GB439</f>
        <v>68.912112972452107</v>
      </c>
    </row>
    <row r="1584" spans="2:9">
      <c r="B1584" s="126">
        <f>B$1169+Sections!FS440</f>
        <v>2897.8262350300001</v>
      </c>
      <c r="C1584" s="126">
        <f>Sections!FT440</f>
        <v>49.705724849620211</v>
      </c>
      <c r="D1584" s="126">
        <f>Sections!FU440</f>
        <v>178.94060945863276</v>
      </c>
      <c r="E1584" s="8">
        <f>Sections!FV440</f>
        <v>3</v>
      </c>
      <c r="F1584" s="120">
        <f>Sections!GJ440</f>
        <v>-8.7497797404991591</v>
      </c>
      <c r="G1584" s="126">
        <f>Sections!GC440</f>
        <v>444.71863490870732</v>
      </c>
      <c r="H1584" s="126">
        <f>Sections!GA440</f>
        <v>49.529380405423545</v>
      </c>
      <c r="I1584" s="126">
        <f>I1583+Sections!GB440</f>
        <v>68.932267130548269</v>
      </c>
    </row>
    <row r="1585" spans="2:9">
      <c r="B1585" s="126">
        <f>B$1169+Sections!FS441</f>
        <v>2898.8262350300001</v>
      </c>
      <c r="C1585" s="126">
        <f>Sections!FT441</f>
        <v>49.529380405423545</v>
      </c>
      <c r="D1585" s="126">
        <f>Sections!FU441</f>
        <v>178.30576945952475</v>
      </c>
      <c r="E1585" s="8">
        <f>Sections!FV441</f>
        <v>3</v>
      </c>
      <c r="F1585" s="120">
        <f>Sections!GJ441</f>
        <v>-8.7617112583271126</v>
      </c>
      <c r="G1585" s="126">
        <f>Sections!GC441</f>
        <v>441.56871420212769</v>
      </c>
      <c r="H1585" s="126">
        <f>Sections!GA441</f>
        <v>49.35216409468282</v>
      </c>
      <c r="I1585" s="126">
        <f>I1584+Sections!GB441</f>
        <v>68.952493351832643</v>
      </c>
    </row>
    <row r="1586" spans="2:9">
      <c r="B1586" s="126">
        <f>B$1169+Sections!FS442</f>
        <v>2899.8262350300001</v>
      </c>
      <c r="C1586" s="126">
        <f>Sections!FT442</f>
        <v>49.35216409468282</v>
      </c>
      <c r="D1586" s="126">
        <f>Sections!FU442</f>
        <v>177.66779074085815</v>
      </c>
      <c r="E1586" s="8">
        <f>Sections!FV442</f>
        <v>3</v>
      </c>
      <c r="F1586" s="120">
        <f>Sections!GJ442</f>
        <v>-8.7736590464066495</v>
      </c>
      <c r="G1586" s="126">
        <f>Sections!GC442</f>
        <v>438.41449814913005</v>
      </c>
      <c r="H1586" s="126">
        <f>Sections!GA442</f>
        <v>49.174066160280937</v>
      </c>
      <c r="I1586" s="126">
        <f>I1585+Sections!GB442</f>
        <v>68.972792514754275</v>
      </c>
    </row>
    <row r="1587" spans="2:9">
      <c r="B1587" s="126">
        <f>B$1169+Sections!FS443</f>
        <v>2900.8262350300001</v>
      </c>
      <c r="C1587" s="126">
        <f>Sections!FT443</f>
        <v>49.174066160280937</v>
      </c>
      <c r="D1587" s="126">
        <f>Sections!FU443</f>
        <v>177.02663817701136</v>
      </c>
      <c r="E1587" s="8">
        <f>Sections!FV443</f>
        <v>3</v>
      </c>
      <c r="F1587" s="120">
        <f>Sections!GJ443</f>
        <v>-8.7856231269244773</v>
      </c>
      <c r="G1587" s="126">
        <f>Sections!GC443</f>
        <v>435.25598089242362</v>
      </c>
      <c r="H1587" s="126">
        <f>Sections!GA443</f>
        <v>48.99507665553589</v>
      </c>
      <c r="I1587" s="126">
        <f>I1586+Sections!GB443</f>
        <v>68.993165515298372</v>
      </c>
    </row>
    <row r="1588" spans="2:9">
      <c r="B1588" s="126">
        <f>B$1169+Sections!FS444</f>
        <v>2901.8262350300001</v>
      </c>
      <c r="C1588" s="126">
        <f>Sections!FT444</f>
        <v>48.99507665553589</v>
      </c>
      <c r="D1588" s="126">
        <f>Sections!FU444</f>
        <v>176.38227595992922</v>
      </c>
      <c r="E1588" s="8">
        <f>Sections!FV444</f>
        <v>3</v>
      </c>
      <c r="F1588" s="120">
        <f>Sections!GJ444</f>
        <v>-8.797603522097555</v>
      </c>
      <c r="G1588" s="126">
        <f>Sections!GC444</f>
        <v>432.09315656673078</v>
      </c>
      <c r="H1588" s="126">
        <f>Sections!GA444</f>
        <v>48.815185438935323</v>
      </c>
      <c r="I1588" s="126">
        <f>I1587+Sections!GB444</f>
        <v>69.013613267478689</v>
      </c>
    </row>
    <row r="1589" spans="2:9">
      <c r="B1589" s="126">
        <f>B$1169+Sections!FS445</f>
        <v>2902.8262350300001</v>
      </c>
      <c r="C1589" s="126">
        <f>Sections!FT445</f>
        <v>48.815185438935323</v>
      </c>
      <c r="D1589" s="126">
        <f>Sections!FU445</f>
        <v>175.73466758016716</v>
      </c>
      <c r="E1589" s="8">
        <f>Sections!FV445</f>
        <v>3</v>
      </c>
      <c r="F1589" s="120">
        <f>Sections!GJ445</f>
        <v>-8.8096002541731426</v>
      </c>
      <c r="G1589" s="126">
        <f>Sections!GC445</f>
        <v>428.92601929877577</v>
      </c>
      <c r="H1589" s="126">
        <f>Sections!GA445</f>
        <v>48.634382168680801</v>
      </c>
      <c r="I1589" s="126">
        <f>I1588+Sections!GB445</f>
        <v>69.034136703847878</v>
      </c>
    </row>
    <row r="1590" spans="2:9">
      <c r="B1590" s="126">
        <f>B$1169+Sections!FS446</f>
        <v>2903.8262350300001</v>
      </c>
      <c r="C1590" s="126">
        <f>Sections!FT446</f>
        <v>48.634382168680801</v>
      </c>
      <c r="D1590" s="126">
        <f>Sections!FU446</f>
        <v>175.0837758072509</v>
      </c>
      <c r="E1590" s="8">
        <f>Sections!FV446</f>
        <v>3</v>
      </c>
      <c r="F1590" s="120">
        <f>Sections!GJ446</f>
        <v>-8.8216133454288332</v>
      </c>
      <c r="G1590" s="126">
        <f>Sections!GC446</f>
        <v>425.75456320727346</v>
      </c>
      <c r="H1590" s="126">
        <f>Sections!GA446</f>
        <v>48.452656297033286</v>
      </c>
      <c r="I1590" s="126">
        <f>I1589+Sections!GB446</f>
        <v>69.054736776026473</v>
      </c>
    </row>
    <row r="1591" spans="2:9">
      <c r="B1591" s="126">
        <f>B$1169+Sections!FS447</f>
        <v>2904.8262350300001</v>
      </c>
      <c r="C1591" s="126">
        <f>Sections!FT447</f>
        <v>48.452656297033286</v>
      </c>
      <c r="D1591" s="126">
        <f>Sections!FU447</f>
        <v>174.42956266931984</v>
      </c>
      <c r="E1591" s="8">
        <f>Sections!FV447</f>
        <v>3</v>
      </c>
      <c r="F1591" s="120">
        <f>Sections!GJ447</f>
        <v>-8.8336428181725992</v>
      </c>
      <c r="G1591" s="126">
        <f>Sections!GC447</f>
        <v>422.57878240291905</v>
      </c>
      <c r="H1591" s="126">
        <f>Sections!GA447</f>
        <v>48.269997064450855</v>
      </c>
      <c r="I1591" s="126">
        <f>I1590+Sections!GB447</f>
        <v>69.075414455251476</v>
      </c>
    </row>
    <row r="1592" spans="2:9">
      <c r="B1592" s="126">
        <f>B$1169+Sections!FS448</f>
        <v>2905.8262350300001</v>
      </c>
      <c r="C1592" s="126">
        <f>Sections!FT448</f>
        <v>48.269997064450855</v>
      </c>
      <c r="D1592" s="126">
        <f>Sections!FU448</f>
        <v>173.77198943202308</v>
      </c>
      <c r="E1592" s="8">
        <f>Sections!FV448</f>
        <v>3</v>
      </c>
      <c r="F1592" s="120">
        <f>Sections!GJ448</f>
        <v>-8.8456886947428348</v>
      </c>
      <c r="G1592" s="126">
        <f>Sections!GC448</f>
        <v>419.39867098837692</v>
      </c>
      <c r="H1592" s="126">
        <f>Sections!GA448</f>
        <v>48.086393493509249</v>
      </c>
      <c r="I1592" s="126">
        <f>I1591+Sections!GB448</f>
        <v>69.096170732945339</v>
      </c>
    </row>
    <row r="1593" spans="2:9">
      <c r="B1593" s="126">
        <f>B$1169+Sections!FS449</f>
        <v>2906.8262350300001</v>
      </c>
      <c r="C1593" s="126">
        <f>Sections!FT449</f>
        <v>48.086393493509249</v>
      </c>
      <c r="D1593" s="126">
        <f>Sections!FU449</f>
        <v>173.11101657663329</v>
      </c>
      <c r="E1593" s="8">
        <f>Sections!FV449</f>
        <v>3</v>
      </c>
      <c r="F1593" s="120">
        <f>Sections!GJ449</f>
        <v>-8.8577509975083935</v>
      </c>
      <c r="G1593" s="126">
        <f>Sections!GC449</f>
        <v>416.21422305826957</v>
      </c>
      <c r="H1593" s="126">
        <f>Sections!GA449</f>
        <v>47.901834382595325</v>
      </c>
      <c r="I1593" s="126">
        <f>I1592+Sections!GB449</f>
        <v>69.117006621306373</v>
      </c>
    </row>
    <row r="1594" spans="2:9">
      <c r="B1594" s="126">
        <f>B$1169+Sections!FS450</f>
        <v>2907.8262350300001</v>
      </c>
      <c r="C1594" s="126">
        <f>Sections!FT450</f>
        <v>47.901834382595325</v>
      </c>
      <c r="D1594" s="126">
        <f>Sections!FU450</f>
        <v>172.44660377734317</v>
      </c>
      <c r="E1594" s="8">
        <f>Sections!FV450</f>
        <v>3</v>
      </c>
      <c r="F1594" s="120">
        <f>Sections!GJ450</f>
        <v>-8.8698297488686322</v>
      </c>
      <c r="G1594" s="126">
        <f>Sections!GC450</f>
        <v>413.02543269916646</v>
      </c>
      <c r="H1594" s="126">
        <f>Sections!GA450</f>
        <v>47.716308299362957</v>
      </c>
      <c r="I1594" s="126">
        <f>I1593+Sections!GB450</f>
        <v>69.137923153921449</v>
      </c>
    </row>
    <row r="1595" spans="2:9">
      <c r="B1595" s="126">
        <f>B$1169+Sections!FS451</f>
        <v>2908.8262350300001</v>
      </c>
      <c r="C1595" s="126">
        <f>Sections!FT451</f>
        <v>47.716308299362957</v>
      </c>
      <c r="D1595" s="126">
        <f>Sections!FU451</f>
        <v>171.77870987770666</v>
      </c>
      <c r="E1595" s="8">
        <f>Sections!FV451</f>
        <v>3</v>
      </c>
      <c r="F1595" s="120">
        <f>Sections!GJ451</f>
        <v>-8.8819249712534543</v>
      </c>
      <c r="G1595" s="126">
        <f>Sections!GC451</f>
        <v>409.83229398957377</v>
      </c>
      <c r="H1595" s="126">
        <f>Sections!GA451</f>
        <v>47.529803573940292</v>
      </c>
      <c r="I1595" s="126">
        <f>I1594+Sections!GB451</f>
        <v>69.15892138640217</v>
      </c>
    </row>
    <row r="1596" spans="2:9">
      <c r="B1596" s="126">
        <f>B$1169+Sections!FS452</f>
        <v>2909.8262350300001</v>
      </c>
      <c r="C1596" s="126">
        <f>Sections!FT452</f>
        <v>47.529803573940292</v>
      </c>
      <c r="D1596" s="126">
        <f>Sections!FU452</f>
        <v>171.10729286618505</v>
      </c>
      <c r="E1596" s="8">
        <f>Sections!FV452</f>
        <v>3</v>
      </c>
      <c r="F1596" s="120">
        <f>Sections!GJ452</f>
        <v>-8.8940366871233447</v>
      </c>
      <c r="G1596" s="126">
        <f>Sections!GC452</f>
        <v>406.6348009999225</v>
      </c>
      <c r="H1596" s="126">
        <f>Sections!GA452</f>
        <v>47.342308291876734</v>
      </c>
      <c r="I1596" s="126">
        <f>I1595+Sections!GB452</f>
        <v>69.180002397045513</v>
      </c>
    </row>
    <row r="1597" spans="2:9">
      <c r="B1597" s="126">
        <f>B$1169+Sections!FS453</f>
        <v>2910.8262350300001</v>
      </c>
      <c r="C1597" s="126">
        <f>Sections!FT453</f>
        <v>47.342308291876734</v>
      </c>
      <c r="D1597" s="126">
        <f>Sections!FU453</f>
        <v>170.43230985075624</v>
      </c>
      <c r="E1597" s="8">
        <f>Sections!FV453</f>
        <v>3</v>
      </c>
      <c r="F1597" s="120">
        <f>Sections!GJ453</f>
        <v>-8.9061649189694219</v>
      </c>
      <c r="G1597" s="126">
        <f>Sections!GC453</f>
        <v>403.43294779255808</v>
      </c>
      <c r="H1597" s="126">
        <f>Sections!GA453</f>
        <v>47.153810286817354</v>
      </c>
      <c r="I1597" s="126">
        <f>I1596+Sections!GB453</f>
        <v>69.201167287520192</v>
      </c>
    </row>
    <row r="1598" spans="2:9">
      <c r="B1598" s="126">
        <f>B$1169+Sections!FS454</f>
        <v>2911.8262350300001</v>
      </c>
      <c r="C1598" s="126">
        <f>Sections!FT454</f>
        <v>47.153810286817354</v>
      </c>
      <c r="D1598" s="126">
        <f>Sections!FU454</f>
        <v>169.75371703254248</v>
      </c>
      <c r="E1598" s="8">
        <f>Sections!FV454</f>
        <v>3</v>
      </c>
      <c r="F1598" s="120">
        <f>Sections!GJ454</f>
        <v>-8.918309689313471</v>
      </c>
      <c r="G1598" s="126">
        <f>Sections!GC454</f>
        <v>400.22672842172921</v>
      </c>
      <c r="H1598" s="126">
        <f>Sections!GA454</f>
        <v>46.964297132891659</v>
      </c>
      <c r="I1598" s="126">
        <f>I1597+Sections!GB454</f>
        <v>69.22241718357985</v>
      </c>
    </row>
    <row r="1599" spans="2:9">
      <c r="B1599" s="126">
        <f>B$1169+Sections!FS455</f>
        <v>2912.8262350300001</v>
      </c>
      <c r="C1599" s="126">
        <f>Sections!FT455</f>
        <v>46.964297132891659</v>
      </c>
      <c r="D1599" s="126">
        <f>Sections!FU455</f>
        <v>169.07146967840998</v>
      </c>
      <c r="E1599" s="8">
        <f>Sections!FV455</f>
        <v>3</v>
      </c>
      <c r="F1599" s="120">
        <f>Sections!GJ455</f>
        <v>-8.9304710207079889</v>
      </c>
      <c r="G1599" s="126">
        <f>Sections!GC455</f>
        <v>397.01613693357643</v>
      </c>
      <c r="H1599" s="126">
        <f>Sections!GA455</f>
        <v>46.773756136803037</v>
      </c>
      <c r="I1599" s="126">
        <f>I1598+Sections!GB455</f>
        <v>69.243753235804505</v>
      </c>
    </row>
    <row r="1600" spans="2:9">
      <c r="B1600" s="126">
        <f>B$1169+Sections!FS456</f>
        <v>2913.8262350300001</v>
      </c>
      <c r="C1600" s="126">
        <f>Sections!FT456</f>
        <v>46.773756136803037</v>
      </c>
      <c r="D1600" s="126">
        <f>Sections!FU456</f>
        <v>168.38552209249093</v>
      </c>
      <c r="E1600" s="8">
        <f>Sections!FV456</f>
        <v>3</v>
      </c>
      <c r="F1600" s="120">
        <f>Sections!GJ456</f>
        <v>-8.9426489357362264</v>
      </c>
      <c r="G1600" s="126">
        <f>Sections!GC456</f>
        <v>393.80116736612155</v>
      </c>
      <c r="H1600" s="126">
        <f>Sections!GA456</f>
        <v>46.582174329604314</v>
      </c>
      <c r="I1600" s="126">
        <f>I1599+Sections!GB456</f>
        <v>69.265176620371591</v>
      </c>
    </row>
    <row r="1601" spans="2:9">
      <c r="B1601" s="126">
        <f>B$1169+Sections!FS457</f>
        <v>2914.8262350300001</v>
      </c>
      <c r="C1601" s="126">
        <f>Sections!FT457</f>
        <v>46.582174329604314</v>
      </c>
      <c r="D1601" s="126">
        <f>Sections!FU457</f>
        <v>167.69582758657555</v>
      </c>
      <c r="E1601" s="8">
        <f>Sections!FV457</f>
        <v>3</v>
      </c>
      <c r="F1601" s="120">
        <f>Sections!GJ457</f>
        <v>-8.9548434570122311</v>
      </c>
      <c r="G1601" s="126">
        <f>Sections!GC457</f>
        <v>390.58181374925647</v>
      </c>
      <c r="H1601" s="126">
        <f>Sections!GA457</f>
        <v>46.389538458144017</v>
      </c>
      <c r="I1601" s="126">
        <f>I1600+Sections!GB457</f>
        <v>69.286688539857963</v>
      </c>
    </row>
    <row r="1602" spans="2:9">
      <c r="B1602" s="126">
        <f>B$1169+Sections!FS458</f>
        <v>2915.8262350300001</v>
      </c>
      <c r="C1602" s="126">
        <f>Sections!FT458</f>
        <v>46.389538458144017</v>
      </c>
      <c r="D1602" s="126">
        <f>Sections!FU458</f>
        <v>167.00233844931847</v>
      </c>
      <c r="E1602" s="8">
        <f>Sections!FV458</f>
        <v>3</v>
      </c>
      <c r="F1602" s="120">
        <f>Sections!GJ458</f>
        <v>-8.9670546071808843</v>
      </c>
      <c r="G1602" s="126">
        <f>Sections!GC458</f>
        <v>387.35807010473212</v>
      </c>
      <c r="H1602" s="126">
        <f>Sections!GA458</f>
        <v>46.19583497616707</v>
      </c>
      <c r="I1602" s="126">
        <f>I1601+Sections!GB458</f>
        <v>69.308290224074526</v>
      </c>
    </row>
    <row r="1603" spans="2:9">
      <c r="B1603" s="126">
        <f>B$1169+Sections!FS459</f>
        <v>2916.8262350300001</v>
      </c>
      <c r="C1603" s="126">
        <f>Sections!FT459</f>
        <v>46.19583497616707</v>
      </c>
      <c r="D1603" s="126">
        <f>Sections!FU459</f>
        <v>166.30500591420144</v>
      </c>
      <c r="E1603" s="8">
        <f>Sections!FV459</f>
        <v>3</v>
      </c>
      <c r="F1603" s="120">
        <f>Sections!GJ459</f>
        <v>-8.9792824089179497</v>
      </c>
      <c r="G1603" s="126">
        <f>Sections!GC459</f>
        <v>384.12993044614689</v>
      </c>
      <c r="H1603" s="126">
        <f>Sections!GA459</f>
        <v>46.001050035052728</v>
      </c>
      <c r="I1603" s="126">
        <f>I1602+Sections!GB459</f>
        <v>69.329982930935032</v>
      </c>
    </row>
    <row r="1604" spans="2:9">
      <c r="B1604" s="126">
        <f>B$1169+Sections!FS460</f>
        <v>2917.8262350300001</v>
      </c>
      <c r="C1604" s="126">
        <f>Sections!FT460</f>
        <v>46.001050035052728</v>
      </c>
      <c r="D1604" s="126">
        <f>Sections!FU460</f>
        <v>165.60378012618983</v>
      </c>
      <c r="E1604" s="8">
        <f>Sections!FV460</f>
        <v>3</v>
      </c>
      <c r="F1604" s="120">
        <f>Sections!GJ460</f>
        <v>-8.99152688493011</v>
      </c>
      <c r="G1604" s="126">
        <f>Sections!GC460</f>
        <v>380.89738877893643</v>
      </c>
      <c r="H1604" s="126">
        <f>Sections!GA460</f>
        <v>45.805169474171407</v>
      </c>
      <c r="I1604" s="126">
        <f>I1603+Sections!GB460</f>
        <v>69.351767947360841</v>
      </c>
    </row>
    <row r="1605" spans="2:9">
      <c r="B1605" s="126">
        <f>B$1169+Sections!FS461</f>
        <v>2918.8262350300001</v>
      </c>
      <c r="C1605" s="126">
        <f>Sections!FT461</f>
        <v>45.805169474171407</v>
      </c>
      <c r="D1605" s="126">
        <f>Sections!FU461</f>
        <v>164.89861010701708</v>
      </c>
      <c r="E1605" s="8">
        <f>Sections!FV461</f>
        <v>3</v>
      </c>
      <c r="F1605" s="120">
        <f>Sections!GJ461</f>
        <v>-9.0037880579550151</v>
      </c>
      <c r="G1605" s="126">
        <f>Sections!GC461</f>
        <v>377.66043910036149</v>
      </c>
      <c r="H1605" s="126">
        <f>Sections!GA461</f>
        <v>45.608178810841089</v>
      </c>
      <c r="I1605" s="126">
        <f>I1604+Sections!GB461</f>
        <v>69.373646590223416</v>
      </c>
    </row>
    <row r="1606" spans="2:9">
      <c r="B1606" s="126">
        <f>B$1169+Sections!FS462</f>
        <v>2919.8262350300001</v>
      </c>
      <c r="C1606" s="126">
        <f>Sections!FT462</f>
        <v>45.608178810841089</v>
      </c>
      <c r="D1606" s="126">
        <f>Sections!FU462</f>
        <v>164.18944371902793</v>
      </c>
      <c r="E1606" s="8">
        <f>Sections!FV462</f>
        <v>3</v>
      </c>
      <c r="F1606" s="120">
        <f>Sections!GJ462</f>
        <v>-9.0160659507613179</v>
      </c>
      <c r="G1606" s="126">
        <f>Sections!GC462</f>
        <v>374.41907539949767</v>
      </c>
      <c r="H1606" s="126">
        <f>Sections!GA462</f>
        <v>45.410063229862736</v>
      </c>
      <c r="I1606" s="126">
        <f>I1605+Sections!GB462</f>
        <v>69.395620207326516</v>
      </c>
    </row>
    <row r="1607" spans="2:9">
      <c r="B1607" s="126">
        <f>B$1169+Sections!FS463</f>
        <v>2920.8262350300001</v>
      </c>
      <c r="C1607" s="126">
        <f>Sections!FT463</f>
        <v>45.410063229862736</v>
      </c>
      <c r="D1607" s="126">
        <f>Sections!FU463</f>
        <v>163.47622762750586</v>
      </c>
      <c r="E1607" s="8">
        <f>Sections!FV463</f>
        <v>3</v>
      </c>
      <c r="F1607" s="120">
        <f>Sections!GJ463</f>
        <v>-9.0283605861487182</v>
      </c>
      <c r="G1607" s="126">
        <f>Sections!GC463</f>
        <v>371.17329165722373</v>
      </c>
      <c r="H1607" s="126">
        <f>Sections!GA463</f>
        <v>45.210807572612929</v>
      </c>
      <c r="I1607" s="126">
        <f>I1606+Sections!GB463</f>
        <v>69.417690178430192</v>
      </c>
    </row>
    <row r="1608" spans="2:9">
      <c r="B1608" s="126">
        <f>B$1169+Sections!FS464</f>
        <v>2921.8262350300001</v>
      </c>
      <c r="C1608" s="126">
        <f>Sections!FT464</f>
        <v>45.210807572612929</v>
      </c>
      <c r="D1608" s="126">
        <f>Sections!FU464</f>
        <v>162.75890726140653</v>
      </c>
      <c r="E1608" s="8">
        <f>Sections!FV464</f>
        <v>3</v>
      </c>
      <c r="F1608" s="120">
        <f>Sections!GJ464</f>
        <v>-9.0406719869480128</v>
      </c>
      <c r="G1608" s="126">
        <f>Sections!GC464</f>
        <v>367.92308184621021</v>
      </c>
      <c r="H1608" s="126">
        <f>Sections!GA464</f>
        <v>45.01039632567057</v>
      </c>
      <c r="I1608" s="126">
        <f>I1607+Sections!GB464</f>
        <v>69.439857916318672</v>
      </c>
    </row>
    <row r="1609" spans="2:9">
      <c r="B1609" s="126">
        <f>B$1169+Sections!FS465</f>
        <v>2922.8262350300001</v>
      </c>
      <c r="C1609" s="126">
        <f>Sections!FT465</f>
        <v>45.01039632567057</v>
      </c>
      <c r="D1609" s="126">
        <f>Sections!FU465</f>
        <v>162.03742677241405</v>
      </c>
      <c r="E1609" s="8">
        <f>Sections!FV465</f>
        <v>3</v>
      </c>
      <c r="F1609" s="120">
        <f>Sections!GJ465</f>
        <v>-9.0530001760211238</v>
      </c>
      <c r="G1609" s="126">
        <f>Sections!GC465</f>
        <v>364.66843993090896</v>
      </c>
      <c r="H1609" s="126">
        <f>Sections!GA465</f>
        <v>44.808813608953052</v>
      </c>
      <c r="I1609" s="126">
        <f>I1608+Sections!GB465</f>
        <v>69.462124867914611</v>
      </c>
    </row>
    <row r="1610" spans="2:9">
      <c r="B1610" s="126">
        <f>B$1169+Sections!FS466</f>
        <v>2923.8262350300001</v>
      </c>
      <c r="C1610" s="126">
        <f>Sections!FT466</f>
        <v>44.808813608953052</v>
      </c>
      <c r="D1610" s="126">
        <f>Sections!FU466</f>
        <v>161.311728992231</v>
      </c>
      <c r="E1610" s="8">
        <f>Sections!FV466</f>
        <v>3</v>
      </c>
      <c r="F1610" s="120">
        <f>Sections!GJ466</f>
        <v>-9.0653451762611521</v>
      </c>
      <c r="G1610" s="126">
        <f>Sections!GC466</f>
        <v>361.4093598675413</v>
      </c>
      <c r="H1610" s="126">
        <f>Sections!GA466</f>
        <v>44.606043163335769</v>
      </c>
      <c r="I1610" s="126">
        <f>I1609+Sections!GB466</f>
        <v>69.484492515442057</v>
      </c>
    </row>
    <row r="1611" spans="2:9">
      <c r="B1611" s="126">
        <f>B$1169+Sections!FS467</f>
        <v>2924.8262350300001</v>
      </c>
      <c r="C1611" s="126">
        <f>Sections!FT467</f>
        <v>44.606043163335769</v>
      </c>
      <c r="D1611" s="126">
        <f>Sections!FU467</f>
        <v>160.58175538800879</v>
      </c>
      <c r="E1611" s="8">
        <f>Sections!FV467</f>
        <v>3</v>
      </c>
      <c r="F1611" s="120">
        <f>Sections!GJ467</f>
        <v>-9.0777070105924178</v>
      </c>
      <c r="G1611" s="126">
        <f>Sections!GC467</f>
        <v>358.14583560408727</v>
      </c>
      <c r="H1611" s="126">
        <f>Sections!GA467</f>
        <v>44.402068337727115</v>
      </c>
      <c r="I1611" s="126">
        <f>I1610+Sections!GB467</f>
        <v>69.506962377640804</v>
      </c>
    </row>
    <row r="1612" spans="2:9">
      <c r="B1612" s="126">
        <f>B$1169+Sections!FS468</f>
        <v>2925.8262350300001</v>
      </c>
      <c r="C1612" s="126">
        <f>Sections!FT468</f>
        <v>44.402068337727115</v>
      </c>
      <c r="D1612" s="126">
        <f>Sections!FU468</f>
        <v>159.84744601581761</v>
      </c>
      <c r="E1612" s="8">
        <f>Sections!FV468</f>
        <v>3</v>
      </c>
      <c r="F1612" s="120">
        <f>Sections!GJ468</f>
        <v>-9.0900857019704979</v>
      </c>
      <c r="G1612" s="126">
        <f>Sections!GC468</f>
        <v>354.87786108027393</v>
      </c>
      <c r="H1612" s="126">
        <f>Sections!GA468</f>
        <v>44.196872075569416</v>
      </c>
      <c r="I1612" s="126">
        <f>I1611+Sections!GB468</f>
        <v>69.529536011034949</v>
      </c>
    </row>
    <row r="1613" spans="2:9">
      <c r="B1613" s="126">
        <f>B$1169+Sections!FS469</f>
        <v>2926.8262350300001</v>
      </c>
      <c r="C1613" s="126">
        <f>Sections!FT469</f>
        <v>44.196872075569416</v>
      </c>
      <c r="D1613" s="126">
        <f>Sections!FU469</f>
        <v>159.1087394720499</v>
      </c>
      <c r="E1613" s="8">
        <f>Sections!FV469</f>
        <v>3</v>
      </c>
      <c r="F1613" s="120">
        <f>Sections!GJ469</f>
        <v>-9.102481273382276</v>
      </c>
      <c r="G1613" s="126">
        <f>Sections!GC469</f>
        <v>351.60543022756457</v>
      </c>
      <c r="H1613" s="126">
        <f>Sections!GA469</f>
        <v>43.990436900734267</v>
      </c>
      <c r="I1613" s="126">
        <f>I1612+Sections!GB469</f>
        <v>69.552215011258639</v>
      </c>
    </row>
    <row r="1614" spans="2:9">
      <c r="B1614" s="126">
        <f>B$1169+Sections!FS470</f>
        <v>2927.8262350300001</v>
      </c>
      <c r="C1614" s="126">
        <f>Sections!FT470</f>
        <v>43.990436900734267</v>
      </c>
      <c r="D1614" s="126">
        <f>Sections!FU470</f>
        <v>158.36557284264336</v>
      </c>
      <c r="E1614" s="8">
        <f>Sections!FV470</f>
        <v>3</v>
      </c>
      <c r="F1614" s="120">
        <f>Sections!GJ470</f>
        <v>-9.1148937478459793</v>
      </c>
      <c r="G1614" s="126">
        <f>Sections!GC470</f>
        <v>348.32853696914691</v>
      </c>
      <c r="H1614" s="126">
        <f>Sections!GA470</f>
        <v>43.782744902778667</v>
      </c>
      <c r="I1614" s="126">
        <f>I1613+Sections!GB470</f>
        <v>69.575001014442137</v>
      </c>
    </row>
    <row r="1615" spans="2:9">
      <c r="B1615" s="126">
        <f>B$1169+Sections!FS471</f>
        <v>2928.8262350300001</v>
      </c>
      <c r="C1615" s="126">
        <f>Sections!FT471</f>
        <v>43.782744902778667</v>
      </c>
      <c r="D1615" s="126">
        <f>Sections!FU471</f>
        <v>157.6178816500032</v>
      </c>
      <c r="E1615" s="8">
        <f>Sections!FV471</f>
        <v>3</v>
      </c>
      <c r="F1615" s="120">
        <f>Sections!GJ471</f>
        <v>-9.1273231484112234</v>
      </c>
      <c r="G1615" s="126">
        <f>Sections!GC471</f>
        <v>345.04717521992245</v>
      </c>
      <c r="H1615" s="126">
        <f>Sections!GA471</f>
        <v>43.573777721526149</v>
      </c>
      <c r="I1615" s="126">
        <f>I1614+Sections!GB471</f>
        <v>69.597895698661674</v>
      </c>
    </row>
    <row r="1616" spans="2:9">
      <c r="B1616" s="126">
        <f>B$1169+Sections!FS472</f>
        <v>2929.8262350300001</v>
      </c>
      <c r="C1616" s="126">
        <f>Sections!FT472</f>
        <v>43.573777721526149</v>
      </c>
      <c r="D1616" s="126">
        <f>Sections!FU472</f>
        <v>156.86559979749413</v>
      </c>
      <c r="E1616" s="8">
        <f>Sections!FV472</f>
        <v>3</v>
      </c>
      <c r="F1616" s="120">
        <f>Sections!GJ472</f>
        <v>-9.1397694981590565</v>
      </c>
      <c r="G1616" s="126">
        <f>Sections!GC472</f>
        <v>341.76133888649434</v>
      </c>
      <c r="H1616" s="126">
        <f>Sections!GA472</f>
        <v>43.363516530934739</v>
      </c>
      <c r="I1616" s="126">
        <f>I1615+Sections!GB472</f>
        <v>69.620900785456669</v>
      </c>
    </row>
    <row r="1617" spans="2:9">
      <c r="B1617" s="126">
        <f>B$1169+Sections!FS473</f>
        <v>2930.8262350300001</v>
      </c>
      <c r="C1617" s="126">
        <f>Sections!FT473</f>
        <v>43.363516530934739</v>
      </c>
      <c r="D1617" s="126">
        <f>Sections!FU473</f>
        <v>156.10865951136506</v>
      </c>
      <c r="E1617" s="8">
        <f>Sections!FV473</f>
        <v>3</v>
      </c>
      <c r="F1617" s="120">
        <f>Sections!GJ473</f>
        <v>-9.152232820202002</v>
      </c>
      <c r="G1617" s="126">
        <f>Sections!GC473</f>
        <v>338.47102186715705</v>
      </c>
      <c r="H1617" s="126">
        <f>Sections!GA473</f>
        <v>43.151942022210847</v>
      </c>
      <c r="I1617" s="126">
        <f>I1616+Sections!GB473</f>
        <v>69.644018041418178</v>
      </c>
    </row>
    <row r="1618" spans="2:9">
      <c r="B1618" s="126">
        <f>B$1169+Sections!FS474</f>
        <v>2931.8262350300001</v>
      </c>
      <c r="C1618" s="126">
        <f>Sections!FT474</f>
        <v>43.151942022210847</v>
      </c>
      <c r="D1618" s="126">
        <f>Sections!FU474</f>
        <v>155.34699127995904</v>
      </c>
      <c r="E1618" s="8">
        <f>Sections!FV474</f>
        <v>3</v>
      </c>
      <c r="F1618" s="120">
        <f>Sections!GJ474</f>
        <v>-9.164713137684096</v>
      </c>
      <c r="G1618" s="126">
        <f>Sections!GC474</f>
        <v>335.17621805188429</v>
      </c>
      <c r="H1618" s="126">
        <f>Sections!GA474</f>
        <v>42.93903438612562</v>
      </c>
      <c r="I1618" s="126">
        <f>I1617+Sections!GB474</f>
        <v>69.667249279852669</v>
      </c>
    </row>
    <row r="1619" spans="2:9">
      <c r="B1619" s="126">
        <f>B$1169+Sections!FS475</f>
        <v>2932.8262350300001</v>
      </c>
      <c r="C1619" s="126">
        <f>Sections!FT475</f>
        <v>42.93903438612562</v>
      </c>
      <c r="D1619" s="126">
        <f>Sections!FU475</f>
        <v>154.58052379005224</v>
      </c>
      <c r="E1619" s="8">
        <f>Sections!FV475</f>
        <v>3</v>
      </c>
      <c r="F1619" s="120">
        <f>Sections!GJ475</f>
        <v>-9.1772104737809368</v>
      </c>
      <c r="G1619" s="126">
        <f>Sections!GC475</f>
        <v>331.87692132231808</v>
      </c>
      <c r="H1619" s="126">
        <f>Sections!GA475</f>
        <v>42.724773294487079</v>
      </c>
      <c r="I1619" s="126">
        <f>I1618+Sections!GB475</f>
        <v>69.690596362525625</v>
      </c>
    </row>
    <row r="1620" spans="2:9">
      <c r="B1620" s="126">
        <f>B$1169+Sections!FS476</f>
        <v>2933.8262350300001</v>
      </c>
      <c r="C1620" s="126">
        <f>Sections!FT476</f>
        <v>42.724773294487079</v>
      </c>
      <c r="D1620" s="126">
        <f>Sections!FU476</f>
        <v>153.8091838601535</v>
      </c>
      <c r="E1620" s="8">
        <f>Sections!FV476</f>
        <v>2</v>
      </c>
      <c r="F1620" s="120">
        <f>Sections!GJ476</f>
        <v>-9.1897248516997294</v>
      </c>
      <c r="G1620" s="126">
        <f>Sections!GC476</f>
        <v>328.57312555175696</v>
      </c>
      <c r="H1620" s="126">
        <f>Sections!GA476</f>
        <v>42.509137880718271</v>
      </c>
      <c r="I1620" s="126">
        <f>I1619+Sections!GB476</f>
        <v>69.714061201489642</v>
      </c>
    </row>
    <row r="1621" spans="2:9">
      <c r="B1621" s="126">
        <f>B$1169+Sections!FS477</f>
        <v>2934.8262350300001</v>
      </c>
      <c r="C1621" s="126">
        <f>Sections!FT477</f>
        <v>42.509137880718271</v>
      </c>
      <c r="D1621" s="126">
        <f>Sections!FU477</f>
        <v>153.03289637058577</v>
      </c>
      <c r="E1621" s="8">
        <f>Sections!FV477</f>
        <v>2</v>
      </c>
      <c r="F1621" s="120">
        <f>Sections!GJ477</f>
        <v>-9.2022562946793194</v>
      </c>
      <c r="G1621" s="126">
        <f>Sections!GC477</f>
        <v>325.26482460514507</v>
      </c>
      <c r="H1621" s="126">
        <f>Sections!GA477</f>
        <v>42.292106719487961</v>
      </c>
      <c r="I1621" s="126">
        <f>I1620+Sections!GB477</f>
        <v>69.737645761002057</v>
      </c>
    </row>
    <row r="1622" spans="2:9">
      <c r="B1622" s="126">
        <f>B$1169+Sections!FS478</f>
        <v>2935.8262350300001</v>
      </c>
      <c r="C1622" s="126">
        <f>Sections!FT478</f>
        <v>42.292106719487961</v>
      </c>
      <c r="D1622" s="126">
        <f>Sections!FU478</f>
        <v>152.25158419015668</v>
      </c>
      <c r="E1622" s="8">
        <f>Sections!FV478</f>
        <v>2</v>
      </c>
      <c r="F1622" s="120">
        <f>Sections!GJ478</f>
        <v>-9.214804825990246</v>
      </c>
      <c r="G1622" s="126">
        <f>Sections!GC478</f>
        <v>321.95201233906056</v>
      </c>
      <c r="H1622" s="126">
        <f>Sections!GA478</f>
        <v>42.073657805336801</v>
      </c>
      <c r="I1622" s="126">
        <f>I1621+Sections!GB478</f>
        <v>69.761352059537543</v>
      </c>
    </row>
    <row r="1623" spans="2:9">
      <c r="B1623" s="126">
        <f>B$1169+Sections!FS479</f>
        <v>2936.8262350300001</v>
      </c>
      <c r="C1623" s="126">
        <f>Sections!FT479</f>
        <v>42.073657805336801</v>
      </c>
      <c r="D1623" s="126">
        <f>Sections!FU479</f>
        <v>151.46516809921249</v>
      </c>
      <c r="E1623" s="8">
        <f>Sections!FV479</f>
        <v>2</v>
      </c>
      <c r="F1623" s="120">
        <f>Sections!GJ479</f>
        <v>-9.2273704689347777</v>
      </c>
      <c r="G1623" s="126">
        <f>Sections!GC479</f>
        <v>318.63468260170407</v>
      </c>
      <c r="H1623" s="126">
        <f>Sections!GA479</f>
        <v>41.853768530237616</v>
      </c>
      <c r="I1623" s="126">
        <f>I1622+Sections!GB479</f>
        <v>69.785182171901567</v>
      </c>
    </row>
    <row r="1624" spans="2:9">
      <c r="B1624" s="126">
        <f>B$1169+Sections!FS480</f>
        <v>2937.8262350300001</v>
      </c>
      <c r="C1624" s="126">
        <f>Sections!FT480</f>
        <v>41.853768530237616</v>
      </c>
      <c r="D1624" s="126">
        <f>Sections!FU480</f>
        <v>150.67356670885542</v>
      </c>
      <c r="E1624" s="8">
        <f>Sections!FV480</f>
        <v>2</v>
      </c>
      <c r="F1624" s="120">
        <f>Sections!GJ480</f>
        <v>-9.2399532468469623</v>
      </c>
      <c r="G1624" s="126">
        <f>Sections!GC480</f>
        <v>315.31282923288751</v>
      </c>
      <c r="H1624" s="126">
        <f>Sections!GA480</f>
        <v>41.632415660024037</v>
      </c>
      <c r="I1624" s="126">
        <f>I1623+Sections!GB480</f>
        <v>69.809138231450802</v>
      </c>
    </row>
    <row r="1625" spans="2:9">
      <c r="B1625" s="126">
        <f>B$1169+Sections!FS481</f>
        <v>2938.8262350300001</v>
      </c>
      <c r="C1625" s="126">
        <f>Sections!FT481</f>
        <v>41.632415660024037</v>
      </c>
      <c r="D1625" s="126">
        <f>Sections!FU481</f>
        <v>149.87669637608653</v>
      </c>
      <c r="E1625" s="8">
        <f>Sections!FV481</f>
        <v>2</v>
      </c>
      <c r="F1625" s="120">
        <f>Sections!GJ481</f>
        <v>-9.2525531830926617</v>
      </c>
      <c r="G1625" s="126">
        <f>Sections!GC481</f>
        <v>311.98644606402263</v>
      </c>
      <c r="H1625" s="126">
        <f>Sections!GA481</f>
        <v>41.409575309616848</v>
      </c>
      <c r="I1625" s="126">
        <f>I1624+Sections!GB481</f>
        <v>69.833222432427277</v>
      </c>
    </row>
    <row r="1626" spans="2:9">
      <c r="B1626" s="126">
        <f>B$1169+Sections!FS482</f>
        <v>2939.8262350300001</v>
      </c>
      <c r="C1626" s="126">
        <f>Sections!FT482</f>
        <v>41.409575309616848</v>
      </c>
      <c r="D1626" s="126">
        <f>Sections!FU482</f>
        <v>149.07447111462065</v>
      </c>
      <c r="E1626" s="8">
        <f>Sections!FV482</f>
        <v>2</v>
      </c>
      <c r="F1626" s="120">
        <f>Sections!GJ482</f>
        <v>-9.265170301069606</v>
      </c>
      <c r="G1626" s="126">
        <f>Sections!GC482</f>
        <v>308.65552691810927</v>
      </c>
      <c r="H1626" s="126">
        <f>Sections!GA482</f>
        <v>41.185222916972172</v>
      </c>
      <c r="I1626" s="126">
        <f>I1625+Sections!GB482</f>
        <v>69.8574370324135</v>
      </c>
    </row>
    <row r="1627" spans="2:9">
      <c r="B1627" s="126">
        <f>B$1169+Sections!FS483</f>
        <v>2940.8262350300001</v>
      </c>
      <c r="C1627" s="126">
        <f>Sections!FT483</f>
        <v>41.185222916972172</v>
      </c>
      <c r="D1627" s="126">
        <f>Sections!FU483</f>
        <v>148.26680250109982</v>
      </c>
      <c r="E1627" s="8">
        <f>Sections!FV483</f>
        <v>2</v>
      </c>
      <c r="F1627" s="120">
        <f>Sections!GJ483</f>
        <v>-9.2778046242074286</v>
      </c>
      <c r="G1627" s="126">
        <f>Sections!GC483</f>
        <v>305.32006560972417</v>
      </c>
      <c r="H1627" s="126">
        <f>Sections!GA483</f>
        <v>40.959333215669844</v>
      </c>
      <c r="I1627" s="126">
        <f>I1626+Sections!GB483</f>
        <v>69.881784354916164</v>
      </c>
    </row>
    <row r="1628" spans="2:9">
      <c r="B1628" s="126">
        <f>B$1169+Sections!FS484</f>
        <v>2941.8262350300001</v>
      </c>
      <c r="C1628" s="126">
        <f>Sections!FT484</f>
        <v>40.959333215669844</v>
      </c>
      <c r="D1628" s="126">
        <f>Sections!FU484</f>
        <v>147.45359957641145</v>
      </c>
      <c r="E1628" s="8">
        <f>Sections!FV484</f>
        <v>2</v>
      </c>
      <c r="F1628" s="120">
        <f>Sections!GJ484</f>
        <v>-9.2904561759677122</v>
      </c>
      <c r="G1628" s="126">
        <f>Sections!GC484</f>
        <v>301.9800559450095</v>
      </c>
      <c r="H1628" s="126">
        <f>Sections!GA484</f>
        <v>40.731880206054072</v>
      </c>
      <c r="I1628" s="126">
        <f>I1627+Sections!GB484</f>
        <v>69.906266792086925</v>
      </c>
    </row>
    <row r="1629" spans="2:9">
      <c r="B1629" s="126">
        <f>B$1169+Sections!FS485</f>
        <v>2942.8262350300001</v>
      </c>
      <c r="C1629" s="126">
        <f>Sections!FT485</f>
        <v>40.731880206054072</v>
      </c>
      <c r="D1629" s="126">
        <f>Sections!FU485</f>
        <v>146.63476874179466</v>
      </c>
      <c r="E1629" s="8">
        <f>Sections!FV485</f>
        <v>2</v>
      </c>
      <c r="F1629" s="120">
        <f>Sections!GJ485</f>
        <v>-9.3031249798440321</v>
      </c>
      <c r="G1629" s="126">
        <f>Sections!GC485</f>
        <v>298.63549172166108</v>
      </c>
      <c r="H1629" s="126">
        <f>Sections!GA485</f>
        <v>40.502837124831778</v>
      </c>
      <c r="I1629" s="126">
        <f>I1628+Sections!GB485</f>
        <v>69.93088680758909</v>
      </c>
    </row>
    <row r="1630" spans="2:9">
      <c r="B1630" s="126">
        <f>B$1169+Sections!FS486</f>
        <v>2943.8262350300001</v>
      </c>
      <c r="C1630" s="126">
        <f>Sections!FT486</f>
        <v>40.502837124831778</v>
      </c>
      <c r="D1630" s="126">
        <f>Sections!FU486</f>
        <v>145.8102136493944</v>
      </c>
      <c r="E1630" s="8">
        <f>Sections!FV486</f>
        <v>2</v>
      </c>
      <c r="F1630" s="120">
        <f>Sections!GJ486</f>
        <v>-9.3158110593620016</v>
      </c>
      <c r="G1630" s="126">
        <f>Sections!GC486</f>
        <v>295.28636672891719</v>
      </c>
      <c r="H1630" s="126">
        <f>Sections!GA486</f>
        <v>40.272176413026493</v>
      </c>
      <c r="I1630" s="126">
        <f>I1629+Sections!GB486</f>
        <v>69.955646939620053</v>
      </c>
    </row>
    <row r="1631" spans="2:9">
      <c r="B1631" s="126">
        <f>B$1169+Sections!FS487</f>
        <v>2944.8262350300001</v>
      </c>
      <c r="C1631" s="126">
        <f>Sections!FT487</f>
        <v>40.272176413026493</v>
      </c>
      <c r="D1631" s="126">
        <f>Sections!FU487</f>
        <v>144.97983508689538</v>
      </c>
      <c r="E1631" s="8">
        <f>Sections!FV487</f>
        <v>2</v>
      </c>
      <c r="F1631" s="120">
        <f>Sections!GJ487</f>
        <v>-9.3285144380793117</v>
      </c>
      <c r="G1631" s="126">
        <f>Sections!GC487</f>
        <v>291.93267474754697</v>
      </c>
      <c r="H1631" s="126">
        <f>Sections!GA487</f>
        <v>40.039869682177653</v>
      </c>
      <c r="I1631" s="126">
        <f>I1630+Sections!GB487</f>
        <v>69.980549804099795</v>
      </c>
    </row>
    <row r="1632" spans="2:9">
      <c r="B1632" s="126">
        <f>B$1169+Sections!FS488</f>
        <v>2945.8262350300001</v>
      </c>
      <c r="C1632" s="126">
        <f>Sections!FT488</f>
        <v>40.039869682177653</v>
      </c>
      <c r="D1632" s="126">
        <f>Sections!FU488</f>
        <v>144.14353085583954</v>
      </c>
      <c r="E1632" s="8">
        <f>Sections!FV488</f>
        <v>2</v>
      </c>
      <c r="F1632" s="120">
        <f>Sections!GJ488</f>
        <v>-9.341235139585784</v>
      </c>
      <c r="G1632" s="126">
        <f>Sections!GC488</f>
        <v>288.57440954983844</v>
      </c>
      <c r="H1632" s="126">
        <f>Sections!GA488</f>
        <v>39.805887678666302</v>
      </c>
      <c r="I1632" s="126">
        <f>I1631+Sections!GB488</f>
        <v>70.005598098036828</v>
      </c>
    </row>
    <row r="1633" spans="2:9">
      <c r="B1633" s="126">
        <f>B$1169+Sections!FS489</f>
        <v>2946.8262350300001</v>
      </c>
      <c r="C1633" s="126">
        <f>Sections!FT489</f>
        <v>39.805887678666302</v>
      </c>
      <c r="D1633" s="126">
        <f>Sections!FU489</f>
        <v>143.3011956431987</v>
      </c>
      <c r="E1633" s="8">
        <f>Sections!FV489</f>
        <v>2</v>
      </c>
      <c r="F1633" s="120">
        <f>Sections!GJ489</f>
        <v>-9.3539731875034011</v>
      </c>
      <c r="G1633" s="126">
        <f>Sections!GC489</f>
        <v>285.21156489958759</v>
      </c>
      <c r="H1633" s="126">
        <f>Sections!GA489</f>
        <v>39.570200246038574</v>
      </c>
      <c r="I1633" s="126">
        <f>I1632+Sections!GB489</f>
        <v>70.030794603083748</v>
      </c>
    </row>
    <row r="1634" spans="2:9">
      <c r="B1634" s="126">
        <f>B$1169+Sections!FS490</f>
        <v>2947.8262350300001</v>
      </c>
      <c r="C1634" s="126">
        <f>Sections!FT490</f>
        <v>39.570200246038574</v>
      </c>
      <c r="D1634" s="126">
        <f>Sections!FU490</f>
        <v>142.45272088573887</v>
      </c>
      <c r="E1634" s="8">
        <f>Sections!FV490</f>
        <v>2</v>
      </c>
      <c r="F1634" s="120">
        <f>Sections!GJ490</f>
        <v>-9.3667286054863599</v>
      </c>
      <c r="G1634" s="126">
        <f>Sections!GC490</f>
        <v>281.84413455208642</v>
      </c>
      <c r="H1634" s="126">
        <f>Sections!GA490</f>
        <v>39.332776285187627</v>
      </c>
      <c r="I1634" s="126">
        <f>I1633+Sections!GB490</f>
        <v>70.056142189295642</v>
      </c>
    </row>
    <row r="1635" spans="2:9">
      <c r="B1635" s="126">
        <f>B$1169+Sections!FS491</f>
        <v>2948.8262350300001</v>
      </c>
      <c r="C1635" s="126">
        <f>Sections!FT491</f>
        <v>39.332776285187627</v>
      </c>
      <c r="D1635" s="126">
        <f>Sections!FU491</f>
        <v>141.59799462667547</v>
      </c>
      <c r="E1635" s="8">
        <f>Sections!FV491</f>
        <v>2</v>
      </c>
      <c r="F1635" s="120">
        <f>Sections!GJ491</f>
        <v>-9.379501417221114</v>
      </c>
      <c r="G1635" s="126">
        <f>Sections!GC491</f>
        <v>278.47211225411127</v>
      </c>
      <c r="H1635" s="126">
        <f>Sections!GA491</f>
        <v>39.093583712243316</v>
      </c>
      <c r="I1635" s="126">
        <f>I1634+Sections!GB491</f>
        <v>70.081643819105636</v>
      </c>
    </row>
    <row r="1636" spans="2:9">
      <c r="B1636" s="126">
        <f>B$1169+Sections!FS492</f>
        <v>2949.8262350300001</v>
      </c>
      <c r="C1636" s="126">
        <f>Sections!FT492</f>
        <v>39.093583712243316</v>
      </c>
      <c r="D1636" s="126">
        <f>Sections!FU492</f>
        <v>140.73690136407595</v>
      </c>
      <c r="E1636" s="8">
        <f>Sections!FV492</f>
        <v>2</v>
      </c>
      <c r="F1636" s="120">
        <f>Sections!GJ492</f>
        <v>-9.3922916464264166</v>
      </c>
      <c r="G1636" s="126">
        <f>Sections!GC492</f>
        <v>275.09549174391168</v>
      </c>
      <c r="H1636" s="126">
        <f>Sections!GA492</f>
        <v>38.852589414005898</v>
      </c>
      <c r="I1636" s="126">
        <f>I1635+Sections!GB492</f>
        <v>70.107302551533209</v>
      </c>
    </row>
    <row r="1637" spans="2:9">
      <c r="B1637" s="126">
        <f>B$1169+Sections!FS493</f>
        <v>2950.8262350300001</v>
      </c>
      <c r="C1637" s="126">
        <f>Sections!FT493</f>
        <v>38.852589414005898</v>
      </c>
      <c r="D1637" s="126">
        <f>Sections!FU493</f>
        <v>139.86932189042125</v>
      </c>
      <c r="E1637" s="8">
        <f>Sections!FV493</f>
        <v>2</v>
      </c>
      <c r="F1637" s="120">
        <f>Sections!GJ493</f>
        <v>-9.4050993168533612</v>
      </c>
      <c r="G1637" s="126">
        <f>Sections!GC493</f>
        <v>271.71426675119818</v>
      </c>
      <c r="H1637" s="126">
        <f>Sections!GA493</f>
        <v>38.609759200746339</v>
      </c>
      <c r="I1637" s="126">
        <f>I1636+Sections!GB493</f>
        <v>70.133121546642002</v>
      </c>
    </row>
    <row r="1638" spans="2:9">
      <c r="B1638" s="126">
        <f>B$1169+Sections!FS494</f>
        <v>2951.8262350300001</v>
      </c>
      <c r="C1638" s="126">
        <f>Sections!FT494</f>
        <v>38.609759200746339</v>
      </c>
      <c r="D1638" s="126">
        <f>Sections!FU494</f>
        <v>138.99513312268684</v>
      </c>
      <c r="E1638" s="8">
        <f>Sections!FV494</f>
        <v>2</v>
      </c>
      <c r="F1638" s="120">
        <f>Sections!GJ494</f>
        <v>-9.4179244522854333</v>
      </c>
      <c r="G1638" s="126">
        <f>Sections!GC494</f>
        <v>268.32843099713097</v>
      </c>
      <c r="H1638" s="126">
        <f>Sections!GA494</f>
        <v>38.365057756180242</v>
      </c>
      <c r="I1638" s="126">
        <f>I1637+Sections!GB494</f>
        <v>70.159104070265528</v>
      </c>
    </row>
    <row r="1639" spans="2:9">
      <c r="B1639" s="126">
        <f>B$1169+Sections!FS495</f>
        <v>2952.8262350300001</v>
      </c>
      <c r="C1639" s="126">
        <f>Sections!FT495</f>
        <v>38.365057756180242</v>
      </c>
      <c r="D1639" s="126">
        <f>Sections!FU495</f>
        <v>138.11420792224888</v>
      </c>
      <c r="E1639" s="8">
        <f>Sections!FV495</f>
        <v>2</v>
      </c>
      <c r="F1639" s="120">
        <f>Sections!GJ495</f>
        <v>-9.430767076538551</v>
      </c>
      <c r="G1639" s="126">
        <f>Sections!GC495</f>
        <v>264.93797819430824</v>
      </c>
      <c r="H1639" s="126">
        <f>Sections!GA495</f>
        <v>38.118448584405535</v>
      </c>
      <c r="I1639" s="126">
        <f>I1638+Sections!GB495</f>
        <v>70.185253499020718</v>
      </c>
    </row>
    <row r="1640" spans="2:9">
      <c r="B1640" s="126">
        <f>B$1169+Sections!FS496</f>
        <v>2953.8262350300001</v>
      </c>
      <c r="C1640" s="126">
        <f>Sections!FT496</f>
        <v>38.118448584405535</v>
      </c>
      <c r="D1640" s="126">
        <f>Sections!FU496</f>
        <v>137.22641490385993</v>
      </c>
      <c r="E1640" s="8">
        <f>Sections!FV496</f>
        <v>2</v>
      </c>
      <c r="F1640" s="120">
        <f>Sections!GJ496</f>
        <v>-9.4436272134611023</v>
      </c>
      <c r="G1640" s="126">
        <f>Sections!GC496</f>
        <v>261.54290204675431</v>
      </c>
      <c r="H1640" s="126">
        <f>Sections!GA496</f>
        <v>37.869893953575392</v>
      </c>
      <c r="I1640" s="126">
        <f>I1639+Sections!GB496</f>
        <v>70.211573325630965</v>
      </c>
    </row>
    <row r="1641" spans="2:9">
      <c r="B1641" s="126">
        <f>B$1169+Sections!FS497</f>
        <v>2954.8262350300001</v>
      </c>
      <c r="C1641" s="126">
        <f>Sections!FT497</f>
        <v>37.869893953575392</v>
      </c>
      <c r="D1641" s="126">
        <f>Sections!FU497</f>
        <v>136.33161823287142</v>
      </c>
      <c r="E1641" s="8">
        <f>Sections!FV497</f>
        <v>2</v>
      </c>
      <c r="F1641" s="120">
        <f>Sections!GJ497</f>
        <v>-9.4565048869340043</v>
      </c>
      <c r="G1641" s="126">
        <f>Sections!GC497</f>
        <v>258.14319624990827</v>
      </c>
      <c r="H1641" s="126">
        <f>Sections!GA497</f>
        <v>37.61935483605717</v>
      </c>
      <c r="I1641" s="126">
        <f>I1640+Sections!GB497</f>
        <v>70.238067164582432</v>
      </c>
    </row>
    <row r="1642" spans="2:9">
      <c r="B1642" s="126">
        <f>B$1169+Sections!FS498</f>
        <v>2955.8262350300001</v>
      </c>
      <c r="C1642" s="126">
        <f>Sections!FT498</f>
        <v>37.61935483605717</v>
      </c>
      <c r="D1642" s="126">
        <f>Sections!FU498</f>
        <v>135.42967740980581</v>
      </c>
      <c r="E1642" s="8">
        <f>Sections!FV498</f>
        <v>2</v>
      </c>
      <c r="F1642" s="120">
        <f>Sections!GJ498</f>
        <v>-9.4694001208707324</v>
      </c>
      <c r="G1642" s="126">
        <f>Sections!GC498</f>
        <v>254.73885449061203</v>
      </c>
      <c r="H1642" s="126">
        <f>Sections!GA498</f>
        <v>37.36679084480545</v>
      </c>
      <c r="I1642" s="126">
        <f>I1641+Sections!GB498</f>
        <v>70.264738758139359</v>
      </c>
    </row>
    <row r="1643" spans="2:9">
      <c r="B1643" s="126">
        <f>B$1169+Sections!FS499</f>
        <v>2956.8262350300001</v>
      </c>
      <c r="C1643" s="126">
        <f>Sections!FT499</f>
        <v>37.36679084480545</v>
      </c>
      <c r="D1643" s="126">
        <f>Sections!FU499</f>
        <v>134.52044704129963</v>
      </c>
      <c r="E1643" s="8">
        <f>Sections!FV499</f>
        <v>2</v>
      </c>
      <c r="F1643" s="120">
        <f>Sections!GJ499</f>
        <v>-9.4823129392173744</v>
      </c>
      <c r="G1643" s="126">
        <f>Sections!GC499</f>
        <v>251.32987044709856</v>
      </c>
      <c r="H1643" s="126">
        <f>Sections!GA499</f>
        <v>37.112160165651929</v>
      </c>
      <c r="I1643" s="126">
        <f>I1642+Sections!GB499</f>
        <v>70.291591982746667</v>
      </c>
    </row>
    <row r="1644" spans="2:9">
      <c r="B1644" s="126">
        <f>B$1169+Sections!FS500</f>
        <v>2957.8262350300001</v>
      </c>
      <c r="C1644" s="126">
        <f>Sections!FT500</f>
        <v>37.112160165651929</v>
      </c>
      <c r="D1644" s="126">
        <f>Sections!FU500</f>
        <v>133.60377659634696</v>
      </c>
      <c r="E1644" s="8">
        <f>Sections!FV500</f>
        <v>2</v>
      </c>
      <c r="F1644" s="120">
        <f>Sections!GJ500</f>
        <v>-9.4952433659526712</v>
      </c>
      <c r="G1644" s="126">
        <f>Sections!GC500</f>
        <v>247.91623778898034</v>
      </c>
      <c r="H1644" s="126">
        <f>Sections!GA500</f>
        <v>36.855419485186928</v>
      </c>
      <c r="I1644" s="126">
        <f>I1643+Sections!GB500</f>
        <v>70.318630855850813</v>
      </c>
    </row>
    <row r="1645" spans="2:9">
      <c r="B1645" s="126">
        <f>B$1169+Sections!FS501</f>
        <v>2958.8262350300001</v>
      </c>
      <c r="C1645" s="126">
        <f>Sections!FT501</f>
        <v>36.855419485186928</v>
      </c>
      <c r="D1645" s="126">
        <f>Sections!FU501</f>
        <v>132.67951014667295</v>
      </c>
      <c r="E1645" s="8">
        <f>Sections!FV501</f>
        <v>2</v>
      </c>
      <c r="F1645" s="120">
        <f>Sections!GJ501</f>
        <v>-9.5081914250880608</v>
      </c>
      <c r="G1645" s="126">
        <f>Sections!GC501</f>
        <v>244.49795017723733</v>
      </c>
      <c r="H1645" s="126">
        <f>Sections!GA501</f>
        <v>36.596523913876304</v>
      </c>
      <c r="I1645" s="126">
        <f>I1644+Sections!GB501</f>
        <v>70.345859543172722</v>
      </c>
    </row>
    <row r="1646" spans="2:9">
      <c r="B1646" s="126">
        <f>B$1169+Sections!FS502</f>
        <v>2959.8262350300001</v>
      </c>
      <c r="C1646" s="126">
        <f>Sections!FT502</f>
        <v>36.596523913876304</v>
      </c>
      <c r="D1646" s="126">
        <f>Sections!FU502</f>
        <v>131.74748608995469</v>
      </c>
      <c r="E1646" s="8">
        <f>Sections!FV502</f>
        <v>2</v>
      </c>
      <c r="F1646" s="120">
        <f>Sections!GJ502</f>
        <v>-9.5211571406677269</v>
      </c>
      <c r="G1646" s="126">
        <f>Sections!GC502</f>
        <v>241.07500126420564</v>
      </c>
      <c r="H1646" s="126">
        <f>Sections!GA502</f>
        <v>36.33542690402281</v>
      </c>
      <c r="I1646" s="126">
        <f>I1645+Sections!GB502</f>
        <v>70.373282366469937</v>
      </c>
    </row>
    <row r="1647" spans="2:9">
      <c r="B1647" s="126">
        <f>B$1169+Sections!FS503</f>
        <v>2960.8262350300001</v>
      </c>
      <c r="C1647" s="126">
        <f>Sections!FT503</f>
        <v>36.33542690402281</v>
      </c>
      <c r="D1647" s="126">
        <f>Sections!FU503</f>
        <v>130.80753685448212</v>
      </c>
      <c r="E1647" s="8">
        <f>Sections!FV503</f>
        <v>2</v>
      </c>
      <c r="F1647" s="120">
        <f>Sections!GJ503</f>
        <v>-9.5341405367686374</v>
      </c>
      <c r="G1647" s="126">
        <f>Sections!GC503</f>
        <v>237.64738469356521</v>
      </c>
      <c r="H1647" s="126">
        <f>Sections!GA503</f>
        <v>36.072080162142676</v>
      </c>
      <c r="I1647" s="126">
        <f>I1646+Sections!GB503</f>
        <v>70.400903811828812</v>
      </c>
    </row>
    <row r="1648" spans="2:9">
      <c r="B1648" s="126">
        <f>B$1169+Sections!FS504</f>
        <v>2961.8262350300001</v>
      </c>
      <c r="C1648" s="126">
        <f>Sections!FT504</f>
        <v>36.072080162142676</v>
      </c>
      <c r="D1648" s="126">
        <f>Sections!FU504</f>
        <v>129.85948858371364</v>
      </c>
      <c r="E1648" s="8">
        <f>Sections!FV504</f>
        <v>2</v>
      </c>
      <c r="F1648" s="120">
        <f>Sections!GJ504</f>
        <v>-9.5471416375005944</v>
      </c>
      <c r="G1648" s="126">
        <f>Sections!GC504</f>
        <v>234.21509410032846</v>
      </c>
      <c r="H1648" s="126">
        <f>Sections!GA504</f>
        <v>35.806433555285089</v>
      </c>
      <c r="I1648" s="126">
        <f>I1647+Sections!GB504</f>
        <v>70.428728538531743</v>
      </c>
    </row>
    <row r="1649" spans="2:9">
      <c r="B1649" s="126">
        <f>B$1169+Sections!FS505</f>
        <v>2962.8262350300001</v>
      </c>
      <c r="C1649" s="126">
        <f>Sections!FT505</f>
        <v>35.806433555285089</v>
      </c>
      <c r="D1649" s="126">
        <f>Sections!FU505</f>
        <v>128.90316079902632</v>
      </c>
      <c r="E1649" s="8">
        <f>Sections!FV505</f>
        <v>2</v>
      </c>
      <c r="F1649" s="120">
        <f>Sections!GJ505</f>
        <v>-9.560160467006277</v>
      </c>
      <c r="G1649" s="126">
        <f>Sections!GC505</f>
        <v>230.77812311082826</v>
      </c>
      <c r="H1649" s="126">
        <f>Sections!GA505</f>
        <v>35.538435010774371</v>
      </c>
      <c r="I1649" s="126">
        <f>I1648+Sections!GB505</f>
        <v>70.456761388548813</v>
      </c>
    </row>
    <row r="1650" spans="2:9">
      <c r="B1650" s="126">
        <f>B$1169+Sections!FS506</f>
        <v>2963.8262350300001</v>
      </c>
      <c r="C1650" s="126">
        <f>Sections!FT506</f>
        <v>35.538435010774371</v>
      </c>
      <c r="D1650" s="126">
        <f>Sections!FU506</f>
        <v>127.93836603878773</v>
      </c>
      <c r="E1650" s="8">
        <f>Sections!FV506</f>
        <v>2</v>
      </c>
      <c r="F1650" s="120">
        <f>Sections!GJ506</f>
        <v>-9.5731970494612852</v>
      </c>
      <c r="G1650" s="126">
        <f>Sections!GC506</f>
        <v>227.33646534270605</v>
      </c>
      <c r="H1650" s="126">
        <f>Sections!GA506</f>
        <v>35.268030408800982</v>
      </c>
      <c r="I1650" s="126">
        <f>I1649+Sections!GB506</f>
        <v>70.485007396708497</v>
      </c>
    </row>
    <row r="1651" spans="2:9">
      <c r="B1651" s="126">
        <f>B$1169+Sections!FS507</f>
        <v>2964.8262350300001</v>
      </c>
      <c r="C1651" s="126">
        <f>Sections!FT507</f>
        <v>35.268030408800982</v>
      </c>
      <c r="D1651" s="126">
        <f>Sections!FU507</f>
        <v>126.96490947168354</v>
      </c>
      <c r="E1651" s="8">
        <f>Sections!FV507</f>
        <v>2</v>
      </c>
      <c r="F1651" s="120">
        <f>Sections!GJ507</f>
        <v>-9.5862514090741868</v>
      </c>
      <c r="G1651" s="126">
        <f>Sections!GC507</f>
        <v>223.89011440489992</v>
      </c>
      <c r="H1651" s="126">
        <f>Sections!GA507</f>
        <v>34.995163467227329</v>
      </c>
      <c r="I1651" s="126">
        <f>I1650+Sections!GB507</f>
        <v>70.513471801607722</v>
      </c>
    </row>
    <row r="1652" spans="2:9">
      <c r="B1652" s="126">
        <f>B$1169+Sections!FS508</f>
        <v>2965.8262350300001</v>
      </c>
      <c r="C1652" s="126">
        <f>Sections!FT508</f>
        <v>34.995163467227329</v>
      </c>
      <c r="D1652" s="126">
        <f>Sections!FU508</f>
        <v>125.98258848201839</v>
      </c>
      <c r="E1652" s="8">
        <f>Sections!FV508</f>
        <v>2</v>
      </c>
      <c r="F1652" s="120">
        <f>Sections!GJ508</f>
        <v>-9.5993235700865611</v>
      </c>
      <c r="G1652" s="126">
        <f>Sections!GC508</f>
        <v>220.43906389763322</v>
      </c>
      <c r="H1652" s="126">
        <f>Sections!GA508</f>
        <v>34.719775617906713</v>
      </c>
      <c r="I1652" s="126">
        <f>I1651+Sections!GB508</f>
        <v>70.542160057328033</v>
      </c>
    </row>
    <row r="1653" spans="2:9">
      <c r="B1653" s="126">
        <f>B$1169+Sections!FS509</f>
        <v>2966.8262350300001</v>
      </c>
      <c r="C1653" s="126">
        <f>Sections!FT509</f>
        <v>34.719775617906713</v>
      </c>
      <c r="D1653" s="126">
        <f>Sections!FU509</f>
        <v>124.99119222446417</v>
      </c>
      <c r="E1653" s="8">
        <f>Sections!FV509</f>
        <v>2</v>
      </c>
      <c r="F1653" s="120">
        <f>Sections!GJ509</f>
        <v>-9.6124135567730438</v>
      </c>
      <c r="G1653" s="126">
        <f>Sections!GC509</f>
        <v>216.9833074124021</v>
      </c>
      <c r="H1653" s="126">
        <f>Sections!GA509</f>
        <v>34.441805873737856</v>
      </c>
      <c r="I1653" s="126">
        <f>I1652+Sections!GB509</f>
        <v>70.571077846031883</v>
      </c>
    </row>
    <row r="1654" spans="2:9">
      <c r="B1654" s="126">
        <f>B$1169+Sections!FS510</f>
        <v>2967.8262350300001</v>
      </c>
      <c r="C1654" s="126">
        <f>Sections!FT510</f>
        <v>34.441805873737856</v>
      </c>
      <c r="D1654" s="126">
        <f>Sections!FU510</f>
        <v>123.99050114545628</v>
      </c>
      <c r="E1654" s="8">
        <f>Sections!FV510</f>
        <v>2</v>
      </c>
      <c r="F1654" s="120">
        <f>Sections!GJ510</f>
        <v>-9.6255213934413693</v>
      </c>
      <c r="G1654" s="126">
        <f>Sections!GC510</f>
        <v>213.5228385319638</v>
      </c>
      <c r="H1654" s="126">
        <f>Sections!GA510</f>
        <v>34.161190685591755</v>
      </c>
      <c r="I1654" s="126">
        <f>I1653+Sections!GB510</f>
        <v>70.600231091521252</v>
      </c>
    </row>
    <row r="1655" spans="2:9">
      <c r="B1655" s="126">
        <f>B$1169+Sections!FS511</f>
        <v>2968.8262350300001</v>
      </c>
      <c r="C1655" s="126">
        <f>Sections!FT511</f>
        <v>34.161190685591755</v>
      </c>
      <c r="D1655" s="126">
        <f>Sections!FU511</f>
        <v>122.98028646813032</v>
      </c>
      <c r="E1655" s="8">
        <f>Sections!FV511</f>
        <v>2</v>
      </c>
      <c r="F1655" s="120">
        <f>Sections!GJ511</f>
        <v>-9.638647104432426</v>
      </c>
      <c r="G1655" s="126">
        <f>Sections!GC511</f>
        <v>210.05765083032495</v>
      </c>
      <c r="H1655" s="126">
        <f>Sections!GA511</f>
        <v>33.877863788150755</v>
      </c>
      <c r="I1655" s="126">
        <f>I1654+Sections!GB511</f>
        <v>70.629625973849784</v>
      </c>
    </row>
    <row r="1656" spans="2:9">
      <c r="B1656" s="126">
        <f>B$1169+Sections!FS512</f>
        <v>2969.8262350300001</v>
      </c>
      <c r="C1656" s="126">
        <f>Sections!FT512</f>
        <v>33.877863788150755</v>
      </c>
      <c r="D1656" s="126">
        <f>Sections!FU512</f>
        <v>121.96030963734272</v>
      </c>
      <c r="E1656" s="8">
        <f>Sections!FV512</f>
        <v>2</v>
      </c>
      <c r="F1656" s="120">
        <f>Sections!GJ512</f>
        <v>-9.6517907141202883</v>
      </c>
      <c r="G1656" s="126">
        <f>Sections!GC512</f>
        <v>206.58773787272932</v>
      </c>
      <c r="H1656" s="126">
        <f>Sections!GA512</f>
        <v>33.591756033590379</v>
      </c>
      <c r="I1656" s="126">
        <f>I1655+Sections!GB512</f>
        <v>70.659268945090531</v>
      </c>
    </row>
    <row r="1657" spans="2:9">
      <c r="B1657" s="126">
        <f>B$1169+Sections!FS513</f>
        <v>2970.8262350300001</v>
      </c>
      <c r="C1657" s="126">
        <f>Sections!FT513</f>
        <v>33.591756033590379</v>
      </c>
      <c r="D1657" s="126">
        <f>Sections!FU513</f>
        <v>120.93032172092536</v>
      </c>
      <c r="E1657" s="8">
        <f>Sections!FV513</f>
        <v>2</v>
      </c>
      <c r="F1657" s="120">
        <f>Sections!GJ513</f>
        <v>-9.6649522469122715</v>
      </c>
      <c r="G1657" s="126">
        <f>Sections!GC513</f>
        <v>203.11309321564599</v>
      </c>
      <c r="H1657" s="126">
        <f>Sections!GA513</f>
        <v>33.30279521191023</v>
      </c>
      <c r="I1657" s="126">
        <f>I1656+Sections!GB513</f>
        <v>70.689166746372734</v>
      </c>
    </row>
    <row r="1658" spans="2:9">
      <c r="B1658" s="126">
        <f>B$1169+Sections!FS514</f>
        <v>2971.8262350300001</v>
      </c>
      <c r="C1658" s="126">
        <f>Sections!FT514</f>
        <v>33.30279521191023</v>
      </c>
      <c r="D1658" s="126">
        <f>Sections!FU514</f>
        <v>119.89006276287682</v>
      </c>
      <c r="E1658" s="8">
        <f>Sections!FV514</f>
        <v>2</v>
      </c>
      <c r="F1658" s="120">
        <f>Sections!GJ514</f>
        <v>-9.6781317272489691</v>
      </c>
      <c r="G1658" s="126">
        <f>Sections!GC514</f>
        <v>199.63371040675756</v>
      </c>
      <c r="H1658" s="126">
        <f>Sections!GA514</f>
        <v>33.010905856579171</v>
      </c>
      <c r="I1658" s="126">
        <f>I1657+Sections!GB514</f>
        <v>70.719326426314808</v>
      </c>
    </row>
    <row r="1659" spans="2:9">
      <c r="B1659" s="126">
        <f>B$1169+Sections!FS515</f>
        <v>2972.8262350300001</v>
      </c>
      <c r="C1659" s="126">
        <f>Sections!FT515</f>
        <v>33.010905856579171</v>
      </c>
      <c r="D1659" s="126">
        <f>Sections!FU515</f>
        <v>118.83926108368502</v>
      </c>
      <c r="E1659" s="8">
        <f>Sections!FV515</f>
        <v>2</v>
      </c>
      <c r="F1659" s="120">
        <f>Sections!GJ515</f>
        <v>-9.691329179604308</v>
      </c>
      <c r="G1659" s="126">
        <f>Sections!GC515</f>
        <v>196.14958298494795</v>
      </c>
      <c r="H1659" s="126">
        <f>Sections!GA515</f>
        <v>32.716009033999313</v>
      </c>
      <c r="I1659" s="126">
        <f>I1658+Sections!GB515</f>
        <v>70.749755360995977</v>
      </c>
    </row>
    <row r="1660" spans="2:9">
      <c r="B1660" s="126">
        <f>B$1169+Sections!FS516</f>
        <v>2973.8262350300001</v>
      </c>
      <c r="C1660" s="126">
        <f>Sections!FT516</f>
        <v>32.716009033999313</v>
      </c>
      <c r="D1660" s="126">
        <f>Sections!FU516</f>
        <v>117.77763252239752</v>
      </c>
      <c r="E1660" s="8">
        <f>Sections!FV516</f>
        <v>2</v>
      </c>
      <c r="F1660" s="120">
        <f>Sections!GJ516</f>
        <v>-9.7045446284855874</v>
      </c>
      <c r="G1660" s="126">
        <f>Sections!GC516</f>
        <v>192.66070448029046</v>
      </c>
      <c r="H1660" s="126">
        <f>Sections!GA516</f>
        <v>32.418022115109885</v>
      </c>
      <c r="I1660" s="126">
        <f>I1659+Sections!GB516</f>
        <v>70.780461275626408</v>
      </c>
    </row>
    <row r="1661" spans="2:9">
      <c r="B1661" s="126">
        <f>B$1169+Sections!FS517</f>
        <v>2974.8262350300001</v>
      </c>
      <c r="C1661" s="126">
        <f>Sections!FT517</f>
        <v>32.418022115109885</v>
      </c>
      <c r="D1661" s="126">
        <f>Sections!FU517</f>
        <v>116.70487961439559</v>
      </c>
      <c r="E1661" s="8">
        <f>Sections!FV517</f>
        <v>1</v>
      </c>
      <c r="F1661" s="120">
        <f>Sections!GJ517</f>
        <v>-9.7177780984335218</v>
      </c>
      <c r="G1661" s="126">
        <f>Sections!GC517</f>
        <v>189.16706841403564</v>
      </c>
      <c r="H1661" s="126">
        <f>Sections!GA517</f>
        <v>32.116858527242144</v>
      </c>
      <c r="I1661" s="126">
        <f>I1660+Sections!GB517</f>
        <v>70.811452268095792</v>
      </c>
    </row>
    <row r="1662" spans="2:9">
      <c r="B1662" s="126">
        <f>B$1169+Sections!FS518</f>
        <v>2975.8262350300001</v>
      </c>
      <c r="C1662" s="126">
        <f>Sections!FT518</f>
        <v>32.116858527242144</v>
      </c>
      <c r="D1662" s="126">
        <f>Sections!FU518</f>
        <v>115.62069069807173</v>
      </c>
      <c r="E1662" s="8">
        <f>Sections!FV518</f>
        <v>1</v>
      </c>
      <c r="F1662" s="120">
        <f>Sections!GJ518</f>
        <v>-9.7310296140222956</v>
      </c>
      <c r="G1662" s="126">
        <f>Sections!GC518</f>
        <v>185.66866829859953</v>
      </c>
      <c r="H1662" s="126">
        <f>Sections!GA518</f>
        <v>31.812427484095611</v>
      </c>
      <c r="I1662" s="126">
        <f>I1661+Sections!GB518</f>
        <v>70.842736834603315</v>
      </c>
    </row>
    <row r="1663" spans="2:9">
      <c r="B1663" s="126">
        <f>B$1169+Sections!FS519</f>
        <v>2976.8262350300001</v>
      </c>
      <c r="C1663" s="126">
        <f>Sections!FT519</f>
        <v>31.812427484095611</v>
      </c>
      <c r="D1663" s="126">
        <f>Sections!FU519</f>
        <v>114.52473894274421</v>
      </c>
      <c r="E1663" s="8">
        <f>Sections!FV519</f>
        <v>1</v>
      </c>
      <c r="F1663" s="120">
        <f>Sections!GJ519</f>
        <v>-9.7442991998595989</v>
      </c>
      <c r="G1663" s="126">
        <f>Sections!GC519</f>
        <v>182.16549763755151</v>
      </c>
      <c r="H1663" s="126">
        <f>Sections!GA519</f>
        <v>31.504633691428989</v>
      </c>
      <c r="I1663" s="126">
        <f>I1662+Sections!GB519</f>
        <v>70.87432389759816</v>
      </c>
    </row>
    <row r="1664" spans="2:9">
      <c r="B1664" s="126">
        <f>B$1169+Sections!FS520</f>
        <v>2977.8262350300001</v>
      </c>
      <c r="C1664" s="126">
        <f>Sections!FT520</f>
        <v>31.504633691428989</v>
      </c>
      <c r="D1664" s="126">
        <f>Sections!FU520</f>
        <v>113.41668128914436</v>
      </c>
      <c r="E1664" s="8">
        <f>Sections!FV520</f>
        <v>1</v>
      </c>
      <c r="F1664" s="120">
        <f>Sections!GJ520</f>
        <v>-9.757586880586679</v>
      </c>
      <c r="G1664" s="126">
        <f>Sections!GC520</f>
        <v>178.65754992560204</v>
      </c>
      <c r="H1664" s="126">
        <f>Sections!GA520</f>
        <v>31.19337702573976</v>
      </c>
      <c r="I1664" s="126">
        <f>I1663+Sections!GB520</f>
        <v>70.906222836290524</v>
      </c>
    </row>
    <row r="1665" spans="2:9">
      <c r="B1665" s="126">
        <f>B$1169+Sections!FS521</f>
        <v>2978.8262350300001</v>
      </c>
      <c r="C1665" s="126">
        <f>Sections!FT521</f>
        <v>31.19337702573976</v>
      </c>
      <c r="D1665" s="126">
        <f>Sections!FU521</f>
        <v>112.29615729266314</v>
      </c>
      <c r="E1665" s="8">
        <f>Sections!FV521</f>
        <v>1</v>
      </c>
      <c r="F1665" s="120">
        <f>Sections!GJ521</f>
        <v>-9.7708926808783882</v>
      </c>
      <c r="G1665" s="126">
        <f>Sections!GC521</f>
        <v>175.14481864859084</v>
      </c>
      <c r="H1665" s="126">
        <f>Sections!GA521</f>
        <v>30.878552182837076</v>
      </c>
      <c r="I1665" s="126">
        <f>I1664+Sections!GB521</f>
        <v>70.938443520027931</v>
      </c>
    </row>
    <row r="1666" spans="2:9">
      <c r="B1666" s="126">
        <f>B$1169+Sections!FS522</f>
        <v>2979.8262350300001</v>
      </c>
      <c r="C1666" s="126">
        <f>Sections!FT522</f>
        <v>30.878552182837076</v>
      </c>
      <c r="D1666" s="126">
        <f>Sections!FU522</f>
        <v>111.16278785821348</v>
      </c>
      <c r="E1666" s="8">
        <f>Sections!FV522</f>
        <v>1</v>
      </c>
      <c r="F1666" s="120">
        <f>Sections!GJ522</f>
        <v>-9.7842166254432232</v>
      </c>
      <c r="G1666" s="126">
        <f>Sections!GC522</f>
        <v>171.6272972834746</v>
      </c>
      <c r="H1666" s="126">
        <f>Sections!GA522</f>
        <v>30.560048292784256</v>
      </c>
      <c r="I1666" s="126">
        <f>I1665+Sections!GB522</f>
        <v>70.970996344872859</v>
      </c>
    </row>
    <row r="1667" spans="2:9">
      <c r="B1667" s="126">
        <f>B$1169+Sections!FS523</f>
        <v>2980.8262350300001</v>
      </c>
      <c r="C1667" s="126">
        <f>Sections!FT523</f>
        <v>30.560048292784256</v>
      </c>
      <c r="D1667" s="126">
        <f>Sections!FU523</f>
        <v>110.01617385402332</v>
      </c>
      <c r="E1667" s="8">
        <f>Sections!FV523</f>
        <v>1</v>
      </c>
      <c r="F1667" s="120">
        <f>Sections!GJ523</f>
        <v>-9.7975587390233727</v>
      </c>
      <c r="G1667" s="126">
        <f>Sections!GC523</f>
        <v>168.10497929831507</v>
      </c>
      <c r="H1667" s="126">
        <f>Sections!GA523</f>
        <v>30.23774849718906</v>
      </c>
      <c r="I1667" s="126">
        <f>I1666+Sections!GB523</f>
        <v>71.003892273764976</v>
      </c>
    </row>
    <row r="1668" spans="2:9">
      <c r="B1668" s="126">
        <f>B$1169+Sections!FS524</f>
        <v>2981.8262350300001</v>
      </c>
      <c r="C1668" s="126">
        <f>Sections!FT524</f>
        <v>30.23774849718906</v>
      </c>
      <c r="D1668" s="126">
        <f>Sections!FU524</f>
        <v>108.85589458988062</v>
      </c>
      <c r="E1668" s="8">
        <f>Sections!FV524</f>
        <v>1</v>
      </c>
      <c r="F1668" s="120">
        <f>Sections!GJ524</f>
        <v>-9.8109190463947691</v>
      </c>
      <c r="G1668" s="126">
        <f>Sections!GC524</f>
        <v>164.57785815226666</v>
      </c>
      <c r="H1668" s="126">
        <f>Sections!GA524</f>
        <v>29.91152948423851</v>
      </c>
      <c r="I1668" s="126">
        <f>I1667+Sections!GB524</f>
        <v>71.037142880706881</v>
      </c>
    </row>
    <row r="1669" spans="2:9">
      <c r="B1669" s="126">
        <f>B$1169+Sections!FS525</f>
        <v>2982.8262350300001</v>
      </c>
      <c r="C1669" s="126">
        <f>Sections!FT525</f>
        <v>29.91152948423851</v>
      </c>
      <c r="D1669" s="126">
        <f>Sections!FU525</f>
        <v>107.68150614325864</v>
      </c>
      <c r="E1669" s="8">
        <f>Sections!FV525</f>
        <v>1</v>
      </c>
      <c r="F1669" s="120">
        <f>Sections!GJ525</f>
        <v>-9.824297572367124</v>
      </c>
      <c r="G1669" s="126">
        <f>Sections!GC525</f>
        <v>161.04592729556452</v>
      </c>
      <c r="H1669" s="126">
        <f>Sections!GA525</f>
        <v>29.581260976194631</v>
      </c>
      <c r="I1669" s="126">
        <f>I1668+Sections!GB525</f>
        <v>71.070760399477166</v>
      </c>
    </row>
    <row r="1670" spans="2:9">
      <c r="B1670" s="126">
        <f>B$1169+Sections!FS526</f>
        <v>2983.8262350300001</v>
      </c>
      <c r="C1670" s="126">
        <f>Sections!FT526</f>
        <v>29.581260976194631</v>
      </c>
      <c r="D1670" s="126">
        <f>Sections!FU526</f>
        <v>106.49253951430067</v>
      </c>
      <c r="E1670" s="8">
        <f>Sections!FV526</f>
        <v>1</v>
      </c>
      <c r="F1670" s="120">
        <f>Sections!GJ526</f>
        <v>-9.8376943417839886</v>
      </c>
      <c r="G1670" s="126">
        <f>Sections!GC526</f>
        <v>157.50918016951235</v>
      </c>
      <c r="H1670" s="126">
        <f>Sections!GA526</f>
        <v>29.246805163268128</v>
      </c>
      <c r="I1670" s="126">
        <f>I1669+Sections!GB526</f>
        <v>71.104757777450786</v>
      </c>
    </row>
    <row r="1671" spans="2:9">
      <c r="B1671" s="126">
        <f>B$1169+Sections!FS527</f>
        <v>2984.8262350300001</v>
      </c>
      <c r="C1671" s="126">
        <f>Sections!FT527</f>
        <v>29.246805163268128</v>
      </c>
      <c r="D1671" s="126">
        <f>Sections!FU527</f>
        <v>105.28849858776526</v>
      </c>
      <c r="E1671" s="8">
        <f>Sections!FV527</f>
        <v>1</v>
      </c>
      <c r="F1671" s="120">
        <f>Sections!GJ527</f>
        <v>-9.8511093795227858</v>
      </c>
      <c r="G1671" s="126">
        <f>Sections!GC527</f>
        <v>153.96761020647011</v>
      </c>
      <c r="H1671" s="126">
        <f>Sections!GA527</f>
        <v>28.908016076844874</v>
      </c>
      <c r="I1671" s="126">
        <f>I1670+Sections!GB527</f>
        <v>71.139148735196869</v>
      </c>
    </row>
    <row r="1672" spans="2:9">
      <c r="B1672" s="126">
        <f>B$1169+Sections!FS528</f>
        <v>2985.8262350300001</v>
      </c>
      <c r="C1672" s="126">
        <f>Sections!FT528</f>
        <v>28.908016076844874</v>
      </c>
      <c r="D1672" s="126">
        <f>Sections!FU528</f>
        <v>104.06885787664154</v>
      </c>
      <c r="E1672" s="8">
        <f>Sections!FV528</f>
        <v>1</v>
      </c>
      <c r="F1672" s="120">
        <f>Sections!GJ528</f>
        <v>-9.8645427104948613</v>
      </c>
      <c r="G1672" s="126">
        <f>Sections!GC528</f>
        <v>150.4212108298419</v>
      </c>
      <c r="H1672" s="126">
        <f>Sections!GA528</f>
        <v>28.564738893925355</v>
      </c>
      <c r="I1672" s="126">
        <f>I1671+Sections!GB528</f>
        <v>71.173947832630375</v>
      </c>
    </row>
    <row r="1673" spans="2:9">
      <c r="B1673" s="126">
        <f>B$1169+Sections!FS529</f>
        <v>2986.8262350300001</v>
      </c>
      <c r="C1673" s="126">
        <f>Sections!FT529</f>
        <v>28.564738893925355</v>
      </c>
      <c r="D1673" s="126">
        <f>Sections!FU529</f>
        <v>102.83306001813128</v>
      </c>
      <c r="E1673" s="8">
        <f>Sections!FV529</f>
        <v>1</v>
      </c>
      <c r="F1673" s="120">
        <f>Sections!GJ529</f>
        <v>-9.8779943596455375</v>
      </c>
      <c r="G1673" s="126">
        <f>Sections!GC529</f>
        <v>146.86997545406373</v>
      </c>
      <c r="H1673" s="126">
        <f>Sections!GA529</f>
        <v>28.21680916331329</v>
      </c>
      <c r="I1673" s="126">
        <f>I1672+Sections!GB529</f>
        <v>71.209170542620313</v>
      </c>
    </row>
    <row r="1674" spans="2:9">
      <c r="B1674" s="126">
        <f>B$1169+Sections!FS530</f>
        <v>2987.8262350300001</v>
      </c>
      <c r="C1674" s="126">
        <f>Sections!FT530</f>
        <v>28.21680916331329</v>
      </c>
      <c r="D1674" s="126">
        <f>Sections!FU530</f>
        <v>101.58051298792785</v>
      </c>
      <c r="E1674" s="8">
        <f>Sections!FV530</f>
        <v>1</v>
      </c>
      <c r="F1674" s="120">
        <f>Sections!GJ530</f>
        <v>-9.891464351954145</v>
      </c>
      <c r="G1674" s="126">
        <f>Sections!GC530</f>
        <v>143.31389748459134</v>
      </c>
      <c r="H1674" s="126">
        <f>Sections!GA530</f>
        <v>27.864051942510667</v>
      </c>
      <c r="I1674" s="126">
        <f>I1673+Sections!GB530</f>
        <v>71.244833333108247</v>
      </c>
    </row>
    <row r="1675" spans="2:9">
      <c r="B1675" s="126">
        <f>B$1169+Sections!FS531</f>
        <v>2988.8262350300001</v>
      </c>
      <c r="C1675" s="126">
        <f>Sections!FT531</f>
        <v>27.864051942510667</v>
      </c>
      <c r="D1675" s="126">
        <f>Sections!FU531</f>
        <v>100.3105869930384</v>
      </c>
      <c r="E1675" s="8">
        <f>Sections!FV531</f>
        <v>1</v>
      </c>
      <c r="F1675" s="120">
        <f>Sections!GJ531</f>
        <v>-9.9049527124340813</v>
      </c>
      <c r="G1675" s="126">
        <f>Sections!GC531</f>
        <v>139.75297031788784</v>
      </c>
      <c r="H1675" s="126">
        <f>Sections!GA531</f>
        <v>27.506280832385617</v>
      </c>
      <c r="I1675" s="126">
        <f>I1674+Sections!GB531</f>
        <v>71.280953758971151</v>
      </c>
    </row>
    <row r="1676" spans="2:9">
      <c r="B1676" s="126">
        <f>B$1169+Sections!FS532</f>
        <v>2989.8262350300001</v>
      </c>
      <c r="C1676" s="126">
        <f>Sections!FT532</f>
        <v>27.506280832385617</v>
      </c>
      <c r="D1676" s="126">
        <f>Sections!FU532</f>
        <v>99.022610996588227</v>
      </c>
      <c r="E1676" s="8">
        <f>Sections!FV532</f>
        <v>1</v>
      </c>
      <c r="F1676" s="120">
        <f>Sections!GJ532</f>
        <v>-9.9184594661328553</v>
      </c>
      <c r="G1676" s="126">
        <f>Sections!GC532</f>
        <v>136.18718734141157</v>
      </c>
      <c r="H1676" s="126">
        <f>Sections!GA532</f>
        <v>27.143296894404678</v>
      </c>
      <c r="I1676" s="126">
        <f>I1675+Sections!GB532</f>
        <v>71.31755056508004</v>
      </c>
    </row>
    <row r="1677" spans="2:9">
      <c r="B1677" s="126">
        <f>B$1169+Sections!FS533</f>
        <v>2990.8262350300001</v>
      </c>
      <c r="C1677" s="126">
        <f>Sections!FT533</f>
        <v>27.143296894404678</v>
      </c>
      <c r="D1677" s="126">
        <f>Sections!FU533</f>
        <v>97.715868819856837</v>
      </c>
      <c r="E1677" s="8">
        <f>Sections!FV533</f>
        <v>1</v>
      </c>
      <c r="F1677" s="120">
        <f>Sections!GJ533</f>
        <v>-9.9319846381321284</v>
      </c>
      <c r="G1677" s="126">
        <f>Sections!GC533</f>
        <v>132.61654193360374</v>
      </c>
      <c r="H1677" s="126">
        <f>Sections!GA533</f>
        <v>26.774887432471765</v>
      </c>
      <c r="I1677" s="126">
        <f>I1676+Sections!GB533</f>
        <v>71.354643802268356</v>
      </c>
    </row>
    <row r="1678" spans="2:9">
      <c r="B1678" s="126">
        <f>B$1169+Sections!FS534</f>
        <v>2991.8262350300001</v>
      </c>
      <c r="C1678" s="126">
        <f>Sections!FT534</f>
        <v>26.774887432471765</v>
      </c>
      <c r="D1678" s="126">
        <f>Sections!FU534</f>
        <v>96.389594756898362</v>
      </c>
      <c r="E1678" s="8">
        <f>Sections!FV534</f>
        <v>1</v>
      </c>
      <c r="F1678" s="120">
        <f>Sections!GJ534</f>
        <v>-9.9455282535477618</v>
      </c>
      <c r="G1678" s="126">
        <f>Sections!GC534</f>
        <v>129.04102746387619</v>
      </c>
      <c r="H1678" s="126">
        <f>Sections!GA534</f>
        <v>26.400824618076591</v>
      </c>
      <c r="I1678" s="126">
        <f>I1677+Sections!GB534</f>
        <v>71.392254958243072</v>
      </c>
    </row>
    <row r="1679" spans="2:9">
      <c r="B1679" s="126">
        <f>B$1169+Sections!FS535</f>
        <v>2992.8262350300001</v>
      </c>
      <c r="C1679" s="126">
        <f>Sections!FT535</f>
        <v>26.400824618076591</v>
      </c>
      <c r="D1679" s="126">
        <f>Sections!FU535</f>
        <v>95.04296862507573</v>
      </c>
      <c r="E1679" s="8">
        <f>Sections!FV535</f>
        <v>1</v>
      </c>
      <c r="F1679" s="120">
        <f>Sections!GJ535</f>
        <v>-9.9590903375298723</v>
      </c>
      <c r="G1679" s="126">
        <f>Sections!GC535</f>
        <v>125.46063729259902</v>
      </c>
      <c r="H1679" s="126">
        <f>Sections!GA535</f>
        <v>26.020863933378141</v>
      </c>
      <c r="I1679" s="126">
        <f>I1678+Sections!GB535</f>
        <v>71.430407105861079</v>
      </c>
    </row>
    <row r="1680" spans="2:9">
      <c r="B1680" s="126">
        <f>B$1169+Sections!FS536</f>
        <v>2993.8262350300001</v>
      </c>
      <c r="C1680" s="126">
        <f>Sections!FT536</f>
        <v>26.020863933378141</v>
      </c>
      <c r="D1680" s="126">
        <f>Sections!FU536</f>
        <v>93.67511016016131</v>
      </c>
      <c r="E1680" s="8">
        <f>Sections!FV536</f>
        <v>1</v>
      </c>
      <c r="F1680" s="120">
        <f>Sections!GJ536</f>
        <v>-9.9726709152628672</v>
      </c>
      <c r="G1680" s="126">
        <f>Sections!GC536</f>
        <v>121.87536477108829</v>
      </c>
      <c r="H1680" s="126">
        <f>Sections!GA536</f>
        <v>25.63474240184312</v>
      </c>
      <c r="I1680" s="126">
        <f>I1679+Sections!GB536</f>
        <v>71.469125071671428</v>
      </c>
    </row>
    <row r="1681" spans="1:10">
      <c r="B1681" s="126">
        <f>B$1169+Sections!FS537</f>
        <v>2994.8262350300001</v>
      </c>
      <c r="C1681" s="126">
        <f>Sections!FT537</f>
        <v>25.63474240184312</v>
      </c>
      <c r="D1681" s="126">
        <f>Sections!FU537</f>
        <v>92.285072646635228</v>
      </c>
      <c r="E1681" s="8">
        <f>Sections!FV537</f>
        <v>1</v>
      </c>
      <c r="F1681" s="120">
        <f>Sections!GJ537</f>
        <v>-9.9862700119654999</v>
      </c>
      <c r="G1681" s="126">
        <f>Sections!GC537</f>
        <v>118.28520324159363</v>
      </c>
      <c r="H1681" s="126">
        <f>Sections!GA537</f>
        <v>25.242176569878488</v>
      </c>
      <c r="I1681" s="126">
        <f>I1680+Sections!GB537</f>
        <v>71.508435628214983</v>
      </c>
    </row>
    <row r="1682" spans="1:10">
      <c r="B1682" s="126">
        <f>B$1169+Sections!FS538</f>
        <v>2995.8262350300001</v>
      </c>
      <c r="C1682" s="126">
        <f>Sections!FT538</f>
        <v>25.242176569878488</v>
      </c>
      <c r="D1682" s="126">
        <f>Sections!FU538</f>
        <v>90.871835651562563</v>
      </c>
      <c r="E1682" s="8">
        <f>Sections!FV538</f>
        <v>1</v>
      </c>
      <c r="F1682" s="120">
        <f>Sections!GJ538</f>
        <v>-9.9998876528909069</v>
      </c>
      <c r="G1682" s="126">
        <f>Sections!GC538</f>
        <v>114.69014603728604</v>
      </c>
      <c r="H1682" s="126">
        <f>Sections!GA538</f>
        <v>24.842860195217874</v>
      </c>
      <c r="I1682" s="126">
        <f>I1681+Sections!GB538</f>
        <v>71.548367714306494</v>
      </c>
    </row>
    <row r="1683" spans="1:10">
      <c r="B1683" s="126">
        <f>B$1169+Sections!FS539</f>
        <v>2996.8262350300001</v>
      </c>
      <c r="C1683" s="126">
        <f>Sections!FT539</f>
        <v>24.842860195217874</v>
      </c>
      <c r="D1683" s="126">
        <f>Sections!FU539</f>
        <v>89.434296702784351</v>
      </c>
      <c r="E1683" s="8">
        <f>Sections!FV539</f>
        <v>1</v>
      </c>
      <c r="F1683" s="120">
        <f>Sections!GJ539</f>
        <v>-10.013523863326668</v>
      </c>
      <c r="G1683" s="126">
        <f>Sections!GC539</f>
        <v>111.09018648224531</v>
      </c>
      <c r="H1683" s="126">
        <f>Sections!GA539</f>
        <v>24.436461588218688</v>
      </c>
      <c r="I1683" s="126">
        <f>I1682+Sections!GB539</f>
        <v>71.588952688442077</v>
      </c>
    </row>
    <row r="1684" spans="1:10">
      <c r="B1684" s="126">
        <f>B$1169+Sections!FS540</f>
        <v>2997.8262350300001</v>
      </c>
      <c r="C1684" s="126">
        <f>Sections!FT540</f>
        <v>24.436461588218688</v>
      </c>
      <c r="D1684" s="126">
        <f>Sections!FU540</f>
        <v>87.971261717587282</v>
      </c>
      <c r="E1684" s="8">
        <f>Sections!FV540</f>
        <v>1</v>
      </c>
      <c r="F1684" s="120">
        <f>Sections!GJ540</f>
        <v>-10.027178668594839</v>
      </c>
      <c r="G1684" s="126">
        <f>Sections!GC540</f>
        <v>107.48531789144772</v>
      </c>
      <c r="H1684" s="126">
        <f>Sections!GA540</f>
        <v>24.022620540134618</v>
      </c>
      <c r="I1684" s="126">
        <f>I1683+Sections!GB540</f>
        <v>71.630224621631044</v>
      </c>
    </row>
    <row r="1685" spans="1:10" ht="14.65" thickBot="1">
      <c r="B1685" s="126">
        <f>B$1169+Sections!FS541</f>
        <v>2998.3673492500002</v>
      </c>
      <c r="C1685" s="126">
        <f>Sections!FT541</f>
        <v>24.022620540134618</v>
      </c>
      <c r="D1685" s="126">
        <f>Sections!FU541</f>
        <v>86.481433944484621</v>
      </c>
      <c r="E1685" s="8">
        <f>Sections!FV541</f>
        <v>1</v>
      </c>
      <c r="F1685" s="120">
        <f>Sections!GJ541</f>
        <v>-10.040852094052015</v>
      </c>
      <c r="G1685" s="126">
        <f>Sections!GC541</f>
        <v>103.87553357075357</v>
      </c>
      <c r="H1685" s="126">
        <f>Sections!GA541</f>
        <v>23.600944757089568</v>
      </c>
      <c r="I1685" s="126">
        <f>I1684+Sections!GB541</f>
        <v>71.672220637416885</v>
      </c>
    </row>
    <row r="1686" spans="1:10" ht="14.65" thickBot="1">
      <c r="A1686" s="180" t="s">
        <v>273</v>
      </c>
      <c r="B1686" s="181">
        <f>B1685+D21</f>
        <v>3052.1357715300001</v>
      </c>
      <c r="C1686" s="181">
        <f>E21</f>
        <v>19.507054749285114</v>
      </c>
      <c r="D1686" s="181">
        <f>C1686*3.6</f>
        <v>70.225397097426409</v>
      </c>
      <c r="E1686" s="182">
        <v>1</v>
      </c>
      <c r="F1686" s="182">
        <v>-10.494</v>
      </c>
      <c r="G1686" s="181">
        <f>0.5*Sections!$U$2*Sections!$T$2*C1686^2</f>
        <v>68.494533298489245</v>
      </c>
      <c r="H1686" s="181">
        <f>C1686</f>
        <v>19.507054749285114</v>
      </c>
      <c r="I1686" s="181">
        <f>I1685+J21</f>
        <v>74.428578425461254</v>
      </c>
      <c r="J1686" s="183" t="s">
        <v>279</v>
      </c>
    </row>
    <row r="1687" spans="1:10" ht="14.65" thickBot="1">
      <c r="A1687" s="180" t="s">
        <v>273</v>
      </c>
      <c r="B1687" s="181">
        <f>B1686+D22</f>
        <v>3101.2908861199999</v>
      </c>
      <c r="C1687" s="181">
        <f>E22</f>
        <v>19.507054749285114</v>
      </c>
      <c r="D1687" s="181">
        <f>C1687*3.6</f>
        <v>70.225397097426409</v>
      </c>
      <c r="E1687" s="182">
        <v>1</v>
      </c>
      <c r="F1687" s="182">
        <v>8.3439999999999994</v>
      </c>
      <c r="G1687" s="181">
        <f>0.5*Sections!$U$2*Sections!$T$2*C1687^2</f>
        <v>68.494533298489245</v>
      </c>
      <c r="H1687" s="181">
        <f>C1687</f>
        <v>19.507054749285114</v>
      </c>
      <c r="I1687" s="181">
        <f>I1686+J22</f>
        <v>76.948441891359479</v>
      </c>
      <c r="J1687" s="183" t="s">
        <v>280</v>
      </c>
    </row>
    <row r="1688" spans="1:10">
      <c r="B1688" s="126">
        <f>B$1687+Sections!GN26</f>
        <v>3101.2908861199999</v>
      </c>
      <c r="C1688" s="126">
        <f>Sections!GO26</f>
        <v>19.507054749285114</v>
      </c>
      <c r="D1688" s="126">
        <f>Sections!GP26</f>
        <v>70.225397097426409</v>
      </c>
      <c r="E1688" s="8">
        <f>Sections!GQ26</f>
        <v>1</v>
      </c>
      <c r="F1688" s="120">
        <f>Sections!HE26</f>
        <v>8.6050546240334889</v>
      </c>
      <c r="G1688" s="126">
        <f>Sections!GX26</f>
        <v>68.494533298489245</v>
      </c>
      <c r="H1688" s="126">
        <f>Sections!GV26</f>
        <v>19.943301989381645</v>
      </c>
      <c r="I1688" s="126">
        <f>I1687+Sections!GW26</f>
        <v>76.99913851783738</v>
      </c>
    </row>
    <row r="1689" spans="1:10">
      <c r="B1689" s="126">
        <f>B$1687+Sections!GN27</f>
        <v>3102.2908861199999</v>
      </c>
      <c r="C1689" s="126">
        <f>Sections!GO27</f>
        <v>19.943301989381645</v>
      </c>
      <c r="D1689" s="126">
        <f>Sections!GP27</f>
        <v>71.795887161773919</v>
      </c>
      <c r="E1689" s="8">
        <f>Sections!GQ27</f>
        <v>1</v>
      </c>
      <c r="F1689" s="120">
        <f>Sections!HE27</f>
        <v>8.5955885950435693</v>
      </c>
      <c r="G1689" s="126">
        <f>Sections!GX27</f>
        <v>71.592352963141295</v>
      </c>
      <c r="H1689" s="126">
        <f>Sections!GV27</f>
        <v>20.369744019740676</v>
      </c>
      <c r="I1689" s="126">
        <f>I1688+Sections!GW27</f>
        <v>77.048750248976418</v>
      </c>
    </row>
    <row r="1690" spans="1:10">
      <c r="B1690" s="126">
        <f>B$1687+Sections!GN28</f>
        <v>3103.2908861199999</v>
      </c>
      <c r="C1690" s="126">
        <f>Sections!GO28</f>
        <v>20.369744019740676</v>
      </c>
      <c r="D1690" s="126">
        <f>Sections!GP28</f>
        <v>73.331078471066434</v>
      </c>
      <c r="E1690" s="8">
        <f>Sections!GQ28</f>
        <v>1</v>
      </c>
      <c r="F1690" s="120">
        <f>Sections!HE28</f>
        <v>8.5861329792013592</v>
      </c>
      <c r="G1690" s="126">
        <f>Sections!GX28</f>
        <v>74.686764857356977</v>
      </c>
      <c r="H1690" s="126">
        <f>Sections!GV28</f>
        <v>20.78698480752232</v>
      </c>
      <c r="I1690" s="126">
        <f>I1689+Sections!GW28</f>
        <v>77.097344975938171</v>
      </c>
    </row>
    <row r="1691" spans="1:10">
      <c r="B1691" s="126">
        <f>B$1687+Sections!GN29</f>
        <v>3104.2908861199999</v>
      </c>
      <c r="C1691" s="126">
        <f>Sections!GO29</f>
        <v>20.78698480752232</v>
      </c>
      <c r="D1691" s="126">
        <f>Sections!GP29</f>
        <v>74.833145307080358</v>
      </c>
      <c r="E1691" s="8">
        <f>Sections!GQ29</f>
        <v>1</v>
      </c>
      <c r="F1691" s="120">
        <f>Sections!HE29</f>
        <v>8.5766877650518261</v>
      </c>
      <c r="G1691" s="126">
        <f>Sections!GX29</f>
        <v>77.777772729869469</v>
      </c>
      <c r="H1691" s="126">
        <f>Sections!GV29</f>
        <v>21.195568237682785</v>
      </c>
      <c r="I1691" s="126">
        <f>I1690+Sections!GW29</f>
        <v>77.144983812905679</v>
      </c>
    </row>
    <row r="1692" spans="1:10">
      <c r="B1692" s="126">
        <f>B$1687+Sections!GN30</f>
        <v>3105.2908861199999</v>
      </c>
      <c r="C1692" s="126">
        <f>Sections!GO30</f>
        <v>21.195568237682785</v>
      </c>
      <c r="D1692" s="126">
        <f>Sections!GP30</f>
        <v>76.30404565565803</v>
      </c>
      <c r="E1692" s="8">
        <f>Sections!GQ30</f>
        <v>1</v>
      </c>
      <c r="F1692" s="120">
        <f>Sections!HE30</f>
        <v>8.5672529411525442</v>
      </c>
      <c r="G1692" s="126">
        <f>Sections!GX30</f>
        <v>80.865380325288115</v>
      </c>
      <c r="H1692" s="126">
        <f>Sections!GV30</f>
        <v>21.595986173374264</v>
      </c>
      <c r="I1692" s="126">
        <f>I1691+Sections!GW30</f>
        <v>77.191722007568771</v>
      </c>
    </row>
    <row r="1693" spans="1:10">
      <c r="B1693" s="126">
        <f>B$1687+Sections!GN31</f>
        <v>3106.2908861199999</v>
      </c>
      <c r="C1693" s="126">
        <f>Sections!GO31</f>
        <v>21.595986173374264</v>
      </c>
      <c r="D1693" s="126">
        <f>Sections!GP31</f>
        <v>77.745550224147351</v>
      </c>
      <c r="E1693" s="8">
        <f>Sections!GQ31</f>
        <v>1</v>
      </c>
      <c r="F1693" s="120">
        <f>Sections!HE31</f>
        <v>8.5578284960736681</v>
      </c>
      <c r="G1693" s="126">
        <f>Sections!GX31</f>
        <v>83.94959138410303</v>
      </c>
      <c r="H1693" s="126">
        <f>Sections!GV31</f>
        <v>21.988685176533856</v>
      </c>
      <c r="I1693" s="126">
        <f>I1692+Sections!GW31</f>
        <v>77.237609700146365</v>
      </c>
    </row>
    <row r="1694" spans="1:10">
      <c r="B1694" s="126">
        <f>B$1687+Sections!GN32</f>
        <v>3107.2908861199999</v>
      </c>
      <c r="C1694" s="126">
        <f>Sections!GO32</f>
        <v>21.988685176533856</v>
      </c>
      <c r="D1694" s="126">
        <f>Sections!GP32</f>
        <v>79.159266635521888</v>
      </c>
      <c r="E1694" s="8">
        <f>Sections!GQ32</f>
        <v>1</v>
      </c>
      <c r="F1694" s="120">
        <f>Sections!HE32</f>
        <v>8.5484144183979343</v>
      </c>
      <c r="G1694" s="126">
        <f>Sections!GX32</f>
        <v>87.030409642689548</v>
      </c>
      <c r="H1694" s="126">
        <f>Sections!GV32</f>
        <v>22.374072151253905</v>
      </c>
      <c r="I1694" s="126">
        <f>I1693+Sections!GW32</f>
        <v>77.282692560646268</v>
      </c>
    </row>
    <row r="1695" spans="1:10">
      <c r="B1695" s="126">
        <f>B$1687+Sections!GN33</f>
        <v>3108.2908861199999</v>
      </c>
      <c r="C1695" s="126">
        <f>Sections!GO33</f>
        <v>22.374072151253905</v>
      </c>
      <c r="D1695" s="126">
        <f>Sections!GP33</f>
        <v>80.546659744514059</v>
      </c>
      <c r="E1695" s="8">
        <f>Sections!GQ33</f>
        <v>1</v>
      </c>
      <c r="F1695" s="120">
        <f>Sections!HE33</f>
        <v>8.5390106967206307</v>
      </c>
      <c r="G1695" s="126">
        <f>Sections!GX33</f>
        <v>90.107838833312798</v>
      </c>
      <c r="H1695" s="126">
        <f>Sections!GV33</f>
        <v>22.752519113780718</v>
      </c>
      <c r="I1695" s="126">
        <f>I1694+Sections!GW33</f>
        <v>77.327012327416455</v>
      </c>
    </row>
    <row r="1696" spans="1:10">
      <c r="B1696" s="126">
        <f>B$1687+Sections!GN34</f>
        <v>3109.2908861199999</v>
      </c>
      <c r="C1696" s="126">
        <f>Sections!GO34</f>
        <v>22.752519113780718</v>
      </c>
      <c r="D1696" s="126">
        <f>Sections!GP34</f>
        <v>81.909068809610588</v>
      </c>
      <c r="E1696" s="8">
        <f>Sections!GQ34</f>
        <v>1</v>
      </c>
      <c r="F1696" s="120">
        <f>Sections!HE34</f>
        <v>8.5296173196495975</v>
      </c>
      <c r="G1696" s="126">
        <f>Sections!GX34</f>
        <v>93.181882684132248</v>
      </c>
      <c r="H1696" s="126">
        <f>Sections!GV34</f>
        <v>23.124367248905561</v>
      </c>
      <c r="I1696" s="126">
        <f>I1695+Sections!GW34</f>
        <v>77.370607265054304</v>
      </c>
    </row>
    <row r="1697" spans="2:9">
      <c r="B1697" s="126">
        <f>B$1687+Sections!GN35</f>
        <v>3110.2908861199999</v>
      </c>
      <c r="C1697" s="126">
        <f>Sections!GO35</f>
        <v>23.124367248905561</v>
      </c>
      <c r="D1697" s="126">
        <f>Sections!GP35</f>
        <v>83.247722096060016</v>
      </c>
      <c r="E1697" s="8">
        <f>Sections!GQ35</f>
        <v>1</v>
      </c>
      <c r="F1697" s="120">
        <f>Sections!HE35</f>
        <v>8.520234275805203</v>
      </c>
      <c r="G1697" s="126">
        <f>Sections!GX35</f>
        <v>96.252544919206102</v>
      </c>
      <c r="H1697" s="126">
        <f>Sections!GV35</f>
        <v>23.489930379076618</v>
      </c>
      <c r="I1697" s="126">
        <f>I1696+Sections!GW35</f>
        <v>77.413512555957993</v>
      </c>
    </row>
    <row r="1698" spans="2:9">
      <c r="B1698" s="126">
        <f>B$1687+Sections!GN36</f>
        <v>3111.2908861199999</v>
      </c>
      <c r="C1698" s="126">
        <f>Sections!GO36</f>
        <v>23.489930379076618</v>
      </c>
      <c r="D1698" s="126">
        <f>Sections!GP36</f>
        <v>84.563749364675829</v>
      </c>
      <c r="E1698" s="8">
        <f>Sections!GQ36</f>
        <v>1</v>
      </c>
      <c r="F1698" s="120">
        <f>Sections!HE36</f>
        <v>8.5108615538203338</v>
      </c>
      <c r="G1698" s="126">
        <f>Sections!GX36</f>
        <v>99.319829258495972</v>
      </c>
      <c r="H1698" s="126">
        <f>Sections!GV36</f>
        <v>23.849497946948638</v>
      </c>
      <c r="I1698" s="126">
        <f>I1697+Sections!GW36</f>
        <v>77.455760636907044</v>
      </c>
    </row>
    <row r="1699" spans="2:9">
      <c r="B1699" s="126">
        <f>B$1687+Sections!GN37</f>
        <v>3112.2908861199999</v>
      </c>
      <c r="C1699" s="126">
        <f>Sections!GO37</f>
        <v>23.849497946948638</v>
      </c>
      <c r="D1699" s="126">
        <f>Sections!GP37</f>
        <v>85.858192609015106</v>
      </c>
      <c r="E1699" s="8">
        <f>Sections!GQ37</f>
        <v>1</v>
      </c>
      <c r="F1699" s="120">
        <f>Sections!HE37</f>
        <v>8.5014991423403838</v>
      </c>
      <c r="G1699" s="126">
        <f>Sections!GX37</f>
        <v>102.3837394178713</v>
      </c>
      <c r="H1699" s="126">
        <f>Sections!GV37</f>
        <v>24.203337592286481</v>
      </c>
      <c r="I1699" s="126">
        <f>I1698+Sections!GW37</f>
        <v>77.497381489819404</v>
      </c>
    </row>
    <row r="1700" spans="2:9">
      <c r="B1700" s="126">
        <f>B$1687+Sections!GN38</f>
        <v>3113.2908861199999</v>
      </c>
      <c r="C1700" s="126">
        <f>Sections!GO38</f>
        <v>24.203337592286481</v>
      </c>
      <c r="D1700" s="126">
        <f>Sections!GP38</f>
        <v>87.132015332231333</v>
      </c>
      <c r="E1700" s="8">
        <f>Sections!GQ38</f>
        <v>1</v>
      </c>
      <c r="F1700" s="120">
        <f>Sections!HE38</f>
        <v>8.4921470300232347</v>
      </c>
      <c r="G1700" s="126">
        <f>Sections!GX38</f>
        <v>105.44427910911382</v>
      </c>
      <c r="H1700" s="126">
        <f>Sections!GV38</f>
        <v>24.551697388698699</v>
      </c>
      <c r="I1700" s="126">
        <f>I1699+Sections!GW38</f>
        <v>77.538402894086261</v>
      </c>
    </row>
    <row r="1701" spans="2:9">
      <c r="B1701" s="126">
        <f>B$1687+Sections!GN39</f>
        <v>3114.2908861199999</v>
      </c>
      <c r="C1701" s="126">
        <f>Sections!GO39</f>
        <v>24.551697388698699</v>
      </c>
      <c r="D1701" s="126">
        <f>Sections!GP39</f>
        <v>88.386110599315316</v>
      </c>
      <c r="E1701" s="8">
        <f>Sections!GQ39</f>
        <v>1</v>
      </c>
      <c r="F1701" s="120">
        <f>Sections!HE39</f>
        <v>8.4828052055392451</v>
      </c>
      <c r="G1701" s="126">
        <f>Sections!GX39</f>
        <v>108.50145203992221</v>
      </c>
      <c r="H1701" s="126">
        <f>Sections!GV39</f>
        <v>24.894807793540263</v>
      </c>
      <c r="I1701" s="126">
        <f>I1700+Sections!GW39</f>
        <v>77.57885064651343</v>
      </c>
    </row>
    <row r="1702" spans="2:9">
      <c r="B1702" s="126">
        <f>B$1687+Sections!GN40</f>
        <v>3115.2908861199999</v>
      </c>
      <c r="C1702" s="126">
        <f>Sections!GO40</f>
        <v>24.894807793540263</v>
      </c>
      <c r="D1702" s="126">
        <f>Sections!GP40</f>
        <v>89.621308056744951</v>
      </c>
      <c r="E1702" s="8">
        <f>Sections!GQ40</f>
        <v>1</v>
      </c>
      <c r="F1702" s="120">
        <f>Sections!HE40</f>
        <v>8.4734736575712404</v>
      </c>
      <c r="G1702" s="126">
        <f>Sections!GX40</f>
        <v>111.55526191391634</v>
      </c>
      <c r="H1702" s="126">
        <f>Sections!GV40</f>
        <v>25.232883354711081</v>
      </c>
      <c r="I1702" s="126">
        <f>I1701+Sections!GW40</f>
        <v>77.618748753810749</v>
      </c>
    </row>
    <row r="1703" spans="2:9">
      <c r="B1703" s="126">
        <f>B$1687+Sections!GN41</f>
        <v>3116.2908861199999</v>
      </c>
      <c r="C1703" s="126">
        <f>Sections!GO41</f>
        <v>25.232883354711081</v>
      </c>
      <c r="D1703" s="126">
        <f>Sections!GP41</f>
        <v>90.838380076959893</v>
      </c>
      <c r="E1703" s="8">
        <f>Sections!GQ41</f>
        <v>1</v>
      </c>
      <c r="F1703" s="120">
        <f>Sections!HE41</f>
        <v>8.4641523748144909</v>
      </c>
      <c r="G1703" s="126">
        <f>Sections!GX41</f>
        <v>114.605712430642</v>
      </c>
      <c r="H1703" s="126">
        <f>Sections!GV41</f>
        <v>25.566124210409455</v>
      </c>
      <c r="I1703" s="126">
        <f>I1702+Sections!GW41</f>
        <v>77.658119601704499</v>
      </c>
    </row>
    <row r="1704" spans="2:9">
      <c r="B1704" s="126">
        <f>B$1687+Sections!GN42</f>
        <v>3117.2908861199999</v>
      </c>
      <c r="C1704" s="126">
        <f>Sections!GO42</f>
        <v>25.566124210409455</v>
      </c>
      <c r="D1704" s="126">
        <f>Sections!GP42</f>
        <v>92.03804715747404</v>
      </c>
      <c r="E1704" s="8">
        <f>Sections!GQ42</f>
        <v>1</v>
      </c>
      <c r="F1704" s="120">
        <f>Sections!HE42</f>
        <v>8.4548413459767069</v>
      </c>
      <c r="G1704" s="126">
        <f>Sections!GX42</f>
        <v>117.65280728557519</v>
      </c>
      <c r="H1704" s="126">
        <f>Sections!GV42</f>
        <v>25.894717411743226</v>
      </c>
      <c r="I1704" s="126">
        <f>I1703+Sections!GW42</f>
        <v>77.696984104051438</v>
      </c>
    </row>
    <row r="1705" spans="2:9">
      <c r="B1705" s="126">
        <f>B$1687+Sections!GN43</f>
        <v>3118.2908861199999</v>
      </c>
      <c r="C1705" s="126">
        <f>Sections!GO43</f>
        <v>25.894717411743226</v>
      </c>
      <c r="D1705" s="126">
        <f>Sections!GP43</f>
        <v>93.220982682275618</v>
      </c>
      <c r="E1705" s="8">
        <f>Sections!GQ43</f>
        <v>1</v>
      </c>
      <c r="F1705" s="120">
        <f>Sections!HE43</f>
        <v>8.4455405597780171</v>
      </c>
      <c r="G1705" s="126">
        <f>Sections!GX43</f>
        <v>120.6965501701268</v>
      </c>
      <c r="H1705" s="126">
        <f>Sections!GV43</f>
        <v>26.218838093126738</v>
      </c>
      <c r="I1705" s="126">
        <f>I1704+Sections!GW43</f>
        <v>77.735361834770913</v>
      </c>
    </row>
    <row r="1706" spans="2:9">
      <c r="B1706" s="126">
        <f>B$1687+Sections!GN44</f>
        <v>3119.2908861199999</v>
      </c>
      <c r="C1706" s="126">
        <f>Sections!GO44</f>
        <v>26.218838093126738</v>
      </c>
      <c r="D1706" s="126">
        <f>Sections!GP44</f>
        <v>94.387817135256256</v>
      </c>
      <c r="E1706" s="8">
        <f>Sections!GQ44</f>
        <v>1</v>
      </c>
      <c r="F1706" s="120">
        <f>Sections!HE44</f>
        <v>8.4362500049509617</v>
      </c>
      <c r="G1706" s="126">
        <f>Sections!GX44</f>
        <v>123.73694477164686</v>
      </c>
      <c r="H1706" s="126">
        <f>Sections!GV44</f>
        <v>26.538650511348454</v>
      </c>
      <c r="I1706" s="126">
        <f>I1705+Sections!GW44</f>
        <v>77.773271144954236</v>
      </c>
    </row>
    <row r="1707" spans="2:9">
      <c r="B1707" s="126">
        <f>B$1687+Sections!GN45</f>
        <v>3120.2908861199999</v>
      </c>
      <c r="C1707" s="126">
        <f>Sections!GO45</f>
        <v>26.538650511348454</v>
      </c>
      <c r="D1707" s="126">
        <f>Sections!GP45</f>
        <v>95.539141840854441</v>
      </c>
      <c r="E1707" s="8">
        <f>Sections!GQ45</f>
        <v>1</v>
      </c>
      <c r="F1707" s="120">
        <f>Sections!HE45</f>
        <v>8.4269696702404726</v>
      </c>
      <c r="G1707" s="126">
        <f>Sections!GX45</f>
        <v>126.77399477342919</v>
      </c>
      <c r="H1707" s="126">
        <f>Sections!GV45</f>
        <v>26.854308970889132</v>
      </c>
      <c r="I1707" s="126">
        <f>I1706+Sections!GW45</f>
        <v>77.810729267137276</v>
      </c>
    </row>
    <row r="1708" spans="2:9">
      <c r="B1708" s="126">
        <f>B$1687+Sections!GN46</f>
        <v>3121.2908861199999</v>
      </c>
      <c r="C1708" s="126">
        <f>Sections!GO46</f>
        <v>26.854308970889132</v>
      </c>
      <c r="D1708" s="126">
        <f>Sections!GP46</f>
        <v>96.675512295200875</v>
      </c>
      <c r="E1708" s="8">
        <f>Sections!GQ46</f>
        <v>1</v>
      </c>
      <c r="F1708" s="120">
        <f>Sections!HE46</f>
        <v>8.4176995444038649</v>
      </c>
      <c r="G1708" s="126">
        <f>Sections!GX46</f>
        <v>129.80770385471578</v>
      </c>
      <c r="H1708" s="126">
        <f>Sections!GV46</f>
        <v>27.165958650354753</v>
      </c>
      <c r="I1708" s="126">
        <f>I1707+Sections!GW46</f>
        <v>77.847752408414962</v>
      </c>
    </row>
    <row r="1709" spans="2:9">
      <c r="B1709" s="126">
        <f>B$1687+Sections!GN47</f>
        <v>3122.2908861199999</v>
      </c>
      <c r="C1709" s="126">
        <f>Sections!GO47</f>
        <v>27.165958650354753</v>
      </c>
      <c r="D1709" s="126">
        <f>Sections!GP47</f>
        <v>97.797451141277108</v>
      </c>
      <c r="E1709" s="8">
        <f>Sections!GQ47</f>
        <v>1</v>
      </c>
      <c r="F1709" s="120">
        <f>Sections!HE47</f>
        <v>8.4084396162108241</v>
      </c>
      <c r="G1709" s="126">
        <f>Sections!GX47</f>
        <v>132.83807569070115</v>
      </c>
      <c r="H1709" s="126">
        <f>Sections!GV47</f>
        <v>27.473736342645605</v>
      </c>
      <c r="I1709" s="126">
        <f>I1708+Sections!GW47</f>
        <v>77.884355833823108</v>
      </c>
    </row>
    <row r="1710" spans="2:9">
      <c r="B1710" s="126">
        <f>B$1687+Sections!GN48</f>
        <v>3123.2908861199999</v>
      </c>
      <c r="C1710" s="126">
        <f>Sections!GO48</f>
        <v>27.473736342645605</v>
      </c>
      <c r="D1710" s="126">
        <f>Sections!GP48</f>
        <v>98.905450833524185</v>
      </c>
      <c r="E1710" s="8">
        <f>Sections!GQ48</f>
        <v>1</v>
      </c>
      <c r="F1710" s="120">
        <f>Sections!HE48</f>
        <v>8.3991898744433815</v>
      </c>
      <c r="G1710" s="126">
        <f>Sections!GX48</f>
        <v>135.86511395253706</v>
      </c>
      <c r="H1710" s="126">
        <f>Sections!GV48</f>
        <v>27.777771119621757</v>
      </c>
      <c r="I1710" s="126">
        <f>I1709+Sections!GW48</f>
        <v>77.920553941202641</v>
      </c>
    </row>
    <row r="1711" spans="2:9">
      <c r="B1711" s="126">
        <f>B$1687+Sections!GN49</f>
        <v>3124.2908861199999</v>
      </c>
      <c r="C1711" s="126">
        <f>Sections!GO49</f>
        <v>27.777771119621757</v>
      </c>
      <c r="D1711" s="126">
        <f>Sections!GP49</f>
        <v>99.999976030638322</v>
      </c>
      <c r="E1711" s="8">
        <f>Sections!GQ49</f>
        <v>1</v>
      </c>
      <c r="F1711" s="120">
        <f>Sections!HE49</f>
        <v>8.3899503078959192</v>
      </c>
      <c r="G1711" s="126">
        <f>Sections!GX49</f>
        <v>138.88882230733665</v>
      </c>
      <c r="H1711" s="126">
        <f>Sections!GV49</f>
        <v>28.078184930473771</v>
      </c>
      <c r="I1711" s="126">
        <f>I1710+Sections!GW49</f>
        <v>77.956360328586044</v>
      </c>
    </row>
    <row r="1712" spans="2:9">
      <c r="B1712" s="126">
        <f>B$1687+Sections!GN50</f>
        <v>3125.2908861199999</v>
      </c>
      <c r="C1712" s="126">
        <f>Sections!GO50</f>
        <v>28.078184930473771</v>
      </c>
      <c r="D1712" s="126">
        <f>Sections!GP50</f>
        <v>101.08146574970557</v>
      </c>
      <c r="E1712" s="8">
        <f>Sections!GQ50</f>
        <v>1</v>
      </c>
      <c r="F1712" s="120">
        <f>Sections!HE50</f>
        <v>8.3807209053751368</v>
      </c>
      <c r="G1712" s="126">
        <f>Sections!GX50</f>
        <v>141.90920441817917</v>
      </c>
      <c r="H1712" s="126">
        <f>Sections!GV50</f>
        <v>28.375093141708533</v>
      </c>
      <c r="I1712" s="126">
        <f>I1711+Sections!GW50</f>
        <v>77.991787854998989</v>
      </c>
    </row>
    <row r="1713" spans="2:9">
      <c r="B1713" s="126">
        <f>B$1687+Sections!GN51</f>
        <v>3126.2908861199999</v>
      </c>
      <c r="C1713" s="126">
        <f>Sections!GO51</f>
        <v>28.375093141708533</v>
      </c>
      <c r="D1713" s="126">
        <f>Sections!GP51</f>
        <v>102.15033531015072</v>
      </c>
      <c r="E1713" s="8">
        <f>Sections!GQ51</f>
        <v>1</v>
      </c>
      <c r="F1713" s="120">
        <f>Sections!HE51</f>
        <v>8.3715016557000528</v>
      </c>
      <c r="G1713" s="126">
        <f>Sections!GX51</f>
        <v>144.92626394411423</v>
      </c>
      <c r="H1713" s="126">
        <f>Sections!GV51</f>
        <v>28.668605025568208</v>
      </c>
      <c r="I1713" s="126">
        <f>I1712+Sections!GW51</f>
        <v>78.026848695446873</v>
      </c>
    </row>
    <row r="1714" spans="2:9">
      <c r="B1714" s="126">
        <f>B$1687+Sections!GN52</f>
        <v>3127.2908861199999</v>
      </c>
      <c r="C1714" s="126">
        <f>Sections!GO52</f>
        <v>28.668605025568208</v>
      </c>
      <c r="D1714" s="126">
        <f>Sections!GP52</f>
        <v>103.20697809204555</v>
      </c>
      <c r="E1714" s="8">
        <f>Sections!GQ52</f>
        <v>1</v>
      </c>
      <c r="F1714" s="120">
        <f>Sections!HE52</f>
        <v>8.3622925477019816</v>
      </c>
      <c r="G1714" s="126">
        <f>Sections!GX52</f>
        <v>147.94000454016626</v>
      </c>
      <c r="H1714" s="126">
        <f>Sections!GV52</f>
        <v>28.958824202778654</v>
      </c>
      <c r="I1714" s="126">
        <f>I1713+Sections!GW52</f>
        <v>78.061554390751709</v>
      </c>
    </row>
    <row r="1715" spans="2:9">
      <c r="B1715" s="126">
        <f>B$1687+Sections!GN53</f>
        <v>3128.2908861199999</v>
      </c>
      <c r="C1715" s="126">
        <f>Sections!GO53</f>
        <v>28.958824202778654</v>
      </c>
      <c r="D1715" s="126">
        <f>Sections!GP53</f>
        <v>104.25176713000316</v>
      </c>
      <c r="E1715" s="8">
        <f>Sections!GQ53</f>
        <v>1</v>
      </c>
      <c r="F1715" s="120">
        <f>Sections!HE53</f>
        <v>8.3530935702245301</v>
      </c>
      <c r="G1715" s="126">
        <f>Sections!GX53</f>
        <v>150.95042985733897</v>
      </c>
      <c r="H1715" s="126">
        <f>Sections!GV53</f>
        <v>29.245849044742876</v>
      </c>
      <c r="I1715" s="126">
        <f>I1714+Sections!GW53</f>
        <v>78.095915892816933</v>
      </c>
    </row>
    <row r="1716" spans="2:9">
      <c r="B1716" s="126">
        <f>B$1687+Sections!GN54</f>
        <v>3129.2908861199999</v>
      </c>
      <c r="C1716" s="126">
        <f>Sections!GO54</f>
        <v>29.245849044742876</v>
      </c>
      <c r="D1716" s="126">
        <f>Sections!GP54</f>
        <v>105.28505656107436</v>
      </c>
      <c r="E1716" s="8">
        <f>Sections!GQ54</f>
        <v>1</v>
      </c>
      <c r="F1716" s="120">
        <f>Sections!HE54</f>
        <v>8.3439047121235692</v>
      </c>
      <c r="G1716" s="126">
        <f>Sections!GX54</f>
        <v>153.95754354261979</v>
      </c>
      <c r="H1716" s="126">
        <f>Sections!GV54</f>
        <v>29.529773039631287</v>
      </c>
      <c r="I1716" s="126">
        <f>I1715+Sections!GW54</f>
        <v>78.129943605822319</v>
      </c>
    </row>
    <row r="1717" spans="2:9">
      <c r="B1717" s="126">
        <f>B$1687+Sections!GN55</f>
        <v>3130.2908861199999</v>
      </c>
      <c r="C1717" s="126">
        <f>Sections!GO55</f>
        <v>29.529773039631287</v>
      </c>
      <c r="D1717" s="126">
        <f>Sections!GP55</f>
        <v>106.30718294267264</v>
      </c>
      <c r="E1717" s="8">
        <f>Sections!GQ55</f>
        <v>1</v>
      </c>
      <c r="F1717" s="120">
        <f>Sections!HE55</f>
        <v>8.3347259622672372</v>
      </c>
      <c r="G1717" s="126">
        <f>Sections!GX55</f>
        <v>156.96134923898427</v>
      </c>
      <c r="H1717" s="126">
        <f>Sections!GV55</f>
        <v>29.810685126254132</v>
      </c>
      <c r="I1717" s="126">
        <f>I1716+Sections!GW55</f>
        <v>78.163647423787609</v>
      </c>
    </row>
    <row r="1718" spans="2:9">
      <c r="B1718" s="126">
        <f>B$1687+Sections!GN56</f>
        <v>3131.2908861199999</v>
      </c>
      <c r="C1718" s="126">
        <f>Sections!GO56</f>
        <v>29.810685126254132</v>
      </c>
      <c r="D1718" s="126">
        <f>Sections!GP56</f>
        <v>107.31846645451488</v>
      </c>
      <c r="E1718" s="8">
        <f>Sections!GQ56</f>
        <v>1</v>
      </c>
      <c r="F1718" s="120">
        <f>Sections!HE56</f>
        <v>8.3255573095359114</v>
      </c>
      <c r="G1718" s="126">
        <f>Sections!GX56</f>
        <v>159.96185058540047</v>
      </c>
      <c r="H1718" s="126">
        <f>Sections!GV56</f>
        <v>30.088669999116629</v>
      </c>
      <c r="I1718" s="126">
        <f>I1717+Sections!GW56</f>
        <v>78.197036764888423</v>
      </c>
    </row>
    <row r="1719" spans="2:9">
      <c r="B1719" s="126">
        <f>B$1687+Sections!GN57</f>
        <v>3132.2908861199999</v>
      </c>
      <c r="C1719" s="126">
        <f>Sections!GO57</f>
        <v>30.088669999116629</v>
      </c>
      <c r="D1719" s="126">
        <f>Sections!GP57</f>
        <v>108.31921199681986</v>
      </c>
      <c r="E1719" s="8">
        <f>Sections!GQ57</f>
        <v>1</v>
      </c>
      <c r="F1719" s="120">
        <f>Sections!HE57</f>
        <v>8.316398742822205</v>
      </c>
      <c r="G1719" s="126">
        <f>Sections!GX57</f>
        <v>162.95905121683339</v>
      </c>
      <c r="H1719" s="126">
        <f>Sections!GV57</f>
        <v>30.363808387641125</v>
      </c>
      <c r="I1719" s="126">
        <f>I1718+Sections!GW57</f>
        <v>78.230120602861192</v>
      </c>
    </row>
    <row r="1720" spans="2:9">
      <c r="B1720" s="126">
        <f>B$1687+Sections!GN58</f>
        <v>3133.2908861199999</v>
      </c>
      <c r="C1720" s="126">
        <f>Sections!GO58</f>
        <v>30.363808387641125</v>
      </c>
      <c r="D1720" s="126">
        <f>Sections!GP58</f>
        <v>109.30971019550805</v>
      </c>
      <c r="E1720" s="8">
        <f>Sections!GQ58</f>
        <v>1</v>
      </c>
      <c r="F1720" s="120">
        <f>Sections!HE58</f>
        <v>8.3072502510309487</v>
      </c>
      <c r="G1720" s="126">
        <f>Sections!GX58</f>
        <v>165.9529547642494</v>
      </c>
      <c r="H1720" s="126">
        <f>Sections!GV58</f>
        <v>30.636177312181875</v>
      </c>
      <c r="I1720" s="126">
        <f>I1719+Sections!GW58</f>
        <v>78.2629074957933</v>
      </c>
    </row>
    <row r="1721" spans="2:9">
      <c r="B1721" s="126">
        <f>B$1687+Sections!GN59</f>
        <v>3134.2908861199999</v>
      </c>
      <c r="C1721" s="126">
        <f>Sections!GO59</f>
        <v>30.636177312181875</v>
      </c>
      <c r="D1721" s="126">
        <f>Sections!GP59</f>
        <v>110.29023832385475</v>
      </c>
      <c r="E1721" s="8">
        <f>Sections!GQ59</f>
        <v>1</v>
      </c>
      <c r="F1721" s="120">
        <f>Sections!HE59</f>
        <v>8.2981118230791786</v>
      </c>
      <c r="G1721" s="126">
        <f>Sections!GX59</f>
        <v>168.94356485462055</v>
      </c>
      <c r="H1721" s="126">
        <f>Sections!GV59</f>
        <v>30.90585031914841</v>
      </c>
      <c r="I1721" s="126">
        <f>I1720+Sections!GW59</f>
        <v>78.295405612559634</v>
      </c>
    </row>
    <row r="1722" spans="2:9">
      <c r="B1722" s="126">
        <f>B$1687+Sections!GN60</f>
        <v>3135.2908861199999</v>
      </c>
      <c r="C1722" s="126">
        <f>Sections!GO60</f>
        <v>30.90585031914841</v>
      </c>
      <c r="D1722" s="126">
        <f>Sections!GP60</f>
        <v>111.26106114893427</v>
      </c>
      <c r="E1722" s="8">
        <f>Sections!GQ60</f>
        <v>1</v>
      </c>
      <c r="F1722" s="120">
        <f>Sections!HE60</f>
        <v>8.2889834478961237</v>
      </c>
      <c r="G1722" s="126">
        <f>Sections!GX60</f>
        <v>171.93088511092904</v>
      </c>
      <c r="H1722" s="126">
        <f>Sections!GV60</f>
        <v>31.172897697285027</v>
      </c>
      <c r="I1722" s="126">
        <f>I1721+Sections!GW60</f>
        <v>78.327622757136567</v>
      </c>
    </row>
    <row r="1723" spans="2:9">
      <c r="B1723" s="126">
        <f>B$1687+Sections!GN61</f>
        <v>3136.2908861199999</v>
      </c>
      <c r="C1723" s="126">
        <f>Sections!GO61</f>
        <v>31.172897697285027</v>
      </c>
      <c r="D1723" s="126">
        <f>Sections!GP61</f>
        <v>112.2224317102261</v>
      </c>
      <c r="E1723" s="8">
        <f>Sections!GQ61</f>
        <v>1</v>
      </c>
      <c r="F1723" s="120">
        <f>Sections!HE61</f>
        <v>8.2798651144231901</v>
      </c>
      <c r="G1723" s="126">
        <f>Sections!GX61</f>
        <v>174.91491915217168</v>
      </c>
      <c r="H1723" s="126">
        <f>Sections!GV61</f>
        <v>31.437386676920916</v>
      </c>
      <c r="I1723" s="126">
        <f>I1722+Sections!GW61</f>
        <v>78.359566390997841</v>
      </c>
    </row>
    <row r="1724" spans="2:9">
      <c r="B1724" s="126">
        <f>B$1687+Sections!GN62</f>
        <v>3137.2908861199999</v>
      </c>
      <c r="C1724" s="126">
        <f>Sections!GO62</f>
        <v>31.437386676920916</v>
      </c>
      <c r="D1724" s="126">
        <f>Sections!GP62</f>
        <v>113.1745920369153</v>
      </c>
      <c r="E1724" s="8">
        <f>Sections!GQ62</f>
        <v>1</v>
      </c>
      <c r="F1724" s="120">
        <f>Sections!HE62</f>
        <v>8.2707568116139498</v>
      </c>
      <c r="G1724" s="126">
        <f>Sections!GX62</f>
        <v>177.89567059336403</v>
      </c>
      <c r="H1724" s="126">
        <f>Sections!GV62</f>
        <v>31.699381613802384</v>
      </c>
      <c r="I1724" s="126">
        <f>I1723+Sections!GW62</f>
        <v>78.391243653774268</v>
      </c>
    </row>
    <row r="1725" spans="2:9">
      <c r="B1725" s="126">
        <f>B$1687+Sections!GN63</f>
        <v>3138.2908861199999</v>
      </c>
      <c r="C1725" s="126">
        <f>Sections!GO63</f>
        <v>31.699381613802384</v>
      </c>
      <c r="D1725" s="126">
        <f>Sections!GP63</f>
        <v>114.11777380968859</v>
      </c>
      <c r="E1725" s="8">
        <f>Sections!GQ63</f>
        <v>1</v>
      </c>
      <c r="F1725" s="120">
        <f>Sections!HE63</f>
        <v>8.2616585284341255</v>
      </c>
      <c r="G1725" s="126">
        <f>Sections!GX63</f>
        <v>180.87314304554508</v>
      </c>
      <c r="H1725" s="126">
        <f>Sections!GV63</f>
        <v>31.958944158941499</v>
      </c>
      <c r="I1725" s="126">
        <f>I1724+Sections!GW63</f>
        <v>78.422661382338788</v>
      </c>
    </row>
    <row r="1726" spans="2:9">
      <c r="B1726" s="126">
        <f>B$1687+Sections!GN64</f>
        <v>3139.2908861199999</v>
      </c>
      <c r="C1726" s="126">
        <f>Sections!GO64</f>
        <v>31.958944158941499</v>
      </c>
      <c r="D1726" s="126">
        <f>Sections!GP64</f>
        <v>115.0521989721894</v>
      </c>
      <c r="E1726" s="8">
        <f>Sections!GQ64</f>
        <v>1</v>
      </c>
      <c r="F1726" s="120">
        <f>Sections!HE64</f>
        <v>8.2525702538615811</v>
      </c>
      <c r="G1726" s="126">
        <f>Sections!GX64</f>
        <v>183.84734011578135</v>
      </c>
      <c r="H1726" s="126">
        <f>Sections!GV64</f>
        <v>32.216133415760247</v>
      </c>
      <c r="I1726" s="126">
        <f>I1725+Sections!GW64</f>
        <v>78.453826128461174</v>
      </c>
    </row>
    <row r="1727" spans="2:9">
      <c r="B1727" s="126">
        <f>B$1687+Sections!GN65</f>
        <v>3140.2908861199999</v>
      </c>
      <c r="C1727" s="126">
        <f>Sections!GO65</f>
        <v>32.216133415760247</v>
      </c>
      <c r="D1727" s="126">
        <f>Sections!GP65</f>
        <v>115.97808029673689</v>
      </c>
      <c r="E1727" s="8">
        <f>Sections!GQ65</f>
        <v>1</v>
      </c>
      <c r="F1727" s="120">
        <f>Sections!HE65</f>
        <v>8.2434919768862986</v>
      </c>
      <c r="G1727" s="126">
        <f>Sections!GX65</f>
        <v>186.81826540717151</v>
      </c>
      <c r="H1727" s="126">
        <f>Sections!GV65</f>
        <v>32.471006085673366</v>
      </c>
      <c r="I1727" s="126">
        <f>I1726+Sections!GW65</f>
        <v>78.484744175161254</v>
      </c>
    </row>
    <row r="1728" spans="2:9">
      <c r="B1728" s="126">
        <f>B$1687+Sections!GN66</f>
        <v>3141.2908861199999</v>
      </c>
      <c r="C1728" s="126">
        <f>Sections!GO66</f>
        <v>32.471006085673366</v>
      </c>
      <c r="D1728" s="126">
        <f>Sections!GP66</f>
        <v>116.89562190842412</v>
      </c>
      <c r="E1728" s="8">
        <f>Sections!GQ66</f>
        <v>1</v>
      </c>
      <c r="F1728" s="120">
        <f>Sections!HE66</f>
        <v>8.2344236865103806</v>
      </c>
      <c r="G1728" s="126">
        <f>Sections!GX66</f>
        <v>189.78592251885061</v>
      </c>
      <c r="H1728" s="126">
        <f>Sections!GV66</f>
        <v>32.723616603133244</v>
      </c>
      <c r="I1728" s="126">
        <f>I1727+Sections!GW66</f>
        <v>78.515421551876003</v>
      </c>
    </row>
    <row r="1729" spans="2:9">
      <c r="B1729" s="126">
        <f>B$1687+Sections!GN67</f>
        <v>3142.2908861199999</v>
      </c>
      <c r="C1729" s="126">
        <f>Sections!GO67</f>
        <v>32.723616603133244</v>
      </c>
      <c r="D1729" s="126">
        <f>Sections!GP67</f>
        <v>117.80501977127969</v>
      </c>
      <c r="E1729" s="8">
        <f>Sections!GQ67</f>
        <v>2</v>
      </c>
      <c r="F1729" s="120">
        <f>Sections!HE67</f>
        <v>8.9519423075766369</v>
      </c>
      <c r="G1729" s="126">
        <f>Sections!GX67</f>
        <v>192.7503150459944</v>
      </c>
      <c r="H1729" s="126">
        <f>Sections!GV67</f>
        <v>32.996044735755994</v>
      </c>
      <c r="I1729" s="126">
        <f>I1728+Sections!GW67</f>
        <v>78.54585384503234</v>
      </c>
    </row>
    <row r="1730" spans="2:9">
      <c r="B1730" s="126">
        <f>B$1687+Sections!GN68</f>
        <v>3143.2908861199999</v>
      </c>
      <c r="C1730" s="126">
        <f>Sections!GO68</f>
        <v>32.996044735755994</v>
      </c>
      <c r="D1730" s="126">
        <f>Sections!GP68</f>
        <v>118.78576104872158</v>
      </c>
      <c r="E1730" s="8">
        <f>Sections!GQ68</f>
        <v>2</v>
      </c>
      <c r="F1730" s="120">
        <f>Sections!HE68</f>
        <v>8.9412248061633157</v>
      </c>
      <c r="G1730" s="126">
        <f>Sections!GX68</f>
        <v>195.97301427672195</v>
      </c>
      <c r="H1730" s="126">
        <f>Sections!GV68</f>
        <v>33.265919765073946</v>
      </c>
      <c r="I1730" s="126">
        <f>I1729+Sections!GW68</f>
        <v>78.576037073300114</v>
      </c>
    </row>
    <row r="1731" spans="2:9">
      <c r="B1731" s="126">
        <f>B$1687+Sections!GN69</f>
        <v>3144.2908861199999</v>
      </c>
      <c r="C1731" s="126">
        <f>Sections!GO69</f>
        <v>33.265919765073946</v>
      </c>
      <c r="D1731" s="126">
        <f>Sections!GP69</f>
        <v>119.7573111542662</v>
      </c>
      <c r="E1731" s="8">
        <f>Sections!GQ69</f>
        <v>2</v>
      </c>
      <c r="F1731" s="120">
        <f>Sections!HE69</f>
        <v>8.9305201360253292</v>
      </c>
      <c r="G1731" s="126">
        <f>Sections!GX69</f>
        <v>199.19185520694074</v>
      </c>
      <c r="H1731" s="126">
        <f>Sections!GV69</f>
        <v>33.533303715685221</v>
      </c>
      <c r="I1731" s="126">
        <f>I1730+Sections!GW69</f>
        <v>78.60597754110475</v>
      </c>
    </row>
    <row r="1732" spans="2:9">
      <c r="B1732" s="126">
        <f>B$1687+Sections!GN70</f>
        <v>3145.2908861199999</v>
      </c>
      <c r="C1732" s="126">
        <f>Sections!GO70</f>
        <v>33.533303715685221</v>
      </c>
      <c r="D1732" s="126">
        <f>Sections!GP70</f>
        <v>120.7198933764668</v>
      </c>
      <c r="E1732" s="8">
        <f>Sections!GQ70</f>
        <v>2</v>
      </c>
      <c r="F1732" s="120">
        <f>Sections!HE70</f>
        <v>8.9198282818007399</v>
      </c>
      <c r="G1732" s="126">
        <f>Sections!GX70</f>
        <v>202.4068424559099</v>
      </c>
      <c r="H1732" s="126">
        <f>Sections!GV70</f>
        <v>33.798256088916624</v>
      </c>
      <c r="I1732" s="126">
        <f>I1731+Sections!GW70</f>
        <v>78.635681293784828</v>
      </c>
    </row>
    <row r="1733" spans="2:9">
      <c r="B1733" s="126">
        <f>B$1687+Sections!GN71</f>
        <v>3146.2908861199999</v>
      </c>
      <c r="C1733" s="126">
        <f>Sections!GO71</f>
        <v>33.798256088916624</v>
      </c>
      <c r="D1733" s="126">
        <f>Sections!GP71</f>
        <v>121.67372192009985</v>
      </c>
      <c r="E1733" s="8">
        <f>Sections!GQ71</f>
        <v>2</v>
      </c>
      <c r="F1733" s="120">
        <f>Sections!HE71</f>
        <v>8.9091492281459956</v>
      </c>
      <c r="G1733" s="126">
        <f>Sections!GX71</f>
        <v>205.6179806373581</v>
      </c>
      <c r="H1733" s="126">
        <f>Sections!GV71</f>
        <v>34.060834004884285</v>
      </c>
      <c r="I1733" s="126">
        <f>I1732+Sections!GW71</f>
        <v>78.665154132239266</v>
      </c>
    </row>
    <row r="1734" spans="2:9">
      <c r="B1734" s="126">
        <f>B$1687+Sections!GN72</f>
        <v>3147.2908861199999</v>
      </c>
      <c r="C1734" s="126">
        <f>Sections!GO72</f>
        <v>34.060834004884285</v>
      </c>
      <c r="D1734" s="126">
        <f>Sections!GP72</f>
        <v>122.61900241758343</v>
      </c>
      <c r="E1734" s="8">
        <f>Sections!GQ72</f>
        <v>2</v>
      </c>
      <c r="F1734" s="120">
        <f>Sections!HE72</f>
        <v>8.898482959735917</v>
      </c>
      <c r="G1734" s="126">
        <f>Sections!GX72</f>
        <v>208.82527435949066</v>
      </c>
      <c r="H1734" s="126">
        <f>Sections!GV72</f>
        <v>34.321092334419568</v>
      </c>
      <c r="I1734" s="126">
        <f>I1733+Sections!GW72</f>
        <v>78.694401626527096</v>
      </c>
    </row>
    <row r="1735" spans="2:9">
      <c r="B1735" s="126">
        <f>B$1687+Sections!GN73</f>
        <v>3148.2908861199999</v>
      </c>
      <c r="C1735" s="126">
        <f>Sections!GO73</f>
        <v>34.321092334419568</v>
      </c>
      <c r="D1735" s="126">
        <f>Sections!GP73</f>
        <v>123.55593240391045</v>
      </c>
      <c r="E1735" s="8">
        <f>Sections!GQ73</f>
        <v>2</v>
      </c>
      <c r="F1735" s="120">
        <f>Sections!HE73</f>
        <v>8.8878294612636708</v>
      </c>
      <c r="G1735" s="126">
        <f>Sections!GX73</f>
        <v>212.02872822499566</v>
      </c>
      <c r="H1735" s="126">
        <f>Sections!GV73</f>
        <v>34.579083821730748</v>
      </c>
      <c r="I1735" s="126">
        <f>I1734+Sections!GW73</f>
        <v>78.723429128510077</v>
      </c>
    </row>
    <row r="1736" spans="2:9">
      <c r="B1736" s="126">
        <f>B$1687+Sections!GN74</f>
        <v>3149.2908861199999</v>
      </c>
      <c r="C1736" s="126">
        <f>Sections!GO74</f>
        <v>34.579083821730748</v>
      </c>
      <c r="D1736" s="126">
        <f>Sections!GP74</f>
        <v>124.4847017582307</v>
      </c>
      <c r="E1736" s="8">
        <f>Sections!GQ74</f>
        <v>2</v>
      </c>
      <c r="F1736" s="120">
        <f>Sections!HE74</f>
        <v>8.8771887174407542</v>
      </c>
      <c r="G1736" s="126">
        <f>Sections!GX74</f>
        <v>215.2283468310506</v>
      </c>
      <c r="H1736" s="126">
        <f>Sections!GV74</f>
        <v>34.834859198583864</v>
      </c>
      <c r="I1736" s="126">
        <f>I1735+Sections!GW74</f>
        <v>78.75224178361907</v>
      </c>
    </row>
    <row r="1737" spans="2:9">
      <c r="B1737" s="126">
        <f>B$1687+Sections!GN75</f>
        <v>3150.2908861199999</v>
      </c>
      <c r="C1737" s="126">
        <f>Sections!GO75</f>
        <v>34.834859198583864</v>
      </c>
      <c r="D1737" s="126">
        <f>Sections!GP75</f>
        <v>125.40549311490192</v>
      </c>
      <c r="E1737" s="8">
        <f>Sections!GQ75</f>
        <v>2</v>
      </c>
      <c r="F1737" s="120">
        <f>Sections!HE75</f>
        <v>8.8665607129969608</v>
      </c>
      <c r="G1737" s="126">
        <f>Sections!GX75</f>
        <v>218.4241347693293</v>
      </c>
      <c r="H1737" s="126">
        <f>Sections!GV75</f>
        <v>35.088467290709019</v>
      </c>
      <c r="I1737" s="126">
        <f>I1736+Sections!GW75</f>
        <v>78.780844541817459</v>
      </c>
    </row>
    <row r="1738" spans="2:9">
      <c r="B1738" s="126">
        <f>B$1687+Sections!GN76</f>
        <v>3151.2908861199999</v>
      </c>
      <c r="C1738" s="126">
        <f>Sections!GO76</f>
        <v>35.088467290709019</v>
      </c>
      <c r="D1738" s="126">
        <f>Sections!GP76</f>
        <v>126.31848224655248</v>
      </c>
      <c r="E1738" s="8">
        <f>Sections!GQ76</f>
        <v>2</v>
      </c>
      <c r="F1738" s="120">
        <f>Sections!HE76</f>
        <v>8.8559454326803735</v>
      </c>
      <c r="G1738" s="126">
        <f>Sections!GX76</f>
        <v>221.61609662600821</v>
      </c>
      <c r="H1738" s="126">
        <f>Sections!GV76</f>
        <v>35.339955117069934</v>
      </c>
      <c r="I1738" s="126">
        <f>I1737+Sections!GW76</f>
        <v>78.809242167827307</v>
      </c>
    </row>
    <row r="1739" spans="2:9">
      <c r="B1739" s="126">
        <f>B$1687+Sections!GN77</f>
        <v>3152.2908861199999</v>
      </c>
      <c r="C1739" s="126">
        <f>Sections!GO77</f>
        <v>35.339955117069934</v>
      </c>
      <c r="D1739" s="126">
        <f>Sections!GP77</f>
        <v>127.22383842145176</v>
      </c>
      <c r="E1739" s="8">
        <f>Sections!GQ77</f>
        <v>2</v>
      </c>
      <c r="F1739" s="120">
        <f>Sections!HE77</f>
        <v>8.845342861257329</v>
      </c>
      <c r="G1739" s="126">
        <f>Sections!GX77</f>
        <v>224.80423698177313</v>
      </c>
      <c r="H1739" s="126">
        <f>Sections!GV77</f>
        <v>35.589367982573563</v>
      </c>
      <c r="I1739" s="126">
        <f>I1738+Sections!GW77</f>
        <v>78.837439250678216</v>
      </c>
    </row>
    <row r="1740" spans="2:9">
      <c r="B1740" s="126">
        <f>B$1687+Sections!GN78</f>
        <v>3153.2908861199999</v>
      </c>
      <c r="C1740" s="126">
        <f>Sections!GO78</f>
        <v>35.589367982573563</v>
      </c>
      <c r="D1740" s="126">
        <f>Sections!GP78</f>
        <v>128.12172473726483</v>
      </c>
      <c r="E1740" s="8">
        <f>Sections!GQ78</f>
        <v>2</v>
      </c>
      <c r="F1740" s="120">
        <f>Sections!HE78</f>
        <v>8.8347529835124057</v>
      </c>
      <c r="G1740" s="126">
        <f>Sections!GX78</f>
        <v>227.9885604118258</v>
      </c>
      <c r="H1740" s="126">
        <f>Sections!GV78</f>
        <v>35.836749564742298</v>
      </c>
      <c r="I1740" s="126">
        <f>I1739+Sections!GW78</f>
        <v>78.86544021263272</v>
      </c>
    </row>
    <row r="1741" spans="2:9">
      <c r="B1741" s="126">
        <f>B$1687+Sections!GN79</f>
        <v>3154.2908861199999</v>
      </c>
      <c r="C1741" s="126">
        <f>Sections!GO79</f>
        <v>35.836749564742298</v>
      </c>
      <c r="D1741" s="126">
        <f>Sections!GP79</f>
        <v>129.01229843307229</v>
      </c>
      <c r="E1741" s="8">
        <f>Sections!GQ79</f>
        <v>2</v>
      </c>
      <c r="F1741" s="120">
        <f>Sections!HE79</f>
        <v>8.8241757842483963</v>
      </c>
      <c r="G1741" s="126">
        <f>Sections!GX79</f>
        <v>231.16907148589033</v>
      </c>
      <c r="H1741" s="126">
        <f>Sections!GV79</f>
        <v>36.082141994822784</v>
      </c>
      <c r="I1741" s="126">
        <f>I1740+Sections!GW79</f>
        <v>78.893249317537283</v>
      </c>
    </row>
    <row r="1742" spans="2:9">
      <c r="B1742" s="126">
        <f>B$1687+Sections!GN80</f>
        <v>3155.2908861199999</v>
      </c>
      <c r="C1742" s="126">
        <f>Sections!GO80</f>
        <v>36.082141994822784</v>
      </c>
      <c r="D1742" s="126">
        <f>Sections!GP80</f>
        <v>129.89571118136203</v>
      </c>
      <c r="E1742" s="8">
        <f>Sections!GQ80</f>
        <v>2</v>
      </c>
      <c r="F1742" s="120">
        <f>Sections!HE80</f>
        <v>8.8136112482862927</v>
      </c>
      <c r="G1742" s="126">
        <f>Sections!GX80</f>
        <v>234.34577476821968</v>
      </c>
      <c r="H1742" s="126">
        <f>Sections!GV80</f>
        <v>36.325585933761985</v>
      </c>
      <c r="I1742" s="126">
        <f>I1741+Sections!GW80</f>
        <v>78.920870678643553</v>
      </c>
    </row>
    <row r="1743" spans="2:9">
      <c r="B1743" s="126">
        <f>B$1687+Sections!GN81</f>
        <v>3156.2908861199999</v>
      </c>
      <c r="C1743" s="126">
        <f>Sections!GO81</f>
        <v>36.325585933761985</v>
      </c>
      <c r="D1743" s="126">
        <f>Sections!GP81</f>
        <v>130.77210936154316</v>
      </c>
      <c r="E1743" s="8">
        <f>Sections!GQ81</f>
        <v>2</v>
      </c>
      <c r="F1743" s="120">
        <f>Sections!HE81</f>
        <v>8.8030593604652516</v>
      </c>
      <c r="G1743" s="126">
        <f>Sections!GX81</f>
        <v>237.51867481760277</v>
      </c>
      <c r="H1743" s="126">
        <f>Sections!GV81</f>
        <v>36.567120643442202</v>
      </c>
      <c r="I1743" s="126">
        <f>I1742+Sections!GW81</f>
        <v>78.948308265940184</v>
      </c>
    </row>
    <row r="1744" spans="2:9">
      <c r="B1744" s="126">
        <f>B$1687+Sections!GN82</f>
        <v>3157.2908861199999</v>
      </c>
      <c r="C1744" s="126">
        <f>Sections!GO82</f>
        <v>36.567120643442202</v>
      </c>
      <c r="D1744" s="126">
        <f>Sections!GP82</f>
        <v>131.64163431639193</v>
      </c>
      <c r="E1744" s="8">
        <f>Sections!GQ82</f>
        <v>2</v>
      </c>
      <c r="F1744" s="120">
        <f>Sections!HE82</f>
        <v>8.7925201056425859</v>
      </c>
      <c r="G1744" s="126">
        <f>Sections!GX82</f>
        <v>240.68777618737019</v>
      </c>
      <c r="H1744" s="126">
        <f>Sections!GV82</f>
        <v>36.806784053532056</v>
      </c>
      <c r="I1744" s="126">
        <f>I1743+Sections!GW82</f>
        <v>78.975565913032284</v>
      </c>
    </row>
    <row r="1745" spans="2:9">
      <c r="B1745" s="126">
        <f>B$1687+Sections!GN83</f>
        <v>3158.2908861199999</v>
      </c>
      <c r="C1745" s="126">
        <f>Sections!GO83</f>
        <v>36.806784053532056</v>
      </c>
      <c r="D1745" s="126">
        <f>Sections!GP83</f>
        <v>132.5044225927154</v>
      </c>
      <c r="E1745" s="8">
        <f>Sections!GQ83</f>
        <v>2</v>
      </c>
      <c r="F1745" s="120">
        <f>Sections!HE83</f>
        <v>8.7819934686937398</v>
      </c>
      <c r="G1745" s="126">
        <f>Sections!GX83</f>
        <v>243.85308342540148</v>
      </c>
      <c r="H1745" s="126">
        <f>Sections!GV83</f>
        <v>37.044612824278907</v>
      </c>
      <c r="I1745" s="126">
        <f>I1744+Sections!GW83</f>
        <v>79.002647323602062</v>
      </c>
    </row>
    <row r="1746" spans="2:9">
      <c r="B1746" s="126">
        <f>B$1687+Sections!GN84</f>
        <v>3159.2908861199999</v>
      </c>
      <c r="C1746" s="126">
        <f>Sections!GO84</f>
        <v>37.044612824278907</v>
      </c>
      <c r="D1746" s="126">
        <f>Sections!GP84</f>
        <v>133.36060616740406</v>
      </c>
      <c r="E1746" s="8">
        <f>Sections!GQ84</f>
        <v>2</v>
      </c>
      <c r="F1746" s="120">
        <f>Sections!HE84</f>
        <v>8.7714794345122584</v>
      </c>
      <c r="G1746" s="126">
        <f>Sections!GX84</f>
        <v>247.01460107413126</v>
      </c>
      <c r="H1746" s="126">
        <f>Sections!GV84</f>
        <v>37.280642405540085</v>
      </c>
      <c r="I1746" s="126">
        <f>I1745+Sections!GW84</f>
        <v>79.029556077481431</v>
      </c>
    </row>
    <row r="1747" spans="2:9">
      <c r="B1747" s="126">
        <f>B$1687+Sections!GN85</f>
        <v>3160.2908861199999</v>
      </c>
      <c r="C1747" s="126">
        <f>Sections!GO85</f>
        <v>37.280642405540085</v>
      </c>
      <c r="D1747" s="126">
        <f>Sections!GP85</f>
        <v>134.21031265994432</v>
      </c>
      <c r="E1747" s="8">
        <f>Sections!GQ85</f>
        <v>2</v>
      </c>
      <c r="F1747" s="120">
        <f>Sections!HE85</f>
        <v>8.7609779880097776</v>
      </c>
      <c r="G1747" s="126">
        <f>Sections!GX85</f>
        <v>250.17233367055564</v>
      </c>
      <c r="H1747" s="126">
        <f>Sections!GV85</f>
        <v>37.514907092324954</v>
      </c>
      <c r="I1747" s="126">
        <f>I1746+Sections!GW85</f>
        <v>79.056295636364638</v>
      </c>
    </row>
    <row r="1748" spans="2:9">
      <c r="B1748" s="126">
        <f>B$1687+Sections!GN86</f>
        <v>3161.2908861199999</v>
      </c>
      <c r="C1748" s="126">
        <f>Sections!GO86</f>
        <v>37.514907092324954</v>
      </c>
      <c r="D1748" s="126">
        <f>Sections!GP86</f>
        <v>135.05366553236985</v>
      </c>
      <c r="E1748" s="8">
        <f>Sections!GQ86</f>
        <v>2</v>
      </c>
      <c r="F1748" s="120">
        <f>Sections!HE86</f>
        <v>8.7504891141159966</v>
      </c>
      <c r="G1748" s="126">
        <f>Sections!GX86</f>
        <v>253.32628574623914</v>
      </c>
      <c r="H1748" s="126">
        <f>Sections!GV86</f>
        <v>37.747440077096684</v>
      </c>
      <c r="I1748" s="126">
        <f>I1747+Sections!GW86</f>
        <v>79.082869349186765</v>
      </c>
    </row>
    <row r="1749" spans="2:9">
      <c r="B1749" s="126">
        <f>B$1687+Sections!GN87</f>
        <v>3162.2908861199999</v>
      </c>
      <c r="C1749" s="126">
        <f>Sections!GO87</f>
        <v>37.747440077096684</v>
      </c>
      <c r="D1749" s="126">
        <f>Sections!GP87</f>
        <v>135.89078427754808</v>
      </c>
      <c r="E1749" s="8">
        <f>Sections!GQ87</f>
        <v>2</v>
      </c>
      <c r="F1749" s="120">
        <f>Sections!HE87</f>
        <v>8.7400127977786557</v>
      </c>
      <c r="G1749" s="126">
        <f>Sections!GX87</f>
        <v>256.47646182732086</v>
      </c>
      <c r="H1749" s="126">
        <f>Sections!GV87</f>
        <v>37.978273499062091</v>
      </c>
      <c r="I1749" s="126">
        <f>I1748+Sections!GW87</f>
        <v>79.109280457191559</v>
      </c>
    </row>
    <row r="1750" spans="2:9">
      <c r="B1750" s="126">
        <f>B$1687+Sections!GN88</f>
        <v>3163.2908861199999</v>
      </c>
      <c r="C1750" s="126">
        <f>Sections!GO88</f>
        <v>37.978273499062091</v>
      </c>
      <c r="D1750" s="126">
        <f>Sections!GP88</f>
        <v>136.72178459662354</v>
      </c>
      <c r="E1750" s="8">
        <f>Sections!GQ88</f>
        <v>2</v>
      </c>
      <c r="F1750" s="120">
        <f>Sections!HE88</f>
        <v>8.7295490239635178</v>
      </c>
      <c r="G1750" s="126">
        <f>Sections!GX88</f>
        <v>259.62286643452114</v>
      </c>
      <c r="H1750" s="126">
        <f>Sections!GV88</f>
        <v>38.207438490658973</v>
      </c>
      <c r="I1750" s="126">
        <f>I1749+Sections!GW88</f>
        <v>79.135532098710243</v>
      </c>
    </row>
    <row r="1751" spans="2:9">
      <c r="B1751" s="126">
        <f>B$1687+Sections!GN89</f>
        <v>3164.2908861199999</v>
      </c>
      <c r="C1751" s="126">
        <f>Sections!GO89</f>
        <v>38.207438490658973</v>
      </c>
      <c r="D1751" s="126">
        <f>Sections!GP89</f>
        <v>137.5467785663723</v>
      </c>
      <c r="E1751" s="8">
        <f>Sections!GQ89</f>
        <v>2</v>
      </c>
      <c r="F1751" s="120">
        <f>Sections!HE89</f>
        <v>8.7190977776543441</v>
      </c>
      <c r="G1751" s="126">
        <f>Sections!GX89</f>
        <v>262.76550408314802</v>
      </c>
      <c r="H1751" s="126">
        <f>Sections!GV89</f>
        <v>38.434965221433437</v>
      </c>
      <c r="I1751" s="126">
        <f>I1750+Sections!GW89</f>
        <v>79.161627313671318</v>
      </c>
    </row>
    <row r="1752" spans="2:9">
      <c r="B1752" s="126">
        <f>B$1687+Sections!GN90</f>
        <v>3165.2908861199999</v>
      </c>
      <c r="C1752" s="126">
        <f>Sections!GO90</f>
        <v>38.434965221433437</v>
      </c>
      <c r="D1752" s="126">
        <f>Sections!GP90</f>
        <v>138.36587479716039</v>
      </c>
      <c r="E1752" s="8">
        <f>Sections!GQ90</f>
        <v>2</v>
      </c>
      <c r="F1752" s="120">
        <f>Sections!HE90</f>
        <v>8.7086590438528741</v>
      </c>
      <c r="G1752" s="126">
        <f>Sections!GX90</f>
        <v>265.90437928310359</v>
      </c>
      <c r="H1752" s="126">
        <f>Sections!GV90</f>
        <v>38.660882939484239</v>
      </c>
      <c r="I1752" s="126">
        <f>I1751+Sections!GW90</f>
        <v>79.187569047859455</v>
      </c>
    </row>
    <row r="1753" spans="2:9">
      <c r="B1753" s="126">
        <f>B$1687+Sections!GN91</f>
        <v>3166.2908861199999</v>
      </c>
      <c r="C1753" s="126">
        <f>Sections!GO91</f>
        <v>38.660882939484239</v>
      </c>
      <c r="D1753" s="126">
        <f>Sections!GP91</f>
        <v>139.17917858214327</v>
      </c>
      <c r="E1753" s="8">
        <f>Sections!GQ91</f>
        <v>2</v>
      </c>
      <c r="F1753" s="120">
        <f>Sections!HE91</f>
        <v>8.6982328075788047</v>
      </c>
      <c r="G1753" s="126">
        <f>Sections!GX91</f>
        <v>269.0394965388906</v>
      </c>
      <c r="H1753" s="126">
        <f>Sections!GV91</f>
        <v>38.885220010637219</v>
      </c>
      <c r="I1753" s="126">
        <f>I1752+Sections!GW91</f>
        <v>79.213360156940539</v>
      </c>
    </row>
    <row r="1754" spans="2:9">
      <c r="B1754" s="126">
        <f>B$1687+Sections!GN92</f>
        <v>3167.2908861199999</v>
      </c>
      <c r="C1754" s="126">
        <f>Sections!GO92</f>
        <v>38.885220010637219</v>
      </c>
      <c r="D1754" s="126">
        <f>Sections!GP92</f>
        <v>139.986792038294</v>
      </c>
      <c r="E1754" s="8">
        <f>Sections!GQ92</f>
        <v>2</v>
      </c>
      <c r="F1754" s="120">
        <f>Sections!HE92</f>
        <v>8.6878190538697666</v>
      </c>
      <c r="G1754" s="126">
        <f>Sections!GX92</f>
        <v>272.17086034961898</v>
      </c>
      <c r="H1754" s="126">
        <f>Sections!GV92</f>
        <v>39.10800395549996</v>
      </c>
      <c r="I1754" s="126">
        <f>I1753+Sections!GW92</f>
        <v>79.23900341026814</v>
      </c>
    </row>
    <row r="1755" spans="2:9">
      <c r="B1755" s="126">
        <f>B$1687+Sections!GN93</f>
        <v>3168.2908861199999</v>
      </c>
      <c r="C1755" s="126">
        <f>Sections!GO93</f>
        <v>39.10800395549996</v>
      </c>
      <c r="D1755" s="126">
        <f>Sections!GP93</f>
        <v>140.78881423979985</v>
      </c>
      <c r="E1755" s="8">
        <f>Sections!GQ93</f>
        <v>2</v>
      </c>
      <c r="F1755" s="120">
        <f>Sections!HE93</f>
        <v>8.6774177677813018</v>
      </c>
      <c r="G1755" s="126">
        <f>Sections!GX93</f>
        <v>275.29847520901211</v>
      </c>
      <c r="H1755" s="126">
        <f>Sections!GV93</f>
        <v>39.329261484535444</v>
      </c>
      <c r="I1755" s="126">
        <f>I1754+Sections!GW93</f>
        <v>79.264501494485884</v>
      </c>
    </row>
    <row r="1756" spans="2:9">
      <c r="B1756" s="126">
        <f>B$1687+Sections!GN94</f>
        <v>3169.2908861199999</v>
      </c>
      <c r="C1756" s="126">
        <f>Sections!GO94</f>
        <v>39.329261484535444</v>
      </c>
      <c r="D1756" s="126">
        <f>Sections!GP94</f>
        <v>141.58534134432759</v>
      </c>
      <c r="E1756" s="8">
        <f>Sections!GQ94</f>
        <v>2</v>
      </c>
      <c r="F1756" s="120">
        <f>Sections!HE94</f>
        <v>8.6670289343868472</v>
      </c>
      <c r="G1756" s="126">
        <f>Sections!GX94</f>
        <v>278.42234560541334</v>
      </c>
      <c r="H1756" s="126">
        <f>Sections!GV94</f>
        <v>39.549018531282627</v>
      </c>
      <c r="I1756" s="126">
        <f>I1755+Sections!GW94</f>
        <v>79.289857016938953</v>
      </c>
    </row>
    <row r="1757" spans="2:9">
      <c r="B1757" s="126">
        <f>B$1687+Sections!GN95</f>
        <v>3170.2908861199999</v>
      </c>
      <c r="C1757" s="126">
        <f>Sections!GO95</f>
        <v>39.549018531282627</v>
      </c>
      <c r="D1757" s="126">
        <f>Sections!GP95</f>
        <v>142.37646671261746</v>
      </c>
      <c r="E1757" s="8">
        <f>Sections!GQ95</f>
        <v>2</v>
      </c>
      <c r="F1757" s="120">
        <f>Sections!HE95</f>
        <v>8.6566525387777098</v>
      </c>
      <c r="G1757" s="126">
        <f>Sections!GX95</f>
        <v>281.5424760217926</v>
      </c>
      <c r="H1757" s="126">
        <f>Sections!GV95</f>
        <v>39.767300283842403</v>
      </c>
      <c r="I1757" s="126">
        <f>I1756+Sections!GW95</f>
        <v>79.315072508906781</v>
      </c>
    </row>
    <row r="1758" spans="2:9">
      <c r="B1758" s="126">
        <f>B$1687+Sections!GN96</f>
        <v>3171.2908861199999</v>
      </c>
      <c r="C1758" s="126">
        <f>Sections!GO96</f>
        <v>39.767300283842403</v>
      </c>
      <c r="D1758" s="126">
        <f>Sections!GP96</f>
        <v>143.16228102183265</v>
      </c>
      <c r="E1758" s="8">
        <f>Sections!GQ96</f>
        <v>2</v>
      </c>
      <c r="F1758" s="120">
        <f>Sections!HE96</f>
        <v>8.6462885660630437</v>
      </c>
      <c r="G1758" s="126">
        <f>Sections!GX96</f>
        <v>284.65887093575259</v>
      </c>
      <c r="H1758" s="126">
        <f>Sections!GV96</f>
        <v>39.984131214738404</v>
      </c>
      <c r="I1758" s="126">
        <f>I1757+Sections!GW96</f>
        <v>79.340150428668451</v>
      </c>
    </row>
    <row r="1759" spans="2:9">
      <c r="B1759" s="126">
        <f>B$1687+Sections!GN97</f>
        <v>3172.2908861199999</v>
      </c>
      <c r="C1759" s="126">
        <f>Sections!GO97</f>
        <v>39.984131214738404</v>
      </c>
      <c r="D1759" s="126">
        <f>Sections!GP97</f>
        <v>143.94287237305826</v>
      </c>
      <c r="E1759" s="8">
        <f>Sections!GQ97</f>
        <v>2</v>
      </c>
      <c r="F1759" s="120">
        <f>Sections!HE97</f>
        <v>8.6359370013698324</v>
      </c>
      <c r="G1759" s="126">
        <f>Sections!GX97</f>
        <v>287.77153481953525</v>
      </c>
      <c r="H1759" s="126">
        <f>Sections!GV97</f>
        <v>40.199535109254157</v>
      </c>
      <c r="I1759" s="126">
        <f>I1758+Sections!GW97</f>
        <v>79.365093164411149</v>
      </c>
    </row>
    <row r="1760" spans="2:9">
      <c r="B1760" s="126">
        <f>B$1687+Sections!GN98</f>
        <v>3173.2908861199999</v>
      </c>
      <c r="C1760" s="126">
        <f>Sections!GO98</f>
        <v>40.199535109254157</v>
      </c>
      <c r="D1760" s="126">
        <f>Sections!GP98</f>
        <v>144.71832639331498</v>
      </c>
      <c r="E1760" s="8">
        <f>Sections!GQ98</f>
        <v>2</v>
      </c>
      <c r="F1760" s="120">
        <f>Sections!HE98</f>
        <v>8.6255978298428673</v>
      </c>
      <c r="G1760" s="126">
        <f>Sections!GX98</f>
        <v>290.88047214002836</v>
      </c>
      <c r="H1760" s="126">
        <f>Sections!GV98</f>
        <v>40.413535092340574</v>
      </c>
      <c r="I1760" s="126">
        <f>I1759+Sections!GW98</f>
        <v>79.389903036991342</v>
      </c>
    </row>
    <row r="1761" spans="2:9">
      <c r="B1761" s="126">
        <f>B$1687+Sections!GN99</f>
        <v>3174.2908861199999</v>
      </c>
      <c r="C1761" s="126">
        <f>Sections!GO99</f>
        <v>40.413535092340574</v>
      </c>
      <c r="D1761" s="126">
        <f>Sections!GP99</f>
        <v>145.48872633242607</v>
      </c>
      <c r="E1761" s="8">
        <f>Sections!GQ99</f>
        <v>2</v>
      </c>
      <c r="F1761" s="120">
        <f>Sections!HE99</f>
        <v>8.6152710366447192</v>
      </c>
      <c r="G1761" s="126">
        <f>Sections!GX99</f>
        <v>293.98568735877177</v>
      </c>
      <c r="H1761" s="126">
        <f>Sections!GV99</f>
        <v>40.626153654181103</v>
      </c>
      <c r="I1761" s="126">
        <f>I1760+Sections!GW99</f>
        <v>79.414582302557818</v>
      </c>
    </row>
    <row r="1762" spans="2:9">
      <c r="B1762" s="126">
        <f>B$1687+Sections!GN100</f>
        <v>3175.2908861199999</v>
      </c>
      <c r="C1762" s="126">
        <f>Sections!GO100</f>
        <v>40.626153654181103</v>
      </c>
      <c r="D1762" s="126">
        <f>Sections!GP100</f>
        <v>146.25415315505197</v>
      </c>
      <c r="E1762" s="8">
        <f>Sections!GQ100</f>
        <v>2</v>
      </c>
      <c r="F1762" s="120">
        <f>Sections!HE100</f>
        <v>8.6049566069557297</v>
      </c>
      <c r="G1762" s="126">
        <f>Sections!GX100</f>
        <v>297.0871849319638</v>
      </c>
      <c r="H1762" s="126">
        <f>Sections!GV100</f>
        <v>40.837412674495475</v>
      </c>
      <c r="I1762" s="126">
        <f>I1761+Sections!GW100</f>
        <v>79.439133155044814</v>
      </c>
    </row>
    <row r="1763" spans="2:9">
      <c r="B1763" s="126">
        <f>B$1687+Sections!GN101</f>
        <v>3176.2908861199999</v>
      </c>
      <c r="C1763" s="126">
        <f>Sections!GO101</f>
        <v>40.837412674495475</v>
      </c>
      <c r="D1763" s="126">
        <f>Sections!GP101</f>
        <v>147.01468562818371</v>
      </c>
      <c r="E1763" s="8">
        <f>Sections!GQ101</f>
        <v>2</v>
      </c>
      <c r="F1763" s="120">
        <f>Sections!HE101</f>
        <v>8.5946545259739793</v>
      </c>
      <c r="G1763" s="126">
        <f>Sections!GX101</f>
        <v>300.18496931046786</v>
      </c>
      <c r="H1763" s="126">
        <f>Sections!GV101</f>
        <v>41.047333445657486</v>
      </c>
      <c r="I1763" s="126">
        <f>I1762+Sections!GW101</f>
        <v>79.463557728543094</v>
      </c>
    </row>
    <row r="1764" spans="2:9">
      <c r="B1764" s="126">
        <f>B$1687+Sections!GN102</f>
        <v>3177.2908861199999</v>
      </c>
      <c r="C1764" s="126">
        <f>Sections!GO102</f>
        <v>41.047333445657486</v>
      </c>
      <c r="D1764" s="126">
        <f>Sections!GP102</f>
        <v>147.77040040436697</v>
      </c>
      <c r="E1764" s="8">
        <f>Sections!GQ102</f>
        <v>2</v>
      </c>
      <c r="F1764" s="120">
        <f>Sections!HE102</f>
        <v>8.5843647789152673</v>
      </c>
      <c r="G1764" s="126">
        <f>Sections!GX102</f>
        <v>303.2790449398185</v>
      </c>
      <c r="H1764" s="126">
        <f>Sections!GV102</f>
        <v>41.255936694696707</v>
      </c>
      <c r="I1764" s="126">
        <f>I1763+Sections!GW102</f>
        <v>79.487858099556163</v>
      </c>
    </row>
    <row r="1765" spans="2:9">
      <c r="B1765" s="126">
        <f>B$1687+Sections!GN103</f>
        <v>3178.2908861199999</v>
      </c>
      <c r="C1765" s="126">
        <f>Sections!GO103</f>
        <v>41.255936694696707</v>
      </c>
      <c r="D1765" s="126">
        <f>Sections!GP103</f>
        <v>148.52137210090814</v>
      </c>
      <c r="E1765" s="8">
        <f>Sections!GQ103</f>
        <v>2</v>
      </c>
      <c r="F1765" s="120">
        <f>Sections!HE103</f>
        <v>8.5740873510130982</v>
      </c>
      <c r="G1765" s="126">
        <f>Sections!GX103</f>
        <v>306.36941626022798</v>
      </c>
      <c r="H1765" s="126">
        <f>Sections!GV103</f>
        <v>41.463242604249473</v>
      </c>
      <c r="I1765" s="126">
        <f>I1764+Sections!GW103</f>
        <v>79.512036289148355</v>
      </c>
    </row>
    <row r="1766" spans="2:9">
      <c r="B1766" s="126">
        <f>B$1687+Sections!GN104</f>
        <v>3179.2908861199999</v>
      </c>
      <c r="C1766" s="126">
        <f>Sections!GO104</f>
        <v>41.463242604249473</v>
      </c>
      <c r="D1766" s="126">
        <f>Sections!GP104</f>
        <v>149.2676733752981</v>
      </c>
      <c r="E1766" s="8">
        <f>Sections!GQ104</f>
        <v>2</v>
      </c>
      <c r="F1766" s="120">
        <f>Sections!HE104</f>
        <v>8.5638222275186529</v>
      </c>
      <c r="G1766" s="126">
        <f>Sections!GX104</f>
        <v>309.45608770659277</v>
      </c>
      <c r="H1766" s="126">
        <f>Sections!GV104</f>
        <v>41.669270832519807</v>
      </c>
      <c r="I1766" s="126">
        <f>I1765+Sections!GW104</f>
        <v>79.536094264990993</v>
      </c>
    </row>
    <row r="1767" spans="2:9">
      <c r="B1767" s="126">
        <f>B$1687+Sections!GN105</f>
        <v>3180.2908861199999</v>
      </c>
      <c r="C1767" s="126">
        <f>Sections!GO105</f>
        <v>41.669270832519807</v>
      </c>
      <c r="D1767" s="126">
        <f>Sections!GP105</f>
        <v>150.00937499707132</v>
      </c>
      <c r="E1767" s="8">
        <f>Sections!GQ105</f>
        <v>2</v>
      </c>
      <c r="F1767" s="120">
        <f>Sections!HE105</f>
        <v>8.5535693937007675</v>
      </c>
      <c r="G1767" s="126">
        <f>Sections!GX105</f>
        <v>312.5390637084995</v>
      </c>
      <c r="H1767" s="126">
        <f>Sections!GV105</f>
        <v>41.874040532306978</v>
      </c>
      <c r="I1767" s="126">
        <f>I1766+Sections!GW105</f>
        <v>79.560033943312646</v>
      </c>
    </row>
    <row r="1768" spans="2:9">
      <c r="B1768" s="126">
        <f>B$1687+Sections!GN106</f>
        <v>3181.2908861199999</v>
      </c>
      <c r="C1768" s="126">
        <f>Sections!GO106</f>
        <v>41.874040532306978</v>
      </c>
      <c r="D1768" s="126">
        <f>Sections!GP106</f>
        <v>150.74654591630514</v>
      </c>
      <c r="E1768" s="8">
        <f>Sections!GQ106</f>
        <v>2</v>
      </c>
      <c r="F1768" s="120">
        <f>Sections!HE106</f>
        <v>8.5433288348459211</v>
      </c>
      <c r="G1768" s="126">
        <f>Sections!GX106</f>
        <v>315.61834869023176</v>
      </c>
      <c r="H1768" s="126">
        <f>Sections!GV106</f>
        <v>42.07757036915249</v>
      </c>
      <c r="I1768" s="126">
        <f>I1767+Sections!GW106</f>
        <v>79.583857190758692</v>
      </c>
    </row>
    <row r="1769" spans="2:9">
      <c r="B1769" s="126">
        <f>B$1687+Sections!GN107</f>
        <v>3182.2908861199999</v>
      </c>
      <c r="C1769" s="126">
        <f>Sections!GO107</f>
        <v>42.07757036915249</v>
      </c>
      <c r="D1769" s="126">
        <f>Sections!GP107</f>
        <v>151.47925332894897</v>
      </c>
      <c r="E1769" s="8">
        <f>Sections!GQ107</f>
        <v>2</v>
      </c>
      <c r="F1769" s="120">
        <f>Sections!HE107</f>
        <v>8.5331005362581998</v>
      </c>
      <c r="G1769" s="126">
        <f>Sections!GX107</f>
        <v>318.69394707077635</v>
      </c>
      <c r="H1769" s="126">
        <f>Sections!GV107</f>
        <v>42.2798785386559</v>
      </c>
      <c r="I1769" s="126">
        <f>I1768+Sections!GW107</f>
        <v>79.607565826165455</v>
      </c>
    </row>
    <row r="1770" spans="2:9">
      <c r="B1770" s="126">
        <f>B$1687+Sections!GN108</f>
        <v>3183.2908861199999</v>
      </c>
      <c r="C1770" s="126">
        <f>Sections!GO108</f>
        <v>42.2798785386559</v>
      </c>
      <c r="D1770" s="126">
        <f>Sections!GP108</f>
        <v>152.20756273916123</v>
      </c>
      <c r="E1770" s="8">
        <f>Sections!GQ108</f>
        <v>2</v>
      </c>
      <c r="F1770" s="120">
        <f>Sections!HE108</f>
        <v>8.5228844832592934</v>
      </c>
      <c r="G1770" s="126">
        <f>Sections!GX108</f>
        <v>321.76586326382926</v>
      </c>
      <c r="H1770" s="126">
        <f>Sections!GV108</f>
        <v>42.480982783005558</v>
      </c>
      <c r="I1770" s="126">
        <f>I1769+Sections!GW108</f>
        <v>79.631161622253586</v>
      </c>
    </row>
    <row r="1771" spans="2:9">
      <c r="B1771" s="126">
        <f>B$1687+Sections!GN109</f>
        <v>3184.2908861199999</v>
      </c>
      <c r="C1771" s="126">
        <f>Sections!GO109</f>
        <v>42.480982783005558</v>
      </c>
      <c r="D1771" s="126">
        <f>Sections!GP109</f>
        <v>152.93153801882002</v>
      </c>
      <c r="E1771" s="8">
        <f>Sections!GQ109</f>
        <v>2</v>
      </c>
      <c r="F1771" s="120">
        <f>Sections!HE109</f>
        <v>8.5126806611884565</v>
      </c>
      <c r="G1771" s="126">
        <f>Sections!GX109</f>
        <v>324.83410167780261</v>
      </c>
      <c r="H1771" s="126">
        <f>Sections!GV109</f>
        <v>42.680900406767329</v>
      </c>
      <c r="I1771" s="126">
        <f>I1770+Sections!GW109</f>
        <v>79.654646307245144</v>
      </c>
    </row>
    <row r="1772" spans="2:9">
      <c r="B1772" s="126">
        <f>B$1687+Sections!GN110</f>
        <v>3185.2908861199999</v>
      </c>
      <c r="C1772" s="126">
        <f>Sections!GO110</f>
        <v>42.680900406767329</v>
      </c>
      <c r="D1772" s="126">
        <f>Sections!GP110</f>
        <v>153.65124146436239</v>
      </c>
      <c r="E1772" s="8">
        <f>Sections!GQ110</f>
        <v>2</v>
      </c>
      <c r="F1772" s="120">
        <f>Sections!HE110</f>
        <v>8.5024890554024992</v>
      </c>
      <c r="G1772" s="126">
        <f>Sections!GX110</f>
        <v>327.89866671583047</v>
      </c>
      <c r="H1772" s="126">
        <f>Sections!GV110</f>
        <v>42.879648291971762</v>
      </c>
      <c r="I1772" s="126">
        <f>I1771+Sections!GW110</f>
        <v>79.678021566408589</v>
      </c>
    </row>
    <row r="1773" spans="2:9">
      <c r="B1773" s="126">
        <f>B$1687+Sections!GN111</f>
        <v>3186.2908861199999</v>
      </c>
      <c r="C1773" s="126">
        <f>Sections!GO111</f>
        <v>42.879648291971762</v>
      </c>
      <c r="D1773" s="126">
        <f>Sections!GP111</f>
        <v>154.36673385109836</v>
      </c>
      <c r="E1773" s="8">
        <f>Sections!GQ111</f>
        <v>2</v>
      </c>
      <c r="F1773" s="120">
        <f>Sections!HE111</f>
        <v>8.4923096512757645</v>
      </c>
      <c r="G1773" s="126">
        <f>Sections!GX111</f>
        <v>330.95956277577545</v>
      </c>
      <c r="H1773" s="126">
        <f>Sections!GV111</f>
        <v>43.077242912537336</v>
      </c>
      <c r="I1773" s="126">
        <f>I1772+Sections!GW111</f>
        <v>79.701289043535482</v>
      </c>
    </row>
    <row r="1774" spans="2:9">
      <c r="B1774" s="126">
        <f>B$1687+Sections!GN112</f>
        <v>3187.2908861199999</v>
      </c>
      <c r="C1774" s="126">
        <f>Sections!GO112</f>
        <v>43.077242912537336</v>
      </c>
      <c r="D1774" s="126">
        <f>Sections!GP112</f>
        <v>155.07807448513441</v>
      </c>
      <c r="E1774" s="8">
        <f>Sections!GQ112</f>
        <v>3</v>
      </c>
      <c r="F1774" s="120">
        <f>Sections!HE112</f>
        <v>6.8582415088433493</v>
      </c>
      <c r="G1774" s="126">
        <f>Sections!GX112</f>
        <v>334.01679425023462</v>
      </c>
      <c r="H1774" s="126">
        <f>Sections!GV112</f>
        <v>43.236157784468254</v>
      </c>
      <c r="I1774" s="126">
        <f>I1773+Sections!GW112</f>
        <v>79.724460416507114</v>
      </c>
    </row>
    <row r="1775" spans="2:9">
      <c r="B1775" s="126">
        <f>B$1687+Sections!GN113</f>
        <v>3188.2908861199999</v>
      </c>
      <c r="C1775" s="126">
        <f>Sections!GO113</f>
        <v>43.236157784468254</v>
      </c>
      <c r="D1775" s="126">
        <f>Sections!GP113</f>
        <v>155.65016802408573</v>
      </c>
      <c r="E1775" s="8">
        <f>Sections!GQ113</f>
        <v>3</v>
      </c>
      <c r="F1775" s="120">
        <f>Sections!HE113</f>
        <v>6.8582415088433493</v>
      </c>
      <c r="G1775" s="126">
        <f>Sections!GX113</f>
        <v>336.48576119341823</v>
      </c>
      <c r="H1775" s="126">
        <f>Sections!GV113</f>
        <v>43.394490698487537</v>
      </c>
      <c r="I1775" s="126">
        <f>I1774+Sections!GW113</f>
        <v>79.747546934212139</v>
      </c>
    </row>
    <row r="1776" spans="2:9">
      <c r="B1776" s="126">
        <f>B$1687+Sections!GN114</f>
        <v>3189.2908861199999</v>
      </c>
      <c r="C1776" s="126">
        <f>Sections!GO114</f>
        <v>43.394490698487537</v>
      </c>
      <c r="D1776" s="126">
        <f>Sections!GP114</f>
        <v>156.22016651455513</v>
      </c>
      <c r="E1776" s="8">
        <f>Sections!GQ114</f>
        <v>3</v>
      </c>
      <c r="F1776" s="120">
        <f>Sections!HE114</f>
        <v>6.8582415088433493</v>
      </c>
      <c r="G1776" s="126">
        <f>Sections!GX114</f>
        <v>338.95472813660183</v>
      </c>
      <c r="H1776" s="126">
        <f>Sections!GV114</f>
        <v>43.552248001668154</v>
      </c>
      <c r="I1776" s="126">
        <f>I1775+Sections!GW114</f>
        <v>79.770549522117093</v>
      </c>
    </row>
    <row r="1777" spans="2:9">
      <c r="B1777" s="126">
        <f>B$1687+Sections!GN115</f>
        <v>3190.2908861199999</v>
      </c>
      <c r="C1777" s="126">
        <f>Sections!GO115</f>
        <v>43.552248001668154</v>
      </c>
      <c r="D1777" s="126">
        <f>Sections!GP115</f>
        <v>156.78809280600535</v>
      </c>
      <c r="E1777" s="8">
        <f>Sections!GQ115</f>
        <v>3</v>
      </c>
      <c r="F1777" s="120">
        <f>Sections!HE115</f>
        <v>6.8582415088433493</v>
      </c>
      <c r="G1777" s="126">
        <f>Sections!GX115</f>
        <v>341.42369507978538</v>
      </c>
      <c r="H1777" s="126">
        <f>Sections!GV115</f>
        <v>43.709435926542156</v>
      </c>
      <c r="I1777" s="126">
        <f>I1776+Sections!GW115</f>
        <v>79.793469088987308</v>
      </c>
    </row>
    <row r="1778" spans="2:9">
      <c r="B1778" s="126">
        <f>B$1687+Sections!GN116</f>
        <v>3191.2908861199999</v>
      </c>
      <c r="C1778" s="126">
        <f>Sections!GO116</f>
        <v>43.709435926542156</v>
      </c>
      <c r="D1778" s="126">
        <f>Sections!GP116</f>
        <v>157.35396933555177</v>
      </c>
      <c r="E1778" s="8">
        <f>Sections!GQ116</f>
        <v>3</v>
      </c>
      <c r="F1778" s="120">
        <f>Sections!HE116</f>
        <v>6.8582415088433493</v>
      </c>
      <c r="G1778" s="126">
        <f>Sections!GX116</f>
        <v>343.89266202296892</v>
      </c>
      <c r="H1778" s="126">
        <f>Sections!GV116</f>
        <v>43.866060593973799</v>
      </c>
      <c r="I1778" s="126">
        <f>I1777+Sections!GW116</f>
        <v>79.816306527305812</v>
      </c>
    </row>
    <row r="1779" spans="2:9">
      <c r="B1779" s="126">
        <f>B$1687+Sections!GN117</f>
        <v>3192.2908861199999</v>
      </c>
      <c r="C1779" s="126">
        <f>Sections!GO117</f>
        <v>43.866060593973799</v>
      </c>
      <c r="D1779" s="126">
        <f>Sections!GP117</f>
        <v>157.91781813830568</v>
      </c>
      <c r="E1779" s="8">
        <f>Sections!GQ117</f>
        <v>3</v>
      </c>
      <c r="F1779" s="120">
        <f>Sections!HE117</f>
        <v>6.8582415088433493</v>
      </c>
      <c r="G1779" s="126">
        <f>Sections!GX117</f>
        <v>346.36162896615258</v>
      </c>
      <c r="H1779" s="126">
        <f>Sections!GV117</f>
        <v>44.022128015940659</v>
      </c>
      <c r="I1779" s="126">
        <f>I1778+Sections!GW117</f>
        <v>79.839062713678899</v>
      </c>
    </row>
    <row r="1780" spans="2:9">
      <c r="B1780" s="126">
        <f>B$1687+Sections!GN118</f>
        <v>3193.2908861199999</v>
      </c>
      <c r="C1780" s="126">
        <f>Sections!GO118</f>
        <v>44.022128015940659</v>
      </c>
      <c r="D1780" s="126">
        <f>Sections!GP118</f>
        <v>158.47966085738636</v>
      </c>
      <c r="E1780" s="8">
        <f>Sections!GQ118</f>
        <v>3</v>
      </c>
      <c r="F1780" s="120">
        <f>Sections!HE118</f>
        <v>6.8582415088433493</v>
      </c>
      <c r="G1780" s="126">
        <f>Sections!GX118</f>
        <v>348.83059590933613</v>
      </c>
      <c r="H1780" s="126">
        <f>Sections!GV118</f>
        <v>44.177644098226359</v>
      </c>
      <c r="I1780" s="126">
        <f>I1779+Sections!GW118</f>
        <v>79.861738509228701</v>
      </c>
    </row>
    <row r="1781" spans="2:9">
      <c r="B1781" s="126">
        <f>B$1687+Sections!GN119</f>
        <v>3194.2908861199999</v>
      </c>
      <c r="C1781" s="126">
        <f>Sections!GO119</f>
        <v>44.177644098226359</v>
      </c>
      <c r="D1781" s="126">
        <f>Sections!GP119</f>
        <v>159.03951875361489</v>
      </c>
      <c r="E1781" s="8">
        <f>Sections!GQ119</f>
        <v>3</v>
      </c>
      <c r="F1781" s="120">
        <f>Sections!HE119</f>
        <v>6.8582415088433493</v>
      </c>
      <c r="G1781" s="126">
        <f>Sections!GX119</f>
        <v>351.29956285251978</v>
      </c>
      <c r="H1781" s="126">
        <f>Sections!GV119</f>
        <v>44.332614643028229</v>
      </c>
      <c r="I1781" s="126">
        <f>I1780+Sections!GW119</f>
        <v>79.884334759973456</v>
      </c>
    </row>
    <row r="1782" spans="2:9">
      <c r="B1782" s="126">
        <f>B$1687+Sections!GN120</f>
        <v>3195.2908861199999</v>
      </c>
      <c r="C1782" s="126">
        <f>Sections!GO120</f>
        <v>44.332614643028229</v>
      </c>
      <c r="D1782" s="126">
        <f>Sections!GP120</f>
        <v>159.59741271490162</v>
      </c>
      <c r="E1782" s="8">
        <f>Sections!GQ120</f>
        <v>3</v>
      </c>
      <c r="F1782" s="120">
        <f>Sections!HE120</f>
        <v>6.8582415088433493</v>
      </c>
      <c r="G1782" s="126">
        <f>Sections!GX120</f>
        <v>353.76852979570339</v>
      </c>
      <c r="H1782" s="126">
        <f>Sections!GV120</f>
        <v>44.487045351483253</v>
      </c>
      <c r="I1782" s="126">
        <f>I1781+Sections!GW120</f>
        <v>79.906852297195769</v>
      </c>
    </row>
    <row r="1783" spans="2:9">
      <c r="B1783" s="126">
        <f>B$1687+Sections!GN121</f>
        <v>3196.2908861199999</v>
      </c>
      <c r="C1783" s="126">
        <f>Sections!GO121</f>
        <v>44.487045351483253</v>
      </c>
      <c r="D1783" s="126">
        <f>Sections!GP121</f>
        <v>160.15336326533972</v>
      </c>
      <c r="E1783" s="8">
        <f>Sections!GQ121</f>
        <v>3</v>
      </c>
      <c r="F1783" s="120">
        <f>Sections!HE121</f>
        <v>6.8582415088433493</v>
      </c>
      <c r="G1783" s="126">
        <f>Sections!GX121</f>
        <v>356.23749673888699</v>
      </c>
      <c r="H1783" s="126">
        <f>Sections!GV121</f>
        <v>44.640941826115345</v>
      </c>
      <c r="I1783" s="126">
        <f>I1782+Sections!GW121</f>
        <v>79.929291937799505</v>
      </c>
    </row>
    <row r="1784" spans="2:9">
      <c r="B1784" s="126">
        <f>B$1687+Sections!GN122</f>
        <v>3197.2908861199999</v>
      </c>
      <c r="C1784" s="126">
        <f>Sections!GO122</f>
        <v>44.640941826115345</v>
      </c>
      <c r="D1784" s="126">
        <f>Sections!GP122</f>
        <v>160.70739057401525</v>
      </c>
      <c r="E1784" s="8">
        <f>Sections!GQ122</f>
        <v>3</v>
      </c>
      <c r="F1784" s="120">
        <f>Sections!HE122</f>
        <v>6.8582415088433493</v>
      </c>
      <c r="G1784" s="126">
        <f>Sections!GX122</f>
        <v>358.70646368207059</v>
      </c>
      <c r="H1784" s="126">
        <f>Sections!GV122</f>
        <v>44.794309573206966</v>
      </c>
      <c r="I1784" s="126">
        <f>I1783+Sections!GW122</f>
        <v>79.951654484655549</v>
      </c>
    </row>
    <row r="1785" spans="2:9">
      <c r="B1785" s="126">
        <f>B$1687+Sections!GN123</f>
        <v>3198.2908861199999</v>
      </c>
      <c r="C1785" s="126">
        <f>Sections!GO123</f>
        <v>44.794309573206966</v>
      </c>
      <c r="D1785" s="126">
        <f>Sections!GP123</f>
        <v>161.25951446354509</v>
      </c>
      <c r="E1785" s="8">
        <f>Sections!GQ123</f>
        <v>3</v>
      </c>
      <c r="F1785" s="120">
        <f>Sections!HE123</f>
        <v>6.8582415088433493</v>
      </c>
      <c r="G1785" s="126">
        <f>Sections!GX123</f>
        <v>361.17543062525425</v>
      </c>
      <c r="H1785" s="126">
        <f>Sections!GV123</f>
        <v>44.9471540050979</v>
      </c>
      <c r="I1785" s="126">
        <f>I1784+Sections!GW123</f>
        <v>79.973940726937016</v>
      </c>
    </row>
    <row r="1786" spans="2:9">
      <c r="B1786" s="126">
        <f>B$1687+Sections!GN124</f>
        <v>3199.2908861199999</v>
      </c>
      <c r="C1786" s="126">
        <f>Sections!GO124</f>
        <v>44.9471540050979</v>
      </c>
      <c r="D1786" s="126">
        <f>Sections!GP124</f>
        <v>161.80975441835244</v>
      </c>
      <c r="E1786" s="8">
        <f>Sections!GQ124</f>
        <v>3</v>
      </c>
      <c r="F1786" s="120">
        <f>Sections!HE124</f>
        <v>6.8582415088433493</v>
      </c>
      <c r="G1786" s="126">
        <f>Sections!GX124</f>
        <v>363.64439756843785</v>
      </c>
      <c r="H1786" s="126">
        <f>Sections!GV124</f>
        <v>45.099480442413913</v>
      </c>
      <c r="I1786" s="126">
        <f>I1785+Sections!GW124</f>
        <v>79.996151440444208</v>
      </c>
    </row>
    <row r="1787" spans="2:9">
      <c r="B1787" s="126">
        <f>B$1687+Sections!GN125</f>
        <v>3200.2908861199999</v>
      </c>
      <c r="C1787" s="126">
        <f>Sections!GO125</f>
        <v>45.099480442413913</v>
      </c>
      <c r="D1787" s="126">
        <f>Sections!GP125</f>
        <v>162.35812959269009</v>
      </c>
      <c r="E1787" s="8">
        <f>Sections!GQ125</f>
        <v>3</v>
      </c>
      <c r="F1787" s="120">
        <f>Sections!HE125</f>
        <v>6.8582415088433493</v>
      </c>
      <c r="G1787" s="126">
        <f>Sections!GX125</f>
        <v>366.11336451162151</v>
      </c>
      <c r="H1787" s="126">
        <f>Sections!GV125</f>
        <v>45.251294116227903</v>
      </c>
      <c r="I1787" s="126">
        <f>I1786+Sections!GW125</f>
        <v>80.018287387919699</v>
      </c>
    </row>
    <row r="1788" spans="2:9">
      <c r="B1788" s="126">
        <f>B$1687+Sections!GN126</f>
        <v>3201.2908861199999</v>
      </c>
      <c r="C1788" s="126">
        <f>Sections!GO126</f>
        <v>45.251294116227903</v>
      </c>
      <c r="D1788" s="126">
        <f>Sections!GP126</f>
        <v>162.90465881842044</v>
      </c>
      <c r="E1788" s="8">
        <f>Sections!GQ126</f>
        <v>3</v>
      </c>
      <c r="F1788" s="120">
        <f>Sections!HE126</f>
        <v>6.8582415088433493</v>
      </c>
      <c r="G1788" s="126">
        <f>Sections!GX126</f>
        <v>368.58233145480517</v>
      </c>
      <c r="H1788" s="126">
        <f>Sections!GV126</f>
        <v>45.402600170155992</v>
      </c>
      <c r="I1788" s="126">
        <f>I1787+Sections!GW126</f>
        <v>80.040349319354021</v>
      </c>
    </row>
    <row r="1789" spans="2:9">
      <c r="B1789" s="126">
        <f>B$1687+Sections!GN127</f>
        <v>3202.2908861199999</v>
      </c>
      <c r="C1789" s="126">
        <f>Sections!GO127</f>
        <v>45.402600170155992</v>
      </c>
      <c r="D1789" s="126">
        <f>Sections!GP127</f>
        <v>163.44936061256158</v>
      </c>
      <c r="E1789" s="8">
        <f>Sections!GQ127</f>
        <v>3</v>
      </c>
      <c r="F1789" s="120">
        <f>Sections!HE127</f>
        <v>6.8582415088433493</v>
      </c>
      <c r="G1789" s="126">
        <f>Sections!GX127</f>
        <v>371.05129839798877</v>
      </c>
      <c r="H1789" s="126">
        <f>Sections!GV127</f>
        <v>45.553403662390977</v>
      </c>
      <c r="I1789" s="126">
        <f>I1788+Sections!GW127</f>
        <v>80.062337972282108</v>
      </c>
    </row>
    <row r="1790" spans="2:9">
      <c r="B1790" s="126">
        <f>B$1687+Sections!GN128</f>
        <v>3203.2908861199999</v>
      </c>
      <c r="C1790" s="126">
        <f>Sections!GO128</f>
        <v>45.553403662390977</v>
      </c>
      <c r="D1790" s="126">
        <f>Sections!GP128</f>
        <v>163.99225318460753</v>
      </c>
      <c r="E1790" s="8">
        <f>Sections!GQ128</f>
        <v>3</v>
      </c>
      <c r="F1790" s="120">
        <f>Sections!HE128</f>
        <v>6.8582415088433493</v>
      </c>
      <c r="G1790" s="126">
        <f>Sections!GX128</f>
        <v>373.52026534117238</v>
      </c>
      <c r="H1790" s="126">
        <f>Sections!GV128</f>
        <v>45.703709567675382</v>
      </c>
      <c r="I1790" s="126">
        <f>I1789+Sections!GW128</f>
        <v>80.084254072071033</v>
      </c>
    </row>
    <row r="1791" spans="2:9">
      <c r="B1791" s="126">
        <f>B$1687+Sections!GN129</f>
        <v>3204.2908861199999</v>
      </c>
      <c r="C1791" s="126">
        <f>Sections!GO129</f>
        <v>45.703709567675382</v>
      </c>
      <c r="D1791" s="126">
        <f>Sections!GP129</f>
        <v>164.53335444363137</v>
      </c>
      <c r="E1791" s="8">
        <f>Sections!GQ129</f>
        <v>3</v>
      </c>
      <c r="F1791" s="120">
        <f>Sections!HE129</f>
        <v>6.8582415088433493</v>
      </c>
      <c r="G1791" s="126">
        <f>Sections!GX129</f>
        <v>375.98923228435598</v>
      </c>
      <c r="H1791" s="126">
        <f>Sections!GV129</f>
        <v>45.853522779216306</v>
      </c>
      <c r="I1791" s="126">
        <f>I1790+Sections!GW129</f>
        <v>80.106098332199196</v>
      </c>
    </row>
    <row r="1792" spans="2:9">
      <c r="B1792" s="126">
        <f>B$1687+Sections!GN130</f>
        <v>3205.2908861199999</v>
      </c>
      <c r="C1792" s="126">
        <f>Sections!GO130</f>
        <v>45.853522779216306</v>
      </c>
      <c r="D1792" s="126">
        <f>Sections!GP130</f>
        <v>165.07268200517871</v>
      </c>
      <c r="E1792" s="8">
        <f>Sections!GQ130</f>
        <v>3</v>
      </c>
      <c r="F1792" s="120">
        <f>Sections!HE130</f>
        <v>6.8582415088433493</v>
      </c>
      <c r="G1792" s="126">
        <f>Sections!GX130</f>
        <v>378.45819922753958</v>
      </c>
      <c r="H1792" s="126">
        <f>Sections!GV130</f>
        <v>46.00284811054415</v>
      </c>
      <c r="I1792" s="126">
        <f>I1791+Sections!GW130</f>
        <v>80.127871454527323</v>
      </c>
    </row>
    <row r="1793" spans="2:9">
      <c r="B1793" s="126">
        <f>B$1687+Sections!GN131</f>
        <v>3206.2908861199999</v>
      </c>
      <c r="C1793" s="126">
        <f>Sections!GO131</f>
        <v>46.00284811054415</v>
      </c>
      <c r="D1793" s="126">
        <f>Sections!GP131</f>
        <v>165.61025319795894</v>
      </c>
      <c r="E1793" s="8">
        <f>Sections!GQ131</f>
        <v>3</v>
      </c>
      <c r="F1793" s="120">
        <f>Sections!HE131</f>
        <v>6.8582415088433493</v>
      </c>
      <c r="G1793" s="126">
        <f>Sections!GX131</f>
        <v>380.92716617072318</v>
      </c>
      <c r="H1793" s="126">
        <f>Sections!GV131</f>
        <v>46.151690297317195</v>
      </c>
      <c r="I1793" s="126">
        <f>I1792+Sections!GW131</f>
        <v>80.1495741295616</v>
      </c>
    </row>
    <row r="1794" spans="2:9">
      <c r="B1794" s="126">
        <f>B$1687+Sections!GN132</f>
        <v>3207.2908861199999</v>
      </c>
      <c r="C1794" s="126">
        <f>Sections!GO132</f>
        <v>46.151690297317195</v>
      </c>
      <c r="D1794" s="126">
        <f>Sections!GP132</f>
        <v>166.14608507034191</v>
      </c>
      <c r="E1794" s="8">
        <f>Sections!GQ132</f>
        <v>3</v>
      </c>
      <c r="F1794" s="120">
        <f>Sections!HE132</f>
        <v>6.8582415088433493</v>
      </c>
      <c r="G1794" s="126">
        <f>Sections!GX132</f>
        <v>383.39613311390679</v>
      </c>
      <c r="H1794" s="126">
        <f>Sections!GV132</f>
        <v>46.300053999074002</v>
      </c>
      <c r="I1794" s="126">
        <f>I1793+Sections!GW132</f>
        <v>80.17120703670922</v>
      </c>
    </row>
    <row r="1795" spans="2:9">
      <c r="B1795" s="126">
        <f>B$1687+Sections!GN133</f>
        <v>3208.2908861199999</v>
      </c>
      <c r="C1795" s="126">
        <f>Sections!GO133</f>
        <v>46.300053999074002</v>
      </c>
      <c r="D1795" s="126">
        <f>Sections!GP133</f>
        <v>166.68019439666642</v>
      </c>
      <c r="E1795" s="8">
        <f>Sections!GQ133</f>
        <v>3</v>
      </c>
      <c r="F1795" s="120">
        <f>Sections!HE133</f>
        <v>6.8582415088433493</v>
      </c>
      <c r="G1795" s="126">
        <f>Sections!GX133</f>
        <v>385.86510005709033</v>
      </c>
      <c r="H1795" s="126">
        <f>Sections!GV133</f>
        <v>46.44794380093542</v>
      </c>
      <c r="I1795" s="126">
        <f>I1794+Sections!GW133</f>
        <v>80.192770844526535</v>
      </c>
    </row>
    <row r="1796" spans="2:9">
      <c r="B1796" s="126">
        <f>B$1687+Sections!GN134</f>
        <v>3209.2908861199999</v>
      </c>
      <c r="C1796" s="126">
        <f>Sections!GO134</f>
        <v>46.44794380093542</v>
      </c>
      <c r="D1796" s="126">
        <f>Sections!GP134</f>
        <v>167.21259768336751</v>
      </c>
      <c r="E1796" s="8">
        <f>Sections!GQ134</f>
        <v>3</v>
      </c>
      <c r="F1796" s="120">
        <f>Sections!HE134</f>
        <v>6.8582415088433493</v>
      </c>
      <c r="G1796" s="126">
        <f>Sections!GX134</f>
        <v>388.33406700027388</v>
      </c>
      <c r="H1796" s="126">
        <f>Sections!GV134</f>
        <v>46.595364215257952</v>
      </c>
      <c r="I1796" s="126">
        <f>I1795+Sections!GW134</f>
        <v>80.214266210960105</v>
      </c>
    </row>
    <row r="1797" spans="2:9">
      <c r="B1797" s="126">
        <f>B$1687+Sections!GN135</f>
        <v>3210.2908861199999</v>
      </c>
      <c r="C1797" s="126">
        <f>Sections!GO135</f>
        <v>46.595364215257952</v>
      </c>
      <c r="D1797" s="126">
        <f>Sections!GP135</f>
        <v>167.74331117492864</v>
      </c>
      <c r="E1797" s="8">
        <f>Sections!GQ135</f>
        <v>3</v>
      </c>
      <c r="F1797" s="120">
        <f>Sections!HE135</f>
        <v>6.8582415088433493</v>
      </c>
      <c r="G1797" s="126">
        <f>Sections!GX135</f>
        <v>390.80303394345736</v>
      </c>
      <c r="H1797" s="126">
        <f>Sections!GV135</f>
        <v>46.74231968324024</v>
      </c>
      <c r="I1797" s="126">
        <f>I1796+Sections!GW135</f>
        <v>80.235693783580984</v>
      </c>
    </row>
    <row r="1798" spans="2:9">
      <c r="B1798" s="126">
        <f>B$1687+Sections!GN136</f>
        <v>3211.2908861199999</v>
      </c>
      <c r="C1798" s="126">
        <f>Sections!GO136</f>
        <v>46.74231968324024</v>
      </c>
      <c r="D1798" s="126">
        <f>Sections!GP136</f>
        <v>168.27235085966487</v>
      </c>
      <c r="E1798" s="8">
        <f>Sections!GQ136</f>
        <v>3</v>
      </c>
      <c r="F1798" s="120">
        <f>Sections!HE136</f>
        <v>6.8582415088433493</v>
      </c>
      <c r="G1798" s="126">
        <f>Sections!GX136</f>
        <v>393.27200088664097</v>
      </c>
      <c r="H1798" s="126">
        <f>Sections!GV136</f>
        <v>46.888814576484172</v>
      </c>
      <c r="I1798" s="126">
        <f>I1797+Sections!GW136</f>
        <v>80.257054199812316</v>
      </c>
    </row>
    <row r="1799" spans="2:9">
      <c r="B1799" s="126">
        <f>B$1687+Sections!GN137</f>
        <v>3212.2908861199999</v>
      </c>
      <c r="C1799" s="126">
        <f>Sections!GO137</f>
        <v>46.888814576484172</v>
      </c>
      <c r="D1799" s="126">
        <f>Sections!GP137</f>
        <v>168.79973247534303</v>
      </c>
      <c r="E1799" s="8">
        <f>Sections!GQ137</f>
        <v>3</v>
      </c>
      <c r="F1799" s="120">
        <f>Sections!HE137</f>
        <v>6.8582415088433493</v>
      </c>
      <c r="G1799" s="126">
        <f>Sections!GX137</f>
        <v>395.74096782982463</v>
      </c>
      <c r="H1799" s="126">
        <f>Sections!GV137</f>
        <v>47.034853198512288</v>
      </c>
      <c r="I1799" s="126">
        <f>I1798+Sections!GW137</f>
        <v>80.278348087150604</v>
      </c>
    </row>
    <row r="1800" spans="2:9">
      <c r="B1800" s="126">
        <f>B$1687+Sections!GN138</f>
        <v>3213.2908861199999</v>
      </c>
      <c r="C1800" s="126">
        <f>Sections!GO138</f>
        <v>47.034853198512288</v>
      </c>
      <c r="D1800" s="126">
        <f>Sections!GP138</f>
        <v>169.32547151464425</v>
      </c>
      <c r="E1800" s="8">
        <f>Sections!GQ138</f>
        <v>3</v>
      </c>
      <c r="F1800" s="120">
        <f>Sections!HE138</f>
        <v>6.8582415088433493</v>
      </c>
      <c r="G1800" s="126">
        <f>Sections!GX138</f>
        <v>398.20993477300823</v>
      </c>
      <c r="H1800" s="126">
        <f>Sections!GV138</f>
        <v>47.180439786242857</v>
      </c>
      <c r="I1800" s="126">
        <f>I1799+Sections!GW138</f>
        <v>80.299576063380783</v>
      </c>
    </row>
    <row r="1801" spans="2:9">
      <c r="B1801" s="126">
        <f>B$1687+Sections!GN139</f>
        <v>3214.2908861199999</v>
      </c>
      <c r="C1801" s="126">
        <f>Sections!GO139</f>
        <v>47.180439786242857</v>
      </c>
      <c r="D1801" s="126">
        <f>Sections!GP139</f>
        <v>169.84958323047428</v>
      </c>
      <c r="E1801" s="8">
        <f>Sections!GQ139</f>
        <v>3</v>
      </c>
      <c r="F1801" s="120">
        <f>Sections!HE139</f>
        <v>6.8582415088433493</v>
      </c>
      <c r="G1801" s="126">
        <f>Sections!GX139</f>
        <v>400.67890171619183</v>
      </c>
      <c r="H1801" s="126">
        <f>Sections!GV139</f>
        <v>47.32557851142419</v>
      </c>
      <c r="I1801" s="126">
        <f>I1800+Sections!GW139</f>
        <v>80.320738736785358</v>
      </c>
    </row>
    <row r="1802" spans="2:9">
      <c r="B1802" s="126">
        <f>B$1687+Sections!GN140</f>
        <v>3215.2908861199999</v>
      </c>
      <c r="C1802" s="126">
        <f>Sections!GO140</f>
        <v>47.32557851142419</v>
      </c>
      <c r="D1802" s="126">
        <f>Sections!GP140</f>
        <v>170.37208264112709</v>
      </c>
      <c r="E1802" s="8">
        <f>Sections!GQ140</f>
        <v>3</v>
      </c>
      <c r="F1802" s="120">
        <f>Sections!HE140</f>
        <v>6.8582415088433493</v>
      </c>
      <c r="G1802" s="126">
        <f>Sections!GX140</f>
        <v>403.14786865937555</v>
      </c>
      <c r="H1802" s="126">
        <f>Sections!GV140</f>
        <v>47.470273482029384</v>
      </c>
      <c r="I1802" s="126">
        <f>I1801+Sections!GW140</f>
        <v>80.341836706347763</v>
      </c>
    </row>
    <row r="1803" spans="2:9">
      <c r="B1803" s="126">
        <f>B$1687+Sections!GN141</f>
        <v>3216.2908861199999</v>
      </c>
      <c r="C1803" s="126">
        <f>Sections!GO141</f>
        <v>47.470273482029384</v>
      </c>
      <c r="D1803" s="126">
        <f>Sections!GP141</f>
        <v>170.8929845353058</v>
      </c>
      <c r="E1803" s="8">
        <f>Sections!GQ141</f>
        <v>3</v>
      </c>
      <c r="F1803" s="120">
        <f>Sections!HE141</f>
        <v>6.8582415088433493</v>
      </c>
      <c r="G1803" s="126">
        <f>Sections!GX141</f>
        <v>405.61683560255921</v>
      </c>
      <c r="H1803" s="126">
        <f>Sections!GV141</f>
        <v>47.614528743613</v>
      </c>
      <c r="I1803" s="126">
        <f>I1802+Sections!GW141</f>
        <v>80.362870561950189</v>
      </c>
    </row>
    <row r="1804" spans="2:9">
      <c r="B1804" s="126">
        <f>B$1687+Sections!GN142</f>
        <v>3217.2908861199999</v>
      </c>
      <c r="C1804" s="126">
        <f>Sections!GO142</f>
        <v>47.614528743613</v>
      </c>
      <c r="D1804" s="126">
        <f>Sections!GP142</f>
        <v>171.41230347700682</v>
      </c>
      <c r="E1804" s="8">
        <f>Sections!GQ142</f>
        <v>3</v>
      </c>
      <c r="F1804" s="120">
        <f>Sections!HE142</f>
        <v>6.8582415088433493</v>
      </c>
      <c r="G1804" s="126">
        <f>Sections!GX142</f>
        <v>408.08580254574269</v>
      </c>
      <c r="H1804" s="126">
        <f>Sections!GV142</f>
        <v>47.758348280630841</v>
      </c>
      <c r="I1804" s="126">
        <f>I1803+Sections!GW142</f>
        <v>80.383840884566041</v>
      </c>
    </row>
    <row r="1805" spans="2:9">
      <c r="B1805" s="126">
        <f>B$1687+Sections!GN143</f>
        <v>3218.2908861199999</v>
      </c>
      <c r="C1805" s="126">
        <f>Sections!GO143</f>
        <v>47.758348280630841</v>
      </c>
      <c r="D1805" s="126">
        <f>Sections!GP143</f>
        <v>171.93005381027103</v>
      </c>
      <c r="E1805" s="8">
        <f>Sections!GQ143</f>
        <v>3</v>
      </c>
      <c r="F1805" s="120">
        <f>Sections!HE143</f>
        <v>6.8582415088433493</v>
      </c>
      <c r="G1805" s="126">
        <f>Sections!GX143</f>
        <v>410.55476948892624</v>
      </c>
      <c r="H1805" s="126">
        <f>Sections!GV143</f>
        <v>47.901736017724048</v>
      </c>
      <c r="I1805" s="126">
        <f>I1804+Sections!GW143</f>
        <v>80.404748246447113</v>
      </c>
    </row>
    <row r="1806" spans="2:9">
      <c r="B1806" s="126">
        <f>B$1687+Sections!GN144</f>
        <v>3219.2908861199999</v>
      </c>
      <c r="C1806" s="126">
        <f>Sections!GO144</f>
        <v>47.901736017724048</v>
      </c>
      <c r="D1806" s="126">
        <f>Sections!GP144</f>
        <v>172.44624966380658</v>
      </c>
      <c r="E1806" s="8">
        <f>Sections!GQ144</f>
        <v>3</v>
      </c>
      <c r="F1806" s="120">
        <f>Sections!HE144</f>
        <v>6.8582415088433493</v>
      </c>
      <c r="G1806" s="126">
        <f>Sections!GX144</f>
        <v>413.02373643210984</v>
      </c>
      <c r="H1806" s="126">
        <f>Sections!GV144</f>
        <v>48.044695820968705</v>
      </c>
      <c r="I1806" s="126">
        <f>I1805+Sections!GW144</f>
        <v>80.425593211305866</v>
      </c>
    </row>
    <row r="1807" spans="2:9">
      <c r="B1807" s="126">
        <f>B$1687+Sections!GN145</f>
        <v>3220.2908861199999</v>
      </c>
      <c r="C1807" s="126">
        <f>Sections!GO145</f>
        <v>48.044695820968705</v>
      </c>
      <c r="D1807" s="126">
        <f>Sections!GP145</f>
        <v>172.96090495548734</v>
      </c>
      <c r="E1807" s="8">
        <f>Sections!GQ145</f>
        <v>3</v>
      </c>
      <c r="F1807" s="120">
        <f>Sections!HE145</f>
        <v>6.8582415088433493</v>
      </c>
      <c r="G1807" s="126">
        <f>Sections!GX145</f>
        <v>415.49270337529339</v>
      </c>
      <c r="H1807" s="126">
        <f>Sections!GV145</f>
        <v>48.187231499092107</v>
      </c>
      <c r="I1807" s="126">
        <f>I1806+Sections!GW145</f>
        <v>80.446376334492712</v>
      </c>
    </row>
    <row r="1808" spans="2:9">
      <c r="B1808" s="126">
        <f>B$1687+Sections!GN146</f>
        <v>3221.2908861199999</v>
      </c>
      <c r="C1808" s="126">
        <f>Sections!GO146</f>
        <v>48.187231499092107</v>
      </c>
      <c r="D1808" s="126">
        <f>Sections!GP146</f>
        <v>173.47403339673158</v>
      </c>
      <c r="E1808" s="8">
        <f>Sections!GQ146</f>
        <v>3</v>
      </c>
      <c r="F1808" s="120">
        <f>Sections!HE146</f>
        <v>6.8582415088433493</v>
      </c>
      <c r="G1808" s="126">
        <f>Sections!GX146</f>
        <v>417.96167031847699</v>
      </c>
      <c r="H1808" s="126">
        <f>Sections!GV146</f>
        <v>48.329346804656701</v>
      </c>
      <c r="I1808" s="126">
        <f>I1807+Sections!GW146</f>
        <v>80.467098163168671</v>
      </c>
    </row>
    <row r="1809" spans="2:9">
      <c r="B1809" s="126">
        <f>B$1687+Sections!GN147</f>
        <v>3222.2908861199999</v>
      </c>
      <c r="C1809" s="126">
        <f>Sections!GO147</f>
        <v>48.329346804656701</v>
      </c>
      <c r="D1809" s="126">
        <f>Sections!GP147</f>
        <v>173.98564849676413</v>
      </c>
      <c r="E1809" s="8">
        <f>Sections!GQ147</f>
        <v>3</v>
      </c>
      <c r="F1809" s="120">
        <f>Sections!HE147</f>
        <v>6.8582415088433493</v>
      </c>
      <c r="G1809" s="126">
        <f>Sections!GX147</f>
        <v>420.43063726166054</v>
      </c>
      <c r="H1809" s="126">
        <f>Sections!GV147</f>
        <v>48.471045435212837</v>
      </c>
      <c r="I1809" s="126">
        <f>I1808+Sections!GW147</f>
        <v>80.487759236473451</v>
      </c>
    </row>
    <row r="1810" spans="2:9">
      <c r="B1810" s="126">
        <f>B$1687+Sections!GN148</f>
        <v>3223.2908861199999</v>
      </c>
      <c r="C1810" s="126">
        <f>Sections!GO148</f>
        <v>48.471045435212837</v>
      </c>
      <c r="D1810" s="126">
        <f>Sections!GP148</f>
        <v>174.49576356676621</v>
      </c>
      <c r="E1810" s="8">
        <f>Sections!GQ148</f>
        <v>3</v>
      </c>
      <c r="F1810" s="120">
        <f>Sections!HE148</f>
        <v>6.8582415088433493</v>
      </c>
      <c r="G1810" s="126">
        <f>Sections!GX148</f>
        <v>422.89960420484402</v>
      </c>
      <c r="H1810" s="126">
        <f>Sections!GV148</f>
        <v>48.612331034421231</v>
      </c>
      <c r="I1810" s="126">
        <f>I1809+Sections!GW148</f>
        <v>80.508360085689134</v>
      </c>
    </row>
    <row r="1811" spans="2:9">
      <c r="B1811" s="126">
        <f>B$1687+Sections!GN149</f>
        <v>3224.2908861199999</v>
      </c>
      <c r="C1811" s="126">
        <f>Sections!GO149</f>
        <v>48.612331034421231</v>
      </c>
      <c r="D1811" s="126">
        <f>Sections!GP149</f>
        <v>175.00439172391643</v>
      </c>
      <c r="E1811" s="8">
        <f>Sections!GQ149</f>
        <v>3</v>
      </c>
      <c r="F1811" s="120">
        <f>Sections!HE149</f>
        <v>6.8582415088433493</v>
      </c>
      <c r="G1811" s="126">
        <f>Sections!GX149</f>
        <v>425.36857114802763</v>
      </c>
      <c r="H1811" s="126">
        <f>Sections!GV149</f>
        <v>48.753207193146181</v>
      </c>
      <c r="I1811" s="126">
        <f>I1810+Sections!GW149</f>
        <v>80.528901234399527</v>
      </c>
    </row>
    <row r="1812" spans="2:9">
      <c r="B1812" s="126">
        <f>B$1687+Sections!GN150</f>
        <v>3225.2908861199999</v>
      </c>
      <c r="C1812" s="126">
        <f>Sections!GO150</f>
        <v>48.753207193146181</v>
      </c>
      <c r="D1812" s="126">
        <f>Sections!GP150</f>
        <v>175.51154589532626</v>
      </c>
      <c r="E1812" s="8">
        <f>Sections!GQ150</f>
        <v>3</v>
      </c>
      <c r="F1812" s="120">
        <f>Sections!HE150</f>
        <v>6.8582415088433493</v>
      </c>
      <c r="G1812" s="126">
        <f>Sections!GX150</f>
        <v>427.83753809121129</v>
      </c>
      <c r="H1812" s="126">
        <f>Sections!GV150</f>
        <v>48.8936774505204</v>
      </c>
      <c r="I1812" s="126">
        <f>I1811+Sections!GW150</f>
        <v>80.549383198645472</v>
      </c>
    </row>
    <row r="1813" spans="2:9">
      <c r="B1813" s="126">
        <f>B$1687+Sections!GN151</f>
        <v>3226.2908861199999</v>
      </c>
      <c r="C1813" s="126">
        <f>Sections!GO151</f>
        <v>48.8936774505204</v>
      </c>
      <c r="D1813" s="126">
        <f>Sections!GP151</f>
        <v>176.01723882187343</v>
      </c>
      <c r="E1813" s="8">
        <f>Sections!GQ151</f>
        <v>3</v>
      </c>
      <c r="F1813" s="120">
        <f>Sections!HE151</f>
        <v>6.8582415088433493</v>
      </c>
      <c r="G1813" s="126">
        <f>Sections!GX151</f>
        <v>430.30650503439483</v>
      </c>
      <c r="H1813" s="126">
        <f>Sections!GV151</f>
        <v>49.033745294982452</v>
      </c>
      <c r="I1813" s="126">
        <f>I1812+Sections!GW151</f>
        <v>80.569806487076107</v>
      </c>
    </row>
    <row r="1814" spans="2:9">
      <c r="B1814" s="126">
        <f>B$1687+Sections!GN152</f>
        <v>3227.2908861199999</v>
      </c>
      <c r="C1814" s="126">
        <f>Sections!GO152</f>
        <v>49.033745294982452</v>
      </c>
      <c r="D1814" s="126">
        <f>Sections!GP152</f>
        <v>176.52148306193683</v>
      </c>
      <c r="E1814" s="8">
        <f>Sections!GQ152</f>
        <v>3</v>
      </c>
      <c r="F1814" s="120">
        <f>Sections!HE152</f>
        <v>6.8582415088433493</v>
      </c>
      <c r="G1814" s="126">
        <f>Sections!GX152</f>
        <v>432.77547197757849</v>
      </c>
      <c r="H1814" s="126">
        <f>Sections!GV152</f>
        <v>49.173414165287532</v>
      </c>
      <c r="I1814" s="126">
        <f>I1813+Sections!GW152</f>
        <v>80.590171601096216</v>
      </c>
    </row>
    <row r="1815" spans="2:9">
      <c r="B1815" s="126">
        <f>B$1687+Sections!GN153</f>
        <v>3228.2908861199999</v>
      </c>
      <c r="C1815" s="126">
        <f>Sections!GO153</f>
        <v>49.173414165287532</v>
      </c>
      <c r="D1815" s="126">
        <f>Sections!GP153</f>
        <v>177.02429099503513</v>
      </c>
      <c r="E1815" s="8">
        <f>Sections!GQ153</f>
        <v>3</v>
      </c>
      <c r="F1815" s="120">
        <f>Sections!HE153</f>
        <v>6.8582415088433493</v>
      </c>
      <c r="G1815" s="126">
        <f>Sections!GX153</f>
        <v>435.24443892076209</v>
      </c>
      <c r="H1815" s="126">
        <f>Sections!GV153</f>
        <v>49.312687451492515</v>
      </c>
      <c r="I1815" s="126">
        <f>I1814+Sections!GW153</f>
        <v>80.610479035009902</v>
      </c>
    </row>
    <row r="1816" spans="2:9">
      <c r="B1816" s="126">
        <f>B$1687+Sections!GN154</f>
        <v>3229.2908861199999</v>
      </c>
      <c r="C1816" s="126">
        <f>Sections!GO154</f>
        <v>49.312687451492515</v>
      </c>
      <c r="D1816" s="126">
        <f>Sections!GP154</f>
        <v>177.52567482537304</v>
      </c>
      <c r="E1816" s="8">
        <f>Sections!GQ154</f>
        <v>3</v>
      </c>
      <c r="F1816" s="120">
        <f>Sections!HE154</f>
        <v>6.8582415088433493</v>
      </c>
      <c r="G1816" s="126">
        <f>Sections!GX154</f>
        <v>437.7134058639457</v>
      </c>
      <c r="H1816" s="126">
        <f>Sections!GV154</f>
        <v>49.451568495916021</v>
      </c>
      <c r="I1816" s="126">
        <f>I1815+Sections!GW154</f>
        <v>80.630729276160551</v>
      </c>
    </row>
    <row r="1817" spans="2:9">
      <c r="B1817" s="126">
        <f>B$1687+Sections!GN155</f>
        <v>3230.2908861199999</v>
      </c>
      <c r="C1817" s="126">
        <f>Sections!GO155</f>
        <v>49.451568495916021</v>
      </c>
      <c r="D1817" s="126">
        <f>Sections!GP155</f>
        <v>178.02564658529769</v>
      </c>
      <c r="E1817" s="8">
        <f>Sections!GQ155</f>
        <v>3</v>
      </c>
      <c r="F1817" s="120">
        <f>Sections!HE155</f>
        <v>6.8582415088433493</v>
      </c>
      <c r="G1817" s="126">
        <f>Sections!GX155</f>
        <v>440.1823728071293</v>
      </c>
      <c r="H1817" s="126">
        <f>Sections!GV155</f>
        <v>49.590060594074295</v>
      </c>
      <c r="I1817" s="126">
        <f>I1816+Sections!GW155</f>
        <v>80.650922805067296</v>
      </c>
    </row>
    <row r="1818" spans="2:9">
      <c r="B1818" s="126">
        <f>B$1687+Sections!GN156</f>
        <v>3231.2908861199999</v>
      </c>
      <c r="C1818" s="126">
        <f>Sections!GO156</f>
        <v>49.590060594074295</v>
      </c>
      <c r="D1818" s="126">
        <f>Sections!GP156</f>
        <v>178.52421813866746</v>
      </c>
      <c r="E1818" s="8">
        <f>Sections!GQ156</f>
        <v>3</v>
      </c>
      <c r="F1818" s="120">
        <f>Sections!HE156</f>
        <v>6.8582415088433493</v>
      </c>
      <c r="G1818" s="126">
        <f>Sections!GX156</f>
        <v>442.65133975031279</v>
      </c>
      <c r="H1818" s="126">
        <f>Sections!GV156</f>
        <v>49.728166995593618</v>
      </c>
      <c r="I1818" s="126">
        <f>I1817+Sections!GW156</f>
        <v>80.671060095558047</v>
      </c>
    </row>
    <row r="1819" spans="2:9">
      <c r="B1819" s="126">
        <f>B$1687+Sections!GN157</f>
        <v>3232.2908861199999</v>
      </c>
      <c r="C1819" s="126">
        <f>Sections!GO157</f>
        <v>49.728166995593618</v>
      </c>
      <c r="D1819" s="126">
        <f>Sections!GP157</f>
        <v>179.02140118413703</v>
      </c>
      <c r="E1819" s="8">
        <f>Sections!GQ157</f>
        <v>3</v>
      </c>
      <c r="F1819" s="120">
        <f>Sections!HE157</f>
        <v>6.8582415088433493</v>
      </c>
      <c r="G1819" s="126">
        <f>Sections!GX157</f>
        <v>445.12030669349633</v>
      </c>
      <c r="H1819" s="126">
        <f>Sections!GV157</f>
        <v>49.865890905099981</v>
      </c>
      <c r="I1819" s="126">
        <f>I1818+Sections!GW157</f>
        <v>80.691141614899237</v>
      </c>
    </row>
    <row r="1820" spans="2:9">
      <c r="B1820" s="126">
        <f>B$1687+Sections!GN158</f>
        <v>3233.2908861199999</v>
      </c>
      <c r="C1820" s="126">
        <f>Sections!GO158</f>
        <v>49.865890905099981</v>
      </c>
      <c r="D1820" s="126">
        <f>Sections!GP158</f>
        <v>179.51720725835995</v>
      </c>
      <c r="E1820" s="8">
        <f>Sections!GQ158</f>
        <v>3</v>
      </c>
      <c r="F1820" s="120">
        <f>Sections!HE158</f>
        <v>6.8582415088433493</v>
      </c>
      <c r="G1820" s="126">
        <f>Sections!GX158</f>
        <v>447.58927363667993</v>
      </c>
      <c r="H1820" s="126">
        <f>Sections!GV158</f>
        <v>50.003235483086691</v>
      </c>
      <c r="I1820" s="126">
        <f>I1819+Sections!GW158</f>
        <v>80.711167823922295</v>
      </c>
    </row>
    <row r="1821" spans="2:9">
      <c r="B1821" s="126">
        <f>B$1687+Sections!GN159</f>
        <v>3234.2908861199999</v>
      </c>
      <c r="C1821" s="126">
        <f>Sections!GO159</f>
        <v>50.003235483086691</v>
      </c>
      <c r="D1821" s="126">
        <f>Sections!GP159</f>
        <v>180.01164773911208</v>
      </c>
      <c r="E1821" s="8">
        <f>Sections!GQ159</f>
        <v>3</v>
      </c>
      <c r="F1821" s="120">
        <f>Sections!HE159</f>
        <v>6.8582415088433493</v>
      </c>
      <c r="G1821" s="126">
        <f>Sections!GX159</f>
        <v>450.05824057986359</v>
      </c>
      <c r="H1821" s="126">
        <f>Sections!GV159</f>
        <v>50.140203846760599</v>
      </c>
      <c r="I1821" s="126">
        <f>I1820+Sections!GW159</f>
        <v>80.731139177147071</v>
      </c>
    </row>
    <row r="1822" spans="2:9">
      <c r="B1822" s="126">
        <f>B$1687+Sections!GN160</f>
        <v>3235.2908861199999</v>
      </c>
      <c r="C1822" s="126">
        <f>Sections!GO160</f>
        <v>50.140203846760599</v>
      </c>
      <c r="D1822" s="126">
        <f>Sections!GP160</f>
        <v>180.50473384833816</v>
      </c>
      <c r="E1822" s="8">
        <f>Sections!GQ160</f>
        <v>3</v>
      </c>
      <c r="F1822" s="120">
        <f>Sections!HE160</f>
        <v>6.8582415088433493</v>
      </c>
      <c r="G1822" s="126">
        <f>Sections!GX160</f>
        <v>452.52720752304708</v>
      </c>
      <c r="H1822" s="126">
        <f>Sections!GV160</f>
        <v>50.276799070867597</v>
      </c>
      <c r="I1822" s="126">
        <f>I1821+Sections!GW160</f>
        <v>80.75105612290217</v>
      </c>
    </row>
    <row r="1823" spans="2:9">
      <c r="B1823" s="126">
        <f>B$1687+Sections!GN161</f>
        <v>3236.2908861199999</v>
      </c>
      <c r="C1823" s="126">
        <f>Sections!GO161</f>
        <v>50.276799070867597</v>
      </c>
      <c r="D1823" s="126">
        <f>Sections!GP161</f>
        <v>180.99647665512336</v>
      </c>
      <c r="E1823" s="8">
        <f>Sections!GQ161</f>
        <v>3</v>
      </c>
      <c r="F1823" s="120">
        <f>Sections!HE161</f>
        <v>6.8582415088433493</v>
      </c>
      <c r="G1823" s="126">
        <f>Sections!GX161</f>
        <v>454.99617446623068</v>
      </c>
      <c r="H1823" s="126">
        <f>Sections!GV161</f>
        <v>50.41302418849795</v>
      </c>
      <c r="I1823" s="126">
        <f>I1822+Sections!GW161</f>
        <v>80.770919103442395</v>
      </c>
    </row>
    <row r="1824" spans="2:9">
      <c r="B1824" s="126">
        <f>B$1687+Sections!GN162</f>
        <v>3237.2908861199999</v>
      </c>
      <c r="C1824" s="126">
        <f>Sections!GO162</f>
        <v>50.41302418849795</v>
      </c>
      <c r="D1824" s="126">
        <f>Sections!GP162</f>
        <v>181.48688707859262</v>
      </c>
      <c r="E1824" s="8">
        <f>Sections!GQ162</f>
        <v>3</v>
      </c>
      <c r="F1824" s="120">
        <f>Sections!HE162</f>
        <v>6.8582415088433493</v>
      </c>
      <c r="G1824" s="126">
        <f>Sections!GX162</f>
        <v>457.46514140941429</v>
      </c>
      <c r="H1824" s="126">
        <f>Sections!GV162</f>
        <v>50.548882191872117</v>
      </c>
      <c r="I1824" s="126">
        <f>I1823+Sections!GW162</f>
        <v>80.790728555063339</v>
      </c>
    </row>
    <row r="1825" spans="2:9">
      <c r="B1825" s="126">
        <f>B$1687+Sections!GN163</f>
        <v>3238.2908861199999</v>
      </c>
      <c r="C1825" s="126">
        <f>Sections!GO163</f>
        <v>50.548882191872117</v>
      </c>
      <c r="D1825" s="126">
        <f>Sections!GP163</f>
        <v>181.97597589073962</v>
      </c>
      <c r="E1825" s="8">
        <f>Sections!GQ163</f>
        <v>3</v>
      </c>
      <c r="F1825" s="120">
        <f>Sections!HE163</f>
        <v>6.8582415088433493</v>
      </c>
      <c r="G1825" s="126">
        <f>Sections!GX163</f>
        <v>459.93410835259789</v>
      </c>
      <c r="H1825" s="126">
        <f>Sections!GV163</f>
        <v>50.684376033107604</v>
      </c>
      <c r="I1825" s="126">
        <f>I1824+Sections!GW163</f>
        <v>80.810484908213169</v>
      </c>
    </row>
    <row r="1826" spans="2:9">
      <c r="B1826" s="126">
        <f>B$1687+Sections!GN164</f>
        <v>3239.2908861199999</v>
      </c>
      <c r="C1826" s="126">
        <f>Sections!GO164</f>
        <v>50.684376033107604</v>
      </c>
      <c r="D1826" s="126">
        <f>Sections!GP164</f>
        <v>182.46375371918737</v>
      </c>
      <c r="E1826" s="8">
        <f>Sections!GQ164</f>
        <v>3</v>
      </c>
      <c r="F1826" s="120">
        <f>Sections!HE164</f>
        <v>6.8582415088433493</v>
      </c>
      <c r="G1826" s="126">
        <f>Sections!GX164</f>
        <v>462.40307529578138</v>
      </c>
      <c r="H1826" s="126">
        <f>Sections!GV164</f>
        <v>50.819508624967426</v>
      </c>
      <c r="I1826" s="126">
        <f>I1825+Sections!GW164</f>
        <v>80.830188587601768</v>
      </c>
    </row>
    <row r="1827" spans="2:9">
      <c r="B1827" s="126">
        <f>B$1687+Sections!GN165</f>
        <v>3240.2908861199999</v>
      </c>
      <c r="C1827" s="126">
        <f>Sections!GO165</f>
        <v>50.819508624967426</v>
      </c>
      <c r="D1827" s="126">
        <f>Sections!GP165</f>
        <v>182.95023104988275</v>
      </c>
      <c r="E1827" s="8">
        <f>Sections!GQ165</f>
        <v>3</v>
      </c>
      <c r="F1827" s="120">
        <f>Sections!HE165</f>
        <v>6.8582415088433493</v>
      </c>
      <c r="G1827" s="126">
        <f>Sections!GX165</f>
        <v>464.87204223896492</v>
      </c>
      <c r="H1827" s="126">
        <f>Sections!GV165</f>
        <v>50.954282841590704</v>
      </c>
      <c r="I1827" s="126">
        <f>I1826+Sections!GW165</f>
        <v>80.849840012307283</v>
      </c>
    </row>
    <row r="1828" spans="2:9">
      <c r="B1828" s="126">
        <f>B$1687+Sections!GN166</f>
        <v>3241.2908861199999</v>
      </c>
      <c r="C1828" s="126">
        <f>Sections!GO166</f>
        <v>50.954282841590704</v>
      </c>
      <c r="D1828" s="126">
        <f>Sections!GP166</f>
        <v>183.43541822972654</v>
      </c>
      <c r="E1828" s="8">
        <f>Sections!GQ166</f>
        <v>3</v>
      </c>
      <c r="F1828" s="120">
        <f>Sections!HE166</f>
        <v>6.8582415088433493</v>
      </c>
      <c r="G1828" s="126">
        <f>Sections!GX166</f>
        <v>467.34100918214841</v>
      </c>
      <c r="H1828" s="126">
        <f>Sections!GV166</f>
        <v>51.088701519205898</v>
      </c>
      <c r="I1828" s="126">
        <f>I1827+Sections!GW166</f>
        <v>80.86943959588011</v>
      </c>
    </row>
    <row r="1829" spans="2:9">
      <c r="B1829" s="126">
        <f>B$1687+Sections!GN167</f>
        <v>3242.2908861199999</v>
      </c>
      <c r="C1829" s="126">
        <f>Sections!GO167</f>
        <v>51.088701519205898</v>
      </c>
      <c r="D1829" s="126">
        <f>Sections!GP167</f>
        <v>183.91932546914123</v>
      </c>
      <c r="E1829" s="8">
        <f>Sections!GQ167</f>
        <v>3</v>
      </c>
      <c r="F1829" s="120">
        <f>Sections!HE167</f>
        <v>6.8582415088433493</v>
      </c>
      <c r="G1829" s="126">
        <f>Sections!GX167</f>
        <v>469.80997612533196</v>
      </c>
      <c r="H1829" s="126">
        <f>Sections!GV167</f>
        <v>51.222767456827221</v>
      </c>
      <c r="I1829" s="126">
        <f>I1828+Sections!GW167</f>
        <v>80.888987746444428</v>
      </c>
    </row>
    <row r="1830" spans="2:9">
      <c r="B1830" s="126">
        <f>B$1687+Sections!GN168</f>
        <v>3243.2908861199999</v>
      </c>
      <c r="C1830" s="126">
        <f>Sections!GO168</f>
        <v>51.222767456827221</v>
      </c>
      <c r="D1830" s="126">
        <f>Sections!GP168</f>
        <v>184.40196284457801</v>
      </c>
      <c r="E1830" s="8">
        <f>Sections!GQ168</f>
        <v>3</v>
      </c>
      <c r="F1830" s="120">
        <f>Sections!HE168</f>
        <v>6.8582415088433493</v>
      </c>
      <c r="G1830" s="126">
        <f>Sections!GX168</f>
        <v>472.27894306851562</v>
      </c>
      <c r="H1830" s="126">
        <f>Sections!GV168</f>
        <v>51.356483416934658</v>
      </c>
      <c r="I1830" s="126">
        <f>I1829+Sections!GW168</f>
        <v>80.908484866797366</v>
      </c>
    </row>
    <row r="1831" spans="2:9">
      <c r="B1831" s="126">
        <f>B$1687+Sections!GN169</f>
        <v>3244.2908861199999</v>
      </c>
      <c r="C1831" s="126">
        <f>Sections!GO169</f>
        <v>51.356483416934658</v>
      </c>
      <c r="D1831" s="126">
        <f>Sections!GP169</f>
        <v>184.88334030096476</v>
      </c>
      <c r="E1831" s="8">
        <f>Sections!GQ169</f>
        <v>3</v>
      </c>
      <c r="F1831" s="120">
        <f>Sections!HE169</f>
        <v>6.8582415088433493</v>
      </c>
      <c r="G1831" s="126">
        <f>Sections!GX169</f>
        <v>474.74791001169922</v>
      </c>
      <c r="H1831" s="126">
        <f>Sections!GV169</f>
        <v>51.489852126138132</v>
      </c>
      <c r="I1831" s="126">
        <f>I1830+Sections!GW169</f>
        <v>80.927931354505844</v>
      </c>
    </row>
    <row r="1832" spans="2:9">
      <c r="B1832" s="126">
        <f>B$1687+Sections!GN170</f>
        <v>3245.2908861199999</v>
      </c>
      <c r="C1832" s="126">
        <f>Sections!GO170</f>
        <v>51.489852126138132</v>
      </c>
      <c r="D1832" s="126">
        <f>Sections!GP170</f>
        <v>185.36346765409729</v>
      </c>
      <c r="E1832" s="8">
        <f>Sections!GQ170</f>
        <v>3</v>
      </c>
      <c r="F1832" s="120">
        <f>Sections!HE170</f>
        <v>6.8582415088433493</v>
      </c>
      <c r="G1832" s="126">
        <f>Sections!GX170</f>
        <v>477.21687695488288</v>
      </c>
      <c r="H1832" s="126">
        <f>Sections!GV170</f>
        <v>51.622876275826187</v>
      </c>
      <c r="I1832" s="126">
        <f>I1831+Sections!GW170</f>
        <v>80.947327602001138</v>
      </c>
    </row>
    <row r="1833" spans="2:9">
      <c r="B1833" s="126">
        <f>B$1687+Sections!GN171</f>
        <v>3246.2908861199999</v>
      </c>
      <c r="C1833" s="126">
        <f>Sections!GO171</f>
        <v>51.622876275826187</v>
      </c>
      <c r="D1833" s="126">
        <f>Sections!GP171</f>
        <v>185.84235459297429</v>
      </c>
      <c r="E1833" s="8">
        <f>Sections!GQ171</f>
        <v>3</v>
      </c>
      <c r="F1833" s="120">
        <f>Sections!HE171</f>
        <v>6.8582415088433493</v>
      </c>
      <c r="G1833" s="126">
        <f>Sections!GX171</f>
        <v>479.68584389806642</v>
      </c>
      <c r="H1833" s="126">
        <f>Sections!GV171</f>
        <v>51.755558522799696</v>
      </c>
      <c r="I1833" s="126">
        <f>I1832+Sections!GW171</f>
        <v>80.966673996671318</v>
      </c>
    </row>
    <row r="1834" spans="2:9">
      <c r="B1834" s="126">
        <f>B$1687+Sections!GN172</f>
        <v>3247.2908861199999</v>
      </c>
      <c r="C1834" s="126">
        <f>Sections!GO172</f>
        <v>51.755558522799696</v>
      </c>
      <c r="D1834" s="126">
        <f>Sections!GP172</f>
        <v>186.3200106820789</v>
      </c>
      <c r="E1834" s="8">
        <f>Sections!GQ172</f>
        <v>3</v>
      </c>
      <c r="F1834" s="120">
        <f>Sections!HE172</f>
        <v>6.8582415088433493</v>
      </c>
      <c r="G1834" s="126">
        <f>Sections!GX172</f>
        <v>482.15481084124991</v>
      </c>
      <c r="H1834" s="126">
        <f>Sections!GV172</f>
        <v>51.887901489890979</v>
      </c>
      <c r="I1834" s="126">
        <f>I1833+Sections!GW172</f>
        <v>80.985970920951488</v>
      </c>
    </row>
    <row r="1835" spans="2:9">
      <c r="B1835" s="126">
        <f>B$1687+Sections!GN173</f>
        <v>3248.2908861199999</v>
      </c>
      <c r="C1835" s="126">
        <f>Sections!GO173</f>
        <v>51.887901489890979</v>
      </c>
      <c r="D1835" s="126">
        <f>Sections!GP173</f>
        <v>186.79644536360752</v>
      </c>
      <c r="E1835" s="8">
        <f>Sections!GQ173</f>
        <v>3</v>
      </c>
      <c r="F1835" s="120">
        <f>Sections!HE173</f>
        <v>6.8582415088433493</v>
      </c>
      <c r="G1835" s="126">
        <f>Sections!GX173</f>
        <v>484.62377778443346</v>
      </c>
      <c r="H1835" s="126">
        <f>Sections!GV173</f>
        <v>52.019907766568721</v>
      </c>
      <c r="I1835" s="126">
        <f>I1834+Sections!GW173</f>
        <v>81.005218752412006</v>
      </c>
    </row>
    <row r="1836" spans="2:9">
      <c r="B1836" s="126">
        <f>B$1687+Sections!GN174</f>
        <v>3249.2908861199999</v>
      </c>
      <c r="C1836" s="126">
        <f>Sections!GO174</f>
        <v>52.019907766568721</v>
      </c>
      <c r="D1836" s="126">
        <f>Sections!GP174</f>
        <v>187.2716679596474</v>
      </c>
      <c r="E1836" s="8">
        <f>Sections!GQ174</f>
        <v>3</v>
      </c>
      <c r="F1836" s="120">
        <f>Sections!HE174</f>
        <v>6.8582415088433493</v>
      </c>
      <c r="G1836" s="126">
        <f>Sections!GX174</f>
        <v>487.092744727617</v>
      </c>
      <c r="H1836" s="126">
        <f>Sections!GV174</f>
        <v>52.15157990952914</v>
      </c>
      <c r="I1836" s="126">
        <f>I1835+Sections!GW174</f>
        <v>81.024417863844675</v>
      </c>
    </row>
    <row r="1837" spans="2:9">
      <c r="B1837" s="126">
        <f>B$1687+Sections!GN175</f>
        <v>3250.2908861199999</v>
      </c>
      <c r="C1837" s="126">
        <f>Sections!GO175</f>
        <v>52.15157990952914</v>
      </c>
      <c r="D1837" s="126">
        <f>Sections!GP175</f>
        <v>187.74568767430492</v>
      </c>
      <c r="E1837" s="8">
        <f>Sections!GQ175</f>
        <v>3</v>
      </c>
      <c r="F1837" s="120">
        <f>Sections!HE175</f>
        <v>6.8582415088433493</v>
      </c>
      <c r="G1837" s="126">
        <f>Sections!GX175</f>
        <v>489.56171167080061</v>
      </c>
      <c r="H1837" s="126">
        <f>Sections!GV175</f>
        <v>52.282920443273731</v>
      </c>
      <c r="I1837" s="126">
        <f>I1836+Sections!GW175</f>
        <v>81.043568623346985</v>
      </c>
    </row>
    <row r="1838" spans="2:9">
      <c r="B1838" s="126">
        <f>B$1687+Sections!GN176</f>
        <v>3251.2908861199999</v>
      </c>
      <c r="C1838" s="126">
        <f>Sections!GO176</f>
        <v>52.282920443273731</v>
      </c>
      <c r="D1838" s="126">
        <f>Sections!GP176</f>
        <v>188.21851359578542</v>
      </c>
      <c r="E1838" s="8">
        <f>Sections!GQ176</f>
        <v>3</v>
      </c>
      <c r="F1838" s="120">
        <f>Sections!HE176</f>
        <v>6.8582415088433493</v>
      </c>
      <c r="G1838" s="126">
        <f>Sections!GX176</f>
        <v>492.03067861398421</v>
      </c>
      <c r="H1838" s="126">
        <f>Sections!GV176</f>
        <v>52.413931860673998</v>
      </c>
      <c r="I1838" s="126">
        <f>I1837+Sections!GW176</f>
        <v>81.062671394404461</v>
      </c>
    </row>
    <row r="1839" spans="2:9">
      <c r="B1839" s="126">
        <f>B$1687+Sections!GN177</f>
        <v>3252.2908861199999</v>
      </c>
      <c r="C1839" s="126">
        <f>Sections!GO177</f>
        <v>52.413931860673998</v>
      </c>
      <c r="D1839" s="126">
        <f>Sections!GP177</f>
        <v>188.6901546984264</v>
      </c>
      <c r="E1839" s="8">
        <f>Sections!GQ177</f>
        <v>3</v>
      </c>
      <c r="F1839" s="120">
        <f>Sections!HE177</f>
        <v>6.8582415088433493</v>
      </c>
      <c r="G1839" s="126">
        <f>Sections!GX177</f>
        <v>494.49964555716781</v>
      </c>
      <c r="H1839" s="126">
        <f>Sections!GV177</f>
        <v>52.54461662352351</v>
      </c>
      <c r="I1839" s="126">
        <f>I1838+Sections!GW177</f>
        <v>81.081726535971143</v>
      </c>
    </row>
    <row r="1840" spans="2:9">
      <c r="B1840" s="126">
        <f>B$1687+Sections!GN178</f>
        <v>3253.2908861199999</v>
      </c>
      <c r="C1840" s="126">
        <f>Sections!GO178</f>
        <v>52.54461662352351</v>
      </c>
      <c r="D1840" s="126">
        <f>Sections!GP178</f>
        <v>189.16061984468465</v>
      </c>
      <c r="E1840" s="8">
        <f>Sections!GQ178</f>
        <v>3</v>
      </c>
      <c r="F1840" s="120">
        <f>Sections!HE178</f>
        <v>6.8582415088433493</v>
      </c>
      <c r="G1840" s="126">
        <f>Sections!GX178</f>
        <v>496.96861250035136</v>
      </c>
      <c r="H1840" s="126">
        <f>Sections!GV178</f>
        <v>52.674977163077628</v>
      </c>
      <c r="I1840" s="126">
        <f>I1839+Sections!GW178</f>
        <v>81.100734402548312</v>
      </c>
    </row>
    <row r="1841" spans="2:9">
      <c r="B1841" s="126">
        <f>B$1687+Sections!GN179</f>
        <v>3254.2908861199999</v>
      </c>
      <c r="C1841" s="126">
        <f>Sections!GO179</f>
        <v>52.674977163077628</v>
      </c>
      <c r="D1841" s="126">
        <f>Sections!GP179</f>
        <v>189.62991778707948</v>
      </c>
      <c r="E1841" s="8">
        <f>Sections!GQ179</f>
        <v>3</v>
      </c>
      <c r="F1841" s="120">
        <f>Sections!HE179</f>
        <v>6.8582415088433493</v>
      </c>
      <c r="G1841" s="126">
        <f>Sections!GX179</f>
        <v>499.4375794435349</v>
      </c>
      <c r="H1841" s="126">
        <f>Sections!GV179</f>
        <v>52.805015880581237</v>
      </c>
      <c r="I1841" s="126">
        <f>I1840+Sections!GW179</f>
        <v>81.119695344261416</v>
      </c>
    </row>
    <row r="1842" spans="2:9">
      <c r="B1842" s="126">
        <f>B$1687+Sections!GN180</f>
        <v>3255.2908861199999</v>
      </c>
      <c r="C1842" s="126">
        <f>Sections!GO180</f>
        <v>52.805015880581237</v>
      </c>
      <c r="D1842" s="126">
        <f>Sections!GP180</f>
        <v>190.09805717009246</v>
      </c>
      <c r="E1842" s="8">
        <f>Sections!GQ180</f>
        <v>3</v>
      </c>
      <c r="F1842" s="120">
        <f>Sections!HE180</f>
        <v>6.8582415088433493</v>
      </c>
      <c r="G1842" s="126">
        <f>Sections!GX180</f>
        <v>501.90654638671862</v>
      </c>
      <c r="H1842" s="126">
        <f>Sections!GV180</f>
        <v>52.934735147784799</v>
      </c>
      <c r="I1842" s="126">
        <f>I1841+Sections!GW180</f>
        <v>81.138609706935327</v>
      </c>
    </row>
    <row r="1843" spans="2:9">
      <c r="B1843" s="126">
        <f>B$1687+Sections!GN181</f>
        <v>3256.2908861199999</v>
      </c>
      <c r="C1843" s="126">
        <f>Sections!GO181</f>
        <v>52.934735147784799</v>
      </c>
      <c r="D1843" s="126">
        <f>Sections!GP181</f>
        <v>190.56504653202529</v>
      </c>
      <c r="E1843" s="8">
        <f>Sections!GQ181</f>
        <v>3</v>
      </c>
      <c r="F1843" s="120">
        <f>Sections!HE181</f>
        <v>6.8582415088433493</v>
      </c>
      <c r="G1843" s="126">
        <f>Sections!GX181</f>
        <v>504.37551332990222</v>
      </c>
      <c r="H1843" s="126">
        <f>Sections!GV181</f>
        <v>53.064137307449087</v>
      </c>
      <c r="I1843" s="126">
        <f>I1842+Sections!GW181</f>
        <v>81.157477832167928</v>
      </c>
    </row>
    <row r="1844" spans="2:9">
      <c r="B1844" s="126">
        <f>B$1687+Sections!GN182</f>
        <v>3257.2908861199999</v>
      </c>
      <c r="C1844" s="126">
        <f>Sections!GO182</f>
        <v>53.064137307449087</v>
      </c>
      <c r="D1844" s="126">
        <f>Sections!GP182</f>
        <v>191.03089430681672</v>
      </c>
      <c r="E1844" s="8">
        <f>Sections!GQ182</f>
        <v>3</v>
      </c>
      <c r="F1844" s="120">
        <f>Sections!HE182</f>
        <v>6.8582415088433493</v>
      </c>
      <c r="G1844" s="126">
        <f>Sections!GX182</f>
        <v>506.84448027308576</v>
      </c>
      <c r="H1844" s="126">
        <f>Sections!GV182</f>
        <v>53.193224673838834</v>
      </c>
      <c r="I1844" s="126">
        <f>I1843+Sections!GW182</f>
        <v>81.176300057402088</v>
      </c>
    </row>
    <row r="1845" spans="2:9">
      <c r="B1845" s="126">
        <f>B$1687+Sections!GN183</f>
        <v>3258.2908861199999</v>
      </c>
      <c r="C1845" s="126">
        <f>Sections!GO183</f>
        <v>53.193224673838834</v>
      </c>
      <c r="D1845" s="126">
        <f>Sections!GP183</f>
        <v>191.4956088258198</v>
      </c>
      <c r="E1845" s="8">
        <f>Sections!GQ183</f>
        <v>3</v>
      </c>
      <c r="F1845" s="120">
        <f>Sections!HE183</f>
        <v>6.8582415088433493</v>
      </c>
      <c r="G1845" s="126">
        <f>Sections!GX183</f>
        <v>509.31344721626937</v>
      </c>
      <c r="H1845" s="126">
        <f>Sections!GV183</f>
        <v>53.321999533205648</v>
      </c>
      <c r="I1845" s="126">
        <f>I1844+Sections!GW183</f>
        <v>81.195076715996095</v>
      </c>
    </row>
    <row r="1846" spans="2:9">
      <c r="B1846" s="126">
        <f>B$1687+Sections!GN184</f>
        <v>3259.2908861199999</v>
      </c>
      <c r="C1846" s="126">
        <f>Sections!GO184</f>
        <v>53.321999533205648</v>
      </c>
      <c r="D1846" s="126">
        <f>Sections!GP184</f>
        <v>191.95919831954035</v>
      </c>
      <c r="E1846" s="8">
        <f>Sections!GQ184</f>
        <v>3</v>
      </c>
      <c r="F1846" s="120">
        <f>Sections!HE184</f>
        <v>6.8582415088433493</v>
      </c>
      <c r="G1846" s="126">
        <f>Sections!GX184</f>
        <v>511.78241415945297</v>
      </c>
      <c r="H1846" s="126">
        <f>Sections!GV184</f>
        <v>53.45046414426043</v>
      </c>
      <c r="I1846" s="126">
        <f>I1845+Sections!GW184</f>
        <v>81.213808137292517</v>
      </c>
    </row>
    <row r="1847" spans="2:9">
      <c r="B1847" s="126">
        <f>B$1687+Sections!GN185</f>
        <v>3260.2908861199999</v>
      </c>
      <c r="C1847" s="126">
        <f>Sections!GO185</f>
        <v>53.45046414426043</v>
      </c>
      <c r="D1847" s="126">
        <f>Sections!GP185</f>
        <v>192.42167091933754</v>
      </c>
      <c r="E1847" s="8">
        <f>Sections!GQ185</f>
        <v>3</v>
      </c>
      <c r="F1847" s="120">
        <f>Sections!HE185</f>
        <v>6.8582415088433493</v>
      </c>
      <c r="G1847" s="126">
        <f>Sections!GX185</f>
        <v>514.25138110263663</v>
      </c>
      <c r="H1847" s="126">
        <f>Sections!GV185</f>
        <v>53.578620738635635</v>
      </c>
      <c r="I1847" s="126">
        <f>I1846+Sections!GW185</f>
        <v>81.232494646685623</v>
      </c>
    </row>
    <row r="1848" spans="2:9">
      <c r="B1848" s="126">
        <f>B$1687+Sections!GN186</f>
        <v>3261.2908861199999</v>
      </c>
      <c r="C1848" s="126">
        <f>Sections!GO186</f>
        <v>53.578620738635635</v>
      </c>
      <c r="D1848" s="126">
        <f>Sections!GP186</f>
        <v>192.88303465908828</v>
      </c>
      <c r="E1848" s="8">
        <f>Sections!GQ186</f>
        <v>3</v>
      </c>
      <c r="F1848" s="120">
        <f>Sections!HE186</f>
        <v>6.8582415088433493</v>
      </c>
      <c r="G1848" s="126">
        <f>Sections!GX186</f>
        <v>516.72034804582017</v>
      </c>
      <c r="H1848" s="126">
        <f>Sections!GV186</f>
        <v>53.706471521337569</v>
      </c>
      <c r="I1848" s="126">
        <f>I1847+Sections!GW186</f>
        <v>81.251136565687318</v>
      </c>
    </row>
    <row r="1849" spans="2:9">
      <c r="B1849" s="126">
        <f>B$1687+Sections!GN187</f>
        <v>3262.2908861199999</v>
      </c>
      <c r="C1849" s="126">
        <f>Sections!GO187</f>
        <v>53.706471521337569</v>
      </c>
      <c r="D1849" s="126">
        <f>Sections!GP187</f>
        <v>193.34329747681525</v>
      </c>
      <c r="E1849" s="8">
        <f>Sections!GQ187</f>
        <v>4</v>
      </c>
      <c r="F1849" s="120">
        <f>Sections!HE187</f>
        <v>4.7104625432718503</v>
      </c>
      <c r="G1849" s="126">
        <f>Sections!GX187</f>
        <v>519.18931498900372</v>
      </c>
      <c r="H1849" s="126">
        <f>Sections!GV187</f>
        <v>53.794107561691057</v>
      </c>
      <c r="I1849" s="126">
        <f>I1848+Sections!GW187</f>
        <v>81.269741116630769</v>
      </c>
    </row>
    <row r="1850" spans="2:9">
      <c r="B1850" s="126">
        <f>B$1687+Sections!GN188</f>
        <v>3263.2908861199999</v>
      </c>
      <c r="C1850" s="126">
        <f>Sections!GO188</f>
        <v>53.794107561691057</v>
      </c>
      <c r="D1850" s="126">
        <f>Sections!GP188</f>
        <v>193.6587872220878</v>
      </c>
      <c r="E1850" s="8">
        <f>Sections!GQ188</f>
        <v>4</v>
      </c>
      <c r="F1850" s="120">
        <f>Sections!HE188</f>
        <v>4.7104625432718503</v>
      </c>
      <c r="G1850" s="126">
        <f>Sections!GX188</f>
        <v>520.88508150458165</v>
      </c>
      <c r="H1850" s="126">
        <f>Sections!GV188</f>
        <v>53.881601066090553</v>
      </c>
      <c r="I1850" s="126">
        <f>I1849+Sections!GW188</f>
        <v>81.288315408135219</v>
      </c>
    </row>
    <row r="1851" spans="2:9">
      <c r="B1851" s="126">
        <f>B$1687+Sections!GN189</f>
        <v>3264.2908861199999</v>
      </c>
      <c r="C1851" s="126">
        <f>Sections!GO189</f>
        <v>53.881601066090553</v>
      </c>
      <c r="D1851" s="126">
        <f>Sections!GP189</f>
        <v>193.97376383792599</v>
      </c>
      <c r="E1851" s="8">
        <f>Sections!GQ189</f>
        <v>4</v>
      </c>
      <c r="F1851" s="120">
        <f>Sections!HE189</f>
        <v>4.7104625432718503</v>
      </c>
      <c r="G1851" s="126">
        <f>Sections!GX189</f>
        <v>522.58084802015958</v>
      </c>
      <c r="H1851" s="126">
        <f>Sections!GV189</f>
        <v>53.968952727766307</v>
      </c>
      <c r="I1851" s="126">
        <f>I1850+Sections!GW189</f>
        <v>81.306859587368848</v>
      </c>
    </row>
    <row r="1852" spans="2:9">
      <c r="B1852" s="126">
        <f>B$1687+Sections!GN190</f>
        <v>3265.2908861199999</v>
      </c>
      <c r="C1852" s="126">
        <f>Sections!GO190</f>
        <v>53.968952727766307</v>
      </c>
      <c r="D1852" s="126">
        <f>Sections!GP190</f>
        <v>194.2882298199587</v>
      </c>
      <c r="E1852" s="8">
        <f>Sections!GQ190</f>
        <v>4</v>
      </c>
      <c r="F1852" s="120">
        <f>Sections!HE190</f>
        <v>4.7104625432718503</v>
      </c>
      <c r="G1852" s="126">
        <f>Sections!GX190</f>
        <v>524.27661453573728</v>
      </c>
      <c r="H1852" s="126">
        <f>Sections!GV190</f>
        <v>54.056163234347459</v>
      </c>
      <c r="I1852" s="126">
        <f>I1851+Sections!GW190</f>
        <v>81.325373800310786</v>
      </c>
    </row>
    <row r="1853" spans="2:9">
      <c r="B1853" s="126">
        <f>B$1687+Sections!GN191</f>
        <v>3266.2908861199999</v>
      </c>
      <c r="C1853" s="126">
        <f>Sections!GO191</f>
        <v>54.056163234347459</v>
      </c>
      <c r="D1853" s="126">
        <f>Sections!GP191</f>
        <v>194.60218764365086</v>
      </c>
      <c r="E1853" s="8">
        <f>Sections!GQ191</f>
        <v>4</v>
      </c>
      <c r="F1853" s="120">
        <f>Sections!HE191</f>
        <v>4.7104625432718503</v>
      </c>
      <c r="G1853" s="126">
        <f>Sections!GX191</f>
        <v>525.97238105131521</v>
      </c>
      <c r="H1853" s="126">
        <f>Sections!GV191</f>
        <v>54.143233267925197</v>
      </c>
      <c r="I1853" s="126">
        <f>I1852+Sections!GW191</f>
        <v>81.343858191764468</v>
      </c>
    </row>
    <row r="1854" spans="2:9">
      <c r="B1854" s="126">
        <f>B$1687+Sections!GN192</f>
        <v>3267.2908861199999</v>
      </c>
      <c r="C1854" s="126">
        <f>Sections!GO192</f>
        <v>54.143233267925197</v>
      </c>
      <c r="D1854" s="126">
        <f>Sections!GP192</f>
        <v>194.91563976453071</v>
      </c>
      <c r="E1854" s="8">
        <f>Sections!GQ192</f>
        <v>4</v>
      </c>
      <c r="F1854" s="120">
        <f>Sections!HE192</f>
        <v>4.7104625432718503</v>
      </c>
      <c r="G1854" s="126">
        <f>Sections!GX192</f>
        <v>527.66814756689314</v>
      </c>
      <c r="H1854" s="126">
        <f>Sections!GV192</f>
        <v>54.230163505114987</v>
      </c>
      <c r="I1854" s="126">
        <f>I1853+Sections!GW192</f>
        <v>81.362312905370871</v>
      </c>
    </row>
    <row r="1855" spans="2:9">
      <c r="B1855" s="126">
        <f>B$1687+Sections!GN193</f>
        <v>3268.2908861199999</v>
      </c>
      <c r="C1855" s="126">
        <f>Sections!GO193</f>
        <v>54.230163505114987</v>
      </c>
      <c r="D1855" s="126">
        <f>Sections!GP193</f>
        <v>195.22858861841397</v>
      </c>
      <c r="E1855" s="8">
        <f>Sections!GQ193</f>
        <v>4</v>
      </c>
      <c r="F1855" s="120">
        <f>Sections!HE193</f>
        <v>4.7104625432718503</v>
      </c>
      <c r="G1855" s="126">
        <f>Sections!GX193</f>
        <v>529.36391408247096</v>
      </c>
      <c r="H1855" s="126">
        <f>Sections!GV193</f>
        <v>54.316954617117936</v>
      </c>
      <c r="I1855" s="126">
        <f>I1854+Sections!GW193</f>
        <v>81.380738083621551</v>
      </c>
    </row>
    <row r="1856" spans="2:9">
      <c r="B1856" s="126">
        <f>B$1687+Sections!GN194</f>
        <v>3269.2908861199999</v>
      </c>
      <c r="C1856" s="126">
        <f>Sections!GO194</f>
        <v>54.316954617117936</v>
      </c>
      <c r="D1856" s="126">
        <f>Sections!GP194</f>
        <v>195.54103662162458</v>
      </c>
      <c r="E1856" s="8">
        <f>Sections!GQ194</f>
        <v>4</v>
      </c>
      <c r="F1856" s="120">
        <f>Sections!HE194</f>
        <v>4.7104625432718503</v>
      </c>
      <c r="G1856" s="126">
        <f>Sections!GX194</f>
        <v>531.05968059804889</v>
      </c>
      <c r="H1856" s="126">
        <f>Sections!GV194</f>
        <v>54.403607269781233</v>
      </c>
      <c r="I1856" s="126">
        <f>I1855+Sections!GW194</f>
        <v>81.399133867871456</v>
      </c>
    </row>
    <row r="1857" spans="2:9">
      <c r="B1857" s="126">
        <f>B$1687+Sections!GN195</f>
        <v>3270.2908861199999</v>
      </c>
      <c r="C1857" s="126">
        <f>Sections!GO195</f>
        <v>54.403607269781233</v>
      </c>
      <c r="D1857" s="126">
        <f>Sections!GP195</f>
        <v>195.85298617121245</v>
      </c>
      <c r="E1857" s="8">
        <f>Sections!GQ195</f>
        <v>4</v>
      </c>
      <c r="F1857" s="120">
        <f>Sections!HE195</f>
        <v>4.7104625432718503</v>
      </c>
      <c r="G1857" s="126">
        <f>Sections!GX195</f>
        <v>532.75544711362681</v>
      </c>
      <c r="H1857" s="126">
        <f>Sections!GV195</f>
        <v>54.490122123657763</v>
      </c>
      <c r="I1857" s="126">
        <f>I1856+Sections!GW195</f>
        <v>81.417500398351592</v>
      </c>
    </row>
    <row r="1858" spans="2:9">
      <c r="B1858" s="126">
        <f>B$1687+Sections!GN196</f>
        <v>3271.2908861199999</v>
      </c>
      <c r="C1858" s="126">
        <f>Sections!GO196</f>
        <v>54.490122123657763</v>
      </c>
      <c r="D1858" s="126">
        <f>Sections!GP196</f>
        <v>196.16443964516796</v>
      </c>
      <c r="E1858" s="8">
        <f>Sections!GQ196</f>
        <v>4</v>
      </c>
      <c r="F1858" s="120">
        <f>Sections!HE196</f>
        <v>4.7104625432718503</v>
      </c>
      <c r="G1858" s="126">
        <f>Sections!GX196</f>
        <v>534.45121362920463</v>
      </c>
      <c r="H1858" s="126">
        <f>Sections!GV196</f>
        <v>54.576499834064855</v>
      </c>
      <c r="I1858" s="126">
        <f>I1857+Sections!GW196</f>
        <v>81.435837814181482</v>
      </c>
    </row>
    <row r="1859" spans="2:9">
      <c r="B1859" s="126">
        <f>B$1687+Sections!GN197</f>
        <v>3272.2908861199999</v>
      </c>
      <c r="C1859" s="126">
        <f>Sections!GO197</f>
        <v>54.576499834064855</v>
      </c>
      <c r="D1859" s="126">
        <f>Sections!GP197</f>
        <v>196.47539940263349</v>
      </c>
      <c r="E1859" s="8">
        <f>Sections!GQ197</f>
        <v>4</v>
      </c>
      <c r="F1859" s="120">
        <f>Sections!HE197</f>
        <v>4.7104625432718503</v>
      </c>
      <c r="G1859" s="126">
        <f>Sections!GX197</f>
        <v>536.14698014478256</v>
      </c>
      <c r="H1859" s="126">
        <f>Sections!GV197</f>
        <v>54.662741051142184</v>
      </c>
      <c r="I1859" s="126">
        <f>I1858+Sections!GW197</f>
        <v>81.454146253381481</v>
      </c>
    </row>
    <row r="1860" spans="2:9">
      <c r="B1860" s="126">
        <f>B$1687+Sections!GN198</f>
        <v>3273.2908861199999</v>
      </c>
      <c r="C1860" s="126">
        <f>Sections!GO198</f>
        <v>54.662741051142184</v>
      </c>
      <c r="D1860" s="126">
        <f>Sections!GP198</f>
        <v>196.78586778411187</v>
      </c>
      <c r="E1860" s="8">
        <f>Sections!GQ198</f>
        <v>4</v>
      </c>
      <c r="F1860" s="120">
        <f>Sections!HE198</f>
        <v>4.7104625432718503</v>
      </c>
      <c r="G1860" s="126">
        <f>Sections!GX198</f>
        <v>537.84274666036049</v>
      </c>
      <c r="H1860" s="126">
        <f>Sections!GV198</f>
        <v>54.748846419908872</v>
      </c>
      <c r="I1860" s="126">
        <f>I1859+Sections!GW198</f>
        <v>81.472425852884868</v>
      </c>
    </row>
    <row r="1861" spans="2:9">
      <c r="B1861" s="126">
        <f>B$1687+Sections!GN199</f>
        <v>3274.2908861199999</v>
      </c>
      <c r="C1861" s="126">
        <f>Sections!GO199</f>
        <v>54.748846419908872</v>
      </c>
      <c r="D1861" s="126">
        <f>Sections!GP199</f>
        <v>197.09584711167196</v>
      </c>
      <c r="E1861" s="8">
        <f>Sections!GQ199</f>
        <v>4</v>
      </c>
      <c r="F1861" s="120">
        <f>Sections!HE199</f>
        <v>4.7104625432718503</v>
      </c>
      <c r="G1861" s="126">
        <f>Sections!GX199</f>
        <v>539.53851317593831</v>
      </c>
      <c r="H1861" s="126">
        <f>Sections!GV199</f>
        <v>54.834816580319774</v>
      </c>
      <c r="I1861" s="126">
        <f>I1860+Sections!GW199</f>
        <v>81.490676748549816</v>
      </c>
    </row>
    <row r="1862" spans="2:9">
      <c r="B1862" s="126">
        <f>B$1687+Sections!GN200</f>
        <v>3275.2908861199999</v>
      </c>
      <c r="C1862" s="126">
        <f>Sections!GO200</f>
        <v>54.834816580319774</v>
      </c>
      <c r="D1862" s="126">
        <f>Sections!GP200</f>
        <v>197.40533968915119</v>
      </c>
      <c r="E1862" s="8">
        <f>Sections!GQ200</f>
        <v>4</v>
      </c>
      <c r="F1862" s="120">
        <f>Sections!HE200</f>
        <v>4.7104625432718503</v>
      </c>
      <c r="G1862" s="126">
        <f>Sections!GX200</f>
        <v>541.23427969151624</v>
      </c>
      <c r="H1862" s="126">
        <f>Sections!GV200</f>
        <v>54.920652167320959</v>
      </c>
      <c r="I1862" s="126">
        <f>I1861+Sections!GW200</f>
        <v>81.508899075171172</v>
      </c>
    </row>
    <row r="1863" spans="2:9">
      <c r="B1863" s="126">
        <f>B$1687+Sections!GN201</f>
        <v>3276.2908861199999</v>
      </c>
      <c r="C1863" s="126">
        <f>Sections!GO201</f>
        <v>54.920652167320959</v>
      </c>
      <c r="D1863" s="126">
        <f>Sections!GP201</f>
        <v>197.71434780235546</v>
      </c>
      <c r="E1863" s="8">
        <f>Sections!GQ201</f>
        <v>4</v>
      </c>
      <c r="F1863" s="120">
        <f>Sections!HE201</f>
        <v>4.7104625432718503</v>
      </c>
      <c r="G1863" s="126">
        <f>Sections!GX201</f>
        <v>542.93004620709416</v>
      </c>
      <c r="H1863" s="126">
        <f>Sections!GV201</f>
        <v>55.006353810904429</v>
      </c>
      <c r="I1863" s="126">
        <f>I1862+Sections!GW201</f>
        <v>81.527092966492077</v>
      </c>
    </row>
    <row r="1864" spans="2:9">
      <c r="B1864" s="126">
        <f>B$1687+Sections!GN202</f>
        <v>3277.2908861199999</v>
      </c>
      <c r="C1864" s="126">
        <f>Sections!GO202</f>
        <v>55.006353810904429</v>
      </c>
      <c r="D1864" s="126">
        <f>Sections!GP202</f>
        <v>198.02287371925595</v>
      </c>
      <c r="E1864" s="8">
        <f>Sections!GQ202</f>
        <v>4</v>
      </c>
      <c r="F1864" s="120">
        <f>Sections!HE202</f>
        <v>4.7104625432718503</v>
      </c>
      <c r="G1864" s="126">
        <f>Sections!GX202</f>
        <v>544.62581272267209</v>
      </c>
      <c r="H1864" s="126">
        <f>Sections!GV202</f>
        <v>55.091922136162069</v>
      </c>
      <c r="I1864" s="126">
        <f>I1863+Sections!GW202</f>
        <v>81.545258555215383</v>
      </c>
    </row>
    <row r="1865" spans="2:9">
      <c r="B1865" s="126">
        <f>B$1687+Sections!GN203</f>
        <v>3278.2908861199999</v>
      </c>
      <c r="C1865" s="126">
        <f>Sections!GO203</f>
        <v>55.091922136162069</v>
      </c>
      <c r="D1865" s="126">
        <f>Sections!GP203</f>
        <v>198.33091969018346</v>
      </c>
      <c r="E1865" s="8">
        <f>Sections!GQ203</f>
        <v>4</v>
      </c>
      <c r="F1865" s="120">
        <f>Sections!HE203</f>
        <v>4.7104625432718503</v>
      </c>
      <c r="G1865" s="126">
        <f>Sections!GX203</f>
        <v>546.32157923824991</v>
      </c>
      <c r="H1865" s="126">
        <f>Sections!GV203</f>
        <v>55.177357763338833</v>
      </c>
      <c r="I1865" s="126">
        <f>I1864+Sections!GW203</f>
        <v>81.563395973015005</v>
      </c>
    </row>
    <row r="1866" spans="2:9">
      <c r="B1866" s="126">
        <f>B$1687+Sections!GN204</f>
        <v>3279.2908861199999</v>
      </c>
      <c r="C1866" s="126">
        <f>Sections!GO204</f>
        <v>55.177357763338833</v>
      </c>
      <c r="D1866" s="126">
        <f>Sections!GP204</f>
        <v>198.63848794801982</v>
      </c>
      <c r="E1866" s="8">
        <f>Sections!GQ204</f>
        <v>4</v>
      </c>
      <c r="F1866" s="120">
        <f>Sections!HE204</f>
        <v>4.7104625432718503</v>
      </c>
      <c r="G1866" s="126">
        <f>Sections!GX204</f>
        <v>548.01734575382784</v>
      </c>
      <c r="H1866" s="126">
        <f>Sections!GV204</f>
        <v>55.262661307885203</v>
      </c>
      <c r="I1866" s="126">
        <f>I1865+Sections!GW204</f>
        <v>81.58150535054699</v>
      </c>
    </row>
    <row r="1867" spans="2:9">
      <c r="B1867" s="126">
        <f>B$1687+Sections!GN205</f>
        <v>3280.2908861199999</v>
      </c>
      <c r="C1867" s="126">
        <f>Sections!GO205</f>
        <v>55.262661307885203</v>
      </c>
      <c r="D1867" s="126">
        <f>Sections!GP205</f>
        <v>198.94558070838673</v>
      </c>
      <c r="E1867" s="8">
        <f>Sections!GQ205</f>
        <v>4</v>
      </c>
      <c r="F1867" s="120">
        <f>Sections!HE205</f>
        <v>4.7104625432718503</v>
      </c>
      <c r="G1867" s="126">
        <f>Sections!GX205</f>
        <v>549.71311226940577</v>
      </c>
      <c r="H1867" s="126">
        <f>Sections!GV205</f>
        <v>55.347833380508909</v>
      </c>
      <c r="I1867" s="126">
        <f>I1866+Sections!GW205</f>
        <v>81.599586817460548</v>
      </c>
    </row>
    <row r="1868" spans="2:9">
      <c r="B1868" s="126">
        <f>B$1687+Sections!GN206</f>
        <v>3281.2908861199999</v>
      </c>
      <c r="C1868" s="126">
        <f>Sections!GO206</f>
        <v>55.347833380508909</v>
      </c>
      <c r="D1868" s="126">
        <f>Sections!GP206</f>
        <v>199.25220016983207</v>
      </c>
      <c r="E1868" s="8">
        <f>Sections!GQ206</f>
        <v>4</v>
      </c>
      <c r="F1868" s="120">
        <f>Sections!HE206</f>
        <v>4.7104625432718503</v>
      </c>
      <c r="G1868" s="126">
        <f>Sections!GX206</f>
        <v>551.4088787849837</v>
      </c>
      <c r="H1868" s="126">
        <f>Sections!GV206</f>
        <v>55.432874587225946</v>
      </c>
      <c r="I1868" s="126">
        <f>I1867+Sections!GW206</f>
        <v>81.617640502408861</v>
      </c>
    </row>
    <row r="1869" spans="2:9">
      <c r="B1869" s="126">
        <f>B$1687+Sections!GN207</f>
        <v>3282.2908861199999</v>
      </c>
      <c r="C1869" s="126">
        <f>Sections!GO207</f>
        <v>55.432874587225946</v>
      </c>
      <c r="D1869" s="126">
        <f>Sections!GP207</f>
        <v>199.5583485140134</v>
      </c>
      <c r="E1869" s="8">
        <f>Sections!GQ207</f>
        <v>4</v>
      </c>
      <c r="F1869" s="120">
        <f>Sections!HE207</f>
        <v>4.7104625432718503</v>
      </c>
      <c r="G1869" s="126">
        <f>Sections!GX207</f>
        <v>553.10464530056163</v>
      </c>
      <c r="H1869" s="126">
        <f>Sections!GV207</f>
        <v>55.51778552941088</v>
      </c>
      <c r="I1869" s="126">
        <f>I1868+Sections!GW207</f>
        <v>81.635666533059762</v>
      </c>
    </row>
    <row r="1870" spans="2:9">
      <c r="B1870" s="126">
        <f>B$1687+Sections!GN208</f>
        <v>3283.2908861199999</v>
      </c>
      <c r="C1870" s="126">
        <f>Sections!GO208</f>
        <v>55.51778552941088</v>
      </c>
      <c r="D1870" s="126">
        <f>Sections!GP208</f>
        <v>199.86402790587917</v>
      </c>
      <c r="E1870" s="8">
        <f>Sections!GQ208</f>
        <v>4</v>
      </c>
      <c r="F1870" s="120">
        <f>Sections!HE208</f>
        <v>4.7104625432718503</v>
      </c>
      <c r="G1870" s="126">
        <f>Sections!GX208</f>
        <v>554.80041181613944</v>
      </c>
      <c r="H1870" s="126">
        <f>Sections!GV208</f>
        <v>55.602566803846457</v>
      </c>
      <c r="I1870" s="126">
        <f>I1869+Sections!GW208</f>
        <v>81.653665036106275</v>
      </c>
    </row>
    <row r="1871" spans="2:9">
      <c r="B1871" s="126">
        <f>B$1687+Sections!GN209</f>
        <v>3284.2908861199999</v>
      </c>
      <c r="C1871" s="126">
        <f>Sections!GO209</f>
        <v>55.602566803846457</v>
      </c>
      <c r="D1871" s="126">
        <f>Sections!GP209</f>
        <v>200.16924049384724</v>
      </c>
      <c r="E1871" s="8">
        <f>Sections!GQ209</f>
        <v>4</v>
      </c>
      <c r="F1871" s="120">
        <f>Sections!HE209</f>
        <v>4.7104625432718503</v>
      </c>
      <c r="G1871" s="126">
        <f>Sections!GX209</f>
        <v>556.49617833171749</v>
      </c>
      <c r="H1871" s="126">
        <f>Sections!GV209</f>
        <v>55.687219002772551</v>
      </c>
      <c r="I1871" s="126">
        <f>I1870+Sections!GW209</f>
        <v>81.671636137277005</v>
      </c>
    </row>
    <row r="1872" spans="2:9">
      <c r="B1872" s="126">
        <f>B$1687+Sections!GN210</f>
        <v>3285.2908861199999</v>
      </c>
      <c r="C1872" s="126">
        <f>Sections!GO210</f>
        <v>55.687219002772551</v>
      </c>
      <c r="D1872" s="126">
        <f>Sections!GP210</f>
        <v>200.47398840998119</v>
      </c>
      <c r="E1872" s="8">
        <f>Sections!GQ210</f>
        <v>4</v>
      </c>
      <c r="F1872" s="120">
        <f>Sections!HE210</f>
        <v>4.7104625432718503</v>
      </c>
      <c r="G1872" s="126">
        <f>Sections!GX210</f>
        <v>558.19194484729542</v>
      </c>
      <c r="H1872" s="126">
        <f>Sections!GV210</f>
        <v>55.771742713934415</v>
      </c>
      <c r="I1872" s="126">
        <f>I1871+Sections!GW210</f>
        <v>81.689579961346382</v>
      </c>
    </row>
    <row r="1873" spans="2:9">
      <c r="B1873" s="126">
        <f>B$1687+Sections!GN211</f>
        <v>3286.2908861199999</v>
      </c>
      <c r="C1873" s="126">
        <f>Sections!GO211</f>
        <v>55.771742713934415</v>
      </c>
      <c r="D1873" s="126">
        <f>Sections!GP211</f>
        <v>200.77827377016391</v>
      </c>
      <c r="E1873" s="8">
        <f>Sections!GQ211</f>
        <v>4</v>
      </c>
      <c r="F1873" s="120">
        <f>Sections!HE211</f>
        <v>4.7104625432718503</v>
      </c>
      <c r="G1873" s="126">
        <f>Sections!GX211</f>
        <v>559.88771136287335</v>
      </c>
      <c r="H1873" s="126">
        <f>Sections!GV211</f>
        <v>55.856138520630303</v>
      </c>
      <c r="I1873" s="126">
        <f>I1872+Sections!GW211</f>
        <v>81.707496632144753</v>
      </c>
    </row>
    <row r="1874" spans="2:9">
      <c r="B1874" s="126">
        <f>B$1687+Sections!GN212</f>
        <v>3287.2908861199999</v>
      </c>
      <c r="C1874" s="126">
        <f>Sections!GO212</f>
        <v>55.856138520630303</v>
      </c>
      <c r="D1874" s="126">
        <f>Sections!GP212</f>
        <v>201.0820986742691</v>
      </c>
      <c r="E1874" s="8">
        <f>Sections!GQ212</f>
        <v>4</v>
      </c>
      <c r="F1874" s="120">
        <f>Sections!HE212</f>
        <v>4.7104625432718503</v>
      </c>
      <c r="G1874" s="126">
        <f>Sections!GX212</f>
        <v>561.58347787845128</v>
      </c>
      <c r="H1874" s="126">
        <f>Sections!GV212</f>
        <v>55.940407001758437</v>
      </c>
      <c r="I1874" s="126">
        <f>I1873+Sections!GW212</f>
        <v>81.725386272568386</v>
      </c>
    </row>
    <row r="1875" spans="2:9">
      <c r="B1875" s="126">
        <f>B$1687+Sections!GN213</f>
        <v>3288.2908861199999</v>
      </c>
      <c r="C1875" s="126">
        <f>Sections!GO213</f>
        <v>55.940407001758437</v>
      </c>
      <c r="D1875" s="126">
        <f>Sections!GP213</f>
        <v>201.38546520633037</v>
      </c>
      <c r="E1875" s="8">
        <f>Sections!GQ213</f>
        <v>4</v>
      </c>
      <c r="F1875" s="120">
        <f>Sections!HE213</f>
        <v>4.7104625432718503</v>
      </c>
      <c r="G1875" s="126">
        <f>Sections!GX213</f>
        <v>563.27924439402921</v>
      </c>
      <c r="H1875" s="126">
        <f>Sections!GV213</f>
        <v>56.024548731863327</v>
      </c>
      <c r="I1875" s="126">
        <f>I1874+Sections!GW213</f>
        <v>81.743249004589273</v>
      </c>
    </row>
    <row r="1876" spans="2:9">
      <c r="B1876" s="126">
        <f>B$1687+Sections!GN214</f>
        <v>3289.2908861199999</v>
      </c>
      <c r="C1876" s="126">
        <f>Sections!GO214</f>
        <v>56.024548731863327</v>
      </c>
      <c r="D1876" s="126">
        <f>Sections!GP214</f>
        <v>201.68837543470798</v>
      </c>
      <c r="E1876" s="8">
        <f>Sections!GQ214</f>
        <v>4</v>
      </c>
      <c r="F1876" s="120">
        <f>Sections!HE214</f>
        <v>4.7104625432718503</v>
      </c>
      <c r="G1876" s="126">
        <f>Sections!GX214</f>
        <v>564.97501090960714</v>
      </c>
      <c r="H1876" s="126">
        <f>Sections!GV214</f>
        <v>56.108564281181465</v>
      </c>
      <c r="I1876" s="126">
        <f>I1875+Sections!GW214</f>
        <v>81.761084949264841</v>
      </c>
    </row>
    <row r="1877" spans="2:9">
      <c r="B1877" s="126">
        <f>B$1687+Sections!GN215</f>
        <v>3290.2908861199999</v>
      </c>
      <c r="C1877" s="126">
        <f>Sections!GO215</f>
        <v>56.108564281181465</v>
      </c>
      <c r="D1877" s="126">
        <f>Sections!GP215</f>
        <v>201.99083141225327</v>
      </c>
      <c r="E1877" s="8">
        <f>Sections!GQ215</f>
        <v>4</v>
      </c>
      <c r="F1877" s="120">
        <f>Sections!HE215</f>
        <v>4.7104625432718503</v>
      </c>
      <c r="G1877" s="126">
        <f>Sections!GX215</f>
        <v>566.67077742518507</v>
      </c>
      <c r="H1877" s="126">
        <f>Sections!GV215</f>
        <v>56.192454215686439</v>
      </c>
      <c r="I1877" s="126">
        <f>I1876+Sections!GW215</f>
        <v>81.778894226747539</v>
      </c>
    </row>
    <row r="1878" spans="2:9">
      <c r="B1878" s="126">
        <f>B$1687+Sections!GN216</f>
        <v>3291.2908861199999</v>
      </c>
      <c r="C1878" s="126">
        <f>Sections!GO216</f>
        <v>56.192454215686439</v>
      </c>
      <c r="D1878" s="126">
        <f>Sections!GP216</f>
        <v>202.29283517647119</v>
      </c>
      <c r="E1878" s="8">
        <f>Sections!GQ216</f>
        <v>4</v>
      </c>
      <c r="F1878" s="120">
        <f>Sections!HE216</f>
        <v>4.7104625432718503</v>
      </c>
      <c r="G1878" s="126">
        <f>Sections!GX216</f>
        <v>568.36654394076299</v>
      </c>
      <c r="H1878" s="126">
        <f>Sections!GV216</f>
        <v>56.276219097133385</v>
      </c>
      <c r="I1878" s="126">
        <f>I1877+Sections!GW216</f>
        <v>81.796676956294263</v>
      </c>
    </row>
    <row r="1879" spans="2:9">
      <c r="B1879" s="126">
        <f>B$1687+Sections!GN217</f>
        <v>3292.2908861199999</v>
      </c>
      <c r="C1879" s="126">
        <f>Sections!GO217</f>
        <v>56.276219097133385</v>
      </c>
      <c r="D1879" s="126">
        <f>Sections!GP217</f>
        <v>202.59438874968018</v>
      </c>
      <c r="E1879" s="8">
        <f>Sections!GQ217</f>
        <v>4</v>
      </c>
      <c r="F1879" s="120">
        <f>Sections!HE217</f>
        <v>4.7104625432718503</v>
      </c>
      <c r="G1879" s="126">
        <f>Sections!GX217</f>
        <v>570.06231045634081</v>
      </c>
      <c r="H1879" s="126">
        <f>Sections!GV217</f>
        <v>56.359859483102902</v>
      </c>
      <c r="I1879" s="126">
        <f>I1878+Sections!GW217</f>
        <v>81.814433256275663</v>
      </c>
    </row>
    <row r="1880" spans="2:9">
      <c r="B1880" s="126">
        <f>B$1687+Sections!GN218</f>
        <v>3293.2908861199999</v>
      </c>
      <c r="C1880" s="126">
        <f>Sections!GO218</f>
        <v>56.359859483102902</v>
      </c>
      <c r="D1880" s="126">
        <f>Sections!GP218</f>
        <v>202.89549413917044</v>
      </c>
      <c r="E1880" s="8">
        <f>Sections!GQ218</f>
        <v>4</v>
      </c>
      <c r="F1880" s="120">
        <f>Sections!HE218</f>
        <v>4.7104625432718503</v>
      </c>
      <c r="G1880" s="126">
        <f>Sections!GX218</f>
        <v>571.75807697191874</v>
      </c>
      <c r="H1880" s="126">
        <f>Sections!GV218</f>
        <v>56.443375927044336</v>
      </c>
      <c r="I1880" s="126">
        <f>I1879+Sections!GW218</f>
        <v>81.832163244185395</v>
      </c>
    </row>
    <row r="1881" spans="2:9">
      <c r="B1881" s="126">
        <f>B$1687+Sections!GN219</f>
        <v>3294.2908861199999</v>
      </c>
      <c r="C1881" s="126">
        <f>Sections!GO219</f>
        <v>56.443375927044336</v>
      </c>
      <c r="D1881" s="126">
        <f>Sections!GP219</f>
        <v>203.19615333735962</v>
      </c>
      <c r="E1881" s="8">
        <f>Sections!GQ219</f>
        <v>4</v>
      </c>
      <c r="F1881" s="120">
        <f>Sections!HE219</f>
        <v>4.7104625432718503</v>
      </c>
      <c r="G1881" s="126">
        <f>Sections!GX219</f>
        <v>573.45384348749667</v>
      </c>
      <c r="H1881" s="126">
        <f>Sections!GV219</f>
        <v>56.526768978318508</v>
      </c>
      <c r="I1881" s="126">
        <f>I1880+Sections!GW219</f>
        <v>81.849867036649101</v>
      </c>
    </row>
    <row r="1882" spans="2:9">
      <c r="B1882" s="126">
        <f>B$1687+Sections!GN220</f>
        <v>3295.2908861199999</v>
      </c>
      <c r="C1882" s="126">
        <f>Sections!GO220</f>
        <v>56.526768978318508</v>
      </c>
      <c r="D1882" s="126">
        <f>Sections!GP220</f>
        <v>203.49636832194662</v>
      </c>
      <c r="E1882" s="8">
        <f>Sections!GQ220</f>
        <v>4</v>
      </c>
      <c r="F1882" s="120">
        <f>Sections!HE220</f>
        <v>4.7104625432718503</v>
      </c>
      <c r="G1882" s="126">
        <f>Sections!GX220</f>
        <v>575.14961000307449</v>
      </c>
      <c r="H1882" s="126">
        <f>Sections!GV220</f>
        <v>56.610039182239888</v>
      </c>
      <c r="I1882" s="126">
        <f>I1881+Sections!GW220</f>
        <v>81.867544749433449</v>
      </c>
    </row>
    <row r="1883" spans="2:9">
      <c r="B1883" s="126">
        <f>B$1687+Sections!GN221</f>
        <v>3296.2908861199999</v>
      </c>
      <c r="C1883" s="126">
        <f>Sections!GO221</f>
        <v>56.610039182239888</v>
      </c>
      <c r="D1883" s="126">
        <f>Sections!GP221</f>
        <v>203.79614105606359</v>
      </c>
      <c r="E1883" s="8">
        <f>Sections!GQ221</f>
        <v>4</v>
      </c>
      <c r="F1883" s="120">
        <f>Sections!HE221</f>
        <v>4.7104625432718503</v>
      </c>
      <c r="G1883" s="126">
        <f>Sections!GX221</f>
        <v>576.8453765186523</v>
      </c>
      <c r="H1883" s="126">
        <f>Sections!GV221</f>
        <v>56.693187080118179</v>
      </c>
      <c r="I1883" s="126">
        <f>I1882+Sections!GW221</f>
        <v>81.885196497454899</v>
      </c>
    </row>
    <row r="1884" spans="2:9">
      <c r="B1884" s="126">
        <f>B$1687+Sections!GN222</f>
        <v>3297.2908861199999</v>
      </c>
      <c r="C1884" s="126">
        <f>Sections!GO222</f>
        <v>56.693187080118179</v>
      </c>
      <c r="D1884" s="126">
        <f>Sections!GP222</f>
        <v>204.09547348842545</v>
      </c>
      <c r="E1884" s="8">
        <f>Sections!GQ222</f>
        <v>4</v>
      </c>
      <c r="F1884" s="120">
        <f>Sections!HE222</f>
        <v>4.7104625432718503</v>
      </c>
      <c r="G1884" s="126">
        <f>Sections!GX222</f>
        <v>578.54114303423012</v>
      </c>
      <c r="H1884" s="126">
        <f>Sections!GV222</f>
        <v>56.776213209299385</v>
      </c>
      <c r="I1884" s="126">
        <f>I1883+Sections!GW222</f>
        <v>81.902822394788444</v>
      </c>
    </row>
    <row r="1885" spans="2:9">
      <c r="B1885" s="126">
        <f>B$1687+Sections!GN223</f>
        <v>3298.2908861199999</v>
      </c>
      <c r="C1885" s="126">
        <f>Sections!GO223</f>
        <v>56.776213209299385</v>
      </c>
      <c r="D1885" s="126">
        <f>Sections!GP223</f>
        <v>204.39436755347779</v>
      </c>
      <c r="E1885" s="8">
        <f>Sections!GQ223</f>
        <v>4</v>
      </c>
      <c r="F1885" s="120">
        <f>Sections!HE223</f>
        <v>4.7104625432718503</v>
      </c>
      <c r="G1885" s="126">
        <f>Sections!GX223</f>
        <v>580.23690954980793</v>
      </c>
      <c r="H1885" s="126">
        <f>Sections!GV223</f>
        <v>56.859118103206328</v>
      </c>
      <c r="I1885" s="126">
        <f>I1884+Sections!GW223</f>
        <v>81.920422554676222</v>
      </c>
    </row>
    <row r="1886" spans="2:9">
      <c r="B1886" s="126">
        <f>B$1687+Sections!GN224</f>
        <v>3299.2908861199999</v>
      </c>
      <c r="C1886" s="126">
        <f>Sections!GO224</f>
        <v>56.859118103206328</v>
      </c>
      <c r="D1886" s="126">
        <f>Sections!GP224</f>
        <v>204.69282517154278</v>
      </c>
      <c r="E1886" s="8">
        <f>Sections!GQ224</f>
        <v>4</v>
      </c>
      <c r="F1886" s="120">
        <f>Sections!HE224</f>
        <v>4.7104625432718503</v>
      </c>
      <c r="G1886" s="126">
        <f>Sections!GX224</f>
        <v>581.93267606538575</v>
      </c>
      <c r="H1886" s="126">
        <f>Sections!GV224</f>
        <v>56.941902291378618</v>
      </c>
      <c r="I1886" s="126">
        <f>I1885+Sections!GW224</f>
        <v>81.937997089535969</v>
      </c>
    </row>
    <row r="1887" spans="2:9">
      <c r="B1887" s="126">
        <f>B$1687+Sections!GN225</f>
        <v>3300.2908861199999</v>
      </c>
      <c r="C1887" s="126">
        <f>Sections!GO225</f>
        <v>56.941902291378618</v>
      </c>
      <c r="D1887" s="126">
        <f>Sections!GP225</f>
        <v>204.99084824896303</v>
      </c>
      <c r="E1887" s="8">
        <f>Sections!GQ225</f>
        <v>4</v>
      </c>
      <c r="F1887" s="120">
        <f>Sections!HE225</f>
        <v>4.7104625432718503</v>
      </c>
      <c r="G1887" s="126">
        <f>Sections!GX225</f>
        <v>583.62844258096368</v>
      </c>
      <c r="H1887" s="126">
        <f>Sections!GV225</f>
        <v>57.024566299512117</v>
      </c>
      <c r="I1887" s="126">
        <f>I1886+Sections!GW225</f>
        <v>81.955546110969451</v>
      </c>
    </row>
    <row r="1888" spans="2:9">
      <c r="B1888" s="126">
        <f>B$1687+Sections!GN226</f>
        <v>3301.2908861199999</v>
      </c>
      <c r="C1888" s="126">
        <f>Sections!GO226</f>
        <v>57.024566299512117</v>
      </c>
      <c r="D1888" s="126">
        <f>Sections!GP226</f>
        <v>205.28843867824364</v>
      </c>
      <c r="E1888" s="8">
        <f>Sections!GQ226</f>
        <v>4</v>
      </c>
      <c r="F1888" s="120">
        <f>Sections!HE226</f>
        <v>4.7104625432718503</v>
      </c>
      <c r="G1888" s="126">
        <f>Sections!GX226</f>
        <v>585.32420909654161</v>
      </c>
      <c r="H1888" s="126">
        <f>Sections!GV226</f>
        <v>57.107110649497905</v>
      </c>
      <c r="I1888" s="126">
        <f>I1887+Sections!GW226</f>
        <v>81.973069729770685</v>
      </c>
    </row>
    <row r="1889" spans="2:9">
      <c r="B1889" s="126">
        <f>B$1687+Sections!GN227</f>
        <v>3302.2908861199999</v>
      </c>
      <c r="C1889" s="126">
        <f>Sections!GO227</f>
        <v>57.107110649497905</v>
      </c>
      <c r="D1889" s="126">
        <f>Sections!GP227</f>
        <v>205.58559833819245</v>
      </c>
      <c r="E1889" s="8">
        <f>Sections!GQ227</f>
        <v>4</v>
      </c>
      <c r="F1889" s="120">
        <f>Sections!HE227</f>
        <v>4.7104625432718503</v>
      </c>
      <c r="G1889" s="126">
        <f>Sections!GX227</f>
        <v>587.01997561211942</v>
      </c>
      <c r="H1889" s="126">
        <f>Sections!GV227</f>
        <v>57.189535859460698</v>
      </c>
      <c r="I1889" s="126">
        <f>I1888+Sections!GW227</f>
        <v>81.990568055934119</v>
      </c>
    </row>
    <row r="1890" spans="2:9">
      <c r="B1890" s="126">
        <f>B$1687+Sections!GN228</f>
        <v>3303.2908861199999</v>
      </c>
      <c r="C1890" s="126">
        <f>Sections!GO228</f>
        <v>57.189535859460698</v>
      </c>
      <c r="D1890" s="126">
        <f>Sections!GP228</f>
        <v>205.88232909405852</v>
      </c>
      <c r="E1890" s="8">
        <f>Sections!GQ228</f>
        <v>4</v>
      </c>
      <c r="F1890" s="120">
        <f>Sections!HE228</f>
        <v>4.7104625432718503</v>
      </c>
      <c r="G1890" s="126">
        <f>Sections!GX228</f>
        <v>588.71574212769735</v>
      </c>
      <c r="H1890" s="126">
        <f>Sections!GV228</f>
        <v>57.271842443796807</v>
      </c>
      <c r="I1890" s="126">
        <f>I1889+Sections!GW228</f>
        <v>82.008041198662681</v>
      </c>
    </row>
    <row r="1891" spans="2:9">
      <c r="B1891" s="126">
        <f>B$1687+Sections!GN229</f>
        <v>3304.2908861199999</v>
      </c>
      <c r="C1891" s="126">
        <f>Sections!GO229</f>
        <v>57.271842443796807</v>
      </c>
      <c r="D1891" s="126">
        <f>Sections!GP229</f>
        <v>206.17863279766851</v>
      </c>
      <c r="E1891" s="8">
        <f>Sections!GQ229</f>
        <v>4</v>
      </c>
      <c r="F1891" s="120">
        <f>Sections!HE229</f>
        <v>4.7104625432718503</v>
      </c>
      <c r="G1891" s="126">
        <f>Sections!GX229</f>
        <v>590.4115086432754</v>
      </c>
      <c r="H1891" s="126">
        <f>Sections!GV229</f>
        <v>57.354030913211581</v>
      </c>
      <c r="I1891" s="126">
        <f>I1890+Sections!GW229</f>
        <v>82.025489266375729</v>
      </c>
    </row>
    <row r="1892" spans="2:9">
      <c r="B1892" s="126">
        <f>B$1687+Sections!GN230</f>
        <v>3305.2908861199999</v>
      </c>
      <c r="C1892" s="126">
        <f>Sections!GO230</f>
        <v>57.354030913211581</v>
      </c>
      <c r="D1892" s="126">
        <f>Sections!GP230</f>
        <v>206.47451128756168</v>
      </c>
      <c r="E1892" s="8">
        <f>Sections!GQ230</f>
        <v>4</v>
      </c>
      <c r="F1892" s="120">
        <f>Sections!HE230</f>
        <v>4.7104625432718503</v>
      </c>
      <c r="G1892" s="126">
        <f>Sections!GX230</f>
        <v>592.10727515885333</v>
      </c>
      <c r="H1892" s="126">
        <f>Sections!GV230</f>
        <v>57.436101774756381</v>
      </c>
      <c r="I1892" s="126">
        <f>I1891+Sections!GW230</f>
        <v>82.042912366716905</v>
      </c>
    </row>
    <row r="1893" spans="2:9">
      <c r="B1893" s="126">
        <f>B$1687+Sections!GN231</f>
        <v>3306.2908861199999</v>
      </c>
      <c r="C1893" s="126">
        <f>Sections!GO231</f>
        <v>57.436101774756381</v>
      </c>
      <c r="D1893" s="126">
        <f>Sections!GP231</f>
        <v>206.76996638912297</v>
      </c>
      <c r="E1893" s="8">
        <f>Sections!GQ231</f>
        <v>4</v>
      </c>
      <c r="F1893" s="120">
        <f>Sections!HE231</f>
        <v>4.7104625432718503</v>
      </c>
      <c r="G1893" s="126">
        <f>Sections!GX231</f>
        <v>593.80304167443114</v>
      </c>
      <c r="H1893" s="126">
        <f>Sections!GV231</f>
        <v>57.518055531865095</v>
      </c>
      <c r="I1893" s="126">
        <f>I1892+Sections!GW231</f>
        <v>82.060310606561899</v>
      </c>
    </row>
    <row r="1894" spans="2:9">
      <c r="B1894" s="126">
        <f>B$1687+Sections!GN232</f>
        <v>3307.2908861199999</v>
      </c>
      <c r="C1894" s="126">
        <f>Sections!GO232</f>
        <v>57.518055531865095</v>
      </c>
      <c r="D1894" s="126">
        <f>Sections!GP232</f>
        <v>207.06499991471435</v>
      </c>
      <c r="E1894" s="8">
        <f>Sections!GQ232</f>
        <v>4</v>
      </c>
      <c r="F1894" s="120">
        <f>Sections!HE232</f>
        <v>4.7104625432718503</v>
      </c>
      <c r="G1894" s="126">
        <f>Sections!GX232</f>
        <v>595.49880819000896</v>
      </c>
      <c r="H1894" s="126">
        <f>Sections!GV232</f>
        <v>57.599892684390142</v>
      </c>
      <c r="I1894" s="126">
        <f>I1893+Sections!GW232</f>
        <v>82.077684092026061</v>
      </c>
    </row>
    <row r="1895" spans="2:9">
      <c r="B1895" s="126">
        <f>B$1687+Sections!GN233</f>
        <v>3308.2908861199999</v>
      </c>
      <c r="C1895" s="126">
        <f>Sections!GO233</f>
        <v>57.599892684390142</v>
      </c>
      <c r="D1895" s="126">
        <f>Sections!GP233</f>
        <v>207.35961366380451</v>
      </c>
      <c r="E1895" s="8">
        <f>Sections!GQ233</f>
        <v>4</v>
      </c>
      <c r="F1895" s="120">
        <f>Sections!HE233</f>
        <v>4.7104625432718503</v>
      </c>
      <c r="G1895" s="126">
        <f>Sections!GX233</f>
        <v>597.194574705587</v>
      </c>
      <c r="H1895" s="126">
        <f>Sections!GV233</f>
        <v>57.681613728638041</v>
      </c>
      <c r="I1895" s="126">
        <f>I1894+Sections!GW233</f>
        <v>82.095032928471994</v>
      </c>
    </row>
    <row r="1896" spans="2:9">
      <c r="B1896" s="126">
        <f>B$1687+Sections!GN234</f>
        <v>3309.2908861199999</v>
      </c>
      <c r="C1896" s="126">
        <f>Sections!GO234</f>
        <v>57.681613728638041</v>
      </c>
      <c r="D1896" s="126">
        <f>Sections!GP234</f>
        <v>207.65380942309696</v>
      </c>
      <c r="E1896" s="8">
        <f>Sections!GQ234</f>
        <v>4</v>
      </c>
      <c r="F1896" s="120">
        <f>Sections!HE234</f>
        <v>4.7104625432718503</v>
      </c>
      <c r="G1896" s="126">
        <f>Sections!GX234</f>
        <v>598.8903412211647</v>
      </c>
      <c r="H1896" s="126">
        <f>Sections!GV234</f>
        <v>57.763219157404549</v>
      </c>
      <c r="I1896" s="126">
        <f>I1895+Sections!GW234</f>
        <v>82.112357220516955</v>
      </c>
    </row>
    <row r="1897" spans="2:9">
      <c r="B1897" s="126">
        <f>B$1687+Sections!GN235</f>
        <v>3310.2908861199999</v>
      </c>
      <c r="C1897" s="126">
        <f>Sections!GO235</f>
        <v>57.763219157404549</v>
      </c>
      <c r="D1897" s="126">
        <f>Sections!GP235</f>
        <v>207.94758896665638</v>
      </c>
      <c r="E1897" s="8">
        <f>Sections!GQ235</f>
        <v>4</v>
      </c>
      <c r="F1897" s="120">
        <f>Sections!HE235</f>
        <v>4.7104625432718503</v>
      </c>
      <c r="G1897" s="126">
        <f>Sections!GX235</f>
        <v>600.58610773674263</v>
      </c>
      <c r="H1897" s="126">
        <f>Sections!GV235</f>
        <v>57.844709460009319</v>
      </c>
      <c r="I1897" s="126">
        <f>I1896+Sections!GW235</f>
        <v>82.129657072040274</v>
      </c>
    </row>
    <row r="1898" spans="2:9">
      <c r="B1898" s="126">
        <f>B$1687+Sections!GN236</f>
        <v>3311.2908861199999</v>
      </c>
      <c r="C1898" s="126">
        <f>Sections!GO236</f>
        <v>57.844709460009319</v>
      </c>
      <c r="D1898" s="126">
        <f>Sections!GP236</f>
        <v>208.24095405603356</v>
      </c>
      <c r="E1898" s="8">
        <f>Sections!GQ236</f>
        <v>4</v>
      </c>
      <c r="F1898" s="120">
        <f>Sections!HE236</f>
        <v>4.7104625432718503</v>
      </c>
      <c r="G1898" s="126">
        <f>Sections!GX236</f>
        <v>602.28187425232045</v>
      </c>
      <c r="H1898" s="126">
        <f>Sections!GV236</f>
        <v>57.926085122330122</v>
      </c>
      <c r="I1898" s="126">
        <f>I1897+Sections!GW236</f>
        <v>82.146932586190587</v>
      </c>
    </row>
    <row r="1899" spans="2:9">
      <c r="B1899" s="126">
        <f>B$1687+Sections!GN237</f>
        <v>3312.2908861199999</v>
      </c>
      <c r="C1899" s="126">
        <f>Sections!GO237</f>
        <v>57.926085122330122</v>
      </c>
      <c r="D1899" s="126">
        <f>Sections!GP237</f>
        <v>208.53390644038845</v>
      </c>
      <c r="E1899" s="8">
        <f>Sections!GQ237</f>
        <v>4</v>
      </c>
      <c r="F1899" s="120">
        <f>Sections!HE237</f>
        <v>4.7104625432718503</v>
      </c>
      <c r="G1899" s="126">
        <f>Sections!GX237</f>
        <v>603.97764076789827</v>
      </c>
      <c r="H1899" s="126">
        <f>Sections!GV237</f>
        <v>58.007346626836664</v>
      </c>
      <c r="I1899" s="126">
        <f>I1898+Sections!GW237</f>
        <v>82.164183865393014</v>
      </c>
    </row>
    <row r="1900" spans="2:9">
      <c r="B1900" s="126">
        <f>B$1687+Sections!GN238</f>
        <v>3313.2908861199999</v>
      </c>
      <c r="C1900" s="126">
        <f>Sections!GO238</f>
        <v>58.007346626836664</v>
      </c>
      <c r="D1900" s="126">
        <f>Sections!GP238</f>
        <v>208.82644785661199</v>
      </c>
      <c r="E1900" s="8">
        <f>Sections!GQ238</f>
        <v>4</v>
      </c>
      <c r="F1900" s="120">
        <f>Sections!HE238</f>
        <v>4.7104625432718503</v>
      </c>
      <c r="G1900" s="126">
        <f>Sections!GX238</f>
        <v>605.67340728347619</v>
      </c>
      <c r="H1900" s="126">
        <f>Sections!GV238</f>
        <v>58.088494452623941</v>
      </c>
      <c r="I1900" s="126">
        <f>I1899+Sections!GW238</f>
        <v>82.181411011356246</v>
      </c>
    </row>
    <row r="1901" spans="2:9">
      <c r="B1901" s="126">
        <f>B$1687+Sections!GN239</f>
        <v>3314.2908861199999</v>
      </c>
      <c r="C1901" s="126">
        <f>Sections!GO239</f>
        <v>58.088494452623941</v>
      </c>
      <c r="D1901" s="126">
        <f>Sections!GP239</f>
        <v>209.11858002944618</v>
      </c>
      <c r="E1901" s="8">
        <f>Sections!GQ239</f>
        <v>4</v>
      </c>
      <c r="F1901" s="120">
        <f>Sections!HE239</f>
        <v>4.7104625432718503</v>
      </c>
      <c r="G1901" s="126">
        <f>Sections!GX239</f>
        <v>607.36917379905401</v>
      </c>
      <c r="H1901" s="126">
        <f>Sections!GV239</f>
        <v>58.169529075445212</v>
      </c>
      <c r="I1901" s="126">
        <f>I1900+Sections!GW239</f>
        <v>82.198614125079544</v>
      </c>
    </row>
    <row r="1902" spans="2:9">
      <c r="B1902" s="126">
        <f>B$1687+Sections!GN240</f>
        <v>3315.2908861199999</v>
      </c>
      <c r="C1902" s="126">
        <f>Sections!GO240</f>
        <v>58.169529075445212</v>
      </c>
      <c r="D1902" s="126">
        <f>Sections!GP240</f>
        <v>209.41030467160277</v>
      </c>
      <c r="E1902" s="8">
        <f>Sections!GQ240</f>
        <v>4</v>
      </c>
      <c r="F1902" s="120">
        <f>Sections!HE240</f>
        <v>-8.1272558563858084</v>
      </c>
      <c r="G1902" s="126">
        <f>Sections!GX240</f>
        <v>609.06494031463183</v>
      </c>
      <c r="H1902" s="126">
        <f>Sections!GV240</f>
        <v>58.029644158363531</v>
      </c>
      <c r="I1902" s="126">
        <f>I1901+Sections!GW240</f>
        <v>82.215825951500847</v>
      </c>
    </row>
    <row r="1903" spans="2:9">
      <c r="B1903" s="126">
        <f>B$1687+Sections!GN241</f>
        <v>3316.2908861199999</v>
      </c>
      <c r="C1903" s="126">
        <f>Sections!GO241</f>
        <v>58.029644158363531</v>
      </c>
      <c r="D1903" s="126">
        <f>Sections!GP241</f>
        <v>208.90671897010873</v>
      </c>
      <c r="E1903" s="8">
        <f>Sections!GQ241</f>
        <v>4</v>
      </c>
      <c r="F1903" s="120">
        <f>Sections!HE241</f>
        <v>-8.1383384780081531</v>
      </c>
      <c r="G1903" s="126">
        <f>Sections!GX241</f>
        <v>606.139128206333</v>
      </c>
      <c r="H1903" s="126">
        <f>Sections!GV241</f>
        <v>57.889229777137977</v>
      </c>
      <c r="I1903" s="126">
        <f>I1902+Sections!GW241</f>
        <v>82.233079397226291</v>
      </c>
    </row>
    <row r="1904" spans="2:9">
      <c r="B1904" s="126">
        <f>B$1687+Sections!GN242</f>
        <v>3317.2908861199999</v>
      </c>
      <c r="C1904" s="126">
        <f>Sections!GO242</f>
        <v>57.889229777137977</v>
      </c>
      <c r="D1904" s="126">
        <f>Sections!GP242</f>
        <v>208.40122719769673</v>
      </c>
      <c r="E1904" s="8">
        <f>Sections!GQ242</f>
        <v>4</v>
      </c>
      <c r="F1904" s="120">
        <f>Sections!HE242</f>
        <v>-8.1494362122963473</v>
      </c>
      <c r="G1904" s="126">
        <f>Sections!GX242</f>
        <v>603.20932635425004</v>
      </c>
      <c r="H1904" s="126">
        <f>Sections!GV242</f>
        <v>57.748281807909102</v>
      </c>
      <c r="I1904" s="126">
        <f>I1903+Sections!GW242</f>
        <v>82.250374823014909</v>
      </c>
    </row>
    <row r="1905" spans="2:9">
      <c r="B1905" s="126">
        <f>B$1687+Sections!GN243</f>
        <v>3318.2908861199999</v>
      </c>
      <c r="C1905" s="126">
        <f>Sections!GO243</f>
        <v>57.748281807909102</v>
      </c>
      <c r="D1905" s="126">
        <f>Sections!GP243</f>
        <v>207.89381450847276</v>
      </c>
      <c r="E1905" s="8">
        <f>Sections!GQ243</f>
        <v>4</v>
      </c>
      <c r="F1905" s="120">
        <f>Sections!HE243</f>
        <v>-8.1605490798585691</v>
      </c>
      <c r="G1905" s="126">
        <f>Sections!GX243</f>
        <v>600.27552931782338</v>
      </c>
      <c r="H1905" s="126">
        <f>Sections!GV243</f>
        <v>57.606796071348803</v>
      </c>
      <c r="I1905" s="126">
        <f>I1904+Sections!GW243</f>
        <v>82.267712594674109</v>
      </c>
    </row>
    <row r="1906" spans="2:9">
      <c r="B1906" s="126">
        <f>B$1687+Sections!GN244</f>
        <v>3319.2908861199999</v>
      </c>
      <c r="C1906" s="126">
        <f>Sections!GO244</f>
        <v>57.606796071348803</v>
      </c>
      <c r="D1906" s="126">
        <f>Sections!GP244</f>
        <v>207.38446585685568</v>
      </c>
      <c r="E1906" s="8">
        <f>Sections!GQ244</f>
        <v>4</v>
      </c>
      <c r="F1906" s="120">
        <f>Sections!HE244</f>
        <v>-8.1716771013311025</v>
      </c>
      <c r="G1906" s="126">
        <f>Sections!GX244</f>
        <v>597.33773164907416</v>
      </c>
      <c r="H1906" s="126">
        <f>Sections!GV244</f>
        <v>57.464768331589973</v>
      </c>
      <c r="I1906" s="126">
        <f>I1905+Sections!GW244</f>
        <v>82.285093083158614</v>
      </c>
    </row>
    <row r="1907" spans="2:9">
      <c r="B1907" s="126">
        <f>B$1687+Sections!GN245</f>
        <v>3320.2908861199999</v>
      </c>
      <c r="C1907" s="126">
        <f>Sections!GO245</f>
        <v>57.464768331589973</v>
      </c>
      <c r="D1907" s="126">
        <f>Sections!GP245</f>
        <v>206.87316599372392</v>
      </c>
      <c r="E1907" s="8">
        <f>Sections!GQ245</f>
        <v>4</v>
      </c>
      <c r="F1907" s="120">
        <f>Sections!HE245</f>
        <v>-8.1828202973783721</v>
      </c>
      <c r="G1907" s="126">
        <f>Sections!GX245</f>
        <v>594.39592789259507</v>
      </c>
      <c r="H1907" s="126">
        <f>Sections!GV245</f>
        <v>57.322194295129258</v>
      </c>
      <c r="I1907" s="126">
        <f>I1906+Sections!GW245</f>
        <v>82.302516664671998</v>
      </c>
    </row>
    <row r="1908" spans="2:9">
      <c r="B1908" s="126">
        <f>B$1687+Sections!GN246</f>
        <v>3321.2908861199999</v>
      </c>
      <c r="C1908" s="126">
        <f>Sections!GO246</f>
        <v>57.322194295129258</v>
      </c>
      <c r="D1908" s="126">
        <f>Sections!GP246</f>
        <v>206.35989946246534</v>
      </c>
      <c r="E1908" s="8">
        <f>Sections!GQ246</f>
        <v>4</v>
      </c>
      <c r="F1908" s="120">
        <f>Sections!HE246</f>
        <v>-8.1939786886929795</v>
      </c>
      <c r="G1908" s="126">
        <f>Sections!GX246</f>
        <v>591.45011258553882</v>
      </c>
      <c r="H1908" s="126">
        <f>Sections!GV246</f>
        <v>57.17906960970214</v>
      </c>
      <c r="I1908" s="126">
        <f>I1907+Sections!GW246</f>
        <v>82.319983720770722</v>
      </c>
    </row>
    <row r="1909" spans="2:9">
      <c r="B1909" s="126">
        <f>B$1687+Sections!GN247</f>
        <v>3322.2908861199999</v>
      </c>
      <c r="C1909" s="126">
        <f>Sections!GO247</f>
        <v>57.17906960970214</v>
      </c>
      <c r="D1909" s="126">
        <f>Sections!GP247</f>
        <v>205.84465059492771</v>
      </c>
      <c r="E1909" s="8">
        <f>Sections!GQ247</f>
        <v>4</v>
      </c>
      <c r="F1909" s="120">
        <f>Sections!HE247</f>
        <v>-8.2051522959957435</v>
      </c>
      <c r="G1909" s="126">
        <f>Sections!GX247</f>
        <v>588.50028025760923</v>
      </c>
      <c r="H1909" s="126">
        <f>Sections!GV247</f>
        <v>57.03538986312946</v>
      </c>
      <c r="I1909" s="126">
        <f>I1908+Sections!GW247</f>
        <v>82.337494638470915</v>
      </c>
    </row>
    <row r="1910" spans="2:9">
      <c r="B1910" s="126">
        <f>B$1687+Sections!GN248</f>
        <v>3323.2908861199999</v>
      </c>
      <c r="C1910" s="126">
        <f>Sections!GO248</f>
        <v>57.03538986312946</v>
      </c>
      <c r="D1910" s="126">
        <f>Sections!GP248</f>
        <v>205.32740350726607</v>
      </c>
      <c r="E1910" s="8">
        <f>Sections!GQ248</f>
        <v>4</v>
      </c>
      <c r="F1910" s="120">
        <f>Sections!HE248</f>
        <v>-8.2163411400357376</v>
      </c>
      <c r="G1910" s="126">
        <f>Sections!GX248</f>
        <v>585.54642543105069</v>
      </c>
      <c r="H1910" s="126">
        <f>Sections!GV248</f>
        <v>56.891150582134472</v>
      </c>
      <c r="I1910" s="126">
        <f>I1909+Sections!GW248</f>
        <v>82.355049810357841</v>
      </c>
    </row>
    <row r="1911" spans="2:9">
      <c r="B1911" s="126">
        <f>B$1687+Sections!GN249</f>
        <v>3324.2908861199999</v>
      </c>
      <c r="C1911" s="126">
        <f>Sections!GO249</f>
        <v>56.891150582134472</v>
      </c>
      <c r="D1911" s="126">
        <f>Sections!GP249</f>
        <v>204.8081420956841</v>
      </c>
      <c r="E1911" s="8">
        <f>Sections!GQ249</f>
        <v>4</v>
      </c>
      <c r="F1911" s="120">
        <f>Sections!HE249</f>
        <v>-8.227545241590331</v>
      </c>
      <c r="G1911" s="126">
        <f>Sections!GX249</f>
        <v>582.5885426206379</v>
      </c>
      <c r="H1911" s="126">
        <f>Sections!GV249</f>
        <v>56.746347231129498</v>
      </c>
      <c r="I1911" s="126">
        <f>I1910+Sections!GW249</f>
        <v>82.372649634698277</v>
      </c>
    </row>
    <row r="1912" spans="2:9">
      <c r="B1912" s="126">
        <f>B$1687+Sections!GN250</f>
        <v>3325.2908861199999</v>
      </c>
      <c r="C1912" s="126">
        <f>Sections!GO250</f>
        <v>56.746347231129498</v>
      </c>
      <c r="D1912" s="126">
        <f>Sections!GP250</f>
        <v>204.28685003206618</v>
      </c>
      <c r="E1912" s="8">
        <f>Sections!GQ250</f>
        <v>4</v>
      </c>
      <c r="F1912" s="120">
        <f>Sections!HE250</f>
        <v>-8.2387646214652275</v>
      </c>
      <c r="G1912" s="126">
        <f>Sections!GX250</f>
        <v>579.62662633366529</v>
      </c>
      <c r="H1912" s="126">
        <f>Sections!GV250</f>
        <v>56.600975210971306</v>
      </c>
      <c r="I1912" s="126">
        <f>I1911+Sections!GW250</f>
        <v>82.390294515555709</v>
      </c>
    </row>
    <row r="1913" spans="2:9">
      <c r="B1913" s="126">
        <f>B$1687+Sections!GN251</f>
        <v>3326.2908861199999</v>
      </c>
      <c r="C1913" s="126">
        <f>Sections!GO251</f>
        <v>56.600975210971306</v>
      </c>
      <c r="D1913" s="126">
        <f>Sections!GP251</f>
        <v>203.76351075949671</v>
      </c>
      <c r="E1913" s="8">
        <f>Sections!GQ251</f>
        <v>4</v>
      </c>
      <c r="F1913" s="120">
        <f>Sections!HE251</f>
        <v>-8.2499993004944976</v>
      </c>
      <c r="G1913" s="126">
        <f>Sections!GX251</f>
        <v>576.66067106993785</v>
      </c>
      <c r="H1913" s="126">
        <f>Sections!GV251</f>
        <v>56.455029857684067</v>
      </c>
      <c r="I1913" s="126">
        <f>I1912+Sections!GW251</f>
        <v>82.407984862908648</v>
      </c>
    </row>
    <row r="1914" spans="2:9">
      <c r="B1914" s="126">
        <f>B$1687+Sections!GN252</f>
        <v>3327.2908861199999</v>
      </c>
      <c r="C1914" s="126">
        <f>Sections!GO252</f>
        <v>56.455029857684067</v>
      </c>
      <c r="D1914" s="126">
        <f>Sections!GP252</f>
        <v>203.23810748766266</v>
      </c>
      <c r="E1914" s="8">
        <f>Sections!GQ252</f>
        <v>4</v>
      </c>
      <c r="F1914" s="120">
        <f>Sections!HE252</f>
        <v>-8.2612492995406264</v>
      </c>
      <c r="G1914" s="126">
        <f>Sections!GX252</f>
        <v>573.69067132175985</v>
      </c>
      <c r="H1914" s="126">
        <f>Sections!GV252</f>
        <v>56.308506441148999</v>
      </c>
      <c r="I1914" s="126">
        <f>I1913+Sections!GW252</f>
        <v>82.425721092771994</v>
      </c>
    </row>
    <row r="1915" spans="2:9">
      <c r="B1915" s="126">
        <f>B$1687+Sections!GN253</f>
        <v>3328.2908861199999</v>
      </c>
      <c r="C1915" s="126">
        <f>Sections!GO253</f>
        <v>56.308506441148999</v>
      </c>
      <c r="D1915" s="126">
        <f>Sections!GP253</f>
        <v>202.7106231881364</v>
      </c>
      <c r="E1915" s="8">
        <f>Sections!GQ253</f>
        <v>4</v>
      </c>
      <c r="F1915" s="120">
        <f>Sections!HE253</f>
        <v>-8.2725146394945455</v>
      </c>
      <c r="G1915" s="126">
        <f>Sections!GX253</f>
        <v>570.71662157392529</v>
      </c>
      <c r="H1915" s="126">
        <f>Sections!GV253</f>
        <v>56.161400163759531</v>
      </c>
      <c r="I1915" s="126">
        <f>I1914+Sections!GW253</f>
        <v>82.443503627321661</v>
      </c>
    </row>
    <row r="1916" spans="2:9">
      <c r="B1916" s="126">
        <f>B$1687+Sections!GN254</f>
        <v>3329.2908861199999</v>
      </c>
      <c r="C1916" s="126">
        <f>Sections!GO254</f>
        <v>56.161400163759531</v>
      </c>
      <c r="D1916" s="126">
        <f>Sections!GP254</f>
        <v>202.18104058953432</v>
      </c>
      <c r="E1916" s="8">
        <f>Sections!GQ254</f>
        <v>4</v>
      </c>
      <c r="F1916" s="120">
        <f>Sections!HE254</f>
        <v>-8.2837953412756757</v>
      </c>
      <c r="G1916" s="126">
        <f>Sections!GX254</f>
        <v>567.73851630370723</v>
      </c>
      <c r="H1916" s="126">
        <f>Sections!GV254</f>
        <v>56.013706159040908</v>
      </c>
      <c r="I1916" s="126">
        <f>I1915+Sections!GW254</f>
        <v>82.461332895022508</v>
      </c>
    </row>
    <row r="1917" spans="2:9">
      <c r="B1917" s="126">
        <f>B$1687+Sections!GN255</f>
        <v>3330.2908861199999</v>
      </c>
      <c r="C1917" s="126">
        <f>Sections!GO255</f>
        <v>56.013706159040908</v>
      </c>
      <c r="D1917" s="126">
        <f>Sections!GP255</f>
        <v>201.64934217254728</v>
      </c>
      <c r="E1917" s="8">
        <f>Sections!GQ255</f>
        <v>4</v>
      </c>
      <c r="F1917" s="120">
        <f>Sections!HE255</f>
        <v>-8.295091425831961</v>
      </c>
      <c r="G1917" s="126">
        <f>Sections!GX255</f>
        <v>564.75634998084786</v>
      </c>
      <c r="H1917" s="126">
        <f>Sections!GV255</f>
        <v>55.865419490233073</v>
      </c>
      <c r="I1917" s="126">
        <f>I1916+Sections!GW255</f>
        <v>82.479209330759673</v>
      </c>
    </row>
    <row r="1918" spans="2:9">
      <c r="B1918" s="126">
        <f>B$1687+Sections!GN256</f>
        <v>3331.2908861199999</v>
      </c>
      <c r="C1918" s="126">
        <f>Sections!GO256</f>
        <v>55.865419490233073</v>
      </c>
      <c r="D1918" s="126">
        <f>Sections!GP256</f>
        <v>201.11551016483907</v>
      </c>
      <c r="E1918" s="8">
        <f>Sections!GQ256</f>
        <v>4</v>
      </c>
      <c r="F1918" s="120">
        <f>Sections!HE256</f>
        <v>-8.3064029141399125</v>
      </c>
      <c r="G1918" s="126">
        <f>Sections!GX256</f>
        <v>561.77011706754831</v>
      </c>
      <c r="H1918" s="126">
        <f>Sections!GV256</f>
        <v>55.716535148835604</v>
      </c>
      <c r="I1918" s="126">
        <f>I1917+Sections!GW256</f>
        <v>82.497133375973519</v>
      </c>
    </row>
    <row r="1919" spans="2:9">
      <c r="B1919" s="126">
        <f>B$1687+Sections!GN257</f>
        <v>3332.2908861199999</v>
      </c>
      <c r="C1919" s="126">
        <f>Sections!GO257</f>
        <v>55.716535148835604</v>
      </c>
      <c r="D1919" s="126">
        <f>Sections!GP257</f>
        <v>200.57952653580818</v>
      </c>
      <c r="E1919" s="8">
        <f>Sections!GQ257</f>
        <v>4</v>
      </c>
      <c r="F1919" s="120">
        <f>Sections!HE257</f>
        <v>-8.3177298272046496</v>
      </c>
      <c r="G1919" s="126">
        <f>Sections!GX257</f>
        <v>558.77981201845796</v>
      </c>
      <c r="H1919" s="126">
        <f>Sections!GV257</f>
        <v>55.567048053113496</v>
      </c>
      <c r="I1919" s="126">
        <f>I1918+Sections!GW257</f>
        <v>82.515105478798162</v>
      </c>
    </row>
    <row r="1920" spans="2:9">
      <c r="B1920" s="126">
        <f>B$1687+Sections!GN258</f>
        <v>3333.2908861199999</v>
      </c>
      <c r="C1920" s="126">
        <f>Sections!GO258</f>
        <v>55.567048053113496</v>
      </c>
      <c r="D1920" s="126">
        <f>Sections!GP258</f>
        <v>200.04137299120859</v>
      </c>
      <c r="E1920" s="8">
        <f>Sections!GQ258</f>
        <v>4</v>
      </c>
      <c r="F1920" s="120">
        <f>Sections!HE258</f>
        <v>-8.3290721860599284</v>
      </c>
      <c r="G1920" s="126">
        <f>Sections!GX258</f>
        <v>555.78542928066429</v>
      </c>
      <c r="H1920" s="126">
        <f>Sections!GV258</f>
        <v>55.416953046562426</v>
      </c>
      <c r="I1920" s="126">
        <f>I1919+Sections!GW258</f>
        <v>82.533126094203837</v>
      </c>
    </row>
    <row r="1921" spans="2:9">
      <c r="B1921" s="126">
        <f>B$1687+Sections!GN259</f>
        <v>3334.2908861199999</v>
      </c>
      <c r="C1921" s="126">
        <f>Sections!GO259</f>
        <v>55.416953046562426</v>
      </c>
      <c r="D1921" s="126">
        <f>Sections!GP259</f>
        <v>199.50103096762473</v>
      </c>
      <c r="E1921" s="8">
        <f>Sections!GQ259</f>
        <v>4</v>
      </c>
      <c r="F1921" s="120">
        <f>Sections!HE259</f>
        <v>-8.3404300117681913</v>
      </c>
      <c r="G1921" s="126">
        <f>Sections!GX259</f>
        <v>552.78696329368279</v>
      </c>
      <c r="H1921" s="126">
        <f>Sections!GV259</f>
        <v>55.266244896332232</v>
      </c>
      <c r="I1921" s="126">
        <f>I1920+Sections!GW259</f>
        <v>82.551195684143153</v>
      </c>
    </row>
    <row r="1922" spans="2:9">
      <c r="B1922" s="126">
        <f>B$1687+Sections!GN260</f>
        <v>3335.2908861199999</v>
      </c>
      <c r="C1922" s="126">
        <f>Sections!GO260</f>
        <v>55.266244896332232</v>
      </c>
      <c r="D1922" s="126">
        <f>Sections!GP260</f>
        <v>198.95848162679604</v>
      </c>
      <c r="E1922" s="8">
        <f>Sections!GQ260</f>
        <v>4</v>
      </c>
      <c r="F1922" s="120">
        <f>Sections!HE260</f>
        <v>-8.3518033254206028</v>
      </c>
      <c r="G1922" s="126">
        <f>Sections!GX260</f>
        <v>549.78440848944638</v>
      </c>
      <c r="H1922" s="126">
        <f>Sections!GV260</f>
        <v>55.114918291607104</v>
      </c>
      <c r="I1922" s="126">
        <f>I1921+Sections!GW260</f>
        <v>82.569314717701388</v>
      </c>
    </row>
    <row r="1923" spans="2:9">
      <c r="B1923" s="126">
        <f>B$1687+Sections!GN261</f>
        <v>3336.2908861199999</v>
      </c>
      <c r="C1923" s="126">
        <f>Sections!GO261</f>
        <v>55.114918291607104</v>
      </c>
      <c r="D1923" s="126">
        <f>Sections!GP261</f>
        <v>198.41370584978557</v>
      </c>
      <c r="E1923" s="8">
        <f>Sections!GQ261</f>
        <v>4</v>
      </c>
      <c r="F1923" s="120">
        <f>Sections!HE261</f>
        <v>-8.3631921481370846</v>
      </c>
      <c r="G1923" s="126">
        <f>Sections!GX261</f>
        <v>546.77775929229495</v>
      </c>
      <c r="H1923" s="126">
        <f>Sections!GV261</f>
        <v>54.962967841941115</v>
      </c>
      <c r="I1923" s="126">
        <f>I1922+Sections!GW261</f>
        <v>82.587483671251007</v>
      </c>
    </row>
    <row r="1924" spans="2:9">
      <c r="B1924" s="126">
        <f>B$1687+Sections!GN262</f>
        <v>3337.2908861199999</v>
      </c>
      <c r="C1924" s="126">
        <f>Sections!GO262</f>
        <v>54.962967841941115</v>
      </c>
      <c r="D1924" s="126">
        <f>Sections!GP262</f>
        <v>197.86668423098803</v>
      </c>
      <c r="E1924" s="8">
        <f>Sections!GQ262</f>
        <v>4</v>
      </c>
      <c r="F1924" s="120">
        <f>Sections!HE262</f>
        <v>-8.3745965010663639</v>
      </c>
      <c r="G1924" s="126">
        <f>Sections!GX262</f>
        <v>543.76701011896557</v>
      </c>
      <c r="H1924" s="126">
        <f>Sections!GV262</f>
        <v>54.810388075547507</v>
      </c>
      <c r="I1924" s="126">
        <f>I1923+Sections!GW262</f>
        <v>82.605703028610392</v>
      </c>
    </row>
    <row r="1925" spans="2:9">
      <c r="B1925" s="126">
        <f>B$1687+Sections!GN263</f>
        <v>3338.2908861199999</v>
      </c>
      <c r="C1925" s="126">
        <f>Sections!GO263</f>
        <v>54.810388075547507</v>
      </c>
      <c r="D1925" s="126">
        <f>Sections!GP263</f>
        <v>197.31739707197104</v>
      </c>
      <c r="E1925" s="8">
        <f>Sections!GQ263</f>
        <v>4</v>
      </c>
      <c r="F1925" s="120">
        <f>Sections!HE263</f>
        <v>-8.3860164053859982</v>
      </c>
      <c r="G1925" s="126">
        <f>Sections!GX263</f>
        <v>540.75215537858173</v>
      </c>
      <c r="H1925" s="126">
        <f>Sections!GV263</f>
        <v>54.657173437540187</v>
      </c>
      <c r="I1925" s="126">
        <f>I1924+Sections!GW263</f>
        <v>82.623973281207199</v>
      </c>
    </row>
    <row r="1926" spans="2:9">
      <c r="B1926" s="126">
        <f>B$1687+Sections!GN264</f>
        <v>3339.2908861199999</v>
      </c>
      <c r="C1926" s="126">
        <f>Sections!GO264</f>
        <v>54.657173437540187</v>
      </c>
      <c r="D1926" s="126">
        <f>Sections!GP264</f>
        <v>196.76582437514469</v>
      </c>
      <c r="E1926" s="8">
        <f>Sections!GQ264</f>
        <v>4</v>
      </c>
      <c r="F1926" s="120">
        <f>Sections!HE264</f>
        <v>-8.397451882302434</v>
      </c>
      <c r="G1926" s="126">
        <f>Sections!GX264</f>
        <v>537.73318947264272</v>
      </c>
      <c r="H1926" s="126">
        <f>Sections!GV264</f>
        <v>54.503318288125755</v>
      </c>
      <c r="I1926" s="126">
        <f>I1925+Sections!GW264</f>
        <v>82.642294928246187</v>
      </c>
    </row>
    <row r="1927" spans="2:9">
      <c r="B1927" s="126">
        <f>B$1687+Sections!GN265</f>
        <v>3340.2908861199999</v>
      </c>
      <c r="C1927" s="126">
        <f>Sections!GO265</f>
        <v>54.503318288125755</v>
      </c>
      <c r="D1927" s="126">
        <f>Sections!GP265</f>
        <v>196.21194583725273</v>
      </c>
      <c r="E1927" s="8">
        <f>Sections!GQ265</f>
        <v>4</v>
      </c>
      <c r="F1927" s="120">
        <f>Sections!HE265</f>
        <v>-8.4089029530510295</v>
      </c>
      <c r="G1927" s="126">
        <f>Sections!GX265</f>
        <v>534.71010679501376</v>
      </c>
      <c r="H1927" s="126">
        <f>Sections!GV265</f>
        <v>54.34881690074441</v>
      </c>
      <c r="I1927" s="126">
        <f>I1926+Sections!GW265</f>
        <v>82.660668476881952</v>
      </c>
    </row>
    <row r="1928" spans="2:9">
      <c r="B1928" s="126">
        <f>B$1687+Sections!GN266</f>
        <v>3341.2908861199999</v>
      </c>
      <c r="C1928" s="126">
        <f>Sections!GO266</f>
        <v>54.34881690074441</v>
      </c>
      <c r="D1928" s="126">
        <f>Sections!GP266</f>
        <v>195.65574084267988</v>
      </c>
      <c r="E1928" s="8">
        <f>Sections!GQ266</f>
        <v>4</v>
      </c>
      <c r="F1928" s="120">
        <f>Sections!HE266</f>
        <v>-8.4203696388960978</v>
      </c>
      <c r="G1928" s="126">
        <f>Sections!GX266</f>
        <v>531.68290173191542</v>
      </c>
      <c r="H1928" s="126">
        <f>Sections!GV266</f>
        <v>54.193663460157858</v>
      </c>
      <c r="I1928" s="126">
        <f>I1927+Sections!GW266</f>
        <v>82.679094442396561</v>
      </c>
    </row>
    <row r="1929" spans="2:9">
      <c r="B1929" s="126">
        <f>B$1687+Sections!GN267</f>
        <v>3342.2908861199999</v>
      </c>
      <c r="C1929" s="126">
        <f>Sections!GO267</f>
        <v>54.193663460157858</v>
      </c>
      <c r="D1929" s="126">
        <f>Sections!GP267</f>
        <v>195.09718845656829</v>
      </c>
      <c r="E1929" s="8">
        <f>Sections!GQ267</f>
        <v>4</v>
      </c>
      <c r="F1929" s="120">
        <f>Sections!HE267</f>
        <v>-8.4318519611309561</v>
      </c>
      <c r="G1929" s="126">
        <f>Sections!GX267</f>
        <v>528.65156866191285</v>
      </c>
      <c r="H1929" s="126">
        <f>Sections!GV267</f>
        <v>54.03785206048245</v>
      </c>
      <c r="I1929" s="126">
        <f>I1928+Sections!GW267</f>
        <v>82.697573348382306</v>
      </c>
    </row>
    <row r="1930" spans="2:9">
      <c r="B1930" s="126">
        <f>B$1687+Sections!GN268</f>
        <v>3343.2908861199999</v>
      </c>
      <c r="C1930" s="126">
        <f>Sections!GO268</f>
        <v>54.03785206048245</v>
      </c>
      <c r="D1930" s="126">
        <f>Sections!GP268</f>
        <v>194.53626741773684</v>
      </c>
      <c r="E1930" s="8">
        <f>Sections!GQ268</f>
        <v>4</v>
      </c>
      <c r="F1930" s="120">
        <f>Sections!HE268</f>
        <v>-8.4433499410779529</v>
      </c>
      <c r="G1930" s="126">
        <f>Sections!GX268</f>
        <v>525.61610195590572</v>
      </c>
      <c r="H1930" s="126">
        <f>Sections!GV268</f>
        <v>53.88137670316555</v>
      </c>
      <c r="I1930" s="126">
        <f>I1929+Sections!GW268</f>
        <v>82.716105726929783</v>
      </c>
    </row>
    <row r="1931" spans="2:9">
      <c r="B1931" s="126">
        <f>B$1687+Sections!GN269</f>
        <v>3344.2908861199999</v>
      </c>
      <c r="C1931" s="126">
        <f>Sections!GO269</f>
        <v>53.88137670316555</v>
      </c>
      <c r="D1931" s="126">
        <f>Sections!GP269</f>
        <v>193.97295613139599</v>
      </c>
      <c r="E1931" s="8">
        <f>Sections!GQ269</f>
        <v>4</v>
      </c>
      <c r="F1931" s="120">
        <f>Sections!HE269</f>
        <v>-8.4548636000885153</v>
      </c>
      <c r="G1931" s="126">
        <f>Sections!GX269</f>
        <v>522.57649597711759</v>
      </c>
      <c r="H1931" s="126">
        <f>Sections!GV269</f>
        <v>53.724231294903177</v>
      </c>
      <c r="I1931" s="126">
        <f>I1930+Sections!GW269</f>
        <v>82.734692118821513</v>
      </c>
    </row>
    <row r="1932" spans="2:9">
      <c r="B1932" s="126">
        <f>B$1687+Sections!GN270</f>
        <v>3345.2908861199999</v>
      </c>
      <c r="C1932" s="126">
        <f>Sections!GO270</f>
        <v>53.724231294903177</v>
      </c>
      <c r="D1932" s="126">
        <f>Sections!GP270</f>
        <v>193.40723266165145</v>
      </c>
      <c r="E1932" s="8">
        <f>Sections!GQ270</f>
        <v>4</v>
      </c>
      <c r="F1932" s="120">
        <f>Sections!HE270</f>
        <v>-8.4663929595431799</v>
      </c>
      <c r="G1932" s="126">
        <f>Sections!GX270</f>
        <v>519.53274508108575</v>
      </c>
      <c r="H1932" s="126">
        <f>Sections!GV270</f>
        <v>53.566409645496755</v>
      </c>
      <c r="I1932" s="126">
        <f>I1931+Sections!GW270</f>
        <v>82.753333073731184</v>
      </c>
    </row>
    <row r="1933" spans="2:9">
      <c r="B1933" s="126">
        <f>B$1687+Sections!GN271</f>
        <v>3346.2908861199999</v>
      </c>
      <c r="C1933" s="126">
        <f>Sections!GO271</f>
        <v>53.566409645496755</v>
      </c>
      <c r="D1933" s="126">
        <f>Sections!GP271</f>
        <v>192.83907472378831</v>
      </c>
      <c r="E1933" s="8">
        <f>Sections!GQ271</f>
        <v>3</v>
      </c>
      <c r="F1933" s="120">
        <f>Sections!HE271</f>
        <v>-8.4779380408516491</v>
      </c>
      <c r="G1933" s="126">
        <f>Sections!GX271</f>
        <v>516.48484361565022</v>
      </c>
      <c r="H1933" s="126">
        <f>Sections!GV271</f>
        <v>53.407905465646799</v>
      </c>
      <c r="I1933" s="126">
        <f>I1932+Sections!GW271</f>
        <v>82.772029150428864</v>
      </c>
    </row>
    <row r="1934" spans="2:9">
      <c r="B1934" s="126">
        <f>B$1687+Sections!GN272</f>
        <v>3347.2908861199999</v>
      </c>
      <c r="C1934" s="126">
        <f>Sections!GO272</f>
        <v>53.407905465646799</v>
      </c>
      <c r="D1934" s="126">
        <f>Sections!GP272</f>
        <v>192.26845967632849</v>
      </c>
      <c r="E1934" s="8">
        <f>Sections!GQ272</f>
        <v>3</v>
      </c>
      <c r="F1934" s="120">
        <f>Sections!HE272</f>
        <v>-8.4894988654528092</v>
      </c>
      <c r="G1934" s="126">
        <f>Sections!GX272</f>
        <v>513.43278592094373</v>
      </c>
      <c r="H1934" s="126">
        <f>Sections!GV272</f>
        <v>53.248712364681268</v>
      </c>
      <c r="I1934" s="126">
        <f>I1933+Sections!GW272</f>
        <v>82.790780916992304</v>
      </c>
    </row>
    <row r="1935" spans="2:9">
      <c r="B1935" s="126">
        <f>B$1687+Sections!GN273</f>
        <v>3348.2908861199999</v>
      </c>
      <c r="C1935" s="126">
        <f>Sections!GO273</f>
        <v>53.248712364681268</v>
      </c>
      <c r="D1935" s="126">
        <f>Sections!GP273</f>
        <v>191.69536451285256</v>
      </c>
      <c r="E1935" s="8">
        <f>Sections!GQ273</f>
        <v>3</v>
      </c>
      <c r="F1935" s="120">
        <f>Sections!HE273</f>
        <v>-8.5010754548147904</v>
      </c>
      <c r="G1935" s="126">
        <f>Sections!GX273</f>
        <v>510.37656632938075</v>
      </c>
      <c r="H1935" s="126">
        <f>Sections!GV273</f>
        <v>53.088823848216208</v>
      </c>
      <c r="I1935" s="126">
        <f>I1934+Sections!GW273</f>
        <v>82.80958895102458</v>
      </c>
    </row>
    <row r="1936" spans="2:9">
      <c r="B1936" s="126">
        <f>B$1687+Sections!GN274</f>
        <v>3349.2908861199999</v>
      </c>
      <c r="C1936" s="126">
        <f>Sections!GO274</f>
        <v>53.088823848216208</v>
      </c>
      <c r="D1936" s="126">
        <f>Sections!GP274</f>
        <v>191.11976585357834</v>
      </c>
      <c r="E1936" s="8">
        <f>Sections!GQ274</f>
        <v>3</v>
      </c>
      <c r="F1936" s="120">
        <f>Sections!HE274</f>
        <v>-8.5126678304349923</v>
      </c>
      <c r="G1936" s="126">
        <f>Sections!GX274</f>
        <v>507.31617916564738</v>
      </c>
      <c r="H1936" s="126">
        <f>Sections!GV274</f>
        <v>52.928233315746148</v>
      </c>
      <c r="I1936" s="126">
        <f>I1935+Sections!GW274</f>
        <v>82.828453839878335</v>
      </c>
    </row>
    <row r="1937" spans="2:9">
      <c r="B1937" s="126">
        <f>B$1687+Sections!GN275</f>
        <v>3350.2908861199999</v>
      </c>
      <c r="C1937" s="126">
        <f>Sections!GO275</f>
        <v>52.928233315746148</v>
      </c>
      <c r="D1937" s="126">
        <f>Sections!GP275</f>
        <v>190.54163993668612</v>
      </c>
      <c r="E1937" s="8">
        <f>Sections!GQ275</f>
        <v>3</v>
      </c>
      <c r="F1937" s="120">
        <f>Sections!HE275</f>
        <v>-8.5242760138401312</v>
      </c>
      <c r="G1937" s="126">
        <f>Sections!GX275</f>
        <v>504.25161874669089</v>
      </c>
      <c r="H1937" s="126">
        <f>Sections!GV275</f>
        <v>52.766934058161652</v>
      </c>
      <c r="I1937" s="126">
        <f>I1936+Sections!GW275</f>
        <v>82.84737618088684</v>
      </c>
    </row>
    <row r="1938" spans="2:9">
      <c r="B1938" s="126">
        <f>B$1687+Sections!GN276</f>
        <v>3351.2908861199999</v>
      </c>
      <c r="C1938" s="126">
        <f>Sections!GO276</f>
        <v>52.766934058161652</v>
      </c>
      <c r="D1938" s="126">
        <f>Sections!GP276</f>
        <v>189.96096260938197</v>
      </c>
      <c r="E1938" s="8">
        <f>Sections!GQ276</f>
        <v>3</v>
      </c>
      <c r="F1938" s="120">
        <f>Sections!HE276</f>
        <v>-8.5359000265862761</v>
      </c>
      <c r="G1938" s="126">
        <f>Sections!GX276</f>
        <v>501.18287938170846</v>
      </c>
      <c r="H1938" s="126">
        <f>Sections!GV276</f>
        <v>52.604919255191412</v>
      </c>
      <c r="I1938" s="126">
        <f>I1937+Sections!GW276</f>
        <v>82.866356581602133</v>
      </c>
    </row>
    <row r="1939" spans="2:9">
      <c r="B1939" s="126">
        <f>B$1687+Sections!GN277</f>
        <v>3352.2908861199999</v>
      </c>
      <c r="C1939" s="126">
        <f>Sections!GO277</f>
        <v>52.604919255191412</v>
      </c>
      <c r="D1939" s="126">
        <f>Sections!GP277</f>
        <v>189.37770931868909</v>
      </c>
      <c r="E1939" s="8">
        <f>Sections!GQ277</f>
        <v>3</v>
      </c>
      <c r="F1939" s="120">
        <f>Sections!HE277</f>
        <v>-8.5475398902588946</v>
      </c>
      <c r="G1939" s="126">
        <f>Sections!GX277</f>
        <v>498.10995537213739</v>
      </c>
      <c r="H1939" s="126">
        <f>Sections!GV277</f>
        <v>52.44218197276588</v>
      </c>
      <c r="I1939" s="126">
        <f>I1938+Sections!GW277</f>
        <v>82.885395660040473</v>
      </c>
    </row>
    <row r="1940" spans="2:9">
      <c r="B1940" s="126">
        <f>B$1687+Sections!GN278</f>
        <v>3353.2908861199999</v>
      </c>
      <c r="C1940" s="126">
        <f>Sections!GO278</f>
        <v>52.44218197276588</v>
      </c>
      <c r="D1940" s="126">
        <f>Sections!GP278</f>
        <v>188.79185510195717</v>
      </c>
      <c r="E1940" s="8">
        <f>Sections!GQ278</f>
        <v>3</v>
      </c>
      <c r="F1940" s="120">
        <f>Sections!HE278</f>
        <v>-8.5591956264728832</v>
      </c>
      <c r="G1940" s="126">
        <f>Sections!GX278</f>
        <v>495.03284101164434</v>
      </c>
      <c r="H1940" s="126">
        <f>Sections!GV278</f>
        <v>52.278715160299654</v>
      </c>
      <c r="I1940" s="126">
        <f>I1939+Sections!GW278</f>
        <v>82.904494044935504</v>
      </c>
    </row>
    <row r="1941" spans="2:9">
      <c r="B1941" s="126">
        <f>B$1687+Sections!GN279</f>
        <v>3354.2908861199999</v>
      </c>
      <c r="C1941" s="126">
        <f>Sections!GO279</f>
        <v>52.278715160299654</v>
      </c>
      <c r="D1941" s="126">
        <f>Sections!GP279</f>
        <v>188.20337457707876</v>
      </c>
      <c r="E1941" s="8">
        <f>Sections!GQ279</f>
        <v>3</v>
      </c>
      <c r="F1941" s="120">
        <f>Sections!HE279</f>
        <v>-8.570867256872619</v>
      </c>
      <c r="G1941" s="126">
        <f>Sections!GX279</f>
        <v>491.95153058611407</v>
      </c>
      <c r="H1941" s="126">
        <f>Sections!GV279</f>
        <v>52.114511647889401</v>
      </c>
      <c r="I1941" s="126">
        <f>I1940+Sections!GW279</f>
        <v>82.923652375999211</v>
      </c>
    </row>
    <row r="1942" spans="2:9">
      <c r="B1942" s="126">
        <f>B$1687+Sections!GN280</f>
        <v>3355.2908861199999</v>
      </c>
      <c r="C1942" s="126">
        <f>Sections!GO280</f>
        <v>52.114511647889401</v>
      </c>
      <c r="D1942" s="126">
        <f>Sections!GP280</f>
        <v>187.61224193240184</v>
      </c>
      <c r="E1942" s="8">
        <f>Sections!GQ280</f>
        <v>3</v>
      </c>
      <c r="F1942" s="120">
        <f>Sections!HE280</f>
        <v>-8.5825548031319912</v>
      </c>
      <c r="G1942" s="126">
        <f>Sections!GX280</f>
        <v>488.86601837364003</v>
      </c>
      <c r="H1942" s="126">
        <f>Sections!GV280</f>
        <v>51.949564143424112</v>
      </c>
      <c r="I1942" s="126">
        <f>I1941+Sections!GW280</f>
        <v>82.942871304191215</v>
      </c>
    </row>
    <row r="1943" spans="2:9">
      <c r="B1943" s="126">
        <f>B$1687+Sections!GN281</f>
        <v>3356.2908861199999</v>
      </c>
      <c r="C1943" s="126">
        <f>Sections!GO281</f>
        <v>51.949564143424112</v>
      </c>
      <c r="D1943" s="126">
        <f>Sections!GP281</f>
        <v>187.01843091632682</v>
      </c>
      <c r="E1943" s="8">
        <f>Sections!GQ281</f>
        <v>3</v>
      </c>
      <c r="F1943" s="120">
        <f>Sections!HE281</f>
        <v>-8.5942582869544424</v>
      </c>
      <c r="G1943" s="126">
        <f>Sections!GX281</f>
        <v>485.77629864451251</v>
      </c>
      <c r="H1943" s="126">
        <f>Sections!GV281</f>
        <v>51.783865229604359</v>
      </c>
      <c r="I1943" s="126">
        <f>I1942+Sections!GW281</f>
        <v>82.962151491996522</v>
      </c>
    </row>
    <row r="1944" spans="2:9">
      <c r="B1944" s="126">
        <f>B$1687+Sections!GN282</f>
        <v>3357.2908861199999</v>
      </c>
      <c r="C1944" s="126">
        <f>Sections!GO282</f>
        <v>51.783865229604359</v>
      </c>
      <c r="D1944" s="126">
        <f>Sections!GP282</f>
        <v>186.42191482657569</v>
      </c>
      <c r="E1944" s="8">
        <f>Sections!GQ282</f>
        <v>3</v>
      </c>
      <c r="F1944" s="120">
        <f>Sections!HE282</f>
        <v>-8.6059777300730165</v>
      </c>
      <c r="G1944" s="126">
        <f>Sections!GX282</f>
        <v>482.68236566120891</v>
      </c>
      <c r="H1944" s="126">
        <f>Sections!GV282</f>
        <v>51.617407360866949</v>
      </c>
      <c r="I1944" s="126">
        <f>I1943+Sections!GW282</f>
        <v>82.981493613712189</v>
      </c>
    </row>
    <row r="1945" spans="2:9">
      <c r="B1945" s="126">
        <f>B$1687+Sections!GN283</f>
        <v>3358.2908861199999</v>
      </c>
      <c r="C1945" s="126">
        <f>Sections!GO283</f>
        <v>51.617407360866949</v>
      </c>
      <c r="D1945" s="126">
        <f>Sections!GP283</f>
        <v>185.82266649912103</v>
      </c>
      <c r="E1945" s="8">
        <f>Sections!GQ283</f>
        <v>3</v>
      </c>
      <c r="F1945" s="120">
        <f>Sections!HE283</f>
        <v>-8.6177131542503886</v>
      </c>
      <c r="G1945" s="126">
        <f>Sections!GX283</f>
        <v>479.58421367838264</v>
      </c>
      <c r="H1945" s="126">
        <f>Sections!GV283</f>
        <v>51.450182860211299</v>
      </c>
      <c r="I1945" s="126">
        <f>I1944+Sections!GW283</f>
        <v>83.000898355743217</v>
      </c>
    </row>
    <row r="1946" spans="2:9">
      <c r="B1946" s="126">
        <f>B$1687+Sections!GN284</f>
        <v>3359.2908861199999</v>
      </c>
      <c r="C1946" s="126">
        <f>Sections!GO284</f>
        <v>51.450182860211299</v>
      </c>
      <c r="D1946" s="126">
        <f>Sections!GP284</f>
        <v>185.22065829676069</v>
      </c>
      <c r="E1946" s="8">
        <f>Sections!GQ284</f>
        <v>3</v>
      </c>
      <c r="F1946" s="120">
        <f>Sections!HE284</f>
        <v>-8.6294645812789135</v>
      </c>
      <c r="G1946" s="126">
        <f>Sections!GX284</f>
        <v>476.48183694285251</v>
      </c>
      <c r="H1946" s="126">
        <f>Sections!GV284</f>
        <v>51.282183915923696</v>
      </c>
      <c r="I1946" s="126">
        <f>I1945+Sections!GW284</f>
        <v>83.02036641690799</v>
      </c>
    </row>
    <row r="1947" spans="2:9">
      <c r="B1947" s="126">
        <f>B$1687+Sections!GN285</f>
        <v>3360.2908861199999</v>
      </c>
      <c r="C1947" s="126">
        <f>Sections!GO285</f>
        <v>51.282183915923696</v>
      </c>
      <c r="D1947" s="126">
        <f>Sections!GP285</f>
        <v>184.61586209732531</v>
      </c>
      <c r="E1947" s="8">
        <f>Sections!GQ285</f>
        <v>3</v>
      </c>
      <c r="F1947" s="120">
        <f>Sections!HE285</f>
        <v>-8.6412320329806569</v>
      </c>
      <c r="G1947" s="126">
        <f>Sections!GX285</f>
        <v>473.37522969359213</v>
      </c>
      <c r="H1947" s="126">
        <f>Sections!GV285</f>
        <v>51.113402578195299</v>
      </c>
      <c r="I1947" s="126">
        <f>I1946+Sections!GW285</f>
        <v>83.039898508753708</v>
      </c>
    </row>
    <row r="1948" spans="2:9">
      <c r="B1948" s="126">
        <f>B$1687+Sections!GN286</f>
        <v>3361.2908861199999</v>
      </c>
      <c r="C1948" s="126">
        <f>Sections!GO286</f>
        <v>51.113402578195299</v>
      </c>
      <c r="D1948" s="126">
        <f>Sections!GP286</f>
        <v>184.00824928150308</v>
      </c>
      <c r="E1948" s="8">
        <f>Sections!GQ286</f>
        <v>3</v>
      </c>
      <c r="F1948" s="120">
        <f>Sections!HE286</f>
        <v>-8.6530155312074477</v>
      </c>
      <c r="G1948" s="126">
        <f>Sections!GX286</f>
        <v>470.26438616171913</v>
      </c>
      <c r="H1948" s="126">
        <f>Sections!GV286</f>
        <v>50.94383075562974</v>
      </c>
      <c r="I1948" s="126">
        <f>I1947+Sections!GW286</f>
        <v>83.059495355882206</v>
      </c>
    </row>
    <row r="1949" spans="2:9">
      <c r="B1949" s="126">
        <f>B$1687+Sections!GN287</f>
        <v>3362.2908861199999</v>
      </c>
      <c r="C1949" s="126">
        <f>Sections!GO287</f>
        <v>50.94383075562974</v>
      </c>
      <c r="D1949" s="126">
        <f>Sections!GP287</f>
        <v>183.39779072026707</v>
      </c>
      <c r="E1949" s="8">
        <f>Sections!GQ287</f>
        <v>3</v>
      </c>
      <c r="F1949" s="120">
        <f>Sections!HE287</f>
        <v>-8.6648150978409131</v>
      </c>
      <c r="G1949" s="126">
        <f>Sections!GX287</f>
        <v>467.14930057048434</v>
      </c>
      <c r="H1949" s="126">
        <f>Sections!GV287</f>
        <v>50.773460211635815</v>
      </c>
      <c r="I1949" s="126">
        <f>I1948+Sections!GW287</f>
        <v>83.079157696286487</v>
      </c>
    </row>
    <row r="1950" spans="2:9">
      <c r="B1950" s="126">
        <f>B$1687+Sections!GN288</f>
        <v>3363.2908861199999</v>
      </c>
      <c r="C1950" s="126">
        <f>Sections!GO288</f>
        <v>50.773460211635815</v>
      </c>
      <c r="D1950" s="126">
        <f>Sections!GP288</f>
        <v>182.78445676188895</v>
      </c>
      <c r="E1950" s="8">
        <f>Sections!GQ288</f>
        <v>3</v>
      </c>
      <c r="F1950" s="120">
        <f>Sections!HE288</f>
        <v>-8.6766307547925141</v>
      </c>
      <c r="G1950" s="126">
        <f>Sections!GX288</f>
        <v>464.02996713526176</v>
      </c>
      <c r="H1950" s="126">
        <f>Sections!GV288</f>
        <v>50.602282560700566</v>
      </c>
      <c r="I1950" s="126">
        <f>I1949+Sections!GW288</f>
        <v>83.098886281698597</v>
      </c>
    </row>
    <row r="1951" spans="2:9">
      <c r="B1951" s="126">
        <f>B$1687+Sections!GN289</f>
        <v>3364.2908861199999</v>
      </c>
      <c r="C1951" s="126">
        <f>Sections!GO289</f>
        <v>50.602282560700566</v>
      </c>
      <c r="D1951" s="126">
        <f>Sections!GP289</f>
        <v>182.16821721852205</v>
      </c>
      <c r="E1951" s="8">
        <f>Sections!GQ289</f>
        <v>3</v>
      </c>
      <c r="F1951" s="120">
        <f>Sections!HE289</f>
        <v>-8.6884625240035938</v>
      </c>
      <c r="G1951" s="126">
        <f>Sections!GX289</f>
        <v>460.90638006353652</v>
      </c>
      <c r="H1951" s="126">
        <f>Sections!GV289</f>
        <v>50.430289264537969</v>
      </c>
      <c r="I1951" s="126">
        <f>I1950+Sections!GW289</f>
        <v>83.118681877949072</v>
      </c>
    </row>
    <row r="1952" spans="2:9">
      <c r="B1952" s="126">
        <f>B$1687+Sections!GN290</f>
        <v>3365.2908861199999</v>
      </c>
      <c r="C1952" s="126">
        <f>Sections!GO290</f>
        <v>50.430289264537969</v>
      </c>
      <c r="D1952" s="126">
        <f>Sections!GP290</f>
        <v>181.5490413523367</v>
      </c>
      <c r="E1952" s="8">
        <f>Sections!GQ290</f>
        <v>3</v>
      </c>
      <c r="F1952" s="120">
        <f>Sections!HE290</f>
        <v>-8.7003104274454177</v>
      </c>
      <c r="G1952" s="126">
        <f>Sections!GX290</f>
        <v>457.7785335548952</v>
      </c>
      <c r="H1952" s="126">
        <f>Sections!GV290</f>
        <v>50.257471628108021</v>
      </c>
      <c r="I1952" s="126">
        <f>I1951+Sections!GW290</f>
        <v>83.138545265338649</v>
      </c>
    </row>
    <row r="1953" spans="2:9">
      <c r="B1953" s="126">
        <f>B$1687+Sections!GN291</f>
        <v>3366.2908861199999</v>
      </c>
      <c r="C1953" s="126">
        <f>Sections!GO291</f>
        <v>50.257471628108021</v>
      </c>
      <c r="D1953" s="126">
        <f>Sections!GP291</f>
        <v>180.92689786118888</v>
      </c>
      <c r="E1953" s="8">
        <f>Sections!GQ291</f>
        <v>3</v>
      </c>
      <c r="F1953" s="120">
        <f>Sections!HE291</f>
        <v>-8.7121744871192064</v>
      </c>
      <c r="G1953" s="126">
        <f>Sections!GX291</f>
        <v>454.64642180101487</v>
      </c>
      <c r="H1953" s="126">
        <f>Sections!GV291</f>
        <v>50.083820795500856</v>
      </c>
      <c r="I1953" s="126">
        <f>I1952+Sections!GW291</f>
        <v>83.158477239022588</v>
      </c>
    </row>
    <row r="1954" spans="2:9">
      <c r="B1954" s="126">
        <f>B$1687+Sections!GN292</f>
        <v>3367.2908861199999</v>
      </c>
      <c r="C1954" s="126">
        <f>Sections!GO292</f>
        <v>50.083820795500856</v>
      </c>
      <c r="D1954" s="126">
        <f>Sections!GP292</f>
        <v>180.3017548638031</v>
      </c>
      <c r="E1954" s="8">
        <f>Sections!GQ292</f>
        <v>3</v>
      </c>
      <c r="F1954" s="120">
        <f>Sections!HE292</f>
        <v>-8.7240547250561882</v>
      </c>
      <c r="G1954" s="126">
        <f>Sections!GX292</f>
        <v>451.51003898565187</v>
      </c>
      <c r="H1954" s="126">
        <f>Sections!GV292</f>
        <v>49.90932774568028</v>
      </c>
      <c r="I1954" s="126">
        <f>I1953+Sections!GW292</f>
        <v>83.178478609408245</v>
      </c>
    </row>
    <row r="1955" spans="2:9">
      <c r="B1955" s="126">
        <f>B$1687+Sections!GN293</f>
        <v>3368.2908861199999</v>
      </c>
      <c r="C1955" s="126">
        <f>Sections!GO293</f>
        <v>49.90932774568028</v>
      </c>
      <c r="D1955" s="126">
        <f>Sections!GP293</f>
        <v>179.673579884449</v>
      </c>
      <c r="E1955" s="8">
        <f>Sections!GQ293</f>
        <v>3</v>
      </c>
      <c r="F1955" s="120">
        <f>Sections!HE293</f>
        <v>-8.7359511633176279</v>
      </c>
      <c r="G1955" s="126">
        <f>Sections!GX293</f>
        <v>448.36937928463163</v>
      </c>
      <c r="H1955" s="126">
        <f>Sections!GV293</f>
        <v>49.733983288080758</v>
      </c>
      <c r="I1955" s="126">
        <f>I1954+Sections!GW293</f>
        <v>83.198550202566395</v>
      </c>
    </row>
    <row r="1956" spans="2:9">
      <c r="B1956" s="126">
        <f>B$1687+Sections!GN294</f>
        <v>3369.2908861199999</v>
      </c>
      <c r="C1956" s="126">
        <f>Sections!GO294</f>
        <v>49.733983288080758</v>
      </c>
      <c r="D1956" s="126">
        <f>Sections!GP294</f>
        <v>179.04233983709074</v>
      </c>
      <c r="E1956" s="8">
        <f>Sections!GQ294</f>
        <v>3</v>
      </c>
      <c r="F1956" s="120">
        <f>Sections!HE294</f>
        <v>-8.7478638239948801</v>
      </c>
      <c r="G1956" s="126">
        <f>Sections!GX294</f>
        <v>445.22443686583728</v>
      </c>
      <c r="H1956" s="126">
        <f>Sections!GV294</f>
        <v>49.557778058051653</v>
      </c>
      <c r="I1956" s="126">
        <f>I1955+Sections!GW294</f>
        <v>83.218692860656915</v>
      </c>
    </row>
    <row r="1957" spans="2:9">
      <c r="B1957" s="126">
        <f>B$1687+Sections!GN295</f>
        <v>3370.2908861199999</v>
      </c>
      <c r="C1957" s="126">
        <f>Sections!GO295</f>
        <v>49.557778058051653</v>
      </c>
      <c r="D1957" s="126">
        <f>Sections!GP295</f>
        <v>178.40800100898596</v>
      </c>
      <c r="E1957" s="8">
        <f>Sections!GQ295</f>
        <v>3</v>
      </c>
      <c r="F1957" s="120">
        <f>Sections!HE295</f>
        <v>-8.7597927292094173</v>
      </c>
      <c r="G1957" s="126">
        <f>Sections!GX295</f>
        <v>442.07520588919908</v>
      </c>
      <c r="H1957" s="126">
        <f>Sections!GV295</f>
        <v>49.3807025121422</v>
      </c>
      <c r="I1957" s="126">
        <f>I1956+Sections!GW295</f>
        <v>83.238907442369452</v>
      </c>
    </row>
    <row r="1958" spans="2:9">
      <c r="B1958" s="126">
        <f>B$1687+Sections!GN296</f>
        <v>3371.2908861199999</v>
      </c>
      <c r="C1958" s="126">
        <f>Sections!GO296</f>
        <v>49.3807025121422</v>
      </c>
      <c r="D1958" s="126">
        <f>Sections!GP296</f>
        <v>177.77052904371192</v>
      </c>
      <c r="E1958" s="8">
        <f>Sections!GQ296</f>
        <v>3</v>
      </c>
      <c r="F1958" s="120">
        <f>Sections!HE296</f>
        <v>-8.7717379011128855</v>
      </c>
      <c r="G1958" s="126">
        <f>Sections!GX296</f>
        <v>438.92168050668363</v>
      </c>
      <c r="H1958" s="126">
        <f>Sections!GV296</f>
        <v>49.202746923220268</v>
      </c>
      <c r="I1958" s="126">
        <f>I1957+Sections!GW296</f>
        <v>83.259194823379701</v>
      </c>
    </row>
    <row r="1959" spans="2:9">
      <c r="B1959" s="126">
        <f>B$1687+Sections!GN297</f>
        <v>3372.2908861199999</v>
      </c>
      <c r="C1959" s="126">
        <f>Sections!GO297</f>
        <v>49.202746923220268</v>
      </c>
      <c r="D1959" s="126">
        <f>Sections!GP297</f>
        <v>177.12988892359297</v>
      </c>
      <c r="E1959" s="8">
        <f>Sections!GQ297</f>
        <v>3</v>
      </c>
      <c r="F1959" s="120">
        <f>Sections!HE297</f>
        <v>-8.7836993618871304</v>
      </c>
      <c r="G1959" s="126">
        <f>Sections!GX297</f>
        <v>435.76385486228304</v>
      </c>
      <c r="H1959" s="126">
        <f>Sections!GV297</f>
        <v>49.023901375417758</v>
      </c>
      <c r="I1959" s="126">
        <f>I1958+Sections!GW297</f>
        <v>83.279555896822004</v>
      </c>
    </row>
    <row r="1960" spans="2:9">
      <c r="B1960" s="126">
        <f>B$1687+Sections!GN298</f>
        <v>3373.2908861199999</v>
      </c>
      <c r="C1960" s="126">
        <f>Sections!GO298</f>
        <v>49.023901375417758</v>
      </c>
      <c r="D1960" s="126">
        <f>Sections!GP298</f>
        <v>176.48604495150394</v>
      </c>
      <c r="E1960" s="8">
        <f>Sections!GQ298</f>
        <v>3</v>
      </c>
      <c r="F1960" s="120">
        <f>Sections!HE298</f>
        <v>-8.795677133744249</v>
      </c>
      <c r="G1960" s="126">
        <f>Sections!GX298</f>
        <v>432.60172309200368</v>
      </c>
      <c r="H1960" s="126">
        <f>Sections!GV298</f>
        <v>48.844155758895035</v>
      </c>
      <c r="I1960" s="126">
        <f>I1959+Sections!GW298</f>
        <v>83.299991573778939</v>
      </c>
    </row>
    <row r="1961" spans="2:9">
      <c r="B1961" s="126">
        <f>B$1687+Sections!GN299</f>
        <v>3374.2908861199999</v>
      </c>
      <c r="C1961" s="126">
        <f>Sections!GO299</f>
        <v>48.844155758895035</v>
      </c>
      <c r="D1961" s="126">
        <f>Sections!GP299</f>
        <v>175.83896073202212</v>
      </c>
      <c r="E1961" s="8">
        <f>Sections!GQ299</f>
        <v>3</v>
      </c>
      <c r="F1961" s="120">
        <f>Sections!HE299</f>
        <v>-8.807671238926627</v>
      </c>
      <c r="G1961" s="126">
        <f>Sections!GX299</f>
        <v>429.43527932385575</v>
      </c>
      <c r="H1961" s="126">
        <f>Sections!GV299</f>
        <v>48.663499764416301</v>
      </c>
      <c r="I1961" s="126">
        <f>I1960+Sections!GW299</f>
        <v>83.320502783788726</v>
      </c>
    </row>
    <row r="1962" spans="2:9">
      <c r="B1962" s="126">
        <f>B$1687+Sections!GN300</f>
        <v>3375.2908861199999</v>
      </c>
      <c r="C1962" s="126">
        <f>Sections!GO300</f>
        <v>48.663499764416301</v>
      </c>
      <c r="D1962" s="126">
        <f>Sections!GP300</f>
        <v>175.1885991518987</v>
      </c>
      <c r="E1962" s="8">
        <f>Sections!GQ300</f>
        <v>3</v>
      </c>
      <c r="F1962" s="120">
        <f>Sections!HE300</f>
        <v>-8.8196816997069831</v>
      </c>
      <c r="G1962" s="126">
        <f>Sections!GX300</f>
        <v>426.26451767784209</v>
      </c>
      <c r="H1962" s="126">
        <f>Sections!GV300</f>
        <v>48.481922877727648</v>
      </c>
      <c r="I1962" s="126">
        <f>I1961+Sections!GW300</f>
        <v>83.341090475371146</v>
      </c>
    </row>
    <row r="1963" spans="2:9">
      <c r="B1963" s="126">
        <f>B$1687+Sections!GN301</f>
        <v>3376.2908861199999</v>
      </c>
      <c r="C1963" s="126">
        <f>Sections!GO301</f>
        <v>48.481922877727648</v>
      </c>
      <c r="D1963" s="126">
        <f>Sections!GP301</f>
        <v>174.53492235981955</v>
      </c>
      <c r="E1963" s="8">
        <f>Sections!GQ301</f>
        <v>3</v>
      </c>
      <c r="F1963" s="120">
        <f>Sections!HE301</f>
        <v>-8.8317085383884013</v>
      </c>
      <c r="G1963" s="126">
        <f>Sections!GX301</f>
        <v>423.08943226594766</v>
      </c>
      <c r="H1963" s="126">
        <f>Sections!GV301</f>
        <v>48.299414373728744</v>
      </c>
      <c r="I1963" s="126">
        <f>I1962+Sections!GW301</f>
        <v>83.361755616572935</v>
      </c>
    </row>
    <row r="1964" spans="2:9">
      <c r="B1964" s="126">
        <f>B$1687+Sections!GN302</f>
        <v>3377.2908861199999</v>
      </c>
      <c r="C1964" s="126">
        <f>Sections!GO302</f>
        <v>48.299414373728744</v>
      </c>
      <c r="D1964" s="126">
        <f>Sections!GP302</f>
        <v>173.87789174542348</v>
      </c>
      <c r="E1964" s="8">
        <f>Sections!GQ302</f>
        <v>3</v>
      </c>
      <c r="F1964" s="120">
        <f>Sections!HE302</f>
        <v>-8.8437517773043854</v>
      </c>
      <c r="G1964" s="126">
        <f>Sections!GX302</f>
        <v>419.91001719212784</v>
      </c>
      <c r="H1964" s="126">
        <f>Sections!GV302</f>
        <v>48.11596331042896</v>
      </c>
      <c r="I1964" s="126">
        <f>I1963+Sections!GW302</f>
        <v>83.382499195533455</v>
      </c>
    </row>
    <row r="1965" spans="2:9">
      <c r="B1965" s="126">
        <f>B$1687+Sections!GN303</f>
        <v>3378.2908861199999</v>
      </c>
      <c r="C1965" s="126">
        <f>Sections!GO303</f>
        <v>48.11596331042896</v>
      </c>
      <c r="D1965" s="126">
        <f>Sections!GP303</f>
        <v>173.21746791754427</v>
      </c>
      <c r="E1965" s="8">
        <f>Sections!GQ303</f>
        <v>3</v>
      </c>
      <c r="F1965" s="120">
        <f>Sections!HE303</f>
        <v>-8.8558114388188915</v>
      </c>
      <c r="G1965" s="126">
        <f>Sections!GX303</f>
        <v>416.72626655229817</v>
      </c>
      <c r="H1965" s="126">
        <f>Sections!GV303</f>
        <v>47.931558522678017</v>
      </c>
      <c r="I1965" s="126">
        <f>I1964+Sections!GW303</f>
        <v>83.403322221071534</v>
      </c>
    </row>
    <row r="1966" spans="2:9">
      <c r="B1966" s="126">
        <f>B$1687+Sections!GN304</f>
        <v>3379.2908861199999</v>
      </c>
      <c r="C1966" s="126">
        <f>Sections!GO304</f>
        <v>47.931558522678017</v>
      </c>
      <c r="D1966" s="126">
        <f>Sections!GP304</f>
        <v>172.55361068164086</v>
      </c>
      <c r="E1966" s="8">
        <f>Sections!GQ304</f>
        <v>3</v>
      </c>
      <c r="F1966" s="120">
        <f>Sections!HE304</f>
        <v>-8.8678875453263721</v>
      </c>
      <c r="G1966" s="126">
        <f>Sections!GX304</f>
        <v>413.53817443432337</v>
      </c>
      <c r="H1966" s="126">
        <f>Sections!GV304</f>
        <v>47.746188615660778</v>
      </c>
      <c r="I1966" s="126">
        <f>I1965+Sections!GW304</f>
        <v>83.424225723294555</v>
      </c>
    </row>
    <row r="1967" spans="2:9">
      <c r="B1967" s="126">
        <f>B$1687+Sections!GN305</f>
        <v>3380.2908861199999</v>
      </c>
      <c r="C1967" s="126">
        <f>Sections!GO305</f>
        <v>47.746188615660778</v>
      </c>
      <c r="D1967" s="126">
        <f>Sections!GP305</f>
        <v>171.88627901637881</v>
      </c>
      <c r="E1967" s="8">
        <f>Sections!GQ305</f>
        <v>3</v>
      </c>
      <c r="F1967" s="120">
        <f>Sections!HE305</f>
        <v>-8.8799801192518171</v>
      </c>
      <c r="G1967" s="126">
        <f>Sections!GX305</f>
        <v>410.34573491800586</v>
      </c>
      <c r="H1967" s="126">
        <f>Sections!GV305</f>
        <v>47.559841958145228</v>
      </c>
      <c r="I1967" s="126">
        <f>I1966+Sections!GW305</f>
        <v>83.445210754230771</v>
      </c>
    </row>
    <row r="1968" spans="2:9">
      <c r="B1968" s="126">
        <f>B$1687+Sections!GN306</f>
        <v>3381.2908861199999</v>
      </c>
      <c r="C1968" s="126">
        <f>Sections!GO306</f>
        <v>47.559841958145228</v>
      </c>
      <c r="D1968" s="126">
        <f>Sections!GP306</f>
        <v>171.21543104932283</v>
      </c>
      <c r="E1968" s="8">
        <f>Sections!GQ306</f>
        <v>3</v>
      </c>
      <c r="F1968" s="120">
        <f>Sections!HE306</f>
        <v>-8.8920891830507962</v>
      </c>
      <c r="G1968" s="126">
        <f>Sections!GX306</f>
        <v>407.14894207507524</v>
      </c>
      <c r="H1968" s="126">
        <f>Sections!GV306</f>
        <v>47.37250667547211</v>
      </c>
      <c r="I1968" s="126">
        <f>I1967+Sections!GW306</f>
        <v>83.466278388485975</v>
      </c>
    </row>
    <row r="1969" spans="2:9">
      <c r="B1969" s="126">
        <f>B$1687+Sections!GN307</f>
        <v>3382.2908861199999</v>
      </c>
      <c r="C1969" s="126">
        <f>Sections!GO307</f>
        <v>47.37250667547211</v>
      </c>
      <c r="D1969" s="126">
        <f>Sections!GP307</f>
        <v>170.54102403169961</v>
      </c>
      <c r="E1969" s="8">
        <f>Sections!GQ307</f>
        <v>3</v>
      </c>
      <c r="F1969" s="120">
        <f>Sections!HE307</f>
        <v>-8.904214759209502</v>
      </c>
      <c r="G1969" s="126">
        <f>Sections!GX307</f>
        <v>403.94778996917688</v>
      </c>
      <c r="H1969" s="126">
        <f>Sections!GV307</f>
        <v>47.18417064227399</v>
      </c>
      <c r="I1969" s="126">
        <f>I1968+Sections!GW307</f>
        <v>83.487429723925558</v>
      </c>
    </row>
    <row r="1970" spans="2:9">
      <c r="B1970" s="126">
        <f>B$1687+Sections!GN308</f>
        <v>3383.2908861199999</v>
      </c>
      <c r="C1970" s="126">
        <f>Sections!GO308</f>
        <v>47.18417064227399</v>
      </c>
      <c r="D1970" s="126">
        <f>Sections!GP308</f>
        <v>169.86301431218638</v>
      </c>
      <c r="E1970" s="8">
        <f>Sections!GQ308</f>
        <v>3</v>
      </c>
      <c r="F1970" s="120">
        <f>Sections!HE308</f>
        <v>-8.9163568702447868</v>
      </c>
      <c r="G1970" s="126">
        <f>Sections!GX308</f>
        <v>400.74227265586148</v>
      </c>
      <c r="H1970" s="126">
        <f>Sections!GV308</f>
        <v>46.994821474910843</v>
      </c>
      <c r="I1970" s="126">
        <f>I1969+Sections!GW308</f>
        <v>83.508665882383397</v>
      </c>
    </row>
    <row r="1971" spans="2:9">
      <c r="B1971" s="126">
        <f>B$1687+Sections!GN309</f>
        <v>3384.2908861199999</v>
      </c>
      <c r="C1971" s="126">
        <f>Sections!GO309</f>
        <v>46.994821474910843</v>
      </c>
      <c r="D1971" s="126">
        <f>Sections!GP309</f>
        <v>169.18135730967904</v>
      </c>
      <c r="E1971" s="8">
        <f>Sections!GQ309</f>
        <v>3</v>
      </c>
      <c r="F1971" s="120">
        <f>Sections!HE309</f>
        <v>-8.9285155387042128</v>
      </c>
      <c r="G1971" s="126">
        <f>Sections!GX309</f>
        <v>397.53238418257348</v>
      </c>
      <c r="H1971" s="126">
        <f>Sections!GV309</f>
        <v>46.804446523608554</v>
      </c>
      <c r="I1971" s="126">
        <f>I1970+Sections!GW309</f>
        <v>83.52998801039864</v>
      </c>
    </row>
    <row r="1972" spans="2:9">
      <c r="B1972" s="126">
        <f>B$1687+Sections!GN310</f>
        <v>3385.2908861199999</v>
      </c>
      <c r="C1972" s="126">
        <f>Sections!GO310</f>
        <v>46.804446523608554</v>
      </c>
      <c r="D1972" s="126">
        <f>Sections!GP310</f>
        <v>168.4960074849908</v>
      </c>
      <c r="E1972" s="8">
        <f>Sections!GQ310</f>
        <v>3</v>
      </c>
      <c r="F1972" s="120">
        <f>Sections!HE310</f>
        <v>-8.9406907871660817</v>
      </c>
      <c r="G1972" s="126">
        <f>Sections!GX310</f>
        <v>394.31811858863995</v>
      </c>
      <c r="H1972" s="126">
        <f>Sections!GV310</f>
        <v>46.613032864285941</v>
      </c>
      <c r="I1972" s="126">
        <f>I1971+Sections!GW310</f>
        <v>83.551397279981856</v>
      </c>
    </row>
    <row r="1973" spans="2:9">
      <c r="B1973" s="126">
        <f>B$1687+Sections!GN311</f>
        <v>3386.2908861199999</v>
      </c>
      <c r="C1973" s="126">
        <f>Sections!GO311</f>
        <v>46.613032864285941</v>
      </c>
      <c r="D1973" s="126">
        <f>Sections!GP311</f>
        <v>167.8069183114294</v>
      </c>
      <c r="E1973" s="8">
        <f>Sections!GQ311</f>
        <v>3</v>
      </c>
      <c r="F1973" s="120">
        <f>Sections!HE311</f>
        <v>-8.9528826382394904</v>
      </c>
      <c r="G1973" s="126">
        <f>Sections!GX311</f>
        <v>391.09946990526021</v>
      </c>
      <c r="H1973" s="126">
        <f>Sections!GV311</f>
        <v>46.420567290054976</v>
      </c>
      <c r="I1973" s="126">
        <f>I1972+Sections!GW311</f>
        <v>83.572894889412026</v>
      </c>
    </row>
    <row r="1974" spans="2:9">
      <c r="B1974" s="126">
        <f>B$1687+Sections!GN312</f>
        <v>3387.2908861199999</v>
      </c>
      <c r="C1974" s="126">
        <f>Sections!GO312</f>
        <v>46.420567290054976</v>
      </c>
      <c r="D1974" s="126">
        <f>Sections!GP312</f>
        <v>167.11404224419792</v>
      </c>
      <c r="E1974" s="8">
        <f>Sections!GQ312</f>
        <v>3</v>
      </c>
      <c r="F1974" s="120">
        <f>Sections!HE312</f>
        <v>-8.9650911145643626</v>
      </c>
      <c r="G1974" s="126">
        <f>Sections!GX312</f>
        <v>387.87643215549394</v>
      </c>
      <c r="H1974" s="126">
        <f>Sections!GV312</f>
        <v>46.227036302378217</v>
      </c>
      <c r="I1974" s="126">
        <f>I1973+Sections!GW312</f>
        <v>83.594482064065758</v>
      </c>
    </row>
    <row r="1975" spans="2:9">
      <c r="B1975" s="126">
        <f>B$1687+Sections!GN313</f>
        <v>3388.2908861199999</v>
      </c>
      <c r="C1975" s="126">
        <f>Sections!GO313</f>
        <v>46.227036302378217</v>
      </c>
      <c r="D1975" s="126">
        <f>Sections!GP313</f>
        <v>166.41733068856158</v>
      </c>
      <c r="E1975" s="8">
        <f>Sections!GQ313</f>
        <v>3</v>
      </c>
      <c r="F1975" s="120">
        <f>Sections!HE313</f>
        <v>-8.9773162388114951</v>
      </c>
      <c r="G1975" s="126">
        <f>Sections!GX313</f>
        <v>384.6489993542508</v>
      </c>
      <c r="H1975" s="126">
        <f>Sections!GV313</f>
        <v>46.032426101866179</v>
      </c>
      <c r="I1975" s="126">
        <f>I1974+Sections!GW313</f>
        <v>83.616160057280553</v>
      </c>
    </row>
    <row r="1976" spans="2:9">
      <c r="B1976" s="126">
        <f>B$1687+Sections!GN314</f>
        <v>3389.2908861199999</v>
      </c>
      <c r="C1976" s="126">
        <f>Sections!GO314</f>
        <v>46.032426101866179</v>
      </c>
      <c r="D1976" s="126">
        <f>Sections!GP314</f>
        <v>165.71673396671824</v>
      </c>
      <c r="E1976" s="8">
        <f>Sections!GQ314</f>
        <v>3</v>
      </c>
      <c r="F1976" s="120">
        <f>Sections!HE314</f>
        <v>-8.9895580336826022</v>
      </c>
      <c r="G1976" s="126">
        <f>Sections!GX314</f>
        <v>381.41716550827869</v>
      </c>
      <c r="H1976" s="126">
        <f>Sections!GV314</f>
        <v>45.836722578696715</v>
      </c>
      <c r="I1976" s="126">
        <f>I1975+Sections!GW314</f>
        <v>83.637930151253599</v>
      </c>
    </row>
    <row r="1977" spans="2:9">
      <c r="B1977" s="126">
        <f>B$1687+Sections!GN315</f>
        <v>3390.2908861199999</v>
      </c>
      <c r="C1977" s="126">
        <f>Sections!GO315</f>
        <v>45.836722578696715</v>
      </c>
      <c r="D1977" s="126">
        <f>Sections!GP315</f>
        <v>165.01220128330817</v>
      </c>
      <c r="E1977" s="8">
        <f>Sections!GQ315</f>
        <v>3</v>
      </c>
      <c r="F1977" s="120">
        <f>Sections!HE315</f>
        <v>-9.0018165219103512</v>
      </c>
      <c r="G1977" s="126">
        <f>Sections!GX315</f>
        <v>378.18092461615294</v>
      </c>
      <c r="H1977" s="126">
        <f>Sections!GV315</f>
        <v>45.639911302637131</v>
      </c>
      <c r="I1977" s="126">
        <f>I1976+Sections!GW315</f>
        <v>83.659793657978113</v>
      </c>
    </row>
    <row r="1978" spans="2:9">
      <c r="B1978" s="126">
        <f>B$1687+Sections!GN316</f>
        <v>3391.2908861199999</v>
      </c>
      <c r="C1978" s="126">
        <f>Sections!GO316</f>
        <v>45.639911302637131</v>
      </c>
      <c r="D1978" s="126">
        <f>Sections!GP316</f>
        <v>164.30368068949369</v>
      </c>
      <c r="E1978" s="8">
        <f>Sections!GQ316</f>
        <v>3</v>
      </c>
      <c r="F1978" s="120">
        <f>Sections!HE316</f>
        <v>-9.0140917262584104</v>
      </c>
      <c r="G1978" s="126">
        <f>Sections!GX316</f>
        <v>374.94027066826521</v>
      </c>
      <c r="H1978" s="126">
        <f>Sections!GV316</f>
        <v>45.441977512648677</v>
      </c>
      <c r="I1978" s="126">
        <f>I1977+Sections!GW316</f>
        <v>83.681751920218986</v>
      </c>
    </row>
    <row r="1979" spans="2:9">
      <c r="B1979" s="126">
        <f>B$1687+Sections!GN317</f>
        <v>3392.2908861199999</v>
      </c>
      <c r="C1979" s="126">
        <f>Sections!GO317</f>
        <v>45.441977512648677</v>
      </c>
      <c r="D1979" s="126">
        <f>Sections!GP317</f>
        <v>163.59111904553524</v>
      </c>
      <c r="E1979" s="8">
        <f>Sections!GQ317</f>
        <v>3</v>
      </c>
      <c r="F1979" s="120">
        <f>Sections!HE317</f>
        <v>-9.0263836695214898</v>
      </c>
      <c r="G1979" s="126">
        <f>Sections!GX317</f>
        <v>371.69519764681229</v>
      </c>
      <c r="H1979" s="126">
        <f>Sections!GV317</f>
        <v>45.242906106051869</v>
      </c>
      <c r="I1979" s="126">
        <f>I1978+Sections!GW317</f>
        <v>83.703806312529935</v>
      </c>
    </row>
    <row r="1980" spans="2:9">
      <c r="B1980" s="126">
        <f>B$1687+Sections!GN318</f>
        <v>3393.2908861199999</v>
      </c>
      <c r="C1980" s="126">
        <f>Sections!GO318</f>
        <v>45.242906106051869</v>
      </c>
      <c r="D1980" s="126">
        <f>Sections!GP318</f>
        <v>162.87446198178674</v>
      </c>
      <c r="E1980" s="8">
        <f>Sections!GQ318</f>
        <v>3</v>
      </c>
      <c r="F1980" s="120">
        <f>Sections!HE318</f>
        <v>-9.0386923745253824</v>
      </c>
      <c r="G1980" s="126">
        <f>Sections!GX318</f>
        <v>368.44569952578456</v>
      </c>
      <c r="H1980" s="126">
        <f>Sections!GV318</f>
        <v>45.04268162722969</v>
      </c>
      <c r="I1980" s="126">
        <f>I1979+Sections!GW318</f>
        <v>83.725958242314206</v>
      </c>
    </row>
    <row r="1981" spans="2:9">
      <c r="B1981" s="126">
        <f>B$1687+Sections!GN319</f>
        <v>3394.2908861199999</v>
      </c>
      <c r="C1981" s="126">
        <f>Sections!GO319</f>
        <v>45.04268162722969</v>
      </c>
      <c r="D1981" s="126">
        <f>Sections!GP319</f>
        <v>162.1536538580269</v>
      </c>
      <c r="E1981" s="8">
        <f>Sections!GQ319</f>
        <v>3</v>
      </c>
      <c r="F1981" s="120">
        <f>Sections!HE319</f>
        <v>-9.051017864127008</v>
      </c>
      <c r="G1981" s="126">
        <f>Sections!GX319</f>
        <v>365.19177027095549</v>
      </c>
      <c r="H1981" s="126">
        <f>Sections!GV319</f>
        <v>44.841288255844312</v>
      </c>
      <c r="I1981" s="126">
        <f>I1980+Sections!GW319</f>
        <v>83.748209150931189</v>
      </c>
    </row>
    <row r="1982" spans="2:9">
      <c r="B1982" s="126">
        <f>B$1687+Sections!GN320</f>
        <v>3395.2908861199999</v>
      </c>
      <c r="C1982" s="126">
        <f>Sections!GO320</f>
        <v>44.841288255844312</v>
      </c>
      <c r="D1982" s="126">
        <f>Sections!GP320</f>
        <v>161.42863772103954</v>
      </c>
      <c r="E1982" s="8">
        <f>Sections!GQ320</f>
        <v>3</v>
      </c>
      <c r="F1982" s="120">
        <f>Sections!HE320</f>
        <v>-9.0633601612144528</v>
      </c>
      <c r="G1982" s="126">
        <f>Sections!GX320</f>
        <v>361.93340383986975</v>
      </c>
      <c r="H1982" s="126">
        <f>Sections!GV320</f>
        <v>44.638709794541462</v>
      </c>
      <c r="I1982" s="126">
        <f>I1981+Sections!GW320</f>
        <v>83.770560514851354</v>
      </c>
    </row>
    <row r="1983" spans="2:9">
      <c r="B1983" s="126">
        <f>B$1687+Sections!GN321</f>
        <v>3396.2908861199999</v>
      </c>
      <c r="C1983" s="126">
        <f>Sections!GO321</f>
        <v>44.638709794541462</v>
      </c>
      <c r="D1983" s="126">
        <f>Sections!GP321</f>
        <v>160.69935526034928</v>
      </c>
      <c r="E1983" s="8">
        <f>Sections!GQ321</f>
        <v>3</v>
      </c>
      <c r="F1983" s="120">
        <f>Sections!HE321</f>
        <v>-9.0757192887070186</v>
      </c>
      <c r="G1983" s="126">
        <f>Sections!GX321</f>
        <v>358.67059418183254</v>
      </c>
      <c r="H1983" s="126">
        <f>Sections!GV321</f>
        <v>44.434929656114882</v>
      </c>
      <c r="I1983" s="126">
        <f>I1982+Sections!GW321</f>
        <v>83.793013846862195</v>
      </c>
    </row>
    <row r="1984" spans="2:9">
      <c r="B1984" s="126">
        <f>B$1687+Sections!GN322</f>
        <v>3397.2908861199999</v>
      </c>
      <c r="C1984" s="126">
        <f>Sections!GO322</f>
        <v>44.434929656114882</v>
      </c>
      <c r="D1984" s="126">
        <f>Sections!GP322</f>
        <v>159.96574676201357</v>
      </c>
      <c r="E1984" s="8">
        <f>Sections!GQ322</f>
        <v>3</v>
      </c>
      <c r="F1984" s="120">
        <f>Sections!HE322</f>
        <v>-9.0880952695552555</v>
      </c>
      <c r="G1984" s="126">
        <f>Sections!GX322</f>
        <v>355.40333523789798</v>
      </c>
      <c r="H1984" s="126">
        <f>Sections!GV322</f>
        <v>44.229930850101574</v>
      </c>
      <c r="I1984" s="126">
        <f>I1983+Sections!GW322</f>
        <v>83.815570697327885</v>
      </c>
    </row>
    <row r="1985" spans="2:9">
      <c r="B1985" s="126">
        <f>B$1687+Sections!GN323</f>
        <v>3398.2908861199999</v>
      </c>
      <c r="C1985" s="126">
        <f>Sections!GO323</f>
        <v>44.229930850101574</v>
      </c>
      <c r="D1985" s="126">
        <f>Sections!GP323</f>
        <v>159.22775106036568</v>
      </c>
      <c r="E1985" s="8">
        <f>Sections!GQ323</f>
        <v>3</v>
      </c>
      <c r="F1985" s="120">
        <f>Sections!HE323</f>
        <v>-9.1004881267410127</v>
      </c>
      <c r="G1985" s="126">
        <f>Sections!GX323</f>
        <v>352.13162094085806</v>
      </c>
      <c r="H1985" s="126">
        <f>Sections!GV323</f>
        <v>44.023695968776693</v>
      </c>
      <c r="I1985" s="126">
        <f>I1984+Sections!GW323</f>
        <v>83.838232655505593</v>
      </c>
    </row>
    <row r="1986" spans="2:9">
      <c r="B1986" s="126">
        <f>B$1687+Sections!GN324</f>
        <v>3399.2908861199999</v>
      </c>
      <c r="C1986" s="126">
        <f>Sections!GO324</f>
        <v>44.023695968776693</v>
      </c>
      <c r="D1986" s="126">
        <f>Sections!GP324</f>
        <v>158.48530548759609</v>
      </c>
      <c r="E1986" s="8">
        <f>Sections!GQ324</f>
        <v>3</v>
      </c>
      <c r="F1986" s="120">
        <f>Sections!HE324</f>
        <v>-9.1128978832774781</v>
      </c>
      <c r="G1986" s="126">
        <f>Sections!GX324</f>
        <v>348.85544521523133</v>
      </c>
      <c r="H1986" s="126">
        <f>Sections!GV324</f>
        <v>43.816207172514716</v>
      </c>
      <c r="I1986" s="126">
        <f>I1985+Sections!GW324</f>
        <v>83.861001350921654</v>
      </c>
    </row>
    <row r="1987" spans="2:9">
      <c r="B1987" s="126">
        <f>B$1687+Sections!GN325</f>
        <v>3400.2908861199999</v>
      </c>
      <c r="C1987" s="126">
        <f>Sections!GO325</f>
        <v>43.816207172514716</v>
      </c>
      <c r="D1987" s="126">
        <f>Sections!GP325</f>
        <v>157.73834582105297</v>
      </c>
      <c r="E1987" s="8">
        <f>Sections!GQ325</f>
        <v>3</v>
      </c>
      <c r="F1987" s="120">
        <f>Sections!HE325</f>
        <v>-9.1253245622092205</v>
      </c>
      <c r="G1987" s="126">
        <f>Sections!GX325</f>
        <v>345.57480197725141</v>
      </c>
      <c r="H1987" s="126">
        <f>Sections!GV325</f>
        <v>43.607446174481616</v>
      </c>
      <c r="I1987" s="126">
        <f>I1986+Sections!GW325</f>
        <v>83.88387845481094</v>
      </c>
    </row>
    <row r="1988" spans="2:9">
      <c r="B1988" s="126">
        <f>B$1687+Sections!GN326</f>
        <v>3401.2908861199999</v>
      </c>
      <c r="C1988" s="126">
        <f>Sections!GO326</f>
        <v>43.607446174481616</v>
      </c>
      <c r="D1988" s="126">
        <f>Sections!GP326</f>
        <v>156.98680622813382</v>
      </c>
      <c r="E1988" s="8">
        <f>Sections!GQ326</f>
        <v>3</v>
      </c>
      <c r="F1988" s="120">
        <f>Sections!HE326</f>
        <v>-9.1377681866122327</v>
      </c>
      <c r="G1988" s="126">
        <f>Sections!GX326</f>
        <v>342.28968513485603</v>
      </c>
      <c r="H1988" s="126">
        <f>Sections!GV326</f>
        <v>43.397394224620065</v>
      </c>
      <c r="I1988" s="126">
        <f>I1987+Sections!GW326</f>
        <v>83.906865681622989</v>
      </c>
    </row>
    <row r="1989" spans="2:9">
      <c r="B1989" s="126">
        <f>B$1687+Sections!GN327</f>
        <v>3402.2908861199999</v>
      </c>
      <c r="C1989" s="126">
        <f>Sections!GO327</f>
        <v>43.397394224620065</v>
      </c>
      <c r="D1989" s="126">
        <f>Sections!GP327</f>
        <v>156.23061920863225</v>
      </c>
      <c r="E1989" s="8">
        <f>Sections!GQ327</f>
        <v>3</v>
      </c>
      <c r="F1989" s="120">
        <f>Sections!HE327</f>
        <v>-9.1502287795939772</v>
      </c>
      <c r="G1989" s="126">
        <f>Sections!GX327</f>
        <v>339.00008858767563</v>
      </c>
      <c r="H1989" s="126">
        <f>Sections!GV327</f>
        <v>43.18603209288738</v>
      </c>
      <c r="I1989" s="126">
        <f>I1988+Sections!GW327</f>
        <v>83.929964790598717</v>
      </c>
    </row>
    <row r="1990" spans="2:9">
      <c r="B1990" s="126">
        <f>B$1687+Sections!GN328</f>
        <v>3403.2908861199999</v>
      </c>
      <c r="C1990" s="126">
        <f>Sections!GO328</f>
        <v>43.18603209288738</v>
      </c>
      <c r="D1990" s="126">
        <f>Sections!GP328</f>
        <v>155.46971553439457</v>
      </c>
      <c r="E1990" s="8">
        <f>Sections!GQ328</f>
        <v>3</v>
      </c>
      <c r="F1990" s="120">
        <f>Sections!HE328</f>
        <v>-9.1627063642934239</v>
      </c>
      <c r="G1990" s="126">
        <f>Sections!GX328</f>
        <v>335.70600622702176</v>
      </c>
      <c r="H1990" s="126">
        <f>Sections!GV328</f>
        <v>42.973340051703126</v>
      </c>
      <c r="I1990" s="126">
        <f>I1989+Sections!GW328</f>
        <v>83.953177587421834</v>
      </c>
    </row>
    <row r="1991" spans="2:9">
      <c r="B1991" s="126">
        <f>B$1687+Sections!GN329</f>
        <v>3404.2908861199999</v>
      </c>
      <c r="C1991" s="126">
        <f>Sections!GO329</f>
        <v>42.973340051703126</v>
      </c>
      <c r="D1991" s="126">
        <f>Sections!GP329</f>
        <v>154.70402418613125</v>
      </c>
      <c r="E1991" s="8">
        <f>Sections!GQ329</f>
        <v>3</v>
      </c>
      <c r="F1991" s="120">
        <f>Sections!HE329</f>
        <v>-9.1752009638810961</v>
      </c>
      <c r="G1991" s="126">
        <f>Sections!GX329</f>
        <v>332.40743193587616</v>
      </c>
      <c r="H1991" s="126">
        <f>Sections!GV329</f>
        <v>42.759297857560171</v>
      </c>
      <c r="I1991" s="126">
        <f>I1990+Sections!GW329</f>
        <v>83.976505925949297</v>
      </c>
    </row>
    <row r="1992" spans="2:9">
      <c r="B1992" s="126">
        <f>B$1687+Sections!GN330</f>
        <v>3405.2908861199999</v>
      </c>
      <c r="C1992" s="126">
        <f>Sections!GO330</f>
        <v>42.759297857560171</v>
      </c>
      <c r="D1992" s="126">
        <f>Sections!GP330</f>
        <v>153.93347228721663</v>
      </c>
      <c r="E1992" s="8">
        <f>Sections!GQ330</f>
        <v>2</v>
      </c>
      <c r="F1992" s="120">
        <f>Sections!HE330</f>
        <v>-9.1877126015591148</v>
      </c>
      <c r="G1992" s="126">
        <f>Sections!GX330</f>
        <v>329.10435958887894</v>
      </c>
      <c r="H1992" s="126">
        <f>Sections!GV330</f>
        <v>42.543884731750005</v>
      </c>
      <c r="I1992" s="126">
        <f>I1991+Sections!GW330</f>
        <v>83.999951710025485</v>
      </c>
    </row>
    <row r="1993" spans="2:9">
      <c r="B1993" s="126">
        <f>B$1687+Sections!GN331</f>
        <v>3406.2908861199999</v>
      </c>
      <c r="C1993" s="126">
        <f>Sections!GO331</f>
        <v>42.543884731750005</v>
      </c>
      <c r="D1993" s="126">
        <f>Sections!GP331</f>
        <v>153.15798503430003</v>
      </c>
      <c r="E1993" s="8">
        <f>Sections!GQ331</f>
        <v>2</v>
      </c>
      <c r="F1993" s="120">
        <f>Sections!HE331</f>
        <v>-9.2002413005612418</v>
      </c>
      <c r="G1993" s="126">
        <f>Sections!GX331</f>
        <v>325.79678305231761</v>
      </c>
      <c r="H1993" s="126">
        <f>Sections!GV331</f>
        <v>42.327079340149474</v>
      </c>
      <c r="I1993" s="126">
        <f>I1992+Sections!GW331</f>
        <v>84.023516895385058</v>
      </c>
    </row>
    <row r="1994" spans="2:9">
      <c r="B1994" s="126">
        <f>B$1687+Sections!GN332</f>
        <v>3407.2908861199999</v>
      </c>
      <c r="C1994" s="126">
        <f>Sections!GO332</f>
        <v>42.327079340149474</v>
      </c>
      <c r="D1994" s="126">
        <f>Sections!GP332</f>
        <v>152.37748562453811</v>
      </c>
      <c r="E1994" s="8">
        <f>Sections!GQ332</f>
        <v>2</v>
      </c>
      <c r="F1994" s="120">
        <f>Sections!HE332</f>
        <v>-9.2127870841529163</v>
      </c>
      <c r="G1994" s="126">
        <f>Sections!GX332</f>
        <v>322.48469618411548</v>
      </c>
      <c r="H1994" s="126">
        <f>Sections!GV332</f>
        <v>42.10885977201238</v>
      </c>
      <c r="I1994" s="126">
        <f>I1993+Sections!GW332</f>
        <v>84.047203491649981</v>
      </c>
    </row>
    <row r="1995" spans="2:9">
      <c r="B1995" s="126">
        <f>B$1687+Sections!GN333</f>
        <v>3408.2908861199999</v>
      </c>
      <c r="C1995" s="126">
        <f>Sections!GO333</f>
        <v>42.10885977201238</v>
      </c>
      <c r="D1995" s="126">
        <f>Sections!GP333</f>
        <v>151.59189517924457</v>
      </c>
      <c r="E1995" s="8">
        <f>Sections!GQ333</f>
        <v>2</v>
      </c>
      <c r="F1995" s="120">
        <f>Sections!HE333</f>
        <v>-9.2253499756313069</v>
      </c>
      <c r="G1995" s="126">
        <f>Sections!GX333</f>
        <v>319.16809283382042</v>
      </c>
      <c r="H1995" s="126">
        <f>Sections!GV333</f>
        <v>41.889203517705369</v>
      </c>
      <c r="I1995" s="126">
        <f>I1994+Sections!GW333</f>
        <v>84.071013564426323</v>
      </c>
    </row>
    <row r="1996" spans="2:9">
      <c r="B1996" s="126">
        <f>B$1687+Sections!GN334</f>
        <v>3409.2908861199999</v>
      </c>
      <c r="C1996" s="126">
        <f>Sections!GO334</f>
        <v>41.889203517705369</v>
      </c>
      <c r="D1996" s="126">
        <f>Sections!GP334</f>
        <v>150.80113266373934</v>
      </c>
      <c r="E1996" s="8">
        <f>Sections!GQ334</f>
        <v>2</v>
      </c>
      <c r="F1996" s="120">
        <f>Sections!HE334</f>
        <v>-9.2379299983253489</v>
      </c>
      <c r="G1996" s="126">
        <f>Sections!GX334</f>
        <v>315.84696684259319</v>
      </c>
      <c r="H1996" s="126">
        <f>Sections!GV334</f>
        <v>41.66808744532306</v>
      </c>
      <c r="I1996" s="126">
        <f>I1995+Sections!GW334</f>
        <v>84.094949237507024</v>
      </c>
    </row>
    <row r="1997" spans="2:9">
      <c r="B1997" s="126">
        <f>B$1687+Sections!GN335</f>
        <v>3410.2908861199999</v>
      </c>
      <c r="C1997" s="126">
        <f>Sections!GO335</f>
        <v>41.66808744532306</v>
      </c>
      <c r="D1997" s="126">
        <f>Sections!GP335</f>
        <v>150.00511480316302</v>
      </c>
      <c r="E1997" s="8">
        <f>Sections!GQ335</f>
        <v>2</v>
      </c>
      <c r="F1997" s="120">
        <f>Sections!HE335</f>
        <v>-9.2505271755957938</v>
      </c>
      <c r="G1997" s="126">
        <f>Sections!GX335</f>
        <v>312.52131204319608</v>
      </c>
      <c r="H1997" s="126">
        <f>Sections!GV335</f>
        <v>41.445487776112586</v>
      </c>
      <c r="I1997" s="126">
        <f>I1996+Sections!GW335</f>
        <v>84.119012695187337</v>
      </c>
    </row>
    <row r="1998" spans="2:9">
      <c r="B1998" s="126">
        <f>B$1687+Sections!GN336</f>
        <v>3411.2908861199999</v>
      </c>
      <c r="C1998" s="126">
        <f>Sections!GO336</f>
        <v>41.445487776112586</v>
      </c>
      <c r="D1998" s="126">
        <f>Sections!GP336</f>
        <v>149.20375599400532</v>
      </c>
      <c r="E1998" s="8">
        <f>Sections!GQ336</f>
        <v>2</v>
      </c>
      <c r="F1998" s="120">
        <f>Sections!HE336</f>
        <v>-9.2631415308352416</v>
      </c>
      <c r="G1998" s="126">
        <f>Sections!GX336</f>
        <v>309.19112225998163</v>
      </c>
      <c r="H1998" s="126">
        <f>Sections!GV336</f>
        <v>41.221380058632526</v>
      </c>
      <c r="I1998" s="126">
        <f>I1997+Sections!GW336</f>
        <v>84.143206184699949</v>
      </c>
    </row>
    <row r="1999" spans="2:9">
      <c r="B1999" s="126">
        <f>B$1687+Sections!GN337</f>
        <v>3412.2908861199999</v>
      </c>
      <c r="C1999" s="126">
        <f>Sections!GO337</f>
        <v>41.221380058632526</v>
      </c>
      <c r="D1999" s="126">
        <f>Sections!GP337</f>
        <v>148.39696821107711</v>
      </c>
      <c r="E1999" s="8">
        <f>Sections!GQ337</f>
        <v>2</v>
      </c>
      <c r="F1999" s="120">
        <f>Sections!HE337</f>
        <v>-9.275773087468199</v>
      </c>
      <c r="G1999" s="126">
        <f>Sections!GX337</f>
        <v>305.85639130888092</v>
      </c>
      <c r="H1999" s="126">
        <f>Sections!GV337</f>
        <v>40.995739141565565</v>
      </c>
      <c r="I1999" s="126">
        <f>I1998+Sections!GW337</f>
        <v>84.167532018777521</v>
      </c>
    </row>
    <row r="2000" spans="2:9">
      <c r="B2000" s="126">
        <f>B$1687+Sections!GN338</f>
        <v>3413.2908861199999</v>
      </c>
      <c r="C2000" s="126">
        <f>Sections!GO338</f>
        <v>40.995739141565565</v>
      </c>
      <c r="D2000" s="126">
        <f>Sections!GP338</f>
        <v>147.58466090963603</v>
      </c>
      <c r="E2000" s="8">
        <f>Sections!GQ338</f>
        <v>2</v>
      </c>
      <c r="F2000" s="120">
        <f>Sections!HE338</f>
        <v>-9.2884218689511098</v>
      </c>
      <c r="G2000" s="126">
        <f>Sections!GX338</f>
        <v>302.51711299739236</v>
      </c>
      <c r="H2000" s="126">
        <f>Sections!GV338</f>
        <v>40.768539145098011</v>
      </c>
      <c r="I2000" s="126">
        <f>I1999+Sections!GW338</f>
        <v>84.191992578350835</v>
      </c>
    </row>
    <row r="2001" spans="2:9">
      <c r="B2001" s="126">
        <f>B$1687+Sections!GN339</f>
        <v>3414.2908861199999</v>
      </c>
      <c r="C2001" s="126">
        <f>Sections!GO339</f>
        <v>40.768539145098011</v>
      </c>
      <c r="D2001" s="126">
        <f>Sections!GP339</f>
        <v>146.76674092235285</v>
      </c>
      <c r="E2001" s="8">
        <f>Sections!GQ339</f>
        <v>2</v>
      </c>
      <c r="F2001" s="120">
        <f>Sections!HE339</f>
        <v>-9.3010878987724066</v>
      </c>
      <c r="G2001" s="126">
        <f>Sections!GX339</f>
        <v>299.17328112457</v>
      </c>
      <c r="H2001" s="126">
        <f>Sections!GV339</f>
        <v>40.539753430772663</v>
      </c>
      <c r="I2001" s="126">
        <f>I2000+Sections!GW339</f>
        <v>84.216590315391414</v>
      </c>
    </row>
    <row r="2002" spans="2:9">
      <c r="B2002" s="126">
        <f>B$1687+Sections!GN340</f>
        <v>3415.2908861199999</v>
      </c>
      <c r="C2002" s="126">
        <f>Sections!GO340</f>
        <v>40.539753430772663</v>
      </c>
      <c r="D2002" s="126">
        <f>Sections!GP340</f>
        <v>145.9431123507816</v>
      </c>
      <c r="E2002" s="8">
        <f>Sections!GQ340</f>
        <v>2</v>
      </c>
      <c r="F2002" s="120">
        <f>Sections!HE340</f>
        <v>-9.3137712004525515</v>
      </c>
      <c r="G2002" s="126">
        <f>Sections!GX340</f>
        <v>295.82488948101189</v>
      </c>
      <c r="H2002" s="126">
        <f>Sections!GV340</f>
        <v>40.309354569714195</v>
      </c>
      <c r="I2002" s="126">
        <f>I2001+Sections!GW340</f>
        <v>84.24132775590823</v>
      </c>
    </row>
    <row r="2003" spans="2:9">
      <c r="B2003" s="126">
        <f>B$1687+Sections!GN341</f>
        <v>3416.2908861199999</v>
      </c>
      <c r="C2003" s="126">
        <f>Sections!GO341</f>
        <v>40.309354569714195</v>
      </c>
      <c r="D2003" s="126">
        <f>Sections!GP341</f>
        <v>145.1136764509711</v>
      </c>
      <c r="E2003" s="8">
        <f>Sections!GQ341</f>
        <v>2</v>
      </c>
      <c r="F2003" s="120">
        <f>Sections!HE341</f>
        <v>-9.3264717975440767</v>
      </c>
      <c r="G2003" s="126">
        <f>Sections!GX341</f>
        <v>292.47193184884895</v>
      </c>
      <c r="H2003" s="126">
        <f>Sections!GV341</f>
        <v>40.077314309118201</v>
      </c>
      <c r="I2003" s="126">
        <f>I2002+Sections!GW341</f>
        <v>84.266207503108788</v>
      </c>
    </row>
    <row r="2004" spans="2:9">
      <c r="B2004" s="126">
        <f>B$1687+Sections!GN342</f>
        <v>3417.2908861199999</v>
      </c>
      <c r="C2004" s="126">
        <f>Sections!GO342</f>
        <v>40.077314309118201</v>
      </c>
      <c r="D2004" s="126">
        <f>Sections!GP342</f>
        <v>144.27833151282553</v>
      </c>
      <c r="E2004" s="8">
        <f>Sections!GQ342</f>
        <v>2</v>
      </c>
      <c r="F2004" s="120">
        <f>Sections!HE342</f>
        <v>-9.3391897136316384</v>
      </c>
      <c r="G2004" s="126">
        <f>Sections!GX342</f>
        <v>289.11440200173308</v>
      </c>
      <c r="H2004" s="126">
        <f>Sections!GV342</f>
        <v>39.843603536886405</v>
      </c>
      <c r="I2004" s="126">
        <f>I2003+Sections!GW342</f>
        <v>84.291232240735724</v>
      </c>
    </row>
    <row r="2005" spans="2:9">
      <c r="B2005" s="126">
        <f>B$1687+Sections!GN343</f>
        <v>3418.2908861199999</v>
      </c>
      <c r="C2005" s="126">
        <f>Sections!GO343</f>
        <v>39.843603536886405</v>
      </c>
      <c r="D2005" s="126">
        <f>Sections!GP343</f>
        <v>143.43697273279108</v>
      </c>
      <c r="E2005" s="8">
        <f>Sections!GQ343</f>
        <v>2</v>
      </c>
      <c r="F2005" s="120">
        <f>Sections!HE343</f>
        <v>-9.3519249723320446</v>
      </c>
      <c r="G2005" s="126">
        <f>Sections!GX343</f>
        <v>285.7522937048256</v>
      </c>
      <c r="H2005" s="126">
        <f>Sections!GV343</f>
        <v>39.608192244281014</v>
      </c>
      <c r="I2005" s="126">
        <f>I2004+Sections!GW343</f>
        <v>84.316404736591053</v>
      </c>
    </row>
    <row r="2006" spans="2:9">
      <c r="B2006" s="126">
        <f>B$1687+Sections!GN344</f>
        <v>3419.2908861199999</v>
      </c>
      <c r="C2006" s="126">
        <f>Sections!GO344</f>
        <v>39.608192244281014</v>
      </c>
      <c r="D2006" s="126">
        <f>Sections!GP344</f>
        <v>142.58949207941166</v>
      </c>
      <c r="E2006" s="8">
        <f>Sections!GQ344</f>
        <v>2</v>
      </c>
      <c r="F2006" s="120">
        <f>Sections!HE344</f>
        <v>-9.3646775972943157</v>
      </c>
      <c r="G2006" s="126">
        <f>Sections!GX344</f>
        <v>282.38560071478605</v>
      </c>
      <c r="H2006" s="126">
        <f>Sections!GV344</f>
        <v>39.371049486460656</v>
      </c>
      <c r="I2006" s="126">
        <f>I2005+Sections!GW344</f>
        <v>84.341727846261037</v>
      </c>
    </row>
    <row r="2007" spans="2:9">
      <c r="B2007" s="126">
        <f>B$1687+Sections!GN345</f>
        <v>3420.2908861199999</v>
      </c>
      <c r="C2007" s="126">
        <f>Sections!GO345</f>
        <v>39.371049486460656</v>
      </c>
      <c r="D2007" s="126">
        <f>Sections!GP345</f>
        <v>141.73577815125836</v>
      </c>
      <c r="E2007" s="8">
        <f>Sections!GQ345</f>
        <v>2</v>
      </c>
      <c r="F2007" s="120">
        <f>Sections!HE345</f>
        <v>-9.3774476121997168</v>
      </c>
      <c r="G2007" s="126">
        <f>Sections!GX345</f>
        <v>279.01431677976007</v>
      </c>
      <c r="H2007" s="126">
        <f>Sections!GV345</f>
        <v>39.132143340749103</v>
      </c>
      <c r="I2007" s="126">
        <f>I2006+Sections!GW345</f>
        <v>84.367204517055839</v>
      </c>
    </row>
    <row r="2008" spans="2:9">
      <c r="B2008" s="126">
        <f>B$1687+Sections!GN346</f>
        <v>3421.2908861199999</v>
      </c>
      <c r="C2008" s="126">
        <f>Sections!GO346</f>
        <v>39.132143340749103</v>
      </c>
      <c r="D2008" s="126">
        <f>Sections!GP346</f>
        <v>140.87571602669678</v>
      </c>
      <c r="E2008" s="8">
        <f>Sections!GQ346</f>
        <v>2</v>
      </c>
      <c r="F2008" s="120">
        <f>Sections!HE346</f>
        <v>-9.3902350407618087</v>
      </c>
      <c r="G2008" s="126">
        <f>Sections!GX346</f>
        <v>275.6384356393682</v>
      </c>
      <c r="H2008" s="126">
        <f>Sections!GV346</f>
        <v>38.891440862475264</v>
      </c>
      <c r="I2008" s="126">
        <f>I2007+Sections!GW346</f>
        <v>84.392837792179307</v>
      </c>
    </row>
    <row r="2009" spans="2:9">
      <c r="B2009" s="126">
        <f>B$1687+Sections!GN347</f>
        <v>3422.2908861199999</v>
      </c>
      <c r="C2009" s="126">
        <f>Sections!GO347</f>
        <v>38.891440862475264</v>
      </c>
      <c r="D2009" s="126">
        <f>Sections!GP347</f>
        <v>140.00918710491095</v>
      </c>
      <c r="E2009" s="8">
        <f>Sections!GQ347</f>
        <v>2</v>
      </c>
      <c r="F2009" s="120">
        <f>Sections!HE347</f>
        <v>-9.4030399067264838</v>
      </c>
      <c r="G2009" s="126">
        <f>Sections!GX347</f>
        <v>272.25795102469391</v>
      </c>
      <c r="H2009" s="126">
        <f>Sections!GV347</f>
        <v>38.648908038209278</v>
      </c>
      <c r="I2009" s="126">
        <f>I2008+Sections!GW347</f>
        <v>84.418630815145477</v>
      </c>
    </row>
    <row r="2010" spans="2:9">
      <c r="B2010" s="126">
        <f>B$1687+Sections!GN348</f>
        <v>3423.2908861199999</v>
      </c>
      <c r="C2010" s="126">
        <f>Sections!GO348</f>
        <v>38.648908038209278</v>
      </c>
      <c r="D2010" s="126">
        <f>Sections!GP348</f>
        <v>139.1360689375534</v>
      </c>
      <c r="E2010" s="8">
        <f>Sections!GQ348</f>
        <v>2</v>
      </c>
      <c r="F2010" s="120">
        <f>Sections!HE348</f>
        <v>-9.4158622338720193</v>
      </c>
      <c r="G2010" s="126">
        <f>Sections!GX348</f>
        <v>268.87285665827238</v>
      </c>
      <c r="H2010" s="126">
        <f>Sections!GV348</f>
        <v>38.404509736204339</v>
      </c>
      <c r="I2010" s="126">
        <f>I2009+Sections!GW348</f>
        <v>84.444586834459969</v>
      </c>
    </row>
    <row r="2011" spans="2:9">
      <c r="B2011" s="126">
        <f>B$1687+Sections!GN349</f>
        <v>3424.2908861199999</v>
      </c>
      <c r="C2011" s="126">
        <f>Sections!GO349</f>
        <v>38.404509736204339</v>
      </c>
      <c r="D2011" s="126">
        <f>Sections!GP349</f>
        <v>138.25623505033562</v>
      </c>
      <c r="E2011" s="8">
        <f>Sections!GQ349</f>
        <v>2</v>
      </c>
      <c r="F2011" s="120">
        <f>Sections!HE349</f>
        <v>-9.4287020460091178</v>
      </c>
      <c r="G2011" s="126">
        <f>Sections!GX349</f>
        <v>265.48314625407852</v>
      </c>
      <c r="H2011" s="126">
        <f>Sections!GV349</f>
        <v>38.158209653837218</v>
      </c>
      <c r="I2011" s="126">
        <f>I2010+Sections!GW349</f>
        <v>84.470709208585831</v>
      </c>
    </row>
    <row r="2012" spans="2:9">
      <c r="B2012" s="126">
        <f>B$1687+Sections!GN350</f>
        <v>3425.2908861199999</v>
      </c>
      <c r="C2012" s="126">
        <f>Sections!GO350</f>
        <v>38.158209653837218</v>
      </c>
      <c r="D2012" s="126">
        <f>Sections!GP350</f>
        <v>137.36955475381399</v>
      </c>
      <c r="E2012" s="8">
        <f>Sections!GQ350</f>
        <v>2</v>
      </c>
      <c r="F2012" s="120">
        <f>Sections!HE350</f>
        <v>-9.4415593669809468</v>
      </c>
      <c r="G2012" s="126">
        <f>Sections!GX350</f>
        <v>262.08881351751529</v>
      </c>
      <c r="H2012" s="126">
        <f>Sections!GV350</f>
        <v>37.909970261822075</v>
      </c>
      <c r="I2012" s="126">
        <f>I2011+Sections!GW350</f>
        <v>84.497001411215336</v>
      </c>
    </row>
    <row r="2013" spans="2:9">
      <c r="B2013" s="126">
        <f>B$1687+Sections!GN351</f>
        <v>3426.2908861199999</v>
      </c>
      <c r="C2013" s="126">
        <f>Sections!GO351</f>
        <v>37.909970261822075</v>
      </c>
      <c r="D2013" s="126">
        <f>Sections!GP351</f>
        <v>136.47589294255948</v>
      </c>
      <c r="E2013" s="8">
        <f>Sections!GQ351</f>
        <v>2</v>
      </c>
      <c r="F2013" s="120">
        <f>Sections!HE351</f>
        <v>-9.4544342206631953</v>
      </c>
      <c r="G2013" s="126">
        <f>Sections!GX351</f>
        <v>258.68985214540214</v>
      </c>
      <c r="H2013" s="126">
        <f>Sections!GV351</f>
        <v>37.659752744951838</v>
      </c>
      <c r="I2013" s="126">
        <f>I2012+Sections!GW351</f>
        <v>84.523467036871011</v>
      </c>
    </row>
    <row r="2014" spans="2:9">
      <c r="B2014" s="126">
        <f>B$1687+Sections!GN352</f>
        <v>3427.2908861199999</v>
      </c>
      <c r="C2014" s="126">
        <f>Sections!GO352</f>
        <v>37.659752744951838</v>
      </c>
      <c r="D2014" s="126">
        <f>Sections!GP352</f>
        <v>135.57510988182662</v>
      </c>
      <c r="E2014" s="8">
        <f>Sections!GQ352</f>
        <v>2</v>
      </c>
      <c r="F2014" s="120">
        <f>Sections!HE352</f>
        <v>-9.4673266309640987</v>
      </c>
      <c r="G2014" s="126">
        <f>Sections!GX352</f>
        <v>255.28625582596334</v>
      </c>
      <c r="H2014" s="126">
        <f>Sections!GV352</f>
        <v>37.407516939099011</v>
      </c>
      <c r="I2014" s="126">
        <f>I2013+Sections!GW352</f>
        <v>84.550109806861414</v>
      </c>
    </row>
    <row r="2015" spans="2:9">
      <c r="B2015" s="126">
        <f>B$1687+Sections!GN353</f>
        <v>3428.2908861199999</v>
      </c>
      <c r="C2015" s="126">
        <f>Sections!GO353</f>
        <v>37.407516939099011</v>
      </c>
      <c r="D2015" s="126">
        <f>Sections!GP353</f>
        <v>134.66706098075645</v>
      </c>
      <c r="E2015" s="8">
        <f>Sections!GQ353</f>
        <v>2</v>
      </c>
      <c r="F2015" s="120">
        <f>Sections!HE353</f>
        <v>-9.4802366218245044</v>
      </c>
      <c r="G2015" s="126">
        <f>Sections!GX353</f>
        <v>251.87801823881631</v>
      </c>
      <c r="H2015" s="126">
        <f>Sections!GV353</f>
        <v>37.153221264182875</v>
      </c>
      <c r="I2015" s="126">
        <f>I2014+Sections!GW353</f>
        <v>84.576933575619535</v>
      </c>
    </row>
    <row r="2016" spans="2:9">
      <c r="B2016" s="126">
        <f>B$1687+Sections!GN354</f>
        <v>3429.2908861199999</v>
      </c>
      <c r="C2016" s="126">
        <f>Sections!GO354</f>
        <v>37.153221264182875</v>
      </c>
      <c r="D2016" s="126">
        <f>Sections!GP354</f>
        <v>133.75159655105836</v>
      </c>
      <c r="E2016" s="8">
        <f>Sections!GQ354</f>
        <v>2</v>
      </c>
      <c r="F2016" s="120">
        <f>Sections!HE354</f>
        <v>-9.4931642172179007</v>
      </c>
      <c r="G2016" s="126">
        <f>Sections!GX354</f>
        <v>248.46513305495949</v>
      </c>
      <c r="H2016" s="126">
        <f>Sections!GV354</f>
        <v>36.896822652782646</v>
      </c>
      <c r="I2016" s="126">
        <f>I2015+Sections!GW354</f>
        <v>84.6039423374542</v>
      </c>
    </row>
    <row r="2017" spans="2:9">
      <c r="B2017" s="126">
        <f>B$1687+Sections!GN355</f>
        <v>3430.2908861199999</v>
      </c>
      <c r="C2017" s="126">
        <f>Sections!GO355</f>
        <v>36.896822652782646</v>
      </c>
      <c r="D2017" s="126">
        <f>Sections!GP355</f>
        <v>132.82856155001753</v>
      </c>
      <c r="E2017" s="8">
        <f>Sections!GQ355</f>
        <v>2</v>
      </c>
      <c r="F2017" s="120">
        <f>Sections!HE355</f>
        <v>-9.5061094411504712</v>
      </c>
      <c r="G2017" s="126">
        <f>Sections!GX355</f>
        <v>245.04759393676102</v>
      </c>
      <c r="H2017" s="126">
        <f>Sections!GV355</f>
        <v>36.638276474045469</v>
      </c>
      <c r="I2017" s="126">
        <f>I2016+Sections!GW355</f>
        <v>84.631140233747928</v>
      </c>
    </row>
    <row r="2018" spans="2:9">
      <c r="B2018" s="126">
        <f>B$1687+Sections!GN356</f>
        <v>3431.2908861199999</v>
      </c>
      <c r="C2018" s="126">
        <f>Sections!GO356</f>
        <v>36.638276474045469</v>
      </c>
      <c r="D2018" s="126">
        <f>Sections!GP356</f>
        <v>131.89779530656369</v>
      </c>
      <c r="E2018" s="8">
        <f>Sections!GQ356</f>
        <v>2</v>
      </c>
      <c r="F2018" s="120">
        <f>Sections!HE356</f>
        <v>-9.5190723176611307</v>
      </c>
      <c r="G2018" s="126">
        <f>Sections!GX356</f>
        <v>241.62539453794685</v>
      </c>
      <c r="H2018" s="126">
        <f>Sections!GV356</f>
        <v>36.377536452504195</v>
      </c>
      <c r="I2018" s="126">
        <f>I2017+Sections!GW356</f>
        <v>84.658531560637783</v>
      </c>
    </row>
    <row r="2019" spans="2:9">
      <c r="B2019" s="126">
        <f>B$1687+Sections!GN357</f>
        <v>3432.2908861199999</v>
      </c>
      <c r="C2019" s="126">
        <f>Sections!GO357</f>
        <v>36.377536452504195</v>
      </c>
      <c r="D2019" s="126">
        <f>Sections!GP357</f>
        <v>130.9591312290151</v>
      </c>
      <c r="E2019" s="8">
        <f>Sections!GQ357</f>
        <v>2</v>
      </c>
      <c r="F2019" s="120">
        <f>Sections!HE357</f>
        <v>-9.5320528708215786</v>
      </c>
      <c r="G2019" s="126">
        <f>Sections!GX357</f>
        <v>238.19852850358885</v>
      </c>
      <c r="H2019" s="126">
        <f>Sections!GV357</f>
        <v>36.114554581382123</v>
      </c>
      <c r="I2019" s="126">
        <f>I2018+Sections!GW357</f>
        <v>84.686120777219557</v>
      </c>
    </row>
    <row r="2020" spans="2:9">
      <c r="B2020" s="126">
        <f>B$1687+Sections!GN358</f>
        <v>3433.2908861199999</v>
      </c>
      <c r="C2020" s="126">
        <f>Sections!GO358</f>
        <v>36.114554581382123</v>
      </c>
      <c r="D2020" s="126">
        <f>Sections!GP358</f>
        <v>130.01239649297565</v>
      </c>
      <c r="E2020" s="8">
        <f>Sections!GQ358</f>
        <v>2</v>
      </c>
      <c r="F2020" s="120">
        <f>Sections!HE358</f>
        <v>-9.5450511247363341</v>
      </c>
      <c r="G2020" s="126">
        <f>Sections!GX358</f>
        <v>234.76698947009311</v>
      </c>
      <c r="H2020" s="126">
        <f>Sections!GV358</f>
        <v>35.849281029919631</v>
      </c>
      <c r="I2020" s="126">
        <f>I2019+Sections!GW358</f>
        <v>84.713912514319318</v>
      </c>
    </row>
    <row r="2021" spans="2:9">
      <c r="B2021" s="126">
        <f>B$1687+Sections!GN359</f>
        <v>3434.2908861199999</v>
      </c>
      <c r="C2021" s="126">
        <f>Sections!GO359</f>
        <v>35.849281029919631</v>
      </c>
      <c r="D2021" s="126">
        <f>Sections!GP359</f>
        <v>129.05741170771068</v>
      </c>
      <c r="E2021" s="8">
        <f>Sections!GQ359</f>
        <v>2</v>
      </c>
      <c r="F2021" s="120">
        <f>Sections!HE359</f>
        <v>-9.5580671035427933</v>
      </c>
      <c r="G2021" s="126">
        <f>Sections!GX359</f>
        <v>231.33077106518797</v>
      </c>
      <c r="H2021" s="126">
        <f>Sections!GV359</f>
        <v>35.581664044210605</v>
      </c>
      <c r="I2021" s="126">
        <f>I2020+Sections!GW359</f>
        <v>84.741911583881176</v>
      </c>
    </row>
    <row r="2022" spans="2:9">
      <c r="B2022" s="126">
        <f>B$1687+Sections!GN360</f>
        <v>3435.2908861199999</v>
      </c>
      <c r="C2022" s="126">
        <f>Sections!GO360</f>
        <v>35.581664044210605</v>
      </c>
      <c r="D2022" s="126">
        <f>Sections!GP360</f>
        <v>128.09399055915819</v>
      </c>
      <c r="E2022" s="8">
        <f>Sections!GQ360</f>
        <v>2</v>
      </c>
      <c r="F2022" s="120">
        <f>Sections!HE360</f>
        <v>-9.5711008314112611</v>
      </c>
      <c r="G2022" s="126">
        <f>Sections!GX360</f>
        <v>227.88986690791256</v>
      </c>
      <c r="H2022" s="126">
        <f>Sections!GV360</f>
        <v>35.31164984098374</v>
      </c>
      <c r="I2022" s="126">
        <f>I2021+Sections!GW360</f>
        <v>84.770122989024955</v>
      </c>
    </row>
    <row r="2023" spans="2:9">
      <c r="B2023" s="126">
        <f>B$1687+Sections!GN361</f>
        <v>3436.2908861199999</v>
      </c>
      <c r="C2023" s="126">
        <f>Sections!GO361</f>
        <v>35.31164984098374</v>
      </c>
      <c r="D2023" s="126">
        <f>Sections!GP361</f>
        <v>127.12193942754146</v>
      </c>
      <c r="E2023" s="8">
        <f>Sections!GQ361</f>
        <v>2</v>
      </c>
      <c r="F2023" s="120">
        <f>Sections!HE361</f>
        <v>-9.5841523325450044</v>
      </c>
      <c r="G2023" s="126">
        <f>Sections!GX361</f>
        <v>224.44427060860446</v>
      </c>
      <c r="H2023" s="126">
        <f>Sections!GV361</f>
        <v>35.039182493704914</v>
      </c>
      <c r="I2023" s="126">
        <f>I2022+Sections!GW361</f>
        <v>84.798551934833085</v>
      </c>
    </row>
    <row r="2024" spans="2:9">
      <c r="B2024" s="126">
        <f>B$1687+Sections!GN362</f>
        <v>3437.2908861199999</v>
      </c>
      <c r="C2024" s="126">
        <f>Sections!GO362</f>
        <v>35.039182493704914</v>
      </c>
      <c r="D2024" s="126">
        <f>Sections!GP362</f>
        <v>126.1410569773377</v>
      </c>
      <c r="E2024" s="8">
        <f>Sections!GQ362</f>
        <v>2</v>
      </c>
      <c r="F2024" s="120">
        <f>Sections!HE362</f>
        <v>-9.5972216311802931</v>
      </c>
      <c r="G2024" s="126">
        <f>Sections!GX362</f>
        <v>220.99397576888825</v>
      </c>
      <c r="H2024" s="126">
        <f>Sections!GV362</f>
        <v>34.764203810310342</v>
      </c>
      <c r="I2024" s="126">
        <f>I2023+Sections!GW362</f>
        <v>84.827203839932494</v>
      </c>
    </row>
    <row r="2025" spans="2:9">
      <c r="B2025" s="126">
        <f>B$1687+Sections!GN363</f>
        <v>3438.2908861199999</v>
      </c>
      <c r="C2025" s="126">
        <f>Sections!GO363</f>
        <v>34.764203810310342</v>
      </c>
      <c r="D2025" s="126">
        <f>Sections!GP363</f>
        <v>125.15113371711723</v>
      </c>
      <c r="E2025" s="8">
        <f>Sections!GQ363</f>
        <v>2</v>
      </c>
      <c r="F2025" s="120">
        <f>Sections!HE363</f>
        <v>-9.610308751586448</v>
      </c>
      <c r="G2025" s="126">
        <f>Sections!GX363</f>
        <v>217.53897598166327</v>
      </c>
      <c r="H2025" s="126">
        <f>Sections!GV363</f>
        <v>34.486653201805815</v>
      </c>
      <c r="I2025" s="126">
        <f>I2024+Sections!GW363</f>
        <v>84.856084348944108</v>
      </c>
    </row>
    <row r="2026" spans="2:9">
      <c r="B2026" s="126">
        <f>B$1687+Sections!GN364</f>
        <v>3439.2908861199999</v>
      </c>
      <c r="C2026" s="126">
        <f>Sections!GO364</f>
        <v>34.486653201805815</v>
      </c>
      <c r="D2026" s="126">
        <f>Sections!GP364</f>
        <v>124.15195152650094</v>
      </c>
      <c r="E2026" s="8">
        <f>Sections!GQ364</f>
        <v>2</v>
      </c>
      <c r="F2026" s="120">
        <f>Sections!HE364</f>
        <v>-9.6234137180658834</v>
      </c>
      <c r="G2026" s="126">
        <f>Sections!GX364</f>
        <v>214.07926483109219</v>
      </c>
      <c r="H2026" s="126">
        <f>Sections!GV364</f>
        <v>34.206467540883139</v>
      </c>
      <c r="I2026" s="126">
        <f>I2025+Sections!GW364</f>
        <v>84.885199345880864</v>
      </c>
    </row>
    <row r="2027" spans="2:9">
      <c r="B2027" s="126">
        <f>B$1687+Sections!GN365</f>
        <v>3440.2908861199999</v>
      </c>
      <c r="C2027" s="126">
        <f>Sections!GO365</f>
        <v>34.206467540883139</v>
      </c>
      <c r="D2027" s="126">
        <f>Sections!GP365</f>
        <v>123.1432831471793</v>
      </c>
      <c r="E2027" s="8">
        <f>Sections!GQ365</f>
        <v>2</v>
      </c>
      <c r="F2027" s="120">
        <f>Sections!HE365</f>
        <v>-9.6365365549541551</v>
      </c>
      <c r="G2027" s="126">
        <f>Sections!GX365</f>
        <v>210.61483589258853</v>
      </c>
      <c r="H2027" s="126">
        <f>Sections!GV365</f>
        <v>33.923581009610167</v>
      </c>
      <c r="I2027" s="126">
        <f>I2026+Sections!GW365</f>
        <v>84.914554968584085</v>
      </c>
    </row>
    <row r="2028" spans="2:9">
      <c r="B2028" s="126">
        <f>B$1687+Sections!GN366</f>
        <v>3441.2908861199999</v>
      </c>
      <c r="C2028" s="126">
        <f>Sections!GO366</f>
        <v>33.923581009610167</v>
      </c>
      <c r="D2028" s="126">
        <f>Sections!GP366</f>
        <v>122.12489163459661</v>
      </c>
      <c r="E2028" s="8">
        <f>Sections!GQ366</f>
        <v>2</v>
      </c>
      <c r="F2028" s="120">
        <f>Sections!HE366</f>
        <v>-9.6496772866200011</v>
      </c>
      <c r="G2028" s="126">
        <f>Sections!GX366</f>
        <v>207.14568273280506</v>
      </c>
      <c r="H2028" s="126">
        <f>Sections!GV366</f>
        <v>33.637924935143424</v>
      </c>
      <c r="I2028" s="126">
        <f>I2027+Sections!GW366</f>
        <v>84.944157624298057</v>
      </c>
    </row>
    <row r="2029" spans="2:9">
      <c r="B2029" s="126">
        <f>B$1687+Sections!GN367</f>
        <v>3442.2908861199999</v>
      </c>
      <c r="C2029" s="126">
        <f>Sections!GO367</f>
        <v>33.637924935143424</v>
      </c>
      <c r="D2029" s="126">
        <f>Sections!GP367</f>
        <v>121.09652976651633</v>
      </c>
      <c r="E2029" s="8">
        <f>Sections!GQ367</f>
        <v>2</v>
      </c>
      <c r="F2029" s="120">
        <f>Sections!HE367</f>
        <v>-9.6628359374653918</v>
      </c>
      <c r="G2029" s="126">
        <f>Sections!GX367</f>
        <v>203.67179890962186</v>
      </c>
      <c r="H2029" s="126">
        <f>Sections!GV367</f>
        <v>33.349427612290633</v>
      </c>
      <c r="I2029" s="126">
        <f>I2028+Sections!GW367</f>
        <v>84.974014006494741</v>
      </c>
    </row>
    <row r="2030" spans="2:9">
      <c r="B2030" s="126">
        <f>B$1687+Sections!GN368</f>
        <v>3443.2908861199999</v>
      </c>
      <c r="C2030" s="126">
        <f>Sections!GO368</f>
        <v>33.349427612290633</v>
      </c>
      <c r="D2030" s="126">
        <f>Sections!GP368</f>
        <v>120.05793940424628</v>
      </c>
      <c r="E2030" s="8">
        <f>Sections!GQ368</f>
        <v>2</v>
      </c>
      <c r="F2030" s="120">
        <f>Sections!HE368</f>
        <v>-9.6760125319255721</v>
      </c>
      <c r="G2030" s="126">
        <f>Sections!GX368</f>
        <v>200.19317797213432</v>
      </c>
      <c r="H2030" s="126">
        <f>Sections!GV368</f>
        <v>33.058014111612358</v>
      </c>
      <c r="I2030" s="126">
        <f>I2029+Sections!GW368</f>
        <v>85.004131113073171</v>
      </c>
    </row>
    <row r="2031" spans="2:9">
      <c r="B2031" s="126">
        <f>B$1687+Sections!GN369</f>
        <v>3444.2908861199999</v>
      </c>
      <c r="C2031" s="126">
        <f>Sections!GO369</f>
        <v>33.058014111612358</v>
      </c>
      <c r="D2031" s="126">
        <f>Sections!GP369</f>
        <v>119.0088508018045</v>
      </c>
      <c r="E2031" s="8">
        <f>Sections!GQ369</f>
        <v>2</v>
      </c>
      <c r="F2031" s="120">
        <f>Sections!HE369</f>
        <v>-9.6892070944691078</v>
      </c>
      <c r="G2031" s="126">
        <f>Sections!GX369</f>
        <v>196.7098134606411</v>
      </c>
      <c r="H2031" s="126">
        <f>Sections!GV369</f>
        <v>32.763606071594495</v>
      </c>
      <c r="I2031" s="126">
        <f>I2030+Sections!GW369</f>
        <v>85.034516266073553</v>
      </c>
    </row>
    <row r="2032" spans="2:9">
      <c r="B2032" s="126">
        <f>B$1687+Sections!GN370</f>
        <v>3445.2908861199999</v>
      </c>
      <c r="C2032" s="126">
        <f>Sections!GO370</f>
        <v>32.763606071594495</v>
      </c>
      <c r="D2032" s="126">
        <f>Sections!GP370</f>
        <v>117.94898185774018</v>
      </c>
      <c r="E2032" s="8">
        <f>Sections!GQ370</f>
        <v>2</v>
      </c>
      <c r="F2032" s="120">
        <f>Sections!HE370</f>
        <v>-9.7024196495979282</v>
      </c>
      <c r="G2032" s="126">
        <f>Sections!GX370</f>
        <v>193.22169890663227</v>
      </c>
      <c r="H2032" s="126">
        <f>Sections!GV370</f>
        <v>32.466121473243888</v>
      </c>
      <c r="I2032" s="126">
        <f>I2031+Sections!GW370</f>
        <v>85.065177133062846</v>
      </c>
    </row>
    <row r="2033" spans="2:9">
      <c r="B2033" s="126">
        <f>B$1687+Sections!GN371</f>
        <v>3446.2908861199999</v>
      </c>
      <c r="C2033" s="126">
        <f>Sections!GO371</f>
        <v>32.466121473243888</v>
      </c>
      <c r="D2033" s="126">
        <f>Sections!GP371</f>
        <v>116.878037303678</v>
      </c>
      <c r="E2033" s="8">
        <f>Sections!GQ371</f>
        <v>1</v>
      </c>
      <c r="F2033" s="120">
        <f>Sections!HE371</f>
        <v>-9.7156502218473797</v>
      </c>
      <c r="G2033" s="126">
        <f>Sections!GX371</f>
        <v>189.72882783277703</v>
      </c>
      <c r="H2033" s="126">
        <f>Sections!GV371</f>
        <v>32.165474395253881</v>
      </c>
      <c r="I2033" s="126">
        <f>I2032+Sections!GW371</f>
        <v>85.09612175036844</v>
      </c>
    </row>
    <row r="2034" spans="2:9">
      <c r="B2034" s="126">
        <f>B$1687+Sections!GN372</f>
        <v>3447.2908861199999</v>
      </c>
      <c r="C2034" s="126">
        <f>Sections!GO372</f>
        <v>32.165474395253881</v>
      </c>
      <c r="D2034" s="126">
        <f>Sections!GP372</f>
        <v>115.79570782291397</v>
      </c>
      <c r="E2034" s="8">
        <f>Sections!GQ372</f>
        <v>1</v>
      </c>
      <c r="F2034" s="120">
        <f>Sections!HE372</f>
        <v>-9.7288988357862642</v>
      </c>
      <c r="G2034" s="126">
        <f>Sections!GX372</f>
        <v>186.23119375291193</v>
      </c>
      <c r="H2034" s="126">
        <f>Sections!GV372</f>
        <v>31.861574747651137</v>
      </c>
      <c r="I2034" s="126">
        <f>I2033+Sections!GW372</f>
        <v>85.12735854835887</v>
      </c>
    </row>
    <row r="2035" spans="2:9">
      <c r="B2035" s="126">
        <f>B$1687+Sections!GN373</f>
        <v>3448.2908861199999</v>
      </c>
      <c r="C2035" s="126">
        <f>Sections!GO373</f>
        <v>31.861574747651137</v>
      </c>
      <c r="D2035" s="126">
        <f>Sections!GP373</f>
        <v>114.70166909154409</v>
      </c>
      <c r="E2035" s="8">
        <f>Sections!GQ373</f>
        <v>1</v>
      </c>
      <c r="F2035" s="120">
        <f>Sections!HE373</f>
        <v>-9.7421655160168807</v>
      </c>
      <c r="G2035" s="126">
        <f>Sections!GX373</f>
        <v>182.72879017202891</v>
      </c>
      <c r="H2035" s="126">
        <f>Sections!GV373</f>
        <v>31.554327981564221</v>
      </c>
      <c r="I2035" s="126">
        <f>I2034+Sections!GW373</f>
        <v>85.158896378996403</v>
      </c>
    </row>
    <row r="2036" spans="2:9">
      <c r="B2036" s="126">
        <f>B$1687+Sections!GN374</f>
        <v>3449.2908861199999</v>
      </c>
      <c r="C2036" s="126">
        <f>Sections!GO374</f>
        <v>31.554327981564221</v>
      </c>
      <c r="D2036" s="126">
        <f>Sections!GP374</f>
        <v>113.59558073363119</v>
      </c>
      <c r="E2036" s="8">
        <f>Sections!GQ374</f>
        <v>1</v>
      </c>
      <c r="F2036" s="120">
        <f>Sections!HE374</f>
        <v>-9.7554502871750852</v>
      </c>
      <c r="G2036" s="126">
        <f>Sections!GX374</f>
        <v>179.22161058626281</v>
      </c>
      <c r="H2036" s="126">
        <f>Sections!GV374</f>
        <v>31.243634772442473</v>
      </c>
      <c r="I2036" s="126">
        <f>I2035+Sections!GW374</f>
        <v>85.19074454591599</v>
      </c>
    </row>
    <row r="2037" spans="2:9">
      <c r="B2037" s="126">
        <f>B$1687+Sections!GN375</f>
        <v>3450.2908861199999</v>
      </c>
      <c r="C2037" s="126">
        <f>Sections!GO375</f>
        <v>31.243634772442473</v>
      </c>
      <c r="D2037" s="126">
        <f>Sections!GP375</f>
        <v>112.4770851807929</v>
      </c>
      <c r="E2037" s="8">
        <f>Sections!GQ375</f>
        <v>1</v>
      </c>
      <c r="F2037" s="120">
        <f>Sections!HE375</f>
        <v>-9.7687531739303246</v>
      </c>
      <c r="G2037" s="126">
        <f>Sections!GX375</f>
        <v>175.70964848287974</v>
      </c>
      <c r="H2037" s="126">
        <f>Sections!GV375</f>
        <v>30.929390673692808</v>
      </c>
      <c r="I2037" s="126">
        <f>I2036+Sections!GW375</f>
        <v>85.222912837319669</v>
      </c>
    </row>
    <row r="2038" spans="2:9">
      <c r="B2038" s="126">
        <f>B$1687+Sections!GN376</f>
        <v>3451.2908861199999</v>
      </c>
      <c r="C2038" s="126">
        <f>Sections!GO376</f>
        <v>30.929390673692808</v>
      </c>
      <c r="D2038" s="126">
        <f>Sections!GP376</f>
        <v>111.34580642529411</v>
      </c>
      <c r="E2038" s="8">
        <f>Sections!GQ376</f>
        <v>1</v>
      </c>
      <c r="F2038" s="120">
        <f>Sections!HE376</f>
        <v>-9.7820742009856847</v>
      </c>
      <c r="G2038" s="126">
        <f>Sections!GX376</f>
        <v>172.19289734026481</v>
      </c>
      <c r="H2038" s="126">
        <f>Sections!GV376</f>
        <v>30.611485737284042</v>
      </c>
      <c r="I2038" s="126">
        <f>I2037+Sections!GW376</f>
        <v>85.255411562015169</v>
      </c>
    </row>
    <row r="2039" spans="2:9">
      <c r="B2039" s="126">
        <f>B$1687+Sections!GN377</f>
        <v>3452.2908861199999</v>
      </c>
      <c r="C2039" s="126">
        <f>Sections!GO377</f>
        <v>30.611485737284042</v>
      </c>
      <c r="D2039" s="126">
        <f>Sections!GP377</f>
        <v>110.20134865422256</v>
      </c>
      <c r="E2039" s="8">
        <f>Sections!GQ377</f>
        <v>1</v>
      </c>
      <c r="F2039" s="120">
        <f>Sections!HE377</f>
        <v>-9.7954133930779381</v>
      </c>
      <c r="G2039" s="126">
        <f>Sections!GX377</f>
        <v>168.67135062790999</v>
      </c>
      <c r="H2039" s="126">
        <f>Sections!GV377</f>
        <v>30.289804097382149</v>
      </c>
      <c r="I2039" s="126">
        <f>I2038+Sections!GW377</f>
        <v>85.288251588974035</v>
      </c>
    </row>
    <row r="2040" spans="2:9">
      <c r="B2040" s="126">
        <f>B$1687+Sections!GN378</f>
        <v>3453.2908861199999</v>
      </c>
      <c r="C2040" s="126">
        <f>Sections!GO378</f>
        <v>30.289804097382149</v>
      </c>
      <c r="D2040" s="126">
        <f>Sections!GP378</f>
        <v>109.04329475057574</v>
      </c>
      <c r="E2040" s="8">
        <f>Sections!GQ378</f>
        <v>1</v>
      </c>
      <c r="F2040" s="120">
        <f>Sections!HE378</f>
        <v>-9.8087707749775888</v>
      </c>
      <c r="G2040" s="126">
        <f>Sections!GX378</f>
        <v>165.14500180640189</v>
      </c>
      <c r="H2040" s="126">
        <f>Sections!GV378</f>
        <v>29.964223512512937</v>
      </c>
      <c r="I2040" s="126">
        <f>I2039+Sections!GW378</f>
        <v>85.32144439083865</v>
      </c>
    </row>
    <row r="2041" spans="2:9">
      <c r="B2041" s="126">
        <f>B$1687+Sections!GN379</f>
        <v>3454.2908861199999</v>
      </c>
      <c r="C2041" s="126">
        <f>Sections!GO379</f>
        <v>29.964223512512937</v>
      </c>
      <c r="D2041" s="126">
        <f>Sections!GP379</f>
        <v>107.87120464504657</v>
      </c>
      <c r="E2041" s="8">
        <f>Sections!GQ379</f>
        <v>1</v>
      </c>
      <c r="F2041" s="120">
        <f>Sections!HE379</f>
        <v>-9.8221463714889232</v>
      </c>
      <c r="G2041" s="126">
        <f>Sections!GX379</f>
        <v>161.61384432740996</v>
      </c>
      <c r="H2041" s="126">
        <f>Sections!GV379</f>
        <v>29.634614861085257</v>
      </c>
      <c r="I2041" s="126">
        <f>I2040+Sections!GW379</f>
        <v>85.355002091870716</v>
      </c>
    </row>
    <row r="2042" spans="2:9">
      <c r="B2042" s="126">
        <f>B$1687+Sections!GN380</f>
        <v>3455.2908861199999</v>
      </c>
      <c r="C2042" s="126">
        <f>Sections!GO380</f>
        <v>29.634614861085257</v>
      </c>
      <c r="D2042" s="126">
        <f>Sections!GP380</f>
        <v>106.68461349990693</v>
      </c>
      <c r="E2042" s="8">
        <f>Sections!GQ380</f>
        <v>1</v>
      </c>
      <c r="F2042" s="120">
        <f>Sections!HE380</f>
        <v>-9.8355402074500446</v>
      </c>
      <c r="G2042" s="126">
        <f>Sections!GX380</f>
        <v>158.07787163367391</v>
      </c>
      <c r="H2042" s="126">
        <f>Sections!GV380</f>
        <v>29.300841584329195</v>
      </c>
      <c r="I2042" s="126">
        <f>I2041+Sections!GW380</f>
        <v>85.388937520908286</v>
      </c>
    </row>
    <row r="2043" spans="2:9">
      <c r="B2043" s="126">
        <f>B$1687+Sections!GN381</f>
        <v>3456.2908861199999</v>
      </c>
      <c r="C2043" s="126">
        <f>Sections!GO381</f>
        <v>29.300841584329195</v>
      </c>
      <c r="D2043" s="126">
        <f>Sections!GP381</f>
        <v>105.4830297035851</v>
      </c>
      <c r="E2043" s="8">
        <f>Sections!GQ381</f>
        <v>1</v>
      </c>
      <c r="F2043" s="120">
        <f>Sections!HE381</f>
        <v>-9.8489523077329295</v>
      </c>
      <c r="G2043" s="126">
        <f>Sections!GX381</f>
        <v>154.53707715899191</v>
      </c>
      <c r="H2043" s="126">
        <f>Sections!GV381</f>
        <v>28.962759069786312</v>
      </c>
      <c r="I2043" s="126">
        <f>I2042+Sections!GW381</f>
        <v>85.423264269985694</v>
      </c>
    </row>
    <row r="2044" spans="2:9">
      <c r="B2044" s="126">
        <f>B$1687+Sections!GN382</f>
        <v>3457.2908861199999</v>
      </c>
      <c r="C2044" s="126">
        <f>Sections!GO382</f>
        <v>28.962759069786312</v>
      </c>
      <c r="D2044" s="126">
        <f>Sections!GP382</f>
        <v>104.26593265123073</v>
      </c>
      <c r="E2044" s="8">
        <f>Sections!GQ382</f>
        <v>1</v>
      </c>
      <c r="F2044" s="120">
        <f>Sections!HE382</f>
        <v>-9.8623826972434756</v>
      </c>
      <c r="G2044" s="126">
        <f>Sections!GX382</f>
        <v>150.99145432820808</v>
      </c>
      <c r="H2044" s="126">
        <f>Sections!GV382</f>
        <v>28.620213967404268</v>
      </c>
      <c r="I2044" s="126">
        <f>I2043+Sections!GW382</f>
        <v>85.457996759374666</v>
      </c>
    </row>
    <row r="2045" spans="2:9">
      <c r="B2045" s="126">
        <f>B$1687+Sections!GN383</f>
        <v>3458.2908861199999</v>
      </c>
      <c r="C2045" s="126">
        <f>Sections!GO383</f>
        <v>28.620213967404268</v>
      </c>
      <c r="D2045" s="126">
        <f>Sections!GP383</f>
        <v>103.03277028265536</v>
      </c>
      <c r="E2045" s="8">
        <f>Sections!GQ383</f>
        <v>1</v>
      </c>
      <c r="F2045" s="120">
        <f>Sections!HE383</f>
        <v>-9.875831400921534</v>
      </c>
      <c r="G2045" s="126">
        <f>Sections!GX383</f>
        <v>147.44099655720044</v>
      </c>
      <c r="H2045" s="126">
        <f>Sections!GV383</f>
        <v>28.273043429000694</v>
      </c>
      <c r="I2045" s="126">
        <f>I2044+Sections!GW383</f>
        <v>85.493150309927501</v>
      </c>
    </row>
    <row r="2046" spans="2:9">
      <c r="B2046" s="126">
        <f>B$1687+Sections!GN384</f>
        <v>3459.2908861199999</v>
      </c>
      <c r="C2046" s="126">
        <f>Sections!GO384</f>
        <v>28.273043429000694</v>
      </c>
      <c r="D2046" s="126">
        <f>Sections!GP384</f>
        <v>101.78295634440251</v>
      </c>
      <c r="E2046" s="8">
        <f>Sections!GQ384</f>
        <v>1</v>
      </c>
      <c r="F2046" s="120">
        <f>Sections!HE384</f>
        <v>-9.889298443740973</v>
      </c>
      <c r="G2046" s="126">
        <f>Sections!GX384</f>
        <v>143.88569725286868</v>
      </c>
      <c r="H2046" s="126">
        <f>Sections!GV384</f>
        <v>27.921074260326687</v>
      </c>
      <c r="I2046" s="126">
        <f>I2045+Sections!GW384</f>
        <v>85.528741223749776</v>
      </c>
    </row>
    <row r="2047" spans="2:9">
      <c r="B2047" s="126">
        <f>B$1687+Sections!GN385</f>
        <v>3460.2908861199999</v>
      </c>
      <c r="C2047" s="126">
        <f>Sections!GO385</f>
        <v>27.921074260326687</v>
      </c>
      <c r="D2047" s="126">
        <f>Sections!GP385</f>
        <v>100.51586733717608</v>
      </c>
      <c r="E2047" s="8">
        <f>Sections!GQ385</f>
        <v>1</v>
      </c>
      <c r="F2047" s="120">
        <f>Sections!HE385</f>
        <v>-9.9027838507097101</v>
      </c>
      <c r="G2047" s="126">
        <f>Sections!GX385</f>
        <v>140.32554981312194</v>
      </c>
      <c r="H2047" s="126">
        <f>Sections!GV385</f>
        <v>27.564121973124013</v>
      </c>
      <c r="I2047" s="126">
        <f>I2046+Sections!GW385</f>
        <v>85.564786874405584</v>
      </c>
    </row>
    <row r="2048" spans="2:9">
      <c r="B2048" s="126">
        <f>B$1687+Sections!GN386</f>
        <v>3461.2908861199999</v>
      </c>
      <c r="C2048" s="126">
        <f>Sections!GO386</f>
        <v>27.564121973124013</v>
      </c>
      <c r="D2048" s="126">
        <f>Sections!GP386</f>
        <v>99.230839103246453</v>
      </c>
      <c r="E2048" s="8">
        <f>Sections!GQ386</f>
        <v>1</v>
      </c>
      <c r="F2048" s="120">
        <f>Sections!HE386</f>
        <v>-9.9162876468697689</v>
      </c>
      <c r="G2048" s="126">
        <f>Sections!GX386</f>
        <v>136.76054762686644</v>
      </c>
      <c r="H2048" s="126">
        <f>Sections!GV386</f>
        <v>27.201989722362562</v>
      </c>
      <c r="I2048" s="126">
        <f>I2047+Sections!GW386</f>
        <v>85.601305808068801</v>
      </c>
    </row>
    <row r="2049" spans="2:9">
      <c r="B2049" s="126">
        <f>B$1687+Sections!GN387</f>
        <v>3462.2908861199999</v>
      </c>
      <c r="C2049" s="126">
        <f>Sections!GO387</f>
        <v>27.201989722362562</v>
      </c>
      <c r="D2049" s="126">
        <f>Sections!GP387</f>
        <v>97.927163000505232</v>
      </c>
      <c r="E2049" s="8">
        <f>Sections!GQ387</f>
        <v>1</v>
      </c>
      <c r="F2049" s="120">
        <f>Sections!HE387</f>
        <v>-9.9298098572973181</v>
      </c>
      <c r="G2049" s="126">
        <f>Sections!GX387</f>
        <v>133.19068407399331</v>
      </c>
      <c r="H2049" s="126">
        <f>Sections!GV387</f>
        <v>26.834467111178558</v>
      </c>
      <c r="I2049" s="126">
        <f>I2048+Sections!GW387</f>
        <v>85.638317857288854</v>
      </c>
    </row>
    <row r="2050" spans="2:9">
      <c r="B2050" s="126">
        <f>B$1687+Sections!GN388</f>
        <v>3463.2908861199999</v>
      </c>
      <c r="C2050" s="126">
        <f>Sections!GO388</f>
        <v>26.834467111178558</v>
      </c>
      <c r="D2050" s="126">
        <f>Sections!GP388</f>
        <v>96.604081600242807</v>
      </c>
      <c r="E2050" s="8">
        <f>Sections!GQ388</f>
        <v>1</v>
      </c>
      <c r="F2050" s="120">
        <f>Sections!HE388</f>
        <v>-9.9433505071027248</v>
      </c>
      <c r="G2050" s="126">
        <f>Sections!GX388</f>
        <v>129.61595252536625</v>
      </c>
      <c r="H2050" s="126">
        <f>Sections!GV388</f>
        <v>26.461328842798473</v>
      </c>
      <c r="I2050" s="126">
        <f>I2049+Sections!GW388</f>
        <v>85.675844269348204</v>
      </c>
    </row>
    <row r="2051" spans="2:9">
      <c r="B2051" s="126">
        <f>B$1687+Sections!GN389</f>
        <v>3464.2908861199999</v>
      </c>
      <c r="C2051" s="126">
        <f>Sections!GO389</f>
        <v>26.461328842798473</v>
      </c>
      <c r="D2051" s="126">
        <f>Sections!GP389</f>
        <v>95.260783834074502</v>
      </c>
      <c r="E2051" s="8">
        <f>Sections!GQ389</f>
        <v>1</v>
      </c>
      <c r="F2051" s="120">
        <f>Sections!HE389</f>
        <v>-9.9569096214305919</v>
      </c>
      <c r="G2051" s="126">
        <f>Sections!GX389</f>
        <v>126.03634634280931</v>
      </c>
      <c r="H2051" s="126">
        <f>Sections!GV389</f>
        <v>26.082333194786411</v>
      </c>
      <c r="I2051" s="126">
        <f>I2050+Sections!GW389</f>
        <v>85.713907851566162</v>
      </c>
    </row>
    <row r="2052" spans="2:9">
      <c r="B2052" s="126">
        <f>B$1687+Sections!GN390</f>
        <v>3465.2908861199999</v>
      </c>
      <c r="C2052" s="126">
        <f>Sections!GO390</f>
        <v>26.082333194786411</v>
      </c>
      <c r="D2052" s="126">
        <f>Sections!GP390</f>
        <v>93.896399501231087</v>
      </c>
      <c r="E2052" s="8">
        <f>Sections!GQ390</f>
        <v>1</v>
      </c>
      <c r="F2052" s="120">
        <f>Sections!HE390</f>
        <v>-9.9704872254598147</v>
      </c>
      <c r="G2052" s="126">
        <f>Sections!GX390</f>
        <v>122.45185887909429</v>
      </c>
      <c r="H2052" s="126">
        <f>Sections!GV390</f>
        <v>25.697220286111445</v>
      </c>
      <c r="I2052" s="126">
        <f>I2051+Sections!GW390</f>
        <v>85.752533136365841</v>
      </c>
    </row>
    <row r="2053" spans="2:9">
      <c r="B2053" s="126">
        <f>B$1687+Sections!GN391</f>
        <v>3466.2908861199999</v>
      </c>
      <c r="C2053" s="126">
        <f>Sections!GO391</f>
        <v>25.697220286111445</v>
      </c>
      <c r="D2053" s="126">
        <f>Sections!GP391</f>
        <v>92.509993030001212</v>
      </c>
      <c r="E2053" s="8">
        <f>Sections!GQ391</f>
        <v>1</v>
      </c>
      <c r="F2053" s="120">
        <f>Sections!HE391</f>
        <v>-9.9840833444036239</v>
      </c>
      <c r="G2053" s="126">
        <f>Sections!GX391</f>
        <v>118.86248347792875</v>
      </c>
      <c r="H2053" s="126">
        <f>Sections!GV391</f>
        <v>25.305710101558706</v>
      </c>
      <c r="I2053" s="126">
        <f>I2052+Sections!GW391</f>
        <v>85.791746569492091</v>
      </c>
    </row>
    <row r="2054" spans="2:9">
      <c r="B2054" s="126">
        <f>B$1687+Sections!GN392</f>
        <v>3467.2908861199999</v>
      </c>
      <c r="C2054" s="126">
        <f>Sections!GO392</f>
        <v>25.305710101558706</v>
      </c>
      <c r="D2054" s="126">
        <f>Sections!GP392</f>
        <v>91.10055636561134</v>
      </c>
      <c r="E2054" s="8">
        <f>Sections!GQ392</f>
        <v>1</v>
      </c>
      <c r="F2054" s="120">
        <f>Sections!HE392</f>
        <v>-9.9976980035096297</v>
      </c>
      <c r="G2054" s="126">
        <f>Sections!GX392</f>
        <v>115.26821347394346</v>
      </c>
      <c r="H2054" s="126">
        <f>Sections!GV392</f>
        <v>24.907500230595424</v>
      </c>
      <c r="I2054" s="126">
        <f>I2053+Sections!GW392</f>
        <v>85.831576725476353</v>
      </c>
    </row>
    <row r="2055" spans="2:9">
      <c r="B2055" s="126">
        <f>B$1687+Sections!GN393</f>
        <v>3468.2908861199999</v>
      </c>
      <c r="C2055" s="126">
        <f>Sections!GO393</f>
        <v>24.907500230595424</v>
      </c>
      <c r="D2055" s="126">
        <f>Sections!GP393</f>
        <v>89.667000830143536</v>
      </c>
      <c r="E2055" s="8">
        <f>Sections!GQ393</f>
        <v>1</v>
      </c>
      <c r="F2055" s="120">
        <f>Sections!HE393</f>
        <v>-10.01133122805987</v>
      </c>
      <c r="G2055" s="126">
        <f>Sections!GX393</f>
        <v>111.66904219268</v>
      </c>
      <c r="H2055" s="126">
        <f>Sections!GV393</f>
        <v>24.502263268542997</v>
      </c>
      <c r="I2055" s="126">
        <f>I2054+Sections!GW393</f>
        <v>85.872054555329456</v>
      </c>
    </row>
    <row r="2056" spans="2:9">
      <c r="B2056" s="126">
        <f>B$1687+Sections!GN394</f>
        <v>3469.2908861199999</v>
      </c>
      <c r="C2056" s="126">
        <f>Sections!GO394</f>
        <v>24.502263268542997</v>
      </c>
      <c r="D2056" s="126">
        <f>Sections!GP394</f>
        <v>88.208147766754792</v>
      </c>
      <c r="E2056" s="8">
        <f>Sections!GQ394</f>
        <v>1</v>
      </c>
      <c r="F2056" s="120">
        <f>Sections!HE394</f>
        <v>-10.02498304337086</v>
      </c>
      <c r="G2056" s="126">
        <f>Sections!GX394</f>
        <v>108.06496295057843</v>
      </c>
      <c r="H2056" s="126">
        <f>Sections!GV394</f>
        <v>24.0896438162595</v>
      </c>
      <c r="I2056" s="126">
        <f>I2055+Sections!GW394</f>
        <v>85.913213672556722</v>
      </c>
    </row>
    <row r="2057" spans="2:9">
      <c r="B2057" s="126">
        <f>B$1687+Sections!GN395</f>
        <v>3470.2908861199999</v>
      </c>
      <c r="C2057" s="126">
        <f>Sections!GO395</f>
        <v>24.0896438162595</v>
      </c>
      <c r="D2057" s="126">
        <f>Sections!GP395</f>
        <v>86.7227177385342</v>
      </c>
      <c r="E2057" s="8">
        <f>Sections!GQ395</f>
        <v>1</v>
      </c>
      <c r="F2057" s="120">
        <f>Sections!HE395</f>
        <v>-10.038653474793639</v>
      </c>
      <c r="G2057" s="126">
        <f>Sections!GX395</f>
        <v>104.45596905496491</v>
      </c>
      <c r="H2057" s="126">
        <f>Sections!GV395</f>
        <v>23.669254999781092</v>
      </c>
      <c r="I2057" s="126">
        <f>I2056+Sections!GW395</f>
        <v>85.955090685000073</v>
      </c>
    </row>
    <row r="2058" spans="2:9">
      <c r="B2058" s="126">
        <f>B$1687+Sections!GN396</f>
        <v>3471.2908861199999</v>
      </c>
      <c r="C2058" s="126">
        <f>Sections!GO396</f>
        <v>23.669254999781092</v>
      </c>
      <c r="D2058" s="126">
        <f>Sections!GP396</f>
        <v>85.209317999211933</v>
      </c>
      <c r="E2058" s="8">
        <f>Sections!GQ396</f>
        <v>1</v>
      </c>
      <c r="F2058" s="120">
        <f>Sections!HE396</f>
        <v>-10.052342547713812</v>
      </c>
      <c r="G2058" s="126">
        <f>Sections!GX396</f>
        <v>100.8420538040392</v>
      </c>
      <c r="H2058" s="126">
        <f>Sections!GV396</f>
        <v>23.240674412530172</v>
      </c>
      <c r="I2058" s="126">
        <f>I2057+Sections!GW396</f>
        <v>85.9977255818131</v>
      </c>
    </row>
    <row r="2059" spans="2:9">
      <c r="B2059" s="126">
        <f>B$1687+Sections!GN397</f>
        <v>3472.2908861199999</v>
      </c>
      <c r="C2059" s="126">
        <f>Sections!GO397</f>
        <v>23.240674412530172</v>
      </c>
      <c r="D2059" s="126">
        <f>Sections!GP397</f>
        <v>83.666427885108618</v>
      </c>
      <c r="E2059" s="8">
        <f>Sections!GQ397</f>
        <v>1</v>
      </c>
      <c r="F2059" s="120">
        <f>Sections!HE397</f>
        <v>-10.066050287551603</v>
      </c>
      <c r="G2059" s="126">
        <f>Sections!GX397</f>
        <v>97.223210486862243</v>
      </c>
      <c r="H2059" s="126">
        <f>Sections!GV397</f>
        <v>22.803439358441775</v>
      </c>
      <c r="I2059" s="126">
        <f>I2058+Sections!GW397</f>
        <v>86.041162187194374</v>
      </c>
    </row>
    <row r="2060" spans="2:9">
      <c r="B2060" s="126">
        <f>B$1687+Sections!GN398</f>
        <v>3473.2908861199999</v>
      </c>
      <c r="C2060" s="126">
        <f>Sections!GO398</f>
        <v>22.803439358441775</v>
      </c>
      <c r="D2060" s="126">
        <f>Sections!GP398</f>
        <v>82.092381690390397</v>
      </c>
      <c r="E2060" s="8">
        <f>Sections!GQ398</f>
        <v>1</v>
      </c>
      <c r="F2060" s="120">
        <f>Sections!HE398</f>
        <v>-10.079776719761901</v>
      </c>
      <c r="G2060" s="126">
        <f>Sections!GX398</f>
        <v>93.59943238334364</v>
      </c>
      <c r="H2060" s="126">
        <f>Sections!GV398</f>
        <v>22.3570412428525</v>
      </c>
      <c r="I2060" s="126">
        <f>I2059+Sections!GW398</f>
        <v>86.085448695516931</v>
      </c>
    </row>
    <row r="2061" spans="2:9">
      <c r="B2061" s="126">
        <f>B$1687+Sections!GN399</f>
        <v>3474.2908861199999</v>
      </c>
      <c r="C2061" s="126">
        <f>Sections!GO399</f>
        <v>22.3570412428525</v>
      </c>
      <c r="D2061" s="126">
        <f>Sections!GP399</f>
        <v>80.485348474269003</v>
      </c>
      <c r="E2061" s="8">
        <f>Sections!GQ399</f>
        <v>1</v>
      </c>
      <c r="F2061" s="120">
        <f>Sections!HE399</f>
        <v>-10.093521869834303</v>
      </c>
      <c r="G2061" s="126">
        <f>Sections!GX399</f>
        <v>89.970712764229376</v>
      </c>
      <c r="H2061" s="126">
        <f>Sections!GV399</f>
        <v>21.900918916678794</v>
      </c>
      <c r="I2061" s="126">
        <f>I2060+Sections!GW399</f>
        <v>86.130638306443217</v>
      </c>
    </row>
    <row r="2062" spans="2:9">
      <c r="B2062" s="126">
        <f>B$1687+Sections!GN400</f>
        <v>3475.2908861199999</v>
      </c>
      <c r="C2062" s="126">
        <f>Sections!GO400</f>
        <v>21.900918916678794</v>
      </c>
      <c r="D2062" s="126">
        <f>Sections!GP400</f>
        <v>78.843308100043657</v>
      </c>
      <c r="E2062" s="8">
        <f>Sections!GQ400</f>
        <v>1</v>
      </c>
      <c r="F2062" s="120">
        <f>Sections!HE400</f>
        <v>-10.107285763293168</v>
      </c>
      <c r="G2062" s="126">
        <f>Sections!GX400</f>
        <v>86.337044891089022</v>
      </c>
      <c r="H2062" s="126">
        <f>Sections!GV400</f>
        <v>21.434450724671084</v>
      </c>
      <c r="I2062" s="126">
        <f>I2061+Sections!GW400</f>
        <v>86.176789983850199</v>
      </c>
    </row>
    <row r="2063" spans="2:9">
      <c r="B2063" s="126">
        <f>B$1687+Sections!GN401</f>
        <v>3476.2908861199999</v>
      </c>
      <c r="C2063" s="126">
        <f>Sections!GO401</f>
        <v>21.434450724671084</v>
      </c>
      <c r="D2063" s="126">
        <f>Sections!GP401</f>
        <v>77.164022608815898</v>
      </c>
      <c r="E2063" s="8">
        <f>Sections!GQ401</f>
        <v>1</v>
      </c>
      <c r="F2063" s="120">
        <f>Sections!HE401</f>
        <v>-10.12106842569766</v>
      </c>
      <c r="G2063" s="126">
        <f>Sections!GX401</f>
        <v>82.698422016303496</v>
      </c>
      <c r="H2063" s="126">
        <f>Sections!GV401</f>
        <v>20.956944935198866</v>
      </c>
      <c r="I2063" s="126">
        <f>I2062+Sections!GW401</f>
        <v>86.223969369403989</v>
      </c>
    </row>
    <row r="2064" spans="2:9">
      <c r="B2064" s="126">
        <f>B$1687+Sections!GN402</f>
        <v>3477.2908861199999</v>
      </c>
      <c r="C2064" s="126">
        <f>Sections!GO402</f>
        <v>20.956944935198866</v>
      </c>
      <c r="D2064" s="126">
        <f>Sections!GP402</f>
        <v>75.445001766715919</v>
      </c>
      <c r="E2064" s="8">
        <f>Sections!GQ402</f>
        <v>1</v>
      </c>
      <c r="F2064" s="120">
        <f>Sections!HE402</f>
        <v>-10.134869882641793</v>
      </c>
      <c r="G2064" s="126">
        <f>Sections!GX402</f>
        <v>79.05483738305233</v>
      </c>
      <c r="H2064" s="126">
        <f>Sections!GV402</f>
        <v>20.46762812960197</v>
      </c>
      <c r="I2064" s="126">
        <f>I2063+Sections!GW402</f>
        <v>86.272249891133725</v>
      </c>
    </row>
    <row r="2065" spans="1:10">
      <c r="B2065" s="126">
        <f>B$1687+Sections!GN403</f>
        <v>3478.2908861199999</v>
      </c>
      <c r="C2065" s="126">
        <f>Sections!GO403</f>
        <v>20.46762812960197</v>
      </c>
      <c r="D2065" s="126">
        <f>Sections!GP403</f>
        <v>73.683461266567093</v>
      </c>
      <c r="E2065" s="8">
        <f>Sections!GQ403</f>
        <v>1</v>
      </c>
      <c r="F2065" s="120">
        <f>Sections!HE403</f>
        <v>-10.148690159754485</v>
      </c>
      <c r="G2065" s="126">
        <f>Sections!GX403</f>
        <v>75.406284225301278</v>
      </c>
      <c r="H2065" s="126">
        <f>Sections!GV403</f>
        <v>19.965630992587357</v>
      </c>
      <c r="I2065" s="126">
        <f>I2064+Sections!GW403</f>
        <v>86.321714120419713</v>
      </c>
    </row>
    <row r="2066" spans="1:10">
      <c r="B2066" s="126">
        <f>B$1687+Sections!GN404</f>
        <v>3479.2908861199999</v>
      </c>
      <c r="C2066" s="126">
        <f>Sections!GO404</f>
        <v>19.965630992587357</v>
      </c>
      <c r="D2066" s="126">
        <f>Sections!GP404</f>
        <v>71.876271573314483</v>
      </c>
      <c r="E2066" s="8">
        <f>Sections!GQ404</f>
        <v>1</v>
      </c>
      <c r="F2066" s="120">
        <f>Sections!HE404</f>
        <v>-10.162529282699605</v>
      </c>
      <c r="G2066" s="126">
        <f>Sections!GX404</f>
        <v>71.752755767789665</v>
      </c>
      <c r="H2066" s="126">
        <f>Sections!GV404</f>
        <v>19.449970754907721</v>
      </c>
      <c r="I2066" s="126">
        <f>I2065+Sections!GW404</f>
        <v>86.372455449013714</v>
      </c>
    </row>
    <row r="2067" spans="1:10">
      <c r="B2067" s="126">
        <f>B$1687+Sections!GN405</f>
        <v>3480.2908861199999</v>
      </c>
      <c r="C2067" s="126">
        <f>Sections!GO405</f>
        <v>19.449970754907721</v>
      </c>
      <c r="D2067" s="126">
        <f>Sections!GP405</f>
        <v>70.019894717667796</v>
      </c>
      <c r="E2067" s="8">
        <f>Sections!GQ405</f>
        <v>1</v>
      </c>
      <c r="F2067" s="120">
        <f>Sections!HE405</f>
        <v>-10.176387277176014</v>
      </c>
      <c r="G2067" s="126">
        <f>Sections!GX405</f>
        <v>68.094245226017804</v>
      </c>
      <c r="H2067" s="126">
        <f>Sections!GV405</f>
        <v>18.919529270370695</v>
      </c>
      <c r="I2067" s="126">
        <f>I2066+Sections!GW405</f>
        <v>86.424580183469004</v>
      </c>
    </row>
    <row r="2068" spans="1:10">
      <c r="B2068" s="126">
        <f>B$1687+Sections!GN406</f>
        <v>3481.2908861199999</v>
      </c>
      <c r="C2068" s="126">
        <f>Sections!GO406</f>
        <v>18.919529270370695</v>
      </c>
      <c r="D2068" s="126">
        <f>Sections!GP406</f>
        <v>68.110305373334512</v>
      </c>
      <c r="E2068" s="8">
        <f>Sections!GQ406</f>
        <v>1</v>
      </c>
      <c r="F2068" s="120">
        <f>Sections!HE406</f>
        <v>-10.190264168917617</v>
      </c>
      <c r="G2068" s="126">
        <f>Sections!GX406</f>
        <v>64.430745806234427</v>
      </c>
      <c r="H2068" s="126">
        <f>Sections!GV406</f>
        <v>18.373025321774808</v>
      </c>
      <c r="I2068" s="126">
        <f>I2067+Sections!GW406</f>
        <v>86.478210191439047</v>
      </c>
    </row>
    <row r="2069" spans="1:10">
      <c r="B2069" s="126">
        <f>B$1687+Sections!GN407</f>
        <v>3482.2908861199999</v>
      </c>
      <c r="C2069" s="126">
        <f>Sections!GO407</f>
        <v>18.373025321774808</v>
      </c>
      <c r="D2069" s="126">
        <f>Sections!GP407</f>
        <v>66.142891158389304</v>
      </c>
      <c r="E2069" s="8">
        <f>Sections!GQ407</f>
        <v>1</v>
      </c>
      <c r="F2069" s="120">
        <f>Sections!HE407</f>
        <v>-10.204159983693414</v>
      </c>
      <c r="G2069" s="126">
        <f>Sections!GX407</f>
        <v>60.762250705424087</v>
      </c>
      <c r="H2069" s="126">
        <f>Sections!GV407</f>
        <v>17.808979182064071</v>
      </c>
      <c r="I2069" s="126">
        <f>I2068+Sections!GW407</f>
        <v>86.533486288698612</v>
      </c>
    </row>
    <row r="2070" spans="1:10">
      <c r="B2070" s="126">
        <f>B$1687+Sections!GN408</f>
        <v>3483.2908861199999</v>
      </c>
      <c r="C2070" s="126">
        <f>Sections!GO408</f>
        <v>17.808979182064071</v>
      </c>
      <c r="D2070" s="126">
        <f>Sections!GP408</f>
        <v>64.112325055430659</v>
      </c>
      <c r="E2070" s="8">
        <f>Sections!GQ408</f>
        <v>1</v>
      </c>
      <c r="F2070" s="120">
        <f>Sections!HE408</f>
        <v>-10.218074747307542</v>
      </c>
      <c r="G2070" s="126">
        <f>Sections!GX408</f>
        <v>57.088753111294466</v>
      </c>
      <c r="H2070" s="126">
        <f>Sections!GV408</f>
        <v>17.225666605753648</v>
      </c>
      <c r="I2070" s="126">
        <f>I2069+Sections!GW408</f>
        <v>86.590572637226657</v>
      </c>
    </row>
    <row r="2071" spans="1:10">
      <c r="B2071" s="126">
        <f>B$1687+Sections!GN409</f>
        <v>3484.2908861199999</v>
      </c>
      <c r="C2071" s="126">
        <f>Sections!GO409</f>
        <v>17.225666605753648</v>
      </c>
      <c r="D2071" s="126">
        <f>Sections!GP409</f>
        <v>62.012399780713139</v>
      </c>
      <c r="E2071" s="8">
        <f>Sections!GQ409</f>
        <v>1</v>
      </c>
      <c r="F2071" s="120">
        <f>Sections!HE409</f>
        <v>-10.232008485599325</v>
      </c>
      <c r="G2071" s="126">
        <f>Sections!GX409</f>
        <v>53.410246202263757</v>
      </c>
      <c r="H2071" s="126">
        <f>Sections!GV409</f>
        <v>16.621058120389861</v>
      </c>
      <c r="I2071" s="126">
        <f>I2070+Sections!GW409</f>
        <v>86.649662549653399</v>
      </c>
    </row>
    <row r="2072" spans="1:10" ht="14.65" thickBot="1">
      <c r="B2072" s="126">
        <f>B$1687+Sections!GN410</f>
        <v>3484.5027648799996</v>
      </c>
      <c r="C2072" s="126">
        <f>Sections!GO410</f>
        <v>16.621058120389861</v>
      </c>
      <c r="D2072" s="126">
        <f>Sections!GP410</f>
        <v>59.835809233403502</v>
      </c>
      <c r="E2072" s="8">
        <f>Sections!GQ410</f>
        <v>1</v>
      </c>
      <c r="F2072" s="120">
        <f>Sections!HE410</f>
        <v>-10.245961224443324</v>
      </c>
      <c r="G2072" s="126">
        <f>Sections!GX410</f>
        <v>49.726723147447991</v>
      </c>
      <c r="H2072" s="126">
        <f>Sections!GV410</f>
        <v>15.992737432737746</v>
      </c>
      <c r="I2072" s="126">
        <f>I2071+Sections!GW410</f>
        <v>86.71098629213968</v>
      </c>
    </row>
    <row r="2073" spans="1:10" ht="14.65" thickBot="1">
      <c r="A2073" s="180" t="s">
        <v>273</v>
      </c>
      <c r="B2073" s="181">
        <f>B2072+D24</f>
        <v>3556.9248953699998</v>
      </c>
      <c r="C2073" s="181">
        <f>E24</f>
        <v>15.992737432737746</v>
      </c>
      <c r="D2073" s="181">
        <f>C2073*3.6</f>
        <v>57.573854757855884</v>
      </c>
      <c r="E2073" s="182">
        <v>1</v>
      </c>
      <c r="F2073" s="181">
        <v>0</v>
      </c>
      <c r="G2073" s="181">
        <f>0.5*Sections!$U$2*Sections!$T$2*C2073^2</f>
        <v>46.038177106648398</v>
      </c>
      <c r="H2073" s="181">
        <f>C2073</f>
        <v>15.992737432737746</v>
      </c>
      <c r="I2073" s="181">
        <f>I2072+J24</f>
        <v>91.239424953412836</v>
      </c>
      <c r="J2073" s="183" t="s">
        <v>281</v>
      </c>
    </row>
    <row r="2074" spans="1:10">
      <c r="B2074" s="126">
        <f>B$2073+Sections!HI26</f>
        <v>3556.9248953699998</v>
      </c>
      <c r="C2074" s="126">
        <f>Sections!HJ26</f>
        <v>15.992737432737746</v>
      </c>
      <c r="D2074" s="126">
        <f>Sections!HK26</f>
        <v>57.573854757855884</v>
      </c>
      <c r="E2074" s="8">
        <f>Sections!HL26</f>
        <v>1</v>
      </c>
      <c r="F2074" s="120">
        <f>Sections!HZ26</f>
        <v>8.6736746670739198</v>
      </c>
      <c r="G2074" s="126">
        <f>Sections!HS26</f>
        <v>46.038177106648398</v>
      </c>
      <c r="H2074" s="126">
        <f>Sections!HQ26</f>
        <v>16.526191331539128</v>
      </c>
      <c r="I2074" s="126">
        <f>I2073+Sections!HR26</f>
        <v>91.300927594366897</v>
      </c>
    </row>
    <row r="2075" spans="1:10">
      <c r="B2075" s="126">
        <f>B$2073+Sections!HI27</f>
        <v>3557.9248953699998</v>
      </c>
      <c r="C2075" s="126">
        <f>Sections!HJ27</f>
        <v>16.526191331539128</v>
      </c>
      <c r="D2075" s="126">
        <f>Sections!HK27</f>
        <v>59.494288793540861</v>
      </c>
      <c r="E2075" s="8">
        <f>Sections!HL27</f>
        <v>1</v>
      </c>
      <c r="F2075" s="120">
        <f>Sections!HZ27</f>
        <v>8.6641331522974365</v>
      </c>
      <c r="G2075" s="126">
        <f>Sections!HS27</f>
        <v>49.160699986795024</v>
      </c>
      <c r="H2075" s="126">
        <f>Sections!HQ27</f>
        <v>17.042396141130915</v>
      </c>
      <c r="I2075" s="126">
        <f>I2074+Sections!HR27</f>
        <v>91.360507104575007</v>
      </c>
    </row>
    <row r="2076" spans="1:10">
      <c r="B2076" s="126">
        <f>B$2073+Sections!HI28</f>
        <v>3558.9248953699998</v>
      </c>
      <c r="C2076" s="126">
        <f>Sections!HJ28</f>
        <v>17.042396141130915</v>
      </c>
      <c r="D2076" s="126">
        <f>Sections!HK28</f>
        <v>61.352626108071298</v>
      </c>
      <c r="E2076" s="8">
        <f>Sections!HL28</f>
        <v>1</v>
      </c>
      <c r="F2076" s="120">
        <f>Sections!HZ28</f>
        <v>8.6546021337071419</v>
      </c>
      <c r="G2076" s="126">
        <f>Sections!HS28</f>
        <v>52.279787921622102</v>
      </c>
      <c r="H2076" s="126">
        <f>Sections!HQ28</f>
        <v>17.542875206152729</v>
      </c>
      <c r="I2076" s="126">
        <f>I2075+Sections!HR28</f>
        <v>91.418335189250627</v>
      </c>
    </row>
    <row r="2077" spans="1:10">
      <c r="B2077" s="126">
        <f>B$2073+Sections!HI29</f>
        <v>3559.9248953699998</v>
      </c>
      <c r="C2077" s="126">
        <f>Sections!HJ29</f>
        <v>17.542875206152729</v>
      </c>
      <c r="D2077" s="126">
        <f>Sections!HK29</f>
        <v>63.154350742149823</v>
      </c>
      <c r="E2077" s="8">
        <f>Sections!HL29</f>
        <v>1</v>
      </c>
      <c r="F2077" s="120">
        <f>Sections!HZ29</f>
        <v>8.6450815997566579</v>
      </c>
      <c r="G2077" s="126">
        <f>Sections!HS29</f>
        <v>55.395444689756665</v>
      </c>
      <c r="H2077" s="126">
        <f>Sections!HQ29</f>
        <v>18.028938784580792</v>
      </c>
      <c r="I2077" s="126">
        <f>I2076+Sections!HR29</f>
        <v>91.474559479654289</v>
      </c>
    </row>
    <row r="2078" spans="1:10">
      <c r="B2078" s="126">
        <f>B$2073+Sections!HI30</f>
        <v>3560.9248953699998</v>
      </c>
      <c r="C2078" s="126">
        <f>Sections!HJ30</f>
        <v>18.028938784580792</v>
      </c>
      <c r="D2078" s="126">
        <f>Sections!HK30</f>
        <v>64.904179624490851</v>
      </c>
      <c r="E2078" s="8">
        <f>Sections!HL30</f>
        <v>1</v>
      </c>
      <c r="F2078" s="120">
        <f>Sections!HZ30</f>
        <v>8.6355715389123073</v>
      </c>
      <c r="G2078" s="126">
        <f>Sections!HS30</f>
        <v>58.507674065669072</v>
      </c>
      <c r="H2078" s="126">
        <f>Sections!HQ30</f>
        <v>18.501723616354941</v>
      </c>
      <c r="I2078" s="126">
        <f>I2077+Sections!HR30</f>
        <v>91.529308007837258</v>
      </c>
    </row>
    <row r="2079" spans="1:10">
      <c r="B2079" s="126">
        <f>B$2073+Sections!HI31</f>
        <v>3561.9248953699998</v>
      </c>
      <c r="C2079" s="126">
        <f>Sections!HJ31</f>
        <v>18.501723616354941</v>
      </c>
      <c r="D2079" s="126">
        <f>Sections!HK31</f>
        <v>66.606205018877787</v>
      </c>
      <c r="E2079" s="8">
        <f>Sections!HL31</f>
        <v>1</v>
      </c>
      <c r="F2079" s="120">
        <f>Sections!HZ31</f>
        <v>8.6260719396531051</v>
      </c>
      <c r="G2079" s="126">
        <f>Sections!HS31</f>
        <v>61.616479819677501</v>
      </c>
      <c r="H2079" s="126">
        <f>Sections!HQ31</f>
        <v>18.962223515592584</v>
      </c>
      <c r="I2079" s="126">
        <f>I2078+Sections!HR31</f>
        <v>91.582692665704627</v>
      </c>
    </row>
    <row r="2080" spans="1:10">
      <c r="B2080" s="126">
        <f>B$2073+Sections!HI32</f>
        <v>3562.9248953699998</v>
      </c>
      <c r="C2080" s="126">
        <f>Sections!HJ32</f>
        <v>18.962223515592584</v>
      </c>
      <c r="D2080" s="126">
        <f>Sections!HK32</f>
        <v>68.264004656133309</v>
      </c>
      <c r="E2080" s="8">
        <f>Sections!HL32</f>
        <v>1</v>
      </c>
      <c r="F2080" s="120">
        <f>Sections!HZ32</f>
        <v>8.6165827904707371</v>
      </c>
      <c r="G2080" s="126">
        <f>Sections!HS32</f>
        <v>64.721865717952625</v>
      </c>
      <c r="H2080" s="126">
        <f>Sections!HQ32</f>
        <v>19.41131335680906</v>
      </c>
      <c r="I2080" s="126">
        <f>I2079+Sections!HR32</f>
        <v>91.634811916704351</v>
      </c>
    </row>
    <row r="2081" spans="2:9">
      <c r="B2081" s="126">
        <f>B$2073+Sections!HI33</f>
        <v>3563.9248953699998</v>
      </c>
      <c r="C2081" s="126">
        <f>Sections!HJ33</f>
        <v>19.41131335680906</v>
      </c>
      <c r="D2081" s="126">
        <f>Sections!HK33</f>
        <v>69.880728084512626</v>
      </c>
      <c r="E2081" s="8">
        <f>Sections!HL33</f>
        <v>1</v>
      </c>
      <c r="F2081" s="120">
        <f>Sections!HZ33</f>
        <v>8.6071040798695471</v>
      </c>
      <c r="G2081" s="126">
        <f>Sections!HS33</f>
        <v>67.823835522522089</v>
      </c>
      <c r="H2081" s="126">
        <f>Sections!HQ33</f>
        <v>19.849768119450992</v>
      </c>
      <c r="I2081" s="126">
        <f>I2080+Sections!HR33</f>
        <v>91.685752948504742</v>
      </c>
    </row>
    <row r="2082" spans="2:9">
      <c r="B2082" s="126">
        <f>B$2073+Sections!HI34</f>
        <v>3564.9248953699998</v>
      </c>
      <c r="C2082" s="126">
        <f>Sections!HJ34</f>
        <v>19.849768119450992</v>
      </c>
      <c r="D2082" s="126">
        <f>Sections!HK34</f>
        <v>71.459165230023572</v>
      </c>
      <c r="E2082" s="8">
        <f>Sections!HL34</f>
        <v>1</v>
      </c>
      <c r="F2082" s="120">
        <f>Sections!HZ34</f>
        <v>8.5976357963665304</v>
      </c>
      <c r="G2082" s="126">
        <f>Sections!HS34</f>
        <v>70.922392991275132</v>
      </c>
      <c r="H2082" s="126">
        <f>Sections!HQ34</f>
        <v>20.278278181066213</v>
      </c>
      <c r="I2082" s="126">
        <f>I2081+Sections!HR34</f>
        <v>91.735593401364625</v>
      </c>
    </row>
    <row r="2083" spans="2:9">
      <c r="B2083" s="126">
        <f>B$2073+Sections!HI35</f>
        <v>3565.9248953699998</v>
      </c>
      <c r="C2083" s="126">
        <f>Sections!HJ35</f>
        <v>20.278278181066213</v>
      </c>
      <c r="D2083" s="126">
        <f>Sections!HK35</f>
        <v>73.001801451838375</v>
      </c>
      <c r="E2083" s="8">
        <f>Sections!HL35</f>
        <v>1</v>
      </c>
      <c r="F2083" s="120">
        <f>Sections!HZ35</f>
        <v>8.5881779284913087</v>
      </c>
      <c r="G2083" s="126">
        <f>Sections!HS35</f>
        <v>74.017541877967076</v>
      </c>
      <c r="H2083" s="126">
        <f>Sections!HQ35</f>
        <v>20.697461724706454</v>
      </c>
      <c r="I2083" s="126">
        <f>I2082+Sections!HR35</f>
        <v>91.784402770142322</v>
      </c>
    </row>
    <row r="2084" spans="2:9">
      <c r="B2084" s="126">
        <f>B$2073+Sections!HI36</f>
        <v>3566.9248953699998</v>
      </c>
      <c r="C2084" s="126">
        <f>Sections!HJ36</f>
        <v>20.697461724706454</v>
      </c>
      <c r="D2084" s="126">
        <f>Sections!HK36</f>
        <v>74.510862208943237</v>
      </c>
      <c r="E2084" s="8">
        <f>Sections!HL36</f>
        <v>1</v>
      </c>
      <c r="F2084" s="120">
        <f>Sections!HZ36</f>
        <v>8.5787304647861244</v>
      </c>
      <c r="G2084" s="126">
        <f>Sections!HS36</f>
        <v>77.109285932223955</v>
      </c>
      <c r="H2084" s="126">
        <f>Sections!HQ36</f>
        <v>21.107874899554929</v>
      </c>
      <c r="I2084" s="126">
        <f>I2083+Sections!HR36</f>
        <v>91.832243552240925</v>
      </c>
    </row>
    <row r="2085" spans="2:9">
      <c r="B2085" s="126">
        <f>B$2073+Sections!HI37</f>
        <v>3567.9248953699998</v>
      </c>
      <c r="C2085" s="126">
        <f>Sections!HJ37</f>
        <v>21.107874899554929</v>
      </c>
      <c r="D2085" s="126">
        <f>Sections!HK37</f>
        <v>75.98834963839775</v>
      </c>
      <c r="E2085" s="8">
        <f>Sections!HL37</f>
        <v>1</v>
      </c>
      <c r="F2085" s="120">
        <f>Sections!HZ37</f>
        <v>8.5692933938058236</v>
      </c>
      <c r="G2085" s="126">
        <f>Sections!HS37</f>
        <v>80.19762889954697</v>
      </c>
      <c r="H2085" s="126">
        <f>Sections!HQ37</f>
        <v>21.510020212981498</v>
      </c>
      <c r="I2085" s="126">
        <f>I2084+Sections!HR37</f>
        <v>91.879172195589419</v>
      </c>
    </row>
    <row r="2086" spans="2:9">
      <c r="B2086" s="126">
        <f>B$2073+Sections!HI38</f>
        <v>3568.9248953699998</v>
      </c>
      <c r="C2086" s="126">
        <f>Sections!HJ38</f>
        <v>21.510020212981498</v>
      </c>
      <c r="D2086" s="126">
        <f>Sections!HK38</f>
        <v>77.436072766733389</v>
      </c>
      <c r="E2086" s="8">
        <f>Sections!HL38</f>
        <v>1</v>
      </c>
      <c r="F2086" s="120">
        <f>Sections!HZ38</f>
        <v>8.5598667041178427</v>
      </c>
      <c r="G2086" s="126">
        <f>Sections!HS38</f>
        <v>83.282574521317073</v>
      </c>
      <c r="H2086" s="126">
        <f>Sections!HQ38</f>
        <v>21.904353516392771</v>
      </c>
      <c r="I2086" s="126">
        <f>I2085+Sections!HR38</f>
        <v>91.925239887650747</v>
      </c>
    </row>
    <row r="2087" spans="2:9">
      <c r="B2087" s="126">
        <f>B$2073+Sections!HI39</f>
        <v>3569.9248953699998</v>
      </c>
      <c r="C2087" s="126">
        <f>Sections!HJ39</f>
        <v>21.904353516392771</v>
      </c>
      <c r="D2087" s="126">
        <f>Sections!HK39</f>
        <v>78.855672659013976</v>
      </c>
      <c r="E2087" s="8">
        <f>Sections!HL39</f>
        <v>1</v>
      </c>
      <c r="F2087" s="120">
        <f>Sections!HZ39</f>
        <v>8.5504503843021951</v>
      </c>
      <c r="G2087" s="126">
        <f>Sections!HS39</f>
        <v>86.364126534799496</v>
      </c>
      <c r="H2087" s="126">
        <f>Sections!HQ39</f>
        <v>22.291289862628243</v>
      </c>
      <c r="I2087" s="126">
        <f>I2086+Sections!HR39</f>
        <v>91.970493216872541</v>
      </c>
    </row>
    <row r="2088" spans="2:9">
      <c r="B2088" s="126">
        <f>B$2073+Sections!HI40</f>
        <v>3570.9248953699998</v>
      </c>
      <c r="C2088" s="126">
        <f>Sections!HJ40</f>
        <v>22.291289862628243</v>
      </c>
      <c r="D2088" s="126">
        <f>Sections!HK40</f>
        <v>80.248643505461672</v>
      </c>
      <c r="E2088" s="8">
        <f>Sections!HL40</f>
        <v>1</v>
      </c>
      <c r="F2088" s="120">
        <f>Sections!HZ40</f>
        <v>8.5410444229514546</v>
      </c>
      <c r="G2088" s="126">
        <f>Sections!HS40</f>
        <v>89.442288673148283</v>
      </c>
      <c r="H2088" s="126">
        <f>Sections!HQ40</f>
        <v>22.671208450049935</v>
      </c>
      <c r="I2088" s="126">
        <f>I2087+Sections!HR40</f>
        <v>92.014974730913238</v>
      </c>
    </row>
    <row r="2089" spans="2:9">
      <c r="B2089" s="126">
        <f>B$2073+Sections!HI41</f>
        <v>3571.9248953699998</v>
      </c>
      <c r="C2089" s="126">
        <f>Sections!HJ41</f>
        <v>22.671208450049935</v>
      </c>
      <c r="D2089" s="126">
        <f>Sections!HK41</f>
        <v>81.616350420179771</v>
      </c>
      <c r="E2089" s="8">
        <f>Sections!HL41</f>
        <v>1</v>
      </c>
      <c r="F2089" s="120">
        <f>Sections!HZ41</f>
        <v>8.5316488086707469</v>
      </c>
      <c r="G2089" s="126">
        <f>Sections!HS41</f>
        <v>92.5170646654108</v>
      </c>
      <c r="H2089" s="126">
        <f>Sections!HQ41</f>
        <v>23.044456821608033</v>
      </c>
      <c r="I2089" s="126">
        <f>I2088+Sections!HR41</f>
        <v>92.058723410673565</v>
      </c>
    </row>
    <row r="2090" spans="2:9">
      <c r="B2090" s="126">
        <f>B$2073+Sections!HI42</f>
        <v>3572.9248953699998</v>
      </c>
      <c r="C2090" s="126">
        <f>Sections!HJ42</f>
        <v>23.044456821608033</v>
      </c>
      <c r="D2090" s="126">
        <f>Sections!HK42</f>
        <v>82.960044557788919</v>
      </c>
      <c r="E2090" s="8">
        <f>Sections!HL42</f>
        <v>1</v>
      </c>
      <c r="F2090" s="120">
        <f>Sections!HZ42</f>
        <v>8.5222635300777281</v>
      </c>
      <c r="G2090" s="126">
        <f>Sections!HS42</f>
        <v>95.588458236532247</v>
      </c>
      <c r="H2090" s="126">
        <f>Sections!HQ42</f>
        <v>23.411354451699552</v>
      </c>
      <c r="I2090" s="126">
        <f>I2089+Sections!HR42</f>
        <v>92.10177507515175</v>
      </c>
    </row>
    <row r="2091" spans="2:9">
      <c r="B2091" s="126">
        <f>B$2073+Sections!HI43</f>
        <v>3573.9248953699998</v>
      </c>
      <c r="C2091" s="126">
        <f>Sections!HJ43</f>
        <v>23.411354451699552</v>
      </c>
      <c r="D2091" s="126">
        <f>Sections!HK43</f>
        <v>84.280876026118392</v>
      </c>
      <c r="E2091" s="8">
        <f>Sections!HL43</f>
        <v>1</v>
      </c>
      <c r="F2091" s="120">
        <f>Sections!HZ43</f>
        <v>8.5128885758025827</v>
      </c>
      <c r="G2091" s="126">
        <f>Sections!HS43</f>
        <v>98.656473107360242</v>
      </c>
      <c r="H2091" s="126">
        <f>Sections!HQ43</f>
        <v>23.772195826526367</v>
      </c>
      <c r="I2091" s="126">
        <f>I2090+Sections!HR43</f>
        <v>92.144162729073656</v>
      </c>
    </row>
    <row r="2092" spans="2:9">
      <c r="B2092" s="126">
        <f>B$2073+Sections!HI44</f>
        <v>3574.9248953699998</v>
      </c>
      <c r="C2092" s="126">
        <f>Sections!HJ44</f>
        <v>23.772195826526367</v>
      </c>
      <c r="D2092" s="126">
        <f>Sections!HK44</f>
        <v>85.579904975494927</v>
      </c>
      <c r="E2092" s="8">
        <f>Sections!HL44</f>
        <v>1</v>
      </c>
      <c r="F2092" s="120">
        <f>Sections!HZ44</f>
        <v>8.5035239344879958</v>
      </c>
      <c r="G2092" s="126">
        <f>Sections!HS44</f>
        <v>101.72111299464918</v>
      </c>
      <c r="H2092" s="126">
        <f>Sections!HQ44</f>
        <v>24.127253102740347</v>
      </c>
      <c r="I2092" s="126">
        <f>I2091+Sections!HR44</f>
        <v>92.185916862883289</v>
      </c>
    </row>
    <row r="2093" spans="2:9">
      <c r="B2093" s="126">
        <f>B$2073+Sections!HI45</f>
        <v>3575.9248953699998</v>
      </c>
      <c r="C2093" s="126">
        <f>Sections!HJ45</f>
        <v>24.127253102740347</v>
      </c>
      <c r="D2093" s="126">
        <f>Sections!HK45</f>
        <v>86.858111169865253</v>
      </c>
      <c r="E2093" s="8">
        <f>Sections!HL45</f>
        <v>1</v>
      </c>
      <c r="F2093" s="120">
        <f>Sections!HZ45</f>
        <v>8.4941695947891507</v>
      </c>
      <c r="G2093" s="126">
        <f>Sections!HS45</f>
        <v>104.78238161106488</v>
      </c>
      <c r="H2093" s="126">
        <f>Sections!HQ45</f>
        <v>24.47677841288089</v>
      </c>
      <c r="I2093" s="126">
        <f>I2092+Sections!HR45</f>
        <v>92.227065712837373</v>
      </c>
    </row>
    <row r="2094" spans="2:9">
      <c r="B2094" s="126">
        <f>B$2073+Sections!HI46</f>
        <v>3576.9248953699998</v>
      </c>
      <c r="C2094" s="126">
        <f>Sections!HJ46</f>
        <v>24.47677841288089</v>
      </c>
      <c r="D2094" s="126">
        <f>Sections!HK46</f>
        <v>88.116402286371212</v>
      </c>
      <c r="E2094" s="8">
        <f>Sections!HL46</f>
        <v>1</v>
      </c>
      <c r="F2094" s="120">
        <f>Sections!HZ46</f>
        <v>8.484825545373706</v>
      </c>
      <c r="G2094" s="126">
        <f>Sections!HS46</f>
        <v>107.84028266518894</v>
      </c>
      <c r="H2094" s="126">
        <f>Sections!HQ46</f>
        <v>24.821005873332759</v>
      </c>
      <c r="I2094" s="126">
        <f>I2093+Sections!HR46</f>
        <v>92.267635487502872</v>
      </c>
    </row>
    <row r="2095" spans="2:9">
      <c r="B2095" s="126">
        <f>B$2073+Sections!HI47</f>
        <v>3577.9248953699998</v>
      </c>
      <c r="C2095" s="126">
        <f>Sections!HJ47</f>
        <v>24.821005873332759</v>
      </c>
      <c r="D2095" s="126">
        <f>Sections!HK47</f>
        <v>89.355621143997936</v>
      </c>
      <c r="E2095" s="8">
        <f>Sections!HL47</f>
        <v>1</v>
      </c>
      <c r="F2095" s="120">
        <f>Sections!HZ47</f>
        <v>8.4754917749217924</v>
      </c>
      <c r="G2095" s="126">
        <f>Sections!HS47</f>
        <v>110.89481986152347</v>
      </c>
      <c r="H2095" s="126">
        <f>Sections!HQ47</f>
        <v>25.160153340428252</v>
      </c>
      <c r="I2095" s="126">
        <f>I2094+Sections!HR47</f>
        <v>92.307650565813603</v>
      </c>
    </row>
    <row r="2096" spans="2:9">
      <c r="B2096" s="126">
        <f>B$2073+Sections!HI48</f>
        <v>3578.9248953699998</v>
      </c>
      <c r="C2096" s="126">
        <f>Sections!HJ48</f>
        <v>25.160153340428252</v>
      </c>
      <c r="D2096" s="126">
        <f>Sections!HK48</f>
        <v>90.576552025541716</v>
      </c>
      <c r="E2096" s="8">
        <f>Sections!HL48</f>
        <v>1</v>
      </c>
      <c r="F2096" s="120">
        <f>Sections!HZ48</f>
        <v>8.4661682721259872</v>
      </c>
      <c r="G2096" s="126">
        <f>Sections!HS48</f>
        <v>113.94599690049533</v>
      </c>
      <c r="H2096" s="126">
        <f>Sections!HQ48</f>
        <v>25.494423952270719</v>
      </c>
      <c r="I2096" s="126">
        <f>I2095+Sections!HR48</f>
        <v>92.347133670932479</v>
      </c>
    </row>
    <row r="2097" spans="2:9">
      <c r="B2097" s="126">
        <f>B$2073+Sections!HI49</f>
        <v>3579.9248953699998</v>
      </c>
      <c r="C2097" s="126">
        <f>Sections!HJ49</f>
        <v>25.494423952270719</v>
      </c>
      <c r="D2097" s="126">
        <f>Sections!HK49</f>
        <v>91.779926228174588</v>
      </c>
      <c r="E2097" s="8">
        <f>Sections!HL49</f>
        <v>1</v>
      </c>
      <c r="F2097" s="120">
        <f>Sections!HZ49</f>
        <v>8.4568550256913095</v>
      </c>
      <c r="G2097" s="126">
        <f>Sections!HS49</f>
        <v>116.99381747846067</v>
      </c>
      <c r="H2097" s="126">
        <f>Sections!HQ49</f>
        <v>25.824007487403993</v>
      </c>
      <c r="I2097" s="126">
        <f>I2096+Sections!HR49</f>
        <v>92.386106023436099</v>
      </c>
    </row>
    <row r="2098" spans="2:9">
      <c r="B2098" s="126">
        <f>B$2073+Sections!HI50</f>
        <v>3580.9248953699998</v>
      </c>
      <c r="C2098" s="126">
        <f>Sections!HJ50</f>
        <v>25.824007487403993</v>
      </c>
      <c r="D2098" s="126">
        <f>Sections!HK50</f>
        <v>92.966426954654381</v>
      </c>
      <c r="E2098" s="8">
        <f>Sections!HL50</f>
        <v>1</v>
      </c>
      <c r="F2098" s="120">
        <f>Sections!HZ50</f>
        <v>8.4475520243352058</v>
      </c>
      <c r="G2098" s="126">
        <f>Sections!HS50</f>
        <v>120.03828528770954</v>
      </c>
      <c r="H2098" s="126">
        <f>Sections!HQ50</f>
        <v>26.149081566245648</v>
      </c>
      <c r="I2098" s="126">
        <f>I2097+Sections!HR50</f>
        <v>92.424587476750048</v>
      </c>
    </row>
    <row r="2099" spans="2:9">
      <c r="B2099" s="126">
        <f>B$2073+Sections!HI51</f>
        <v>3581.9248953699998</v>
      </c>
      <c r="C2099" s="126">
        <f>Sections!HJ51</f>
        <v>26.149081566245648</v>
      </c>
      <c r="D2099" s="126">
        <f>Sections!HK51</f>
        <v>94.136693638484331</v>
      </c>
      <c r="E2099" s="8">
        <f>Sections!HL51</f>
        <v>1</v>
      </c>
      <c r="F2099" s="120">
        <f>Sections!HZ51</f>
        <v>8.4382592567875285</v>
      </c>
      <c r="G2099" s="126">
        <f>Sections!HS51</f>
        <v>123.07940401647022</v>
      </c>
      <c r="H2099" s="126">
        <f>Sections!HQ51</f>
        <v>26.46981271697522</v>
      </c>
      <c r="I2099" s="126">
        <f>I2098+Sections!HR51</f>
        <v>92.46259663728533</v>
      </c>
    </row>
    <row r="2100" spans="2:9">
      <c r="B2100" s="126">
        <f>B$2073+Sections!HI52</f>
        <v>3582.9248953699998</v>
      </c>
      <c r="C2100" s="126">
        <f>Sections!HJ52</f>
        <v>26.46981271697522</v>
      </c>
      <c r="D2100" s="126">
        <f>Sections!HK52</f>
        <v>95.2913257811108</v>
      </c>
      <c r="E2100" s="8">
        <f>Sections!HL52</f>
        <v>1</v>
      </c>
      <c r="F2100" s="120">
        <f>Sections!HZ52</f>
        <v>8.428976711790531</v>
      </c>
      <c r="G2100" s="126">
        <f>Sections!HS52</f>
        <v>126.11717734891374</v>
      </c>
      <c r="H2100" s="126">
        <f>Sections!HQ52</f>
        <v>26.78635732411789</v>
      </c>
      <c r="I2100" s="126">
        <f>I2099+Sections!HR52</f>
        <v>92.500150971336325</v>
      </c>
    </row>
    <row r="2101" spans="2:9">
      <c r="B2101" s="126">
        <f>B$2073+Sections!HI53</f>
        <v>3583.9248953699998</v>
      </c>
      <c r="C2101" s="126">
        <f>Sections!HJ53</f>
        <v>26.78635732411789</v>
      </c>
      <c r="D2101" s="126">
        <f>Sections!HK53</f>
        <v>96.43088636682441</v>
      </c>
      <c r="E2101" s="8">
        <f>Sections!HL53</f>
        <v>1</v>
      </c>
      <c r="F2101" s="120">
        <f>Sections!HZ53</f>
        <v>8.419704378098853</v>
      </c>
      <c r="G2101" s="126">
        <f>Sections!HS53</f>
        <v>129.15160896515835</v>
      </c>
      <c r="H2101" s="126">
        <f>Sections!HQ53</f>
        <v>27.098862475231719</v>
      </c>
      <c r="I2101" s="126">
        <f>I2100+Sections!HR53</f>
        <v>92.537266900480674</v>
      </c>
    </row>
    <row r="2102" spans="2:9">
      <c r="B2102" s="126">
        <f>B$2073+Sections!HI54</f>
        <v>3584.9248953699998</v>
      </c>
      <c r="C2102" s="126">
        <f>Sections!HJ54</f>
        <v>27.098862475231719</v>
      </c>
      <c r="D2102" s="126">
        <f>Sections!HK54</f>
        <v>97.555904910834187</v>
      </c>
      <c r="E2102" s="8">
        <f>Sections!HL54</f>
        <v>1</v>
      </c>
      <c r="F2102" s="120">
        <f>Sections!HZ54</f>
        <v>8.4104422444794995</v>
      </c>
      <c r="G2102" s="126">
        <f>Sections!HS54</f>
        <v>132.18270254127393</v>
      </c>
      <c r="H2102" s="126">
        <f>Sections!HQ54</f>
        <v>27.407466718769921</v>
      </c>
      <c r="I2102" s="126">
        <f>I2101+Sections!HR54</f>
        <v>92.573959886957184</v>
      </c>
    </row>
    <row r="2103" spans="2:9">
      <c r="B2103" s="126">
        <f>B$2073+Sections!HI55</f>
        <v>3585.9248953699998</v>
      </c>
      <c r="C2103" s="126">
        <f>Sections!HJ55</f>
        <v>27.407466718769921</v>
      </c>
      <c r="D2103" s="126">
        <f>Sections!HK55</f>
        <v>98.666880187571721</v>
      </c>
      <c r="E2103" s="8">
        <f>Sections!HL55</f>
        <v>1</v>
      </c>
      <c r="F2103" s="120">
        <f>Sections!HZ55</f>
        <v>8.4011902997118355</v>
      </c>
      <c r="G2103" s="126">
        <f>Sections!HS55</f>
        <v>135.21046174928657</v>
      </c>
      <c r="H2103" s="126">
        <f>Sections!HQ55</f>
        <v>27.712300744252627</v>
      </c>
      <c r="I2103" s="126">
        <f>I2102+Sections!HR55</f>
        <v>92.61024451027933</v>
      </c>
    </row>
    <row r="2104" spans="2:9">
      <c r="B2104" s="126">
        <f>B$2073+Sections!HI56</f>
        <v>3586.9248953699998</v>
      </c>
      <c r="C2104" s="126">
        <f>Sections!HJ56</f>
        <v>27.712300744252627</v>
      </c>
      <c r="D2104" s="126">
        <f>Sections!HK56</f>
        <v>99.76428267930946</v>
      </c>
      <c r="E2104" s="8">
        <f>Sections!HL56</f>
        <v>1</v>
      </c>
      <c r="F2104" s="120">
        <f>Sections!HZ56</f>
        <v>8.3919485325875698</v>
      </c>
      <c r="G2104" s="126">
        <f>Sections!HS56</f>
        <v>138.23489025718283</v>
      </c>
      <c r="H2104" s="126">
        <f>Sections!HQ56</f>
        <v>28.013487994269472</v>
      </c>
      <c r="I2104" s="126">
        <f>I2103+Sections!HR56</f>
        <v>92.646134536159167</v>
      </c>
    </row>
    <row r="2105" spans="2:9">
      <c r="B2105" s="126">
        <f>B$2073+Sections!HI57</f>
        <v>3587.9248953699998</v>
      </c>
      <c r="C2105" s="126">
        <f>Sections!HJ57</f>
        <v>28.013487994269472</v>
      </c>
      <c r="D2105" s="126">
        <f>Sections!HK57</f>
        <v>100.8485567793701</v>
      </c>
      <c r="E2105" s="8">
        <f>Sections!HL57</f>
        <v>1</v>
      </c>
      <c r="F2105" s="120">
        <f>Sections!HZ57</f>
        <v>8.3827169319107409</v>
      </c>
      <c r="G2105" s="126">
        <f>Sections!HS57</f>
        <v>141.25599172891438</v>
      </c>
      <c r="H2105" s="126">
        <f>Sections!HQ57</f>
        <v>28.311145216484999</v>
      </c>
      <c r="I2105" s="126">
        <f>I2104+Sections!HR57</f>
        <v>92.681642978664541</v>
      </c>
    </row>
    <row r="2106" spans="2:9">
      <c r="B2106" s="126">
        <f>B$2073+Sections!HI58</f>
        <v>3588.9248953699998</v>
      </c>
      <c r="C2106" s="126">
        <f>Sections!HJ58</f>
        <v>28.311145216484999</v>
      </c>
      <c r="D2106" s="126">
        <f>Sections!HK58</f>
        <v>101.920122779346</v>
      </c>
      <c r="E2106" s="8">
        <f>Sections!HL58</f>
        <v>1</v>
      </c>
      <c r="F2106" s="120">
        <f>Sections!HZ58</f>
        <v>8.3734954864977009</v>
      </c>
      <c r="G2106" s="126">
        <f>Sections!HS58</f>
        <v>144.27376982440225</v>
      </c>
      <c r="H2106" s="126">
        <f>Sections!HQ58</f>
        <v>28.605382962685482</v>
      </c>
      <c r="I2106" s="126">
        <f>I2105+Sections!HR58</f>
        <v>92.71678215640398</v>
      </c>
    </row>
    <row r="2107" spans="2:9">
      <c r="B2107" s="126">
        <f>B$2073+Sections!HI59</f>
        <v>3589.9248953699998</v>
      </c>
      <c r="C2107" s="126">
        <f>Sections!HJ59</f>
        <v>28.605382962685482</v>
      </c>
      <c r="D2107" s="126">
        <f>Sections!HK59</f>
        <v>102.97937866566774</v>
      </c>
      <c r="E2107" s="8">
        <f>Sections!HL59</f>
        <v>1</v>
      </c>
      <c r="F2107" s="120">
        <f>Sections!HZ59</f>
        <v>8.364284185177107</v>
      </c>
      <c r="G2107" s="126">
        <f>Sections!HS59</f>
        <v>147.28822819954144</v>
      </c>
      <c r="H2107" s="126">
        <f>Sections!HQ59</f>
        <v>28.89630604095013</v>
      </c>
      <c r="I2107" s="126">
        <f>I2106+Sections!HR59</f>
        <v>92.751563743426118</v>
      </c>
    </row>
    <row r="2108" spans="2:9">
      <c r="B2108" s="126">
        <f>B$2073+Sections!HI60</f>
        <v>3590.9248953699998</v>
      </c>
      <c r="C2108" s="126">
        <f>Sections!HJ60</f>
        <v>28.89630604095013</v>
      </c>
      <c r="D2108" s="126">
        <f>Sections!HK60</f>
        <v>104.02670174742047</v>
      </c>
      <c r="E2108" s="8">
        <f>Sections!HL60</f>
        <v>1</v>
      </c>
      <c r="F2108" s="120">
        <f>Sections!HZ60</f>
        <v>8.3550830167899033</v>
      </c>
      <c r="G2108" s="126">
        <f>Sections!HS60</f>
        <v>150.29937050620515</v>
      </c>
      <c r="H2108" s="126">
        <f>Sections!HQ60</f>
        <v>29.184013926220477</v>
      </c>
      <c r="I2108" s="126">
        <f>I2107+Sections!HR60</f>
        <v>92.785998815428655</v>
      </c>
    </row>
    <row r="2109" spans="2:9">
      <c r="B2109" s="126">
        <f>B$2073+Sections!HI61</f>
        <v>3591.9248953699998</v>
      </c>
      <c r="C2109" s="126">
        <f>Sections!HJ61</f>
        <v>29.184013926220477</v>
      </c>
      <c r="D2109" s="126">
        <f>Sections!HK61</f>
        <v>105.06245013439371</v>
      </c>
      <c r="E2109" s="8">
        <f>Sections!HL61</f>
        <v>1</v>
      </c>
      <c r="F2109" s="120">
        <f>Sections!HZ61</f>
        <v>8.3458919701893137</v>
      </c>
      <c r="G2109" s="126">
        <f>Sections!HS61</f>
        <v>153.30720039224951</v>
      </c>
      <c r="H2109" s="126">
        <f>Sections!HQ61</f>
        <v>29.468601133854477</v>
      </c>
      <c r="I2109" s="126">
        <f>I2108+Sections!HR61</f>
        <v>92.820097891794674</v>
      </c>
    </row>
    <row r="2110" spans="2:9">
      <c r="B2110" s="126">
        <f>B$2073+Sections!HI62</f>
        <v>3592.9248953699998</v>
      </c>
      <c r="C2110" s="126">
        <f>Sections!HJ62</f>
        <v>29.468601133854477</v>
      </c>
      <c r="D2110" s="126">
        <f>Sections!HK62</f>
        <v>106.08696408187612</v>
      </c>
      <c r="E2110" s="8">
        <f>Sections!HL62</f>
        <v>1</v>
      </c>
      <c r="F2110" s="120">
        <f>Sections!HZ62</f>
        <v>8.3367110342408193</v>
      </c>
      <c r="G2110" s="126">
        <f>Sections!HS62</f>
        <v>156.3117215015177</v>
      </c>
      <c r="H2110" s="126">
        <f>Sections!HQ62</f>
        <v>29.750157560165814</v>
      </c>
      <c r="I2110" s="126">
        <f>I2109+Sections!HR62</f>
        <v>92.853870973907618</v>
      </c>
    </row>
    <row r="2111" spans="2:9">
      <c r="B2111" s="126">
        <f>B$2073+Sections!HI63</f>
        <v>3593.9248953699998</v>
      </c>
      <c r="C2111" s="126">
        <f>Sections!HJ63</f>
        <v>29.750157560165814</v>
      </c>
      <c r="D2111" s="126">
        <f>Sections!HK63</f>
        <v>107.10056721659693</v>
      </c>
      <c r="E2111" s="8">
        <f>Sections!HL63</f>
        <v>1</v>
      </c>
      <c r="F2111" s="120">
        <f>Sections!HZ63</f>
        <v>8.3275401978221524</v>
      </c>
      <c r="G2111" s="126">
        <f>Sections!HS63</f>
        <v>159.31293747384441</v>
      </c>
      <c r="H2111" s="126">
        <f>Sections!HQ63</f>
        <v>30.02876879344765</v>
      </c>
      <c r="I2111" s="126">
        <f>I2110+Sections!HR63</f>
        <v>92.887327580139882</v>
      </c>
    </row>
    <row r="2112" spans="2:9">
      <c r="B2112" s="126">
        <f>B$2073+Sections!HI64</f>
        <v>3594.9248953699998</v>
      </c>
      <c r="C2112" s="126">
        <f>Sections!HJ64</f>
        <v>30.02876879344765</v>
      </c>
      <c r="D2112" s="126">
        <f>Sections!HK64</f>
        <v>108.10356765641154</v>
      </c>
      <c r="E2112" s="8">
        <f>Sections!HL64</f>
        <v>1</v>
      </c>
      <c r="F2112" s="120">
        <f>Sections!HZ64</f>
        <v>8.318379449823281</v>
      </c>
      <c r="G2112" s="126">
        <f>Sections!HS64</f>
        <v>162.31085194506036</v>
      </c>
      <c r="H2112" s="126">
        <f>Sections!HQ64</f>
        <v>30.304516398549936</v>
      </c>
      <c r="I2112" s="126">
        <f>I2111+Sections!HR64</f>
        <v>92.920476777861097</v>
      </c>
    </row>
    <row r="2113" spans="2:9">
      <c r="B2113" s="126">
        <f>B$2073+Sections!HI65</f>
        <v>3595.9248953699998</v>
      </c>
      <c r="C2113" s="126">
        <f>Sections!HJ65</f>
        <v>30.304516398549936</v>
      </c>
      <c r="D2113" s="126">
        <f>Sections!HK65</f>
        <v>109.09625903477978</v>
      </c>
      <c r="E2113" s="8">
        <f>Sections!HL65</f>
        <v>1</v>
      </c>
      <c r="F2113" s="120">
        <f>Sections!HZ65</f>
        <v>8.309228779146391</v>
      </c>
      <c r="G2113" s="126">
        <f>Sections!HS65</f>
        <v>165.30546854699676</v>
      </c>
      <c r="H2113" s="126">
        <f>Sections!HQ65</f>
        <v>30.577478177709075</v>
      </c>
      <c r="I2113" s="126">
        <f>I2112+Sections!HR65</f>
        <v>92.953327212770802</v>
      </c>
    </row>
    <row r="2114" spans="2:9">
      <c r="B2114" s="126">
        <f>B$2073+Sections!HI66</f>
        <v>3596.9248953699998</v>
      </c>
      <c r="C2114" s="126">
        <f>Sections!HJ66</f>
        <v>30.577478177709075</v>
      </c>
      <c r="D2114" s="126">
        <f>Sections!HK66</f>
        <v>110.07892143975268</v>
      </c>
      <c r="E2114" s="8">
        <f>Sections!HL66</f>
        <v>1</v>
      </c>
      <c r="F2114" s="120">
        <f>Sections!HZ66</f>
        <v>8.3000881747058823</v>
      </c>
      <c r="G2114" s="126">
        <f>Sections!HS66</f>
        <v>168.29679090748942</v>
      </c>
      <c r="H2114" s="126">
        <f>Sections!HQ66</f>
        <v>30.847728410009164</v>
      </c>
      <c r="I2114" s="126">
        <f>I2113+Sections!HR66</f>
        <v>92.985887135823631</v>
      </c>
    </row>
    <row r="2115" spans="2:9">
      <c r="B2115" s="126">
        <f>B$2073+Sections!HI67</f>
        <v>3597.9248953699998</v>
      </c>
      <c r="C2115" s="126">
        <f>Sections!HJ67</f>
        <v>30.847728410009164</v>
      </c>
      <c r="D2115" s="126">
        <f>Sections!HK67</f>
        <v>111.05182227603299</v>
      </c>
      <c r="E2115" s="8">
        <f>Sections!HL67</f>
        <v>1</v>
      </c>
      <c r="F2115" s="120">
        <f>Sections!HZ67</f>
        <v>8.2909576254283426</v>
      </c>
      <c r="G2115" s="126">
        <f>Sections!HS67</f>
        <v>171.28482265038357</v>
      </c>
      <c r="H2115" s="126">
        <f>Sections!HQ67</f>
        <v>31.115338071577227</v>
      </c>
      <c r="I2115" s="126">
        <f>I2114+Sections!HR67</f>
        <v>93.018164427984345</v>
      </c>
    </row>
    <row r="2116" spans="2:9">
      <c r="B2116" s="126">
        <f>B$2073+Sections!HI68</f>
        <v>3598.9248953699998</v>
      </c>
      <c r="C2116" s="126">
        <f>Sections!HJ68</f>
        <v>31.115338071577227</v>
      </c>
      <c r="D2116" s="126">
        <f>Sections!HK68</f>
        <v>112.01521705767802</v>
      </c>
      <c r="E2116" s="8">
        <f>Sections!HL68</f>
        <v>1</v>
      </c>
      <c r="F2116" s="120">
        <f>Sections!HZ68</f>
        <v>8.2818371202525469</v>
      </c>
      <c r="G2116" s="126">
        <f>Sections!HS68</f>
        <v>174.26956739553776</v>
      </c>
      <c r="H2116" s="126">
        <f>Sections!HQ68</f>
        <v>31.380375038374673</v>
      </c>
      <c r="I2116" s="126">
        <f>I2115+Sections!HR68</f>
        <v>93.050166623022605</v>
      </c>
    </row>
    <row r="2117" spans="2:9">
      <c r="B2117" s="126">
        <f>B$2073+Sections!HI69</f>
        <v>3599.9248953699998</v>
      </c>
      <c r="C2117" s="126">
        <f>Sections!HJ69</f>
        <v>31.380375038374673</v>
      </c>
      <c r="D2117" s="126">
        <f>Sections!HK69</f>
        <v>112.96935013814883</v>
      </c>
      <c r="E2117" s="8">
        <f>Sections!HL69</f>
        <v>1</v>
      </c>
      <c r="F2117" s="120">
        <f>Sections!HZ69</f>
        <v>8.2727266481294368</v>
      </c>
      <c r="G2117" s="126">
        <f>Sections!HS69</f>
        <v>177.25102875882868</v>
      </c>
      <c r="H2117" s="126">
        <f>Sections!HQ69</f>
        <v>31.642904273238056</v>
      </c>
      <c r="I2117" s="126">
        <f>I2116+Sections!HR69</f>
        <v>93.081900928533926</v>
      </c>
    </row>
    <row r="2118" spans="2:9">
      <c r="B2118" s="126">
        <f>B$2073+Sections!HI70</f>
        <v>3600.9248953699998</v>
      </c>
      <c r="C2118" s="126">
        <f>Sections!HJ70</f>
        <v>31.642904273238056</v>
      </c>
      <c r="D2118" s="126">
        <f>Sections!HK70</f>
        <v>113.914455383657</v>
      </c>
      <c r="E2118" s="8">
        <f>Sections!HL70</f>
        <v>1</v>
      </c>
      <c r="F2118" s="120">
        <f>Sections!HZ70</f>
        <v>8.2636261980221075</v>
      </c>
      <c r="G2118" s="126">
        <f>Sections!HS70</f>
        <v>180.22921035215529</v>
      </c>
      <c r="H2118" s="126">
        <f>Sections!HQ70</f>
        <v>31.902987998639741</v>
      </c>
      <c r="I2118" s="126">
        <f>I2117+Sections!HR70</f>
        <v>93.113374245352631</v>
      </c>
    </row>
    <row r="2119" spans="2:9">
      <c r="B2119" s="126">
        <f>B$2073+Sections!HI71</f>
        <v>3601.9248953699998</v>
      </c>
      <c r="C2119" s="126">
        <f>Sections!HJ71</f>
        <v>31.902987998639741</v>
      </c>
      <c r="D2119" s="126">
        <f>Sections!HK71</f>
        <v>114.85075679510307</v>
      </c>
      <c r="E2119" s="8">
        <f>Sections!HL71</f>
        <v>1</v>
      </c>
      <c r="F2119" s="120">
        <f>Sections!HZ71</f>
        <v>8.2545357589057922</v>
      </c>
      <c r="G2119" s="126">
        <f>Sections!HS71</f>
        <v>183.20411578344326</v>
      </c>
      <c r="H2119" s="126">
        <f>Sections!HQ71</f>
        <v>32.160685856479539</v>
      </c>
      <c r="I2119" s="126">
        <f>I2118+Sections!HR71</f>
        <v>93.144593185504633</v>
      </c>
    </row>
    <row r="2120" spans="2:9">
      <c r="B2120" s="126">
        <f>B$2073+Sections!HI72</f>
        <v>3602.9248953699998</v>
      </c>
      <c r="C2120" s="126">
        <f>Sections!HJ72</f>
        <v>32.160685856479539</v>
      </c>
      <c r="D2120" s="126">
        <f>Sections!HK72</f>
        <v>115.77846908332634</v>
      </c>
      <c r="E2120" s="8">
        <f>Sections!HL72</f>
        <v>1</v>
      </c>
      <c r="F2120" s="120">
        <f>Sections!HZ72</f>
        <v>8.2454553197678599</v>
      </c>
      <c r="G2120" s="126">
        <f>Sections!HS72</f>
        <v>186.17574865664932</v>
      </c>
      <c r="H2120" s="126">
        <f>Sections!HQ72</f>
        <v>32.416055056078285</v>
      </c>
      <c r="I2120" s="126">
        <f>I2119+Sections!HR72</f>
        <v>93.175564088832004</v>
      </c>
    </row>
    <row r="2121" spans="2:9">
      <c r="B2121" s="126">
        <f>B$2073+Sections!HI73</f>
        <v>3603.9248953699998</v>
      </c>
      <c r="C2121" s="126">
        <f>Sections!HJ73</f>
        <v>32.416055056078285</v>
      </c>
      <c r="D2121" s="126">
        <f>Sections!HK73</f>
        <v>116.69779820188182</v>
      </c>
      <c r="E2121" s="8">
        <f>Sections!HL73</f>
        <v>1</v>
      </c>
      <c r="F2121" s="120">
        <f>Sections!HZ73</f>
        <v>8.2363848696077859</v>
      </c>
      <c r="G2121" s="126">
        <f>Sections!HS73</f>
        <v>189.1441125717657</v>
      </c>
      <c r="H2121" s="126">
        <f>Sections!HQ73</f>
        <v>32.669150511421535</v>
      </c>
      <c r="I2121" s="126">
        <f>I2120+Sections!HR73</f>
        <v>93.20629303840758</v>
      </c>
    </row>
    <row r="2122" spans="2:9">
      <c r="B2122" s="126">
        <f>B$2073+Sections!HI74</f>
        <v>3604.9248953699998</v>
      </c>
      <c r="C2122" s="126">
        <f>Sections!HJ74</f>
        <v>32.669150511421535</v>
      </c>
      <c r="D2122" s="126">
        <f>Sections!HK74</f>
        <v>117.60894184111753</v>
      </c>
      <c r="E2122" s="8">
        <f>Sections!HL74</f>
        <v>2</v>
      </c>
      <c r="F2122" s="120">
        <f>Sections!HZ74</f>
        <v>8.9540743812482084</v>
      </c>
      <c r="G2122" s="126">
        <f>Sections!HS74</f>
        <v>192.1092111248245</v>
      </c>
      <c r="H2122" s="126">
        <f>Sections!HQ74</f>
        <v>32.942093799581265</v>
      </c>
      <c r="I2122" s="126">
        <f>I2121+Sections!HR74</f>
        <v>93.236775618352567</v>
      </c>
    </row>
    <row r="2123" spans="2:9">
      <c r="B2123" s="126">
        <f>B$2073+Sections!HI75</f>
        <v>3605.9248953699998</v>
      </c>
      <c r="C2123" s="126">
        <f>Sections!HJ75</f>
        <v>32.942093799581265</v>
      </c>
      <c r="D2123" s="126">
        <f>Sections!HK75</f>
        <v>118.59153767849256</v>
      </c>
      <c r="E2123" s="8">
        <f>Sections!HL75</f>
        <v>2</v>
      </c>
      <c r="F2123" s="120">
        <f>Sections!HZ75</f>
        <v>8.9433543272600584</v>
      </c>
      <c r="G2123" s="126">
        <f>Sections!HS75</f>
        <v>195.33267790207387</v>
      </c>
      <c r="H2123" s="126">
        <f>Sections!HQ75</f>
        <v>33.21247134067157</v>
      </c>
      <c r="I2123" s="126">
        <f>I2122+Sections!HR75</f>
        <v>93.267007847916162</v>
      </c>
    </row>
    <row r="2124" spans="2:9">
      <c r="B2124" s="126">
        <f>B$2073+Sections!HI76</f>
        <v>3606.9248953699998</v>
      </c>
      <c r="C2124" s="126">
        <f>Sections!HJ76</f>
        <v>33.21247134067157</v>
      </c>
      <c r="D2124" s="126">
        <f>Sections!HK76</f>
        <v>119.56489682641765</v>
      </c>
      <c r="E2124" s="8">
        <f>Sections!HL76</f>
        <v>2</v>
      </c>
      <c r="F2124" s="120">
        <f>Sections!HZ76</f>
        <v>8.9326471076032554</v>
      </c>
      <c r="G2124" s="126">
        <f>Sections!HS76</f>
        <v>198.55228545988749</v>
      </c>
      <c r="H2124" s="126">
        <f>Sections!HQ76</f>
        <v>33.480345678773048</v>
      </c>
      <c r="I2124" s="126">
        <f>I2123+Sections!HR76</f>
        <v>93.296996084871523</v>
      </c>
    </row>
    <row r="2125" spans="2:9">
      <c r="B2125" s="126">
        <f>B$2073+Sections!HI77</f>
        <v>3607.9248953699998</v>
      </c>
      <c r="C2125" s="126">
        <f>Sections!HJ77</f>
        <v>33.480345678773048</v>
      </c>
      <c r="D2125" s="126">
        <f>Sections!HK77</f>
        <v>120.52924444358298</v>
      </c>
      <c r="E2125" s="8">
        <f>Sections!HL77</f>
        <v>2</v>
      </c>
      <c r="F2125" s="120">
        <f>Sections!HZ77</f>
        <v>8.9219527069121991</v>
      </c>
      <c r="G2125" s="126">
        <f>Sections!HS77</f>
        <v>201.76803841862468</v>
      </c>
      <c r="H2125" s="126">
        <f>Sections!HQ77</f>
        <v>33.745776805164247</v>
      </c>
      <c r="I2125" s="126">
        <f>I2124+Sections!HR77</f>
        <v>93.326746424859934</v>
      </c>
    </row>
    <row r="2126" spans="2:9">
      <c r="B2126" s="126">
        <f>B$2073+Sections!HI78</f>
        <v>3608.9248953699998</v>
      </c>
      <c r="C2126" s="126">
        <f>Sections!HJ78</f>
        <v>33.745776805164247</v>
      </c>
      <c r="D2126" s="126">
        <f>Sections!HK78</f>
        <v>121.48479649859129</v>
      </c>
      <c r="E2126" s="8">
        <f>Sections!HL78</f>
        <v>2</v>
      </c>
      <c r="F2126" s="120">
        <f>Sections!HZ78</f>
        <v>8.9112711098396851</v>
      </c>
      <c r="G2126" s="126">
        <f>Sections!HS78</f>
        <v>204.97994139311302</v>
      </c>
      <c r="H2126" s="126">
        <f>Sections!HQ78</f>
        <v>34.008822302509103</v>
      </c>
      <c r="I2126" s="126">
        <f>I2125+Sections!HR78</f>
        <v>93.356264716257712</v>
      </c>
    </row>
    <row r="2127" spans="2:9">
      <c r="B2127" s="126">
        <f>B$2073+Sections!HI79</f>
        <v>3609.9248953699998</v>
      </c>
      <c r="C2127" s="126">
        <f>Sections!HJ79</f>
        <v>34.008822302509103</v>
      </c>
      <c r="D2127" s="126">
        <f>Sections!HK79</f>
        <v>122.43176028903277</v>
      </c>
      <c r="E2127" s="8">
        <f>Sections!HL79</f>
        <v>2</v>
      </c>
      <c r="F2127" s="120">
        <f>Sections!HZ79</f>
        <v>8.9006023010568853</v>
      </c>
      <c r="G2127" s="126">
        <f>Sections!HS79</f>
        <v>208.18799899265528</v>
      </c>
      <c r="H2127" s="126">
        <f>Sections!HQ79</f>
        <v>34.269537478725248</v>
      </c>
      <c r="I2127" s="126">
        <f>I2126+Sections!HR79</f>
        <v>93.385556573976729</v>
      </c>
    </row>
    <row r="2128" spans="2:9">
      <c r="B2128" s="126">
        <f>B$2073+Sections!HI80</f>
        <v>3610.9248953699998</v>
      </c>
      <c r="C2128" s="126">
        <f>Sections!HJ80</f>
        <v>34.269537478725248</v>
      </c>
      <c r="D2128" s="126">
        <f>Sections!HK80</f>
        <v>123.37033492341089</v>
      </c>
      <c r="E2128" s="8">
        <f>Sections!HL80</f>
        <v>2</v>
      </c>
      <c r="F2128" s="120">
        <f>Sections!HZ80</f>
        <v>8.8899462652533181</v>
      </c>
      <c r="G2128" s="126">
        <f>Sections!HS80</f>
        <v>211.39221582103579</v>
      </c>
      <c r="H2128" s="126">
        <f>Sections!HQ80</f>
        <v>34.527975491422332</v>
      </c>
      <c r="I2128" s="126">
        <f>I2127+Sections!HR80</f>
        <v>93.414627392290583</v>
      </c>
    </row>
    <row r="2129" spans="2:9">
      <c r="B2129" s="126">
        <f>B$2073+Sections!HI81</f>
        <v>3611.9248953699998</v>
      </c>
      <c r="C2129" s="126">
        <f>Sections!HJ81</f>
        <v>34.527975491422332</v>
      </c>
      <c r="D2129" s="126">
        <f>Sections!HK81</f>
        <v>124.3007117691204</v>
      </c>
      <c r="E2129" s="8">
        <f>Sections!HL81</f>
        <v>2</v>
      </c>
      <c r="F2129" s="120">
        <f>Sections!HZ81</f>
        <v>8.879302987136839</v>
      </c>
      <c r="G2129" s="126">
        <f>Sections!HS81</f>
        <v>214.59259647652701</v>
      </c>
      <c r="H2129" s="126">
        <f>Sections!HQ81</f>
        <v>34.784187463710218</v>
      </c>
      <c r="I2129" s="126">
        <f>I2128+Sections!HR81</f>
        <v>93.44348235676911</v>
      </c>
    </row>
    <row r="2130" spans="2:9">
      <c r="B2130" s="126">
        <f>B$2073+Sections!HI82</f>
        <v>3612.9248953699998</v>
      </c>
      <c r="C2130" s="126">
        <f>Sections!HJ82</f>
        <v>34.784187463710218</v>
      </c>
      <c r="D2130" s="126">
        <f>Sections!HK82</f>
        <v>125.22307486935679</v>
      </c>
      <c r="E2130" s="8">
        <f>Sections!HL82</f>
        <v>2</v>
      </c>
      <c r="F2130" s="120">
        <f>Sections!HZ82</f>
        <v>8.8686724514336088</v>
      </c>
      <c r="G2130" s="126">
        <f>Sections!HS82</f>
        <v>217.7891455518963</v>
      </c>
      <c r="H2130" s="126">
        <f>Sections!HQ82</f>
        <v>35.038222592097938</v>
      </c>
      <c r="I2130" s="126">
        <f>I2129+Sections!HR82</f>
        <v>93.472126455395923</v>
      </c>
    </row>
    <row r="2131" spans="2:9">
      <c r="B2131" s="126">
        <f>B$2073+Sections!HI83</f>
        <v>3613.9248953699998</v>
      </c>
      <c r="C2131" s="126">
        <f>Sections!HJ83</f>
        <v>35.038222592097938</v>
      </c>
      <c r="D2131" s="126">
        <f>Sections!HK83</f>
        <v>126.13760133155257</v>
      </c>
      <c r="E2131" s="8">
        <f>Sections!HL83</f>
        <v>2</v>
      </c>
      <c r="F2131" s="120">
        <f>Sections!HZ83</f>
        <v>8.8580546428880726</v>
      </c>
      <c r="G2131" s="126">
        <f>Sections!HS83</f>
        <v>220.98186763441242</v>
      </c>
      <c r="H2131" s="126">
        <f>Sections!HQ83</f>
        <v>35.290128247134191</v>
      </c>
      <c r="I2131" s="126">
        <f>I2130+Sections!HR83</f>
        <v>93.50056448893622</v>
      </c>
    </row>
    <row r="2132" spans="2:9">
      <c r="B2132" s="126">
        <f>B$2073+Sections!HI84</f>
        <v>3614.9248953699998</v>
      </c>
      <c r="C2132" s="126">
        <f>Sections!HJ84</f>
        <v>35.290128247134191</v>
      </c>
      <c r="D2132" s="126">
        <f>Sections!HK84</f>
        <v>127.04446168968309</v>
      </c>
      <c r="E2132" s="8">
        <f>Sections!HL84</f>
        <v>2</v>
      </c>
      <c r="F2132" s="120">
        <f>Sections!HZ84</f>
        <v>8.8474495462629434</v>
      </c>
      <c r="G2132" s="126">
        <f>Sections!HS84</f>
        <v>224.17076730585214</v>
      </c>
      <c r="H2132" s="126">
        <f>Sections!HQ84</f>
        <v>35.53995006737776</v>
      </c>
      <c r="I2132" s="126">
        <f>I2131+Sections!HR84</f>
        <v>93.528801080615807</v>
      </c>
    </row>
    <row r="2133" spans="2:9">
      <c r="B2133" s="126">
        <f>B$2073+Sections!HI85</f>
        <v>3615.9248953699998</v>
      </c>
      <c r="C2133" s="126">
        <f>Sections!HJ85</f>
        <v>35.53995006737776</v>
      </c>
      <c r="D2133" s="126">
        <f>Sections!HK85</f>
        <v>127.94382024255994</v>
      </c>
      <c r="E2133" s="8">
        <f>Sections!HL85</f>
        <v>2</v>
      </c>
      <c r="F2133" s="120">
        <f>Sections!HZ85</f>
        <v>8.8368571463391739</v>
      </c>
      <c r="G2133" s="126">
        <f>Sections!HS85</f>
        <v>227.3558491425068</v>
      </c>
      <c r="H2133" s="126">
        <f>Sections!HQ85</f>
        <v>35.787732047230698</v>
      </c>
      <c r="I2133" s="126">
        <f>I2132+Sections!HR85</f>
        <v>93.55684068516635</v>
      </c>
    </row>
    <row r="2134" spans="2:9">
      <c r="B2134" s="126">
        <f>B$2073+Sections!HI86</f>
        <v>3616.9248953699998</v>
      </c>
      <c r="C2134" s="126">
        <f>Sections!HJ86</f>
        <v>35.787732047230698</v>
      </c>
      <c r="D2134" s="126">
        <f>Sections!HK86</f>
        <v>128.83583537003051</v>
      </c>
      <c r="E2134" s="8">
        <f>Sections!HL86</f>
        <v>2</v>
      </c>
      <c r="F2134" s="120">
        <f>Sections!HZ86</f>
        <v>8.8262774279159384</v>
      </c>
      <c r="G2134" s="126">
        <f>Sections!HS86</f>
        <v>230.53711771518894</v>
      </c>
      <c r="H2134" s="126">
        <f>Sections!HQ86</f>
        <v>36.033516619117471</v>
      </c>
      <c r="I2134" s="126">
        <f>I2133+Sections!HR86</f>
        <v>93.584687597286901</v>
      </c>
    </row>
    <row r="2135" spans="2:9">
      <c r="B2135" s="126">
        <f>B$2073+Sections!HI87</f>
        <v>3617.9248953699998</v>
      </c>
      <c r="C2135" s="126">
        <f>Sections!HJ87</f>
        <v>36.033516619117471</v>
      </c>
      <c r="D2135" s="126">
        <f>Sections!HK87</f>
        <v>129.7206598288229</v>
      </c>
      <c r="E2135" s="8">
        <f>Sections!HL87</f>
        <v>2</v>
      </c>
      <c r="F2135" s="120">
        <f>Sections!HZ87</f>
        <v>8.8157103758106086</v>
      </c>
      <c r="G2135" s="126">
        <f>Sections!HS87</f>
        <v>233.71457758923867</v>
      </c>
      <c r="H2135" s="126">
        <f>Sections!HQ87</f>
        <v>36.277344730449002</v>
      </c>
      <c r="I2135" s="126">
        <f>I2134+Sections!HR87</f>
        <v>93.612345959567108</v>
      </c>
    </row>
    <row r="2136" spans="2:9">
      <c r="B2136" s="126">
        <f>B$2073+Sections!HI88</f>
        <v>3618.9248953699998</v>
      </c>
      <c r="C2136" s="126">
        <f>Sections!HJ88</f>
        <v>36.277344730449002</v>
      </c>
      <c r="D2136" s="126">
        <f>Sections!HK88</f>
        <v>130.59844102961642</v>
      </c>
      <c r="E2136" s="8">
        <f>Sections!HL88</f>
        <v>2</v>
      </c>
      <c r="F2136" s="120">
        <f>Sections!HZ88</f>
        <v>8.8051559748587369</v>
      </c>
      <c r="G2136" s="126">
        <f>Sections!HS88</f>
        <v>236.88823332453049</v>
      </c>
      <c r="H2136" s="126">
        <f>Sections!HQ88</f>
        <v>36.519255915770707</v>
      </c>
      <c r="I2136" s="126">
        <f>I2135+Sections!HR88</f>
        <v>93.639819769913274</v>
      </c>
    </row>
    <row r="2137" spans="2:9">
      <c r="B2137" s="126">
        <f>B$2073+Sections!HI89</f>
        <v>3619.9248953699998</v>
      </c>
      <c r="C2137" s="126">
        <f>Sections!HJ89</f>
        <v>36.519255915770707</v>
      </c>
      <c r="D2137" s="126">
        <f>Sections!HK89</f>
        <v>131.46932129677455</v>
      </c>
      <c r="E2137" s="8">
        <f>Sections!HL89</f>
        <v>2</v>
      </c>
      <c r="F2137" s="120">
        <f>Sections!HZ89</f>
        <v>8.7946142099140285</v>
      </c>
      <c r="G2137" s="126">
        <f>Sections!HS89</f>
        <v>240.05808947547968</v>
      </c>
      <c r="H2137" s="126">
        <f>Sections!HQ89</f>
        <v>36.759288364458058</v>
      </c>
      <c r="I2137" s="126">
        <f>I2136+Sections!HR89</f>
        <v>93.667112888514964</v>
      </c>
    </row>
    <row r="2138" spans="2:9">
      <c r="B2138" s="126">
        <f>B$2073+Sections!HI90</f>
        <v>3620.9248953699998</v>
      </c>
      <c r="C2138" s="126">
        <f>Sections!HJ90</f>
        <v>36.759288364458058</v>
      </c>
      <c r="D2138" s="126">
        <f>Sections!HK90</f>
        <v>132.33343811204901</v>
      </c>
      <c r="E2138" s="8">
        <f>Sections!HL90</f>
        <v>2</v>
      </c>
      <c r="F2138" s="120">
        <f>Sections!HZ90</f>
        <v>8.7840850658483198</v>
      </c>
      <c r="G2138" s="126">
        <f>Sections!HS90</f>
        <v>243.22415059104867</v>
      </c>
      <c r="H2138" s="126">
        <f>Sections!HQ90</f>
        <v>36.997478984291327</v>
      </c>
      <c r="I2138" s="126">
        <f>I2137+Sections!HR90</f>
        <v>93.694229044386375</v>
      </c>
    </row>
    <row r="2139" spans="2:9">
      <c r="B2139" s="126">
        <f>B$2073+Sections!HI91</f>
        <v>3621.9248953699998</v>
      </c>
      <c r="C2139" s="126">
        <f>Sections!HJ91</f>
        <v>36.997478984291327</v>
      </c>
      <c r="D2139" s="126">
        <f>Sections!HK91</f>
        <v>133.19092434344878</v>
      </c>
      <c r="E2139" s="8">
        <f>Sections!HL91</f>
        <v>2</v>
      </c>
      <c r="F2139" s="120">
        <f>Sections!HZ91</f>
        <v>8.773568527551566</v>
      </c>
      <c r="G2139" s="126">
        <f>Sections!HS91</f>
        <v>246.38642121475411</v>
      </c>
      <c r="H2139" s="126">
        <f>Sections!HQ91</f>
        <v>37.233863461212046</v>
      </c>
      <c r="I2139" s="126">
        <f>I2138+Sections!HR91</f>
        <v>93.721171841513723</v>
      </c>
    </row>
    <row r="2140" spans="2:9">
      <c r="B2140" s="126">
        <f>B$2073+Sections!HI92</f>
        <v>3622.9248953699998</v>
      </c>
      <c r="C2140" s="126">
        <f>Sections!HJ92</f>
        <v>37.233863461212046</v>
      </c>
      <c r="D2140" s="126">
        <f>Sections!HK92</f>
        <v>134.04190846036337</v>
      </c>
      <c r="E2140" s="8">
        <f>Sections!HL92</f>
        <v>2</v>
      </c>
      <c r="F2140" s="120">
        <f>Sections!HZ92</f>
        <v>8.7630645799318039</v>
      </c>
      <c r="G2140" s="126">
        <f>Sections!HS92</f>
        <v>249.54490588467266</v>
      </c>
      <c r="H2140" s="126">
        <f>Sections!HQ92</f>
        <v>37.468476315538176</v>
      </c>
      <c r="I2140" s="126">
        <f>I2139+Sections!HR92</f>
        <v>93.747944764637381</v>
      </c>
    </row>
    <row r="2141" spans="2:9">
      <c r="B2141" s="126">
        <f>B$2073+Sections!HI93</f>
        <v>3623.9248953699998</v>
      </c>
      <c r="C2141" s="126">
        <f>Sections!HJ93</f>
        <v>37.468476315538176</v>
      </c>
      <c r="D2141" s="126">
        <f>Sections!HK93</f>
        <v>134.88651473593742</v>
      </c>
      <c r="E2141" s="8">
        <f>Sections!HL93</f>
        <v>2</v>
      </c>
      <c r="F2141" s="120">
        <f>Sections!HZ93</f>
        <v>8.7525732079151446</v>
      </c>
      <c r="G2141" s="126">
        <f>Sections!HS93</f>
        <v>252.69960913344815</v>
      </c>
      <c r="H2141" s="126">
        <f>Sections!HQ93</f>
        <v>37.701350954891197</v>
      </c>
      <c r="I2141" s="126">
        <f>I2140+Sections!HR93</f>
        <v>93.774551184694786</v>
      </c>
    </row>
    <row r="2142" spans="2:9">
      <c r="B2142" s="126">
        <f>B$2073+Sections!HI94</f>
        <v>3624.9248953699998</v>
      </c>
      <c r="C2142" s="126">
        <f>Sections!HJ94</f>
        <v>37.701350954891197</v>
      </c>
      <c r="D2142" s="126">
        <f>Sections!HK94</f>
        <v>135.72486343760832</v>
      </c>
      <c r="E2142" s="8">
        <f>Sections!HL94</f>
        <v>2</v>
      </c>
      <c r="F2142" s="120">
        <f>Sections!HZ94</f>
        <v>8.7420943964457472</v>
      </c>
      <c r="G2142" s="126">
        <f>Sections!HS94</f>
        <v>255.85053548829757</v>
      </c>
      <c r="H2142" s="126">
        <f>Sections!HQ94</f>
        <v>37.932519724067461</v>
      </c>
      <c r="I2142" s="126">
        <f>I2141+Sections!HR94</f>
        <v>93.800994363948291</v>
      </c>
    </row>
    <row r="2143" spans="2:9">
      <c r="B2143" s="126">
        <f>B$2073+Sections!HI95</f>
        <v>3625.9248953699998</v>
      </c>
      <c r="C2143" s="126">
        <f>Sections!HJ95</f>
        <v>37.932519724067461</v>
      </c>
      <c r="D2143" s="126">
        <f>Sections!HK95</f>
        <v>136.55707100664287</v>
      </c>
      <c r="E2143" s="8">
        <f>Sections!HL95</f>
        <v>2</v>
      </c>
      <c r="F2143" s="120">
        <f>Sections!HZ95</f>
        <v>8.7316281304857881</v>
      </c>
      <c r="G2143" s="126">
        <f>Sections!HS95</f>
        <v>258.99768947101808</v>
      </c>
      <c r="H2143" s="126">
        <f>Sections!HQ95</f>
        <v>38.162013952066765</v>
      </c>
      <c r="I2143" s="126">
        <f>I2142+Sections!HR95</f>
        <v>93.827277460819772</v>
      </c>
    </row>
    <row r="2144" spans="2:9">
      <c r="B2144" s="126">
        <f>B$2073+Sections!HI96</f>
        <v>3626.9248953699998</v>
      </c>
      <c r="C2144" s="126">
        <f>Sections!HJ96</f>
        <v>38.162013952066765</v>
      </c>
      <c r="D2144" s="126">
        <f>Sections!HK96</f>
        <v>137.38325022744036</v>
      </c>
      <c r="E2144" s="8">
        <f>Sections!HL96</f>
        <v>2</v>
      </c>
      <c r="F2144" s="120">
        <f>Sections!HZ96</f>
        <v>8.7211743950154563</v>
      </c>
      <c r="G2144" s="126">
        <f>Sections!HS96</f>
        <v>262.14107559799288</v>
      </c>
      <c r="H2144" s="126">
        <f>Sections!HQ96</f>
        <v>38.389863996473984</v>
      </c>
      <c r="I2144" s="126">
        <f>I2143+Sections!HR96</f>
        <v>93.853403534452411</v>
      </c>
    </row>
    <row r="2145" spans="2:9">
      <c r="B2145" s="126">
        <f>B$2073+Sections!HI97</f>
        <v>3627.9248953699998</v>
      </c>
      <c r="C2145" s="126">
        <f>Sections!HJ97</f>
        <v>38.389863996473984</v>
      </c>
      <c r="D2145" s="126">
        <f>Sections!HK97</f>
        <v>138.20351038730635</v>
      </c>
      <c r="E2145" s="8">
        <f>Sections!HL97</f>
        <v>2</v>
      </c>
      <c r="F2145" s="120">
        <f>Sections!HZ97</f>
        <v>8.7107331750329156</v>
      </c>
      <c r="G2145" s="126">
        <f>Sections!HS97</f>
        <v>265.28069838019849</v>
      </c>
      <c r="H2145" s="126">
        <f>Sections!HQ97</f>
        <v>38.61609928537365</v>
      </c>
      <c r="I2145" s="126">
        <f>I2144+Sections!HR97</f>
        <v>93.879375549018093</v>
      </c>
    </row>
    <row r="2146" spans="2:9">
      <c r="B2146" s="126">
        <f>B$2073+Sections!HI98</f>
        <v>3628.9248953699998</v>
      </c>
      <c r="C2146" s="126">
        <f>Sections!HJ98</f>
        <v>38.61609928537365</v>
      </c>
      <c r="D2146" s="126">
        <f>Sections!HK98</f>
        <v>139.01795742734515</v>
      </c>
      <c r="E2146" s="8">
        <f>Sections!HL98</f>
        <v>2</v>
      </c>
      <c r="F2146" s="120">
        <f>Sections!HZ98</f>
        <v>8.7003044555542992</v>
      </c>
      <c r="G2146" s="126">
        <f>Sections!HS98</f>
        <v>268.41656232321037</v>
      </c>
      <c r="H2146" s="126">
        <f>Sections!HQ98</f>
        <v>38.840748356963253</v>
      </c>
      <c r="I2146" s="126">
        <f>I2145+Sections!HR98</f>
        <v>93.905196377787618</v>
      </c>
    </row>
    <row r="2147" spans="2:9">
      <c r="B2147" s="126">
        <f>B$2073+Sections!HI99</f>
        <v>3629.9248953699998</v>
      </c>
      <c r="C2147" s="126">
        <f>Sections!HJ99</f>
        <v>38.840748356963253</v>
      </c>
      <c r="D2147" s="126">
        <f>Sections!HK99</f>
        <v>139.82669408506771</v>
      </c>
      <c r="E2147" s="8">
        <f>Sections!HL99</f>
        <v>2</v>
      </c>
      <c r="F2147" s="120">
        <f>Sections!HZ99</f>
        <v>8.6898882216136695</v>
      </c>
      <c r="G2147" s="126">
        <f>Sections!HS99</f>
        <v>271.54867192720985</v>
      </c>
      <c r="H2147" s="126">
        <f>Sections!HQ99</f>
        <v>39.063838897017931</v>
      </c>
      <c r="I2147" s="126">
        <f>I2146+Sections!HR99</f>
        <v>93.93086880697949</v>
      </c>
    </row>
    <row r="2148" spans="2:9">
      <c r="B2148" s="126">
        <f>B$2073+Sections!HI100</f>
        <v>3630.9248953699998</v>
      </c>
      <c r="C2148" s="126">
        <f>Sections!HJ100</f>
        <v>39.063838897017931</v>
      </c>
      <c r="D2148" s="126">
        <f>Sections!HK100</f>
        <v>140.62982002926455</v>
      </c>
      <c r="E2148" s="8">
        <f>Sections!HL100</f>
        <v>2</v>
      </c>
      <c r="F2148" s="120">
        <f>Sections!HZ100</f>
        <v>8.6794844582630137</v>
      </c>
      <c r="G2148" s="126">
        <f>Sections!HS100</f>
        <v>274.6770316869908</v>
      </c>
      <c r="H2148" s="126">
        <f>Sections!HQ100</f>
        <v>39.285397774347366</v>
      </c>
      <c r="I2148" s="126">
        <f>I2147+Sections!HR100</f>
        <v>93.956395539401768</v>
      </c>
    </row>
    <row r="2149" spans="2:9">
      <c r="B2149" s="126">
        <f>B$2073+Sections!HI101</f>
        <v>3631.9248953699998</v>
      </c>
      <c r="C2149" s="126">
        <f>Sections!HJ101</f>
        <v>39.285397774347366</v>
      </c>
      <c r="D2149" s="126">
        <f>Sections!HK101</f>
        <v>141.42743198765052</v>
      </c>
      <c r="E2149" s="8">
        <f>Sections!HL101</f>
        <v>2</v>
      </c>
      <c r="F2149" s="120">
        <f>Sections!HZ101</f>
        <v>8.6690931505722109</v>
      </c>
      <c r="G2149" s="126">
        <f>Sections!HS101</f>
        <v>277.80164609196544</v>
      </c>
      <c r="H2149" s="126">
        <f>Sections!HQ101</f>
        <v>39.50545107437506</v>
      </c>
      <c r="I2149" s="126">
        <f>I2148+Sections!HR101</f>
        <v>93.98177919790048</v>
      </c>
    </row>
    <row r="2150" spans="2:9">
      <c r="B2150" s="126">
        <f>B$2073+Sections!HI102</f>
        <v>3632.9248953699998</v>
      </c>
      <c r="C2150" s="126">
        <f>Sections!HJ102</f>
        <v>39.50545107437506</v>
      </c>
      <c r="D2150" s="126">
        <f>Sections!HK102</f>
        <v>142.21962386775022</v>
      </c>
      <c r="E2150" s="8">
        <f>Sections!HL102</f>
        <v>2</v>
      </c>
      <c r="F2150" s="120">
        <f>Sections!HZ102</f>
        <v>8.658714283629017</v>
      </c>
      <c r="G2150" s="126">
        <f>Sections!HS102</f>
        <v>280.92251962617149</v>
      </c>
      <c r="H2150" s="126">
        <f>Sections!HQ102</f>
        <v>39.724024130960089</v>
      </c>
      <c r="I2150" s="126">
        <f>I2149+Sections!HR102</f>
        <v>94.007022328626974</v>
      </c>
    </row>
    <row r="2151" spans="2:9">
      <c r="B2151" s="126">
        <f>B$2073+Sections!HI103</f>
        <v>3633.9248953699998</v>
      </c>
      <c r="C2151" s="126">
        <f>Sections!HJ103</f>
        <v>39.724024130960089</v>
      </c>
      <c r="D2151" s="126">
        <f>Sections!HK103</f>
        <v>143.00648687145633</v>
      </c>
      <c r="E2151" s="8">
        <f>Sections!HL103</f>
        <v>2</v>
      </c>
      <c r="F2151" s="120">
        <f>Sections!HZ103</f>
        <v>8.6483478425390423</v>
      </c>
      <c r="G2151" s="126">
        <f>Sections!HS103</f>
        <v>284.03965676827789</v>
      </c>
      <c r="H2151" s="126">
        <f>Sections!HQ103</f>
        <v>39.941141556572681</v>
      </c>
      <c r="I2151" s="126">
        <f>I2150+Sections!HR103</f>
        <v>94.032127404135693</v>
      </c>
    </row>
    <row r="2152" spans="2:9">
      <c r="B2152" s="126">
        <f>B$2073+Sections!HI104</f>
        <v>3634.9248953699998</v>
      </c>
      <c r="C2152" s="126">
        <f>Sections!HJ104</f>
        <v>39.941141556572681</v>
      </c>
      <c r="D2152" s="126">
        <f>Sections!HK104</f>
        <v>143.78810960366167</v>
      </c>
      <c r="E2152" s="8">
        <f>Sections!HL104</f>
        <v>2</v>
      </c>
      <c r="F2152" s="120">
        <f>Sections!HZ104</f>
        <v>8.6379938124257283</v>
      </c>
      <c r="G2152" s="126">
        <f>Sections!HS104</f>
        <v>287.15306199159187</v>
      </c>
      <c r="H2152" s="126">
        <f>Sections!HQ104</f>
        <v>40.156827270926534</v>
      </c>
      <c r="I2152" s="126">
        <f>I2151+Sections!HR104</f>
        <v>94.057096826323004</v>
      </c>
    </row>
    <row r="2153" spans="2:9">
      <c r="B2153" s="126">
        <f>B$2073+Sections!HI105</f>
        <v>3635.9248953699998</v>
      </c>
      <c r="C2153" s="126">
        <f>Sections!HJ105</f>
        <v>40.156827270926534</v>
      </c>
      <c r="D2153" s="126">
        <f>Sections!HK105</f>
        <v>144.56457817533553</v>
      </c>
      <c r="E2153" s="8">
        <f>Sections!HL105</f>
        <v>2</v>
      </c>
      <c r="F2153" s="120">
        <f>Sections!HZ105</f>
        <v>8.6276521784303224</v>
      </c>
      <c r="G2153" s="126">
        <f>Sections!HS105</f>
        <v>290.2627397640652</v>
      </c>
      <c r="H2153" s="126">
        <f>Sections!HQ105</f>
        <v>40.371104528163329</v>
      </c>
      <c r="I2153" s="126">
        <f>I2152+Sections!HR105</f>
        <v>94.081932929216961</v>
      </c>
    </row>
    <row r="2154" spans="2:9">
      <c r="B2154" s="126">
        <f>B$2073+Sections!HI106</f>
        <v>3636.9248953699998</v>
      </c>
      <c r="C2154" s="126">
        <f>Sections!HJ106</f>
        <v>40.371104528163329</v>
      </c>
      <c r="D2154" s="126">
        <f>Sections!HK106</f>
        <v>145.335976301388</v>
      </c>
      <c r="E2154" s="8">
        <f>Sections!HL106</f>
        <v>2</v>
      </c>
      <c r="F2154" s="120">
        <f>Sections!HZ106</f>
        <v>8.6173229257118678</v>
      </c>
      <c r="G2154" s="126">
        <f>Sections!HS106</f>
        <v>293.36869454830014</v>
      </c>
      <c r="H2154" s="126">
        <f>Sections!HQ106</f>
        <v>40.583995942678108</v>
      </c>
      <c r="I2154" s="126">
        <f>I2153+Sections!HR106</f>
        <v>94.106637981627102</v>
      </c>
    </row>
    <row r="2155" spans="2:9">
      <c r="B2155" s="126">
        <f>B$2073+Sections!HI107</f>
        <v>3637.9248953699998</v>
      </c>
      <c r="C2155" s="126">
        <f>Sections!HJ107</f>
        <v>40.583995942678108</v>
      </c>
      <c r="D2155" s="126">
        <f>Sections!HK107</f>
        <v>146.10238539364119</v>
      </c>
      <c r="E2155" s="8">
        <f>Sections!HL107</f>
        <v>2</v>
      </c>
      <c r="F2155" s="120">
        <f>Sections!HZ107</f>
        <v>8.6070060394471746</v>
      </c>
      <c r="G2155" s="126">
        <f>Sections!HS107</f>
        <v>296.47093080155634</v>
      </c>
      <c r="H2155" s="126">
        <f>Sections!HQ107</f>
        <v>40.795523513667618</v>
      </c>
      <c r="I2155" s="126">
        <f>I2154+Sections!HR107</f>
        <v>94.131214189662742</v>
      </c>
    </row>
    <row r="2156" spans="2:9">
      <c r="B2156" s="126">
        <f>B$2073+Sections!HI108</f>
        <v>3638.9248953699998</v>
      </c>
      <c r="C2156" s="126">
        <f>Sections!HJ108</f>
        <v>40.795523513667618</v>
      </c>
      <c r="D2156" s="126">
        <f>Sections!HK108</f>
        <v>146.86388464920344</v>
      </c>
      <c r="E2156" s="8">
        <f>Sections!HL108</f>
        <v>2</v>
      </c>
      <c r="F2156" s="120">
        <f>Sections!HZ108</f>
        <v>8.5967015048307971</v>
      </c>
      <c r="G2156" s="126">
        <f>Sections!HS108</f>
        <v>299.56945297575732</v>
      </c>
      <c r="H2156" s="126">
        <f>Sections!HQ108</f>
        <v>41.00570864847807</v>
      </c>
      <c r="I2156" s="126">
        <f>I2155+Sections!HR108</f>
        <v>94.155663699127786</v>
      </c>
    </row>
    <row r="2157" spans="2:9">
      <c r="B2157" s="126">
        <f>B$2073+Sections!HI109</f>
        <v>3639.9248953699998</v>
      </c>
      <c r="C2157" s="126">
        <f>Sections!HJ109</f>
        <v>41.00570864847807</v>
      </c>
      <c r="D2157" s="126">
        <f>Sections!HK109</f>
        <v>147.62055113452107</v>
      </c>
      <c r="E2157" s="8">
        <f>Sections!HL109</f>
        <v>2</v>
      </c>
      <c r="F2157" s="120">
        <f>Sections!HZ109</f>
        <v>8.586409307075014</v>
      </c>
      <c r="G2157" s="126">
        <f>Sections!HS109</f>
        <v>302.66426551749646</v>
      </c>
      <c r="H2157" s="126">
        <f>Sections!HQ109</f>
        <v>41.214572184823403</v>
      </c>
      <c r="I2157" s="126">
        <f>I2156+Sections!HR109</f>
        <v>94.179988597799138</v>
      </c>
    </row>
    <row r="2158" spans="2:9">
      <c r="B2158" s="126">
        <f>B$2073+Sections!HI110</f>
        <v>3640.9248953699998</v>
      </c>
      <c r="C2158" s="126">
        <f>Sections!HJ110</f>
        <v>41.214572184823403</v>
      </c>
      <c r="D2158" s="126">
        <f>Sections!HK110</f>
        <v>148.37245986536425</v>
      </c>
      <c r="E2158" s="8">
        <f>Sections!HL110</f>
        <v>2</v>
      </c>
      <c r="F2158" s="120">
        <f>Sections!HZ110</f>
        <v>8.5761294314098144</v>
      </c>
      <c r="G2158" s="126">
        <f>Sections!HS110</f>
        <v>305.75537286804337</v>
      </c>
      <c r="H2158" s="126">
        <f>Sections!HQ110</f>
        <v>41.422134411940178</v>
      </c>
      <c r="I2158" s="126">
        <f>I2157+Sections!HR110</f>
        <v>94.204190917595824</v>
      </c>
    </row>
    <row r="2159" spans="2:9">
      <c r="B2159" s="126">
        <f>B$2073+Sections!HI111</f>
        <v>3641.9248953699998</v>
      </c>
      <c r="C2159" s="126">
        <f>Sections!HJ111</f>
        <v>41.422134411940178</v>
      </c>
      <c r="D2159" s="126">
        <f>Sections!HK111</f>
        <v>149.11968388298465</v>
      </c>
      <c r="E2159" s="8">
        <f>Sections!HL111</f>
        <v>2</v>
      </c>
      <c r="F2159" s="120">
        <f>Sections!HZ111</f>
        <v>8.565861863082862</v>
      </c>
      <c r="G2159" s="126">
        <f>Sections!HS111</f>
        <v>308.84277946335095</v>
      </c>
      <c r="H2159" s="126">
        <f>Sections!HQ111</f>
        <v>41.62841509074066</v>
      </c>
      <c r="I2159" s="126">
        <f>I2158+Sections!HR111</f>
        <v>94.228272636644959</v>
      </c>
    </row>
    <row r="2160" spans="2:9">
      <c r="B2160" s="126">
        <f>B$2073+Sections!HI112</f>
        <v>3642.9248953699998</v>
      </c>
      <c r="C2160" s="126">
        <f>Sections!HJ112</f>
        <v>41.62841509074066</v>
      </c>
      <c r="D2160" s="126">
        <f>Sections!HK112</f>
        <v>149.86229432666639</v>
      </c>
      <c r="E2160" s="8">
        <f>Sections!HL112</f>
        <v>2</v>
      </c>
      <c r="F2160" s="120">
        <f>Sections!HZ112</f>
        <v>8.5556065873594918</v>
      </c>
      <c r="G2160" s="126">
        <f>Sections!HS112</f>
        <v>311.92648973406085</v>
      </c>
      <c r="H2160" s="126">
        <f>Sections!HQ112</f>
        <v>41.833433473021593</v>
      </c>
      <c r="I2160" s="126">
        <f>I2159+Sections!HR112</f>
        <v>94.252235681250568</v>
      </c>
    </row>
    <row r="2161" spans="2:9">
      <c r="B2161" s="126">
        <f>B$2073+Sections!HI113</f>
        <v>3643.9248953699998</v>
      </c>
      <c r="C2161" s="126">
        <f>Sections!HJ113</f>
        <v>41.833433473021593</v>
      </c>
      <c r="D2161" s="126">
        <f>Sections!HK113</f>
        <v>150.60036050287775</v>
      </c>
      <c r="E2161" s="8">
        <f>Sections!HL113</f>
        <v>2</v>
      </c>
      <c r="F2161" s="120">
        <f>Sections!HZ113</f>
        <v>8.5453635895226707</v>
      </c>
      <c r="G2161" s="126">
        <f>Sections!HS113</f>
        <v>315.00650810551019</v>
      </c>
      <c r="H2161" s="126">
        <f>Sections!HQ113</f>
        <v>42.037208319782238</v>
      </c>
      <c r="I2161" s="126">
        <f>I2160+Sections!HR113</f>
        <v>94.27608192777079</v>
      </c>
    </row>
    <row r="2162" spans="2:9">
      <c r="B2162" s="126">
        <f>B$2073+Sections!HI114</f>
        <v>3644.9248953699998</v>
      </c>
      <c r="C2162" s="126">
        <f>Sections!HJ114</f>
        <v>42.037208319782238</v>
      </c>
      <c r="D2162" s="126">
        <f>Sections!HK114</f>
        <v>151.33394995121606</v>
      </c>
      <c r="E2162" s="8">
        <f>Sections!HL114</f>
        <v>2</v>
      </c>
      <c r="F2162" s="120">
        <f>Sections!HZ114</f>
        <v>8.535132854872991</v>
      </c>
      <c r="G2162" s="126">
        <f>Sections!HS114</f>
        <v>318.08283899773841</v>
      </c>
      <c r="H2162" s="126">
        <f>Sections!HQ114</f>
        <v>42.239757918701606</v>
      </c>
      <c r="I2162" s="126">
        <f>I2161+Sections!HR114</f>
        <v>94.299813204408593</v>
      </c>
    </row>
    <row r="2163" spans="2:9">
      <c r="B2163" s="126">
        <f>B$2073+Sections!HI115</f>
        <v>3645.9248953699998</v>
      </c>
      <c r="C2163" s="126">
        <f>Sections!HJ115</f>
        <v>42.239757918701606</v>
      </c>
      <c r="D2163" s="126">
        <f>Sections!HK115</f>
        <v>152.06312850732579</v>
      </c>
      <c r="E2163" s="8">
        <f>Sections!HL115</f>
        <v>2</v>
      </c>
      <c r="F2163" s="120">
        <f>Sections!HZ115</f>
        <v>8.5249143687286413</v>
      </c>
      <c r="G2163" s="126">
        <f>Sections!HS115</f>
        <v>321.15548682549269</v>
      </c>
      <c r="H2163" s="126">
        <f>Sections!HQ115</f>
        <v>42.441100100821757</v>
      </c>
      <c r="I2163" s="126">
        <f>I2162+Sections!HR115</f>
        <v>94.323431292920858</v>
      </c>
    </row>
    <row r="2164" spans="2:9">
      <c r="B2164" s="126">
        <f>B$2073+Sections!HI116</f>
        <v>3646.9248953699998</v>
      </c>
      <c r="C2164" s="126">
        <f>Sections!HJ116</f>
        <v>42.441100100821757</v>
      </c>
      <c r="D2164" s="126">
        <f>Sections!HK116</f>
        <v>152.78796036295833</v>
      </c>
      <c r="E2164" s="8">
        <f>Sections!HL116</f>
        <v>2</v>
      </c>
      <c r="F2164" s="120">
        <f>Sections!HZ116</f>
        <v>8.5147081164253873</v>
      </c>
      <c r="G2164" s="126">
        <f>Sections!HS116</f>
        <v>324.22445599823504</v>
      </c>
      <c r="H2164" s="126">
        <f>Sections!HQ116</f>
        <v>42.641252256480733</v>
      </c>
      <c r="I2164" s="126">
        <f>I2163+Sections!HR116</f>
        <v>94.34693793025032</v>
      </c>
    </row>
    <row r="2165" spans="2:9">
      <c r="B2165" s="126">
        <f>B$2073+Sections!HI117</f>
        <v>3647.9248953699998</v>
      </c>
      <c r="C2165" s="126">
        <f>Sections!HJ117</f>
        <v>42.641252256480733</v>
      </c>
      <c r="D2165" s="126">
        <f>Sections!HK117</f>
        <v>153.50850812333064</v>
      </c>
      <c r="E2165" s="8">
        <f>Sections!HL117</f>
        <v>2</v>
      </c>
      <c r="F2165" s="120">
        <f>Sections!HZ117</f>
        <v>8.5045140833165522</v>
      </c>
      <c r="G2165" s="126">
        <f>Sections!HS117</f>
        <v>327.28975092014821</v>
      </c>
      <c r="H2165" s="126">
        <f>Sections!HQ117</f>
        <v>42.840231350536101</v>
      </c>
      <c r="I2165" s="126">
        <f>I2164+Sections!HR117</f>
        <v>94.370334810084486</v>
      </c>
    </row>
    <row r="2166" spans="2:9">
      <c r="B2166" s="126">
        <f>B$2073+Sections!HI118</f>
        <v>3648.9248953699998</v>
      </c>
      <c r="C2166" s="126">
        <f>Sections!HJ118</f>
        <v>42.840231350536101</v>
      </c>
      <c r="D2166" s="126">
        <f>Sections!HK118</f>
        <v>154.22483286192997</v>
      </c>
      <c r="E2166" s="8">
        <f>Sections!HL118</f>
        <v>2</v>
      </c>
      <c r="F2166" s="120">
        <f>Sections!HZ118</f>
        <v>8.4943322547729956</v>
      </c>
      <c r="G2166" s="126">
        <f>Sections!HS118</f>
        <v>330.35137599014206</v>
      </c>
      <c r="H2166" s="126">
        <f>Sections!HQ118</f>
        <v>43.038053936917294</v>
      </c>
      <c r="I2166" s="126">
        <f>I2165+Sections!HR118</f>
        <v>94.393623584345704</v>
      </c>
    </row>
    <row r="2167" spans="2:9">
      <c r="B2167" s="126">
        <f>B$2073+Sections!HI119</f>
        <v>3649.9248953699998</v>
      </c>
      <c r="C2167" s="126">
        <f>Sections!HJ119</f>
        <v>43.038053936917294</v>
      </c>
      <c r="D2167" s="126">
        <f>Sections!HK119</f>
        <v>154.93699417290227</v>
      </c>
      <c r="E2167" s="8">
        <f>Sections!HL119</f>
        <v>3</v>
      </c>
      <c r="F2167" s="120">
        <f>Sections!HZ119</f>
        <v>6.8582415088433493</v>
      </c>
      <c r="G2167" s="126">
        <f>Sections!HS119</f>
        <v>333.40933560186033</v>
      </c>
      <c r="H2167" s="126">
        <f>Sections!HQ119</f>
        <v>43.197112978701348</v>
      </c>
      <c r="I2167" s="126">
        <f>I2166+Sections!HR119</f>
        <v>94.416815978719526</v>
      </c>
    </row>
    <row r="2168" spans="2:9">
      <c r="B2168" s="126">
        <f>B$2073+Sections!HI120</f>
        <v>3650.9248953699998</v>
      </c>
      <c r="C2168" s="126">
        <f>Sections!HJ120</f>
        <v>43.197112978701348</v>
      </c>
      <c r="D2168" s="126">
        <f>Sections!HK120</f>
        <v>155.50960672332485</v>
      </c>
      <c r="E2168" s="8">
        <f>Sections!HL120</f>
        <v>3</v>
      </c>
      <c r="F2168" s="120">
        <f>Sections!HZ120</f>
        <v>6.8582415088433493</v>
      </c>
      <c r="G2168" s="126">
        <f>Sections!HS120</f>
        <v>335.87830254504394</v>
      </c>
      <c r="H2168" s="126">
        <f>Sections!HQ120</f>
        <v>43.355588483059194</v>
      </c>
      <c r="I2168" s="126">
        <f>I2167+Sections!HR120</f>
        <v>94.439923287517786</v>
      </c>
    </row>
    <row r="2169" spans="2:9">
      <c r="B2169" s="126">
        <f>B$2073+Sections!HI121</f>
        <v>3651.9248953699998</v>
      </c>
      <c r="C2169" s="126">
        <f>Sections!HJ121</f>
        <v>43.355588483059194</v>
      </c>
      <c r="D2169" s="126">
        <f>Sections!HK121</f>
        <v>156.08011853901311</v>
      </c>
      <c r="E2169" s="8">
        <f>Sections!HL121</f>
        <v>3</v>
      </c>
      <c r="F2169" s="120">
        <f>Sections!HZ121</f>
        <v>6.8582415088433493</v>
      </c>
      <c r="G2169" s="126">
        <f>Sections!HS121</f>
        <v>338.34726948822748</v>
      </c>
      <c r="H2169" s="126">
        <f>Sections!HQ121</f>
        <v>43.513486825696482</v>
      </c>
      <c r="I2169" s="126">
        <f>I2168+Sections!HR121</f>
        <v>94.462946440381927</v>
      </c>
    </row>
    <row r="2170" spans="2:9">
      <c r="B2170" s="126">
        <f>B$2073+Sections!HI122</f>
        <v>3652.9248953699998</v>
      </c>
      <c r="C2170" s="126">
        <f>Sections!HJ122</f>
        <v>43.513486825696482</v>
      </c>
      <c r="D2170" s="126">
        <f>Sections!HK122</f>
        <v>156.64855257250733</v>
      </c>
      <c r="E2170" s="8">
        <f>Sections!HL122</f>
        <v>3</v>
      </c>
      <c r="F2170" s="120">
        <f>Sections!HZ122</f>
        <v>6.8582415088433493</v>
      </c>
      <c r="G2170" s="126">
        <f>Sections!HS122</f>
        <v>340.81623643141103</v>
      </c>
      <c r="H2170" s="126">
        <f>Sections!HQ122</f>
        <v>43.670814267056528</v>
      </c>
      <c r="I2170" s="126">
        <f>I2169+Sections!HR122</f>
        <v>94.485886350147013</v>
      </c>
    </row>
    <row r="2171" spans="2:9">
      <c r="B2171" s="126">
        <f>B$2073+Sections!HI123</f>
        <v>3653.9248953699998</v>
      </c>
      <c r="C2171" s="126">
        <f>Sections!HJ123</f>
        <v>43.670814267056528</v>
      </c>
      <c r="D2171" s="126">
        <f>Sections!HK123</f>
        <v>157.2149313614035</v>
      </c>
      <c r="E2171" s="8">
        <f>Sections!HL123</f>
        <v>3</v>
      </c>
      <c r="F2171" s="120">
        <f>Sections!HZ123</f>
        <v>6.8582415088433493</v>
      </c>
      <c r="G2171" s="126">
        <f>Sections!HS123</f>
        <v>343.28520337459463</v>
      </c>
      <c r="H2171" s="126">
        <f>Sections!HQ123</f>
        <v>43.827576955216614</v>
      </c>
      <c r="I2171" s="126">
        <f>I2170+Sections!HR123</f>
        <v>94.508743913264027</v>
      </c>
    </row>
    <row r="2172" spans="2:9">
      <c r="B2172" s="126">
        <f>B$2073+Sections!HI124</f>
        <v>3654.9248953699998</v>
      </c>
      <c r="C2172" s="126">
        <f>Sections!HJ124</f>
        <v>43.827576955216614</v>
      </c>
      <c r="D2172" s="126">
        <f>Sections!HK124</f>
        <v>157.77927703877981</v>
      </c>
      <c r="E2172" s="8">
        <f>Sections!HL124</f>
        <v>3</v>
      </c>
      <c r="F2172" s="120">
        <f>Sections!HZ124</f>
        <v>6.8582415088433493</v>
      </c>
      <c r="G2172" s="126">
        <f>Sections!HS124</f>
        <v>345.75417031777818</v>
      </c>
      <c r="H2172" s="126">
        <f>Sections!HQ124</f>
        <v>43.983780928691445</v>
      </c>
      <c r="I2172" s="126">
        <f>I2171+Sections!HR124</f>
        <v>94.531520010208624</v>
      </c>
    </row>
    <row r="2173" spans="2:9">
      <c r="B2173" s="126">
        <f>B$2073+Sections!HI125</f>
        <v>3655.9248953699998</v>
      </c>
      <c r="C2173" s="126">
        <f>Sections!HJ125</f>
        <v>43.983780928691445</v>
      </c>
      <c r="D2173" s="126">
        <f>Sections!HK125</f>
        <v>158.3416113432892</v>
      </c>
      <c r="E2173" s="8">
        <f>Sections!HL125</f>
        <v>3</v>
      </c>
      <c r="F2173" s="120">
        <f>Sections!HZ125</f>
        <v>6.8582415088433493</v>
      </c>
      <c r="G2173" s="126">
        <f>Sections!HS125</f>
        <v>348.22313726096183</v>
      </c>
      <c r="H2173" s="126">
        <f>Sections!HQ125</f>
        <v>44.139432119147251</v>
      </c>
      <c r="I2173" s="126">
        <f>I2172+Sections!HR125</f>
        <v>94.554215505876883</v>
      </c>
    </row>
    <row r="2174" spans="2:9">
      <c r="B2174" s="126">
        <f>B$2073+Sections!HI126</f>
        <v>3656.9248953699998</v>
      </c>
      <c r="C2174" s="126">
        <f>Sections!HJ126</f>
        <v>44.139432119147251</v>
      </c>
      <c r="D2174" s="126">
        <f>Sections!HK126</f>
        <v>158.9019556289301</v>
      </c>
      <c r="E2174" s="8">
        <f>Sections!HL126</f>
        <v>3</v>
      </c>
      <c r="F2174" s="120">
        <f>Sections!HZ126</f>
        <v>6.8582415088433493</v>
      </c>
      <c r="G2174" s="126">
        <f>Sections!HS126</f>
        <v>350.69210420414544</v>
      </c>
      <c r="H2174" s="126">
        <f>Sections!HQ126</f>
        <v>44.294536354030107</v>
      </c>
      <c r="I2174" s="126">
        <f>I2173+Sections!HR126</f>
        <v>94.576831249968549</v>
      </c>
    </row>
    <row r="2175" spans="2:9">
      <c r="B2175" s="126">
        <f>B$2073+Sections!HI127</f>
        <v>3657.9248953699998</v>
      </c>
      <c r="C2175" s="126">
        <f>Sections!HJ127</f>
        <v>44.294536354030107</v>
      </c>
      <c r="D2175" s="126">
        <f>Sections!HK127</f>
        <v>159.4603308745084</v>
      </c>
      <c r="E2175" s="8">
        <f>Sections!HL127</f>
        <v>3</v>
      </c>
      <c r="F2175" s="120">
        <f>Sections!HZ127</f>
        <v>6.8582415088433493</v>
      </c>
      <c r="G2175" s="126">
        <f>Sections!HS127</f>
        <v>353.16107114732904</v>
      </c>
      <c r="H2175" s="126">
        <f>Sections!HQ127</f>
        <v>44.449099359111671</v>
      </c>
      <c r="I2175" s="126">
        <f>I2174+Sections!HR127</f>
        <v>94.599368077358235</v>
      </c>
    </row>
    <row r="2176" spans="2:9">
      <c r="B2176" s="126">
        <f>B$2073+Sections!HI128</f>
        <v>3658.9248953699998</v>
      </c>
      <c r="C2176" s="126">
        <f>Sections!HJ128</f>
        <v>44.449099359111671</v>
      </c>
      <c r="D2176" s="126">
        <f>Sections!HK128</f>
        <v>160.01675769280203</v>
      </c>
      <c r="E2176" s="8">
        <f>Sections!HL128</f>
        <v>3</v>
      </c>
      <c r="F2176" s="120">
        <f>Sections!HZ128</f>
        <v>6.8582415088433493</v>
      </c>
      <c r="G2176" s="126">
        <f>Sections!HS128</f>
        <v>355.6300380905127</v>
      </c>
      <c r="H2176" s="126">
        <f>Sections!HQ128</f>
        <v>44.60312676095554</v>
      </c>
      <c r="I2176" s="126">
        <f>I2175+Sections!HR128</f>
        <v>94.621826808455012</v>
      </c>
    </row>
    <row r="2177" spans="2:9">
      <c r="B2177" s="126">
        <f>B$2073+Sections!HI129</f>
        <v>3659.9248953699998</v>
      </c>
      <c r="C2177" s="126">
        <f>Sections!HJ129</f>
        <v>44.60312676095554</v>
      </c>
      <c r="D2177" s="126">
        <f>Sections!HK129</f>
        <v>160.57125633943994</v>
      </c>
      <c r="E2177" s="8">
        <f>Sections!HL129</f>
        <v>3</v>
      </c>
      <c r="F2177" s="120">
        <f>Sections!HZ129</f>
        <v>6.8582415088433493</v>
      </c>
      <c r="G2177" s="126">
        <f>Sections!HS129</f>
        <v>358.09900503369624</v>
      </c>
      <c r="H2177" s="126">
        <f>Sections!HQ129</f>
        <v>44.756624089307216</v>
      </c>
      <c r="I2177" s="126">
        <f>I2176+Sections!HR129</f>
        <v>94.644208249550914</v>
      </c>
    </row>
    <row r="2178" spans="2:9">
      <c r="B2178" s="126">
        <f>B$2073+Sections!HI130</f>
        <v>3660.9248953699998</v>
      </c>
      <c r="C2178" s="126">
        <f>Sections!HJ130</f>
        <v>44.756624089307216</v>
      </c>
      <c r="D2178" s="126">
        <f>Sections!HK130</f>
        <v>161.12384672150597</v>
      </c>
      <c r="E2178" s="8">
        <f>Sections!HL130</f>
        <v>3</v>
      </c>
      <c r="F2178" s="120">
        <f>Sections!HZ130</f>
        <v>6.8582415088433493</v>
      </c>
      <c r="G2178" s="126">
        <f>Sections!HS130</f>
        <v>360.56797197687985</v>
      </c>
      <c r="H2178" s="126">
        <f>Sections!HQ130</f>
        <v>44.909596779410542</v>
      </c>
      <c r="I2178" s="126">
        <f>I2177+Sections!HR130</f>
        <v>94.666513193158693</v>
      </c>
    </row>
    <row r="2179" spans="2:9">
      <c r="B2179" s="126">
        <f>B$2073+Sections!HI131</f>
        <v>3661.9248953699998</v>
      </c>
      <c r="C2179" s="126">
        <f>Sections!HJ131</f>
        <v>44.909596779410542</v>
      </c>
      <c r="D2179" s="126">
        <f>Sections!HK131</f>
        <v>161.67454840587794</v>
      </c>
      <c r="E2179" s="8">
        <f>Sections!HL131</f>
        <v>3</v>
      </c>
      <c r="F2179" s="120">
        <f>Sections!HZ131</f>
        <v>6.8582415088433493</v>
      </c>
      <c r="G2179" s="126">
        <f>Sections!HS131</f>
        <v>363.03693892006351</v>
      </c>
      <c r="H2179" s="126">
        <f>Sections!HQ131</f>
        <v>45.062050174253372</v>
      </c>
      <c r="I2179" s="126">
        <f>I2178+Sections!HR131</f>
        <v>94.68874241833926</v>
      </c>
    </row>
    <row r="2180" spans="2:9">
      <c r="B2180" s="126">
        <f>B$2073+Sections!HI132</f>
        <v>3662.9248953699998</v>
      </c>
      <c r="C2180" s="126">
        <f>Sections!HJ132</f>
        <v>45.062050174253372</v>
      </c>
      <c r="D2180" s="126">
        <f>Sections!HK132</f>
        <v>162.22338062731214</v>
      </c>
      <c r="E2180" s="8">
        <f>Sections!HL132</f>
        <v>3</v>
      </c>
      <c r="F2180" s="120">
        <f>Sections!HZ132</f>
        <v>6.8582415088433493</v>
      </c>
      <c r="G2180" s="126">
        <f>Sections!HS132</f>
        <v>365.50590586324711</v>
      </c>
      <c r="H2180" s="126">
        <f>Sections!HQ132</f>
        <v>45.213989526745095</v>
      </c>
      <c r="I2180" s="126">
        <f>I2179+Sections!HR132</f>
        <v>94.710896691019187</v>
      </c>
    </row>
    <row r="2181" spans="2:9">
      <c r="B2181" s="126">
        <f>B$2073+Sections!HI133</f>
        <v>3663.9248953699998</v>
      </c>
      <c r="C2181" s="126">
        <f>Sections!HJ133</f>
        <v>45.213989526745095</v>
      </c>
      <c r="D2181" s="126">
        <f>Sections!HK133</f>
        <v>162.77036229628234</v>
      </c>
      <c r="E2181" s="8">
        <f>Sections!HL133</f>
        <v>3</v>
      </c>
      <c r="F2181" s="120">
        <f>Sections!HZ133</f>
        <v>6.8582415088433493</v>
      </c>
      <c r="G2181" s="126">
        <f>Sections!HS133</f>
        <v>367.97487280643071</v>
      </c>
      <c r="H2181" s="126">
        <f>Sections!HQ133</f>
        <v>45.365420001828504</v>
      </c>
      <c r="I2181" s="126">
        <f>I2180+Sections!HR133</f>
        <v>94.732976764298641</v>
      </c>
    </row>
    <row r="2182" spans="2:9">
      <c r="B2182" s="126">
        <f>B$2073+Sections!HI134</f>
        <v>3664.9248953699998</v>
      </c>
      <c r="C2182" s="126">
        <f>Sections!HJ134</f>
        <v>45.365420001828504</v>
      </c>
      <c r="D2182" s="126">
        <f>Sections!HK134</f>
        <v>163.31551200658262</v>
      </c>
      <c r="E2182" s="8">
        <f>Sections!HL134</f>
        <v>3</v>
      </c>
      <c r="F2182" s="120">
        <f>Sections!HZ134</f>
        <v>6.8582415088433493</v>
      </c>
      <c r="G2182" s="126">
        <f>Sections!HS134</f>
        <v>370.44383974961431</v>
      </c>
      <c r="H2182" s="126">
        <f>Sections!HQ134</f>
        <v>45.516346678528457</v>
      </c>
      <c r="I2182" s="126">
        <f>I2181+Sections!HR134</f>
        <v>94.754983378750083</v>
      </c>
    </row>
    <row r="2183" spans="2:9">
      <c r="B2183" s="126">
        <f>B$2073+Sections!HI135</f>
        <v>3665.9248953699998</v>
      </c>
      <c r="C2183" s="126">
        <f>Sections!HJ135</f>
        <v>45.516346678528457</v>
      </c>
      <c r="D2183" s="126">
        <f>Sections!HK135</f>
        <v>163.85884804270245</v>
      </c>
      <c r="E2183" s="8">
        <f>Sections!HL135</f>
        <v>3</v>
      </c>
      <c r="F2183" s="120">
        <f>Sections!HZ135</f>
        <v>6.8582415088433493</v>
      </c>
      <c r="G2183" s="126">
        <f>Sections!HS135</f>
        <v>372.91280669279791</v>
      </c>
      <c r="H2183" s="126">
        <f>Sections!HQ135</f>
        <v>45.666774551939568</v>
      </c>
      <c r="I2183" s="126">
        <f>I2182+Sections!HR135</f>
        <v>94.77691726270811</v>
      </c>
    </row>
    <row r="2184" spans="2:9">
      <c r="B2184" s="126">
        <f>B$2073+Sections!HI136</f>
        <v>3666.9248953699998</v>
      </c>
      <c r="C2184" s="126">
        <f>Sections!HJ136</f>
        <v>45.666774551939568</v>
      </c>
      <c r="D2184" s="126">
        <f>Sections!HK136</f>
        <v>164.40038838698246</v>
      </c>
      <c r="E2184" s="8">
        <f>Sections!HL136</f>
        <v>3</v>
      </c>
      <c r="F2184" s="120">
        <f>Sections!HZ136</f>
        <v>6.8582415088433493</v>
      </c>
      <c r="G2184" s="126">
        <f>Sections!HS136</f>
        <v>375.38177363598152</v>
      </c>
      <c r="H2184" s="126">
        <f>Sections!HQ136</f>
        <v>45.816708535155186</v>
      </c>
      <c r="I2184" s="126">
        <f>I2183+Sections!HR136</f>
        <v>94.798779132550735</v>
      </c>
    </row>
    <row r="2185" spans="2:9">
      <c r="B2185" s="126">
        <f>B$2073+Sections!HI137</f>
        <v>3667.9248953699998</v>
      </c>
      <c r="C2185" s="126">
        <f>Sections!HJ137</f>
        <v>45.816708535155186</v>
      </c>
      <c r="D2185" s="126">
        <f>Sections!HK137</f>
        <v>164.94015072655867</v>
      </c>
      <c r="E2185" s="8">
        <f>Sections!HL137</f>
        <v>3</v>
      </c>
      <c r="F2185" s="120">
        <f>Sections!HZ137</f>
        <v>6.8582415088433493</v>
      </c>
      <c r="G2185" s="126">
        <f>Sections!HS137</f>
        <v>377.85074057916518</v>
      </c>
      <c r="H2185" s="126">
        <f>Sections!HQ137</f>
        <v>45.96615346113974</v>
      </c>
      <c r="I2185" s="126">
        <f>I2184+Sections!HR137</f>
        <v>94.820569692972356</v>
      </c>
    </row>
    <row r="2186" spans="2:9">
      <c r="B2186" s="126">
        <f>B$2073+Sections!HI138</f>
        <v>3668.9248953699998</v>
      </c>
      <c r="C2186" s="126">
        <f>Sections!HJ138</f>
        <v>45.96615346113974</v>
      </c>
      <c r="D2186" s="126">
        <f>Sections!HK138</f>
        <v>165.47815246010308</v>
      </c>
      <c r="E2186" s="8">
        <f>Sections!HL138</f>
        <v>3</v>
      </c>
      <c r="F2186" s="120">
        <f>Sections!HZ138</f>
        <v>6.8582415088433493</v>
      </c>
      <c r="G2186" s="126">
        <f>Sections!HS138</f>
        <v>380.31970752234878</v>
      </c>
      <c r="H2186" s="126">
        <f>Sections!HQ138</f>
        <v>46.115114084546462</v>
      </c>
      <c r="I2186" s="126">
        <f>I2185+Sections!HR138</f>
        <v>94.84228963724884</v>
      </c>
    </row>
    <row r="2187" spans="2:9">
      <c r="B2187" s="126">
        <f>B$2073+Sections!HI139</f>
        <v>3669.9248953699998</v>
      </c>
      <c r="C2187" s="126">
        <f>Sections!HJ139</f>
        <v>46.115114084546462</v>
      </c>
      <c r="D2187" s="126">
        <f>Sections!HK139</f>
        <v>166.01441070436726</v>
      </c>
      <c r="E2187" s="8">
        <f>Sections!HL139</f>
        <v>3</v>
      </c>
      <c r="F2187" s="120">
        <f>Sections!HZ139</f>
        <v>6.8582415088433493</v>
      </c>
      <c r="G2187" s="126">
        <f>Sections!HS139</f>
        <v>382.78867446553238</v>
      </c>
      <c r="H2187" s="126">
        <f>Sections!HQ139</f>
        <v>46.263595083482457</v>
      </c>
      <c r="I2187" s="126">
        <f>I2186+Sections!HR139</f>
        <v>94.863939647494846</v>
      </c>
    </row>
    <row r="2188" spans="2:9">
      <c r="B2188" s="126">
        <f>B$2073+Sections!HI140</f>
        <v>3670.9248953699998</v>
      </c>
      <c r="C2188" s="126">
        <f>Sections!HJ140</f>
        <v>46.263595083482457</v>
      </c>
      <c r="D2188" s="126">
        <f>Sections!HK140</f>
        <v>166.54894230053685</v>
      </c>
      <c r="E2188" s="8">
        <f>Sections!HL140</f>
        <v>3</v>
      </c>
      <c r="F2188" s="120">
        <f>Sections!HZ140</f>
        <v>6.8582415088433493</v>
      </c>
      <c r="G2188" s="126">
        <f>Sections!HS140</f>
        <v>385.25764140871598</v>
      </c>
      <c r="H2188" s="126">
        <f>Sections!HQ140</f>
        <v>46.411601061222925</v>
      </c>
      <c r="I2188" s="126">
        <f>I2187+Sections!HR140</f>
        <v>94.885520394913783</v>
      </c>
    </row>
    <row r="2189" spans="2:9">
      <c r="B2189" s="126">
        <f>B$2073+Sections!HI141</f>
        <v>3671.9248953699998</v>
      </c>
      <c r="C2189" s="126">
        <f>Sections!HJ141</f>
        <v>46.411601061222925</v>
      </c>
      <c r="D2189" s="126">
        <f>Sections!HK141</f>
        <v>167.08176382040253</v>
      </c>
      <c r="E2189" s="8">
        <f>Sections!HL141</f>
        <v>3</v>
      </c>
      <c r="F2189" s="120">
        <f>Sections!HZ141</f>
        <v>6.8582415088433493</v>
      </c>
      <c r="G2189" s="126">
        <f>Sections!HS141</f>
        <v>387.72660835189959</v>
      </c>
      <c r="H2189" s="126">
        <f>Sections!HQ141</f>
        <v>46.559136547876349</v>
      </c>
      <c r="I2189" s="126">
        <f>I2188+Sections!HR141</f>
        <v>94.90703254004066</v>
      </c>
    </row>
    <row r="2190" spans="2:9">
      <c r="B2190" s="126">
        <f>B$2073+Sections!HI142</f>
        <v>3672.9248953699998</v>
      </c>
      <c r="C2190" s="126">
        <f>Sections!HJ142</f>
        <v>46.559136547876349</v>
      </c>
      <c r="D2190" s="126">
        <f>Sections!HK142</f>
        <v>167.61289157235487</v>
      </c>
      <c r="E2190" s="8">
        <f>Sections!HL142</f>
        <v>3</v>
      </c>
      <c r="F2190" s="120">
        <f>Sections!HZ142</f>
        <v>6.8582415088433493</v>
      </c>
      <c r="G2190" s="126">
        <f>Sections!HS142</f>
        <v>390.19557529508307</v>
      </c>
      <c r="H2190" s="126">
        <f>Sections!HQ142</f>
        <v>46.706206002002368</v>
      </c>
      <c r="I2190" s="126">
        <f>I2189+Sections!HR142</f>
        <v>94.928476732977927</v>
      </c>
    </row>
    <row r="2191" spans="2:9">
      <c r="B2191" s="126">
        <f>B$2073+Sections!HI143</f>
        <v>3673.9248953699998</v>
      </c>
      <c r="C2191" s="126">
        <f>Sections!HJ143</f>
        <v>46.706206002002368</v>
      </c>
      <c r="D2191" s="126">
        <f>Sections!HK143</f>
        <v>168.14234160720852</v>
      </c>
      <c r="E2191" s="8">
        <f>Sections!HL143</f>
        <v>3</v>
      </c>
      <c r="F2191" s="120">
        <f>Sections!HZ143</f>
        <v>6.8582415088433493</v>
      </c>
      <c r="G2191" s="126">
        <f>Sections!HS143</f>
        <v>392.66454223826679</v>
      </c>
      <c r="H2191" s="126">
        <f>Sections!HQ143</f>
        <v>46.852813812183882</v>
      </c>
      <c r="I2191" s="126">
        <f>I2190+Sections!HR143</f>
        <v>94.94985361362474</v>
      </c>
    </row>
    <row r="2192" spans="2:9">
      <c r="B2192" s="126">
        <f>B$2073+Sections!HI144</f>
        <v>3674.9248953699998</v>
      </c>
      <c r="C2192" s="126">
        <f>Sections!HJ144</f>
        <v>46.852813812183882</v>
      </c>
      <c r="D2192" s="126">
        <f>Sections!HK144</f>
        <v>168.67012972386198</v>
      </c>
      <c r="E2192" s="8">
        <f>Sections!HL144</f>
        <v>3</v>
      </c>
      <c r="F2192" s="120">
        <f>Sections!HZ144</f>
        <v>6.8582415088433493</v>
      </c>
      <c r="G2192" s="126">
        <f>Sections!HS144</f>
        <v>395.13350918145039</v>
      </c>
      <c r="H2192" s="126">
        <f>Sections!HQ144</f>
        <v>46.998964298555087</v>
      </c>
      <c r="I2192" s="126">
        <f>I2191+Sections!HR144</f>
        <v>94.971163811899729</v>
      </c>
    </row>
    <row r="2193" spans="2:9">
      <c r="B2193" s="126">
        <f>B$2073+Sections!HI145</f>
        <v>3675.9248953699998</v>
      </c>
      <c r="C2193" s="126">
        <f>Sections!HJ145</f>
        <v>46.998964298555087</v>
      </c>
      <c r="D2193" s="126">
        <f>Sections!HK145</f>
        <v>169.19627147479832</v>
      </c>
      <c r="E2193" s="8">
        <f>Sections!HL145</f>
        <v>3</v>
      </c>
      <c r="F2193" s="120">
        <f>Sections!HZ145</f>
        <v>6.8582415088433493</v>
      </c>
      <c r="G2193" s="126">
        <f>Sections!HS145</f>
        <v>397.60247612463405</v>
      </c>
      <c r="H2193" s="126">
        <f>Sections!HQ145</f>
        <v>47.144661714286833</v>
      </c>
      <c r="I2193" s="126">
        <f>I2192+Sections!HR145</f>
        <v>94.992407947957616</v>
      </c>
    </row>
    <row r="2194" spans="2:9">
      <c r="B2194" s="126">
        <f>B$2073+Sections!HI146</f>
        <v>3676.9248953699998</v>
      </c>
      <c r="C2194" s="126">
        <f>Sections!HJ146</f>
        <v>47.144661714286833</v>
      </c>
      <c r="D2194" s="126">
        <f>Sections!HK146</f>
        <v>169.7207821714326</v>
      </c>
      <c r="E2194" s="8">
        <f>Sections!HL146</f>
        <v>3</v>
      </c>
      <c r="F2194" s="120">
        <f>Sections!HZ146</f>
        <v>6.8582415088433493</v>
      </c>
      <c r="G2194" s="126">
        <f>Sections!HS146</f>
        <v>400.07144306781765</v>
      </c>
      <c r="H2194" s="126">
        <f>Sections!HQ146</f>
        <v>47.289910247030804</v>
      </c>
      <c r="I2194" s="126">
        <f>I2193+Sections!HR146</f>
        <v>95.013586632399779</v>
      </c>
    </row>
    <row r="2195" spans="2:9">
      <c r="B2195" s="126">
        <f>B$2073+Sections!HI147</f>
        <v>3677.9248953699998</v>
      </c>
      <c r="C2195" s="126">
        <f>Sections!HJ147</f>
        <v>47.289910247030804</v>
      </c>
      <c r="D2195" s="126">
        <f>Sections!HK147</f>
        <v>170.2436768893109</v>
      </c>
      <c r="E2195" s="8">
        <f>Sections!HL147</f>
        <v>3</v>
      </c>
      <c r="F2195" s="120">
        <f>Sections!HZ147</f>
        <v>6.8582415088433493</v>
      </c>
      <c r="G2195" s="126">
        <f>Sections!HS147</f>
        <v>402.54041001100126</v>
      </c>
      <c r="H2195" s="126">
        <f>Sections!HQ147</f>
        <v>47.434714020323931</v>
      </c>
      <c r="I2195" s="126">
        <f>I2194+Sections!HR147</f>
        <v>95.034700466479023</v>
      </c>
    </row>
    <row r="2196" spans="2:9">
      <c r="B2196" s="126">
        <f>B$2073+Sections!HI148</f>
        <v>3678.9248953699998</v>
      </c>
      <c r="C2196" s="126">
        <f>Sections!HJ148</f>
        <v>47.434714020323931</v>
      </c>
      <c r="D2196" s="126">
        <f>Sections!HK148</f>
        <v>170.76497047316616</v>
      </c>
      <c r="E2196" s="8">
        <f>Sections!HL148</f>
        <v>3</v>
      </c>
      <c r="F2196" s="120">
        <f>Sections!HZ148</f>
        <v>6.8582415088433493</v>
      </c>
      <c r="G2196" s="126">
        <f>Sections!HS148</f>
        <v>405.0093769541848</v>
      </c>
      <c r="H2196" s="126">
        <f>Sections!HQ148</f>
        <v>47.579077094954272</v>
      </c>
      <c r="I2196" s="126">
        <f>I2195+Sections!HR148</f>
        <v>95.05575004229874</v>
      </c>
    </row>
    <row r="2197" spans="2:9">
      <c r="B2197" s="126">
        <f>B$2073+Sections!HI149</f>
        <v>3679.9248953699998</v>
      </c>
      <c r="C2197" s="126">
        <f>Sections!HJ149</f>
        <v>47.579077094954272</v>
      </c>
      <c r="D2197" s="126">
        <f>Sections!HK149</f>
        <v>171.28467754183538</v>
      </c>
      <c r="E2197" s="8">
        <f>Sections!HL149</f>
        <v>3</v>
      </c>
      <c r="F2197" s="120">
        <f>Sections!HZ149</f>
        <v>6.8582415088433493</v>
      </c>
      <c r="G2197" s="126">
        <f>Sections!HS149</f>
        <v>407.4783438973684</v>
      </c>
      <c r="H2197" s="126">
        <f>Sections!HQ149</f>
        <v>47.723003470289768</v>
      </c>
      <c r="I2197" s="126">
        <f>I2196+Sections!HR149</f>
        <v>95.076735943006653</v>
      </c>
    </row>
    <row r="2198" spans="2:9">
      <c r="B2198" s="126">
        <f>B$2073+Sections!HI150</f>
        <v>3680.9248953699998</v>
      </c>
      <c r="C2198" s="126">
        <f>Sections!HJ150</f>
        <v>47.723003470289768</v>
      </c>
      <c r="D2198" s="126">
        <f>Sections!HK150</f>
        <v>171.80281249304318</v>
      </c>
      <c r="E2198" s="8">
        <f>Sections!HL150</f>
        <v>3</v>
      </c>
      <c r="F2198" s="120">
        <f>Sections!HZ150</f>
        <v>6.8582415088433493</v>
      </c>
      <c r="G2198" s="126">
        <f>Sections!HS150</f>
        <v>409.94731084055201</v>
      </c>
      <c r="H2198" s="126">
        <f>Sections!HQ150</f>
        <v>47.866497085570984</v>
      </c>
      <c r="I2198" s="126">
        <f>I2197+Sections!HR150</f>
        <v>95.097658742983327</v>
      </c>
    </row>
    <row r="2199" spans="2:9">
      <c r="B2199" s="126">
        <f>B$2073+Sections!HI151</f>
        <v>3681.9248953699998</v>
      </c>
      <c r="C2199" s="126">
        <f>Sections!HJ151</f>
        <v>47.866497085570984</v>
      </c>
      <c r="D2199" s="126">
        <f>Sections!HK151</f>
        <v>172.31938950805554</v>
      </c>
      <c r="E2199" s="8">
        <f>Sections!HL151</f>
        <v>3</v>
      </c>
      <c r="F2199" s="120">
        <f>Sections!HZ151</f>
        <v>6.8582415088433493</v>
      </c>
      <c r="G2199" s="126">
        <f>Sections!HS151</f>
        <v>412.41627778373555</v>
      </c>
      <c r="H2199" s="126">
        <f>Sections!HQ151</f>
        <v>48.009561821169143</v>
      </c>
      <c r="I2199" s="126">
        <f>I2198+Sections!HR151</f>
        <v>95.118519008025572</v>
      </c>
    </row>
    <row r="2200" spans="2:9">
      <c r="B2200" s="126">
        <f>B$2073+Sections!HI152</f>
        <v>3682.9248953699998</v>
      </c>
      <c r="C2200" s="126">
        <f>Sections!HJ152</f>
        <v>48.009561821169143</v>
      </c>
      <c r="D2200" s="126">
        <f>Sections!HK152</f>
        <v>172.83442255620892</v>
      </c>
      <c r="E2200" s="8">
        <f>Sections!HL152</f>
        <v>3</v>
      </c>
      <c r="F2200" s="120">
        <f>Sections!HZ152</f>
        <v>6.8582415088433493</v>
      </c>
      <c r="G2200" s="126">
        <f>Sections!HS152</f>
        <v>414.88524472691915</v>
      </c>
      <c r="H2200" s="126">
        <f>Sections!HQ152</f>
        <v>48.152201499810459</v>
      </c>
      <c r="I2200" s="126">
        <f>I2199+Sections!HR152</f>
        <v>95.13931729552499</v>
      </c>
    </row>
    <row r="2201" spans="2:9">
      <c r="B2201" s="126">
        <f>B$2073+Sections!HI153</f>
        <v>3683.9248953699998</v>
      </c>
      <c r="C2201" s="126">
        <f>Sections!HJ153</f>
        <v>48.152201499810459</v>
      </c>
      <c r="D2201" s="126">
        <f>Sections!HK153</f>
        <v>173.34792539931766</v>
      </c>
      <c r="E2201" s="8">
        <f>Sections!HL153</f>
        <v>3</v>
      </c>
      <c r="F2201" s="120">
        <f>Sections!HZ153</f>
        <v>6.8582415088433493</v>
      </c>
      <c r="G2201" s="126">
        <f>Sections!HS153</f>
        <v>417.3542116701027</v>
      </c>
      <c r="H2201" s="126">
        <f>Sections!HQ153</f>
        <v>48.294419887767937</v>
      </c>
      <c r="I2201" s="126">
        <f>I2200+Sections!HR153</f>
        <v>95.160054154641728</v>
      </c>
    </row>
    <row r="2202" spans="2:9">
      <c r="B2202" s="126">
        <f>B$2073+Sections!HI154</f>
        <v>3684.9248953699998</v>
      </c>
      <c r="C2202" s="126">
        <f>Sections!HJ154</f>
        <v>48.294419887767937</v>
      </c>
      <c r="D2202" s="126">
        <f>Sections!HK154</f>
        <v>173.85991159596458</v>
      </c>
      <c r="E2202" s="8">
        <f>Sections!HL154</f>
        <v>3</v>
      </c>
      <c r="F2202" s="120">
        <f>Sections!HZ154</f>
        <v>6.8582415088433493</v>
      </c>
      <c r="G2202" s="126">
        <f>Sections!HS154</f>
        <v>419.8231786132863</v>
      </c>
      <c r="H2202" s="126">
        <f>Sections!HQ154</f>
        <v>48.436220696021714</v>
      </c>
      <c r="I2202" s="126">
        <f>I2201+Sections!HR154</f>
        <v>95.180730126473705</v>
      </c>
    </row>
    <row r="2203" spans="2:9">
      <c r="B2203" s="126">
        <f>B$2073+Sections!HI155</f>
        <v>3685.9248953699998</v>
      </c>
      <c r="C2203" s="126">
        <f>Sections!HJ155</f>
        <v>48.436220696021714</v>
      </c>
      <c r="D2203" s="126">
        <f>Sections!HK155</f>
        <v>174.37039450567818</v>
      </c>
      <c r="E2203" s="8">
        <f>Sections!HL155</f>
        <v>3</v>
      </c>
      <c r="F2203" s="120">
        <f>Sections!HZ155</f>
        <v>6.8582415088433493</v>
      </c>
      <c r="G2203" s="126">
        <f>Sections!HS155</f>
        <v>422.29214555647002</v>
      </c>
      <c r="H2203" s="126">
        <f>Sections!HQ155</f>
        <v>48.577607581388868</v>
      </c>
      <c r="I2203" s="126">
        <f>I2202+Sections!HR155</f>
        <v>95.201345744221328</v>
      </c>
    </row>
    <row r="2204" spans="2:9">
      <c r="B2204" s="126">
        <f>B$2073+Sections!HI156</f>
        <v>3686.9248953699998</v>
      </c>
      <c r="C2204" s="126">
        <f>Sections!HJ156</f>
        <v>48.577607581388868</v>
      </c>
      <c r="D2204" s="126">
        <f>Sections!HK156</f>
        <v>174.87938729299992</v>
      </c>
      <c r="E2204" s="8">
        <f>Sections!HL156</f>
        <v>3</v>
      </c>
      <c r="F2204" s="120">
        <f>Sections!HZ156</f>
        <v>6.8582415088433493</v>
      </c>
      <c r="G2204" s="126">
        <f>Sections!HS156</f>
        <v>424.76111249965368</v>
      </c>
      <c r="H2204" s="126">
        <f>Sections!HQ156</f>
        <v>48.718584147623751</v>
      </c>
      <c r="I2204" s="126">
        <f>I2203+Sections!HR156</f>
        <v>95.221901533347904</v>
      </c>
    </row>
    <row r="2205" spans="2:9">
      <c r="B2205" s="126">
        <f>B$2073+Sections!HI157</f>
        <v>3687.9248953699998</v>
      </c>
      <c r="C2205" s="126">
        <f>Sections!HJ157</f>
        <v>48.718584147623751</v>
      </c>
      <c r="D2205" s="126">
        <f>Sections!HK157</f>
        <v>175.38690293144552</v>
      </c>
      <c r="E2205" s="8">
        <f>Sections!HL157</f>
        <v>3</v>
      </c>
      <c r="F2205" s="120">
        <f>Sections!HZ157</f>
        <v>6.8582415088433493</v>
      </c>
      <c r="G2205" s="126">
        <f>Sections!HS157</f>
        <v>427.23007944283734</v>
      </c>
      <c r="H2205" s="126">
        <f>Sections!HQ157</f>
        <v>48.859153946489734</v>
      </c>
      <c r="I2205" s="126">
        <f>I2204+Sections!HR157</f>
        <v>95.242398011735943</v>
      </c>
    </row>
    <row r="2206" spans="2:9">
      <c r="B2206" s="126">
        <f>B$2073+Sections!HI158</f>
        <v>3688.9248953699998</v>
      </c>
      <c r="C2206" s="126">
        <f>Sections!HJ158</f>
        <v>48.859153946489734</v>
      </c>
      <c r="D2206" s="126">
        <f>Sections!HK158</f>
        <v>175.89295420736303</v>
      </c>
      <c r="E2206" s="8">
        <f>Sections!HL158</f>
        <v>3</v>
      </c>
      <c r="F2206" s="120">
        <f>Sections!HZ158</f>
        <v>6.8582415088433493</v>
      </c>
      <c r="G2206" s="126">
        <f>Sections!HS158</f>
        <v>429.69904638602094</v>
      </c>
      <c r="H2206" s="126">
        <f>Sections!HQ158</f>
        <v>48.99932047880327</v>
      </c>
      <c r="I2206" s="126">
        <f>I2205+Sections!HR158</f>
        <v>95.262835689839406</v>
      </c>
    </row>
    <row r="2207" spans="2:9">
      <c r="B2207" s="126">
        <f>B$2073+Sections!HI159</f>
        <v>3689.9248953699998</v>
      </c>
      <c r="C2207" s="126">
        <f>Sections!HJ159</f>
        <v>48.99932047880327</v>
      </c>
      <c r="D2207" s="126">
        <f>Sections!HK159</f>
        <v>176.39755372369177</v>
      </c>
      <c r="E2207" s="8">
        <f>Sections!HL159</f>
        <v>3</v>
      </c>
      <c r="F2207" s="120">
        <f>Sections!HZ159</f>
        <v>6.8582415088433493</v>
      </c>
      <c r="G2207" s="126">
        <f>Sections!HS159</f>
        <v>432.16801332920448</v>
      </c>
      <c r="H2207" s="126">
        <f>Sections!HQ159</f>
        <v>49.139087195451197</v>
      </c>
      <c r="I2207" s="126">
        <f>I2206+Sections!HR159</f>
        <v>95.283215070832</v>
      </c>
    </row>
    <row r="2208" spans="2:9">
      <c r="B2208" s="126">
        <f>B$2073+Sections!HI160</f>
        <v>3690.9248953699998</v>
      </c>
      <c r="C2208" s="126">
        <f>Sections!HJ160</f>
        <v>49.139087195451197</v>
      </c>
      <c r="D2208" s="126">
        <f>Sections!HK160</f>
        <v>176.90071390362431</v>
      </c>
      <c r="E2208" s="8">
        <f>Sections!HL160</f>
        <v>3</v>
      </c>
      <c r="F2208" s="120">
        <f>Sections!HZ160</f>
        <v>6.8582415088433493</v>
      </c>
      <c r="G2208" s="126">
        <f>Sections!HS160</f>
        <v>434.63698027238803</v>
      </c>
      <c r="H2208" s="126">
        <f>Sections!HQ160</f>
        <v>49.278457498382018</v>
      </c>
      <c r="I2208" s="126">
        <f>I2207+Sections!HR160</f>
        <v>95.303536650751738</v>
      </c>
    </row>
    <row r="2209" spans="2:9">
      <c r="B2209" s="126">
        <f>B$2073+Sections!HI161</f>
        <v>3691.9248953699998</v>
      </c>
      <c r="C2209" s="126">
        <f>Sections!HJ161</f>
        <v>49.278457498382018</v>
      </c>
      <c r="D2209" s="126">
        <f>Sections!HK161</f>
        <v>177.40244699417528</v>
      </c>
      <c r="E2209" s="8">
        <f>Sections!HL161</f>
        <v>3</v>
      </c>
      <c r="F2209" s="120">
        <f>Sections!HZ161</f>
        <v>6.8582415088433493</v>
      </c>
      <c r="G2209" s="126">
        <f>Sections!HS161</f>
        <v>437.10594721557175</v>
      </c>
      <c r="H2209" s="126">
        <f>Sections!HQ161</f>
        <v>49.417434741572023</v>
      </c>
      <c r="I2209" s="126">
        <f>I2208+Sections!HR161</f>
        <v>95.323800918641808</v>
      </c>
    </row>
    <row r="2210" spans="2:9">
      <c r="B2210" s="126">
        <f>B$2073+Sections!HI162</f>
        <v>3692.9248953699998</v>
      </c>
      <c r="C2210" s="126">
        <f>Sections!HJ162</f>
        <v>49.417434741572023</v>
      </c>
      <c r="D2210" s="126">
        <f>Sections!HK162</f>
        <v>177.9027650696593</v>
      </c>
      <c r="E2210" s="8">
        <f>Sections!HL162</f>
        <v>3</v>
      </c>
      <c r="F2210" s="120">
        <f>Sections!HZ162</f>
        <v>6.8582415088433493</v>
      </c>
      <c r="G2210" s="126">
        <f>Sections!HS162</f>
        <v>439.57491415875535</v>
      </c>
      <c r="H2210" s="126">
        <f>Sections!HQ162</f>
        <v>49.556022231967091</v>
      </c>
      <c r="I2210" s="126">
        <f>I2209+Sections!HR162</f>
        <v>95.344008356687894</v>
      </c>
    </row>
    <row r="2211" spans="2:9">
      <c r="B2211" s="126">
        <f>B$2073+Sections!HI163</f>
        <v>3693.9248953699998</v>
      </c>
      <c r="C2211" s="126">
        <f>Sections!HJ163</f>
        <v>49.556022231967091</v>
      </c>
      <c r="D2211" s="126">
        <f>Sections!HK163</f>
        <v>178.40168003508154</v>
      </c>
      <c r="E2211" s="8">
        <f>Sections!HL163</f>
        <v>3</v>
      </c>
      <c r="F2211" s="120">
        <f>Sections!HZ163</f>
        <v>6.8582415088433493</v>
      </c>
      <c r="G2211" s="126">
        <f>Sections!HS163</f>
        <v>442.04388110193901</v>
      </c>
      <c r="H2211" s="126">
        <f>Sections!HQ163</f>
        <v>49.694223230400766</v>
      </c>
      <c r="I2211" s="126">
        <f>I2210+Sections!HR163</f>
        <v>95.364159440352054</v>
      </c>
    </row>
    <row r="2212" spans="2:9">
      <c r="B2212" s="126">
        <f>B$2073+Sections!HI164</f>
        <v>3694.9248953699998</v>
      </c>
      <c r="C2212" s="126">
        <f>Sections!HJ164</f>
        <v>49.694223230400766</v>
      </c>
      <c r="D2212" s="126">
        <f>Sections!HK164</f>
        <v>178.89920362944275</v>
      </c>
      <c r="E2212" s="8">
        <f>Sections!HL164</f>
        <v>3</v>
      </c>
      <c r="F2212" s="120">
        <f>Sections!HZ164</f>
        <v>6.8582415088433493</v>
      </c>
      <c r="G2212" s="126">
        <f>Sections!HS164</f>
        <v>444.5128480451225</v>
      </c>
      <c r="H2212" s="126">
        <f>Sections!HQ164</f>
        <v>49.832040952489493</v>
      </c>
      <c r="I2212" s="126">
        <f>I2211+Sections!HR164</f>
        <v>95.384254638503222</v>
      </c>
    </row>
    <row r="2213" spans="2:9">
      <c r="B2213" s="126">
        <f>B$2073+Sections!HI165</f>
        <v>3695.9248953699998</v>
      </c>
      <c r="C2213" s="126">
        <f>Sections!HJ165</f>
        <v>49.832040952489493</v>
      </c>
      <c r="D2213" s="126">
        <f>Sections!HK165</f>
        <v>179.39534742896217</v>
      </c>
      <c r="E2213" s="8">
        <f>Sections!HL165</f>
        <v>3</v>
      </c>
      <c r="F2213" s="120">
        <f>Sections!HZ165</f>
        <v>6.8582415088433493</v>
      </c>
      <c r="G2213" s="126">
        <f>Sections!HS165</f>
        <v>446.98181498830621</v>
      </c>
      <c r="H2213" s="126">
        <f>Sections!HQ165</f>
        <v>49.969478569505576</v>
      </c>
      <c r="I2213" s="126">
        <f>I2212+Sections!HR165</f>
        <v>95.40429441354452</v>
      </c>
    </row>
    <row r="2214" spans="2:9">
      <c r="B2214" s="126">
        <f>B$2073+Sections!HI166</f>
        <v>3696.9248953699998</v>
      </c>
      <c r="C2214" s="126">
        <f>Sections!HJ166</f>
        <v>49.969478569505576</v>
      </c>
      <c r="D2214" s="126">
        <f>Sections!HK166</f>
        <v>179.89012285022008</v>
      </c>
      <c r="E2214" s="8">
        <f>Sections!HL166</f>
        <v>3</v>
      </c>
      <c r="F2214" s="120">
        <f>Sections!HZ166</f>
        <v>6.8582415088433493</v>
      </c>
      <c r="G2214" s="126">
        <f>Sections!HS166</f>
        <v>449.45078193148987</v>
      </c>
      <c r="H2214" s="126">
        <f>Sections!HQ166</f>
        <v>50.106539209228607</v>
      </c>
      <c r="I2214" s="126">
        <f>I2213+Sections!HR166</f>
        <v>95.424279221537404</v>
      </c>
    </row>
    <row r="2215" spans="2:9">
      <c r="B2215" s="126">
        <f>B$2073+Sections!HI167</f>
        <v>3697.9248953699998</v>
      </c>
      <c r="C2215" s="126">
        <f>Sections!HJ167</f>
        <v>50.106539209228607</v>
      </c>
      <c r="D2215" s="126">
        <f>Sections!HK167</f>
        <v>180.38354115322298</v>
      </c>
      <c r="E2215" s="8">
        <f>Sections!HL167</f>
        <v>3</v>
      </c>
      <c r="F2215" s="120">
        <f>Sections!HZ167</f>
        <v>6.8582415088433493</v>
      </c>
      <c r="G2215" s="126">
        <f>Sections!HS167</f>
        <v>451.91974887467347</v>
      </c>
      <c r="H2215" s="126">
        <f>Sections!HQ167</f>
        <v>50.243225956776008</v>
      </c>
      <c r="I2215" s="126">
        <f>I2214+Sections!HR167</f>
        <v>95.444209512322757</v>
      </c>
    </row>
    <row r="2216" spans="2:9">
      <c r="B2216" s="126">
        <f>B$2073+Sections!HI168</f>
        <v>3698.9248953699998</v>
      </c>
      <c r="C2216" s="126">
        <f>Sections!HJ168</f>
        <v>50.243225956776008</v>
      </c>
      <c r="D2216" s="126">
        <f>Sections!HK168</f>
        <v>180.87561344439362</v>
      </c>
      <c r="E2216" s="8">
        <f>Sections!HL168</f>
        <v>3</v>
      </c>
      <c r="F2216" s="120">
        <f>Sections!HZ168</f>
        <v>6.8582415088433493</v>
      </c>
      <c r="G2216" s="126">
        <f>Sections!HS168</f>
        <v>454.38871581785708</v>
      </c>
      <c r="H2216" s="126">
        <f>Sections!HQ168</f>
        <v>50.379541855413265</v>
      </c>
      <c r="I2216" s="126">
        <f>I2215+Sections!HR168</f>
        <v>95.464085729639024</v>
      </c>
    </row>
    <row r="2217" spans="2:9">
      <c r="B2217" s="126">
        <f>B$2073+Sections!HI169</f>
        <v>3699.9248953699998</v>
      </c>
      <c r="C2217" s="126">
        <f>Sections!HJ169</f>
        <v>50.379541855413265</v>
      </c>
      <c r="D2217" s="126">
        <f>Sections!HK169</f>
        <v>181.36635067948777</v>
      </c>
      <c r="E2217" s="8">
        <f>Sections!HL169</f>
        <v>3</v>
      </c>
      <c r="F2217" s="120">
        <f>Sections!HZ169</f>
        <v>6.8582415088433493</v>
      </c>
      <c r="G2217" s="126">
        <f>Sections!HS169</f>
        <v>456.85768276104068</v>
      </c>
      <c r="H2217" s="126">
        <f>Sections!HQ169</f>
        <v>50.515489907344495</v>
      </c>
      <c r="I2217" s="126">
        <f>I2216+Sections!HR169</f>
        <v>95.483908311237514</v>
      </c>
    </row>
    <row r="2218" spans="2:9">
      <c r="B2218" s="126">
        <f>B$2073+Sections!HI170</f>
        <v>3700.9248953699998</v>
      </c>
      <c r="C2218" s="126">
        <f>Sections!HJ170</f>
        <v>50.515489907344495</v>
      </c>
      <c r="D2218" s="126">
        <f>Sections!HK170</f>
        <v>181.8557636664402</v>
      </c>
      <c r="E2218" s="8">
        <f>Sections!HL170</f>
        <v>3</v>
      </c>
      <c r="F2218" s="120">
        <f>Sections!HZ170</f>
        <v>6.8582415088433493</v>
      </c>
      <c r="G2218" s="126">
        <f>Sections!HS170</f>
        <v>459.32664970422428</v>
      </c>
      <c r="H2218" s="126">
        <f>Sections!HQ170</f>
        <v>50.651073074483925</v>
      </c>
      <c r="I2218" s="126">
        <f>I2217+Sections!HR170</f>
        <v>95.503677688994856</v>
      </c>
    </row>
    <row r="2219" spans="2:9">
      <c r="B2219" s="126">
        <f>B$2073+Sections!HI171</f>
        <v>3701.9248953699998</v>
      </c>
      <c r="C2219" s="126">
        <f>Sections!HJ171</f>
        <v>50.651073074483925</v>
      </c>
      <c r="D2219" s="126">
        <f>Sections!HK171</f>
        <v>182.34386306814213</v>
      </c>
      <c r="E2219" s="8">
        <f>Sections!HL171</f>
        <v>3</v>
      </c>
      <c r="F2219" s="120">
        <f>Sections!HZ171</f>
        <v>6.8582415088433493</v>
      </c>
      <c r="G2219" s="126">
        <f>Sections!HS171</f>
        <v>461.79561664740783</v>
      </c>
      <c r="H2219" s="126">
        <f>Sections!HQ171</f>
        <v>50.786294279208803</v>
      </c>
      <c r="I2219" s="126">
        <f>I2218+Sections!HR171</f>
        <v>95.523394289022789</v>
      </c>
    </row>
    <row r="2220" spans="2:9">
      <c r="B2220" s="126">
        <f>B$2073+Sections!HI172</f>
        <v>3702.9248953699998</v>
      </c>
      <c r="C2220" s="126">
        <f>Sections!HJ172</f>
        <v>50.786294279208803</v>
      </c>
      <c r="D2220" s="126">
        <f>Sections!HK172</f>
        <v>182.83065940515169</v>
      </c>
      <c r="E2220" s="8">
        <f>Sections!HL172</f>
        <v>3</v>
      </c>
      <c r="F2220" s="120">
        <f>Sections!HZ172</f>
        <v>6.8582415088433493</v>
      </c>
      <c r="G2220" s="126">
        <f>Sections!HS172</f>
        <v>464.26458359059143</v>
      </c>
      <c r="H2220" s="126">
        <f>Sections!HQ172</f>
        <v>50.921156405094372</v>
      </c>
      <c r="I2220" s="126">
        <f>I2219+Sections!HR172</f>
        <v>95.543058531775344</v>
      </c>
    </row>
    <row r="2221" spans="2:9">
      <c r="B2221" s="126">
        <f>B$2073+Sections!HI173</f>
        <v>3703.9248953699998</v>
      </c>
      <c r="C2221" s="126">
        <f>Sections!HJ173</f>
        <v>50.921156405094372</v>
      </c>
      <c r="D2221" s="126">
        <f>Sections!HK173</f>
        <v>183.31616305833975</v>
      </c>
      <c r="E2221" s="8">
        <f>Sections!HL173</f>
        <v>3</v>
      </c>
      <c r="F2221" s="120">
        <f>Sections!HZ173</f>
        <v>6.8582415088433493</v>
      </c>
      <c r="G2221" s="126">
        <f>Sections!HS173</f>
        <v>466.73355053377503</v>
      </c>
      <c r="H2221" s="126">
        <f>Sections!HQ173</f>
        <v>51.055662297631301</v>
      </c>
      <c r="I2221" s="126">
        <f>I2220+Sections!HR173</f>
        <v>95.56267083215343</v>
      </c>
    </row>
    <row r="2222" spans="2:9">
      <c r="B2222" s="126">
        <f>B$2073+Sections!HI174</f>
        <v>3704.9248953699998</v>
      </c>
      <c r="C2222" s="126">
        <f>Sections!HJ174</f>
        <v>51.055662297631301</v>
      </c>
      <c r="D2222" s="126">
        <f>Sections!HK174</f>
        <v>183.80038427147269</v>
      </c>
      <c r="E2222" s="8">
        <f>Sections!HL174</f>
        <v>3</v>
      </c>
      <c r="F2222" s="120">
        <f>Sections!HZ174</f>
        <v>6.8582415088433493</v>
      </c>
      <c r="G2222" s="126">
        <f>Sections!HS174</f>
        <v>469.20251747695863</v>
      </c>
      <c r="H2222" s="126">
        <f>Sections!HQ174</f>
        <v>51.189814764926204</v>
      </c>
      <c r="I2222" s="126">
        <f>I2221+Sections!HR174</f>
        <v>95.582231599606999</v>
      </c>
    </row>
    <row r="2223" spans="2:9">
      <c r="B2223" s="126">
        <f>B$2073+Sections!HI175</f>
        <v>3705.9248953699998</v>
      </c>
      <c r="C2223" s="126">
        <f>Sections!HJ175</f>
        <v>51.189814764926204</v>
      </c>
      <c r="D2223" s="126">
        <f>Sections!HK175</f>
        <v>184.28333315373433</v>
      </c>
      <c r="E2223" s="8">
        <f>Sections!HL175</f>
        <v>3</v>
      </c>
      <c r="F2223" s="120">
        <f>Sections!HZ175</f>
        <v>6.8582415088433493</v>
      </c>
      <c r="G2223" s="126">
        <f>Sections!HS175</f>
        <v>471.67148442014224</v>
      </c>
      <c r="H2223" s="126">
        <f>Sections!HQ175</f>
        <v>51.323616578385661</v>
      </c>
      <c r="I2223" s="126">
        <f>I2222+Sections!HR175</f>
        <v>95.601741238234766</v>
      </c>
    </row>
    <row r="2224" spans="2:9">
      <c r="B2224" s="126">
        <f>B$2073+Sections!HI176</f>
        <v>3706.9248953699998</v>
      </c>
      <c r="C2224" s="126">
        <f>Sections!HJ176</f>
        <v>51.323616578385661</v>
      </c>
      <c r="D2224" s="126">
        <f>Sections!HK176</f>
        <v>184.76501968218838</v>
      </c>
      <c r="E2224" s="8">
        <f>Sections!HL176</f>
        <v>3</v>
      </c>
      <c r="F2224" s="120">
        <f>Sections!HZ176</f>
        <v>6.8582415088433493</v>
      </c>
      <c r="G2224" s="126">
        <f>Sections!HS176</f>
        <v>474.14045136332584</v>
      </c>
      <c r="H2224" s="126">
        <f>Sections!HQ176</f>
        <v>51.457070473384221</v>
      </c>
      <c r="I2224" s="126">
        <f>I2223+Sections!HR176</f>
        <v>95.621200146881606</v>
      </c>
    </row>
    <row r="2225" spans="2:9">
      <c r="B2225" s="126">
        <f>B$2073+Sections!HI177</f>
        <v>3707.9248953699998</v>
      </c>
      <c r="C2225" s="126">
        <f>Sections!HJ177</f>
        <v>51.457070473384221</v>
      </c>
      <c r="D2225" s="126">
        <f>Sections!HK177</f>
        <v>185.24545370418321</v>
      </c>
      <c r="E2225" s="8">
        <f>Sections!HL177</f>
        <v>3</v>
      </c>
      <c r="F2225" s="120">
        <f>Sections!HZ177</f>
        <v>6.8582415088433493</v>
      </c>
      <c r="G2225" s="126">
        <f>Sections!HS177</f>
        <v>476.60941830650944</v>
      </c>
      <c r="H2225" s="126">
        <f>Sections!HQ177</f>
        <v>51.590179149916864</v>
      </c>
      <c r="I2225" s="126">
        <f>I2224+Sections!HR177</f>
        <v>95.640608719233711</v>
      </c>
    </row>
    <row r="2226" spans="2:9">
      <c r="B2226" s="126">
        <f>B$2073+Sections!HI178</f>
        <v>3708.9248953699998</v>
      </c>
      <c r="C2226" s="126">
        <f>Sections!HJ178</f>
        <v>51.590179149916864</v>
      </c>
      <c r="D2226" s="126">
        <f>Sections!HK178</f>
        <v>185.72464493970071</v>
      </c>
      <c r="E2226" s="8">
        <f>Sections!HL178</f>
        <v>3</v>
      </c>
      <c r="F2226" s="120">
        <f>Sections!HZ178</f>
        <v>6.8582415088433493</v>
      </c>
      <c r="G2226" s="126">
        <f>Sections!HS178</f>
        <v>479.07838524969304</v>
      </c>
      <c r="H2226" s="126">
        <f>Sections!HQ178</f>
        <v>51.722945273236363</v>
      </c>
      <c r="I2226" s="126">
        <f>I2225+Sections!HR178</f>
        <v>95.659967343911518</v>
      </c>
    </row>
    <row r="2227" spans="2:9">
      <c r="B2227" s="126">
        <f>B$2073+Sections!HI179</f>
        <v>3709.9248953699998</v>
      </c>
      <c r="C2227" s="126">
        <f>Sections!HJ179</f>
        <v>51.722945273236363</v>
      </c>
      <c r="D2227" s="126">
        <f>Sections!HK179</f>
        <v>186.20260298365091</v>
      </c>
      <c r="E2227" s="8">
        <f>Sections!HL179</f>
        <v>3</v>
      </c>
      <c r="F2227" s="120">
        <f>Sections!HZ179</f>
        <v>6.8582415088433493</v>
      </c>
      <c r="G2227" s="126">
        <f>Sections!HS179</f>
        <v>481.5473521928767</v>
      </c>
      <c r="H2227" s="126">
        <f>Sections!HQ179</f>
        <v>51.855371474475916</v>
      </c>
      <c r="I2227" s="126">
        <f>I2226+Sections!HR179</f>
        <v>95.679276404560497</v>
      </c>
    </row>
    <row r="2228" spans="2:9">
      <c r="B2228" s="126">
        <f>B$2073+Sections!HI180</f>
        <v>3710.9248953699998</v>
      </c>
      <c r="C2228" s="126">
        <f>Sections!HJ180</f>
        <v>51.855371474475916</v>
      </c>
      <c r="D2228" s="126">
        <f>Sections!HK180</f>
        <v>186.6793373081133</v>
      </c>
      <c r="E2228" s="8">
        <f>Sections!HL180</f>
        <v>3</v>
      </c>
      <c r="F2228" s="120">
        <f>Sections!HZ180</f>
        <v>6.8582415088433493</v>
      </c>
      <c r="G2228" s="126">
        <f>Sections!HS180</f>
        <v>484.0163191360603</v>
      </c>
      <c r="H2228" s="126">
        <f>Sections!HQ180</f>
        <v>51.987460351257567</v>
      </c>
      <c r="I2228" s="126">
        <f>I2227+Sections!HR180</f>
        <v>95.69853627993983</v>
      </c>
    </row>
    <row r="2229" spans="2:9">
      <c r="B2229" s="126">
        <f>B$2073+Sections!HI181</f>
        <v>3711.9248953699998</v>
      </c>
      <c r="C2229" s="126">
        <f>Sections!HJ181</f>
        <v>51.987460351257567</v>
      </c>
      <c r="D2229" s="126">
        <f>Sections!HK181</f>
        <v>187.15485726452724</v>
      </c>
      <c r="E2229" s="8">
        <f>Sections!HL181</f>
        <v>3</v>
      </c>
      <c r="F2229" s="120">
        <f>Sections!HZ181</f>
        <v>6.8582415088433493</v>
      </c>
      <c r="G2229" s="126">
        <f>Sections!HS181</f>
        <v>486.48528607924396</v>
      </c>
      <c r="H2229" s="126">
        <f>Sections!HQ181</f>
        <v>52.119214468286685</v>
      </c>
      <c r="I2229" s="126">
        <f>I2228+Sections!HR181</f>
        <v>95.717747344009126</v>
      </c>
    </row>
    <row r="2230" spans="2:9">
      <c r="B2230" s="126">
        <f>B$2073+Sections!HI182</f>
        <v>3712.9248953699998</v>
      </c>
      <c r="C2230" s="126">
        <f>Sections!HJ182</f>
        <v>52.119214468286685</v>
      </c>
      <c r="D2230" s="126">
        <f>Sections!HK182</f>
        <v>187.62917208583207</v>
      </c>
      <c r="E2230" s="8">
        <f>Sections!HL182</f>
        <v>3</v>
      </c>
      <c r="F2230" s="120">
        <f>Sections!HZ182</f>
        <v>6.8582415088433493</v>
      </c>
      <c r="G2230" s="126">
        <f>Sections!HS182</f>
        <v>488.95425302242757</v>
      </c>
      <c r="H2230" s="126">
        <f>Sections!HQ182</f>
        <v>52.250636357933011</v>
      </c>
      <c r="I2230" s="126">
        <f>I2229+Sections!HR182</f>
        <v>95.736909966013158</v>
      </c>
    </row>
    <row r="2231" spans="2:9">
      <c r="B2231" s="126">
        <f>B$2073+Sections!HI183</f>
        <v>3713.9248953699998</v>
      </c>
      <c r="C2231" s="126">
        <f>Sections!HJ183</f>
        <v>52.250636357933011</v>
      </c>
      <c r="D2231" s="126">
        <f>Sections!HK183</f>
        <v>188.10229088855885</v>
      </c>
      <c r="E2231" s="8">
        <f>Sections!HL183</f>
        <v>3</v>
      </c>
      <c r="F2231" s="120">
        <f>Sections!HZ183</f>
        <v>6.8582415088433493</v>
      </c>
      <c r="G2231" s="126">
        <f>Sections!HS183</f>
        <v>491.42321996561117</v>
      </c>
      <c r="H2231" s="126">
        <f>Sections!HQ183</f>
        <v>52.381728520798525</v>
      </c>
      <c r="I2231" s="126">
        <f>I2230+Sections!HR183</f>
        <v>95.756024510564629</v>
      </c>
    </row>
    <row r="2232" spans="2:9">
      <c r="B2232" s="126">
        <f>B$2073+Sections!HI184</f>
        <v>3714.9248953699998</v>
      </c>
      <c r="C2232" s="126">
        <f>Sections!HJ184</f>
        <v>52.381728520798525</v>
      </c>
      <c r="D2232" s="126">
        <f>Sections!HK184</f>
        <v>188.5742226748747</v>
      </c>
      <c r="E2232" s="8">
        <f>Sections!HL184</f>
        <v>3</v>
      </c>
      <c r="F2232" s="120">
        <f>Sections!HZ184</f>
        <v>6.8582415088433493</v>
      </c>
      <c r="G2232" s="126">
        <f>Sections!HS184</f>
        <v>493.89218690879477</v>
      </c>
      <c r="H2232" s="126">
        <f>Sections!HQ184</f>
        <v>52.512493426272613</v>
      </c>
      <c r="I2232" s="126">
        <f>I2231+Sections!HR184</f>
        <v>95.775091337725129</v>
      </c>
    </row>
    <row r="2233" spans="2:9">
      <c r="B2233" s="126">
        <f>B$2073+Sections!HI185</f>
        <v>3715.9248953699998</v>
      </c>
      <c r="C2233" s="126">
        <f>Sections!HJ185</f>
        <v>52.512493426272613</v>
      </c>
      <c r="D2233" s="126">
        <f>Sections!HK185</f>
        <v>189.04497633458141</v>
      </c>
      <c r="E2233" s="8">
        <f>Sections!HL185</f>
        <v>3</v>
      </c>
      <c r="F2233" s="120">
        <f>Sections!HZ185</f>
        <v>6.8582415088433493</v>
      </c>
      <c r="G2233" s="126">
        <f>Sections!HS185</f>
        <v>496.36115385197837</v>
      </c>
      <c r="H2233" s="126">
        <f>Sections!HQ185</f>
        <v>52.642933513074773</v>
      </c>
      <c r="I2233" s="126">
        <f>I2232+Sections!HR185</f>
        <v>95.79411080308428</v>
      </c>
    </row>
    <row r="2234" spans="2:9">
      <c r="B2234" s="126">
        <f>B$2073+Sections!HI186</f>
        <v>3716.9248953699998</v>
      </c>
      <c r="C2234" s="126">
        <f>Sections!HJ186</f>
        <v>52.642933513074773</v>
      </c>
      <c r="D2234" s="126">
        <f>Sections!HK186</f>
        <v>189.51456064706917</v>
      </c>
      <c r="E2234" s="8">
        <f>Sections!HL186</f>
        <v>3</v>
      </c>
      <c r="F2234" s="120">
        <f>Sections!HZ186</f>
        <v>6.8582415088433493</v>
      </c>
      <c r="G2234" s="126">
        <f>Sections!HS186</f>
        <v>498.83012079516197</v>
      </c>
      <c r="H2234" s="126">
        <f>Sections!HQ186</f>
        <v>52.773051189785278</v>
      </c>
      <c r="I2234" s="126">
        <f>I2233+Sections!HR186</f>
        <v>95.813083257837107</v>
      </c>
    </row>
    <row r="2235" spans="2:9">
      <c r="B2235" s="126">
        <f>B$2073+Sections!HI187</f>
        <v>3717.9248953699998</v>
      </c>
      <c r="C2235" s="126">
        <f>Sections!HJ187</f>
        <v>52.773051189785278</v>
      </c>
      <c r="D2235" s="126">
        <f>Sections!HK187</f>
        <v>189.98298428322701</v>
      </c>
      <c r="E2235" s="8">
        <f>Sections!HL187</f>
        <v>3</v>
      </c>
      <c r="F2235" s="120">
        <f>Sections!HZ187</f>
        <v>6.8582415088433493</v>
      </c>
      <c r="G2235" s="126">
        <f>Sections!HS187</f>
        <v>501.29908773834546</v>
      </c>
      <c r="H2235" s="126">
        <f>Sections!HQ187</f>
        <v>52.90284883536409</v>
      </c>
      <c r="I2235" s="126">
        <f>I2234+Sections!HR187</f>
        <v>95.832009048859689</v>
      </c>
    </row>
    <row r="2236" spans="2:9">
      <c r="B2236" s="126">
        <f>B$2073+Sections!HI188</f>
        <v>3718.9248953699998</v>
      </c>
      <c r="C2236" s="126">
        <f>Sections!HJ188</f>
        <v>52.90284883536409</v>
      </c>
      <c r="D2236" s="126">
        <f>Sections!HK188</f>
        <v>190.45025580731073</v>
      </c>
      <c r="E2236" s="8">
        <f>Sections!HL188</f>
        <v>3</v>
      </c>
      <c r="F2236" s="120">
        <f>Sections!HZ188</f>
        <v>6.8582415088433493</v>
      </c>
      <c r="G2236" s="126">
        <f>Sections!HS188</f>
        <v>503.76805468152907</v>
      </c>
      <c r="H2236" s="126">
        <f>Sections!HQ188</f>
        <v>53.03232879965833</v>
      </c>
      <c r="I2236" s="126">
        <f>I2235+Sections!HR188</f>
        <v>95.850888518783179</v>
      </c>
    </row>
    <row r="2237" spans="2:9">
      <c r="B2237" s="126">
        <f>B$2073+Sections!HI189</f>
        <v>3719.9248953699998</v>
      </c>
      <c r="C2237" s="126">
        <f>Sections!HJ189</f>
        <v>53.03232879965833</v>
      </c>
      <c r="D2237" s="126">
        <f>Sections!HK189</f>
        <v>190.91638367876999</v>
      </c>
      <c r="E2237" s="8">
        <f>Sections!HL189</f>
        <v>3</v>
      </c>
      <c r="F2237" s="120">
        <f>Sections!HZ189</f>
        <v>6.8582415088433493</v>
      </c>
      <c r="G2237" s="126">
        <f>Sections!HS189</f>
        <v>506.23702162471267</v>
      </c>
      <c r="H2237" s="126">
        <f>Sections!HQ189</f>
        <v>53.161493403898625</v>
      </c>
      <c r="I2237" s="126">
        <f>I2236+Sections!HR189</f>
        <v>95.869722006066141</v>
      </c>
    </row>
    <row r="2238" spans="2:9">
      <c r="B2238" s="126">
        <f>B$2073+Sections!HI190</f>
        <v>3720.9248953699998</v>
      </c>
      <c r="C2238" s="126">
        <f>Sections!HJ190</f>
        <v>53.161493403898625</v>
      </c>
      <c r="D2238" s="126">
        <f>Sections!HK190</f>
        <v>191.38137625403505</v>
      </c>
      <c r="E2238" s="8">
        <f>Sections!HL190</f>
        <v>3</v>
      </c>
      <c r="F2238" s="120">
        <f>Sections!HZ190</f>
        <v>6.8582415088433493</v>
      </c>
      <c r="G2238" s="126">
        <f>Sections!HS190</f>
        <v>508.70598856789627</v>
      </c>
      <c r="H2238" s="126">
        <f>Sections!HQ190</f>
        <v>53.290344941184642</v>
      </c>
      <c r="I2238" s="126">
        <f>I2237+Sections!HR190</f>
        <v>95.888509845065371</v>
      </c>
    </row>
    <row r="2239" spans="2:9">
      <c r="B2239" s="126">
        <f>B$2073+Sections!HI191</f>
        <v>3721.9248953699998</v>
      </c>
      <c r="C2239" s="126">
        <f>Sections!HJ191</f>
        <v>53.290344941184642</v>
      </c>
      <c r="D2239" s="126">
        <f>Sections!HK191</f>
        <v>191.84524178826473</v>
      </c>
      <c r="E2239" s="8">
        <f>Sections!HL191</f>
        <v>3</v>
      </c>
      <c r="F2239" s="120">
        <f>Sections!HZ191</f>
        <v>6.8582415088433493</v>
      </c>
      <c r="G2239" s="126">
        <f>Sections!HS191</f>
        <v>511.17495551107982</v>
      </c>
      <c r="H2239" s="126">
        <f>Sections!HQ191</f>
        <v>53.418885676960073</v>
      </c>
      <c r="I2239" s="126">
        <f>I2238+Sections!HR191</f>
        <v>95.907252366105155</v>
      </c>
    </row>
    <row r="2240" spans="2:9">
      <c r="B2240" s="126">
        <f>B$2073+Sections!HI192</f>
        <v>3722.9248953699998</v>
      </c>
      <c r="C2240" s="126">
        <f>Sections!HJ192</f>
        <v>53.418885676960073</v>
      </c>
      <c r="D2240" s="126">
        <f>Sections!HK192</f>
        <v>192.30798843705628</v>
      </c>
      <c r="E2240" s="8">
        <f>Sections!HL192</f>
        <v>3</v>
      </c>
      <c r="F2240" s="120">
        <f>Sections!HZ192</f>
        <v>6.8582415088433493</v>
      </c>
      <c r="G2240" s="126">
        <f>Sections!HS192</f>
        <v>513.64392245426336</v>
      </c>
      <c r="H2240" s="126">
        <f>Sections!HQ192</f>
        <v>53.54711784947736</v>
      </c>
      <c r="I2240" s="126">
        <f>I2239+Sections!HR192</f>
        <v>95.925949895545017</v>
      </c>
    </row>
    <row r="2241" spans="2:9">
      <c r="B2241" s="126">
        <f>B$2073+Sections!HI193</f>
        <v>3723.9248953699998</v>
      </c>
      <c r="C2241" s="126">
        <f>Sections!HJ193</f>
        <v>53.54711784947736</v>
      </c>
      <c r="D2241" s="126">
        <f>Sections!HK193</f>
        <v>192.76962425811851</v>
      </c>
      <c r="E2241" s="8">
        <f>Sections!HL193</f>
        <v>3</v>
      </c>
      <c r="F2241" s="120">
        <f>Sections!HZ193</f>
        <v>6.8582415088433493</v>
      </c>
      <c r="G2241" s="126">
        <f>Sections!HS193</f>
        <v>516.11288939744702</v>
      </c>
      <c r="H2241" s="126">
        <f>Sections!HQ193</f>
        <v>53.675043670252414</v>
      </c>
      <c r="I2241" s="126">
        <f>I2240+Sections!HR193</f>
        <v>95.944602755846034</v>
      </c>
    </row>
    <row r="2242" spans="2:9">
      <c r="B2242" s="126">
        <f>B$2073+Sections!HI194</f>
        <v>3724.9248953699998</v>
      </c>
      <c r="C2242" s="126">
        <f>Sections!HJ194</f>
        <v>53.675043670252414</v>
      </c>
      <c r="D2242" s="126">
        <f>Sections!HK194</f>
        <v>193.23015721290869</v>
      </c>
      <c r="E2242" s="8">
        <f>Sections!HL194</f>
        <v>4</v>
      </c>
      <c r="F2242" s="120">
        <f>Sections!HZ194</f>
        <v>4.7104625432718503</v>
      </c>
      <c r="G2242" s="126">
        <f>Sections!HS194</f>
        <v>518.58185634063068</v>
      </c>
      <c r="H2242" s="126">
        <f>Sections!HQ194</f>
        <v>53.762730939657885</v>
      </c>
      <c r="I2242" s="126">
        <f>I2241+Sections!HR194</f>
        <v>95.963218182377915</v>
      </c>
    </row>
    <row r="2243" spans="2:9">
      <c r="B2243" s="126">
        <f>B$2073+Sections!HI195</f>
        <v>3725.9248953699998</v>
      </c>
      <c r="C2243" s="126">
        <f>Sections!HJ195</f>
        <v>53.762730939657885</v>
      </c>
      <c r="D2243" s="126">
        <f>Sections!HK195</f>
        <v>193.5458313827684</v>
      </c>
      <c r="E2243" s="8">
        <f>Sections!HL195</f>
        <v>4</v>
      </c>
      <c r="F2243" s="120">
        <f>Sections!HZ195</f>
        <v>4.7104625432718503</v>
      </c>
      <c r="G2243" s="126">
        <f>Sections!HS195</f>
        <v>520.2776228562085</v>
      </c>
      <c r="H2243" s="126">
        <f>Sections!HQ195</f>
        <v>53.850275423405137</v>
      </c>
      <c r="I2243" s="126">
        <f>I2242+Sections!HR195</f>
        <v>95.981803296460242</v>
      </c>
    </row>
    <row r="2244" spans="2:9">
      <c r="B2244" s="126">
        <f>B$2073+Sections!HI196</f>
        <v>3726.9248953699998</v>
      </c>
      <c r="C2244" s="126">
        <f>Sections!HJ196</f>
        <v>53.850275423405137</v>
      </c>
      <c r="D2244" s="126">
        <f>Sections!HK196</f>
        <v>193.86099152425851</v>
      </c>
      <c r="E2244" s="8">
        <f>Sections!HL196</f>
        <v>4</v>
      </c>
      <c r="F2244" s="120">
        <f>Sections!HZ196</f>
        <v>4.7104625432718503</v>
      </c>
      <c r="G2244" s="126">
        <f>Sections!HS196</f>
        <v>521.97338937178642</v>
      </c>
      <c r="H2244" s="126">
        <f>Sections!HQ196</f>
        <v>53.937677816746387</v>
      </c>
      <c r="I2244" s="126">
        <f>I2243+Sections!HR196</f>
        <v>96.000358245690464</v>
      </c>
    </row>
    <row r="2245" spans="2:9">
      <c r="B2245" s="126">
        <f>B$2073+Sections!HI197</f>
        <v>3727.9248953699998</v>
      </c>
      <c r="C2245" s="126">
        <f>Sections!HJ197</f>
        <v>53.937677816746387</v>
      </c>
      <c r="D2245" s="126">
        <f>Sections!HK197</f>
        <v>194.17564014028699</v>
      </c>
      <c r="E2245" s="8">
        <f>Sections!HL197</f>
        <v>4</v>
      </c>
      <c r="F2245" s="120">
        <f>Sections!HZ197</f>
        <v>4.7104625432718503</v>
      </c>
      <c r="G2245" s="126">
        <f>Sections!HS197</f>
        <v>523.66915588736435</v>
      </c>
      <c r="H2245" s="126">
        <f>Sections!HQ197</f>
        <v>54.024938809309901</v>
      </c>
      <c r="I2245" s="126">
        <f>I2244+Sections!HR197</f>
        <v>96.018883176472087</v>
      </c>
    </row>
    <row r="2246" spans="2:9">
      <c r="B2246" s="126">
        <f>B$2073+Sections!HI198</f>
        <v>3728.9248953699998</v>
      </c>
      <c r="C2246" s="126">
        <f>Sections!HJ198</f>
        <v>54.024938809309901</v>
      </c>
      <c r="D2246" s="126">
        <f>Sections!HK198</f>
        <v>194.48977971351565</v>
      </c>
      <c r="E2246" s="8">
        <f>Sections!HL198</f>
        <v>4</v>
      </c>
      <c r="F2246" s="120">
        <f>Sections!HZ198</f>
        <v>4.7104625432718503</v>
      </c>
      <c r="G2246" s="126">
        <f>Sections!HS198</f>
        <v>525.36492240294228</v>
      </c>
      <c r="H2246" s="126">
        <f>Sections!HQ198</f>
        <v>54.112059085163473</v>
      </c>
      <c r="I2246" s="126">
        <f>I2245+Sections!HR198</f>
        <v>96.037378234028168</v>
      </c>
    </row>
    <row r="2247" spans="2:9">
      <c r="B2247" s="126">
        <f>B$2073+Sections!HI199</f>
        <v>3729.9248953699998</v>
      </c>
      <c r="C2247" s="126">
        <f>Sections!HJ199</f>
        <v>54.112059085163473</v>
      </c>
      <c r="D2247" s="126">
        <f>Sections!HK199</f>
        <v>194.80341270658852</v>
      </c>
      <c r="E2247" s="8">
        <f>Sections!HL199</f>
        <v>4</v>
      </c>
      <c r="F2247" s="120">
        <f>Sections!HZ199</f>
        <v>4.7104625432718503</v>
      </c>
      <c r="G2247" s="126">
        <f>Sections!HS199</f>
        <v>527.0606889185201</v>
      </c>
      <c r="H2247" s="126">
        <f>Sections!HQ199</f>
        <v>54.199039322876992</v>
      </c>
      <c r="I2247" s="126">
        <f>I2246+Sections!HR199</f>
        <v>96.055843562414609</v>
      </c>
    </row>
    <row r="2248" spans="2:9">
      <c r="B2248" s="126">
        <f>B$2073+Sections!HI200</f>
        <v>3730.9248953699998</v>
      </c>
      <c r="C2248" s="126">
        <f>Sections!HJ200</f>
        <v>54.199039322876992</v>
      </c>
      <c r="D2248" s="126">
        <f>Sections!HK200</f>
        <v>195.11654156235718</v>
      </c>
      <c r="E2248" s="8">
        <f>Sections!HL200</f>
        <v>4</v>
      </c>
      <c r="F2248" s="120">
        <f>Sections!HZ200</f>
        <v>4.7104625432718503</v>
      </c>
      <c r="G2248" s="126">
        <f>Sections!HS200</f>
        <v>528.75645543409792</v>
      </c>
      <c r="H2248" s="126">
        <f>Sections!HQ200</f>
        <v>54.285880195584099</v>
      </c>
      <c r="I2248" s="126">
        <f>I2247+Sections!HR200</f>
        <v>96.074279304533206</v>
      </c>
    </row>
    <row r="2249" spans="2:9">
      <c r="B2249" s="126">
        <f>B$2073+Sections!HI201</f>
        <v>3731.9248953699998</v>
      </c>
      <c r="C2249" s="126">
        <f>Sections!HJ201</f>
        <v>54.285880195584099</v>
      </c>
      <c r="D2249" s="126">
        <f>Sections!HK201</f>
        <v>195.42916870410275</v>
      </c>
      <c r="E2249" s="8">
        <f>Sections!HL201</f>
        <v>4</v>
      </c>
      <c r="F2249" s="120">
        <f>Sections!HZ201</f>
        <v>4.7104625432718503</v>
      </c>
      <c r="G2249" s="126">
        <f>Sections!HS201</f>
        <v>530.45222194967573</v>
      </c>
      <c r="H2249" s="126">
        <f>Sections!HQ201</f>
        <v>54.372582371042981</v>
      </c>
      <c r="I2249" s="126">
        <f>I2248+Sections!HR201</f>
        <v>96.092685602144627</v>
      </c>
    </row>
    <row r="2250" spans="2:9">
      <c r="B2250" s="126">
        <f>B$2073+Sections!HI202</f>
        <v>3732.9248953699998</v>
      </c>
      <c r="C2250" s="126">
        <f>Sections!HJ202</f>
        <v>54.372582371042981</v>
      </c>
      <c r="D2250" s="126">
        <f>Sections!HK202</f>
        <v>195.74129653575474</v>
      </c>
      <c r="E2250" s="8">
        <f>Sections!HL202</f>
        <v>4</v>
      </c>
      <c r="F2250" s="120">
        <f>Sections!HZ202</f>
        <v>4.7104625432718503</v>
      </c>
      <c r="G2250" s="126">
        <f>Sections!HS202</f>
        <v>532.14798846525366</v>
      </c>
      <c r="H2250" s="126">
        <f>Sections!HQ202</f>
        <v>54.459146511696247</v>
      </c>
      <c r="I2250" s="126">
        <f>I2249+Sections!HR202</f>
        <v>96.111062595881023</v>
      </c>
    </row>
    <row r="2251" spans="2:9">
      <c r="B2251" s="126">
        <f>B$2073+Sections!HI203</f>
        <v>3733.9248953699998</v>
      </c>
      <c r="C2251" s="126">
        <f>Sections!HJ203</f>
        <v>54.459146511696247</v>
      </c>
      <c r="D2251" s="126">
        <f>Sections!HK203</f>
        <v>196.05292744210649</v>
      </c>
      <c r="E2251" s="8">
        <f>Sections!HL203</f>
        <v>4</v>
      </c>
      <c r="F2251" s="120">
        <f>Sections!HZ203</f>
        <v>4.7104625432718503</v>
      </c>
      <c r="G2251" s="126">
        <f>Sections!HS203</f>
        <v>533.84375498083159</v>
      </c>
      <c r="H2251" s="126">
        <f>Sections!HQ203</f>
        <v>54.545573274730017</v>
      </c>
      <c r="I2251" s="126">
        <f>I2250+Sections!HR203</f>
        <v>96.129410425258669</v>
      </c>
    </row>
    <row r="2252" spans="2:9">
      <c r="B2252" s="126">
        <f>B$2073+Sections!HI204</f>
        <v>3734.9248953699998</v>
      </c>
      <c r="C2252" s="126">
        <f>Sections!HJ204</f>
        <v>54.545573274730017</v>
      </c>
      <c r="D2252" s="126">
        <f>Sections!HK204</f>
        <v>196.36406378902808</v>
      </c>
      <c r="E2252" s="8">
        <f>Sections!HL204</f>
        <v>4</v>
      </c>
      <c r="F2252" s="120">
        <f>Sections!HZ204</f>
        <v>4.7104625432718503</v>
      </c>
      <c r="G2252" s="126">
        <f>Sections!HS204</f>
        <v>535.53952149640941</v>
      </c>
      <c r="H2252" s="126">
        <f>Sections!HQ204</f>
        <v>54.631863312132097</v>
      </c>
      <c r="I2252" s="126">
        <f>I2251+Sections!HR204</f>
        <v>96.147729228690267</v>
      </c>
    </row>
    <row r="2253" spans="2:9">
      <c r="B2253" s="126">
        <f>B$2073+Sections!HI205</f>
        <v>3735.9248953699998</v>
      </c>
      <c r="C2253" s="126">
        <f>Sections!HJ205</f>
        <v>54.631863312132097</v>
      </c>
      <c r="D2253" s="126">
        <f>Sections!HK205</f>
        <v>196.67470792367556</v>
      </c>
      <c r="E2253" s="8">
        <f>Sections!HL205</f>
        <v>4</v>
      </c>
      <c r="F2253" s="120">
        <f>Sections!HZ205</f>
        <v>4.7104625432718503</v>
      </c>
      <c r="G2253" s="126">
        <f>Sections!HS205</f>
        <v>537.23528801198734</v>
      </c>
      <c r="H2253" s="126">
        <f>Sections!HQ205</f>
        <v>54.477902063223013</v>
      </c>
      <c r="I2253" s="126">
        <f>I2252+Sections!HR205</f>
        <v>96.166059393667894</v>
      </c>
    </row>
    <row r="2254" spans="2:9">
      <c r="B2254" s="126">
        <f>B$2073+Sections!HI206</f>
        <v>3736.9248953699998</v>
      </c>
      <c r="C2254" s="126">
        <f>Sections!HJ206</f>
        <v>54.477902063223013</v>
      </c>
      <c r="D2254" s="126">
        <f>Sections!HK206</f>
        <v>196.12044742760284</v>
      </c>
      <c r="E2254" s="8">
        <f>Sections!HL206</f>
        <v>4</v>
      </c>
      <c r="F2254" s="120">
        <f>Sections!HZ206</f>
        <v>-8.4107915152373636</v>
      </c>
      <c r="G2254" s="126">
        <f>Sections!HS206</f>
        <v>534.21152637782131</v>
      </c>
      <c r="H2254" s="126">
        <f>Sections!HQ206</f>
        <v>54.323293624187066</v>
      </c>
      <c r="I2254" s="126">
        <f>I2253+Sections!HR206</f>
        <v>96.184441544593383</v>
      </c>
    </row>
    <row r="2255" spans="2:9">
      <c r="B2255" s="126">
        <f>B$2073+Sections!HI207</f>
        <v>3737.9248953699998</v>
      </c>
      <c r="C2255" s="126">
        <f>Sections!HJ207</f>
        <v>54.323293624187066</v>
      </c>
      <c r="D2255" s="126">
        <f>Sections!HK207</f>
        <v>195.56385704707344</v>
      </c>
      <c r="E2255" s="8">
        <f>Sections!HL207</f>
        <v>4</v>
      </c>
      <c r="F2255" s="120">
        <f>Sections!HZ207</f>
        <v>-8.4222607763945057</v>
      </c>
      <c r="G2255" s="126">
        <f>Sections!HS207</f>
        <v>531.18364143233578</v>
      </c>
      <c r="H2255" s="126">
        <f>Sections!HQ207</f>
        <v>54.168032164985043</v>
      </c>
      <c r="I2255" s="126">
        <f>I2254+Sections!HR207</f>
        <v>96.202876198105557</v>
      </c>
    </row>
    <row r="2256" spans="2:9">
      <c r="B2256" s="126">
        <f>B$2073+Sections!HI208</f>
        <v>3738.9248953699998</v>
      </c>
      <c r="C2256" s="126">
        <f>Sections!HJ208</f>
        <v>54.168032164985043</v>
      </c>
      <c r="D2256" s="126">
        <f>Sections!HK208</f>
        <v>195.00491579394617</v>
      </c>
      <c r="E2256" s="8">
        <f>Sections!HL208</f>
        <v>4</v>
      </c>
      <c r="F2256" s="120">
        <f>Sections!HZ208</f>
        <v>-8.433745677453226</v>
      </c>
      <c r="G2256" s="126">
        <f>Sections!HS208</f>
        <v>528.1516275528337</v>
      </c>
      <c r="H2256" s="126">
        <f>Sections!HQ208</f>
        <v>54.012111764602828</v>
      </c>
      <c r="I2256" s="126">
        <f>I2255+Sections!HR208</f>
        <v>96.221363879184096</v>
      </c>
    </row>
    <row r="2257" spans="2:19">
      <c r="B2257" s="126">
        <f>B$2073+Sections!HI209</f>
        <v>3739.9248953699998</v>
      </c>
      <c r="C2257" s="126">
        <f>Sections!HJ209</f>
        <v>54.012111764602828</v>
      </c>
      <c r="D2257" s="126">
        <f>Sections!HK209</f>
        <v>194.4436023525702</v>
      </c>
      <c r="E2257" s="8">
        <f>Sections!HL209</f>
        <v>4</v>
      </c>
      <c r="F2257" s="120">
        <f>Sections!HZ209</f>
        <v>-8.445246239740662</v>
      </c>
      <c r="G2257" s="126">
        <f>Sections!HS209</f>
        <v>525.11547910895047</v>
      </c>
      <c r="H2257" s="126">
        <f>Sections!HQ209</f>
        <v>53.855526409018282</v>
      </c>
      <c r="I2257" s="126">
        <f>I2256+Sections!HR209</f>
        <v>96.239905121338495</v>
      </c>
    </row>
    <row r="2258" spans="2:19">
      <c r="B2258" s="126">
        <f>B$2073+Sections!HI210</f>
        <v>3740.9248953699998</v>
      </c>
      <c r="C2258" s="126">
        <f>Sections!HJ210</f>
        <v>53.855526409018282</v>
      </c>
      <c r="D2258" s="126">
        <f>Sections!HK210</f>
        <v>193.87989507246581</v>
      </c>
      <c r="E2258" s="8">
        <f>Sections!HL210</f>
        <v>4</v>
      </c>
      <c r="F2258" s="120">
        <f>Sections!HZ210</f>
        <v>-8.4567624846130371</v>
      </c>
      <c r="G2258" s="126">
        <f>Sections!HS210</f>
        <v>522.07519046264372</v>
      </c>
      <c r="H2258" s="126">
        <f>Sections!HQ210</f>
        <v>53.698269989108951</v>
      </c>
      <c r="I2258" s="126">
        <f>I2257+Sections!HR210</f>
        <v>96.258500466802602</v>
      </c>
    </row>
    <row r="2259" spans="2:19">
      <c r="B2259" s="126">
        <f>B$2073+Sections!HI211</f>
        <v>3741.9248953699998</v>
      </c>
      <c r="C2259" s="126">
        <f>Sections!HJ211</f>
        <v>53.698269989108951</v>
      </c>
      <c r="D2259" s="126">
        <f>Sections!HK211</f>
        <v>193.31377196079222</v>
      </c>
      <c r="E2259" s="8">
        <f>Sections!HL211</f>
        <v>4</v>
      </c>
      <c r="F2259" s="120">
        <f>Sections!HZ211</f>
        <v>-8.4682944334556911</v>
      </c>
      <c r="G2259" s="126">
        <f>Sections!HS211</f>
        <v>519.03075596818303</v>
      </c>
      <c r="H2259" s="126">
        <f>Sections!HQ211</f>
        <v>53.540336298498609</v>
      </c>
      <c r="I2259" s="126">
        <f>I2258+Sections!HR211</f>
        <v>96.277150466734867</v>
      </c>
    </row>
    <row r="2260" spans="2:19">
      <c r="B2260" s="126">
        <f>B$2073+Sections!HI212</f>
        <v>3742.9248953699998</v>
      </c>
      <c r="C2260" s="126">
        <f>Sections!HJ212</f>
        <v>53.540336298498609</v>
      </c>
      <c r="D2260" s="126">
        <f>Sections!HK212</f>
        <v>192.745210674595</v>
      </c>
      <c r="E2260" s="8">
        <f>Sections!HL212</f>
        <v>3</v>
      </c>
      <c r="F2260" s="120">
        <f>Sections!HZ212</f>
        <v>-8.4798421076831296</v>
      </c>
      <c r="G2260" s="126">
        <f>Sections!HS212</f>
        <v>515.98216997213899</v>
      </c>
      <c r="H2260" s="126">
        <f>Sections!HQ212</f>
        <v>53.381719031340317</v>
      </c>
      <c r="I2260" s="126">
        <f>I2259+Sections!HR212</f>
        <v>96.295855681424484</v>
      </c>
    </row>
    <row r="2261" spans="2:19">
      <c r="B2261" s="126">
        <f>B$2073+Sections!HI213</f>
        <v>3743.9248953699998</v>
      </c>
      <c r="C2261" s="126">
        <f>Sections!HJ213</f>
        <v>53.381719031340317</v>
      </c>
      <c r="D2261" s="126">
        <f>Sections!HK213</f>
        <v>192.17418851282514</v>
      </c>
      <c r="E2261" s="8">
        <f>Sections!HL213</f>
        <v>3</v>
      </c>
      <c r="F2261" s="120">
        <f>Sections!HZ213</f>
        <v>-8.4914055287390617</v>
      </c>
      <c r="G2261" s="126">
        <f>Sections!HS213</f>
        <v>512.92942681337297</v>
      </c>
      <c r="H2261" s="126">
        <f>Sections!HQ213</f>
        <v>53.222411780033823</v>
      </c>
      <c r="I2261" s="126">
        <f>I2260+Sections!HR213</f>
        <v>96.314616680503761</v>
      </c>
    </row>
    <row r="2262" spans="2:19">
      <c r="B2262" s="126">
        <f>B$2073+Sections!HI214</f>
        <v>3744.9248953699998</v>
      </c>
      <c r="C2262" s="126">
        <f>Sections!HJ214</f>
        <v>53.222411780033823</v>
      </c>
      <c r="D2262" s="126">
        <f>Sections!HK214</f>
        <v>191.60068240812177</v>
      </c>
      <c r="E2262" s="8">
        <f>Sections!HL214</f>
        <v>3</v>
      </c>
      <c r="F2262" s="120">
        <f>Sections!HZ214</f>
        <v>-8.5029847180964335</v>
      </c>
      <c r="G2262" s="126">
        <f>Sections!HS214</f>
        <v>509.87252082302695</v>
      </c>
      <c r="H2262" s="126">
        <f>Sections!HQ214</f>
        <v>53.062408032874743</v>
      </c>
      <c r="I2262" s="126">
        <f>I2261+Sections!HR214</f>
        <v>96.333434043166847</v>
      </c>
    </row>
    <row r="2263" spans="2:19">
      <c r="B2263" s="126">
        <f>B$2073+Sections!HI215</f>
        <v>3745.9248953699998</v>
      </c>
      <c r="C2263" s="126">
        <f>Sections!HJ215</f>
        <v>53.062408032874743</v>
      </c>
      <c r="D2263" s="126">
        <f>Sections!HK215</f>
        <v>191.02466891834908</v>
      </c>
      <c r="E2263" s="8">
        <f>Sections!HL215</f>
        <v>3</v>
      </c>
      <c r="F2263" s="120">
        <f>Sections!HZ215</f>
        <v>-8.5145796972574743</v>
      </c>
      <c r="G2263" s="126">
        <f>Sections!HS215</f>
        <v>506.81144632451213</v>
      </c>
      <c r="H2263" s="126">
        <f>Sections!HQ215</f>
        <v>52.901701171633178</v>
      </c>
      <c r="I2263" s="126">
        <f>I2262+Sections!HR215</f>
        <v>96.352308358395035</v>
      </c>
    </row>
    <row r="2264" spans="2:19">
      <c r="B2264" s="126">
        <f>B$2073+Sections!HI216</f>
        <v>3746.9248953699998</v>
      </c>
      <c r="C2264" s="126">
        <f>Sections!HJ216</f>
        <v>52.901701171633178</v>
      </c>
      <c r="D2264" s="126">
        <f>Sections!HK216</f>
        <v>190.44612421787946</v>
      </c>
      <c r="E2264" s="8">
        <f>Sections!HL216</f>
        <v>3</v>
      </c>
      <c r="F2264" s="120">
        <f>Sections!HZ216</f>
        <v>-8.526190487753734</v>
      </c>
      <c r="G2264" s="126">
        <f>Sections!HS216</f>
        <v>503.74619763349955</v>
      </c>
      <c r="H2264" s="126">
        <f>Sections!HQ216</f>
        <v>52.74028446905902</v>
      </c>
      <c r="I2264" s="126">
        <f>I2263+Sections!HR216</f>
        <v>96.371240225188998</v>
      </c>
    </row>
    <row r="2265" spans="2:19">
      <c r="B2265" s="126">
        <f>B$2073+Sections!HI217</f>
        <v>3747.9248953699998</v>
      </c>
      <c r="C2265" s="126">
        <f>Sections!HJ217</f>
        <v>52.74028446905902</v>
      </c>
      <c r="D2265" s="126">
        <f>Sections!HK217</f>
        <v>189.86502408861247</v>
      </c>
      <c r="E2265" s="8">
        <f>Sections!HL217</f>
        <v>3</v>
      </c>
      <c r="F2265" s="120">
        <f>Sections!HZ217</f>
        <v>-8.5378171111461256</v>
      </c>
      <c r="G2265" s="126">
        <f>Sections!HS217</f>
        <v>500.67676905790825</v>
      </c>
      <c r="H2265" s="126">
        <f>Sections!HQ217</f>
        <v>52.57815108631128</v>
      </c>
      <c r="I2265" s="126">
        <f>I2264+Sections!HR217</f>
        <v>96.390230252808124</v>
      </c>
    </row>
    <row r="2266" spans="2:19">
      <c r="B2266" s="126">
        <f>B$2073+Sections!HI218</f>
        <v>3748.9248953699998</v>
      </c>
      <c r="C2266" s="126">
        <f>Sections!HJ218</f>
        <v>52.57815108631128</v>
      </c>
      <c r="D2266" s="126">
        <f>Sections!HK218</f>
        <v>189.28134391072061</v>
      </c>
      <c r="E2266" s="8">
        <f>Sections!HL218</f>
        <v>3</v>
      </c>
      <c r="F2266" s="120">
        <f>Sections!HZ218</f>
        <v>-8.5494595890249609</v>
      </c>
      <c r="G2266" s="126">
        <f>Sections!HS218</f>
        <v>497.60315489789565</v>
      </c>
      <c r="H2266" s="126">
        <f>Sections!HQ218</f>
        <v>52.415294070308583</v>
      </c>
      <c r="I2266" s="126">
        <f>I2265+Sections!HR218</f>
        <v>96.409279061017216</v>
      </c>
    </row>
    <row r="2267" spans="2:19">
      <c r="B2267" s="126">
        <f>B$2073+Sections!HI219</f>
        <v>3749.9248953699998</v>
      </c>
      <c r="C2267" s="126">
        <f>Sections!HJ219</f>
        <v>52.415294070308583</v>
      </c>
      <c r="D2267" s="126">
        <f>Sections!HK219</f>
        <v>188.69505865311089</v>
      </c>
      <c r="E2267" s="8">
        <f>Sections!HL219</f>
        <v>3</v>
      </c>
      <c r="F2267" s="120">
        <f>Sections!HZ219</f>
        <v>-8.5611179430099948</v>
      </c>
      <c r="G2267" s="126">
        <f>Sections!HS219</f>
        <v>494.52534944584664</v>
      </c>
      <c r="H2267" s="126">
        <f>Sections!HQ219</f>
        <v>52.251706350997821</v>
      </c>
      <c r="I2267" s="126">
        <f>I2266+Sections!HR219</f>
        <v>96.428387280340871</v>
      </c>
    </row>
    <row r="2268" spans="2:19">
      <c r="B2268" s="126">
        <f>B$2073+Sections!HI220</f>
        <v>3750.9248953699998</v>
      </c>
      <c r="C2268" s="126">
        <f>Sections!HJ220</f>
        <v>52.251706350997821</v>
      </c>
      <c r="D2268" s="126">
        <f>Sections!HK220</f>
        <v>188.10614286359217</v>
      </c>
      <c r="E2268" s="8">
        <f>Sections!HL220</f>
        <v>3</v>
      </c>
      <c r="F2268" s="120">
        <f>Sections!HZ220</f>
        <v>-8.5727921947504644</v>
      </c>
      <c r="G2268" s="126">
        <f>Sections!HS220</f>
        <v>491.44334698636305</v>
      </c>
      <c r="H2268" s="126">
        <f>Sections!HQ220</f>
        <v>52.08738073853786</v>
      </c>
      <c r="I2268" s="126">
        <f>I2267+Sections!HR220</f>
        <v>96.447555552325881</v>
      </c>
    </row>
    <row r="2269" spans="2:19">
      <c r="B2269" s="126">
        <f>B$2073+Sections!HI221</f>
        <v>3751.9248953699998</v>
      </c>
      <c r="C2269" s="126">
        <f>Sections!HJ221</f>
        <v>52.08738073853786</v>
      </c>
      <c r="D2269" s="126">
        <f>Sections!HK221</f>
        <v>187.51457065873629</v>
      </c>
      <c r="E2269" s="8">
        <f>Sections!HL221</f>
        <v>3</v>
      </c>
      <c r="F2269" s="120">
        <f>Sections!HZ221</f>
        <v>-8.5844823659251226</v>
      </c>
      <c r="G2269" s="126">
        <f>Sections!HS221</f>
        <v>488.3571417962529</v>
      </c>
      <c r="H2269" s="126">
        <f>Sections!HQ221</f>
        <v>51.922309920395051</v>
      </c>
      <c r="I2269" s="126">
        <f>I2268+Sections!HR221</f>
        <v>96.466784529811818</v>
      </c>
    </row>
    <row r="2270" spans="2:19">
      <c r="B2270" s="126">
        <f>B$2073+Sections!HI222</f>
        <v>3752.9248953699998</v>
      </c>
      <c r="C2270" s="126">
        <f>Sections!HJ222</f>
        <v>51.922309920395051</v>
      </c>
      <c r="D2270" s="126">
        <f>Sections!HK222</f>
        <v>186.92031571342218</v>
      </c>
      <c r="E2270" s="8">
        <f>Sections!HL222</f>
        <v>3</v>
      </c>
      <c r="F2270" s="120">
        <f>Sections!HZ222</f>
        <v>-8.5961884782422935</v>
      </c>
      <c r="G2270" s="126">
        <f>Sections!HS222</f>
        <v>485.26672814451973</v>
      </c>
      <c r="H2270" s="126">
        <f>Sections!HQ222</f>
        <v>51.756486458347126</v>
      </c>
      <c r="I2270" s="126">
        <f>I2269+Sections!HR222</f>
        <v>96.486074877210271</v>
      </c>
      <c r="M2270" s="200"/>
      <c r="N2270" s="200"/>
      <c r="O2270" s="200"/>
      <c r="P2270" s="200"/>
      <c r="Q2270" s="200"/>
      <c r="R2270" s="162"/>
      <c r="S2270" s="200"/>
    </row>
    <row r="2271" spans="2:19">
      <c r="B2271" s="126">
        <f>B$2073+Sections!HI223</f>
        <v>3753.9248953699998</v>
      </c>
      <c r="C2271" s="126">
        <f>Sections!HJ223</f>
        <v>51.756486458347126</v>
      </c>
      <c r="D2271" s="126">
        <f>Sections!HK223</f>
        <v>186.32335125004965</v>
      </c>
      <c r="E2271" s="8">
        <f>Sections!HL223</f>
        <v>3</v>
      </c>
      <c r="F2271" s="120">
        <f>Sections!HZ223</f>
        <v>-8.607910553439897</v>
      </c>
      <c r="G2271" s="126">
        <f>Sections!HS223</f>
        <v>482.17210029235252</v>
      </c>
      <c r="H2271" s="126">
        <f>Sections!HQ223</f>
        <v>51.589902785391928</v>
      </c>
      <c r="I2271" s="126">
        <f>I2270+Sections!HR223</f>
        <v>96.505427270793007</v>
      </c>
      <c r="L2271" s="200"/>
    </row>
    <row r="2272" spans="2:19">
      <c r="B2272" s="126">
        <f>B$2073+Sections!HI224</f>
        <v>3754.9248953699998</v>
      </c>
      <c r="C2272" s="126">
        <f>Sections!HJ224</f>
        <v>51.589902785391928</v>
      </c>
      <c r="D2272" s="126">
        <f>Sections!HK224</f>
        <v>185.72365002741094</v>
      </c>
      <c r="E2272" s="8">
        <f>Sections!HL224</f>
        <v>3</v>
      </c>
      <c r="F2272" s="120">
        <f>Sections!HZ224</f>
        <v>-8.6196486132854968</v>
      </c>
      <c r="G2272" s="126">
        <f>Sections!HS224</f>
        <v>479.07325249311413</v>
      </c>
      <c r="H2272" s="126">
        <f>Sections!HQ224</f>
        <v>51.422551202557216</v>
      </c>
      <c r="I2272" s="126">
        <f>I2271+Sections!HR224</f>
        <v>96.524842398989392</v>
      </c>
    </row>
    <row r="2273" spans="2:9">
      <c r="B2273" s="126">
        <f>B$2073+Sections!HI225</f>
        <v>3755.9248953699998</v>
      </c>
      <c r="C2273" s="126">
        <f>Sections!HJ225</f>
        <v>51.422551202557216</v>
      </c>
      <c r="D2273" s="126">
        <f>Sections!HK225</f>
        <v>185.12118432920599</v>
      </c>
      <c r="E2273" s="8">
        <f>Sections!HL225</f>
        <v>3</v>
      </c>
      <c r="F2273" s="120">
        <f>Sections!HZ225</f>
        <v>-8.6314026795763414</v>
      </c>
      <c r="G2273" s="126">
        <f>Sections!HS225</f>
        <v>475.97017899233128</v>
      </c>
      <c r="H2273" s="126">
        <f>Sections!HQ225</f>
        <v>51.254423875607714</v>
      </c>
      <c r="I2273" s="126">
        <f>I2272+Sections!HR225</f>
        <v>96.544320962693448</v>
      </c>
    </row>
    <row r="2274" spans="2:9">
      <c r="B2274" s="126">
        <f>B$2073+Sections!HI226</f>
        <v>3756.9248953699998</v>
      </c>
      <c r="C2274" s="126">
        <f>Sections!HJ226</f>
        <v>51.254423875607714</v>
      </c>
      <c r="D2274" s="126">
        <f>Sections!HK226</f>
        <v>184.51592595218779</v>
      </c>
      <c r="E2274" s="8">
        <f>Sections!HL226</f>
        <v>3</v>
      </c>
      <c r="F2274" s="120">
        <f>Sections!HZ226</f>
        <v>-8.6431727741393996</v>
      </c>
      <c r="G2274" s="126">
        <f>Sections!HS226</f>
        <v>472.86287402768386</v>
      </c>
      <c r="H2274" s="126">
        <f>Sections!HQ226</f>
        <v>51.085512831645211</v>
      </c>
      <c r="I2274" s="126">
        <f>I2273+Sections!HR226</f>
        <v>96.563863675581004</v>
      </c>
    </row>
    <row r="2275" spans="2:9">
      <c r="B2275" s="126">
        <f>B$2073+Sections!HI227</f>
        <v>3757.9248953699998</v>
      </c>
      <c r="C2275" s="126">
        <f>Sections!HJ227</f>
        <v>51.085512831645211</v>
      </c>
      <c r="D2275" s="126">
        <f>Sections!HK227</f>
        <v>183.90784619392275</v>
      </c>
      <c r="E2275" s="8">
        <f>Sections!HL227</f>
        <v>3</v>
      </c>
      <c r="F2275" s="120">
        <f>Sections!HZ227</f>
        <v>-8.654958918831408</v>
      </c>
      <c r="G2275" s="126">
        <f>Sections!HS227</f>
        <v>469.75133182899373</v>
      </c>
      <c r="H2275" s="126">
        <f>Sections!HQ227</f>
        <v>50.915809955597531</v>
      </c>
      <c r="I2275" s="126">
        <f>I2274+Sections!HR227</f>
        <v>96.583471264437193</v>
      </c>
    </row>
    <row r="2276" spans="2:9">
      <c r="B2276" s="126">
        <f>B$2073+Sections!HI228</f>
        <v>3758.9248953699998</v>
      </c>
      <c r="C2276" s="126">
        <f>Sections!HJ228</f>
        <v>50.915809955597531</v>
      </c>
      <c r="D2276" s="126">
        <f>Sections!HK228</f>
        <v>183.29691584015112</v>
      </c>
      <c r="E2276" s="8">
        <f>Sections!HL228</f>
        <v>3</v>
      </c>
      <c r="F2276" s="120">
        <f>Sections!HZ228</f>
        <v>-8.6667611355389056</v>
      </c>
      <c r="G2276" s="126">
        <f>Sections!HS228</f>
        <v>466.63554661821445</v>
      </c>
      <c r="H2276" s="126">
        <f>Sections!HQ228</f>
        <v>50.745306986591842</v>
      </c>
      <c r="I2276" s="126">
        <f>I2275+Sections!HR228</f>
        <v>96.603144469494907</v>
      </c>
    </row>
    <row r="2277" spans="2:9">
      <c r="B2277" s="126">
        <f>B$2073+Sections!HI229</f>
        <v>3759.9248953699998</v>
      </c>
      <c r="C2277" s="126">
        <f>Sections!HJ229</f>
        <v>50.745306986591842</v>
      </c>
      <c r="D2277" s="126">
        <f>Sections!HK229</f>
        <v>182.68310515173064</v>
      </c>
      <c r="E2277" s="8">
        <f>Sections!HL229</f>
        <v>3</v>
      </c>
      <c r="F2277" s="120">
        <f>Sections!HZ229</f>
        <v>-8.6785794461782775</v>
      </c>
      <c r="G2277" s="126">
        <f>Sections!HS229</f>
        <v>463.5155126094204</v>
      </c>
      <c r="H2277" s="126">
        <f>Sections!HQ229</f>
        <v>50.573995514207596</v>
      </c>
      <c r="I2277" s="126">
        <f>I2276+Sections!HR229</f>
        <v>96.62288404478447</v>
      </c>
    </row>
    <row r="2278" spans="2:9">
      <c r="B2278" s="126">
        <f>B$2073+Sections!HI230</f>
        <v>3760.9248953699998</v>
      </c>
      <c r="C2278" s="126">
        <f>Sections!HJ230</f>
        <v>50.573995514207596</v>
      </c>
      <c r="D2278" s="126">
        <f>Sections!HK230</f>
        <v>182.06638385114735</v>
      </c>
      <c r="E2278" s="8">
        <f>Sections!HL230</f>
        <v>3</v>
      </c>
      <c r="F2278" s="120">
        <f>Sections!HZ230</f>
        <v>-8.6904138726957925</v>
      </c>
      <c r="G2278" s="126">
        <f>Sections!HS230</f>
        <v>460.39122400879614</v>
      </c>
      <c r="H2278" s="126">
        <f>Sections!HQ230</f>
        <v>50.401866974604204</v>
      </c>
      <c r="I2278" s="126">
        <f>I2277+Sections!HR230</f>
        <v>96.642690758495107</v>
      </c>
    </row>
    <row r="2279" spans="2:9">
      <c r="B2279" s="126">
        <f>B$2073+Sections!HI231</f>
        <v>3761.9248953699998</v>
      </c>
      <c r="C2279" s="126">
        <f>Sections!HJ231</f>
        <v>50.401866974604204</v>
      </c>
      <c r="D2279" s="126">
        <f>Sections!HK231</f>
        <v>181.44672110857513</v>
      </c>
      <c r="E2279" s="8">
        <f>Sections!HL231</f>
        <v>3</v>
      </c>
      <c r="F2279" s="120">
        <f>Sections!HZ231</f>
        <v>-8.702264437067651</v>
      </c>
      <c r="G2279" s="126">
        <f>Sections!HS231</f>
        <v>457.26267501462564</v>
      </c>
      <c r="H2279" s="126">
        <f>Sections!HQ231</f>
        <v>50.228912646518268</v>
      </c>
      <c r="I2279" s="126">
        <f>I2278+Sections!HR231</f>
        <v>96.662565393348672</v>
      </c>
    </row>
    <row r="2280" spans="2:9">
      <c r="B2280" s="126">
        <f>B$2073+Sections!HI232</f>
        <v>3762.9248953699998</v>
      </c>
      <c r="C2280" s="126">
        <f>Sections!HJ232</f>
        <v>50.228912646518268</v>
      </c>
      <c r="D2280" s="126">
        <f>Sections!HK232</f>
        <v>180.82408552746577</v>
      </c>
      <c r="E2280" s="8">
        <f>Sections!HL232</f>
        <v>3</v>
      </c>
      <c r="F2280" s="120">
        <f>Sections!HZ232</f>
        <v>-8.7141311613000152</v>
      </c>
      <c r="G2280" s="126">
        <f>Sections!HS232</f>
        <v>454.12985981728127</v>
      </c>
      <c r="H2280" s="126">
        <f>Sections!HQ232</f>
        <v>50.055123647124901</v>
      </c>
      <c r="I2280" s="126">
        <f>I2279+Sections!HR232</f>
        <v>96.682508746986173</v>
      </c>
    </row>
    <row r="2281" spans="2:9">
      <c r="B2281" s="126">
        <f>B$2073+Sections!HI233</f>
        <v>3763.9248953699998</v>
      </c>
      <c r="C2281" s="126">
        <f>Sections!HJ233</f>
        <v>50.055123647124901</v>
      </c>
      <c r="D2281" s="126">
        <f>Sections!HK233</f>
        <v>180.19844512964966</v>
      </c>
      <c r="E2281" s="8">
        <f>Sections!HL233</f>
        <v>3</v>
      </c>
      <c r="F2281" s="120">
        <f>Sections!HZ233</f>
        <v>-8.7260140674290625</v>
      </c>
      <c r="G2281" s="126">
        <f>Sections!HS233</f>
        <v>450.9927725992132</v>
      </c>
      <c r="H2281" s="126">
        <f>Sections!HQ233</f>
        <v>49.880490927757556</v>
      </c>
      <c r="I2281" s="126">
        <f>I2280+Sections!HR233</f>
        <v>96.702521632367507</v>
      </c>
    </row>
    <row r="2282" spans="2:9">
      <c r="B2282" s="126">
        <f>B$2073+Sections!HI234</f>
        <v>3764.9248953699998</v>
      </c>
      <c r="C2282" s="126">
        <f>Sections!HJ234</f>
        <v>49.880490927757556</v>
      </c>
      <c r="D2282" s="126">
        <f>Sections!HK234</f>
        <v>179.56976733992721</v>
      </c>
      <c r="E2282" s="8">
        <f>Sections!HL234</f>
        <v>3</v>
      </c>
      <c r="F2282" s="120">
        <f>Sections!HZ234</f>
        <v>-8.7379131775210102</v>
      </c>
      <c r="G2282" s="126">
        <f>Sections!HS234</f>
        <v>447.85140753493874</v>
      </c>
      <c r="H2282" s="126">
        <f>Sections!HQ234</f>
        <v>49.705005269480274</v>
      </c>
      <c r="I2282" s="126">
        <f>I2281+Sections!HR234</f>
        <v>96.722604878185138</v>
      </c>
    </row>
    <row r="2283" spans="2:9">
      <c r="B2283" s="126">
        <f>B$2073+Sections!HI235</f>
        <v>3765.9248953699998</v>
      </c>
      <c r="C2283" s="126">
        <f>Sections!HJ235</f>
        <v>49.705005269480274</v>
      </c>
      <c r="D2283" s="126">
        <f>Sections!HK235</f>
        <v>178.93801897012898</v>
      </c>
      <c r="E2283" s="8">
        <f>Sections!HL235</f>
        <v>3</v>
      </c>
      <c r="F2283" s="120">
        <f>Sections!HZ235</f>
        <v>-8.7498285136721758</v>
      </c>
      <c r="G2283" s="126">
        <f>Sections!HS235</f>
        <v>444.70575879103114</v>
      </c>
      <c r="H2283" s="126">
        <f>Sections!HQ235</f>
        <v>49.528657278506124</v>
      </c>
      <c r="I2283" s="126">
        <f>I2282+Sections!HR235</f>
        <v>96.742759329292213</v>
      </c>
    </row>
    <row r="2284" spans="2:9">
      <c r="B2284" s="126">
        <f>B$2073+Sections!HI236</f>
        <v>3766.9248953699998</v>
      </c>
      <c r="C2284" s="126">
        <f>Sections!HJ236</f>
        <v>49.528657278506124</v>
      </c>
      <c r="D2284" s="126">
        <f>Sections!HK236</f>
        <v>178.30316620262204</v>
      </c>
      <c r="E2284" s="8">
        <f>Sections!HL236</f>
        <v>3</v>
      </c>
      <c r="F2284" s="120">
        <f>Sections!HZ236</f>
        <v>-8.7617600980090007</v>
      </c>
      <c r="G2284" s="126">
        <f>Sections!HS236</f>
        <v>441.55582052610919</v>
      </c>
      <c r="H2284" s="126">
        <f>Sections!HQ236</f>
        <v>49.351437381455263</v>
      </c>
      <c r="I2284" s="126">
        <f>I2283+Sections!HR236</f>
        <v>96.762985847145757</v>
      </c>
    </row>
    <row r="2285" spans="2:9">
      <c r="B2285" s="126">
        <f>B$2073+Sections!HI237</f>
        <v>3767.9248953699998</v>
      </c>
      <c r="C2285" s="126">
        <f>Sections!HJ237</f>
        <v>49.351437381455263</v>
      </c>
      <c r="D2285" s="126">
        <f>Sections!HK237</f>
        <v>177.66517457323894</v>
      </c>
      <c r="E2285" s="8">
        <f>Sections!HL237</f>
        <v>3</v>
      </c>
      <c r="F2285" s="120">
        <f>Sections!HZ237</f>
        <v>-8.7737079526881043</v>
      </c>
      <c r="G2285" s="126">
        <f>Sections!HS237</f>
        <v>438.40158689082591</v>
      </c>
      <c r="H2285" s="126">
        <f>Sections!HQ237</f>
        <v>49.173335820445651</v>
      </c>
      <c r="I2285" s="126">
        <f>I2284+Sections!HR237</f>
        <v>96.783285310265569</v>
      </c>
    </row>
    <row r="2286" spans="2:9">
      <c r="B2286" s="126">
        <f>B$2073+Sections!HI238</f>
        <v>3768.9248953699998</v>
      </c>
      <c r="C2286" s="126">
        <f>Sections!HJ238</f>
        <v>49.173335820445651</v>
      </c>
      <c r="D2286" s="126">
        <f>Sections!HK238</f>
        <v>177.02400895360435</v>
      </c>
      <c r="E2286" s="8">
        <f>Sections!HL238</f>
        <v>3</v>
      </c>
      <c r="F2286" s="120">
        <f>Sections!HZ238</f>
        <v>-8.7856720998963151</v>
      </c>
      <c r="G2286" s="126">
        <f>Sections!HS238</f>
        <v>435.24305202785814</v>
      </c>
      <c r="H2286" s="126">
        <f>Sections!HQ238</f>
        <v>48.994342648009173</v>
      </c>
      <c r="I2286" s="126">
        <f>I2285+Sections!HR238</f>
        <v>96.80365861470959</v>
      </c>
    </row>
    <row r="2287" spans="2:9">
      <c r="B2287" s="126">
        <f>B$2073+Sections!HI239</f>
        <v>3769.9248953699998</v>
      </c>
      <c r="C2287" s="126">
        <f>Sections!HJ239</f>
        <v>48.994342648009173</v>
      </c>
      <c r="D2287" s="126">
        <f>Sections!HK239</f>
        <v>176.37963353283303</v>
      </c>
      <c r="E2287" s="8">
        <f>Sections!HL239</f>
        <v>3</v>
      </c>
      <c r="F2287" s="120">
        <f>Sections!HZ239</f>
        <v>-8.79765256185072</v>
      </c>
      <c r="G2287" s="126">
        <f>Sections!HS239</f>
        <v>432.08021007189546</v>
      </c>
      <c r="H2287" s="126">
        <f>Sections!HQ239</f>
        <v>48.814447721825438</v>
      </c>
      <c r="I2287" s="126">
        <f>I2286+Sections!HR239</f>
        <v>96.824106674566352</v>
      </c>
    </row>
    <row r="2288" spans="2:9">
      <c r="B2288" s="126">
        <f>B$2073+Sections!HI240</f>
        <v>3770.9248953699998</v>
      </c>
      <c r="C2288" s="126">
        <f>Sections!HJ240</f>
        <v>48.814447721825438</v>
      </c>
      <c r="D2288" s="126">
        <f>Sections!HK240</f>
        <v>175.73201179857159</v>
      </c>
      <c r="E2288" s="8">
        <f>Sections!HL240</f>
        <v>3</v>
      </c>
      <c r="F2288" s="120">
        <f>Sections!HZ240</f>
        <v>-8.8096493607986979</v>
      </c>
      <c r="G2288" s="126">
        <f>Sections!HS240</f>
        <v>428.9130551496292</v>
      </c>
      <c r="H2288" s="126">
        <f>Sections!HQ240</f>
        <v>48.633640699265271</v>
      </c>
      <c r="I2288" s="126">
        <f>I2287+Sections!HR240</f>
        <v>96.844630422465414</v>
      </c>
    </row>
    <row r="2289" spans="2:9">
      <c r="B2289" s="126">
        <f>B$2073+Sections!HI241</f>
        <v>3771.9248953699998</v>
      </c>
      <c r="C2289" s="126">
        <f>Sections!HJ241</f>
        <v>48.633640699265271</v>
      </c>
      <c r="D2289" s="126">
        <f>Sections!HK241</f>
        <v>175.08110651735498</v>
      </c>
      <c r="E2289" s="8">
        <f>Sections!HL241</f>
        <v>3</v>
      </c>
      <c r="F2289" s="120">
        <f>Sections!HZ241</f>
        <v>-8.8216625190179698</v>
      </c>
      <c r="G2289" s="126">
        <f>Sections!HS241</f>
        <v>425.74158137974166</v>
      </c>
      <c r="H2289" s="126">
        <f>Sections!HQ241</f>
        <v>48.451911031735328</v>
      </c>
      <c r="I2289" s="126">
        <f>I2288+Sections!HR241</f>
        <v>96.865230810106425</v>
      </c>
    </row>
    <row r="2290" spans="2:9">
      <c r="B2290" s="126">
        <f>B$2073+Sections!HI242</f>
        <v>3772.9248953699998</v>
      </c>
      <c r="C2290" s="126">
        <f>Sections!HJ242</f>
        <v>48.451911031735328</v>
      </c>
      <c r="D2290" s="126">
        <f>Sections!HK242</f>
        <v>174.42687971424718</v>
      </c>
      <c r="E2290" s="8">
        <f>Sections!HL242</f>
        <v>3</v>
      </c>
      <c r="F2290" s="120">
        <f>Sections!HZ242</f>
        <v>-8.8336920588166308</v>
      </c>
      <c r="G2290" s="126">
        <f>Sections!HS242</f>
        <v>422.56578287289517</v>
      </c>
      <c r="H2290" s="126">
        <f>Sections!HQ242</f>
        <v>48.269247958814958</v>
      </c>
      <c r="I2290" s="126">
        <f>I2289+Sections!HR242</f>
        <v>96.885908808807784</v>
      </c>
    </row>
    <row r="2291" spans="2:9">
      <c r="B2291" s="126">
        <f>B$2073+Sections!HI243</f>
        <v>3773.9248953699998</v>
      </c>
      <c r="C2291" s="126">
        <f>Sections!HJ243</f>
        <v>48.269247958814958</v>
      </c>
      <c r="D2291" s="126">
        <f>Sections!HK243</f>
        <v>173.76929265173385</v>
      </c>
      <c r="E2291" s="8">
        <f>Sections!HL243</f>
        <v>3</v>
      </c>
      <c r="F2291" s="120">
        <f>Sections!HZ243</f>
        <v>-8.8457380025331975</v>
      </c>
      <c r="G2291" s="126">
        <f>Sections!HS243</f>
        <v>419.38565373172116</v>
      </c>
      <c r="H2291" s="126">
        <f>Sections!HQ243</f>
        <v>48.085640502175863</v>
      </c>
      <c r="I2291" s="126">
        <f>I2290+Sections!HR243</f>
        <v>96.906665410075703</v>
      </c>
    </row>
    <row r="2292" spans="2:9">
      <c r="B2292" s="126">
        <f>B$2073+Sections!HI244</f>
        <v>3774.9248953699998</v>
      </c>
      <c r="C2292" s="126">
        <f>Sections!HJ244</f>
        <v>48.085640502175863</v>
      </c>
      <c r="D2292" s="126">
        <f>Sections!HK244</f>
        <v>173.10830580783312</v>
      </c>
      <c r="E2292" s="8">
        <f>Sections!HL244</f>
        <v>3</v>
      </c>
      <c r="F2292" s="120">
        <f>Sections!HZ244</f>
        <v>-8.8578003725366532</v>
      </c>
      <c r="G2292" s="126">
        <f>Sections!HS244</f>
        <v>416.20118805080921</v>
      </c>
      <c r="H2292" s="126">
        <f>Sections!HQ244</f>
        <v>47.901077459274568</v>
      </c>
      <c r="I2292" s="126">
        <f>I2291+Sections!HR244</f>
        <v>96.927501626194726</v>
      </c>
    </row>
    <row r="2293" spans="2:9">
      <c r="B2293" s="126">
        <f>B$2073+Sections!HI245</f>
        <v>3775.9248953699998</v>
      </c>
      <c r="C2293" s="126">
        <f>Sections!HJ245</f>
        <v>47.901077459274568</v>
      </c>
      <c r="D2293" s="126">
        <f>Sections!HK245</f>
        <v>172.44387885338844</v>
      </c>
      <c r="E2293" s="8">
        <f>Sections!HL245</f>
        <v>3</v>
      </c>
      <c r="F2293" s="120">
        <f>Sections!HZ245</f>
        <v>-8.8698791912264756</v>
      </c>
      <c r="G2293" s="126">
        <f>Sections!HS245</f>
        <v>413.01237991669592</v>
      </c>
      <c r="H2293" s="126">
        <f>Sections!HQ245</f>
        <v>47.715547396807352</v>
      </c>
      <c r="I2293" s="126">
        <f>I2292+Sections!HR245</f>
        <v>96.948418490840496</v>
      </c>
    </row>
    <row r="2294" spans="2:9">
      <c r="B2294" s="126">
        <f>B$2073+Sections!HI246</f>
        <v>3776.9248953699998</v>
      </c>
      <c r="C2294" s="126">
        <f>Sections!HJ246</f>
        <v>47.715547396807352</v>
      </c>
      <c r="D2294" s="126">
        <f>Sections!HK246</f>
        <v>171.77597062850649</v>
      </c>
      <c r="E2294" s="8">
        <f>Sections!HL246</f>
        <v>3</v>
      </c>
      <c r="F2294" s="120">
        <f>Sections!HZ246</f>
        <v>-8.8819744810326942</v>
      </c>
      <c r="G2294" s="126">
        <f>Sections!HS246</f>
        <v>409.81922340785434</v>
      </c>
      <c r="H2294" s="126">
        <f>Sections!HQ246</f>
        <v>47.529038643916451</v>
      </c>
      <c r="I2294" s="126">
        <f>I2293+Sections!HR246</f>
        <v>96.969417059716051</v>
      </c>
    </row>
    <row r="2295" spans="2:9">
      <c r="B2295" s="126">
        <f>B$2073+Sections!HI247</f>
        <v>3777.9248953699998</v>
      </c>
      <c r="C2295" s="126">
        <f>Sections!HJ247</f>
        <v>47.529038643916451</v>
      </c>
      <c r="D2295" s="126">
        <f>Sections!HK247</f>
        <v>171.10453911809924</v>
      </c>
      <c r="E2295" s="8">
        <f>Sections!HL247</f>
        <v>3</v>
      </c>
      <c r="F2295" s="120">
        <f>Sections!HZ247</f>
        <v>-8.89408626441592</v>
      </c>
      <c r="G2295" s="126">
        <f>Sections!HS247</f>
        <v>406.62171259468255</v>
      </c>
      <c r="H2295" s="126">
        <f>Sections!HQ247</f>
        <v>47.341539285135958</v>
      </c>
      <c r="I2295" s="126">
        <f>I2294+Sections!HR247</f>
        <v>96.99049841121257</v>
      </c>
    </row>
    <row r="2296" spans="2:9">
      <c r="B2296" s="126">
        <f>B$2073+Sections!HI248</f>
        <v>3778.9248953699998</v>
      </c>
      <c r="C2296" s="126">
        <f>Sections!HJ248</f>
        <v>47.341539285135958</v>
      </c>
      <c r="D2296" s="126">
        <f>Sections!HK248</f>
        <v>170.42954142648946</v>
      </c>
      <c r="E2296" s="8">
        <f>Sections!HL248</f>
        <v>3</v>
      </c>
      <c r="F2296" s="120">
        <f>Sections!HZ248</f>
        <v>-8.9062145638673957</v>
      </c>
      <c r="G2296" s="126">
        <f>Sections!HS248</f>
        <v>403.41984153949278</v>
      </c>
      <c r="H2296" s="126">
        <f>Sections!HQ248</f>
        <v>47.153037153065085</v>
      </c>
      <c r="I2296" s="126">
        <f>I2295+Sections!HR248</f>
        <v>97.011663647095801</v>
      </c>
    </row>
    <row r="2297" spans="2:9">
      <c r="B2297" s="126">
        <f>B$2073+Sections!HI249</f>
        <v>3779.9248953699998</v>
      </c>
      <c r="C2297" s="126">
        <f>Sections!HJ249</f>
        <v>47.153037153065085</v>
      </c>
      <c r="D2297" s="126">
        <f>Sections!HK249</f>
        <v>169.75093375103432</v>
      </c>
      <c r="E2297" s="8">
        <f>Sections!HL249</f>
        <v>3</v>
      </c>
      <c r="F2297" s="120">
        <f>Sections!HZ249</f>
        <v>-8.9183594019090346</v>
      </c>
      <c r="G2297" s="126">
        <f>Sections!HS249</f>
        <v>400.21360429650048</v>
      </c>
      <c r="H2297" s="126">
        <f>Sections!HQ249</f>
        <v>46.963519820755749</v>
      </c>
      <c r="I2297" s="126">
        <f>I2296+Sections!HR249</f>
        <v>97.032913893219401</v>
      </c>
    </row>
    <row r="2298" spans="2:9">
      <c r="B2298" s="126">
        <f>B$2073+Sections!HI250</f>
        <v>3780.9248953699998</v>
      </c>
      <c r="C2298" s="126">
        <f>Sections!HJ250</f>
        <v>46.963519820755749</v>
      </c>
      <c r="D2298" s="126">
        <f>Sections!HK250</f>
        <v>169.06867135472069</v>
      </c>
      <c r="E2298" s="8">
        <f>Sections!HL250</f>
        <v>3</v>
      </c>
      <c r="F2298" s="120">
        <f>Sections!HZ250</f>
        <v>-8.9305208010934543</v>
      </c>
      <c r="G2298" s="126">
        <f>Sections!HS250</f>
        <v>397.00299491181329</v>
      </c>
      <c r="H2298" s="126">
        <f>Sections!HQ250</f>
        <v>46.772974593800761</v>
      </c>
      <c r="I2298" s="126">
        <f>I2297+Sections!HR250</f>
        <v>97.054250300266531</v>
      </c>
    </row>
    <row r="2299" spans="2:9">
      <c r="B2299" s="126">
        <f>B$2073+Sections!HI251</f>
        <v>3781.9248953699998</v>
      </c>
      <c r="C2299" s="126">
        <f>Sections!HJ251</f>
        <v>46.772974593800761</v>
      </c>
      <c r="D2299" s="126">
        <f>Sections!HK251</f>
        <v>168.38270853768273</v>
      </c>
      <c r="E2299" s="8">
        <f>Sections!HL251</f>
        <v>3</v>
      </c>
      <c r="F2299" s="120">
        <f>Sections!HZ251</f>
        <v>-8.9426987840040368</v>
      </c>
      <c r="G2299" s="126">
        <f>Sections!HS251</f>
        <v>393.78800742341963</v>
      </c>
      <c r="H2299" s="126">
        <f>Sections!HQ251</f>
        <v>46.581388502108041</v>
      </c>
      <c r="I2299" s="126">
        <f>I2298+Sections!HR251</f>
        <v>97.075674044520937</v>
      </c>
    </row>
    <row r="2300" spans="2:9">
      <c r="B2300" s="126">
        <f>B$2073+Sections!HI252</f>
        <v>3782.9248953699998</v>
      </c>
      <c r="C2300" s="126">
        <f>Sections!HJ252</f>
        <v>46.581388502108041</v>
      </c>
      <c r="D2300" s="126">
        <f>Sections!HK252</f>
        <v>167.69299860758895</v>
      </c>
      <c r="E2300" s="8">
        <f>Sections!HL252</f>
        <v>3</v>
      </c>
      <c r="F2300" s="120">
        <f>Sections!HZ252</f>
        <v>-8.9548933732549525</v>
      </c>
      <c r="G2300" s="126">
        <f>Sections!HS252</f>
        <v>390.56863586117817</v>
      </c>
      <c r="H2300" s="126">
        <f>Sections!HQ252</f>
        <v>46.388748291345536</v>
      </c>
      <c r="I2300" s="126">
        <f>I2299+Sections!HR252</f>
        <v>97.097186328669167</v>
      </c>
    </row>
    <row r="2301" spans="2:9">
      <c r="B2301" s="126">
        <f>B$2073+Sections!HI253</f>
        <v>3783.9248953699998</v>
      </c>
      <c r="C2301" s="126">
        <f>Sections!HJ253</f>
        <v>46.388748291345536</v>
      </c>
      <c r="D2301" s="126">
        <f>Sections!HK253</f>
        <v>166.99949384884394</v>
      </c>
      <c r="E2301" s="8">
        <f>Sections!HL253</f>
        <v>3</v>
      </c>
      <c r="F2301" s="120">
        <f>Sections!HZ253</f>
        <v>-8.9671045914912089</v>
      </c>
      <c r="G2301" s="126">
        <f>Sections!HS253</f>
        <v>387.3448742468064</v>
      </c>
      <c r="H2301" s="126">
        <f>Sections!HQ253</f>
        <v>46.195040414040456</v>
      </c>
      <c r="I2301" s="126">
        <f>I2300+Sections!HR253</f>
        <v>97.118788382635273</v>
      </c>
    </row>
    <row r="2302" spans="2:9">
      <c r="B2302" s="126">
        <f>B$2073+Sections!HI254</f>
        <v>3784.9248953699998</v>
      </c>
      <c r="C2302" s="126">
        <f>Sections!HJ254</f>
        <v>46.195040414040456</v>
      </c>
      <c r="D2302" s="126">
        <f>Sections!HK254</f>
        <v>166.30214549054566</v>
      </c>
      <c r="E2302" s="8">
        <f>Sections!HL254</f>
        <v>3</v>
      </c>
      <c r="F2302" s="120">
        <f>Sections!HZ254</f>
        <v>-8.9793324613886973</v>
      </c>
      <c r="G2302" s="126">
        <f>Sections!HS254</f>
        <v>384.11671659386951</v>
      </c>
      <c r="H2302" s="126">
        <f>Sections!HQ254</f>
        <v>46.00025102031568</v>
      </c>
      <c r="I2302" s="126">
        <f>I2301+Sections!HR254</f>
        <v>97.140481464449806</v>
      </c>
    </row>
    <row r="2303" spans="2:9">
      <c r="B2303" s="126">
        <f>B$2073+Sections!HI255</f>
        <v>3785.9248953699998</v>
      </c>
      <c r="C2303" s="126">
        <f>Sections!HJ255</f>
        <v>46.00025102031568</v>
      </c>
      <c r="D2303" s="126">
        <f>Sections!HK255</f>
        <v>165.60090367313646</v>
      </c>
      <c r="E2303" s="8">
        <f>Sections!HL255</f>
        <v>3</v>
      </c>
      <c r="F2303" s="120">
        <f>Sections!HZ255</f>
        <v>-8.9915770056542268</v>
      </c>
      <c r="G2303" s="126">
        <f>Sections!HS255</f>
        <v>380.88415690776964</v>
      </c>
      <c r="H2303" s="126">
        <f>Sections!HQ255</f>
        <v>45.804365948244985</v>
      </c>
      <c r="I2303" s="126">
        <f>I2302+Sections!HR255</f>
        <v>97.162266861154691</v>
      </c>
    </row>
    <row r="2304" spans="2:9">
      <c r="B2304" s="126">
        <f>B$2073+Sections!HI256</f>
        <v>3786.9248953699998</v>
      </c>
      <c r="C2304" s="126">
        <f>Sections!HJ256</f>
        <v>45.804365948244985</v>
      </c>
      <c r="D2304" s="126">
        <f>Sections!HK256</f>
        <v>164.89571741368195</v>
      </c>
      <c r="E2304" s="8">
        <f>Sections!HL256</f>
        <v>3</v>
      </c>
      <c r="F2304" s="120">
        <f>Sections!HZ256</f>
        <v>-9.0038382470255733</v>
      </c>
      <c r="G2304" s="126">
        <f>Sections!HS256</f>
        <v>377.64718918573408</v>
      </c>
      <c r="H2304" s="126">
        <f>Sections!HQ256</f>
        <v>45.607370713807803</v>
      </c>
      <c r="I2304" s="126">
        <f>I2303+Sections!HR256</f>
        <v>97.184145889745892</v>
      </c>
    </row>
    <row r="2305" spans="2:9">
      <c r="B2305" s="126">
        <f>B$2073+Sections!HI257</f>
        <v>3787.9248953699998</v>
      </c>
      <c r="C2305" s="126">
        <f>Sections!HJ257</f>
        <v>45.607370713807803</v>
      </c>
      <c r="D2305" s="126">
        <f>Sections!HK257</f>
        <v>164.1865345697081</v>
      </c>
      <c r="E2305" s="8">
        <f>Sections!HL257</f>
        <v>3</v>
      </c>
      <c r="F2305" s="120">
        <f>Sections!HZ257</f>
        <v>-9.0161162082715176</v>
      </c>
      <c r="G2305" s="126">
        <f>Sections!HS257</f>
        <v>374.40580741680481</v>
      </c>
      <c r="H2305" s="126">
        <f>Sections!HQ257</f>
        <v>45.409250500422822</v>
      </c>
      <c r="I2305" s="126">
        <f>I2304+Sections!HR257</f>
        <v>97.206119898155762</v>
      </c>
    </row>
    <row r="2306" spans="2:9">
      <c r="B2306" s="126">
        <f>B$2073+Sections!HI258</f>
        <v>3788.9248953699998</v>
      </c>
      <c r="C2306" s="126">
        <f>Sections!HJ258</f>
        <v>45.409250500422822</v>
      </c>
      <c r="D2306" s="126">
        <f>Sections!HK258</f>
        <v>163.47330180152215</v>
      </c>
      <c r="E2306" s="8">
        <f>Sections!HL258</f>
        <v>3</v>
      </c>
      <c r="F2306" s="120">
        <f>Sections!HZ258</f>
        <v>-9.0284109121918874</v>
      </c>
      <c r="G2306" s="126">
        <f>Sections!HS258</f>
        <v>371.16000558182708</v>
      </c>
      <c r="H2306" s="126">
        <f>Sections!HQ258</f>
        <v>45.209990148038813</v>
      </c>
      <c r="I2306" s="126">
        <f>I2305+Sections!HR258</f>
        <v>97.228190266277238</v>
      </c>
    </row>
    <row r="2307" spans="2:9">
      <c r="B2307" s="126">
        <f>B$2073+Sections!HI259</f>
        <v>3789.9248953699998</v>
      </c>
      <c r="C2307" s="126">
        <f>Sections!HJ259</f>
        <v>45.209990148038813</v>
      </c>
      <c r="D2307" s="126">
        <f>Sections!HK259</f>
        <v>162.75596453293974</v>
      </c>
      <c r="E2307" s="8">
        <f>Sections!HL259</f>
        <v>3</v>
      </c>
      <c r="F2307" s="120">
        <f>Sections!HZ259</f>
        <v>-9.0407223816176039</v>
      </c>
      <c r="G2307" s="126">
        <f>Sections!HS259</f>
        <v>367.90977765343797</v>
      </c>
      <c r="H2307" s="126">
        <f>Sections!HQ259</f>
        <v>45.009574141759344</v>
      </c>
      <c r="I2307" s="126">
        <f>I2306+Sections!HR259</f>
        <v>97.250358407031896</v>
      </c>
    </row>
    <row r="2308" spans="2:9">
      <c r="B2308" s="126">
        <f>B$2073+Sections!HI260</f>
        <v>3790.9248953699998</v>
      </c>
      <c r="C2308" s="126">
        <f>Sections!HJ260</f>
        <v>45.009574141759344</v>
      </c>
      <c r="D2308" s="126">
        <f>Sections!HK260</f>
        <v>162.03446691033363</v>
      </c>
      <c r="E2308" s="8">
        <f>Sections!HL260</f>
        <v>3</v>
      </c>
      <c r="F2308" s="120">
        <f>Sections!HZ260</f>
        <v>-9.0530506394107189</v>
      </c>
      <c r="G2308" s="126">
        <f>Sections!HS260</f>
        <v>364.65511759605567</v>
      </c>
      <c r="H2308" s="126">
        <f>Sections!HQ260</f>
        <v>44.807986599976907</v>
      </c>
      <c r="I2308" s="126">
        <f>I2307+Sections!HR260</f>
        <v>97.272625767484385</v>
      </c>
    </row>
    <row r="2309" spans="2:9">
      <c r="B2309" s="126">
        <f>B$2073+Sections!HI261</f>
        <v>3791.9248953699998</v>
      </c>
      <c r="C2309" s="126">
        <f>Sections!HJ261</f>
        <v>44.807986599976907</v>
      </c>
      <c r="D2309" s="126">
        <f>Sections!HK261</f>
        <v>161.30875175991687</v>
      </c>
      <c r="E2309" s="8">
        <f>Sections!HL261</f>
        <v>3</v>
      </c>
      <c r="F2309" s="120">
        <f>Sections!HZ261</f>
        <v>-9.065395708464461</v>
      </c>
      <c r="G2309" s="126">
        <f>Sections!HS261</f>
        <v>361.3960193658678</v>
      </c>
      <c r="H2309" s="126">
        <f>Sections!HQ261</f>
        <v>44.605211261990242</v>
      </c>
      <c r="I2309" s="126">
        <f>I2308+Sections!HR261</f>
        <v>97.294993830005623</v>
      </c>
    </row>
    <row r="2310" spans="2:9">
      <c r="B2310" s="126">
        <f>B$2073+Sections!HI262</f>
        <v>3792.9248953699998</v>
      </c>
      <c r="C2310" s="126">
        <f>Sections!HJ262</f>
        <v>44.605211261990242</v>
      </c>
      <c r="D2310" s="126">
        <f>Sections!HK262</f>
        <v>160.57876054316486</v>
      </c>
      <c r="E2310" s="8">
        <f>Sections!HL262</f>
        <v>3</v>
      </c>
      <c r="F2310" s="120">
        <f>Sections!HZ262</f>
        <v>-9.0777576117032766</v>
      </c>
      <c r="G2310" s="126">
        <f>Sections!HS262</f>
        <v>358.13247691082057</v>
      </c>
      <c r="H2310" s="126">
        <f>Sections!HQ262</f>
        <v>44.401231475077068</v>
      </c>
      <c r="I2310" s="126">
        <f>I2309+Sections!HR262</f>
        <v>97.317464113487333</v>
      </c>
    </row>
    <row r="2311" spans="2:9">
      <c r="B2311" s="126">
        <f>B$2073+Sections!HI263</f>
        <v>3793.9248953699998</v>
      </c>
      <c r="C2311" s="126">
        <f>Sections!HJ263</f>
        <v>44.401231475077068</v>
      </c>
      <c r="D2311" s="126">
        <f>Sections!HK263</f>
        <v>159.84443331027745</v>
      </c>
      <c r="E2311" s="8">
        <f>Sections!HL263</f>
        <v>3</v>
      </c>
      <c r="F2311" s="120">
        <f>Sections!HZ263</f>
        <v>-9.0901363720828705</v>
      </c>
      <c r="G2311" s="126">
        <f>Sections!HS263</f>
        <v>354.8644841706074</v>
      </c>
      <c r="H2311" s="126">
        <f>Sections!HQ263</f>
        <v>44.196030180992601</v>
      </c>
      <c r="I2311" s="126">
        <f>I2310+Sections!HR263</f>
        <v>97.340038174610839</v>
      </c>
    </row>
    <row r="2312" spans="2:9">
      <c r="B2312" s="126">
        <f>B$2073+Sections!HI264</f>
        <v>3794.9248953699998</v>
      </c>
      <c r="C2312" s="126">
        <f>Sections!HJ264</f>
        <v>44.196030180992601</v>
      </c>
      <c r="D2312" s="126">
        <f>Sections!HK264</f>
        <v>159.10570865157337</v>
      </c>
      <c r="E2312" s="8">
        <f>Sections!HL264</f>
        <v>3</v>
      </c>
      <c r="F2312" s="120">
        <f>Sections!HZ264</f>
        <v>-9.1025320125902578</v>
      </c>
      <c r="G2312" s="126">
        <f>Sections!HS264</f>
        <v>351.59203507665757</v>
      </c>
      <c r="H2312" s="126">
        <f>Sections!HQ264</f>
        <v>43.989589901862331</v>
      </c>
      <c r="I2312" s="126">
        <f>I2311+Sections!HR264</f>
        <v>97.362717609173089</v>
      </c>
    </row>
    <row r="2313" spans="2:9">
      <c r="B2313" s="126">
        <f>B$2073+Sections!HI265</f>
        <v>3795.9248953699998</v>
      </c>
      <c r="C2313" s="126">
        <f>Sections!HJ265</f>
        <v>43.989589901862331</v>
      </c>
      <c r="D2313" s="126">
        <f>Sections!HK265</f>
        <v>158.3625236467044</v>
      </c>
      <c r="E2313" s="8">
        <f>Sections!HL265</f>
        <v>3</v>
      </c>
      <c r="F2313" s="120">
        <f>Sections!HZ265</f>
        <v>-9.1149445562437883</v>
      </c>
      <c r="G2313" s="126">
        <f>Sections!HS265</f>
        <v>348.3151235521251</v>
      </c>
      <c r="H2313" s="126">
        <f>Sections!HQ265</f>
        <v>43.781892725435483</v>
      </c>
      <c r="I2313" s="126">
        <f>I2312+Sections!HR265</f>
        <v>97.385504053472914</v>
      </c>
    </row>
    <row r="2314" spans="2:9">
      <c r="B2314" s="126">
        <f>B$2073+Sections!HI266</f>
        <v>3796.9248953699998</v>
      </c>
      <c r="C2314" s="126">
        <f>Sections!HJ266</f>
        <v>43.781892725435483</v>
      </c>
      <c r="D2314" s="126">
        <f>Sections!HK266</f>
        <v>157.61481381156776</v>
      </c>
      <c r="E2314" s="8">
        <f>Sections!HL266</f>
        <v>3</v>
      </c>
      <c r="F2314" s="120">
        <f>Sections!HZ266</f>
        <v>-9.1273740260932126</v>
      </c>
      <c r="G2314" s="126">
        <f>Sections!HS266</f>
        <v>345.03374351187728</v>
      </c>
      <c r="H2314" s="126">
        <f>Sections!HQ266</f>
        <v>43.57292028966333</v>
      </c>
      <c r="I2314" s="126">
        <f>I2313+Sections!HR266</f>
        <v>97.408399185761212</v>
      </c>
    </row>
    <row r="2315" spans="2:9">
      <c r="B2315" s="126">
        <f>B$2073+Sections!HI267</f>
        <v>3797.9248953699998</v>
      </c>
      <c r="C2315" s="126">
        <f>Sections!HJ267</f>
        <v>43.57292028966333</v>
      </c>
      <c r="D2315" s="126">
        <f>Sections!HK267</f>
        <v>156.86251304278798</v>
      </c>
      <c r="E2315" s="8">
        <f>Sections!HL267</f>
        <v>3</v>
      </c>
      <c r="F2315" s="120">
        <f>Sections!HZ267</f>
        <v>-9.1398204452197032</v>
      </c>
      <c r="G2315" s="126">
        <f>Sections!HS267</f>
        <v>341.74788886248376</v>
      </c>
      <c r="H2315" s="126">
        <f>Sections!HQ267</f>
        <v>43.362653766564087</v>
      </c>
      <c r="I2315" s="126">
        <f>I2314+Sections!HR267</f>
        <v>97.431404727758405</v>
      </c>
    </row>
    <row r="2316" spans="2:9">
      <c r="B2316" s="126">
        <f>B$2073+Sections!HI268</f>
        <v>3798.9248953699998</v>
      </c>
      <c r="C2316" s="126">
        <f>Sections!HJ268</f>
        <v>43.362653766564087</v>
      </c>
      <c r="D2316" s="126">
        <f>Sections!HK268</f>
        <v>156.10555355963072</v>
      </c>
      <c r="E2316" s="8">
        <f>Sections!HL268</f>
        <v>3</v>
      </c>
      <c r="F2316" s="120">
        <f>Sections!HZ268</f>
        <v>-9.1522838367359114</v>
      </c>
      <c r="G2316" s="126">
        <f>Sections!HS268</f>
        <v>338.45755350220463</v>
      </c>
      <c r="H2316" s="126">
        <f>Sections!HQ268</f>
        <v>43.151073845333705</v>
      </c>
      <c r="I2316" s="126">
        <f>I2315+Sections!HR268</f>
        <v>97.454522446243175</v>
      </c>
    </row>
    <row r="2317" spans="2:9">
      <c r="B2317" s="126">
        <f>B$2073+Sections!HI269</f>
        <v>3799.9248953699998</v>
      </c>
      <c r="C2317" s="126">
        <f>Sections!HJ269</f>
        <v>43.151073845333705</v>
      </c>
      <c r="D2317" s="126">
        <f>Sections!HK269</f>
        <v>155.34386584320134</v>
      </c>
      <c r="E2317" s="8">
        <f>Sections!HL269</f>
        <v>3</v>
      </c>
      <c r="F2317" s="120">
        <f>Sections!HZ269</f>
        <v>-9.1647642237860065</v>
      </c>
      <c r="G2317" s="126">
        <f>Sections!HS269</f>
        <v>335.16273132097962</v>
      </c>
      <c r="H2317" s="126">
        <f>Sections!HQ269</f>
        <v>42.938160714658828</v>
      </c>
      <c r="I2317" s="126">
        <f>I2316+Sections!HR269</f>
        <v>97.477754154716621</v>
      </c>
    </row>
    <row r="2318" spans="2:9">
      <c r="B2318" s="126">
        <f>B$2073+Sections!HI270</f>
        <v>3800.9248953699998</v>
      </c>
      <c r="C2318" s="126">
        <f>Sections!HJ270</f>
        <v>42.938160714658828</v>
      </c>
      <c r="D2318" s="126">
        <f>Sections!HK270</f>
        <v>154.57737857277178</v>
      </c>
      <c r="E2318" s="8">
        <f>Sections!HL270</f>
        <v>3</v>
      </c>
      <c r="F2318" s="120">
        <f>Sections!HZ270</f>
        <v>-9.1772616295457148</v>
      </c>
      <c r="G2318" s="126">
        <f>Sections!HS270</f>
        <v>331.86341620041668</v>
      </c>
      <c r="H2318" s="126">
        <f>Sections!HQ270</f>
        <v>42.723894044185386</v>
      </c>
      <c r="I2318" s="126">
        <f>I2317+Sections!HR270</f>
        <v>97.501101715146149</v>
      </c>
    </row>
    <row r="2319" spans="2:9">
      <c r="B2319" s="126">
        <f>B$2073+Sections!HI271</f>
        <v>3801.9248953699998</v>
      </c>
      <c r="C2319" s="126">
        <f>Sections!HJ271</f>
        <v>42.723894044185386</v>
      </c>
      <c r="D2319" s="126">
        <f>Sections!HK271</f>
        <v>153.80601855906738</v>
      </c>
      <c r="E2319" s="8">
        <f>Sections!HL271</f>
        <v>2</v>
      </c>
      <c r="F2319" s="120">
        <f>Sections!HZ271</f>
        <v>-9.1897760772223673</v>
      </c>
      <c r="G2319" s="126">
        <f>Sections!HS271</f>
        <v>328.55960201378031</v>
      </c>
      <c r="H2319" s="126">
        <f>Sections!HQ271</f>
        <v>42.508252965092964</v>
      </c>
      <c r="I2319" s="126">
        <f>I2318+Sections!HR271</f>
        <v>97.524567039793922</v>
      </c>
    </row>
    <row r="2320" spans="2:9">
      <c r="B2320" s="126">
        <f>B$2073+Sections!HI272</f>
        <v>3802.9248953699998</v>
      </c>
      <c r="C2320" s="126">
        <f>Sections!HJ272</f>
        <v>42.508252965092964</v>
      </c>
      <c r="D2320" s="126">
        <f>Sections!HK272</f>
        <v>153.02971067433467</v>
      </c>
      <c r="E2320" s="8">
        <f>Sections!HL272</f>
        <v>2</v>
      </c>
      <c r="F2320" s="120">
        <f>Sections!HZ272</f>
        <v>-9.2023075900549447</v>
      </c>
      <c r="G2320" s="126">
        <f>Sections!HS272</f>
        <v>325.25128262598025</v>
      </c>
      <c r="H2320" s="126">
        <f>Sections!HQ272</f>
        <v>42.291216049721541</v>
      </c>
      <c r="I2320" s="126">
        <f>I2319+Sections!HR272</f>
        <v>97.548152093134888</v>
      </c>
    </row>
    <row r="2321" spans="2:9">
      <c r="B2321" s="126">
        <f>B$2073+Sections!HI273</f>
        <v>3803.9248953699998</v>
      </c>
      <c r="C2321" s="126">
        <f>Sections!HJ273</f>
        <v>42.291216049721541</v>
      </c>
      <c r="D2321" s="126">
        <f>Sections!HK273</f>
        <v>152.24837777899756</v>
      </c>
      <c r="E2321" s="8">
        <f>Sections!HL273</f>
        <v>2</v>
      </c>
      <c r="F2321" s="120">
        <f>Sections!HZ273</f>
        <v>-9.2148561913141105</v>
      </c>
      <c r="G2321" s="126">
        <f>Sections!HS273</f>
        <v>321.93845189356045</v>
      </c>
      <c r="H2321" s="126">
        <f>Sections!HQ273</f>
        <v>42.072761290193405</v>
      </c>
      <c r="I2321" s="126">
        <f>I2320+Sections!HR273</f>
        <v>97.571858893869774</v>
      </c>
    </row>
    <row r="2322" spans="2:9">
      <c r="B2322" s="126">
        <f>B$2073+Sections!HI274</f>
        <v>3804.9248953699998</v>
      </c>
      <c r="C2322" s="126">
        <f>Sections!HJ274</f>
        <v>42.072761290193405</v>
      </c>
      <c r="D2322" s="126">
        <f>Sections!HK274</f>
        <v>151.46194064469626</v>
      </c>
      <c r="E2322" s="8">
        <f>Sections!HL274</f>
        <v>2</v>
      </c>
      <c r="F2322" s="120">
        <f>Sections!HZ274</f>
        <v>-9.2274219043022647</v>
      </c>
      <c r="G2322" s="126">
        <f>Sections!HS274</f>
        <v>318.62110366468738</v>
      </c>
      <c r="H2322" s="126">
        <f>Sections!HQ274</f>
        <v>41.852866075968947</v>
      </c>
      <c r="I2322" s="126">
        <f>I2321+Sections!HR274</f>
        <v>97.595689517038949</v>
      </c>
    </row>
    <row r="2323" spans="2:9">
      <c r="B2323" s="126">
        <f>B$2073+Sections!HI275</f>
        <v>3805.9248953699998</v>
      </c>
      <c r="C2323" s="126">
        <f>Sections!HJ275</f>
        <v>41.852866075968947</v>
      </c>
      <c r="D2323" s="126">
        <f>Sections!HK275</f>
        <v>150.67031787348822</v>
      </c>
      <c r="E2323" s="8">
        <f>Sections!HL275</f>
        <v>2</v>
      </c>
      <c r="F2323" s="120">
        <f>Sections!HZ275</f>
        <v>-9.2400047523535864</v>
      </c>
      <c r="G2323" s="126">
        <f>Sections!HS275</f>
        <v>315.29923177913861</v>
      </c>
      <c r="H2323" s="126">
        <f>Sections!HQ275</f>
        <v>41.631507170270517</v>
      </c>
      <c r="I2323" s="126">
        <f>I2322+Sections!HR275</f>
        <v>97.619646096243315</v>
      </c>
    </row>
    <row r="2324" spans="2:9">
      <c r="B2324" s="126">
        <f>B$2073+Sections!HI276</f>
        <v>3806.9248953699998</v>
      </c>
      <c r="C2324" s="126">
        <f>Sections!HJ276</f>
        <v>41.631507170270517</v>
      </c>
      <c r="D2324" s="126">
        <f>Sections!HK276</f>
        <v>149.87342581297386</v>
      </c>
      <c r="E2324" s="8">
        <f>Sections!HL276</f>
        <v>2</v>
      </c>
      <c r="F2324" s="120">
        <f>Sections!HZ276</f>
        <v>-9.2526047588340692</v>
      </c>
      <c r="G2324" s="126">
        <f>Sections!HS276</f>
        <v>311.97283006829139</v>
      </c>
      <c r="H2324" s="126">
        <f>Sections!HQ276</f>
        <v>41.408660685303715</v>
      </c>
      <c r="I2324" s="126">
        <f>I2323+Sections!HR276</f>
        <v>97.643730825978906</v>
      </c>
    </row>
    <row r="2325" spans="2:9">
      <c r="B2325" s="126">
        <f>B$2073+Sections!HI277</f>
        <v>3807.9248953699998</v>
      </c>
      <c r="C2325" s="126">
        <f>Sections!HJ277</f>
        <v>41.408660685303715</v>
      </c>
      <c r="D2325" s="126">
        <f>Sections!HK277</f>
        <v>149.07117846709338</v>
      </c>
      <c r="E2325" s="8">
        <f>Sections!HL277</f>
        <v>2</v>
      </c>
      <c r="F2325" s="120">
        <f>Sections!HZ277</f>
        <v>-9.2652219471415691</v>
      </c>
      <c r="G2325" s="126">
        <f>Sections!HS277</f>
        <v>308.64189235511117</v>
      </c>
      <c r="H2325" s="126">
        <f>Sections!HQ277</f>
        <v>41.184302056200181</v>
      </c>
      <c r="I2325" s="126">
        <f>I2324+Sections!HR277</f>
        <v>97.667945964092539</v>
      </c>
    </row>
    <row r="2326" spans="2:9">
      <c r="B2326" s="126">
        <f>B$2073+Sections!HI278</f>
        <v>3808.9248953699998</v>
      </c>
      <c r="C2326" s="126">
        <f>Sections!HJ278</f>
        <v>41.184302056200181</v>
      </c>
      <c r="D2326" s="126">
        <f>Sections!HK278</f>
        <v>148.26348740232066</v>
      </c>
      <c r="E2326" s="8">
        <f>Sections!HL278</f>
        <v>2</v>
      </c>
      <c r="F2326" s="120">
        <f>Sections!HZ278</f>
        <v>-9.2778563407058527</v>
      </c>
      <c r="G2326" s="126">
        <f>Sections!HS278</f>
        <v>305.30641245414023</v>
      </c>
      <c r="H2326" s="126">
        <f>Sections!HQ278</f>
        <v>40.958406013600225</v>
      </c>
      <c r="I2326" s="126">
        <f>I2325+Sections!HR278</f>
        <v>97.692293834366069</v>
      </c>
    </row>
    <row r="2327" spans="2:9">
      <c r="B2327" s="126">
        <f>B$2073+Sections!HI279</f>
        <v>3809.9248953699998</v>
      </c>
      <c r="C2327" s="126">
        <f>Sections!HJ279</f>
        <v>40.958406013600225</v>
      </c>
      <c r="D2327" s="126">
        <f>Sections!HK279</f>
        <v>147.4502616489608</v>
      </c>
      <c r="E2327" s="8">
        <f>Sections!HL279</f>
        <v>2</v>
      </c>
      <c r="F2327" s="120">
        <f>Sections!HZ279</f>
        <v>-9.2905079629886345</v>
      </c>
      <c r="G2327" s="126">
        <f>Sections!HS279</f>
        <v>301.96638417148614</v>
      </c>
      <c r="H2327" s="126">
        <f>Sections!HQ279</f>
        <v>40.73094655478738</v>
      </c>
      <c r="I2327" s="126">
        <f>I2326+Sections!HR279</f>
        <v>97.716776829237716</v>
      </c>
    </row>
    <row r="2328" spans="2:9">
      <c r="B2328" s="126">
        <f>B$2073+Sections!HI280</f>
        <v>3810.9248953699998</v>
      </c>
      <c r="C2328" s="126">
        <f>Sections!HJ280</f>
        <v>40.73094655478738</v>
      </c>
      <c r="D2328" s="126">
        <f>Sections!HK280</f>
        <v>146.63140759723458</v>
      </c>
      <c r="E2328" s="8">
        <f>Sections!HL280</f>
        <v>2</v>
      </c>
      <c r="F2328" s="120">
        <f>Sections!HZ280</f>
        <v>-9.303176837483619</v>
      </c>
      <c r="G2328" s="126">
        <f>Sections!HS280</f>
        <v>298.62180130481022</v>
      </c>
      <c r="H2328" s="126">
        <f>Sections!HQ280</f>
        <v>40.501896913280227</v>
      </c>
      <c r="I2328" s="126">
        <f>I2327+Sections!HR280</f>
        <v>97.741397412669414</v>
      </c>
    </row>
    <row r="2329" spans="2:9">
      <c r="B2329" s="126">
        <f>B$2073+Sections!HI281</f>
        <v>3811.9248953699998</v>
      </c>
      <c r="C2329" s="126">
        <f>Sections!HJ281</f>
        <v>40.501896913280227</v>
      </c>
      <c r="D2329" s="126">
        <f>Sections!HK281</f>
        <v>145.80682888780882</v>
      </c>
      <c r="E2329" s="8">
        <f>Sections!HL281</f>
        <v>2</v>
      </c>
      <c r="F2329" s="120">
        <f>Sections!HZ281</f>
        <v>-9.3158629877165513</v>
      </c>
      <c r="G2329" s="126">
        <f>Sections!HS281</f>
        <v>295.27265764331611</v>
      </c>
      <c r="H2329" s="126">
        <f>Sections!HQ281</f>
        <v>40.271229526779351</v>
      </c>
      <c r="I2329" s="126">
        <f>I2328+Sections!HR281</f>
        <v>97.766158123169888</v>
      </c>
    </row>
    <row r="2330" spans="2:9">
      <c r="B2330" s="126">
        <f>B$2073+Sections!HI282</f>
        <v>3812.9248953699998</v>
      </c>
      <c r="C2330" s="126">
        <f>Sections!HJ282</f>
        <v>40.271229526779351</v>
      </c>
      <c r="D2330" s="126">
        <f>Sections!HK282</f>
        <v>144.97642629640566</v>
      </c>
      <c r="E2330" s="8">
        <f>Sections!HL282</f>
        <v>2</v>
      </c>
      <c r="F2330" s="120">
        <f>Sections!HZ282</f>
        <v>-9.3285664372452555</v>
      </c>
      <c r="G2330" s="126">
        <f>Sections!HS282</f>
        <v>291.91894696773812</v>
      </c>
      <c r="H2330" s="126">
        <f>Sections!HQ282</f>
        <v>40.038916003359212</v>
      </c>
      <c r="I2330" s="126">
        <f>I2329+Sections!HR282</f>
        <v>97.791061576983822</v>
      </c>
    </row>
    <row r="2331" spans="2:9">
      <c r="B2331" s="126">
        <f>B$2073+Sections!HI283</f>
        <v>3813.9248953699998</v>
      </c>
      <c r="C2331" s="126">
        <f>Sections!HJ283</f>
        <v>40.038916003359212</v>
      </c>
      <c r="D2331" s="126">
        <f>Sections!HK283</f>
        <v>144.14009761209317</v>
      </c>
      <c r="E2331" s="8">
        <f>Sections!HL283</f>
        <v>2</v>
      </c>
      <c r="F2331" s="120">
        <f>Sections!HZ283</f>
        <v>-9.3412872096596811</v>
      </c>
      <c r="G2331" s="126">
        <f>Sections!HS283</f>
        <v>288.56066305032982</v>
      </c>
      <c r="H2331" s="126">
        <f>Sections!HQ283</f>
        <v>39.804927085785941</v>
      </c>
      <c r="I2331" s="126">
        <f>I2330+Sections!HR283</f>
        <v>97.816110471458586</v>
      </c>
    </row>
    <row r="2332" spans="2:9">
      <c r="B2332" s="126">
        <f>B$2073+Sections!HI284</f>
        <v>3814.9248953699998</v>
      </c>
      <c r="C2332" s="126">
        <f>Sections!HJ284</f>
        <v>39.804927085785941</v>
      </c>
      <c r="D2332" s="126">
        <f>Sections!HK284</f>
        <v>143.29773750882939</v>
      </c>
      <c r="E2332" s="8">
        <f>Sections!HL284</f>
        <v>2</v>
      </c>
      <c r="F2332" s="120">
        <f>Sections!HZ284</f>
        <v>-9.3540253285819439</v>
      </c>
      <c r="G2332" s="126">
        <f>Sections!HS284</f>
        <v>285.1977996548523</v>
      </c>
      <c r="H2332" s="126">
        <f>Sections!HQ284</f>
        <v>39.56923261383232</v>
      </c>
      <c r="I2332" s="126">
        <f>I2331+Sections!HR284</f>
        <v>97.8413075886006</v>
      </c>
    </row>
    <row r="2333" spans="2:9">
      <c r="B2333" s="126">
        <f>B$2073+Sections!HI285</f>
        <v>3815.9248953699998</v>
      </c>
      <c r="C2333" s="126">
        <f>Sections!HJ285</f>
        <v>39.56923261383232</v>
      </c>
      <c r="D2333" s="126">
        <f>Sections!HK285</f>
        <v>142.44923740979635</v>
      </c>
      <c r="E2333" s="8">
        <f>Sections!HL285</f>
        <v>2</v>
      </c>
      <c r="F2333" s="120">
        <f>Sections!HZ285</f>
        <v>-9.366780817666374</v>
      </c>
      <c r="G2333" s="126">
        <f>Sections!HS285</f>
        <v>281.83035053656283</v>
      </c>
      <c r="H2333" s="126">
        <f>Sections!HQ285</f>
        <v>39.3318014844507</v>
      </c>
      <c r="I2333" s="126">
        <f>I2332+Sections!HR285</f>
        <v>97.866655798834557</v>
      </c>
    </row>
    <row r="2334" spans="2:9">
      <c r="B2334" s="126">
        <f>B$2073+Sections!HI286</f>
        <v>3816.9248953699998</v>
      </c>
      <c r="C2334" s="126">
        <f>Sections!HJ286</f>
        <v>39.3318014844507</v>
      </c>
      <c r="D2334" s="126">
        <f>Sections!HK286</f>
        <v>141.59448534402253</v>
      </c>
      <c r="E2334" s="8">
        <f>Sections!HL286</f>
        <v>2</v>
      </c>
      <c r="F2334" s="120">
        <f>Sections!HZ286</f>
        <v>-9.3795537005995548</v>
      </c>
      <c r="G2334" s="126">
        <f>Sections!HS286</f>
        <v>278.45830944220285</v>
      </c>
      <c r="H2334" s="126">
        <f>Sections!HQ286</f>
        <v>39.092601609652931</v>
      </c>
      <c r="I2334" s="126">
        <f>I2333+Sections!HR286</f>
        <v>97.892158064979952</v>
      </c>
    </row>
    <row r="2335" spans="2:9">
      <c r="B2335" s="126">
        <f>B$2073+Sections!HI287</f>
        <v>3817.9248953699998</v>
      </c>
      <c r="C2335" s="126">
        <f>Sections!HJ287</f>
        <v>39.092601609652931</v>
      </c>
      <c r="D2335" s="126">
        <f>Sections!HK287</f>
        <v>140.73336579475057</v>
      </c>
      <c r="E2335" s="8">
        <f>Sections!HL287</f>
        <v>2</v>
      </c>
      <c r="F2335" s="120">
        <f>Sections!HZ287</f>
        <v>-9.3923440011003727</v>
      </c>
      <c r="G2335" s="126">
        <f>Sections!HS287</f>
        <v>275.08167010998699</v>
      </c>
      <c r="H2335" s="126">
        <f>Sections!HQ287</f>
        <v>38.851599871933693</v>
      </c>
      <c r="I2335" s="126">
        <f>I2334+Sections!HR287</f>
        <v>97.917817446460333</v>
      </c>
    </row>
    <row r="2336" spans="2:9">
      <c r="B2336" s="126">
        <f>B$2073+Sections!HI288</f>
        <v>3818.9248953699998</v>
      </c>
      <c r="C2336" s="126">
        <f>Sections!HJ288</f>
        <v>38.851599871933693</v>
      </c>
      <c r="D2336" s="126">
        <f>Sections!HK288</f>
        <v>139.8657595389613</v>
      </c>
      <c r="E2336" s="8">
        <f>Sections!HL288</f>
        <v>2</v>
      </c>
      <c r="F2336" s="120">
        <f>Sections!HZ288</f>
        <v>-9.4051517429200544</v>
      </c>
      <c r="G2336" s="126">
        <f>Sections!HS288</f>
        <v>271.70042626959088</v>
      </c>
      <c r="H2336" s="126">
        <f>Sections!HQ288</f>
        <v>38.608762077059637</v>
      </c>
      <c r="I2336" s="126">
        <f>I2335+Sections!HR288</f>
        <v>97.943637103762185</v>
      </c>
    </row>
    <row r="2337" spans="2:9">
      <c r="B2337" s="126">
        <f>B$2073+Sections!HI289</f>
        <v>3819.9248953699998</v>
      </c>
      <c r="C2337" s="126">
        <f>Sections!HJ289</f>
        <v>38.608762077059637</v>
      </c>
      <c r="D2337" s="126">
        <f>Sections!HK289</f>
        <v>138.99154347741469</v>
      </c>
      <c r="E2337" s="8">
        <f>Sections!HL289</f>
        <v>2</v>
      </c>
      <c r="F2337" s="120">
        <f>Sections!HZ289</f>
        <v>-9.4179769498422186</v>
      </c>
      <c r="G2337" s="126">
        <f>Sections!HS289</f>
        <v>268.3145716421397</v>
      </c>
      <c r="H2337" s="126">
        <f>Sections!HQ289</f>
        <v>38.364052904031318</v>
      </c>
      <c r="I2337" s="126">
        <f>I2336+Sections!HR289</f>
        <v>97.969620303161761</v>
      </c>
    </row>
    <row r="2338" spans="2:9">
      <c r="B2338" s="126">
        <f>B$2073+Sections!HI290</f>
        <v>3820.9248953699998</v>
      </c>
      <c r="C2338" s="126">
        <f>Sections!HJ290</f>
        <v>38.364052904031318</v>
      </c>
      <c r="D2338" s="126">
        <f>Sections!HK290</f>
        <v>138.11059045451276</v>
      </c>
      <c r="E2338" s="8">
        <f>Sections!HL290</f>
        <v>2</v>
      </c>
      <c r="F2338" s="120">
        <f>Sections!HZ290</f>
        <v>-9.430819645682913</v>
      </c>
      <c r="G2338" s="126">
        <f>Sections!HS290</f>
        <v>264.92409994019647</v>
      </c>
      <c r="H2338" s="126">
        <f>Sections!HQ290</f>
        <v>38.117435852008036</v>
      </c>
      <c r="I2338" s="126">
        <f>I2337+Sections!HR290</f>
        <v>97.995770421739863</v>
      </c>
    </row>
    <row r="2339" spans="2:9">
      <c r="B2339" s="126">
        <f>B$2073+Sections!HI291</f>
        <v>3821.9248953699998</v>
      </c>
      <c r="C2339" s="126">
        <f>Sections!HJ291</f>
        <v>38.117435852008036</v>
      </c>
      <c r="D2339" s="126">
        <f>Sections!HK291</f>
        <v>137.22276906722894</v>
      </c>
      <c r="E2339" s="8">
        <f>Sections!HL291</f>
        <v>2</v>
      </c>
      <c r="F2339" s="120">
        <f>Sections!HZ291</f>
        <v>-9.4436798542906626</v>
      </c>
      <c r="G2339" s="126">
        <f>Sections!HS291</f>
        <v>261.52900486775053</v>
      </c>
      <c r="H2339" s="126">
        <f>Sections!HQ291</f>
        <v>37.868873183966883</v>
      </c>
      <c r="I2339" s="126">
        <f>I2338+Sections!HR291</f>
        <v>98.022090952706208</v>
      </c>
    </row>
    <row r="2340" spans="2:9">
      <c r="B2340" s="126">
        <f>B$2073+Sections!HI292</f>
        <v>3822.9248953699998</v>
      </c>
      <c r="C2340" s="126">
        <f>Sections!HJ292</f>
        <v>37.868873183966883</v>
      </c>
      <c r="D2340" s="126">
        <f>Sections!HK292</f>
        <v>136.32794346228079</v>
      </c>
      <c r="E2340" s="8">
        <f>Sections!HL292</f>
        <v>2</v>
      </c>
      <c r="F2340" s="120">
        <f>Sections!HZ292</f>
        <v>-9.4565575995465139</v>
      </c>
      <c r="G2340" s="126">
        <f>Sections!HS292</f>
        <v>258.12928012020586</v>
      </c>
      <c r="H2340" s="126">
        <f>Sections!HQ292</f>
        <v>37.618325866846774</v>
      </c>
      <c r="I2340" s="126">
        <f>I2339+Sections!HR292</f>
        <v>98.048585511057141</v>
      </c>
    </row>
    <row r="2341" spans="2:9">
      <c r="B2341" s="126">
        <f>B$2073+Sections!HI293</f>
        <v>3823.9248953699998</v>
      </c>
      <c r="C2341" s="126">
        <f>Sections!HJ293</f>
        <v>37.618325866846774</v>
      </c>
      <c r="D2341" s="126">
        <f>Sections!HK293</f>
        <v>135.42597312064839</v>
      </c>
      <c r="E2341" s="8">
        <f>Sections!HL293</f>
        <v>2</v>
      </c>
      <c r="F2341" s="120">
        <f>Sections!HZ293</f>
        <v>-9.4694529053640775</v>
      </c>
      <c r="G2341" s="126">
        <f>Sections!HS293</f>
        <v>254.72491938436914</v>
      </c>
      <c r="H2341" s="126">
        <f>Sections!HQ293</f>
        <v>37.365753507905403</v>
      </c>
      <c r="I2341" s="126">
        <f>I2340+Sections!HR293</f>
        <v>98.075257839592439</v>
      </c>
    </row>
    <row r="2342" spans="2:9">
      <c r="B2342" s="126">
        <f>B$2073+Sections!HI294</f>
        <v>3824.9248953699998</v>
      </c>
      <c r="C2342" s="126">
        <f>Sections!HJ294</f>
        <v>37.365753507905403</v>
      </c>
      <c r="D2342" s="126">
        <f>Sections!HK294</f>
        <v>134.51671262845946</v>
      </c>
      <c r="E2342" s="8">
        <f>Sections!HL294</f>
        <v>2</v>
      </c>
      <c r="F2342" s="120">
        <f>Sections!HZ294</f>
        <v>-9.4823657956895726</v>
      </c>
      <c r="G2342" s="126">
        <f>Sections!HS294</f>
        <v>251.31591633843809</v>
      </c>
      <c r="H2342" s="126">
        <f>Sections!HQ294</f>
        <v>37.111114286991786</v>
      </c>
      <c r="I2342" s="126">
        <f>I2341+Sections!HR294</f>
        <v>98.102111815319617</v>
      </c>
    </row>
    <row r="2343" spans="2:9">
      <c r="B2343" s="126">
        <f>B$2073+Sections!HI295</f>
        <v>3825.9248953699998</v>
      </c>
      <c r="C2343" s="126">
        <f>Sections!HJ295</f>
        <v>37.111114286991786</v>
      </c>
      <c r="D2343" s="126">
        <f>Sections!HK295</f>
        <v>133.60001143317044</v>
      </c>
      <c r="E2343" s="8">
        <f>Sections!HL295</f>
        <v>2</v>
      </c>
      <c r="F2343" s="120">
        <f>Sections!HZ295</f>
        <v>-9.4952962945018768</v>
      </c>
      <c r="G2343" s="126">
        <f>Sections!HS295</f>
        <v>247.90226465198984</v>
      </c>
      <c r="H2343" s="126">
        <f>Sections!HQ295</f>
        <v>36.854364884409037</v>
      </c>
      <c r="I2343" s="126">
        <f>I2342+Sections!HR295</f>
        <v>98.129151456276517</v>
      </c>
    </row>
    <row r="2344" spans="2:9">
      <c r="B2344" s="126">
        <f>B$2073+Sections!HI296</f>
        <v>3826.9248953699998</v>
      </c>
      <c r="C2344" s="126">
        <f>Sections!HJ296</f>
        <v>36.854364884409037</v>
      </c>
      <c r="D2344" s="126">
        <f>Sections!HK296</f>
        <v>132.67571358387255</v>
      </c>
      <c r="E2344" s="8">
        <f>Sections!HL296</f>
        <v>2</v>
      </c>
      <c r="F2344" s="120">
        <f>Sections!HZ296</f>
        <v>-9.5082444258125616</v>
      </c>
      <c r="G2344" s="126">
        <f>Sections!HS296</f>
        <v>244.48395798596914</v>
      </c>
      <c r="H2344" s="126">
        <f>Sections!HQ296</f>
        <v>36.595460404011</v>
      </c>
      <c r="I2344" s="126">
        <f>I2343+Sections!HR296</f>
        <v>98.156380928806186</v>
      </c>
    </row>
    <row r="2345" spans="2:9">
      <c r="B2345" s="126">
        <f>B$2073+Sections!HI297</f>
        <v>3827.9248953699998</v>
      </c>
      <c r="C2345" s="126">
        <f>Sections!HJ297</f>
        <v>36.595460404011</v>
      </c>
      <c r="D2345" s="126">
        <f>Sections!HK297</f>
        <v>131.74365745443961</v>
      </c>
      <c r="E2345" s="8">
        <f>Sections!HL297</f>
        <v>2</v>
      </c>
      <c r="F2345" s="120">
        <f>Sections!HZ297</f>
        <v>-9.5212102136659418</v>
      </c>
      <c r="G2345" s="126">
        <f>Sections!HS297</f>
        <v>241.06098999267667</v>
      </c>
      <c r="H2345" s="126">
        <f>Sections!HQ297</f>
        <v>36.334354291141672</v>
      </c>
      <c r="I2345" s="126">
        <f>I2344+Sections!HR297</f>
        <v>98.183804555321075</v>
      </c>
    </row>
    <row r="2346" spans="2:9">
      <c r="B2346" s="126">
        <f>B$2073+Sections!HI298</f>
        <v>3828.9248953699998</v>
      </c>
      <c r="C2346" s="126">
        <f>Sections!HJ298</f>
        <v>36.334354291141672</v>
      </c>
      <c r="D2346" s="126">
        <f>Sections!HK298</f>
        <v>130.80367544811003</v>
      </c>
      <c r="E2346" s="8">
        <f>Sections!HL298</f>
        <v>2</v>
      </c>
      <c r="F2346" s="120">
        <f>Sections!HZ298</f>
        <v>-9.5341936821391222</v>
      </c>
      <c r="G2346" s="126">
        <f>Sections!HS298</f>
        <v>237.63335431575695</v>
      </c>
      <c r="H2346" s="126">
        <f>Sections!HQ298</f>
        <v>36.070998244987997</v>
      </c>
      <c r="I2346" s="126">
        <f>I2345+Sections!HR298</f>
        <v>98.211426822597545</v>
      </c>
    </row>
    <row r="2347" spans="2:9">
      <c r="B2347" s="126">
        <f>B$2073+Sections!HI299</f>
        <v>3829.9248953699998</v>
      </c>
      <c r="C2347" s="126">
        <f>Sections!HJ299</f>
        <v>36.070998244987997</v>
      </c>
      <c r="D2347" s="126">
        <f>Sections!HK299</f>
        <v>129.8555936819568</v>
      </c>
      <c r="E2347" s="8">
        <f>Sections!HL299</f>
        <v>2</v>
      </c>
      <c r="F2347" s="120">
        <f>Sections!HZ299</f>
        <v>-9.54719485534204</v>
      </c>
      <c r="G2347" s="126">
        <f>Sections!HS299</f>
        <v>234.20104459018688</v>
      </c>
      <c r="H2347" s="126">
        <f>Sections!HQ299</f>
        <v>35.805342124873533</v>
      </c>
      <c r="I2347" s="126">
        <f>I2346+Sections!HR299</f>
        <v>98.239252390645504</v>
      </c>
    </row>
    <row r="2348" spans="2:9">
      <c r="B2348" s="126">
        <f>B$2073+Sections!HI300</f>
        <v>3830.9248953699998</v>
      </c>
      <c r="C2348" s="126">
        <f>Sections!HJ300</f>
        <v>35.805342124873533</v>
      </c>
      <c r="D2348" s="126">
        <f>Sections!HK300</f>
        <v>128.89923164954473</v>
      </c>
      <c r="E2348" s="8">
        <f>Sections!HL300</f>
        <v>2</v>
      </c>
      <c r="F2348" s="120">
        <f>Sections!HZ300</f>
        <v>-9.5602137574175057</v>
      </c>
      <c r="G2348" s="126">
        <f>Sections!HS300</f>
        <v>230.76405444226376</v>
      </c>
      <c r="H2348" s="126">
        <f>Sections!HQ300</f>
        <v>35.537333849972597</v>
      </c>
      <c r="I2348" s="126">
        <f>I2347+Sections!HR300</f>
        <v>98.267286102202732</v>
      </c>
    </row>
    <row r="2349" spans="2:9">
      <c r="B2349" s="126">
        <f>B$2073+Sections!HI301</f>
        <v>3831.9248953699998</v>
      </c>
      <c r="C2349" s="126">
        <f>Sections!HJ301</f>
        <v>35.537333849972597</v>
      </c>
      <c r="D2349" s="126">
        <f>Sections!HK301</f>
        <v>127.93440185990136</v>
      </c>
      <c r="E2349" s="8">
        <f>Sections!HL301</f>
        <v>2</v>
      </c>
      <c r="F2349" s="120">
        <f>Sections!HZ301</f>
        <v>-9.5732504125412579</v>
      </c>
      <c r="G2349" s="126">
        <f>Sections!HS301</f>
        <v>227.32237748959346</v>
      </c>
      <c r="H2349" s="126">
        <f>Sections!HQ301</f>
        <v>35.266919291870757</v>
      </c>
      <c r="I2349" s="126">
        <f>I2348+Sections!HR301</f>
        <v>98.295532992908477</v>
      </c>
    </row>
    <row r="2350" spans="2:9">
      <c r="B2350" s="126">
        <f>B$2073+Sections!HI302</f>
        <v>3832.9248953699998</v>
      </c>
      <c r="C2350" s="126">
        <f>Sections!HJ302</f>
        <v>35.266919291870757</v>
      </c>
      <c r="D2350" s="126">
        <f>Sections!HK302</f>
        <v>126.96090945073473</v>
      </c>
      <c r="E2350" s="8">
        <f>Sections!HL302</f>
        <v>2</v>
      </c>
      <c r="F2350" s="120">
        <f>Sections!HZ302</f>
        <v>-9.5863048449219956</v>
      </c>
      <c r="G2350" s="126">
        <f>Sections!HS302</f>
        <v>223.87600734107863</v>
      </c>
      <c r="H2350" s="126">
        <f>Sections!HQ302</f>
        <v>34.994042159337376</v>
      </c>
      <c r="I2350" s="126">
        <f>I2349+Sections!HR302</f>
        <v>98.32399830221668</v>
      </c>
    </row>
    <row r="2351" spans="2:9">
      <c r="B2351" s="126">
        <f>B$2073+Sections!HI303</f>
        <v>3833.9248953699998</v>
      </c>
      <c r="C2351" s="126">
        <f>Sections!HJ303</f>
        <v>34.994042159337376</v>
      </c>
      <c r="D2351" s="126">
        <f>Sections!HK303</f>
        <v>125.97855177361456</v>
      </c>
      <c r="E2351" s="8">
        <f>Sections!HL303</f>
        <v>2</v>
      </c>
      <c r="F2351" s="120">
        <f>Sections!HZ303</f>
        <v>-9.5993770788014352</v>
      </c>
      <c r="G2351" s="126">
        <f>Sections!HS303</f>
        <v>220.42493759690669</v>
      </c>
      <c r="H2351" s="126">
        <f>Sections!HQ303</f>
        <v>34.718643874608333</v>
      </c>
      <c r="I2351" s="126">
        <f>I2350+Sections!HR303</f>
        <v>98.352687485115553</v>
      </c>
    </row>
    <row r="2352" spans="2:9">
      <c r="B2352" s="126">
        <f>B$2073+Sections!HI304</f>
        <v>3834.9248953699998</v>
      </c>
      <c r="C2352" s="126">
        <f>Sections!HJ304</f>
        <v>34.718643874608333</v>
      </c>
      <c r="D2352" s="126">
        <f>Sections!HK304</f>
        <v>124.98711794859</v>
      </c>
      <c r="E2352" s="8">
        <f>Sections!HL304</f>
        <v>2</v>
      </c>
      <c r="F2352" s="120">
        <f>Sections!HZ304</f>
        <v>-9.6124671384543454</v>
      </c>
      <c r="G2352" s="126">
        <f>Sections!HS304</f>
        <v>216.96916184853816</v>
      </c>
      <c r="H2352" s="126">
        <f>Sections!HQ304</f>
        <v>34.44066344040094</v>
      </c>
      <c r="I2352" s="126">
        <f>I2351+Sections!HR304</f>
        <v>98.381606224727705</v>
      </c>
    </row>
    <row r="2353" spans="2:9">
      <c r="B2353" s="126">
        <f>B$2073+Sections!HI305</f>
        <v>3835.9248953699998</v>
      </c>
      <c r="C2353" s="126">
        <f>Sections!HJ305</f>
        <v>34.44066344040094</v>
      </c>
      <c r="D2353" s="126">
        <f>Sections!HK305</f>
        <v>123.98638838544339</v>
      </c>
      <c r="E2353" s="8">
        <f>Sections!HL305</f>
        <v>2</v>
      </c>
      <c r="F2353" s="120">
        <f>Sections!HZ305</f>
        <v>-9.6255750481886011</v>
      </c>
      <c r="G2353" s="126">
        <f>Sections!HS305</f>
        <v>213.50867367869455</v>
      </c>
      <c r="H2353" s="126">
        <f>Sections!HQ305</f>
        <v>34.160037296797448</v>
      </c>
      <c r="I2353" s="126">
        <f>I2352+Sections!HR305</f>
        <v>98.410760445872782</v>
      </c>
    </row>
    <row r="2354" spans="2:9">
      <c r="B2354" s="126">
        <f>B$2073+Sections!HI306</f>
        <v>3836.9248953699998</v>
      </c>
      <c r="C2354" s="126">
        <f>Sections!HJ306</f>
        <v>34.160037296797448</v>
      </c>
      <c r="D2354" s="126">
        <f>Sections!HK306</f>
        <v>122.97613426847082</v>
      </c>
      <c r="E2354" s="8">
        <f>Sections!HL306</f>
        <v>2</v>
      </c>
      <c r="F2354" s="120">
        <f>Sections!HZ306</f>
        <v>-9.6387008323452221</v>
      </c>
      <c r="G2354" s="126">
        <f>Sections!HS306</f>
        <v>210.04346666134666</v>
      </c>
      <c r="H2354" s="126">
        <f>Sections!HQ306</f>
        <v>33.876699167036662</v>
      </c>
      <c r="I2354" s="126">
        <f>I2353+Sections!HR306</f>
        <v>98.440156329684214</v>
      </c>
    </row>
    <row r="2355" spans="2:9">
      <c r="B2355" s="126">
        <f>B$2073+Sections!HI307</f>
        <v>3837.9248953699998</v>
      </c>
      <c r="C2355" s="126">
        <f>Sections!HJ307</f>
        <v>33.876699167036662</v>
      </c>
      <c r="D2355" s="126">
        <f>Sections!HK307</f>
        <v>121.95611700133199</v>
      </c>
      <c r="E2355" s="8">
        <f>Sections!HL307</f>
        <v>2</v>
      </c>
      <c r="F2355" s="120">
        <f>Sections!HZ307</f>
        <v>-9.6518445152984214</v>
      </c>
      <c r="G2355" s="126">
        <f>Sections!HS307</f>
        <v>206.57353436170243</v>
      </c>
      <c r="H2355" s="126">
        <f>Sections!HQ307</f>
        <v>33.590579891143669</v>
      </c>
      <c r="I2355" s="126">
        <f>I2354+Sections!HR307</f>
        <v>98.46980032938184</v>
      </c>
    </row>
    <row r="2356" spans="2:9">
      <c r="B2356" s="126">
        <f>B$2073+Sections!HI308</f>
        <v>3838.9248953699998</v>
      </c>
      <c r="C2356" s="126">
        <f>Sections!HJ308</f>
        <v>33.590579891143669</v>
      </c>
      <c r="D2356" s="126">
        <f>Sections!HK308</f>
        <v>120.92608760811721</v>
      </c>
      <c r="E2356" s="8">
        <f>Sections!HL308</f>
        <v>2</v>
      </c>
      <c r="F2356" s="120">
        <f>Sections!HZ308</f>
        <v>-9.6650061214556455</v>
      </c>
      <c r="G2356" s="126">
        <f>Sections!HS308</f>
        <v>203.09887033619498</v>
      </c>
      <c r="H2356" s="126">
        <f>Sections!HQ308</f>
        <v>33.30160724620351</v>
      </c>
      <c r="I2356" s="126">
        <f>I2355+Sections!HR308</f>
        <v>98.499699187314135</v>
      </c>
    </row>
    <row r="2357" spans="2:9">
      <c r="B2357" s="126">
        <f>B$2073+Sections!HI309</f>
        <v>3839.9248953699998</v>
      </c>
      <c r="C2357" s="126">
        <f>Sections!HJ309</f>
        <v>33.30160724620351</v>
      </c>
      <c r="D2357" s="126">
        <f>Sections!HK309</f>
        <v>119.88578608633264</v>
      </c>
      <c r="E2357" s="8">
        <f>Sections!HL309</f>
        <v>2</v>
      </c>
      <c r="F2357" s="120">
        <f>Sections!HZ309</f>
        <v>-9.6781856752576303</v>
      </c>
      <c r="G2357" s="126">
        <f>Sections!HS309</f>
        <v>199.61946813247093</v>
      </c>
      <c r="H2357" s="126">
        <f>Sections!HQ309</f>
        <v>33.009705751943301</v>
      </c>
      <c r="I2357" s="126">
        <f>I2356+Sections!HR309</f>
        <v>98.529859953397235</v>
      </c>
    </row>
    <row r="2358" spans="2:9">
      <c r="B2358" s="126">
        <f>B$2073+Sections!HI310</f>
        <v>3840.9248953699998</v>
      </c>
      <c r="C2358" s="126">
        <f>Sections!HJ310</f>
        <v>33.009705751943301</v>
      </c>
      <c r="D2358" s="126">
        <f>Sections!HK310</f>
        <v>118.83494070699588</v>
      </c>
      <c r="E2358" s="8">
        <f>Sections!HL310</f>
        <v>2</v>
      </c>
      <c r="F2358" s="120">
        <f>Sections!HZ310</f>
        <v>-9.6913832011784375</v>
      </c>
      <c r="G2358" s="126">
        <f>Sections!HS310</f>
        <v>196.13532128937814</v>
      </c>
      <c r="H2358" s="126">
        <f>Sections!HQ310</f>
        <v>32.714796460126749</v>
      </c>
      <c r="I2358" s="126">
        <f>I2357+Sections!HR310</f>
        <v>98.560290005093123</v>
      </c>
    </row>
    <row r="2359" spans="2:9">
      <c r="B2359" s="126">
        <f>B$2073+Sections!HI311</f>
        <v>3841.9248953699998</v>
      </c>
      <c r="C2359" s="126">
        <f>Sections!HJ311</f>
        <v>32.714796460126749</v>
      </c>
      <c r="D2359" s="126">
        <f>Sections!HK311</f>
        <v>117.77326725645629</v>
      </c>
      <c r="E2359" s="8">
        <f>Sections!HL311</f>
        <v>2</v>
      </c>
      <c r="F2359" s="120">
        <f>Sections!HZ311</f>
        <v>-9.704598723725498</v>
      </c>
      <c r="G2359" s="126">
        <f>Sections!HS311</f>
        <v>192.64642333695389</v>
      </c>
      <c r="H2359" s="126">
        <f>Sections!HQ311</f>
        <v>32.416796726081223</v>
      </c>
      <c r="I2359" s="126">
        <f>I2358+Sections!HR311</f>
        <v>98.590997069087123</v>
      </c>
    </row>
    <row r="2360" spans="2:9">
      <c r="B2360" s="126">
        <f>B$2073+Sections!HI312</f>
        <v>3842.9248953699998</v>
      </c>
      <c r="C2360" s="126">
        <f>Sections!HJ312</f>
        <v>32.416796726081223</v>
      </c>
      <c r="D2360" s="126">
        <f>Sections!HK312</f>
        <v>116.70046821389241</v>
      </c>
      <c r="E2360" s="8">
        <f>Sections!HL312</f>
        <v>1</v>
      </c>
      <c r="F2360" s="120">
        <f>Sections!HZ312</f>
        <v>-9.71783226743967</v>
      </c>
      <c r="G2360" s="126">
        <f>Sections!HS312</f>
        <v>189.15276779641263</v>
      </c>
      <c r="H2360" s="126">
        <f>Sections!HQ312</f>
        <v>32.11561996046769</v>
      </c>
      <c r="I2360" s="126">
        <f>I2359+Sections!HR312</f>
        <v>98.621989244844528</v>
      </c>
    </row>
    <row r="2361" spans="2:9">
      <c r="B2361" s="126">
        <f>B$2073+Sections!HI313</f>
        <v>3843.9248953699998</v>
      </c>
      <c r="C2361" s="126">
        <f>Sections!HJ313</f>
        <v>32.11561996046769</v>
      </c>
      <c r="D2361" s="126">
        <f>Sections!HK313</f>
        <v>115.61623185768369</v>
      </c>
      <c r="E2361" s="8">
        <f>Sections!HL313</f>
        <v>1</v>
      </c>
      <c r="F2361" s="120">
        <f>Sections!HZ313</f>
        <v>-9.7310838568952693</v>
      </c>
      <c r="G2361" s="126">
        <f>Sections!HS313</f>
        <v>185.65434818013429</v>
      </c>
      <c r="H2361" s="126">
        <f>Sections!HQ313</f>
        <v>31.8111753591627</v>
      </c>
      <c r="I2361" s="126">
        <f>I2360+Sections!HR313</f>
        <v>98.653275030249532</v>
      </c>
    </row>
    <row r="2362" spans="2:9">
      <c r="B2362" s="126">
        <f>B$2073+Sections!HI314</f>
        <v>3844.9248953699998</v>
      </c>
      <c r="C2362" s="126">
        <f>Sections!HJ314</f>
        <v>31.8111753591627</v>
      </c>
      <c r="D2362" s="126">
        <f>Sections!HK314</f>
        <v>114.52023129298573</v>
      </c>
      <c r="E2362" s="8">
        <f>Sections!HL314</f>
        <v>1</v>
      </c>
      <c r="F2362" s="120">
        <f>Sections!HZ314</f>
        <v>-9.7443535167001265</v>
      </c>
      <c r="G2362" s="126">
        <f>Sections!HS314</f>
        <v>182.15115799165201</v>
      </c>
      <c r="H2362" s="126">
        <f>Sections!HQ314</f>
        <v>31.503367608844613</v>
      </c>
      <c r="I2362" s="126">
        <f>I2361+Sections!HR314</f>
        <v>98.684863349555741</v>
      </c>
    </row>
    <row r="2363" spans="2:9">
      <c r="B2363" s="126">
        <f>B$2073+Sections!HI315</f>
        <v>3845.9248953699998</v>
      </c>
      <c r="C2363" s="126">
        <f>Sections!HJ315</f>
        <v>31.503367608844613</v>
      </c>
      <c r="D2363" s="126">
        <f>Sections!HK315</f>
        <v>113.41212339184061</v>
      </c>
      <c r="E2363" s="8">
        <f>Sections!HL315</f>
        <v>1</v>
      </c>
      <c r="F2363" s="120">
        <f>Sections!HZ315</f>
        <v>-9.7576412714956273</v>
      </c>
      <c r="G2363" s="126">
        <f>Sections!HS315</f>
        <v>178.64319072563998</v>
      </c>
      <c r="H2363" s="126">
        <f>Sections!HQ315</f>
        <v>31.192096565556614</v>
      </c>
      <c r="I2363" s="126">
        <f>I2362+Sections!HR315</f>
        <v>98.716763583908204</v>
      </c>
    </row>
    <row r="2364" spans="2:9">
      <c r="B2364" s="126">
        <f>B$2073+Sections!HI316</f>
        <v>3846.9248953699998</v>
      </c>
      <c r="C2364" s="126">
        <f>Sections!HJ316</f>
        <v>31.192096565556614</v>
      </c>
      <c r="D2364" s="126">
        <f>Sections!HK316</f>
        <v>112.29154763600381</v>
      </c>
      <c r="E2364" s="8">
        <f>Sections!HL316</f>
        <v>1</v>
      </c>
      <c r="F2364" s="120">
        <f>Sections!HZ316</f>
        <v>-9.7709471459567574</v>
      </c>
      <c r="G2364" s="126">
        <f>Sections!HS316</f>
        <v>175.13043986790157</v>
      </c>
      <c r="H2364" s="126">
        <f>Sections!HQ316</f>
        <v>30.877256903149529</v>
      </c>
      <c r="I2364" s="126">
        <f>I2363+Sections!HR316</f>
        <v>98.748985604732184</v>
      </c>
    </row>
    <row r="2365" spans="2:9">
      <c r="B2365" s="126">
        <f>B$2073+Sections!HI317</f>
        <v>3847.9248953699998</v>
      </c>
      <c r="C2365" s="126">
        <f>Sections!HJ317</f>
        <v>30.877256903149529</v>
      </c>
      <c r="D2365" s="126">
        <f>Sections!HK317</f>
        <v>111.15812485133831</v>
      </c>
      <c r="E2365" s="8">
        <f>Sections!HL317</f>
        <v>1</v>
      </c>
      <c r="F2365" s="120">
        <f>Sections!HZ317</f>
        <v>-9.7842711647921519</v>
      </c>
      <c r="G2365" s="126">
        <f>Sections!HS317</f>
        <v>171.61289889535715</v>
      </c>
      <c r="H2365" s="126">
        <f>Sections!HQ317</f>
        <v>30.558737728078871</v>
      </c>
      <c r="I2365" s="126">
        <f>I2364+Sections!HR317</f>
        <v>98.781539810324603</v>
      </c>
    </row>
    <row r="2366" spans="2:9">
      <c r="B2366" s="126">
        <f>B$2073+Sections!HI318</f>
        <v>3848.9248953699998</v>
      </c>
      <c r="C2366" s="126">
        <f>Sections!HJ318</f>
        <v>30.558737728078871</v>
      </c>
      <c r="D2366" s="126">
        <f>Sections!HK318</f>
        <v>110.01145582108394</v>
      </c>
      <c r="E2366" s="8">
        <f>Sections!HL318</f>
        <v>1</v>
      </c>
      <c r="F2366" s="120">
        <f>Sections!HZ318</f>
        <v>-9.7976133527441416</v>
      </c>
      <c r="G2366" s="126">
        <f>Sections!HS318</f>
        <v>168.09056127603196</v>
      </c>
      <c r="H2366" s="126">
        <f>Sections!HQ318</f>
        <v>30.236422156532058</v>
      </c>
      <c r="I2366" s="126">
        <f>I2365+Sections!HR318</f>
        <v>98.814437166031794</v>
      </c>
    </row>
    <row r="2367" spans="2:9">
      <c r="B2367" s="126">
        <f>B$2073+Sections!HI319</f>
        <v>3849.9248953699998</v>
      </c>
      <c r="C2367" s="126">
        <f>Sections!HJ319</f>
        <v>30.236422156532058</v>
      </c>
      <c r="D2367" s="126">
        <f>Sections!HK319</f>
        <v>108.85111976351541</v>
      </c>
      <c r="E2367" s="8">
        <f>Sections!HL319</f>
        <v>1</v>
      </c>
      <c r="F2367" s="120">
        <f>Sections!HZ319</f>
        <v>-9.8109737345887922</v>
      </c>
      <c r="G2367" s="126">
        <f>Sections!HS319</f>
        <v>164.56342046904408</v>
      </c>
      <c r="H2367" s="126">
        <f>Sections!HQ319</f>
        <v>29.910186849280048</v>
      </c>
      <c r="I2367" s="126">
        <f>I2366+Sections!HR319</f>
        <v>98.84768924845271</v>
      </c>
    </row>
    <row r="2368" spans="2:9">
      <c r="B2368" s="126">
        <f>B$2073+Sections!HI320</f>
        <v>3850.9248953699998</v>
      </c>
      <c r="C2368" s="126">
        <f>Sections!HJ320</f>
        <v>29.910186849280048</v>
      </c>
      <c r="D2368" s="126">
        <f>Sections!HK320</f>
        <v>107.67667265740818</v>
      </c>
      <c r="E2368" s="8">
        <f>Sections!HL320</f>
        <v>1</v>
      </c>
      <c r="F2368" s="120">
        <f>Sections!HZ320</f>
        <v>-9.8243523351359592</v>
      </c>
      <c r="G2368" s="126">
        <f>Sections!HS320</f>
        <v>161.03146992459213</v>
      </c>
      <c r="H2368" s="126">
        <f>Sections!HQ320</f>
        <v>29.579901498966713</v>
      </c>
      <c r="I2368" s="126">
        <f>I2367+Sections!HR320</f>
        <v>98.881308294171589</v>
      </c>
    </row>
    <row r="2369" spans="2:9">
      <c r="B2369" s="126">
        <f>B$2073+Sections!HI321</f>
        <v>3851.9248953699998</v>
      </c>
      <c r="C2369" s="126">
        <f>Sections!HJ321</f>
        <v>29.579901498966713</v>
      </c>
      <c r="D2369" s="126">
        <f>Sections!HK321</f>
        <v>106.48764539628017</v>
      </c>
      <c r="E2369" s="8">
        <f>Sections!HL321</f>
        <v>1</v>
      </c>
      <c r="F2369" s="120">
        <f>Sections!HZ321</f>
        <v>-9.837749179229327</v>
      </c>
      <c r="G2369" s="126">
        <f>Sections!HS321</f>
        <v>157.49470308394316</v>
      </c>
      <c r="H2369" s="126">
        <f>Sections!HQ321</f>
        <v>29.245428263749439</v>
      </c>
      <c r="I2369" s="126">
        <f>I2368+Sections!HR321</f>
        <v>98.915307253600588</v>
      </c>
    </row>
    <row r="2370" spans="2:9">
      <c r="B2370" s="126">
        <f>B$2073+Sections!HI322</f>
        <v>3852.9248953699998</v>
      </c>
      <c r="C2370" s="126">
        <f>Sections!HJ322</f>
        <v>29.245428263749439</v>
      </c>
      <c r="D2370" s="126">
        <f>Sections!HK322</f>
        <v>105.28354174949799</v>
      </c>
      <c r="E2370" s="8">
        <f>Sections!HL322</f>
        <v>1</v>
      </c>
      <c r="F2370" s="120">
        <f>Sections!HZ322</f>
        <v>-9.851164291746457</v>
      </c>
      <c r="G2370" s="126">
        <f>Sections!HS322</f>
        <v>153.95311337942061</v>
      </c>
      <c r="H2370" s="126">
        <f>Sections!HQ322</f>
        <v>28.906621140261649</v>
      </c>
      <c r="I2370" s="126">
        <f>I2369+Sections!HR322</f>
        <v>98.949699850602713</v>
      </c>
    </row>
    <row r="2371" spans="2:9">
      <c r="B2371" s="126">
        <f>B$2073+Sections!HI323</f>
        <v>3853.9248953699998</v>
      </c>
      <c r="C2371" s="126">
        <f>Sections!HJ323</f>
        <v>28.906621140261649</v>
      </c>
      <c r="D2371" s="126">
        <f>Sections!HK323</f>
        <v>104.06383610494194</v>
      </c>
      <c r="E2371" s="8">
        <f>Sections!HL323</f>
        <v>1</v>
      </c>
      <c r="F2371" s="120">
        <f>Sections!HZ323</f>
        <v>-9.864597697598839</v>
      </c>
      <c r="G2371" s="126">
        <f>Sections!HS323</f>
        <v>150.40669423439189</v>
      </c>
      <c r="H2371" s="126">
        <f>Sections!HQ323</f>
        <v>28.563325267752422</v>
      </c>
      <c r="I2371" s="126">
        <f>I2370+Sections!HR323</f>
        <v>98.984500648672039</v>
      </c>
    </row>
    <row r="2372" spans="2:9">
      <c r="B2372" s="126">
        <f>B$2073+Sections!HI324</f>
        <v>3854.9248953699998</v>
      </c>
      <c r="C2372" s="126">
        <f>Sections!HJ324</f>
        <v>28.563325267752422</v>
      </c>
      <c r="D2372" s="126">
        <f>Sections!HK324</f>
        <v>102.82797096390873</v>
      </c>
      <c r="E2372" s="8">
        <f>Sections!HL324</f>
        <v>1</v>
      </c>
      <c r="F2372" s="120">
        <f>Sections!HZ324</f>
        <v>-9.8780494217319283</v>
      </c>
      <c r="G2372" s="126">
        <f>Sections!HS324</f>
        <v>146.85543906325631</v>
      </c>
      <c r="H2372" s="126">
        <f>Sections!HQ324</f>
        <v>28.215376153933516</v>
      </c>
      <c r="I2372" s="126">
        <f>I2371+Sections!HR324</f>
        <v>99.019725124574478</v>
      </c>
    </row>
    <row r="2373" spans="2:9">
      <c r="B2373" s="126">
        <f>B$2073+Sections!HI325</f>
        <v>3855.9248953699998</v>
      </c>
      <c r="C2373" s="126">
        <f>Sections!HJ325</f>
        <v>28.215376153933516</v>
      </c>
      <c r="D2373" s="126">
        <f>Sections!HK325</f>
        <v>101.57535415416066</v>
      </c>
      <c r="E2373" s="8">
        <f>Sections!HL325</f>
        <v>1</v>
      </c>
      <c r="F2373" s="120">
        <f>Sections!HZ325</f>
        <v>-9.8915194891251996</v>
      </c>
      <c r="G2373" s="126">
        <f>Sections!HS325</f>
        <v>143.29934127143281</v>
      </c>
      <c r="H2373" s="126">
        <f>Sections!HQ325</f>
        <v>27.862598811484002</v>
      </c>
      <c r="I2373" s="126">
        <f>I2372+Sections!HR325</f>
        <v>99.055389750503522</v>
      </c>
    </row>
    <row r="2374" spans="2:9">
      <c r="B2374" s="126">
        <f>B$2073+Sections!HI326</f>
        <v>3856.9248953699998</v>
      </c>
      <c r="C2374" s="126">
        <f>Sections!HJ326</f>
        <v>27.862598811484002</v>
      </c>
      <c r="D2374" s="126">
        <f>Sections!HK326</f>
        <v>100.30535572134241</v>
      </c>
      <c r="E2374" s="8">
        <f>Sections!HL326</f>
        <v>1</v>
      </c>
      <c r="F2374" s="120">
        <f>Sections!HZ326</f>
        <v>-9.9050079247921889</v>
      </c>
      <c r="G2374" s="126">
        <f>Sections!HS326</f>
        <v>139.73839425534774</v>
      </c>
      <c r="H2374" s="126">
        <f>Sections!HQ326</f>
        <v>27.504806792270426</v>
      </c>
      <c r="I2374" s="126">
        <f>I2373+Sections!HR326</f>
        <v>99.091512085985755</v>
      </c>
    </row>
    <row r="2375" spans="2:9">
      <c r="B2375" s="126">
        <f>B$2073+Sections!HI327</f>
        <v>3857.9248953699998</v>
      </c>
      <c r="C2375" s="126">
        <f>Sections!HJ327</f>
        <v>27.504806792270426</v>
      </c>
      <c r="D2375" s="126">
        <f>Sections!HK327</f>
        <v>99.017304452173533</v>
      </c>
      <c r="E2375" s="8">
        <f>Sections!HL327</f>
        <v>1</v>
      </c>
      <c r="F2375" s="120">
        <f>Sections!HZ327</f>
        <v>-9.918514753780542</v>
      </c>
      <c r="G2375" s="126">
        <f>Sections!HS327</f>
        <v>136.17259140242254</v>
      </c>
      <c r="H2375" s="126">
        <f>Sections!HQ327</f>
        <v>27.141801104063898</v>
      </c>
      <c r="I2375" s="126">
        <f>I2374+Sections!HR327</f>
        <v>99.128110880988629</v>
      </c>
    </row>
    <row r="2376" spans="2:9">
      <c r="B2376" s="126">
        <f>B$2073+Sections!HI328</f>
        <v>3858.9248953699998</v>
      </c>
      <c r="C2376" s="126">
        <f>Sections!HJ328</f>
        <v>27.141801104063898</v>
      </c>
      <c r="D2376" s="126">
        <f>Sections!HK328</f>
        <v>97.710483974630037</v>
      </c>
      <c r="E2376" s="8">
        <f>Sections!HL328</f>
        <v>1</v>
      </c>
      <c r="F2376" s="120">
        <f>Sections!HZ328</f>
        <v>-9.9320400011720604</v>
      </c>
      <c r="G2376" s="126">
        <f>Sections!HS328</f>
        <v>132.60192609106156</v>
      </c>
      <c r="H2376" s="126">
        <f>Sections!HQ328</f>
        <v>26.773368991783983</v>
      </c>
      <c r="I2376" s="126">
        <f>I2375+Sections!HR328</f>
        <v>99.165206191945529</v>
      </c>
    </row>
    <row r="2377" spans="2:9">
      <c r="B2377" s="126">
        <f>B$2073+Sections!HI329</f>
        <v>3859.9248953699998</v>
      </c>
      <c r="C2377" s="126">
        <f>Sections!HJ329</f>
        <v>26.773368991783983</v>
      </c>
      <c r="D2377" s="126">
        <f>Sections!HK329</f>
        <v>96.384128370422346</v>
      </c>
      <c r="E2377" s="8">
        <f>Sections!HL329</f>
        <v>1</v>
      </c>
      <c r="F2377" s="120">
        <f>Sections!HZ329</f>
        <v>-9.9455836920827494</v>
      </c>
      <c r="G2377" s="126">
        <f>Sections!HS329</f>
        <v>129.0263916906396</v>
      </c>
      <c r="H2377" s="126">
        <f>Sections!HQ329</f>
        <v>26.399282561957143</v>
      </c>
      <c r="I2377" s="126">
        <f>I2376+Sections!HR329</f>
        <v>99.202819512732788</v>
      </c>
    </row>
    <row r="2378" spans="2:9">
      <c r="B2378" s="126">
        <f>B$2073+Sections!HI330</f>
        <v>3860.9248953699998</v>
      </c>
      <c r="C2378" s="126">
        <f>Sections!HJ330</f>
        <v>26.399282561957143</v>
      </c>
      <c r="D2378" s="126">
        <f>Sections!HK330</f>
        <v>95.037417223045722</v>
      </c>
      <c r="E2378" s="8">
        <f>Sections!HL330</f>
        <v>1</v>
      </c>
      <c r="F2378" s="120">
        <f>Sections!HZ330</f>
        <v>-9.9591458516628624</v>
      </c>
      <c r="G2378" s="126">
        <f>Sections!HS330</f>
        <v>125.4459815614898</v>
      </c>
      <c r="H2378" s="126">
        <f>Sections!HQ330</f>
        <v>26.019297224996851</v>
      </c>
      <c r="I2378" s="126">
        <f>I2377+Sections!HR330</f>
        <v>99.24097392302258</v>
      </c>
    </row>
    <row r="2379" spans="2:9">
      <c r="B2379" s="126">
        <f>B$2073+Sections!HI331</f>
        <v>3861.9248953699998</v>
      </c>
      <c r="C2379" s="126">
        <f>Sections!HJ331</f>
        <v>26.019297224996851</v>
      </c>
      <c r="D2379" s="126">
        <f>Sections!HK331</f>
        <v>93.669470009988672</v>
      </c>
      <c r="E2379" s="8">
        <f>Sections!HL331</f>
        <v>1</v>
      </c>
      <c r="F2379" s="120">
        <f>Sections!HZ331</f>
        <v>-9.9727265050969471</v>
      </c>
      <c r="G2379" s="126">
        <f>Sections!HS331</f>
        <v>121.8606890548912</v>
      </c>
      <c r="H2379" s="126">
        <f>Sections!HQ331</f>
        <v>25.633149924902614</v>
      </c>
      <c r="I2379" s="126">
        <f>I2378+Sections!HR331</f>
        <v>99.279694256914908</v>
      </c>
    </row>
    <row r="2380" spans="2:9">
      <c r="B2380" s="126">
        <f>B$2073+Sections!HI332</f>
        <v>3862.9248953699998</v>
      </c>
      <c r="C2380" s="126">
        <f>Sections!HJ332</f>
        <v>25.633149924902614</v>
      </c>
      <c r="D2380" s="126">
        <f>Sections!HK332</f>
        <v>92.279339729649408</v>
      </c>
      <c r="E2380" s="8">
        <f>Sections!HL332</f>
        <v>1</v>
      </c>
      <c r="F2380" s="120">
        <f>Sections!HZ332</f>
        <v>-9.9863256776038991</v>
      </c>
      <c r="G2380" s="126">
        <f>Sections!HS332</f>
        <v>118.27050751305627</v>
      </c>
      <c r="H2380" s="126">
        <f>Sections!HQ332</f>
        <v>25.240557119788921</v>
      </c>
      <c r="I2380" s="126">
        <f>I2379+Sections!HR332</f>
        <v>99.319007295342459</v>
      </c>
    </row>
    <row r="2381" spans="2:9">
      <c r="B2381" s="126">
        <f>B$2073+Sections!HI333</f>
        <v>3863.9248953699998</v>
      </c>
      <c r="C2381" s="126">
        <f>Sections!HJ333</f>
        <v>25.240557119788921</v>
      </c>
      <c r="D2381" s="126">
        <f>Sections!HK333</f>
        <v>90.866005631240114</v>
      </c>
      <c r="E2381" s="8">
        <f>Sections!HL333</f>
        <v>1</v>
      </c>
      <c r="F2381" s="120">
        <f>Sections!HZ333</f>
        <v>-9.9999433944369951</v>
      </c>
      <c r="G2381" s="126">
        <f>Sections!HS333</f>
        <v>114.67543026911888</v>
      </c>
      <c r="H2381" s="126">
        <f>Sections!HQ333</f>
        <v>24.841212468968845</v>
      </c>
      <c r="I2381" s="126">
        <f>I2380+Sections!HR333</f>
        <v>99.358941986477035</v>
      </c>
    </row>
    <row r="2382" spans="2:9">
      <c r="B2382" s="126">
        <f>B$2073+Sections!HI334</f>
        <v>3864.9248953699998</v>
      </c>
      <c r="C2382" s="126">
        <f>Sections!HJ334</f>
        <v>24.841212468968845</v>
      </c>
      <c r="D2382" s="126">
        <f>Sections!HK334</f>
        <v>89.428364888287845</v>
      </c>
      <c r="E2382" s="8">
        <f>Sections!HL334</f>
        <v>1</v>
      </c>
      <c r="F2382" s="120">
        <f>Sections!HZ334</f>
        <v>-10.013579680883954</v>
      </c>
      <c r="G2382" s="126">
        <f>Sections!HS334</f>
        <v>111.07545064712157</v>
      </c>
      <c r="H2382" s="126">
        <f>Sections!HQ334</f>
        <v>24.434784172705218</v>
      </c>
      <c r="I2382" s="126">
        <f>I2381+Sections!HR334</f>
        <v>99.399529699284628</v>
      </c>
    </row>
    <row r="2383" spans="2:9">
      <c r="B2383" s="126">
        <f>B$2073+Sections!HI335</f>
        <v>3865.9248953699998</v>
      </c>
      <c r="C2383" s="126">
        <f>Sections!HJ335</f>
        <v>24.434784172705218</v>
      </c>
      <c r="D2383" s="126">
        <f>Sections!HK335</f>
        <v>87.96522302173878</v>
      </c>
      <c r="E2383" s="8">
        <f>Sections!HL335</f>
        <v>1</v>
      </c>
      <c r="F2383" s="120">
        <f>Sections!HZ335</f>
        <v>-10.027234562266978</v>
      </c>
      <c r="G2383" s="126">
        <f>Sections!HS335</f>
        <v>107.47056196200337</v>
      </c>
      <c r="H2383" s="126">
        <f>Sections!HQ335</f>
        <v>24.020911898638474</v>
      </c>
      <c r="I2383" s="126">
        <f>I2382+Sections!HR335</f>
        <v>99.440804516533262</v>
      </c>
    </row>
    <row r="2384" spans="2:9">
      <c r="B2384" s="126">
        <f>B$2073+Sections!HI336</f>
        <v>3866.9248953699998</v>
      </c>
      <c r="C2384" s="126">
        <f>Sections!HJ336</f>
        <v>24.020911898638474</v>
      </c>
      <c r="D2384" s="126">
        <f>Sections!HK336</f>
        <v>86.475282835098511</v>
      </c>
      <c r="E2384" s="8">
        <f>Sections!HL336</f>
        <v>1</v>
      </c>
      <c r="F2384" s="120">
        <f>Sections!HZ336</f>
        <v>-10.040908063942796</v>
      </c>
      <c r="G2384" s="126">
        <f>Sections!HS336</f>
        <v>103.86075751958724</v>
      </c>
      <c r="H2384" s="126">
        <f>Sections!HQ336</f>
        <v>23.599203213546549</v>
      </c>
      <c r="I2384" s="126">
        <f>I2383+Sections!HR336</f>
        <v>99.482803575025414</v>
      </c>
    </row>
    <row r="2385" spans="1:10">
      <c r="B2385" s="126">
        <f>B$2073+Sections!HI337</f>
        <v>3867.9248953699998</v>
      </c>
      <c r="C2385" s="126">
        <f>Sections!HJ337</f>
        <v>23.599203213546549</v>
      </c>
      <c r="D2385" s="126">
        <f>Sections!HK337</f>
        <v>84.957131568767579</v>
      </c>
      <c r="E2385" s="8">
        <f>Sections!HL337</f>
        <v>1</v>
      </c>
      <c r="F2385" s="120">
        <f>Sections!HZ337</f>
        <v>-10.054600211302718</v>
      </c>
      <c r="G2385" s="126">
        <f>Sections!HS337</f>
        <v>100.24603061656782</v>
      </c>
      <c r="H2385" s="126">
        <f>Sections!HQ337</f>
        <v>23.169229419461931</v>
      </c>
      <c r="I2385" s="126">
        <f>I2384+Sections!HR337</f>
        <v>99.525567462703535</v>
      </c>
    </row>
    <row r="2386" spans="1:10">
      <c r="B2386" s="126">
        <f>B$2073+Sections!HI338</f>
        <v>3868.9248953699998</v>
      </c>
      <c r="C2386" s="126">
        <f>Sections!HJ338</f>
        <v>23.169229419461931</v>
      </c>
      <c r="D2386" s="126">
        <f>Sections!HK338</f>
        <v>83.409225910062958</v>
      </c>
      <c r="E2386" s="8">
        <f>Sections!HL338</f>
        <v>1</v>
      </c>
      <c r="F2386" s="120">
        <f>Sections!HZ338</f>
        <v>-10.068311029772676</v>
      </c>
      <c r="G2386" s="126">
        <f>Sections!HS338</f>
        <v>96.626374540498844</v>
      </c>
      <c r="H2386" s="126">
        <f>Sections!HQ338</f>
        <v>22.730520667862294</v>
      </c>
      <c r="I2386" s="126">
        <f>I2385+Sections!HR338</f>
        <v>99.569140684697004</v>
      </c>
    </row>
    <row r="2387" spans="1:10">
      <c r="B2387" s="126">
        <f>B$2073+Sections!HI339</f>
        <v>3869.9248953699998</v>
      </c>
      <c r="C2387" s="126">
        <f>Sections!HJ339</f>
        <v>22.730520667862294</v>
      </c>
      <c r="D2387" s="126">
        <f>Sections!HK339</f>
        <v>81.829874404304263</v>
      </c>
      <c r="E2387" s="8">
        <f>Sections!HL339</f>
        <v>1</v>
      </c>
      <c r="F2387" s="120">
        <f>Sections!HZ339</f>
        <v>-10.082040544813276</v>
      </c>
      <c r="G2387" s="126">
        <f>Sections!HS339</f>
        <v>93.001782569780673</v>
      </c>
      <c r="H2387" s="126">
        <f>Sections!HQ339</f>
        <v>22.282560192726695</v>
      </c>
      <c r="I2387" s="126">
        <f>I2386+Sections!HR339</f>
        <v>99.613572213527348</v>
      </c>
    </row>
    <row r="2388" spans="1:10">
      <c r="B2388" s="126">
        <f>B$2073+Sections!HI340</f>
        <v>3870.9248953699998</v>
      </c>
      <c r="C2388" s="126">
        <f>Sections!HJ340</f>
        <v>22.282560192726695</v>
      </c>
      <c r="D2388" s="126">
        <f>Sections!HK340</f>
        <v>80.217216693816098</v>
      </c>
      <c r="E2388" s="8">
        <f>Sections!HL340</f>
        <v>1</v>
      </c>
      <c r="F2388" s="120">
        <f>Sections!HZ340</f>
        <v>-10.09578878191984</v>
      </c>
      <c r="G2388" s="126">
        <f>Sections!HS340</f>
        <v>89.372247973647902</v>
      </c>
      <c r="H2388" s="126">
        <f>Sections!HQ340</f>
        <v>21.824777460002856</v>
      </c>
      <c r="I2388" s="126">
        <f>I2387+Sections!HR340</f>
        <v>99.658916142824253</v>
      </c>
    </row>
    <row r="2389" spans="1:10">
      <c r="B2389" s="126">
        <f>B$2073+Sections!HI341</f>
        <v>3871.9248953699998</v>
      </c>
      <c r="C2389" s="126">
        <f>Sections!HJ341</f>
        <v>21.824777460002856</v>
      </c>
      <c r="D2389" s="126">
        <f>Sections!HK341</f>
        <v>78.569198856010289</v>
      </c>
      <c r="E2389" s="8">
        <f>Sections!HL341</f>
        <v>1</v>
      </c>
      <c r="F2389" s="120">
        <f>Sections!HZ341</f>
        <v>-10.109555766622456</v>
      </c>
      <c r="G2389" s="126">
        <f>Sections!HS341</f>
        <v>85.737764012156759</v>
      </c>
      <c r="H2389" s="126">
        <f>Sections!HQ341</f>
        <v>21.35653997363346</v>
      </c>
      <c r="I2389" s="126">
        <f>I2388+Sections!HR341</f>
        <v>99.70523246939473</v>
      </c>
    </row>
    <row r="2390" spans="1:10">
      <c r="B2390" s="126">
        <f>B$2073+Sections!HI342</f>
        <v>3872.9248953699998</v>
      </c>
      <c r="C2390" s="126">
        <f>Sections!HJ342</f>
        <v>21.35653997363346</v>
      </c>
      <c r="D2390" s="126">
        <f>Sections!HK342</f>
        <v>76.883543905080458</v>
      </c>
      <c r="E2390" s="8">
        <f>Sections!HL342</f>
        <v>1</v>
      </c>
      <c r="F2390" s="120">
        <f>Sections!HZ342</f>
        <v>-10.123341524486033</v>
      </c>
      <c r="G2390" s="126">
        <f>Sections!HS342</f>
        <v>82.09832393617269</v>
      </c>
      <c r="H2390" s="126">
        <f>Sections!HQ342</f>
        <v>20.877143401251804</v>
      </c>
      <c r="I2390" s="126">
        <f>I2389+Sections!HR342</f>
        <v>99.75258803585686</v>
      </c>
    </row>
    <row r="2391" spans="1:10">
      <c r="B2391" s="126">
        <f>B$2073+Sections!HI343</f>
        <v>3873.9248953699998</v>
      </c>
      <c r="C2391" s="126">
        <f>Sections!HJ343</f>
        <v>20.877143401251804</v>
      </c>
      <c r="D2391" s="126">
        <f>Sections!HK343</f>
        <v>75.157716244506489</v>
      </c>
      <c r="E2391" s="8">
        <f>Sections!HL343</f>
        <v>1</v>
      </c>
      <c r="F2391" s="120">
        <f>Sections!HZ343</f>
        <v>-10.137146081110332</v>
      </c>
      <c r="G2391" s="126">
        <f>Sections!HS343</f>
        <v>78.453920987357705</v>
      </c>
      <c r="H2391" s="126">
        <f>Sections!HQ343</f>
        <v>20.385799577995734</v>
      </c>
      <c r="I2391" s="126">
        <f>I2390+Sections!HR343</f>
        <v>99.801057676061774</v>
      </c>
    </row>
    <row r="2392" spans="1:10">
      <c r="B2392" s="126">
        <f>B$2073+Sections!HI344</f>
        <v>3874.9248953699998</v>
      </c>
      <c r="C2392" s="126">
        <f>Sections!HJ344</f>
        <v>20.385799577995734</v>
      </c>
      <c r="D2392" s="126">
        <f>Sections!HK344</f>
        <v>73.388878480784641</v>
      </c>
      <c r="E2392" s="8">
        <f>Sections!HL344</f>
        <v>1</v>
      </c>
      <c r="F2392" s="120">
        <f>Sections!HZ344</f>
        <v>-10.150969462130028</v>
      </c>
      <c r="G2392" s="126">
        <f>Sections!HS344</f>
        <v>74.804548398157976</v>
      </c>
      <c r="H2392" s="126">
        <f>Sections!HQ344</f>
        <v>19.881621802809523</v>
      </c>
      <c r="I2392" s="126">
        <f>I2391+Sections!HR344</f>
        <v>99.850725619312627</v>
      </c>
    </row>
    <row r="2393" spans="1:10">
      <c r="B2393" s="126">
        <f>B$2073+Sections!HI345</f>
        <v>3875.9248953699998</v>
      </c>
      <c r="C2393" s="126">
        <f>Sections!HJ345</f>
        <v>19.881621802809523</v>
      </c>
      <c r="D2393" s="126">
        <f>Sections!HK345</f>
        <v>71.573838490114284</v>
      </c>
      <c r="E2393" s="8">
        <f>Sections!HL345</f>
        <v>1</v>
      </c>
      <c r="F2393" s="120">
        <f>Sections!HZ345</f>
        <v>-10.164811693214752</v>
      </c>
      <c r="G2393" s="126">
        <f>Sections!HS345</f>
        <v>71.150199391791162</v>
      </c>
      <c r="H2393" s="126">
        <f>Sections!HQ345</f>
        <v>19.363606640383953</v>
      </c>
      <c r="I2393" s="126">
        <f>I2392+Sections!HR345</f>
        <v>99.901687228642913</v>
      </c>
    </row>
    <row r="2394" spans="1:10">
      <c r="B2394" s="126">
        <f>B$2073+Sections!HI346</f>
        <v>3876.9248953699998</v>
      </c>
      <c r="C2394" s="126">
        <f>Sections!HJ346</f>
        <v>19.363606640383953</v>
      </c>
      <c r="D2394" s="126">
        <f>Sections!HK346</f>
        <v>69.708983905382226</v>
      </c>
      <c r="E2394" s="8">
        <f>Sections!HL346</f>
        <v>1</v>
      </c>
      <c r="F2394" s="120">
        <f>Sections!HZ346</f>
        <v>-10.178672800069135</v>
      </c>
      <c r="G2394" s="126">
        <f>Sections!HS346</f>
        <v>67.49086718223387</v>
      </c>
      <c r="H2394" s="126">
        <f>Sections!HQ346</f>
        <v>18.830611156395939</v>
      </c>
      <c r="I2394" s="126">
        <f>I2393+Sections!HR346</f>
        <v>99.954051175736723</v>
      </c>
    </row>
    <row r="2395" spans="1:10">
      <c r="B2395" s="126">
        <f>B$2073+Sections!HI347</f>
        <v>3877.9248953699998</v>
      </c>
      <c r="C2395" s="126">
        <f>Sections!HJ347</f>
        <v>18.830611156395939</v>
      </c>
      <c r="D2395" s="126">
        <f>Sections!HK347</f>
        <v>67.790200163025389</v>
      </c>
      <c r="E2395" s="8">
        <f>Sections!HL347</f>
        <v>1</v>
      </c>
      <c r="F2395" s="120">
        <f>Sections!HZ347</f>
        <v>-10.192552808432865</v>
      </c>
      <c r="G2395" s="126">
        <f>Sections!HS347</f>
        <v>63.826544974208971</v>
      </c>
      <c r="H2395" s="126">
        <f>Sections!HQ347</f>
        <v>18.281324101566536</v>
      </c>
      <c r="I2395" s="126">
        <f>I2394+Sections!HR347</f>
        <v>100.00794219451809</v>
      </c>
    </row>
    <row r="2396" spans="1:10" ht="14.65" thickBot="1">
      <c r="B2396" s="126">
        <f>B$2073+Sections!HI348</f>
        <v>3878.3468139699999</v>
      </c>
      <c r="C2396" s="126">
        <f>Sections!HJ348</f>
        <v>18.281324101566536</v>
      </c>
      <c r="D2396" s="126">
        <f>Sections!HK348</f>
        <v>65.812766765639537</v>
      </c>
      <c r="E2396" s="8">
        <f>Sections!HL348</f>
        <v>1</v>
      </c>
      <c r="F2396" s="120">
        <f>Sections!HZ348</f>
        <v>-10.206451744080729</v>
      </c>
      <c r="G2396" s="126">
        <f>Sections!HS348</f>
        <v>60.157225963173154</v>
      </c>
      <c r="H2396" s="126">
        <f>Sections!HQ348</f>
        <v>17.714228953537777</v>
      </c>
      <c r="I2396" s="126">
        <f>I2395+Sections!HR348</f>
        <v>100.06350461349075</v>
      </c>
    </row>
    <row r="2397" spans="1:10" ht="14.65" thickBot="1">
      <c r="A2397" s="201" t="s">
        <v>274</v>
      </c>
      <c r="B2397" s="202">
        <f>B2396+D26</f>
        <v>3961.6068856299999</v>
      </c>
      <c r="C2397" s="202">
        <f>E26</f>
        <v>17.923881112501778</v>
      </c>
      <c r="D2397" s="202">
        <f>C2397*3.6</f>
        <v>64.525972005006409</v>
      </c>
      <c r="E2397" s="217">
        <v>1</v>
      </c>
      <c r="F2397" s="202">
        <v>0</v>
      </c>
      <c r="G2397" s="202">
        <f>0.5*Sections!$U$2*Sections!$T$2*C2397^2</f>
        <v>57.827792544317639</v>
      </c>
      <c r="H2397" s="202">
        <f>C2397</f>
        <v>17.923881112501778</v>
      </c>
      <c r="I2397" s="202">
        <f>I2396+J26</f>
        <v>104.70870791167189</v>
      </c>
      <c r="J2397" s="203" t="s">
        <v>282</v>
      </c>
    </row>
    <row r="2398" spans="1:10" ht="70.5" customHeight="1">
      <c r="A2398" s="204"/>
      <c r="B2398" s="54"/>
      <c r="C2398" s="205"/>
      <c r="D2398" s="54"/>
      <c r="E2398" s="205"/>
      <c r="F2398" s="206"/>
      <c r="G2398" s="205"/>
      <c r="H2398" s="54"/>
      <c r="I2398" s="205"/>
      <c r="J2398" s="207"/>
    </row>
    <row r="2399" spans="1:10" ht="70.5" customHeight="1">
      <c r="A2399" s="208"/>
      <c r="B2399" s="209"/>
      <c r="D2399" s="209"/>
      <c r="F2399" s="210"/>
      <c r="H2399" s="209"/>
      <c r="J2399" s="211"/>
    </row>
    <row r="2400" spans="1:10" ht="70.5" customHeight="1" thickBot="1">
      <c r="A2400" s="212"/>
      <c r="B2400" s="213"/>
      <c r="C2400" s="214"/>
      <c r="D2400" s="213"/>
      <c r="E2400" s="214"/>
      <c r="F2400" s="215"/>
      <c r="G2400" s="214"/>
      <c r="H2400" s="213"/>
      <c r="I2400" s="214"/>
      <c r="J2400" s="216"/>
    </row>
    <row r="2407" ht="14.25" customHeight="1"/>
    <row r="2408" ht="14.25" customHeight="1"/>
    <row r="2409" ht="14.25" customHeight="1"/>
    <row r="2410" ht="14.25" customHeight="1"/>
    <row r="2411" ht="14.25" customHeight="1"/>
    <row r="2412" ht="14.25" customHeight="1"/>
    <row r="2413" ht="14.25" customHeight="1"/>
    <row r="2414" ht="14.25" customHeight="1"/>
    <row r="2519" spans="6:6">
      <c r="F2519"/>
    </row>
    <row r="2520" spans="6:6">
      <c r="F2520"/>
    </row>
    <row r="2521" spans="6:6">
      <c r="F2521"/>
    </row>
    <row r="2522" spans="6:6">
      <c r="F2522"/>
    </row>
    <row r="2523" spans="6:6">
      <c r="F2523"/>
    </row>
    <row r="2531" spans="2:9" ht="93.75">
      <c r="C2531" s="187"/>
      <c r="D2531" s="187"/>
      <c r="E2531" s="187"/>
      <c r="F2531" s="187"/>
      <c r="G2531" s="187"/>
      <c r="H2531" s="187"/>
      <c r="I2531" s="187"/>
    </row>
    <row r="2532" spans="2:9" ht="93.75">
      <c r="B2532" s="187"/>
      <c r="C2532" s="187"/>
      <c r="D2532" s="187"/>
      <c r="E2532" s="187"/>
      <c r="F2532" s="187"/>
      <c r="G2532" s="187"/>
      <c r="H2532" s="187"/>
      <c r="I2532" s="187"/>
    </row>
    <row r="2533" spans="2:9" ht="93.75">
      <c r="B2533" s="187"/>
      <c r="C2533" s="187"/>
      <c r="D2533" s="187"/>
      <c r="E2533" s="187"/>
      <c r="F2533" s="187"/>
      <c r="G2533" s="187"/>
      <c r="H2533" s="187"/>
      <c r="I2533" s="187"/>
    </row>
    <row r="2534" spans="2:9" ht="93.75">
      <c r="B2534" s="187"/>
      <c r="C2534" s="187"/>
      <c r="D2534" s="187"/>
      <c r="E2534" s="187"/>
      <c r="F2534" s="187"/>
      <c r="G2534" s="187"/>
      <c r="H2534" s="187"/>
      <c r="I2534" s="187"/>
    </row>
    <row r="2535" spans="2:9" ht="93.75">
      <c r="B2535" s="187"/>
      <c r="C2535" s="187"/>
      <c r="D2535" s="187"/>
      <c r="E2535" s="187"/>
      <c r="F2535" s="187"/>
      <c r="G2535" s="187"/>
      <c r="H2535" s="187"/>
      <c r="I2535" s="187"/>
    </row>
    <row r="2536" spans="2:9" ht="93.75">
      <c r="B2536" s="187"/>
      <c r="C2536" s="187"/>
      <c r="D2536" s="187"/>
      <c r="E2536" s="187"/>
      <c r="F2536" s="187"/>
      <c r="G2536" s="187"/>
      <c r="H2536" s="187"/>
      <c r="I2536" s="187"/>
    </row>
    <row r="2537" spans="2:9" ht="93.75">
      <c r="B2537" s="187"/>
      <c r="C2537" s="187"/>
      <c r="D2537" s="187"/>
      <c r="E2537" s="187"/>
      <c r="F2537" s="187"/>
      <c r="G2537" s="187"/>
      <c r="H2537" s="187"/>
      <c r="I2537" s="187"/>
    </row>
    <row r="2538" spans="2:9" ht="93.75">
      <c r="B2538" s="187"/>
      <c r="C2538" s="187"/>
      <c r="D2538" s="187"/>
      <c r="E2538" s="187"/>
      <c r="F2538" s="187"/>
      <c r="G2538" s="187"/>
      <c r="H2538" s="187"/>
      <c r="I2538" s="187"/>
    </row>
    <row r="2539" spans="2:9" ht="93.75">
      <c r="B2539" s="187"/>
    </row>
  </sheetData>
  <mergeCells count="4">
    <mergeCell ref="B27:I27"/>
    <mergeCell ref="K28:L28"/>
    <mergeCell ref="K33:M39"/>
    <mergeCell ref="AG2:AS50"/>
  </mergeCells>
  <phoneticPr fontId="19" type="noConversion"/>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Home</vt:lpstr>
      <vt:lpstr>BikeData</vt:lpstr>
      <vt:lpstr>Dyno</vt:lpstr>
      <vt:lpstr>TrackData</vt:lpstr>
      <vt:lpstr>Gearing</vt:lpstr>
      <vt:lpstr>ReducedMass</vt:lpstr>
      <vt:lpstr>Acceleration</vt:lpstr>
      <vt:lpstr>Cornering</vt:lpstr>
      <vt:lpstr>Sections</vt:lpstr>
      <vt:lpstr>Full Lap Simulation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Jay Wexler (2305581)</cp:lastModifiedBy>
  <dcterms:created xsi:type="dcterms:W3CDTF">2025-12-02T12:09:24Z</dcterms:created>
  <dcterms:modified xsi:type="dcterms:W3CDTF">2025-12-07T21:57:25Z</dcterms:modified>
</cp:coreProperties>
</file>